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D:\HUE\XUẤT BẢN ĐIỆN TỬ\"/>
    </mc:Choice>
  </mc:AlternateContent>
  <xr:revisionPtr revIDLastSave="0" documentId="13_ncr:1_{6FC3ABCC-FA44-4AD5-8ACF-BC70AC731196}" xr6:coauthVersionLast="47" xr6:coauthVersionMax="47" xr10:uidLastSave="{00000000-0000-0000-0000-000000000000}"/>
  <bookViews>
    <workbookView xWindow="-120" yWindow="-120" windowWidth="29040" windowHeight="15720" activeTab="10" xr2:uid="{00000000-000D-0000-FFFF-FFFF00000000}"/>
  </bookViews>
  <sheets>
    <sheet name="2006" sheetId="1" r:id="rId1"/>
    <sheet name="2007" sheetId="2" r:id="rId2"/>
    <sheet name="2008" sheetId="3" r:id="rId3"/>
    <sheet name="2009" sheetId="4" r:id="rId4"/>
    <sheet name="2010" sheetId="5" r:id="rId5"/>
    <sheet name="2011" sheetId="6" r:id="rId6"/>
    <sheet name="2012" sheetId="7" r:id="rId7"/>
    <sheet name="2013" sheetId="8" r:id="rId8"/>
    <sheet name="2014" sheetId="9" r:id="rId9"/>
    <sheet name="2015" sheetId="10" r:id="rId10"/>
    <sheet name="2016" sheetId="11" r:id="rId11"/>
    <sheet name="2017" sheetId="13" r:id="rId12"/>
    <sheet name="2018" sheetId="14" r:id="rId13"/>
    <sheet name="2019" sheetId="15" r:id="rId14"/>
    <sheet name="2020" sheetId="16" r:id="rId15"/>
    <sheet name="2021" sheetId="18" r:id="rId16"/>
    <sheet name="2022" sheetId="19" r:id="rId17"/>
    <sheet name="2023" sheetId="20" r:id="rId18"/>
    <sheet name="2024" sheetId="21" r:id="rId19"/>
    <sheet name="2025" sheetId="22" r:id="rId20"/>
    <sheet name="heso" sheetId="23" state="hidden" r:id="rId21"/>
  </sheets>
  <externalReferences>
    <externalReference r:id="rId22"/>
    <externalReference r:id="rId23"/>
    <externalReference r:id="rId24"/>
    <externalReference r:id="rId25"/>
    <externalReference r:id="rId26"/>
    <externalReference r:id="rId27"/>
  </externalReferences>
  <definedNames>
    <definedName name="_xlnm._FilterDatabase" localSheetId="0" hidden="1">'2006'!$A$1:$I$604</definedName>
    <definedName name="_xlnm._FilterDatabase" localSheetId="4" hidden="1">'2010'!$A$3:$X$720</definedName>
    <definedName name="_xlnm._FilterDatabase" localSheetId="5" hidden="1">'2011'!$A$2:$Q$668</definedName>
    <definedName name="_xlnm._FilterDatabase" localSheetId="6" hidden="1">'2012'!$A$2:$N$698</definedName>
    <definedName name="_xlnm._FilterDatabase" localSheetId="7" hidden="1">'2013'!$A$3:$K$132</definedName>
    <definedName name="_xlnm._FilterDatabase" localSheetId="8" hidden="1">'2014'!$A$3:$P$641</definedName>
    <definedName name="_xlnm._FilterDatabase" localSheetId="9" hidden="1">'2015'!$A$3:$M$681</definedName>
    <definedName name="_xlnm._FilterDatabase" localSheetId="10" hidden="1">'2016'!$A$3:$O$228</definedName>
    <definedName name="_xlnm._FilterDatabase" localSheetId="14" hidden="1">'2020'!$A$3:$N$686</definedName>
    <definedName name="_xlnm._FilterDatabase" localSheetId="15" hidden="1">'2021'!$A$3:$O$583</definedName>
    <definedName name="_xlnm._FilterDatabase" localSheetId="16" hidden="1">'2022'!$A$3:$O$571</definedName>
    <definedName name="_xlnm._FilterDatabase" localSheetId="17" hidden="1">'2023'!$A$3:$P$598</definedName>
    <definedName name="_xlnm._FilterDatabase" localSheetId="18" hidden="1">'2024'!$A$3:$T$421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89" i="22" l="1"/>
  <c r="A89" i="22"/>
  <c r="I497" i="21" l="1"/>
  <c r="I496" i="21"/>
  <c r="I495" i="21"/>
  <c r="I88" i="22" l="1"/>
  <c r="A88" i="22"/>
  <c r="I87" i="22"/>
  <c r="A87" i="22"/>
  <c r="I86" i="22"/>
  <c r="A86" i="22"/>
  <c r="I85" i="22"/>
  <c r="A85" i="22"/>
  <c r="I84" i="22"/>
  <c r="A84" i="22"/>
  <c r="I83" i="22"/>
  <c r="A83" i="22"/>
  <c r="I82" i="22"/>
  <c r="A82" i="22"/>
  <c r="I81" i="22"/>
  <c r="A81" i="22"/>
  <c r="I80" i="22"/>
  <c r="A80" i="22"/>
  <c r="I79" i="22"/>
  <c r="A79" i="22"/>
  <c r="I78" i="22"/>
  <c r="A78" i="22"/>
  <c r="I77" i="22"/>
  <c r="A77" i="22"/>
  <c r="I76" i="22" l="1"/>
  <c r="A76" i="22"/>
  <c r="I75" i="22"/>
  <c r="A75" i="22"/>
  <c r="I74" i="22"/>
  <c r="A74" i="22"/>
  <c r="I73" i="22"/>
  <c r="A73" i="22"/>
  <c r="I72" i="22"/>
  <c r="A72" i="22"/>
  <c r="I71" i="22"/>
  <c r="A71" i="22"/>
  <c r="I70" i="22"/>
  <c r="A70" i="22"/>
  <c r="I69" i="22"/>
  <c r="A69" i="22"/>
  <c r="I68" i="22"/>
  <c r="A68" i="22"/>
  <c r="I67" i="22"/>
  <c r="A67" i="22"/>
  <c r="I66" i="22"/>
  <c r="A66" i="22"/>
  <c r="I65" i="22"/>
  <c r="A65" i="22"/>
  <c r="I64" i="22"/>
  <c r="A64" i="22"/>
  <c r="I63" i="22"/>
  <c r="A63" i="22"/>
  <c r="I62" i="22"/>
  <c r="A62" i="22"/>
  <c r="I61" i="22"/>
  <c r="A61" i="22"/>
  <c r="I60" i="22"/>
  <c r="A60" i="22"/>
  <c r="I59" i="22"/>
  <c r="A59" i="22"/>
  <c r="I58" i="22"/>
  <c r="A58" i="22"/>
  <c r="I57" i="22"/>
  <c r="A57" i="22"/>
  <c r="I56" i="22"/>
  <c r="A56" i="22"/>
  <c r="I55" i="22"/>
  <c r="A55" i="22"/>
  <c r="I54" i="22"/>
  <c r="A54" i="22"/>
  <c r="I53" i="22"/>
  <c r="A53" i="22"/>
  <c r="I52" i="22"/>
  <c r="A52" i="22"/>
  <c r="I51" i="22"/>
  <c r="A51" i="22"/>
  <c r="I50" i="22"/>
  <c r="A50" i="22"/>
  <c r="I49" i="22"/>
  <c r="A49" i="22"/>
  <c r="I48" i="22"/>
  <c r="A48" i="22"/>
  <c r="I47" i="22"/>
  <c r="A47" i="22"/>
  <c r="I46" i="22"/>
  <c r="A46" i="22"/>
  <c r="I45" i="22"/>
  <c r="A45" i="22"/>
  <c r="I44" i="22"/>
  <c r="A44" i="22"/>
  <c r="I43" i="22"/>
  <c r="A43" i="22"/>
  <c r="I42" i="22"/>
  <c r="A42" i="22"/>
  <c r="I41" i="22"/>
  <c r="A41" i="22"/>
  <c r="I40" i="22"/>
  <c r="A40" i="22"/>
  <c r="I39" i="22"/>
  <c r="A39" i="22"/>
  <c r="I38" i="22"/>
  <c r="A38" i="22"/>
  <c r="I37" i="22"/>
  <c r="A37" i="22"/>
  <c r="I36" i="22"/>
  <c r="A36" i="22"/>
  <c r="I35" i="22"/>
  <c r="A35" i="22"/>
  <c r="I34" i="22"/>
  <c r="A34" i="22"/>
  <c r="I33" i="22"/>
  <c r="A33" i="22"/>
  <c r="I32" i="22"/>
  <c r="A32" i="22"/>
  <c r="I31" i="22"/>
  <c r="A31" i="22"/>
  <c r="I30" i="22"/>
  <c r="A30" i="22"/>
  <c r="I29" i="22"/>
  <c r="A29" i="22"/>
  <c r="I28" i="22"/>
  <c r="A28" i="22"/>
  <c r="I27" i="22"/>
  <c r="A27" i="22"/>
  <c r="I26" i="22"/>
  <c r="A26" i="22"/>
  <c r="I25" i="22"/>
  <c r="A25" i="22"/>
  <c r="I24" i="22"/>
  <c r="A24" i="22"/>
  <c r="I23" i="22"/>
  <c r="A23" i="22"/>
  <c r="I22" i="22"/>
  <c r="A22" i="22"/>
  <c r="I21" i="22"/>
  <c r="A21" i="22"/>
  <c r="I20" i="22"/>
  <c r="A20" i="22"/>
  <c r="I19" i="22"/>
  <c r="A19" i="22"/>
  <c r="I18" i="22"/>
  <c r="A18" i="22"/>
  <c r="I17" i="22"/>
  <c r="A17" i="22"/>
  <c r="I16" i="22"/>
  <c r="A16" i="22"/>
  <c r="I15" i="22"/>
  <c r="A15" i="22"/>
  <c r="I14" i="22"/>
  <c r="A14" i="22"/>
  <c r="I13" i="22"/>
  <c r="A13" i="22"/>
  <c r="I12" i="22"/>
  <c r="A12" i="22"/>
  <c r="I11" i="22"/>
  <c r="A11" i="22"/>
  <c r="I10" i="22"/>
  <c r="A10" i="22"/>
  <c r="I9" i="22"/>
  <c r="A9" i="22"/>
  <c r="I8" i="22"/>
  <c r="A8" i="22"/>
  <c r="I7" i="22"/>
  <c r="A7" i="22"/>
  <c r="I6" i="22"/>
  <c r="A6" i="22"/>
  <c r="I5" i="22"/>
  <c r="A5" i="22"/>
  <c r="I4" i="22"/>
  <c r="A4" i="22"/>
  <c r="I494" i="21" l="1"/>
  <c r="I493" i="21"/>
  <c r="Q492" i="21" l="1"/>
  <c r="R492" i="21" s="1"/>
  <c r="Q491" i="21"/>
  <c r="R491" i="21" s="1"/>
  <c r="Q490" i="21"/>
  <c r="R490" i="21" s="1"/>
  <c r="Q489" i="21"/>
  <c r="R489" i="21" s="1"/>
  <c r="Q488" i="21"/>
  <c r="R488" i="21" s="1"/>
  <c r="Q487" i="21"/>
  <c r="R487" i="21" s="1"/>
  <c r="Q486" i="21"/>
  <c r="R486" i="21" s="1"/>
  <c r="Q485" i="21"/>
  <c r="R485" i="21" s="1"/>
  <c r="Q484" i="21"/>
  <c r="R484" i="21" s="1"/>
  <c r="Q483" i="21"/>
  <c r="R483" i="21" s="1"/>
  <c r="R482" i="21"/>
  <c r="Q482" i="21"/>
  <c r="Q481" i="21"/>
  <c r="R481" i="21" s="1"/>
  <c r="Q480" i="21"/>
  <c r="R480" i="21" s="1"/>
  <c r="Q479" i="21"/>
  <c r="R479" i="21" s="1"/>
  <c r="Q478" i="21"/>
  <c r="R478" i="21" s="1"/>
  <c r="Q477" i="21"/>
  <c r="R477" i="21" s="1"/>
  <c r="Q476" i="21"/>
  <c r="R476" i="21" s="1"/>
  <c r="Q475" i="21"/>
  <c r="R475" i="21" s="1"/>
  <c r="Q474" i="21"/>
  <c r="R474" i="21" s="1"/>
  <c r="Q473" i="21"/>
  <c r="R473" i="21" s="1"/>
  <c r="Q472" i="21"/>
  <c r="R472" i="21" s="1"/>
  <c r="Q471" i="21"/>
  <c r="R471" i="21" s="1"/>
  <c r="Q470" i="21"/>
  <c r="R470" i="21" s="1"/>
  <c r="Q469" i="21"/>
  <c r="R469" i="21" s="1"/>
  <c r="Q468" i="21"/>
  <c r="R468" i="21" s="1"/>
  <c r="Q467" i="21"/>
  <c r="R467" i="21" s="1"/>
  <c r="Q466" i="21"/>
  <c r="R466" i="21" s="1"/>
  <c r="Q465" i="21"/>
  <c r="R465" i="21" s="1"/>
  <c r="R464" i="21"/>
  <c r="Q464" i="21"/>
  <c r="Q463" i="21"/>
  <c r="R463" i="21" s="1"/>
  <c r="Q462" i="21"/>
  <c r="R462" i="21" s="1"/>
  <c r="Q461" i="21"/>
  <c r="R461" i="21" s="1"/>
  <c r="Q460" i="21"/>
  <c r="R460" i="21" s="1"/>
  <c r="Q459" i="21"/>
  <c r="R459" i="21" s="1"/>
  <c r="R458" i="21"/>
  <c r="Q458" i="21"/>
  <c r="Q457" i="21"/>
  <c r="R457" i="21" s="1"/>
  <c r="Q456" i="21"/>
  <c r="R456" i="21" s="1"/>
  <c r="Q455" i="21"/>
  <c r="R455" i="21" s="1"/>
  <c r="Q454" i="21"/>
  <c r="R454" i="21" s="1"/>
  <c r="Q453" i="21"/>
  <c r="R453" i="21" s="1"/>
  <c r="Q452" i="21"/>
  <c r="R452" i="21" s="1"/>
  <c r="Q451" i="21"/>
  <c r="R451" i="21" s="1"/>
  <c r="Q450" i="21"/>
  <c r="R450" i="21" s="1"/>
  <c r="Q449" i="21"/>
  <c r="R449" i="21" s="1"/>
  <c r="R448" i="21"/>
  <c r="Q448" i="21"/>
  <c r="Q447" i="21"/>
  <c r="R447" i="21" s="1"/>
  <c r="Q446" i="21"/>
  <c r="R446" i="21" s="1"/>
  <c r="Q445" i="21"/>
  <c r="R445" i="21" s="1"/>
  <c r="Q444" i="21"/>
  <c r="R444" i="21" s="1"/>
  <c r="Q443" i="21"/>
  <c r="R443" i="21" s="1"/>
  <c r="Q442" i="21"/>
  <c r="R442" i="21" s="1"/>
  <c r="Q441" i="21"/>
  <c r="R441" i="21" s="1"/>
  <c r="R440" i="21"/>
  <c r="Q440" i="21"/>
  <c r="Q439" i="21"/>
  <c r="R439" i="21" s="1"/>
  <c r="Q438" i="21"/>
  <c r="R438" i="21" s="1"/>
  <c r="Q437" i="21"/>
  <c r="R437" i="21" s="1"/>
  <c r="Q436" i="21"/>
  <c r="R436" i="21" s="1"/>
  <c r="Q435" i="21"/>
  <c r="R435" i="21" s="1"/>
  <c r="Q434" i="21"/>
  <c r="R434" i="21" s="1"/>
  <c r="Q433" i="21"/>
  <c r="R433" i="21" s="1"/>
  <c r="Q432" i="21"/>
  <c r="R432" i="21" s="1"/>
  <c r="Q431" i="21"/>
  <c r="R431" i="21" s="1"/>
  <c r="R430" i="21"/>
  <c r="Q430" i="21"/>
  <c r="Q429" i="21"/>
  <c r="R429" i="21" s="1"/>
  <c r="Q428" i="21"/>
  <c r="R428" i="21" s="1"/>
  <c r="Q427" i="21"/>
  <c r="R427" i="21" s="1"/>
  <c r="Q426" i="21"/>
  <c r="R426" i="21" s="1"/>
  <c r="Q425" i="21"/>
  <c r="R425" i="21" s="1"/>
  <c r="Q424" i="21"/>
  <c r="R424" i="21" s="1"/>
  <c r="Q423" i="21"/>
  <c r="R423" i="21" s="1"/>
  <c r="R422" i="21"/>
  <c r="Q422" i="21"/>
  <c r="Q421" i="21"/>
  <c r="R421" i="21" s="1"/>
  <c r="Q420" i="21"/>
  <c r="R420" i="21" s="1"/>
  <c r="Q419" i="21"/>
  <c r="R419" i="21" s="1"/>
  <c r="Q418" i="21"/>
  <c r="R418" i="21" s="1"/>
  <c r="Q417" i="21"/>
  <c r="R417" i="21" s="1"/>
  <c r="Q416" i="21"/>
  <c r="R416" i="21" s="1"/>
  <c r="Q415" i="21"/>
  <c r="Q414" i="21"/>
  <c r="R414" i="21" s="1"/>
  <c r="Q413" i="21"/>
  <c r="R413" i="21" s="1"/>
  <c r="Q412" i="21"/>
  <c r="R412" i="21" s="1"/>
  <c r="Q411" i="21"/>
  <c r="R411" i="21" s="1"/>
  <c r="R410" i="21"/>
  <c r="Q410" i="21"/>
  <c r="Q409" i="21"/>
  <c r="R409" i="21" s="1"/>
  <c r="Q408" i="21"/>
  <c r="R408" i="21" s="1"/>
  <c r="Q407" i="21"/>
  <c r="R407" i="21" s="1"/>
  <c r="Q406" i="21"/>
  <c r="R406" i="21" s="1"/>
  <c r="Q405" i="21"/>
  <c r="R405" i="21" s="1"/>
  <c r="Q404" i="21"/>
  <c r="R404" i="21" s="1"/>
  <c r="Q403" i="21"/>
  <c r="R403" i="21" s="1"/>
  <c r="Q402" i="21"/>
  <c r="R402" i="21" s="1"/>
  <c r="R401" i="21"/>
  <c r="Q401" i="21"/>
  <c r="Q400" i="21"/>
  <c r="R400" i="21" s="1"/>
  <c r="Q399" i="21"/>
  <c r="R399" i="21" s="1"/>
  <c r="Q398" i="21"/>
  <c r="R398" i="21" s="1"/>
  <c r="Q397" i="21"/>
  <c r="R397" i="21" s="1"/>
  <c r="R396" i="21"/>
  <c r="Q396" i="21"/>
  <c r="R395" i="21"/>
  <c r="Q395" i="21"/>
  <c r="Q394" i="21"/>
  <c r="R394" i="21" s="1"/>
  <c r="Q393" i="21"/>
  <c r="R393" i="21" s="1"/>
  <c r="Q392" i="21"/>
  <c r="R392" i="21" s="1"/>
  <c r="Q391" i="21"/>
  <c r="R391" i="21" s="1"/>
  <c r="Q390" i="21"/>
  <c r="R390" i="21" s="1"/>
  <c r="Q389" i="21"/>
  <c r="R389" i="21" s="1"/>
  <c r="Q388" i="21"/>
  <c r="R388" i="21" s="1"/>
  <c r="Q387" i="21"/>
  <c r="R387" i="21" s="1"/>
  <c r="Q386" i="21"/>
  <c r="R386" i="21" s="1"/>
  <c r="Q385" i="21"/>
  <c r="R385" i="21" s="1"/>
  <c r="Q384" i="21"/>
  <c r="R384" i="21" s="1"/>
  <c r="Q383" i="21"/>
  <c r="R383" i="21" s="1"/>
  <c r="Q382" i="21"/>
  <c r="R382" i="21" s="1"/>
  <c r="Q381" i="21"/>
  <c r="R381" i="21" s="1"/>
  <c r="Q380" i="21"/>
  <c r="R380" i="21" s="1"/>
  <c r="Q379" i="21"/>
  <c r="R379" i="21" s="1"/>
  <c r="R378" i="21"/>
  <c r="Q378" i="21"/>
  <c r="Q377" i="21"/>
  <c r="R377" i="21" s="1"/>
  <c r="Q376" i="21"/>
  <c r="R376" i="21" s="1"/>
  <c r="Q375" i="21"/>
  <c r="R375" i="21" s="1"/>
  <c r="Q374" i="21"/>
  <c r="R374" i="21" s="1"/>
  <c r="Q373" i="21"/>
  <c r="R373" i="21" s="1"/>
  <c r="Q372" i="21"/>
  <c r="R372" i="21" s="1"/>
  <c r="Q371" i="21"/>
  <c r="R371" i="21" s="1"/>
  <c r="Q370" i="21"/>
  <c r="R370" i="21" s="1"/>
  <c r="Q369" i="21"/>
  <c r="R369" i="21" s="1"/>
  <c r="Q368" i="21"/>
  <c r="R368" i="21" s="1"/>
  <c r="Q367" i="21"/>
  <c r="R367" i="21" s="1"/>
  <c r="R366" i="21"/>
  <c r="Q366" i="21"/>
  <c r="Q365" i="21"/>
  <c r="R365" i="21" s="1"/>
  <c r="Q364" i="21"/>
  <c r="R364" i="21" s="1"/>
  <c r="Q363" i="21"/>
  <c r="R363" i="21" s="1"/>
  <c r="Q362" i="21"/>
  <c r="R362" i="21" s="1"/>
  <c r="Q361" i="21"/>
  <c r="R361" i="21" s="1"/>
  <c r="Q360" i="21"/>
  <c r="R360" i="21" s="1"/>
  <c r="Q359" i="21"/>
  <c r="R359" i="21" s="1"/>
  <c r="Q358" i="21"/>
  <c r="R358" i="21" s="1"/>
  <c r="Q357" i="21"/>
  <c r="R357" i="21" s="1"/>
  <c r="Q356" i="21"/>
  <c r="R356" i="21" s="1"/>
  <c r="Q355" i="21"/>
  <c r="R355" i="21" s="1"/>
  <c r="Q354" i="21"/>
  <c r="R354" i="21" s="1"/>
  <c r="Q353" i="21"/>
  <c r="R353" i="21" s="1"/>
  <c r="Q352" i="21"/>
  <c r="R352" i="21" s="1"/>
  <c r="Q351" i="21"/>
  <c r="R351" i="21" s="1"/>
  <c r="Q350" i="21"/>
  <c r="R350" i="21" s="1"/>
  <c r="Q349" i="21"/>
  <c r="R349" i="21" s="1"/>
  <c r="Q348" i="21"/>
  <c r="R348" i="21" s="1"/>
  <c r="Q347" i="21"/>
  <c r="R347" i="21" s="1"/>
  <c r="Q346" i="21"/>
  <c r="R346" i="21" s="1"/>
  <c r="R345" i="21"/>
  <c r="Q345" i="21"/>
  <c r="Q344" i="21"/>
  <c r="R344" i="21" s="1"/>
  <c r="Q343" i="21"/>
  <c r="R343" i="21" s="1"/>
  <c r="Q342" i="21"/>
  <c r="R342" i="21" s="1"/>
  <c r="R341" i="21"/>
  <c r="Q341" i="21"/>
  <c r="Q340" i="21"/>
  <c r="R340" i="21" s="1"/>
  <c r="Q339" i="21"/>
  <c r="R339" i="21" s="1"/>
  <c r="Q338" i="21"/>
  <c r="R338" i="21" s="1"/>
  <c r="Q337" i="21"/>
  <c r="R337" i="21" s="1"/>
  <c r="Q336" i="21"/>
  <c r="R336" i="21" s="1"/>
  <c r="Q335" i="21"/>
  <c r="R335" i="21" s="1"/>
  <c r="Q334" i="21"/>
  <c r="R334" i="21" s="1"/>
  <c r="Q333" i="21"/>
  <c r="R333" i="21" s="1"/>
  <c r="Q332" i="21"/>
  <c r="R332" i="21" s="1"/>
  <c r="Q331" i="21"/>
  <c r="R331" i="21" s="1"/>
  <c r="Q330" i="21"/>
  <c r="R330" i="21" s="1"/>
  <c r="Q329" i="21"/>
  <c r="R329" i="21" s="1"/>
  <c r="Q328" i="21"/>
  <c r="R328" i="21" s="1"/>
  <c r="Q327" i="21"/>
  <c r="R327" i="21" s="1"/>
  <c r="Q326" i="21"/>
  <c r="R326" i="21" s="1"/>
  <c r="Q325" i="21"/>
  <c r="R325" i="21" s="1"/>
  <c r="Q324" i="21"/>
  <c r="R324" i="21" s="1"/>
  <c r="Q323" i="21"/>
  <c r="R323" i="21" s="1"/>
  <c r="Q322" i="21"/>
  <c r="R322" i="21" s="1"/>
  <c r="Q321" i="21"/>
  <c r="R321" i="21" s="1"/>
  <c r="Q320" i="21"/>
  <c r="R320" i="21" s="1"/>
  <c r="Q319" i="21"/>
  <c r="R319" i="21" s="1"/>
  <c r="Q318" i="21"/>
  <c r="R318" i="21" s="1"/>
  <c r="Q317" i="21"/>
  <c r="R317" i="21" s="1"/>
  <c r="Q316" i="21"/>
  <c r="R316" i="21" s="1"/>
  <c r="R315" i="21"/>
  <c r="Q315" i="21"/>
  <c r="Q314" i="21"/>
  <c r="R314" i="21" s="1"/>
  <c r="Q313" i="21"/>
  <c r="R313" i="21" s="1"/>
  <c r="Q312" i="21"/>
  <c r="R312" i="21" s="1"/>
  <c r="Q311" i="21"/>
  <c r="R311" i="21" s="1"/>
  <c r="Q310" i="21"/>
  <c r="R310" i="21" s="1"/>
  <c r="R309" i="21"/>
  <c r="Q309" i="21"/>
  <c r="Q308" i="21"/>
  <c r="R308" i="21" s="1"/>
  <c r="Q307" i="21"/>
  <c r="R307" i="21" s="1"/>
  <c r="Q306" i="21"/>
  <c r="R306" i="21" s="1"/>
  <c r="Q305" i="21"/>
  <c r="R305" i="21" s="1"/>
  <c r="Q304" i="21"/>
  <c r="R304" i="21" s="1"/>
  <c r="Q303" i="21"/>
  <c r="R303" i="21" s="1"/>
  <c r="Q302" i="21"/>
  <c r="R302" i="21" s="1"/>
  <c r="Q301" i="21"/>
  <c r="R301" i="21" s="1"/>
  <c r="Q300" i="21"/>
  <c r="R300" i="21" s="1"/>
  <c r="Q299" i="21"/>
  <c r="R299" i="21" s="1"/>
  <c r="Q298" i="21"/>
  <c r="R298" i="21" s="1"/>
  <c r="Q297" i="21"/>
  <c r="R297" i="21" s="1"/>
  <c r="Q296" i="21"/>
  <c r="R296" i="21" s="1"/>
  <c r="Q295" i="21"/>
  <c r="R295" i="21" s="1"/>
  <c r="Q294" i="21"/>
  <c r="R294" i="21" s="1"/>
  <c r="Q293" i="21"/>
  <c r="R293" i="21" s="1"/>
  <c r="Q292" i="21"/>
  <c r="R292" i="21" s="1"/>
  <c r="Q291" i="21"/>
  <c r="R291" i="21" s="1"/>
  <c r="Q290" i="21"/>
  <c r="R290" i="21" s="1"/>
  <c r="Q289" i="21"/>
  <c r="R289" i="21" s="1"/>
  <c r="Q288" i="21"/>
  <c r="R288" i="21" s="1"/>
  <c r="Q287" i="21"/>
  <c r="R287" i="21" s="1"/>
  <c r="Q286" i="21"/>
  <c r="R286" i="21" s="1"/>
  <c r="Q285" i="21"/>
  <c r="R285" i="21" s="1"/>
  <c r="Q284" i="21"/>
  <c r="R284" i="21" s="1"/>
  <c r="Q283" i="21"/>
  <c r="R283" i="21" s="1"/>
  <c r="Q282" i="21"/>
  <c r="R282" i="21" s="1"/>
  <c r="Q281" i="21"/>
  <c r="R281" i="21" s="1"/>
  <c r="Q280" i="21"/>
  <c r="R280" i="21" s="1"/>
  <c r="Q279" i="21"/>
  <c r="R279" i="21" s="1"/>
  <c r="Q278" i="21"/>
  <c r="R278" i="21" s="1"/>
  <c r="Q277" i="21"/>
  <c r="R277" i="21" s="1"/>
  <c r="R276" i="21"/>
  <c r="Q276" i="21"/>
  <c r="Q275" i="21"/>
  <c r="R275" i="21" s="1"/>
  <c r="Q274" i="21"/>
  <c r="R274" i="21" s="1"/>
  <c r="Q273" i="21"/>
  <c r="R273" i="21" s="1"/>
  <c r="Q272" i="21"/>
  <c r="R272" i="21" s="1"/>
  <c r="Q271" i="21"/>
  <c r="R271" i="21" s="1"/>
  <c r="R270" i="21"/>
  <c r="Q270" i="21"/>
  <c r="Q269" i="21"/>
  <c r="R269" i="21" s="1"/>
  <c r="Q268" i="21"/>
  <c r="R268" i="21" s="1"/>
  <c r="Q267" i="21"/>
  <c r="R267" i="21" s="1"/>
  <c r="Q266" i="21"/>
  <c r="R266" i="21" s="1"/>
  <c r="Q265" i="21"/>
  <c r="R265" i="21" s="1"/>
  <c r="Q264" i="21"/>
  <c r="R264" i="21" s="1"/>
  <c r="Q263" i="21"/>
  <c r="R263" i="21" s="1"/>
  <c r="Q262" i="21"/>
  <c r="R262" i="21" s="1"/>
  <c r="Q261" i="21"/>
  <c r="R261" i="21" s="1"/>
  <c r="Q260" i="21"/>
  <c r="R260" i="21" s="1"/>
  <c r="Q259" i="21"/>
  <c r="R259" i="21" s="1"/>
  <c r="Q258" i="21"/>
  <c r="R258" i="21" s="1"/>
  <c r="Q257" i="21"/>
  <c r="R257" i="21" s="1"/>
  <c r="Q256" i="21"/>
  <c r="R256" i="21" s="1"/>
  <c r="Q255" i="21"/>
  <c r="R255" i="21" s="1"/>
  <c r="Q254" i="21"/>
  <c r="R254" i="21" s="1"/>
  <c r="Q253" i="21"/>
  <c r="R253" i="21" s="1"/>
  <c r="Q252" i="21"/>
  <c r="R252" i="21" s="1"/>
  <c r="R251" i="21"/>
  <c r="Q251" i="21"/>
  <c r="Q250" i="21"/>
  <c r="R250" i="21" s="1"/>
  <c r="Q249" i="21"/>
  <c r="R249" i="21" s="1"/>
  <c r="Q248" i="21"/>
  <c r="R248" i="21" s="1"/>
  <c r="Q247" i="21"/>
  <c r="R247" i="21" s="1"/>
  <c r="Q246" i="21"/>
  <c r="R246" i="21" s="1"/>
  <c r="Q245" i="21"/>
  <c r="R245" i="21" s="1"/>
  <c r="Q244" i="21"/>
  <c r="R244" i="21" s="1"/>
  <c r="Q243" i="21"/>
  <c r="R243" i="21" s="1"/>
  <c r="Q242" i="21"/>
  <c r="R242" i="21" s="1"/>
  <c r="Q241" i="21"/>
  <c r="R241" i="21" s="1"/>
  <c r="Q240" i="21"/>
  <c r="R240" i="21" s="1"/>
  <c r="Q239" i="21"/>
  <c r="R239" i="21" s="1"/>
  <c r="Q238" i="21"/>
  <c r="R238" i="21" s="1"/>
  <c r="R237" i="21"/>
  <c r="Q237" i="21"/>
  <c r="Q236" i="21"/>
  <c r="R236" i="21" s="1"/>
  <c r="Q235" i="21"/>
  <c r="R235" i="21" s="1"/>
  <c r="Q234" i="21"/>
  <c r="R234" i="21" s="1"/>
  <c r="Q233" i="21"/>
  <c r="R233" i="21" s="1"/>
  <c r="Q232" i="21"/>
  <c r="R232" i="21" s="1"/>
  <c r="Q231" i="21"/>
  <c r="R231" i="21" s="1"/>
  <c r="Q230" i="21"/>
  <c r="R230" i="21" s="1"/>
  <c r="Q229" i="21"/>
  <c r="R229" i="21" s="1"/>
  <c r="Q228" i="21"/>
  <c r="R228" i="21" s="1"/>
  <c r="Q227" i="21"/>
  <c r="R227" i="21" s="1"/>
  <c r="Q226" i="21"/>
  <c r="R226" i="21" s="1"/>
  <c r="Q225" i="21"/>
  <c r="R225" i="21" s="1"/>
  <c r="Q224" i="21"/>
  <c r="R224" i="21" s="1"/>
  <c r="Q223" i="21"/>
  <c r="R223" i="21" s="1"/>
  <c r="Q222" i="21"/>
  <c r="R222" i="21" s="1"/>
  <c r="Q221" i="21"/>
  <c r="R221" i="21" s="1"/>
  <c r="Q220" i="21"/>
  <c r="R220" i="21" s="1"/>
  <c r="Q219" i="21"/>
  <c r="R219" i="21" s="1"/>
  <c r="Q218" i="21"/>
  <c r="R218" i="21" s="1"/>
  <c r="Q217" i="21"/>
  <c r="R217" i="21" s="1"/>
  <c r="Q216" i="21"/>
  <c r="R216" i="21" s="1"/>
  <c r="Q215" i="21"/>
  <c r="R215" i="21" s="1"/>
  <c r="Q214" i="21"/>
  <c r="R214" i="21" s="1"/>
  <c r="Q213" i="21"/>
  <c r="R213" i="21" s="1"/>
  <c r="Q212" i="21"/>
  <c r="R212" i="21" s="1"/>
  <c r="Q211" i="21"/>
  <c r="R211" i="21" s="1"/>
  <c r="Q210" i="21"/>
  <c r="R210" i="21" s="1"/>
  <c r="Q209" i="21"/>
  <c r="R209" i="21" s="1"/>
  <c r="Q208" i="21"/>
  <c r="R208" i="21" s="1"/>
  <c r="Q207" i="21"/>
  <c r="R207" i="21" s="1"/>
  <c r="Q206" i="21"/>
  <c r="R206" i="21" s="1"/>
  <c r="Q205" i="21"/>
  <c r="R205" i="21" s="1"/>
  <c r="R204" i="21"/>
  <c r="Q204" i="21"/>
  <c r="Q203" i="21"/>
  <c r="R203" i="21" s="1"/>
  <c r="Q202" i="21"/>
  <c r="R202" i="21" s="1"/>
  <c r="Q201" i="21"/>
  <c r="R201" i="21" s="1"/>
  <c r="Q200" i="21"/>
  <c r="R200" i="21" s="1"/>
  <c r="Q199" i="21"/>
  <c r="R199" i="21" s="1"/>
  <c r="R198" i="21"/>
  <c r="Q198" i="21"/>
  <c r="Q197" i="21"/>
  <c r="R197" i="21" s="1"/>
  <c r="Q196" i="21"/>
  <c r="R196" i="21" s="1"/>
  <c r="Q195" i="21"/>
  <c r="R195" i="21" s="1"/>
  <c r="Q194" i="21"/>
  <c r="R194" i="21" s="1"/>
  <c r="Q193" i="21"/>
  <c r="R193" i="21" s="1"/>
  <c r="Q192" i="21"/>
  <c r="R192" i="21" s="1"/>
  <c r="Q191" i="21"/>
  <c r="R191" i="21" s="1"/>
  <c r="Q190" i="21"/>
  <c r="R190" i="21" s="1"/>
  <c r="Q189" i="21"/>
  <c r="R189" i="21" s="1"/>
  <c r="Q188" i="21"/>
  <c r="R188" i="21" s="1"/>
  <c r="Q187" i="21"/>
  <c r="R187" i="21" s="1"/>
  <c r="Q186" i="21"/>
  <c r="R186" i="21" s="1"/>
  <c r="Q185" i="21"/>
  <c r="R185" i="21" s="1"/>
  <c r="Q184" i="21"/>
  <c r="R184" i="21" s="1"/>
  <c r="Q183" i="21"/>
  <c r="R183" i="21" s="1"/>
  <c r="Q182" i="21"/>
  <c r="R182" i="21" s="1"/>
  <c r="Q181" i="21"/>
  <c r="R181" i="21" s="1"/>
  <c r="Q180" i="21"/>
  <c r="R180" i="21" s="1"/>
  <c r="R179" i="21"/>
  <c r="Q179" i="21"/>
  <c r="Q178" i="21"/>
  <c r="R178" i="21" s="1"/>
  <c r="Q177" i="21"/>
  <c r="R177" i="21" s="1"/>
  <c r="Q176" i="21"/>
  <c r="R176" i="21" s="1"/>
  <c r="Q175" i="21"/>
  <c r="R175" i="21" s="1"/>
  <c r="Q174" i="21"/>
  <c r="R174" i="21" s="1"/>
  <c r="Q173" i="21"/>
  <c r="R173" i="21" s="1"/>
  <c r="Q172" i="21"/>
  <c r="R172" i="21" s="1"/>
  <c r="Q171" i="21"/>
  <c r="R171" i="21" s="1"/>
  <c r="Q170" i="21"/>
  <c r="R170" i="21" s="1"/>
  <c r="Q169" i="21"/>
  <c r="R169" i="21" s="1"/>
  <c r="Q168" i="21"/>
  <c r="R168" i="21" s="1"/>
  <c r="Q167" i="21"/>
  <c r="R167" i="21" s="1"/>
  <c r="Q166" i="21"/>
  <c r="R166" i="21" s="1"/>
  <c r="R165" i="21"/>
  <c r="Q165" i="21"/>
  <c r="Q164" i="21"/>
  <c r="R164" i="21" s="1"/>
  <c r="Q163" i="21"/>
  <c r="R163" i="21" s="1"/>
  <c r="Q162" i="21"/>
  <c r="R162" i="21" s="1"/>
  <c r="Q161" i="21"/>
  <c r="R161" i="21" s="1"/>
  <c r="Q160" i="21"/>
  <c r="R160" i="21" s="1"/>
  <c r="Q159" i="21"/>
  <c r="R159" i="21" s="1"/>
  <c r="Q158" i="21"/>
  <c r="R158" i="21" s="1"/>
  <c r="Q157" i="21"/>
  <c r="R157" i="21" s="1"/>
  <c r="Q156" i="21"/>
  <c r="R156" i="21" s="1"/>
  <c r="Q155" i="21"/>
  <c r="R155" i="21" s="1"/>
  <c r="Q154" i="21"/>
  <c r="R154" i="21" s="1"/>
  <c r="Q153" i="21"/>
  <c r="R153" i="21" s="1"/>
  <c r="Q152" i="21"/>
  <c r="R152" i="21" s="1"/>
  <c r="Q151" i="21"/>
  <c r="R151" i="21" s="1"/>
  <c r="Q150" i="21"/>
  <c r="R150" i="21" s="1"/>
  <c r="Q149" i="21"/>
  <c r="R149" i="21" s="1"/>
  <c r="Q148" i="21"/>
  <c r="R148" i="21" s="1"/>
  <c r="Q147" i="21"/>
  <c r="R147" i="21" s="1"/>
  <c r="Q146" i="21"/>
  <c r="R146" i="21" s="1"/>
  <c r="Q145" i="21"/>
  <c r="R145" i="21" s="1"/>
  <c r="Q144" i="21"/>
  <c r="R144" i="21" s="1"/>
  <c r="Q143" i="21"/>
  <c r="R143" i="21" s="1"/>
  <c r="Q142" i="21"/>
  <c r="R142" i="21" s="1"/>
  <c r="Q141" i="21"/>
  <c r="R141" i="21" s="1"/>
  <c r="Q140" i="21"/>
  <c r="R140" i="21" s="1"/>
  <c r="Q139" i="21"/>
  <c r="R139" i="21" s="1"/>
  <c r="Q138" i="21"/>
  <c r="R138" i="21" s="1"/>
  <c r="Q137" i="21"/>
  <c r="R137" i="21" s="1"/>
  <c r="Q136" i="21"/>
  <c r="R136" i="21" s="1"/>
  <c r="Q135" i="21"/>
  <c r="R135" i="21" s="1"/>
  <c r="Q134" i="21"/>
  <c r="R134" i="21" s="1"/>
  <c r="Q133" i="21"/>
  <c r="R133" i="21" s="1"/>
  <c r="Q132" i="21"/>
  <c r="R132" i="21" s="1"/>
  <c r="Q131" i="21"/>
  <c r="R131" i="21" s="1"/>
  <c r="Q130" i="21"/>
  <c r="R130" i="21" s="1"/>
  <c r="Q129" i="21"/>
  <c r="R129" i="21" s="1"/>
  <c r="Q128" i="21"/>
  <c r="R128" i="21" s="1"/>
  <c r="Q127" i="21"/>
  <c r="R127" i="21" s="1"/>
  <c r="Q126" i="21"/>
  <c r="R126" i="21" s="1"/>
  <c r="Q125" i="21"/>
  <c r="R125" i="21" s="1"/>
  <c r="Q124" i="21"/>
  <c r="R124" i="21" s="1"/>
  <c r="Q123" i="21"/>
  <c r="R123" i="21" s="1"/>
  <c r="Q122" i="21"/>
  <c r="R122" i="21" s="1"/>
  <c r="Q121" i="21"/>
  <c r="R121" i="21" s="1"/>
  <c r="Q120" i="21"/>
  <c r="R120" i="21" s="1"/>
  <c r="Q119" i="21"/>
  <c r="R119" i="21" s="1"/>
  <c r="Q118" i="21"/>
  <c r="R118" i="21" s="1"/>
  <c r="Q117" i="21"/>
  <c r="R117" i="21" s="1"/>
  <c r="Q116" i="21"/>
  <c r="R116" i="21" s="1"/>
  <c r="Q115" i="21"/>
  <c r="R115" i="21" s="1"/>
  <c r="Q114" i="21"/>
  <c r="R114" i="21" s="1"/>
  <c r="Q113" i="21"/>
  <c r="R113" i="21" s="1"/>
  <c r="Q112" i="21"/>
  <c r="R112" i="21" s="1"/>
  <c r="Q111" i="21"/>
  <c r="R111" i="21" s="1"/>
  <c r="Q110" i="21"/>
  <c r="R110" i="21" s="1"/>
  <c r="Q109" i="21"/>
  <c r="R109" i="21" s="1"/>
  <c r="Q108" i="21"/>
  <c r="R108" i="21" s="1"/>
  <c r="Q107" i="21"/>
  <c r="R107" i="21" s="1"/>
  <c r="Q106" i="21"/>
  <c r="R106" i="21" s="1"/>
  <c r="Q105" i="21"/>
  <c r="R105" i="21" s="1"/>
  <c r="Q104" i="21"/>
  <c r="R104" i="21" s="1"/>
  <c r="Q103" i="21"/>
  <c r="R103" i="21" s="1"/>
  <c r="Q102" i="21"/>
  <c r="R102" i="21" s="1"/>
  <c r="Q101" i="21"/>
  <c r="R101" i="21" s="1"/>
  <c r="Q100" i="21"/>
  <c r="R100" i="21" s="1"/>
  <c r="Q99" i="21"/>
  <c r="R99" i="21" s="1"/>
  <c r="Q98" i="21"/>
  <c r="R98" i="21" s="1"/>
  <c r="Q97" i="21"/>
  <c r="R97" i="21" s="1"/>
  <c r="Q96" i="21"/>
  <c r="R96" i="21" s="1"/>
  <c r="Q95" i="21"/>
  <c r="R95" i="21" s="1"/>
  <c r="Q94" i="21"/>
  <c r="R94" i="21" s="1"/>
  <c r="Q93" i="21"/>
  <c r="R93" i="21" s="1"/>
  <c r="Q92" i="21"/>
  <c r="R92" i="21" s="1"/>
  <c r="Q91" i="21"/>
  <c r="R91" i="21" s="1"/>
  <c r="Q90" i="21"/>
  <c r="R90" i="21" s="1"/>
  <c r="Q89" i="21"/>
  <c r="R89" i="21" s="1"/>
  <c r="Q88" i="21"/>
  <c r="R88" i="21" s="1"/>
  <c r="Q87" i="21"/>
  <c r="R87" i="21" s="1"/>
  <c r="Q86" i="21"/>
  <c r="R86" i="21" s="1"/>
  <c r="Q85" i="21"/>
  <c r="R85" i="21" s="1"/>
  <c r="Q84" i="21"/>
  <c r="R84" i="21" s="1"/>
  <c r="Q83" i="21"/>
  <c r="R83" i="21" s="1"/>
  <c r="Q82" i="21"/>
  <c r="R82" i="21" s="1"/>
  <c r="Q81" i="21"/>
  <c r="R81" i="21" s="1"/>
  <c r="Q80" i="21"/>
  <c r="R80" i="21" s="1"/>
  <c r="Q79" i="21"/>
  <c r="R79" i="21" s="1"/>
  <c r="Q78" i="21"/>
  <c r="R78" i="21" s="1"/>
  <c r="Q77" i="21"/>
  <c r="R77" i="21" s="1"/>
  <c r="Q76" i="21"/>
  <c r="R76" i="21" s="1"/>
  <c r="Q75" i="21"/>
  <c r="R75" i="21" s="1"/>
  <c r="Q74" i="21"/>
  <c r="R74" i="21" s="1"/>
  <c r="Q73" i="21"/>
  <c r="R73" i="21" s="1"/>
  <c r="Q72" i="21"/>
  <c r="R72" i="21" s="1"/>
  <c r="Q71" i="21"/>
  <c r="R71" i="21" s="1"/>
  <c r="Q70" i="21"/>
  <c r="R70" i="21" s="1"/>
  <c r="Q69" i="21"/>
  <c r="R69" i="21" s="1"/>
  <c r="Q68" i="21"/>
  <c r="R68" i="21" s="1"/>
  <c r="Q67" i="21"/>
  <c r="R67" i="21" s="1"/>
  <c r="Q66" i="21"/>
  <c r="R66" i="21" s="1"/>
  <c r="Q65" i="21"/>
  <c r="R65" i="21" s="1"/>
  <c r="Q64" i="21"/>
  <c r="R64" i="21" s="1"/>
  <c r="Q63" i="21"/>
  <c r="R63" i="21" s="1"/>
  <c r="Q62" i="21"/>
  <c r="R62" i="21" s="1"/>
  <c r="Q61" i="21"/>
  <c r="R61" i="21" s="1"/>
  <c r="Q60" i="21"/>
  <c r="R60" i="21" s="1"/>
  <c r="Q59" i="21"/>
  <c r="R59" i="21" s="1"/>
  <c r="Q58" i="21"/>
  <c r="R58" i="21" s="1"/>
  <c r="Q57" i="21"/>
  <c r="R57" i="21" s="1"/>
  <c r="Q56" i="21"/>
  <c r="R56" i="21" s="1"/>
  <c r="Q55" i="21"/>
  <c r="R55" i="21" s="1"/>
  <c r="Q54" i="21"/>
  <c r="R54" i="21" s="1"/>
  <c r="Q53" i="21"/>
  <c r="R53" i="21" s="1"/>
  <c r="Q52" i="21"/>
  <c r="R52" i="21" s="1"/>
  <c r="Q51" i="21"/>
  <c r="R51" i="21" s="1"/>
  <c r="Q50" i="21"/>
  <c r="R50" i="21" s="1"/>
  <c r="Q49" i="21"/>
  <c r="R49" i="21" s="1"/>
  <c r="Q48" i="21"/>
  <c r="R48" i="21" s="1"/>
  <c r="Q47" i="21"/>
  <c r="R47" i="21" s="1"/>
  <c r="Q46" i="21"/>
  <c r="R46" i="21" s="1"/>
  <c r="Q45" i="21"/>
  <c r="R45" i="21" s="1"/>
  <c r="Q44" i="21"/>
  <c r="R44" i="21" s="1"/>
  <c r="Q43" i="21"/>
  <c r="R43" i="21" s="1"/>
  <c r="Q42" i="21"/>
  <c r="R42" i="21" s="1"/>
  <c r="Q41" i="21"/>
  <c r="R41" i="21" s="1"/>
  <c r="Q40" i="21"/>
  <c r="R40" i="21" s="1"/>
  <c r="Q39" i="21"/>
  <c r="R39" i="21" s="1"/>
  <c r="Q38" i="21"/>
  <c r="R38" i="21" s="1"/>
  <c r="Q37" i="21"/>
  <c r="R37" i="21" s="1"/>
  <c r="Q36" i="21"/>
  <c r="R36" i="21" s="1"/>
  <c r="Q35" i="21"/>
  <c r="R35" i="21" s="1"/>
  <c r="Q34" i="21"/>
  <c r="R34" i="21" s="1"/>
  <c r="Q33" i="21"/>
  <c r="R33" i="21" s="1"/>
  <c r="Q32" i="21"/>
  <c r="R32" i="21" s="1"/>
  <c r="Q31" i="21"/>
  <c r="R31" i="21" s="1"/>
  <c r="Q30" i="21"/>
  <c r="R30" i="21" s="1"/>
  <c r="Q29" i="21"/>
  <c r="R29" i="21" s="1"/>
  <c r="Q28" i="21"/>
  <c r="R28" i="21" s="1"/>
  <c r="Q27" i="21"/>
  <c r="R27" i="21" s="1"/>
  <c r="Q26" i="21"/>
  <c r="R26" i="21" s="1"/>
  <c r="Q25" i="21"/>
  <c r="R25" i="21" s="1"/>
  <c r="Q24" i="21"/>
  <c r="R24" i="21" s="1"/>
  <c r="Q23" i="21"/>
  <c r="R23" i="21" s="1"/>
  <c r="Q22" i="21"/>
  <c r="R22" i="21" s="1"/>
  <c r="Q21" i="21"/>
  <c r="R21" i="21" s="1"/>
  <c r="Q20" i="21"/>
  <c r="R20" i="21" s="1"/>
  <c r="Q19" i="21"/>
  <c r="R19" i="21" s="1"/>
  <c r="Q18" i="21"/>
  <c r="R18" i="21" s="1"/>
  <c r="Q17" i="21"/>
  <c r="R17" i="21" s="1"/>
  <c r="Q16" i="21"/>
  <c r="R16" i="21" s="1"/>
  <c r="R15" i="21"/>
  <c r="Q15" i="21"/>
  <c r="Q14" i="21"/>
  <c r="R14" i="21" s="1"/>
  <c r="Q13" i="21"/>
  <c r="R13" i="21" s="1"/>
  <c r="Q12" i="21"/>
  <c r="R12" i="21" s="1"/>
  <c r="Q11" i="21"/>
  <c r="R11" i="21" s="1"/>
  <c r="Q10" i="21"/>
  <c r="R10" i="21" s="1"/>
  <c r="Q9" i="21"/>
  <c r="R9" i="21" s="1"/>
  <c r="Q8" i="21"/>
  <c r="R8" i="21" s="1"/>
  <c r="Q7" i="21"/>
  <c r="R7" i="21" s="1"/>
  <c r="Q6" i="21"/>
  <c r="R6" i="21" s="1"/>
  <c r="Q5" i="21"/>
  <c r="R5" i="21" s="1"/>
  <c r="Q4" i="21"/>
  <c r="I492" i="21"/>
  <c r="I491" i="21"/>
  <c r="I490" i="21"/>
  <c r="I489" i="21"/>
  <c r="Q507" i="21" l="1"/>
  <c r="F510" i="21" s="1"/>
  <c r="R4" i="21"/>
  <c r="R507" i="21" s="1"/>
  <c r="G510" i="21" s="1"/>
  <c r="O5" i="20" l="1"/>
  <c r="O11" i="20"/>
  <c r="O15" i="20"/>
  <c r="O20" i="20"/>
  <c r="O22" i="20"/>
  <c r="O23" i="20"/>
  <c r="O26" i="20"/>
  <c r="O28" i="20"/>
  <c r="O35" i="20"/>
  <c r="O39" i="20"/>
  <c r="O40" i="20"/>
  <c r="O41" i="20"/>
  <c r="O42" i="20"/>
  <c r="O44" i="20"/>
  <c r="O51" i="20"/>
  <c r="O52" i="20"/>
  <c r="O56" i="20"/>
  <c r="O60" i="20"/>
  <c r="O68" i="20"/>
  <c r="O69" i="20"/>
  <c r="O79" i="20"/>
  <c r="O80" i="20"/>
  <c r="O90" i="20"/>
  <c r="O92" i="20"/>
  <c r="O97" i="20"/>
  <c r="O98" i="20"/>
  <c r="O99" i="20"/>
  <c r="O101" i="20"/>
  <c r="O106" i="20"/>
  <c r="O107" i="20"/>
  <c r="O111" i="20"/>
  <c r="O112" i="20"/>
  <c r="O121" i="20"/>
  <c r="O124" i="20"/>
  <c r="O132" i="20"/>
  <c r="O133" i="20"/>
  <c r="O140" i="20"/>
  <c r="O145" i="20"/>
  <c r="O146" i="20"/>
  <c r="O154" i="20"/>
  <c r="O156" i="20"/>
  <c r="O157" i="20"/>
  <c r="O163" i="20"/>
  <c r="O165" i="20"/>
  <c r="O171" i="20"/>
  <c r="O172" i="20"/>
  <c r="O173" i="20"/>
  <c r="O177" i="20"/>
  <c r="O178" i="20"/>
  <c r="O179" i="20"/>
  <c r="O185" i="20"/>
  <c r="O186" i="20"/>
  <c r="O187" i="20"/>
  <c r="O189" i="20"/>
  <c r="O191" i="20"/>
  <c r="O196" i="20"/>
  <c r="O205" i="20"/>
  <c r="O206" i="20"/>
  <c r="O208" i="20"/>
  <c r="O210" i="20"/>
  <c r="O213" i="20"/>
  <c r="O214" i="20"/>
  <c r="O216" i="20"/>
  <c r="O218" i="20"/>
  <c r="O222" i="20"/>
  <c r="O227" i="20"/>
  <c r="O228" i="20"/>
  <c r="O230" i="20"/>
  <c r="O232" i="20"/>
  <c r="O246" i="20"/>
  <c r="O247" i="20"/>
  <c r="O248" i="20"/>
  <c r="O252" i="20"/>
  <c r="O254" i="20"/>
  <c r="O255" i="20"/>
  <c r="O256" i="20"/>
  <c r="O259" i="20"/>
  <c r="O260" i="20"/>
  <c r="O268" i="20"/>
  <c r="O269" i="20"/>
  <c r="O270" i="20"/>
  <c r="O271" i="20"/>
  <c r="O273" i="20"/>
  <c r="O276" i="20"/>
  <c r="O286" i="20"/>
  <c r="O290" i="20"/>
  <c r="O294" i="20"/>
  <c r="O301" i="20"/>
  <c r="O302" i="20"/>
  <c r="O305" i="20"/>
  <c r="O308" i="20"/>
  <c r="O316" i="20"/>
  <c r="O317" i="20"/>
  <c r="O318" i="20"/>
  <c r="O320" i="20"/>
  <c r="O323" i="20"/>
  <c r="O326" i="20"/>
  <c r="O329" i="20"/>
  <c r="O347" i="20"/>
  <c r="O354" i="20"/>
  <c r="O362" i="20"/>
  <c r="O368" i="20"/>
  <c r="O372" i="20"/>
  <c r="O373" i="20"/>
  <c r="O387" i="20"/>
  <c r="O391" i="20"/>
  <c r="O392" i="20"/>
  <c r="O394" i="20"/>
  <c r="O397" i="20"/>
  <c r="O406" i="20"/>
  <c r="O408" i="20"/>
  <c r="O410" i="20"/>
  <c r="O412" i="20"/>
  <c r="O417" i="20"/>
  <c r="O426" i="20"/>
  <c r="O427" i="20"/>
  <c r="O433" i="20"/>
  <c r="O455" i="20"/>
  <c r="O456" i="20"/>
  <c r="O461" i="20"/>
  <c r="O468" i="20"/>
  <c r="O474" i="20"/>
  <c r="O475" i="20"/>
  <c r="O479" i="20"/>
  <c r="O484" i="20"/>
  <c r="O491" i="20"/>
  <c r="O500" i="20"/>
  <c r="O507" i="20"/>
  <c r="O508" i="20"/>
  <c r="O518" i="20"/>
  <c r="O519" i="20"/>
  <c r="O520" i="20"/>
  <c r="O524" i="20"/>
  <c r="O525" i="20"/>
  <c r="O545" i="20"/>
  <c r="O549" i="20"/>
  <c r="O553" i="20"/>
  <c r="O554" i="20"/>
  <c r="O566" i="20"/>
  <c r="O567" i="20"/>
  <c r="O569" i="20"/>
  <c r="O586" i="20"/>
  <c r="O591" i="20"/>
  <c r="O595" i="20"/>
  <c r="O7" i="19" l="1"/>
  <c r="O8" i="19"/>
  <c r="O13" i="19"/>
  <c r="O16" i="19"/>
  <c r="O17" i="19"/>
  <c r="O18" i="19"/>
  <c r="O20" i="19"/>
  <c r="O21" i="19"/>
  <c r="O24" i="19"/>
  <c r="O26" i="19"/>
  <c r="O27" i="19"/>
  <c r="O38" i="19"/>
  <c r="O43" i="19"/>
  <c r="O44" i="19"/>
  <c r="O48" i="19"/>
  <c r="O51" i="19"/>
  <c r="O55" i="19"/>
  <c r="O57" i="19"/>
  <c r="O58" i="19"/>
  <c r="O61" i="19"/>
  <c r="O63" i="19"/>
  <c r="O64" i="19"/>
  <c r="O70" i="19"/>
  <c r="O71" i="19"/>
  <c r="O72" i="19"/>
  <c r="O83" i="19"/>
  <c r="O84" i="19"/>
  <c r="O85" i="19"/>
  <c r="O87" i="19"/>
  <c r="O91" i="19"/>
  <c r="O92" i="19"/>
  <c r="O97" i="19"/>
  <c r="O103" i="19"/>
  <c r="O108" i="19"/>
  <c r="O113" i="19"/>
  <c r="O114" i="19"/>
  <c r="O125" i="19"/>
  <c r="O129" i="19"/>
  <c r="O130" i="19"/>
  <c r="O132" i="19"/>
  <c r="O133" i="19"/>
  <c r="O134" i="19"/>
  <c r="O135" i="19"/>
  <c r="O136" i="19"/>
  <c r="O140" i="19"/>
  <c r="O142" i="19"/>
  <c r="O146" i="19"/>
  <c r="O147" i="19"/>
  <c r="O159" i="19"/>
  <c r="O160" i="19"/>
  <c r="O161" i="19"/>
  <c r="O162" i="19"/>
  <c r="O163" i="19"/>
  <c r="O164" i="19"/>
  <c r="O165" i="19"/>
  <c r="O166" i="19"/>
  <c r="O167" i="19"/>
  <c r="O169" i="19"/>
  <c r="O170" i="19"/>
  <c r="O171" i="19"/>
  <c r="O176" i="19"/>
  <c r="O184" i="19"/>
  <c r="O185" i="19"/>
  <c r="O186" i="19"/>
  <c r="O189" i="19"/>
  <c r="O191" i="19"/>
  <c r="O193" i="19"/>
  <c r="O195" i="19"/>
  <c r="O199" i="19"/>
  <c r="O202" i="19"/>
  <c r="O208" i="19"/>
  <c r="O210" i="19"/>
  <c r="O211" i="19"/>
  <c r="O213" i="19"/>
  <c r="O215" i="19"/>
  <c r="O216" i="19"/>
  <c r="O217" i="19"/>
  <c r="O218" i="19"/>
  <c r="O227" i="19"/>
  <c r="O231" i="19"/>
  <c r="O237" i="19"/>
  <c r="O239" i="19"/>
  <c r="O240" i="19"/>
  <c r="O245" i="19"/>
  <c r="O246" i="19"/>
  <c r="O250" i="19"/>
  <c r="O256" i="19"/>
  <c r="O257" i="19"/>
  <c r="O260" i="19"/>
  <c r="O264" i="19"/>
  <c r="O267" i="19"/>
  <c r="O269" i="19"/>
  <c r="O271" i="19"/>
  <c r="O280" i="19"/>
  <c r="O283" i="19"/>
  <c r="O284" i="19"/>
  <c r="O288" i="19"/>
  <c r="O299" i="19"/>
  <c r="O300" i="19"/>
  <c r="O305" i="19"/>
  <c r="O307" i="19"/>
  <c r="O308" i="19"/>
  <c r="O316" i="19"/>
  <c r="O320" i="19"/>
  <c r="O321" i="19"/>
  <c r="O323" i="19"/>
  <c r="O324" i="19"/>
  <c r="O327" i="19"/>
  <c r="O334" i="19"/>
  <c r="O335" i="19"/>
  <c r="O338" i="19"/>
  <c r="O340" i="19"/>
  <c r="O342" i="19"/>
  <c r="O343" i="19"/>
  <c r="O344" i="19"/>
  <c r="O348" i="19"/>
  <c r="O349" i="19"/>
  <c r="O350" i="19"/>
  <c r="O353" i="19"/>
  <c r="O354" i="19"/>
  <c r="O357" i="19"/>
  <c r="O359" i="19"/>
  <c r="O362" i="19"/>
  <c r="O363" i="19"/>
  <c r="O365" i="19"/>
  <c r="O368" i="19"/>
  <c r="O371" i="19"/>
  <c r="O373" i="19"/>
  <c r="O379" i="19"/>
  <c r="O380" i="19"/>
  <c r="O382" i="19"/>
  <c r="O388" i="19"/>
  <c r="O389" i="19"/>
  <c r="O390" i="19"/>
  <c r="O392" i="19"/>
  <c r="O394" i="19"/>
  <c r="O396" i="19"/>
  <c r="O398" i="19"/>
  <c r="O401" i="19"/>
  <c r="O410" i="19"/>
  <c r="O412" i="19"/>
  <c r="O414" i="19"/>
  <c r="O415" i="19"/>
  <c r="O418" i="19"/>
  <c r="O421" i="19"/>
  <c r="O422" i="19"/>
  <c r="O438" i="19"/>
  <c r="O440" i="19"/>
  <c r="O441" i="19"/>
  <c r="O447" i="19"/>
  <c r="O449" i="19"/>
  <c r="O450" i="19"/>
  <c r="O462" i="19"/>
  <c r="O466" i="19"/>
  <c r="O467" i="19"/>
  <c r="O470" i="19"/>
  <c r="O472" i="19"/>
  <c r="O473" i="19"/>
  <c r="O474" i="19"/>
  <c r="O481" i="19"/>
  <c r="O488" i="19"/>
  <c r="O489" i="19"/>
  <c r="O491" i="19"/>
  <c r="O493" i="19"/>
  <c r="O494" i="19"/>
  <c r="O495" i="19"/>
  <c r="O518" i="19"/>
  <c r="O522" i="19"/>
  <c r="O531" i="19"/>
  <c r="O532" i="19"/>
  <c r="O540" i="19"/>
  <c r="O542" i="19"/>
  <c r="O543" i="19"/>
  <c r="O548" i="19"/>
  <c r="O550" i="19"/>
  <c r="O551" i="19"/>
  <c r="O552" i="19"/>
  <c r="O554" i="19"/>
  <c r="O555" i="19"/>
  <c r="O556" i="19"/>
  <c r="O561" i="19"/>
  <c r="O562" i="19"/>
  <c r="O566" i="19"/>
  <c r="O4" i="19"/>
  <c r="N10" i="18" l="1"/>
  <c r="N17" i="18"/>
  <c r="N18" i="18"/>
  <c r="N19" i="18"/>
  <c r="N30" i="18"/>
  <c r="N33" i="18"/>
  <c r="N34" i="18"/>
  <c r="N36" i="18"/>
  <c r="N42" i="18"/>
  <c r="N48" i="18"/>
  <c r="N49" i="18"/>
  <c r="N56" i="18"/>
  <c r="N57" i="18"/>
  <c r="N60" i="18"/>
  <c r="N65" i="18"/>
  <c r="N71" i="18"/>
  <c r="N72" i="18"/>
  <c r="N73" i="18"/>
  <c r="N74" i="18"/>
  <c r="N75" i="18"/>
  <c r="N77" i="18"/>
  <c r="N81" i="18"/>
  <c r="N87" i="18"/>
  <c r="N88" i="18"/>
  <c r="N89" i="18"/>
  <c r="N90" i="18"/>
  <c r="N91" i="18"/>
  <c r="N93" i="18"/>
  <c r="N97" i="18"/>
  <c r="N102" i="18"/>
  <c r="N105" i="18"/>
  <c r="N117" i="18"/>
  <c r="N120" i="18"/>
  <c r="N124" i="18"/>
  <c r="N125" i="18"/>
  <c r="N127" i="18"/>
  <c r="N133" i="18"/>
  <c r="N136" i="18"/>
  <c r="N138" i="18"/>
  <c r="N142" i="18"/>
  <c r="N143" i="18"/>
  <c r="N144" i="18"/>
  <c r="N145" i="18"/>
  <c r="N146" i="18"/>
  <c r="N151" i="18"/>
  <c r="N153" i="18"/>
  <c r="N157" i="18"/>
  <c r="N162" i="18"/>
  <c r="N169" i="18"/>
  <c r="N179" i="18"/>
  <c r="N180" i="18"/>
  <c r="N206" i="18"/>
  <c r="N207" i="18"/>
  <c r="N210" i="18"/>
  <c r="N218" i="18"/>
  <c r="N220" i="18"/>
  <c r="N231" i="18"/>
  <c r="N247" i="18"/>
  <c r="N248" i="18"/>
  <c r="N249" i="18"/>
  <c r="N250" i="18"/>
  <c r="N253" i="18"/>
  <c r="N258" i="18"/>
  <c r="N261" i="18"/>
  <c r="N262" i="18"/>
  <c r="N263" i="18"/>
  <c r="N265" i="18"/>
  <c r="N267" i="18"/>
  <c r="N268" i="18"/>
  <c r="N271" i="18"/>
  <c r="N272" i="18"/>
  <c r="N273" i="18"/>
  <c r="N274" i="18"/>
  <c r="N275" i="18"/>
  <c r="N276" i="18"/>
  <c r="N277" i="18"/>
  <c r="N278" i="18"/>
  <c r="N279" i="18"/>
  <c r="N280" i="18"/>
  <c r="N281" i="18"/>
  <c r="N283" i="18"/>
  <c r="N284" i="18"/>
  <c r="N285" i="18"/>
  <c r="N292" i="18"/>
  <c r="N293" i="18"/>
  <c r="N294" i="18"/>
  <c r="N295" i="18"/>
  <c r="N296" i="18"/>
  <c r="N302" i="18"/>
  <c r="N304" i="18"/>
  <c r="N305" i="18"/>
  <c r="N306" i="18"/>
  <c r="N309" i="18"/>
  <c r="N313" i="18"/>
  <c r="N314" i="18"/>
  <c r="N319" i="18"/>
  <c r="N325" i="18"/>
  <c r="N329" i="18"/>
  <c r="N331" i="18"/>
  <c r="N335" i="18"/>
  <c r="N344" i="18"/>
  <c r="N345" i="18"/>
  <c r="N347" i="18"/>
  <c r="N350" i="18"/>
  <c r="N355" i="18"/>
  <c r="N358" i="18"/>
  <c r="N362" i="18"/>
  <c r="N363" i="18"/>
  <c r="N366" i="18"/>
  <c r="N371" i="18"/>
  <c r="N372" i="18"/>
  <c r="N377" i="18"/>
  <c r="N380" i="18"/>
  <c r="N383" i="18"/>
  <c r="N387" i="18"/>
  <c r="N396" i="18"/>
  <c r="N400" i="18"/>
  <c r="N401" i="18"/>
  <c r="N405" i="18"/>
  <c r="N410" i="18"/>
  <c r="N411" i="18"/>
  <c r="N412" i="18"/>
  <c r="N419" i="18"/>
  <c r="N426" i="18"/>
  <c r="N447" i="18"/>
  <c r="N457" i="18"/>
  <c r="N462" i="18"/>
  <c r="N466" i="18"/>
  <c r="N472" i="18"/>
  <c r="N479" i="18"/>
  <c r="N480" i="18"/>
  <c r="N487" i="18"/>
  <c r="N492" i="18"/>
  <c r="N501" i="18"/>
  <c r="N519" i="18"/>
  <c r="N524" i="18"/>
  <c r="N531" i="18"/>
  <c r="N548" i="18"/>
  <c r="N556" i="18"/>
  <c r="N560" i="18"/>
  <c r="N563" i="18"/>
  <c r="N564" i="18"/>
  <c r="N567" i="18"/>
  <c r="N577" i="18"/>
  <c r="N578" i="18"/>
  <c r="H690" i="16" l="1"/>
  <c r="O5" i="16"/>
  <c r="O6" i="16"/>
  <c r="O7" i="16"/>
  <c r="O8" i="16"/>
  <c r="O9" i="16"/>
  <c r="O10" i="16"/>
  <c r="O11" i="16"/>
  <c r="N12" i="16"/>
  <c r="O12" i="16"/>
  <c r="O13" i="16"/>
  <c r="O14" i="16"/>
  <c r="O15" i="16"/>
  <c r="O16" i="16"/>
  <c r="O17" i="16"/>
  <c r="O18" i="16"/>
  <c r="O19" i="16"/>
  <c r="O20" i="16"/>
  <c r="N21" i="16"/>
  <c r="O21" i="16"/>
  <c r="O22" i="16"/>
  <c r="O23" i="16"/>
  <c r="N24" i="16"/>
  <c r="O24" i="16"/>
  <c r="N25" i="16"/>
  <c r="O25" i="16"/>
  <c r="O26" i="16"/>
  <c r="O27" i="16"/>
  <c r="O28" i="16"/>
  <c r="O29" i="16"/>
  <c r="O30" i="16"/>
  <c r="O31" i="16"/>
  <c r="O32" i="16"/>
  <c r="O33" i="16"/>
  <c r="O34" i="16"/>
  <c r="O35" i="16"/>
  <c r="O36" i="16"/>
  <c r="O37" i="16"/>
  <c r="O38" i="16"/>
  <c r="O39" i="16"/>
  <c r="O40" i="16"/>
  <c r="O41" i="16"/>
  <c r="O42" i="16"/>
  <c r="O43" i="16"/>
  <c r="O44" i="16"/>
  <c r="O45" i="16"/>
  <c r="O46" i="16"/>
  <c r="O47" i="16"/>
  <c r="N48" i="16"/>
  <c r="O48" i="16"/>
  <c r="O49" i="16"/>
  <c r="N50" i="16"/>
  <c r="O50" i="16"/>
  <c r="O51" i="16"/>
  <c r="O52" i="16"/>
  <c r="N53" i="16"/>
  <c r="O53" i="16"/>
  <c r="N54" i="16"/>
  <c r="O54" i="16"/>
  <c r="O55" i="16"/>
  <c r="O56" i="16"/>
  <c r="O57" i="16"/>
  <c r="O58" i="16"/>
  <c r="O59" i="16"/>
  <c r="N60" i="16"/>
  <c r="O60" i="16"/>
  <c r="O61" i="16"/>
  <c r="N62" i="16"/>
  <c r="O62" i="16"/>
  <c r="O63" i="16"/>
  <c r="O64" i="16"/>
  <c r="N65" i="16"/>
  <c r="O65" i="16"/>
  <c r="N66" i="16"/>
  <c r="O66" i="16"/>
  <c r="N67" i="16"/>
  <c r="O67" i="16"/>
  <c r="O68" i="16"/>
  <c r="O69" i="16"/>
  <c r="N70" i="16"/>
  <c r="O70" i="16"/>
  <c r="O71" i="16"/>
  <c r="O72" i="16"/>
  <c r="N73" i="16"/>
  <c r="O73" i="16"/>
  <c r="N74" i="16"/>
  <c r="O74" i="16"/>
  <c r="O75" i="16"/>
  <c r="N76" i="16"/>
  <c r="O76" i="16"/>
  <c r="N77" i="16"/>
  <c r="O77" i="16"/>
  <c r="O78" i="16"/>
  <c r="N79" i="16"/>
  <c r="O79" i="16"/>
  <c r="O80" i="16"/>
  <c r="O81" i="16"/>
  <c r="N82" i="16"/>
  <c r="O82" i="16"/>
  <c r="N83" i="16"/>
  <c r="O83" i="16"/>
  <c r="O84" i="16"/>
  <c r="N85" i="16"/>
  <c r="O85" i="16"/>
  <c r="N86" i="16"/>
  <c r="O86" i="16"/>
  <c r="O87" i="16"/>
  <c r="N88" i="16"/>
  <c r="O88" i="16"/>
  <c r="N89" i="16"/>
  <c r="O89" i="16"/>
  <c r="N90" i="16"/>
  <c r="O90" i="16"/>
  <c r="N91" i="16"/>
  <c r="O91" i="16"/>
  <c r="O92" i="16"/>
  <c r="N93" i="16"/>
  <c r="O93" i="16"/>
  <c r="O94" i="16"/>
  <c r="N95" i="16"/>
  <c r="O95" i="16"/>
  <c r="N96" i="16"/>
  <c r="O96" i="16"/>
  <c r="O97" i="16"/>
  <c r="O98" i="16"/>
  <c r="O99" i="16"/>
  <c r="O100" i="16"/>
  <c r="O101" i="16"/>
  <c r="O102" i="16"/>
  <c r="N103" i="16"/>
  <c r="O103" i="16"/>
  <c r="O104" i="16"/>
  <c r="O105" i="16"/>
  <c r="O106" i="16"/>
  <c r="O107" i="16"/>
  <c r="O108" i="16"/>
  <c r="O109" i="16"/>
  <c r="N110" i="16"/>
  <c r="O110" i="16"/>
  <c r="O111" i="16"/>
  <c r="O112" i="16"/>
  <c r="O113" i="16"/>
  <c r="N114" i="16"/>
  <c r="O114" i="16"/>
  <c r="O115" i="16"/>
  <c r="O116" i="16"/>
  <c r="N117" i="16"/>
  <c r="O117" i="16"/>
  <c r="N118" i="16"/>
  <c r="O118" i="16"/>
  <c r="N119" i="16"/>
  <c r="O119" i="16"/>
  <c r="O120" i="16"/>
  <c r="O121" i="16"/>
  <c r="O122" i="16"/>
  <c r="O123" i="16"/>
  <c r="N124" i="16"/>
  <c r="O124" i="16"/>
  <c r="O125" i="16"/>
  <c r="O126" i="16"/>
  <c r="O127" i="16"/>
  <c r="O128" i="16"/>
  <c r="O129" i="16"/>
  <c r="O130" i="16"/>
  <c r="O131" i="16"/>
  <c r="O132" i="16"/>
  <c r="N133" i="16"/>
  <c r="O133" i="16"/>
  <c r="N134" i="16"/>
  <c r="O134" i="16"/>
  <c r="N135" i="16"/>
  <c r="O135" i="16"/>
  <c r="N136" i="16"/>
  <c r="O136" i="16"/>
  <c r="O137" i="16"/>
  <c r="O138" i="16"/>
  <c r="O139" i="16"/>
  <c r="N140" i="16"/>
  <c r="O140" i="16"/>
  <c r="O141" i="16"/>
  <c r="O142" i="16"/>
  <c r="O143" i="16"/>
  <c r="N144" i="16"/>
  <c r="O144" i="16"/>
  <c r="O145" i="16"/>
  <c r="N146" i="16"/>
  <c r="O146" i="16"/>
  <c r="N147" i="16"/>
  <c r="O147" i="16"/>
  <c r="N148" i="16"/>
  <c r="O148" i="16"/>
  <c r="O149" i="16"/>
  <c r="O150" i="16"/>
  <c r="O151" i="16"/>
  <c r="O152" i="16"/>
  <c r="N153" i="16"/>
  <c r="O153" i="16"/>
  <c r="N154" i="16"/>
  <c r="O154" i="16"/>
  <c r="O155" i="16"/>
  <c r="O156" i="16"/>
  <c r="O157" i="16"/>
  <c r="N158" i="16"/>
  <c r="O158" i="16"/>
  <c r="N159" i="16"/>
  <c r="O159" i="16"/>
  <c r="O160" i="16"/>
  <c r="O161" i="16"/>
  <c r="O162" i="16"/>
  <c r="O163" i="16"/>
  <c r="O164" i="16"/>
  <c r="N165" i="16"/>
  <c r="O165" i="16"/>
  <c r="O166" i="16"/>
  <c r="N167" i="16"/>
  <c r="O167" i="16"/>
  <c r="N168" i="16"/>
  <c r="O168" i="16"/>
  <c r="O169" i="16"/>
  <c r="O170" i="16"/>
  <c r="O171" i="16"/>
  <c r="O172" i="16"/>
  <c r="O173" i="16"/>
  <c r="O174" i="16"/>
  <c r="N175" i="16"/>
  <c r="O175" i="16"/>
  <c r="O176" i="16"/>
  <c r="N177" i="16"/>
  <c r="O177" i="16"/>
  <c r="N178" i="16"/>
  <c r="O178" i="16"/>
  <c r="O179" i="16"/>
  <c r="N180" i="16"/>
  <c r="O180" i="16"/>
  <c r="N181" i="16"/>
  <c r="O181" i="16"/>
  <c r="N182" i="16"/>
  <c r="O182" i="16"/>
  <c r="N183" i="16"/>
  <c r="O183" i="16"/>
  <c r="N184" i="16"/>
  <c r="O184" i="16"/>
  <c r="O185" i="16"/>
  <c r="O186" i="16"/>
  <c r="O187" i="16"/>
  <c r="O188" i="16"/>
  <c r="N189" i="16"/>
  <c r="O189" i="16"/>
  <c r="O190" i="16"/>
  <c r="O191" i="16"/>
  <c r="N192" i="16"/>
  <c r="O192" i="16"/>
  <c r="O193" i="16"/>
  <c r="O194" i="16"/>
  <c r="N195" i="16"/>
  <c r="O195" i="16"/>
  <c r="N196" i="16"/>
  <c r="O196" i="16"/>
  <c r="O197" i="16"/>
  <c r="N198" i="16"/>
  <c r="O198" i="16"/>
  <c r="O199" i="16"/>
  <c r="N200" i="16"/>
  <c r="O200" i="16"/>
  <c r="N201" i="16"/>
  <c r="O201" i="16"/>
  <c r="O202" i="16"/>
  <c r="O203" i="16"/>
  <c r="O204" i="16"/>
  <c r="N205" i="16"/>
  <c r="O205" i="16"/>
  <c r="O206" i="16"/>
  <c r="N207" i="16"/>
  <c r="O207" i="16"/>
  <c r="N208" i="16"/>
  <c r="O208" i="16"/>
  <c r="O209" i="16"/>
  <c r="O210" i="16"/>
  <c r="O211" i="16"/>
  <c r="O212" i="16"/>
  <c r="N213" i="16"/>
  <c r="O213" i="16"/>
  <c r="O214" i="16"/>
  <c r="O215" i="16"/>
  <c r="O216" i="16"/>
  <c r="N217" i="16"/>
  <c r="O217" i="16"/>
  <c r="N218" i="16"/>
  <c r="O218" i="16"/>
  <c r="O219" i="16"/>
  <c r="N220" i="16"/>
  <c r="O220" i="16"/>
  <c r="N221" i="16"/>
  <c r="O221" i="16"/>
  <c r="O222" i="16"/>
  <c r="N223" i="16"/>
  <c r="O223" i="16"/>
  <c r="O224" i="16"/>
  <c r="O225" i="16"/>
  <c r="N226" i="16"/>
  <c r="O226" i="16"/>
  <c r="N227" i="16"/>
  <c r="O227" i="16"/>
  <c r="O228" i="16"/>
  <c r="O229" i="16"/>
  <c r="N230" i="16"/>
  <c r="O230" i="16"/>
  <c r="O231" i="16"/>
  <c r="N232" i="16"/>
  <c r="O232" i="16"/>
  <c r="O233" i="16"/>
  <c r="N234" i="16"/>
  <c r="O234" i="16"/>
  <c r="O235" i="16"/>
  <c r="O236" i="16"/>
  <c r="O237" i="16"/>
  <c r="O238" i="16"/>
  <c r="N239" i="16"/>
  <c r="O239" i="16"/>
  <c r="O240" i="16"/>
  <c r="O241" i="16"/>
  <c r="O242" i="16"/>
  <c r="O243" i="16"/>
  <c r="O244" i="16"/>
  <c r="O245" i="16"/>
  <c r="O246" i="16"/>
  <c r="O247" i="16"/>
  <c r="O248" i="16"/>
  <c r="O249" i="16"/>
  <c r="N250" i="16"/>
  <c r="O250" i="16"/>
  <c r="O251" i="16"/>
  <c r="O252" i="16"/>
  <c r="O253" i="16"/>
  <c r="O254" i="16"/>
  <c r="N255" i="16"/>
  <c r="O255" i="16"/>
  <c r="O256" i="16"/>
  <c r="O257" i="16"/>
  <c r="N258" i="16"/>
  <c r="O258" i="16"/>
  <c r="N259" i="16"/>
  <c r="O259" i="16"/>
  <c r="O260" i="16"/>
  <c r="O261" i="16"/>
  <c r="N262" i="16"/>
  <c r="O262" i="16"/>
  <c r="O263" i="16"/>
  <c r="O264" i="16"/>
  <c r="O265" i="16"/>
  <c r="O266" i="16"/>
  <c r="O267" i="16"/>
  <c r="O268" i="16"/>
  <c r="O269" i="16"/>
  <c r="O270" i="16"/>
  <c r="O271" i="16"/>
  <c r="N272" i="16"/>
  <c r="O272" i="16"/>
  <c r="O273" i="16"/>
  <c r="O274" i="16"/>
  <c r="O275" i="16"/>
  <c r="O276" i="16"/>
  <c r="N277" i="16"/>
  <c r="O277" i="16"/>
  <c r="N278" i="16"/>
  <c r="O278" i="16"/>
  <c r="O279" i="16"/>
  <c r="O280" i="16"/>
  <c r="O281" i="16"/>
  <c r="N282" i="16"/>
  <c r="O282" i="16"/>
  <c r="O283" i="16"/>
  <c r="O284" i="16"/>
  <c r="O285" i="16"/>
  <c r="O286" i="16"/>
  <c r="O287" i="16"/>
  <c r="O288" i="16"/>
  <c r="O289" i="16"/>
  <c r="O290" i="16"/>
  <c r="O291" i="16"/>
  <c r="O292" i="16"/>
  <c r="O293" i="16"/>
  <c r="O294" i="16"/>
  <c r="O295" i="16"/>
  <c r="O296" i="16"/>
  <c r="O297" i="16"/>
  <c r="O298" i="16"/>
  <c r="O299" i="16"/>
  <c r="O300" i="16"/>
  <c r="O301" i="16"/>
  <c r="O302" i="16"/>
  <c r="O303" i="16"/>
  <c r="N304" i="16"/>
  <c r="O304" i="16"/>
  <c r="N305" i="16"/>
  <c r="O305" i="16"/>
  <c r="N306" i="16"/>
  <c r="O306" i="16"/>
  <c r="O307" i="16"/>
  <c r="O308" i="16"/>
  <c r="O309" i="16"/>
  <c r="N310" i="16"/>
  <c r="O310" i="16"/>
  <c r="N311" i="16"/>
  <c r="O311" i="16"/>
  <c r="N312" i="16"/>
  <c r="O312" i="16"/>
  <c r="O313" i="16"/>
  <c r="N314" i="16"/>
  <c r="O314" i="16"/>
  <c r="O315" i="16"/>
  <c r="O316" i="16"/>
  <c r="O317" i="16"/>
  <c r="N318" i="16"/>
  <c r="O318" i="16"/>
  <c r="N319" i="16"/>
  <c r="O319" i="16"/>
  <c r="O320" i="16"/>
  <c r="O321" i="16"/>
  <c r="O322" i="16"/>
  <c r="N323" i="16"/>
  <c r="O323" i="16"/>
  <c r="N324" i="16"/>
  <c r="O324" i="16"/>
  <c r="O325" i="16"/>
  <c r="O326" i="16"/>
  <c r="O327" i="16"/>
  <c r="O328" i="16"/>
  <c r="O329" i="16"/>
  <c r="O330" i="16"/>
  <c r="N331" i="16"/>
  <c r="O331" i="16"/>
  <c r="O332" i="16"/>
  <c r="O333" i="16"/>
  <c r="O334" i="16"/>
  <c r="O335" i="16"/>
  <c r="O336" i="16"/>
  <c r="N337" i="16"/>
  <c r="O337" i="16"/>
  <c r="N338" i="16"/>
  <c r="O338" i="16"/>
  <c r="N339" i="16"/>
  <c r="O339" i="16"/>
  <c r="O340" i="16"/>
  <c r="O341" i="16"/>
  <c r="N342" i="16"/>
  <c r="O342" i="16"/>
  <c r="N343" i="16"/>
  <c r="O343" i="16"/>
  <c r="O344" i="16"/>
  <c r="N345" i="16"/>
  <c r="O345" i="16"/>
  <c r="O346" i="16"/>
  <c r="N347" i="16"/>
  <c r="O347" i="16"/>
  <c r="O348" i="16"/>
  <c r="O349" i="16"/>
  <c r="O350" i="16"/>
  <c r="O351" i="16"/>
  <c r="O352" i="16"/>
  <c r="N353" i="16"/>
  <c r="O353" i="16"/>
  <c r="O354" i="16"/>
  <c r="N355" i="16"/>
  <c r="O355" i="16"/>
  <c r="O356" i="16"/>
  <c r="O357" i="16"/>
  <c r="N358" i="16"/>
  <c r="O358" i="16"/>
  <c r="O359" i="16"/>
  <c r="N360" i="16"/>
  <c r="O360" i="16"/>
  <c r="N361" i="16"/>
  <c r="O361" i="16"/>
  <c r="N362" i="16"/>
  <c r="O362" i="16"/>
  <c r="O363" i="16"/>
  <c r="O364" i="16"/>
  <c r="O365" i="16"/>
  <c r="O366" i="16"/>
  <c r="O367" i="16"/>
  <c r="N368" i="16"/>
  <c r="O368" i="16"/>
  <c r="O369" i="16"/>
  <c r="O370" i="16"/>
  <c r="N371" i="16"/>
  <c r="O371" i="16"/>
  <c r="N372" i="16"/>
  <c r="O372" i="16"/>
  <c r="N373" i="16"/>
  <c r="O373" i="16"/>
  <c r="N374" i="16"/>
  <c r="O374" i="16"/>
  <c r="O375" i="16"/>
  <c r="N376" i="16"/>
  <c r="O376" i="16"/>
  <c r="N377" i="16"/>
  <c r="O377" i="16"/>
  <c r="O378" i="16"/>
  <c r="O379" i="16"/>
  <c r="N380" i="16"/>
  <c r="O380" i="16"/>
  <c r="O381" i="16"/>
  <c r="O382" i="16"/>
  <c r="N383" i="16"/>
  <c r="O383" i="16"/>
  <c r="O384" i="16"/>
  <c r="N385" i="16"/>
  <c r="O385" i="16"/>
  <c r="O386" i="16"/>
  <c r="N387" i="16"/>
  <c r="O387" i="16"/>
  <c r="O388" i="16"/>
  <c r="O389" i="16"/>
  <c r="O390" i="16"/>
  <c r="N391" i="16"/>
  <c r="O391" i="16"/>
  <c r="N392" i="16"/>
  <c r="O392" i="16"/>
  <c r="N393" i="16"/>
  <c r="O393" i="16"/>
  <c r="O394" i="16"/>
  <c r="O395" i="16"/>
  <c r="O396" i="16"/>
  <c r="O397" i="16"/>
  <c r="N398" i="16"/>
  <c r="O398" i="16"/>
  <c r="N399" i="16"/>
  <c r="O399" i="16"/>
  <c r="N400" i="16"/>
  <c r="O400" i="16"/>
  <c r="O401" i="16"/>
  <c r="O402" i="16"/>
  <c r="N403" i="16"/>
  <c r="O403" i="16"/>
  <c r="O404" i="16"/>
  <c r="N405" i="16"/>
  <c r="O405" i="16"/>
  <c r="O406" i="16"/>
  <c r="O407" i="16"/>
  <c r="N408" i="16"/>
  <c r="O408" i="16"/>
  <c r="N409" i="16"/>
  <c r="O409" i="16"/>
  <c r="O410" i="16"/>
  <c r="N411" i="16"/>
  <c r="O411" i="16"/>
  <c r="O412" i="16"/>
  <c r="O413" i="16"/>
  <c r="O414" i="16"/>
  <c r="O415" i="16"/>
  <c r="N416" i="16"/>
  <c r="O416" i="16"/>
  <c r="N417" i="16"/>
  <c r="O417" i="16"/>
  <c r="N418" i="16"/>
  <c r="O418" i="16"/>
  <c r="N419" i="16"/>
  <c r="O419" i="16"/>
  <c r="O420" i="16"/>
  <c r="N421" i="16"/>
  <c r="O421" i="16"/>
  <c r="O422" i="16"/>
  <c r="O423" i="16"/>
  <c r="O424" i="16"/>
  <c r="N425" i="16"/>
  <c r="O425" i="16"/>
  <c r="N426" i="16"/>
  <c r="O426" i="16"/>
  <c r="O427" i="16"/>
  <c r="O428" i="16"/>
  <c r="O429" i="16"/>
  <c r="O430" i="16"/>
  <c r="N431" i="16"/>
  <c r="O431" i="16"/>
  <c r="O432" i="16"/>
  <c r="O433" i="16"/>
  <c r="O434" i="16"/>
  <c r="O435" i="16"/>
  <c r="O436" i="16"/>
  <c r="O437" i="16"/>
  <c r="O438" i="16"/>
  <c r="O439" i="16"/>
  <c r="O440" i="16"/>
  <c r="O441" i="16"/>
  <c r="O442" i="16"/>
  <c r="N443" i="16"/>
  <c r="O443" i="16"/>
  <c r="O444" i="16"/>
  <c r="O445" i="16"/>
  <c r="O446" i="16"/>
  <c r="N447" i="16"/>
  <c r="O447" i="16"/>
  <c r="N448" i="16"/>
  <c r="O448" i="16"/>
  <c r="O449" i="16"/>
  <c r="O450" i="16"/>
  <c r="O451" i="16"/>
  <c r="O452" i="16"/>
  <c r="N453" i="16"/>
  <c r="O453" i="16"/>
  <c r="N454" i="16"/>
  <c r="O454" i="16"/>
  <c r="O455" i="16"/>
  <c r="N456" i="16"/>
  <c r="O456" i="16"/>
  <c r="O457" i="16"/>
  <c r="O458" i="16"/>
  <c r="O459" i="16"/>
  <c r="O460" i="16"/>
  <c r="O461" i="16"/>
  <c r="O462" i="16"/>
  <c r="O463" i="16"/>
  <c r="N464" i="16"/>
  <c r="O464" i="16"/>
  <c r="O465" i="16"/>
  <c r="O466" i="16"/>
  <c r="N467" i="16"/>
  <c r="O467" i="16"/>
  <c r="N468" i="16"/>
  <c r="O468" i="16"/>
  <c r="O469" i="16"/>
  <c r="O470" i="16"/>
  <c r="N471" i="16"/>
  <c r="O471" i="16"/>
  <c r="N472" i="16"/>
  <c r="O472" i="16"/>
  <c r="O473" i="16"/>
  <c r="O474" i="16"/>
  <c r="O475" i="16"/>
  <c r="O476" i="16"/>
  <c r="O477" i="16"/>
  <c r="O478" i="16"/>
  <c r="O479" i="16"/>
  <c r="O480" i="16"/>
  <c r="N481" i="16"/>
  <c r="O481" i="16"/>
  <c r="N482" i="16"/>
  <c r="O482" i="16"/>
  <c r="N483" i="16"/>
  <c r="O483" i="16"/>
  <c r="N484" i="16"/>
  <c r="O484" i="16"/>
  <c r="O485" i="16"/>
  <c r="O486" i="16"/>
  <c r="N487" i="16"/>
  <c r="O487" i="16"/>
  <c r="O488" i="16"/>
  <c r="O489" i="16"/>
  <c r="O490" i="16"/>
  <c r="O491" i="16"/>
  <c r="O492" i="16"/>
  <c r="N493" i="16"/>
  <c r="O493" i="16"/>
  <c r="O494" i="16"/>
  <c r="O495" i="16"/>
  <c r="O496" i="16"/>
  <c r="O497" i="16"/>
  <c r="O498" i="16"/>
  <c r="N499" i="16"/>
  <c r="O499" i="16"/>
  <c r="O500" i="16"/>
  <c r="O501" i="16"/>
  <c r="N502" i="16"/>
  <c r="O502" i="16"/>
  <c r="O503" i="16"/>
  <c r="O504" i="16"/>
  <c r="O505" i="16"/>
  <c r="O506" i="16"/>
  <c r="O507" i="16"/>
  <c r="O508" i="16"/>
  <c r="O509" i="16"/>
  <c r="O510" i="16"/>
  <c r="O511" i="16"/>
  <c r="O512" i="16"/>
  <c r="N513" i="16"/>
  <c r="O513" i="16"/>
  <c r="O514" i="16"/>
  <c r="O515" i="16"/>
  <c r="O516" i="16"/>
  <c r="O517" i="16"/>
  <c r="O518" i="16"/>
  <c r="O519" i="16"/>
  <c r="O520" i="16"/>
  <c r="O521" i="16"/>
  <c r="O522" i="16"/>
  <c r="O523" i="16"/>
  <c r="N524" i="16"/>
  <c r="O524" i="16"/>
  <c r="O525" i="16"/>
  <c r="O526" i="16"/>
  <c r="O527" i="16"/>
  <c r="O528" i="16"/>
  <c r="O529" i="16"/>
  <c r="O530" i="16"/>
  <c r="O531" i="16"/>
  <c r="O532" i="16"/>
  <c r="O533" i="16"/>
  <c r="O534" i="16"/>
  <c r="O535" i="16"/>
  <c r="O536" i="16"/>
  <c r="O537" i="16"/>
  <c r="O538" i="16"/>
  <c r="O539" i="16"/>
  <c r="O540" i="16"/>
  <c r="O541" i="16"/>
  <c r="N542" i="16"/>
  <c r="O542" i="16"/>
  <c r="O543" i="16"/>
  <c r="O544" i="16"/>
  <c r="O545" i="16"/>
  <c r="O546" i="16"/>
  <c r="O547" i="16"/>
  <c r="O548" i="16"/>
  <c r="O549" i="16"/>
  <c r="O550" i="16"/>
  <c r="O551" i="16"/>
  <c r="O552" i="16"/>
  <c r="N553" i="16"/>
  <c r="O553" i="16"/>
  <c r="O554" i="16"/>
  <c r="O555" i="16"/>
  <c r="O556" i="16"/>
  <c r="O557" i="16"/>
  <c r="O558" i="16"/>
  <c r="O559" i="16"/>
  <c r="O560" i="16"/>
  <c r="O561" i="16"/>
  <c r="O562" i="16"/>
  <c r="O563" i="16"/>
  <c r="N564" i="16"/>
  <c r="O564" i="16"/>
  <c r="O565" i="16"/>
  <c r="O566" i="16"/>
  <c r="O567" i="16"/>
  <c r="O568" i="16"/>
  <c r="O569" i="16"/>
  <c r="O570" i="16"/>
  <c r="O571" i="16"/>
  <c r="O572" i="16"/>
  <c r="N573" i="16"/>
  <c r="O573" i="16"/>
  <c r="N574" i="16"/>
  <c r="O574" i="16"/>
  <c r="N575" i="16"/>
  <c r="O575" i="16"/>
  <c r="O576" i="16"/>
  <c r="O577" i="16"/>
  <c r="N578" i="16"/>
  <c r="O578" i="16"/>
  <c r="O579" i="16"/>
  <c r="O580" i="16"/>
  <c r="O581" i="16"/>
  <c r="O582" i="16"/>
  <c r="O583" i="16"/>
  <c r="O584" i="16"/>
  <c r="N585" i="16"/>
  <c r="O585" i="16"/>
  <c r="N586" i="16"/>
  <c r="O586" i="16"/>
  <c r="N587" i="16"/>
  <c r="O587" i="16"/>
  <c r="O588" i="16"/>
  <c r="N589" i="16"/>
  <c r="O589" i="16"/>
  <c r="N590" i="16"/>
  <c r="O590" i="16"/>
  <c r="N591" i="16"/>
  <c r="O591" i="16"/>
  <c r="N592" i="16"/>
  <c r="O592" i="16"/>
  <c r="O593" i="16"/>
  <c r="O594" i="16"/>
  <c r="O595" i="16"/>
  <c r="O596" i="16"/>
  <c r="O597" i="16"/>
  <c r="O598" i="16"/>
  <c r="O599" i="16"/>
  <c r="O600" i="16"/>
  <c r="O601" i="16"/>
  <c r="O602" i="16"/>
  <c r="O603" i="16"/>
  <c r="O604" i="16"/>
  <c r="N605" i="16"/>
  <c r="O605" i="16"/>
  <c r="N606" i="16"/>
  <c r="O606" i="16"/>
  <c r="O607" i="16"/>
  <c r="N608" i="16"/>
  <c r="O608" i="16"/>
  <c r="N609" i="16"/>
  <c r="O609" i="16"/>
  <c r="O610" i="16"/>
  <c r="O611" i="16"/>
  <c r="N612" i="16"/>
  <c r="O612" i="16"/>
  <c r="O613" i="16"/>
  <c r="O614" i="16"/>
  <c r="O615" i="16"/>
  <c r="O616" i="16"/>
  <c r="O617" i="16"/>
  <c r="O618" i="16"/>
  <c r="O619" i="16"/>
  <c r="O620" i="16"/>
  <c r="N621" i="16"/>
  <c r="O621" i="16"/>
  <c r="O622" i="16"/>
  <c r="O623" i="16"/>
  <c r="O624" i="16"/>
  <c r="O625" i="16"/>
  <c r="O626" i="16"/>
  <c r="O627" i="16"/>
  <c r="O628" i="16"/>
  <c r="O629" i="16"/>
  <c r="O630" i="16"/>
  <c r="O631" i="16"/>
  <c r="O632" i="16"/>
  <c r="O633" i="16"/>
  <c r="O634" i="16"/>
  <c r="O635" i="16"/>
  <c r="O636" i="16"/>
  <c r="O637" i="16"/>
  <c r="O638" i="16"/>
  <c r="O639" i="16"/>
  <c r="N640" i="16"/>
  <c r="O640" i="16"/>
  <c r="O641" i="16"/>
  <c r="O642" i="16"/>
  <c r="N643" i="16"/>
  <c r="O643" i="16"/>
  <c r="N644" i="16"/>
  <c r="O644" i="16"/>
  <c r="O645" i="16"/>
  <c r="O646" i="16"/>
  <c r="O647" i="16"/>
  <c r="N648" i="16"/>
  <c r="O648" i="16"/>
  <c r="N649" i="16"/>
  <c r="O649" i="16"/>
  <c r="N650" i="16"/>
  <c r="O650" i="16"/>
  <c r="O651" i="16"/>
  <c r="O652" i="16"/>
  <c r="N653" i="16"/>
  <c r="O653" i="16"/>
  <c r="N654" i="16"/>
  <c r="O654" i="16"/>
  <c r="O655" i="16"/>
  <c r="O656" i="16"/>
  <c r="O657" i="16"/>
  <c r="O658" i="16"/>
  <c r="O659" i="16"/>
  <c r="N660" i="16"/>
  <c r="O660" i="16"/>
  <c r="N661" i="16"/>
  <c r="O661" i="16"/>
  <c r="O662" i="16"/>
  <c r="O663" i="16"/>
  <c r="O664" i="16"/>
  <c r="O665" i="16"/>
  <c r="O666" i="16"/>
  <c r="O667" i="16"/>
  <c r="N668" i="16"/>
  <c r="O668" i="16"/>
  <c r="N669" i="16"/>
  <c r="O669" i="16"/>
  <c r="O670" i="16"/>
  <c r="O671" i="16"/>
  <c r="O672" i="16"/>
  <c r="O673" i="16"/>
  <c r="O674" i="16"/>
  <c r="N675" i="16"/>
  <c r="O675" i="16"/>
  <c r="O676" i="16"/>
  <c r="O677" i="16"/>
  <c r="O678" i="16"/>
  <c r="O679" i="16"/>
  <c r="O680" i="16"/>
  <c r="O681" i="16"/>
  <c r="O682" i="16"/>
  <c r="O683" i="16"/>
  <c r="O684" i="16"/>
  <c r="O685" i="16"/>
  <c r="O4" i="16"/>
  <c r="N4" i="16"/>
  <c r="C82" i="23"/>
  <c r="C81" i="23"/>
  <c r="B81" i="23"/>
  <c r="O413" i="19" s="1"/>
  <c r="C80" i="23"/>
  <c r="C79" i="23"/>
  <c r="B79" i="23" s="1"/>
  <c r="C78" i="23"/>
  <c r="B78" i="23" s="1"/>
  <c r="N576" i="18" s="1"/>
  <c r="C77" i="23"/>
  <c r="C76" i="23"/>
  <c r="B76" i="23"/>
  <c r="O226" i="20" s="1"/>
  <c r="C75" i="23"/>
  <c r="C74" i="23"/>
  <c r="C73" i="23"/>
  <c r="B73" i="23" s="1"/>
  <c r="C72" i="23"/>
  <c r="B72" i="23" s="1"/>
  <c r="O299" i="20" s="1"/>
  <c r="C71" i="23"/>
  <c r="B71" i="23" s="1"/>
  <c r="C70" i="23"/>
  <c r="C69" i="23"/>
  <c r="C68" i="23"/>
  <c r="C67" i="23"/>
  <c r="B67" i="23" s="1"/>
  <c r="N240" i="16" s="1"/>
  <c r="C66" i="23"/>
  <c r="B66" i="23" s="1"/>
  <c r="C65" i="23"/>
  <c r="C64" i="23"/>
  <c r="C63" i="23"/>
  <c r="C62" i="23"/>
  <c r="C61" i="23"/>
  <c r="B61" i="23" s="1"/>
  <c r="C60" i="23"/>
  <c r="B60" i="23" s="1"/>
  <c r="C59" i="23"/>
  <c r="B59" i="23" s="1"/>
  <c r="C58" i="23"/>
  <c r="C57" i="23"/>
  <c r="B57" i="23"/>
  <c r="C56" i="23"/>
  <c r="C55" i="23"/>
  <c r="B55" i="23" s="1"/>
  <c r="C54" i="23"/>
  <c r="B54" i="23" s="1"/>
  <c r="C53" i="23"/>
  <c r="C52" i="23"/>
  <c r="B52" i="23"/>
  <c r="C51" i="23"/>
  <c r="C50" i="23"/>
  <c r="C49" i="23"/>
  <c r="B49" i="23" s="1"/>
  <c r="C48" i="23"/>
  <c r="B48" i="23" s="1"/>
  <c r="C47" i="23"/>
  <c r="B47" i="23" s="1"/>
  <c r="C46" i="23"/>
  <c r="B46" i="23"/>
  <c r="C45" i="23"/>
  <c r="B45" i="23"/>
  <c r="C44" i="23"/>
  <c r="C43" i="23"/>
  <c r="B43" i="23" s="1"/>
  <c r="C42" i="23"/>
  <c r="B42" i="23" s="1"/>
  <c r="C41" i="23"/>
  <c r="B41" i="23" s="1"/>
  <c r="C40" i="23"/>
  <c r="B40" i="23"/>
  <c r="N685" i="16" s="1"/>
  <c r="C39" i="23"/>
  <c r="C38" i="23"/>
  <c r="C37" i="23"/>
  <c r="B37" i="23" s="1"/>
  <c r="C36" i="23"/>
  <c r="B36" i="23" s="1"/>
  <c r="C35" i="23"/>
  <c r="B35" i="23" s="1"/>
  <c r="C34" i="23"/>
  <c r="C33" i="23"/>
  <c r="B33" i="23"/>
  <c r="C32" i="23"/>
  <c r="C31" i="23"/>
  <c r="B31" i="23" s="1"/>
  <c r="C30" i="23"/>
  <c r="B30" i="23" s="1"/>
  <c r="C29" i="23"/>
  <c r="C28" i="23"/>
  <c r="B28" i="23"/>
  <c r="C27" i="23"/>
  <c r="B27" i="23"/>
  <c r="C26" i="23"/>
  <c r="C25" i="23"/>
  <c r="B25" i="23" s="1"/>
  <c r="C24" i="23"/>
  <c r="B24" i="23" s="1"/>
  <c r="C23" i="23"/>
  <c r="B23" i="23" s="1"/>
  <c r="N461" i="16" s="1"/>
  <c r="C22" i="23"/>
  <c r="B22" i="23"/>
  <c r="N378" i="16" s="1"/>
  <c r="C21" i="23"/>
  <c r="B21" i="23"/>
  <c r="C20" i="23"/>
  <c r="C19" i="23"/>
  <c r="B69" i="23" s="1"/>
  <c r="C18" i="23"/>
  <c r="B18" i="23"/>
  <c r="C17" i="23"/>
  <c r="B17" i="23"/>
  <c r="N8" i="16" s="1"/>
  <c r="C16" i="23"/>
  <c r="C15" i="23"/>
  <c r="B15" i="23" s="1"/>
  <c r="N409" i="18" s="1"/>
  <c r="C14" i="23"/>
  <c r="B14" i="23" s="1"/>
  <c r="C13" i="23"/>
  <c r="B13" i="23" s="1"/>
  <c r="O315" i="20" s="1"/>
  <c r="C12" i="23"/>
  <c r="B12" i="23"/>
  <c r="O144" i="20" s="1"/>
  <c r="C11" i="23"/>
  <c r="B11" i="23"/>
  <c r="C10" i="23"/>
  <c r="C9" i="23"/>
  <c r="B9" i="23" s="1"/>
  <c r="C8" i="23"/>
  <c r="B8" i="23" s="1"/>
  <c r="N96" i="18" s="1"/>
  <c r="C7" i="23"/>
  <c r="B7" i="23" s="1"/>
  <c r="C6" i="23"/>
  <c r="B6" i="23"/>
  <c r="N6" i="16" s="1"/>
  <c r="C5" i="23"/>
  <c r="B5" i="23"/>
  <c r="C4" i="23"/>
  <c r="C3" i="23"/>
  <c r="B3" i="23" s="1"/>
  <c r="N92" i="16" s="1"/>
  <c r="C2" i="23"/>
  <c r="B2" i="23" s="1"/>
  <c r="O261" i="19" l="1"/>
  <c r="O312" i="19"/>
  <c r="N286" i="18"/>
  <c r="N629" i="16"/>
  <c r="N488" i="16"/>
  <c r="O577" i="20"/>
  <c r="O400" i="20"/>
  <c r="O546" i="19"/>
  <c r="N451" i="18"/>
  <c r="N253" i="16"/>
  <c r="N330" i="16"/>
  <c r="O575" i="20"/>
  <c r="O567" i="19"/>
  <c r="N219" i="18"/>
  <c r="N423" i="16"/>
  <c r="O211" i="20"/>
  <c r="O480" i="20"/>
  <c r="O581" i="20"/>
  <c r="O570" i="20"/>
  <c r="O548" i="20"/>
  <c r="O149" i="20"/>
  <c r="O285" i="20"/>
  <c r="O555" i="20"/>
  <c r="O579" i="20"/>
  <c r="O473" i="20"/>
  <c r="O153" i="20"/>
  <c r="O150" i="20"/>
  <c r="O350" i="20"/>
  <c r="O374" i="20"/>
  <c r="O151" i="20"/>
  <c r="O512" i="20"/>
  <c r="O129" i="20"/>
  <c r="O490" i="20"/>
  <c r="O152" i="20"/>
  <c r="O18" i="20"/>
  <c r="O552" i="20"/>
  <c r="O275" i="19"/>
  <c r="O60" i="19"/>
  <c r="O188" i="19"/>
  <c r="O204" i="19"/>
  <c r="O236" i="19"/>
  <c r="O276" i="19"/>
  <c r="O525" i="19"/>
  <c r="O205" i="19"/>
  <c r="O277" i="19"/>
  <c r="O405" i="19"/>
  <c r="O290" i="19"/>
  <c r="O278" i="19"/>
  <c r="O326" i="19"/>
  <c r="O279" i="19"/>
  <c r="O120" i="19"/>
  <c r="O144" i="19"/>
  <c r="O304" i="19"/>
  <c r="O178" i="19"/>
  <c r="O274" i="19"/>
  <c r="O41" i="19"/>
  <c r="O145" i="19"/>
  <c r="O42" i="19"/>
  <c r="N193" i="18"/>
  <c r="N98" i="18"/>
  <c r="N330" i="18"/>
  <c r="N482" i="18"/>
  <c r="N107" i="18"/>
  <c r="N251" i="18"/>
  <c r="N551" i="18"/>
  <c r="N559" i="18"/>
  <c r="N228" i="18"/>
  <c r="N484" i="18"/>
  <c r="N500" i="18"/>
  <c r="N528" i="18"/>
  <c r="N552" i="18"/>
  <c r="N456" i="18"/>
  <c r="N229" i="18"/>
  <c r="N389" i="18"/>
  <c r="N485" i="18"/>
  <c r="N553" i="18"/>
  <c r="N554" i="18"/>
  <c r="N486" i="18"/>
  <c r="N502" i="18"/>
  <c r="N562" i="18"/>
  <c r="N448" i="18"/>
  <c r="N255" i="18"/>
  <c r="N257" i="16"/>
  <c r="N663" i="16"/>
  <c r="N138" i="16"/>
  <c r="N186" i="16"/>
  <c r="N266" i="16"/>
  <c r="N346" i="16"/>
  <c r="N442" i="16"/>
  <c r="N458" i="16"/>
  <c r="N664" i="16"/>
  <c r="N672" i="16"/>
  <c r="N187" i="16"/>
  <c r="N407" i="16"/>
  <c r="N459" i="16"/>
  <c r="N508" i="16"/>
  <c r="N52" i="16"/>
  <c r="N104" i="16"/>
  <c r="N332" i="16"/>
  <c r="O49" i="20"/>
  <c r="O154" i="19"/>
  <c r="N637" i="16"/>
  <c r="N280" i="16"/>
  <c r="O331" i="20"/>
  <c r="O339" i="20"/>
  <c r="O379" i="20"/>
  <c r="O419" i="20"/>
  <c r="O435" i="20"/>
  <c r="O443" i="20"/>
  <c r="O451" i="20"/>
  <c r="O335" i="20"/>
  <c r="O375" i="20"/>
  <c r="O447" i="20"/>
  <c r="O466" i="20"/>
  <c r="O148" i="20"/>
  <c r="O332" i="20"/>
  <c r="O340" i="20"/>
  <c r="O356" i="20"/>
  <c r="O380" i="20"/>
  <c r="O388" i="20"/>
  <c r="O396" i="20"/>
  <c r="O404" i="20"/>
  <c r="O428" i="20"/>
  <c r="O444" i="20"/>
  <c r="O452" i="20"/>
  <c r="O485" i="20"/>
  <c r="O383" i="20"/>
  <c r="O464" i="20"/>
  <c r="O465" i="20"/>
  <c r="O369" i="20"/>
  <c r="O449" i="20"/>
  <c r="O250" i="20"/>
  <c r="O330" i="20"/>
  <c r="O370" i="20"/>
  <c r="O333" i="20"/>
  <c r="O341" i="20"/>
  <c r="O357" i="20"/>
  <c r="O381" i="20"/>
  <c r="O389" i="20"/>
  <c r="O429" i="20"/>
  <c r="O445" i="20"/>
  <c r="O486" i="20"/>
  <c r="O423" i="20"/>
  <c r="O334" i="20"/>
  <c r="O342" i="20"/>
  <c r="O358" i="20"/>
  <c r="O382" i="20"/>
  <c r="O422" i="20"/>
  <c r="O430" i="20"/>
  <c r="O446" i="20"/>
  <c r="O487" i="20"/>
  <c r="O511" i="20"/>
  <c r="O448" i="20"/>
  <c r="O450" i="20"/>
  <c r="O343" i="20"/>
  <c r="O431" i="20"/>
  <c r="O337" i="20"/>
  <c r="O338" i="20"/>
  <c r="O120" i="20"/>
  <c r="O336" i="20"/>
  <c r="O344" i="20"/>
  <c r="O353" i="20"/>
  <c r="O458" i="20"/>
  <c r="O19" i="19"/>
  <c r="O99" i="19"/>
  <c r="O411" i="19"/>
  <c r="O452" i="19"/>
  <c r="O476" i="19"/>
  <c r="O508" i="19"/>
  <c r="O420" i="19"/>
  <c r="O453" i="19"/>
  <c r="O469" i="19"/>
  <c r="O477" i="19"/>
  <c r="O485" i="19"/>
  <c r="O509" i="19"/>
  <c r="O109" i="19"/>
  <c r="O173" i="19"/>
  <c r="O454" i="19"/>
  <c r="O478" i="19"/>
  <c r="O486" i="19"/>
  <c r="O510" i="19"/>
  <c r="O423" i="19"/>
  <c r="O190" i="19"/>
  <c r="O254" i="19"/>
  <c r="O446" i="19"/>
  <c r="O463" i="19"/>
  <c r="O471" i="19"/>
  <c r="O487" i="19"/>
  <c r="O511" i="19"/>
  <c r="O527" i="19"/>
  <c r="O407" i="19"/>
  <c r="O480" i="19"/>
  <c r="O496" i="19"/>
  <c r="O528" i="19"/>
  <c r="O434" i="19"/>
  <c r="O484" i="19"/>
  <c r="O512" i="19"/>
  <c r="O112" i="19"/>
  <c r="O424" i="19"/>
  <c r="O497" i="19"/>
  <c r="O513" i="19"/>
  <c r="O529" i="19"/>
  <c r="O483" i="19"/>
  <c r="O409" i="19"/>
  <c r="O425" i="19"/>
  <c r="O433" i="19"/>
  <c r="O482" i="19"/>
  <c r="O506" i="19"/>
  <c r="O530" i="19"/>
  <c r="N137" i="18"/>
  <c r="N177" i="18"/>
  <c r="N209" i="18"/>
  <c r="N152" i="18"/>
  <c r="N154" i="18"/>
  <c r="N322" i="18"/>
  <c r="N384" i="18"/>
  <c r="N155" i="18"/>
  <c r="N171" i="18"/>
  <c r="N211" i="18"/>
  <c r="N148" i="18"/>
  <c r="N156" i="18"/>
  <c r="N149" i="18"/>
  <c r="N493" i="18"/>
  <c r="N158" i="18"/>
  <c r="N375" i="18"/>
  <c r="B64" i="23"/>
  <c r="N570" i="16"/>
  <c r="N562" i="16"/>
  <c r="N546" i="16"/>
  <c r="N534" i="16"/>
  <c r="B16" i="23"/>
  <c r="O6" i="20" s="1"/>
  <c r="B26" i="23"/>
  <c r="B50" i="23"/>
  <c r="B74" i="23"/>
  <c r="N521" i="16"/>
  <c r="N517" i="16"/>
  <c r="N509" i="16"/>
  <c r="O291" i="20"/>
  <c r="O292" i="20"/>
  <c r="O143" i="20"/>
  <c r="O262" i="19"/>
  <c r="O294" i="19"/>
  <c r="O553" i="19"/>
  <c r="N496" i="18"/>
  <c r="O482" i="20"/>
  <c r="O192" i="20"/>
  <c r="O264" i="20"/>
  <c r="O483" i="20"/>
  <c r="O375" i="19"/>
  <c r="O282" i="19"/>
  <c r="B65" i="23"/>
  <c r="B75" i="23"/>
  <c r="N561" i="16"/>
  <c r="N545" i="16"/>
  <c r="N476" i="16"/>
  <c r="N452" i="16"/>
  <c r="N436" i="16"/>
  <c r="N428" i="16"/>
  <c r="N420" i="16"/>
  <c r="N396" i="16"/>
  <c r="N364" i="16"/>
  <c r="N352" i="16"/>
  <c r="N336" i="16"/>
  <c r="N328" i="16"/>
  <c r="N316" i="16"/>
  <c r="N308" i="16"/>
  <c r="N300" i="16"/>
  <c r="N296" i="16"/>
  <c r="N292" i="16"/>
  <c r="N288" i="16"/>
  <c r="N284" i="16"/>
  <c r="N256" i="16"/>
  <c r="N244" i="16"/>
  <c r="N228" i="16"/>
  <c r="N224" i="16"/>
  <c r="N176" i="16"/>
  <c r="N152" i="16"/>
  <c r="N120" i="16"/>
  <c r="N116" i="16"/>
  <c r="N112" i="16"/>
  <c r="N108" i="16"/>
  <c r="N100" i="16"/>
  <c r="N84" i="16"/>
  <c r="N56" i="16"/>
  <c r="N36" i="16"/>
  <c r="N32" i="16"/>
  <c r="N28" i="16"/>
  <c r="N20" i="16"/>
  <c r="O19" i="20"/>
  <c r="O67" i="20"/>
  <c r="O83" i="20"/>
  <c r="O115" i="20"/>
  <c r="O203" i="20"/>
  <c r="O219" i="20"/>
  <c r="O235" i="20"/>
  <c r="O251" i="20"/>
  <c r="O307" i="20"/>
  <c r="O363" i="20"/>
  <c r="O371" i="20"/>
  <c r="O497" i="20"/>
  <c r="O137" i="20"/>
  <c r="O377" i="20"/>
  <c r="O82" i="20"/>
  <c r="O234" i="20"/>
  <c r="O314" i="20"/>
  <c r="O12" i="20"/>
  <c r="O84" i="20"/>
  <c r="O116" i="20"/>
  <c r="O188" i="20"/>
  <c r="O212" i="20"/>
  <c r="O220" i="20"/>
  <c r="O236" i="20"/>
  <c r="O244" i="20"/>
  <c r="O300" i="20"/>
  <c r="O364" i="20"/>
  <c r="O436" i="20"/>
  <c r="O17" i="20"/>
  <c r="O73" i="20"/>
  <c r="O233" i="20"/>
  <c r="O409" i="20"/>
  <c r="O498" i="20"/>
  <c r="O34" i="20"/>
  <c r="O170" i="20"/>
  <c r="O13" i="20"/>
  <c r="O21" i="20"/>
  <c r="O45" i="20"/>
  <c r="O53" i="20"/>
  <c r="O61" i="20"/>
  <c r="O85" i="20"/>
  <c r="O93" i="20"/>
  <c r="O109" i="20"/>
  <c r="O117" i="20"/>
  <c r="O141" i="20"/>
  <c r="O181" i="20"/>
  <c r="O197" i="20"/>
  <c r="O221" i="20"/>
  <c r="O237" i="20"/>
  <c r="O277" i="20"/>
  <c r="O365" i="20"/>
  <c r="O437" i="20"/>
  <c r="O496" i="20"/>
  <c r="O521" i="20"/>
  <c r="O33" i="20"/>
  <c r="O209" i="20"/>
  <c r="O241" i="20"/>
  <c r="O393" i="20"/>
  <c r="O14" i="20"/>
  <c r="O30" i="20"/>
  <c r="O38" i="20"/>
  <c r="O46" i="20"/>
  <c r="O54" i="20"/>
  <c r="O62" i="20"/>
  <c r="O70" i="20"/>
  <c r="O86" i="20"/>
  <c r="O94" i="20"/>
  <c r="O102" i="20"/>
  <c r="O118" i="20"/>
  <c r="O142" i="20"/>
  <c r="O182" i="20"/>
  <c r="O190" i="20"/>
  <c r="O198" i="20"/>
  <c r="O238" i="20"/>
  <c r="O278" i="20"/>
  <c r="O438" i="20"/>
  <c r="O454" i="20"/>
  <c r="O495" i="20"/>
  <c r="O439" i="20"/>
  <c r="O9" i="20"/>
  <c r="O89" i="20"/>
  <c r="O169" i="20"/>
  <c r="O217" i="20"/>
  <c r="O50" i="20"/>
  <c r="O114" i="20"/>
  <c r="O31" i="20"/>
  <c r="O47" i="20"/>
  <c r="O55" i="20"/>
  <c r="O63" i="20"/>
  <c r="O71" i="20"/>
  <c r="O87" i="20"/>
  <c r="O95" i="20"/>
  <c r="O119" i="20"/>
  <c r="O199" i="20"/>
  <c r="O239" i="20"/>
  <c r="O25" i="20"/>
  <c r="O441" i="20"/>
  <c r="O58" i="20"/>
  <c r="O130" i="20"/>
  <c r="O378" i="20"/>
  <c r="O467" i="20"/>
  <c r="O8" i="20"/>
  <c r="O16" i="20"/>
  <c r="O24" i="20"/>
  <c r="O48" i="20"/>
  <c r="O72" i="20"/>
  <c r="O88" i="20"/>
  <c r="O96" i="20"/>
  <c r="O104" i="20"/>
  <c r="O136" i="20"/>
  <c r="O168" i="20"/>
  <c r="O240" i="20"/>
  <c r="O376" i="20"/>
  <c r="O384" i="20"/>
  <c r="O440" i="20"/>
  <c r="O65" i="20"/>
  <c r="O346" i="20"/>
  <c r="O442" i="20"/>
  <c r="O35" i="19"/>
  <c r="O67" i="19"/>
  <c r="O107" i="19"/>
  <c r="O115" i="19"/>
  <c r="O235" i="19"/>
  <c r="O243" i="19"/>
  <c r="O315" i="19"/>
  <c r="O403" i="19"/>
  <c r="O435" i="19"/>
  <c r="O468" i="19"/>
  <c r="O28" i="19"/>
  <c r="O36" i="19"/>
  <c r="O68" i="19"/>
  <c r="O100" i="19"/>
  <c r="O116" i="19"/>
  <c r="O156" i="19"/>
  <c r="O172" i="19"/>
  <c r="O228" i="19"/>
  <c r="O244" i="19"/>
  <c r="O268" i="19"/>
  <c r="O356" i="19"/>
  <c r="O404" i="19"/>
  <c r="O319" i="19"/>
  <c r="O314" i="19"/>
  <c r="O29" i="19"/>
  <c r="O37" i="19"/>
  <c r="O69" i="19"/>
  <c r="O93" i="19"/>
  <c r="O101" i="19"/>
  <c r="O141" i="19"/>
  <c r="O157" i="19"/>
  <c r="O221" i="19"/>
  <c r="O229" i="19"/>
  <c r="O253" i="19"/>
  <c r="O106" i="19"/>
  <c r="O194" i="19"/>
  <c r="O242" i="19"/>
  <c r="O14" i="19"/>
  <c r="O22" i="19"/>
  <c r="O30" i="19"/>
  <c r="O62" i="19"/>
  <c r="O86" i="19"/>
  <c r="O94" i="19"/>
  <c r="O110" i="19"/>
  <c r="O150" i="19"/>
  <c r="O158" i="19"/>
  <c r="O214" i="19"/>
  <c r="O222" i="19"/>
  <c r="O230" i="19"/>
  <c r="O318" i="19"/>
  <c r="O406" i="19"/>
  <c r="O391" i="19"/>
  <c r="O234" i="19"/>
  <c r="O15" i="19"/>
  <c r="O23" i="19"/>
  <c r="O31" i="19"/>
  <c r="O79" i="19"/>
  <c r="O111" i="19"/>
  <c r="O151" i="19"/>
  <c r="O183" i="19"/>
  <c r="O223" i="19"/>
  <c r="O247" i="19"/>
  <c r="O367" i="19"/>
  <c r="O298" i="19"/>
  <c r="O80" i="19"/>
  <c r="O104" i="19"/>
  <c r="O152" i="19"/>
  <c r="O168" i="19"/>
  <c r="O224" i="19"/>
  <c r="O248" i="19"/>
  <c r="O328" i="19"/>
  <c r="O50" i="19"/>
  <c r="O138" i="19"/>
  <c r="O25" i="19"/>
  <c r="O33" i="19"/>
  <c r="O49" i="19"/>
  <c r="O73" i="19"/>
  <c r="O81" i="19"/>
  <c r="O89" i="19"/>
  <c r="O105" i="19"/>
  <c r="O153" i="19"/>
  <c r="O177" i="19"/>
  <c r="O201" i="19"/>
  <c r="O225" i="19"/>
  <c r="O241" i="19"/>
  <c r="O249" i="19"/>
  <c r="O281" i="19"/>
  <c r="O297" i="19"/>
  <c r="O329" i="19"/>
  <c r="O345" i="19"/>
  <c r="O490" i="19"/>
  <c r="O34" i="19"/>
  <c r="O74" i="19"/>
  <c r="O90" i="19"/>
  <c r="O258" i="19"/>
  <c r="O306" i="19"/>
  <c r="N25" i="18"/>
  <c r="N41" i="18"/>
  <c r="N113" i="18"/>
  <c r="N121" i="18"/>
  <c r="N185" i="18"/>
  <c r="N201" i="18"/>
  <c r="N257" i="18"/>
  <c r="N289" i="18"/>
  <c r="N321" i="18"/>
  <c r="N361" i="18"/>
  <c r="N441" i="18"/>
  <c r="N465" i="18"/>
  <c r="N497" i="18"/>
  <c r="N505" i="18"/>
  <c r="N525" i="18"/>
  <c r="N549" i="18"/>
  <c r="N200" i="18"/>
  <c r="N26" i="18"/>
  <c r="N50" i="18"/>
  <c r="N58" i="18"/>
  <c r="N66" i="18"/>
  <c r="N114" i="18"/>
  <c r="N122" i="18"/>
  <c r="N186" i="18"/>
  <c r="N202" i="18"/>
  <c r="N282" i="18"/>
  <c r="N290" i="18"/>
  <c r="N506" i="18"/>
  <c r="N4" i="18"/>
  <c r="N256" i="18"/>
  <c r="N11" i="18"/>
  <c r="N27" i="18"/>
  <c r="N35" i="18"/>
  <c r="N43" i="18"/>
  <c r="N51" i="18"/>
  <c r="N59" i="18"/>
  <c r="N67" i="18"/>
  <c r="N99" i="18"/>
  <c r="N123" i="18"/>
  <c r="N147" i="18"/>
  <c r="N187" i="18"/>
  <c r="N203" i="18"/>
  <c r="N259" i="18"/>
  <c r="N379" i="18"/>
  <c r="N527" i="18"/>
  <c r="N40" i="18"/>
  <c r="N80" i="18"/>
  <c r="N264" i="18"/>
  <c r="N320" i="18"/>
  <c r="N12" i="18"/>
  <c r="N20" i="18"/>
  <c r="N28" i="18"/>
  <c r="N44" i="18"/>
  <c r="N52" i="18"/>
  <c r="N68" i="18"/>
  <c r="N84" i="18"/>
  <c r="N100" i="18"/>
  <c r="N108" i="18"/>
  <c r="N188" i="18"/>
  <c r="N204" i="18"/>
  <c r="N252" i="18"/>
  <c r="N260" i="18"/>
  <c r="N324" i="18"/>
  <c r="N356" i="18"/>
  <c r="N420" i="18"/>
  <c r="N444" i="18"/>
  <c r="N8" i="18"/>
  <c r="N5" i="18"/>
  <c r="N13" i="18"/>
  <c r="N21" i="18"/>
  <c r="N37" i="18"/>
  <c r="N45" i="18"/>
  <c r="N53" i="18"/>
  <c r="N61" i="18"/>
  <c r="N69" i="18"/>
  <c r="N101" i="18"/>
  <c r="N109" i="18"/>
  <c r="N189" i="18"/>
  <c r="N205" i="18"/>
  <c r="N245" i="18"/>
  <c r="N357" i="18"/>
  <c r="N421" i="18"/>
  <c r="N32" i="18"/>
  <c r="N104" i="18"/>
  <c r="N328" i="18"/>
  <c r="N368" i="18"/>
  <c r="N464" i="18"/>
  <c r="N504" i="18"/>
  <c r="N6" i="18"/>
  <c r="N14" i="18"/>
  <c r="N22" i="18"/>
  <c r="N38" i="18"/>
  <c r="N54" i="18"/>
  <c r="N62" i="18"/>
  <c r="N70" i="18"/>
  <c r="N78" i="18"/>
  <c r="N94" i="18"/>
  <c r="N110" i="18"/>
  <c r="N118" i="18"/>
  <c r="N126" i="18"/>
  <c r="N190" i="18"/>
  <c r="N246" i="18"/>
  <c r="N334" i="18"/>
  <c r="N390" i="18"/>
  <c r="N406" i="18"/>
  <c r="N7" i="18"/>
  <c r="N15" i="18"/>
  <c r="N31" i="18"/>
  <c r="N39" i="18"/>
  <c r="N47" i="18"/>
  <c r="N55" i="18"/>
  <c r="N63" i="18"/>
  <c r="N79" i="18"/>
  <c r="N95" i="18"/>
  <c r="N103" i="18"/>
  <c r="N111" i="18"/>
  <c r="N191" i="18"/>
  <c r="N287" i="18"/>
  <c r="N351" i="18"/>
  <c r="N359" i="18"/>
  <c r="N391" i="18"/>
  <c r="N463" i="18"/>
  <c r="N16" i="18"/>
  <c r="N112" i="18"/>
  <c r="B51" i="23"/>
  <c r="B70" i="23"/>
  <c r="N557" i="16"/>
  <c r="N549" i="16"/>
  <c r="N533" i="16"/>
  <c r="N480" i="16"/>
  <c r="B32" i="23"/>
  <c r="B56" i="23"/>
  <c r="B80" i="23"/>
  <c r="O327" i="20" s="1"/>
  <c r="N597" i="16"/>
  <c r="N520" i="16"/>
  <c r="N516" i="16"/>
  <c r="N512" i="16"/>
  <c r="N556" i="16"/>
  <c r="N548" i="16"/>
  <c r="N532" i="16"/>
  <c r="N491" i="16"/>
  <c r="N475" i="16"/>
  <c r="N435" i="16"/>
  <c r="N427" i="16"/>
  <c r="N375" i="16"/>
  <c r="N351" i="16"/>
  <c r="N327" i="16"/>
  <c r="N307" i="16"/>
  <c r="N303" i="16"/>
  <c r="N299" i="16"/>
  <c r="N295" i="16"/>
  <c r="N291" i="16"/>
  <c r="N283" i="16"/>
  <c r="N243" i="16"/>
  <c r="N219" i="16"/>
  <c r="N203" i="16"/>
  <c r="N199" i="16"/>
  <c r="N191" i="16"/>
  <c r="N171" i="16"/>
  <c r="N151" i="16"/>
  <c r="N143" i="16"/>
  <c r="N123" i="16"/>
  <c r="N111" i="16"/>
  <c r="N107" i="16"/>
  <c r="N99" i="16"/>
  <c r="N71" i="16"/>
  <c r="N63" i="16"/>
  <c r="N59" i="16"/>
  <c r="N55" i="16"/>
  <c r="N43" i="16"/>
  <c r="N35" i="16"/>
  <c r="N31" i="16"/>
  <c r="N27" i="16"/>
  <c r="N23" i="16"/>
  <c r="N19" i="16"/>
  <c r="N15" i="16"/>
  <c r="N560" i="16"/>
  <c r="N552" i="16"/>
  <c r="N536" i="16"/>
  <c r="N455" i="16"/>
  <c r="N415" i="16"/>
  <c r="N395" i="16"/>
  <c r="N379" i="16"/>
  <c r="N315" i="16"/>
  <c r="N287" i="16"/>
  <c r="B4" i="23"/>
  <c r="B38" i="23"/>
  <c r="B62" i="23"/>
  <c r="N600" i="16"/>
  <c r="N596" i="16"/>
  <c r="N523" i="16"/>
  <c r="N519" i="16"/>
  <c r="B29" i="23"/>
  <c r="B34" i="23"/>
  <c r="B39" i="23"/>
  <c r="B53" i="23"/>
  <c r="B58" i="23"/>
  <c r="B63" i="23"/>
  <c r="O285" i="19" s="1"/>
  <c r="B77" i="23"/>
  <c r="N559" i="16"/>
  <c r="N551" i="16"/>
  <c r="N535" i="16"/>
  <c r="N434" i="16"/>
  <c r="N414" i="16"/>
  <c r="N390" i="16"/>
  <c r="N382" i="16"/>
  <c r="N366" i="16"/>
  <c r="N302" i="16"/>
  <c r="N298" i="16"/>
  <c r="N290" i="16"/>
  <c r="N286" i="16"/>
  <c r="N246" i="16"/>
  <c r="N242" i="16"/>
  <c r="N206" i="16"/>
  <c r="N202" i="16"/>
  <c r="N194" i="16"/>
  <c r="N190" i="16"/>
  <c r="N174" i="16"/>
  <c r="N150" i="16"/>
  <c r="N142" i="16"/>
  <c r="N130" i="16"/>
  <c r="N122" i="16"/>
  <c r="N102" i="16"/>
  <c r="N98" i="16"/>
  <c r="N94" i="16"/>
  <c r="N58" i="16"/>
  <c r="N46" i="16"/>
  <c r="N42" i="16"/>
  <c r="N34" i="16"/>
  <c r="N30" i="16"/>
  <c r="N26" i="16"/>
  <c r="N18" i="16"/>
  <c r="N14" i="16"/>
  <c r="N10" i="16"/>
  <c r="B82" i="23"/>
  <c r="N555" i="16"/>
  <c r="N547" i="16"/>
  <c r="N531" i="16"/>
  <c r="N494" i="16"/>
  <c r="N438" i="16"/>
  <c r="N386" i="16"/>
  <c r="N350" i="16"/>
  <c r="B10" i="23"/>
  <c r="B20" i="23"/>
  <c r="B44" i="23"/>
  <c r="O313" i="19" s="1"/>
  <c r="B68" i="23"/>
  <c r="N639" i="16"/>
  <c r="N599" i="16"/>
  <c r="N522" i="16"/>
  <c r="N518" i="16"/>
  <c r="N506" i="16"/>
  <c r="N498" i="16"/>
  <c r="O43" i="20"/>
  <c r="O59" i="20"/>
  <c r="O139" i="20"/>
  <c r="O243" i="20"/>
  <c r="O432" i="20"/>
  <c r="O100" i="20"/>
  <c r="O138" i="20"/>
  <c r="O462" i="20"/>
  <c r="O113" i="20"/>
  <c r="O345" i="20"/>
  <c r="O134" i="20"/>
  <c r="O166" i="20"/>
  <c r="O463" i="20"/>
  <c r="O167" i="20"/>
  <c r="O399" i="20"/>
  <c r="O139" i="19"/>
  <c r="O372" i="19"/>
  <c r="O45" i="19"/>
  <c r="O117" i="19"/>
  <c r="O309" i="19"/>
  <c r="O310" i="19"/>
  <c r="O95" i="19"/>
  <c r="O32" i="19"/>
  <c r="O96" i="19"/>
  <c r="O384" i="19"/>
  <c r="O233" i="19"/>
  <c r="N178" i="18"/>
  <c r="N386" i="18"/>
  <c r="N491" i="18"/>
  <c r="N76" i="18"/>
  <c r="N184" i="18"/>
  <c r="N46" i="18"/>
  <c r="N182" i="18"/>
  <c r="N176" i="18"/>
  <c r="N558" i="16"/>
  <c r="N550" i="16"/>
  <c r="N530" i="16"/>
  <c r="N477" i="16"/>
  <c r="N437" i="16"/>
  <c r="N429" i="16"/>
  <c r="N413" i="16"/>
  <c r="N397" i="16"/>
  <c r="N381" i="16"/>
  <c r="N365" i="16"/>
  <c r="N333" i="16"/>
  <c r="N317" i="16"/>
  <c r="N313" i="16"/>
  <c r="N301" i="16"/>
  <c r="N297" i="16"/>
  <c r="N293" i="16"/>
  <c r="N289" i="16"/>
  <c r="N285" i="16"/>
  <c r="N245" i="16"/>
  <c r="N241" i="16"/>
  <c r="N233" i="16"/>
  <c r="N229" i="16"/>
  <c r="N225" i="16"/>
  <c r="N193" i="16"/>
  <c r="N185" i="16"/>
  <c r="N173" i="16"/>
  <c r="N169" i="16"/>
  <c r="N161" i="16"/>
  <c r="N157" i="16"/>
  <c r="N145" i="16"/>
  <c r="N129" i="16"/>
  <c r="N121" i="16"/>
  <c r="N113" i="16"/>
  <c r="N109" i="16"/>
  <c r="N101" i="16"/>
  <c r="N97" i="16"/>
  <c r="N61" i="16"/>
  <c r="N57" i="16"/>
  <c r="N49" i="16"/>
  <c r="N45" i="16"/>
  <c r="N37" i="16"/>
  <c r="N33" i="16"/>
  <c r="N29" i="16"/>
  <c r="N17" i="16"/>
  <c r="N9" i="16"/>
  <c r="N5" i="16"/>
  <c r="O686" i="16"/>
  <c r="H689" i="16" s="1"/>
  <c r="H691" i="16" s="1"/>
  <c r="O27" i="20" l="1"/>
  <c r="O75" i="20"/>
  <c r="O91" i="20"/>
  <c r="O123" i="20"/>
  <c r="O131" i="20"/>
  <c r="O147" i="20"/>
  <c r="O195" i="20"/>
  <c r="O267" i="20"/>
  <c r="O275" i="20"/>
  <c r="O283" i="20"/>
  <c r="O355" i="20"/>
  <c r="O395" i="20"/>
  <c r="O403" i="20"/>
  <c r="O411" i="20"/>
  <c r="O460" i="20"/>
  <c r="O476" i="20"/>
  <c r="O492" i="20"/>
  <c r="O516" i="20"/>
  <c r="O532" i="20"/>
  <c r="O561" i="20"/>
  <c r="O594" i="20"/>
  <c r="O556" i="20"/>
  <c r="O580" i="20"/>
  <c r="O407" i="20"/>
  <c r="O528" i="20"/>
  <c r="O537" i="20"/>
  <c r="O225" i="20"/>
  <c r="O281" i="20"/>
  <c r="O514" i="20"/>
  <c r="O551" i="20"/>
  <c r="O592" i="20"/>
  <c r="O122" i="20"/>
  <c r="O274" i="20"/>
  <c r="O402" i="20"/>
  <c r="O459" i="20"/>
  <c r="O515" i="20"/>
  <c r="O36" i="20"/>
  <c r="O76" i="20"/>
  <c r="O108" i="20"/>
  <c r="O164" i="20"/>
  <c r="O180" i="20"/>
  <c r="O204" i="20"/>
  <c r="O284" i="20"/>
  <c r="O324" i="20"/>
  <c r="O348" i="20"/>
  <c r="O420" i="20"/>
  <c r="O469" i="20"/>
  <c r="O477" i="20"/>
  <c r="O493" i="20"/>
  <c r="O501" i="20"/>
  <c r="O509" i="20"/>
  <c r="O517" i="20"/>
  <c r="O533" i="20"/>
  <c r="O546" i="20"/>
  <c r="O562" i="20"/>
  <c r="O578" i="20"/>
  <c r="O587" i="20"/>
  <c r="O4" i="20"/>
  <c r="O589" i="20"/>
  <c r="O351" i="20"/>
  <c r="O415" i="20"/>
  <c r="O488" i="20"/>
  <c r="O536" i="20"/>
  <c r="O590" i="20"/>
  <c r="O416" i="20"/>
  <c r="O505" i="20"/>
  <c r="O558" i="20"/>
  <c r="O161" i="20"/>
  <c r="O321" i="20"/>
  <c r="O530" i="20"/>
  <c r="O584" i="20"/>
  <c r="O282" i="20"/>
  <c r="O418" i="20"/>
  <c r="O523" i="20"/>
  <c r="O29" i="20"/>
  <c r="O37" i="20"/>
  <c r="O77" i="20"/>
  <c r="O125" i="20"/>
  <c r="O229" i="20"/>
  <c r="O245" i="20"/>
  <c r="O253" i="20"/>
  <c r="O261" i="20"/>
  <c r="O293" i="20"/>
  <c r="O309" i="20"/>
  <c r="O325" i="20"/>
  <c r="O349" i="20"/>
  <c r="O405" i="20"/>
  <c r="O421" i="20"/>
  <c r="O453" i="20"/>
  <c r="O470" i="20"/>
  <c r="O478" i="20"/>
  <c r="O494" i="20"/>
  <c r="O502" i="20"/>
  <c r="O510" i="20"/>
  <c r="O526" i="20"/>
  <c r="O534" i="20"/>
  <c r="O547" i="20"/>
  <c r="O563" i="20"/>
  <c r="O571" i="20"/>
  <c r="O588" i="20"/>
  <c r="O527" i="20"/>
  <c r="O359" i="20"/>
  <c r="O424" i="20"/>
  <c r="O574" i="20"/>
  <c r="O57" i="20"/>
  <c r="O289" i="20"/>
  <c r="O10" i="20"/>
  <c r="O74" i="20"/>
  <c r="O194" i="20"/>
  <c r="O242" i="20"/>
  <c r="O322" i="20"/>
  <c r="O386" i="20"/>
  <c r="O434" i="20"/>
  <c r="O499" i="20"/>
  <c r="O78" i="20"/>
  <c r="O110" i="20"/>
  <c r="O126" i="20"/>
  <c r="O158" i="20"/>
  <c r="O174" i="20"/>
  <c r="O310" i="20"/>
  <c r="O366" i="20"/>
  <c r="O398" i="20"/>
  <c r="O414" i="20"/>
  <c r="O471" i="20"/>
  <c r="O503" i="20"/>
  <c r="O535" i="20"/>
  <c r="O572" i="20"/>
  <c r="O504" i="20"/>
  <c r="O573" i="20"/>
  <c r="O489" i="20"/>
  <c r="O550" i="20"/>
  <c r="O265" i="20"/>
  <c r="O361" i="20"/>
  <c r="O425" i="20"/>
  <c r="O522" i="20"/>
  <c r="O162" i="20"/>
  <c r="O266" i="20"/>
  <c r="O306" i="20"/>
  <c r="O531" i="20"/>
  <c r="O7" i="20"/>
  <c r="O103" i="20"/>
  <c r="O127" i="20"/>
  <c r="O135" i="20"/>
  <c r="O159" i="20"/>
  <c r="O175" i="20"/>
  <c r="O183" i="20"/>
  <c r="O207" i="20"/>
  <c r="O215" i="20"/>
  <c r="O223" i="20"/>
  <c r="O231" i="20"/>
  <c r="O263" i="20"/>
  <c r="O279" i="20"/>
  <c r="O287" i="20"/>
  <c r="O295" i="20"/>
  <c r="O311" i="20"/>
  <c r="O319" i="20"/>
  <c r="O367" i="20"/>
  <c r="O472" i="20"/>
  <c r="O565" i="20"/>
  <c r="O513" i="20"/>
  <c r="O81" i="20"/>
  <c r="O201" i="20"/>
  <c r="O257" i="20"/>
  <c r="O385" i="20"/>
  <c r="O559" i="20"/>
  <c r="O544" i="20"/>
  <c r="O32" i="20"/>
  <c r="O64" i="20"/>
  <c r="O128" i="20"/>
  <c r="O160" i="20"/>
  <c r="O184" i="20"/>
  <c r="O200" i="20"/>
  <c r="O224" i="20"/>
  <c r="O272" i="20"/>
  <c r="O280" i="20"/>
  <c r="O288" i="20"/>
  <c r="O296" i="20"/>
  <c r="O304" i="20"/>
  <c r="O312" i="20"/>
  <c r="O328" i="20"/>
  <c r="O352" i="20"/>
  <c r="O360" i="20"/>
  <c r="O481" i="20"/>
  <c r="O529" i="20"/>
  <c r="O582" i="20"/>
  <c r="O105" i="20"/>
  <c r="O193" i="20"/>
  <c r="O249" i="20"/>
  <c r="O297" i="20"/>
  <c r="O401" i="20"/>
  <c r="O506" i="20"/>
  <c r="O538" i="20"/>
  <c r="O202" i="20"/>
  <c r="O258" i="20"/>
  <c r="O298" i="20"/>
  <c r="O560" i="20"/>
  <c r="O585" i="20"/>
  <c r="O576" i="20"/>
  <c r="O593" i="20"/>
  <c r="O568" i="20"/>
  <c r="O11" i="19"/>
  <c r="O59" i="19"/>
  <c r="O123" i="19"/>
  <c r="O131" i="19"/>
  <c r="O155" i="19"/>
  <c r="O179" i="19"/>
  <c r="O187" i="19"/>
  <c r="O203" i="19"/>
  <c r="O219" i="19"/>
  <c r="O251" i="19"/>
  <c r="O259" i="19"/>
  <c r="O291" i="19"/>
  <c r="O331" i="19"/>
  <c r="O339" i="19"/>
  <c r="O347" i="19"/>
  <c r="O355" i="19"/>
  <c r="O387" i="19"/>
  <c r="O395" i="19"/>
  <c r="O419" i="19"/>
  <c r="O427" i="19"/>
  <c r="O443" i="19"/>
  <c r="O460" i="19"/>
  <c r="O12" i="19"/>
  <c r="O52" i="19"/>
  <c r="O124" i="19"/>
  <c r="O148" i="19"/>
  <c r="O180" i="19"/>
  <c r="O212" i="19"/>
  <c r="O220" i="19"/>
  <c r="O252" i="19"/>
  <c r="O292" i="19"/>
  <c r="O332" i="19"/>
  <c r="O364" i="19"/>
  <c r="O428" i="19"/>
  <c r="O436" i="19"/>
  <c r="O444" i="19"/>
  <c r="O461" i="19"/>
  <c r="O501" i="19"/>
  <c r="O517" i="19"/>
  <c r="O533" i="19"/>
  <c r="O541" i="19"/>
  <c r="O549" i="19"/>
  <c r="O557" i="19"/>
  <c r="O565" i="19"/>
  <c r="O351" i="19"/>
  <c r="O383" i="19"/>
  <c r="O456" i="19"/>
  <c r="O520" i="19"/>
  <c r="O98" i="19"/>
  <c r="O266" i="19"/>
  <c r="O402" i="19"/>
  <c r="O507" i="19"/>
  <c r="O547" i="19"/>
  <c r="O516" i="19"/>
  <c r="O564" i="19"/>
  <c r="O5" i="19"/>
  <c r="O53" i="19"/>
  <c r="O149" i="19"/>
  <c r="O181" i="19"/>
  <c r="O197" i="19"/>
  <c r="O293" i="19"/>
  <c r="O301" i="19"/>
  <c r="O317" i="19"/>
  <c r="O325" i="19"/>
  <c r="O333" i="19"/>
  <c r="O341" i="19"/>
  <c r="O381" i="19"/>
  <c r="O397" i="19"/>
  <c r="O429" i="19"/>
  <c r="O437" i="19"/>
  <c r="O445" i="19"/>
  <c r="O502" i="19"/>
  <c r="O526" i="19"/>
  <c r="O534" i="19"/>
  <c r="O558" i="19"/>
  <c r="O303" i="19"/>
  <c r="O464" i="19"/>
  <c r="O504" i="19"/>
  <c r="O544" i="19"/>
  <c r="O346" i="19"/>
  <c r="O459" i="19"/>
  <c r="O515" i="19"/>
  <c r="O500" i="19"/>
  <c r="O6" i="19"/>
  <c r="O46" i="19"/>
  <c r="O54" i="19"/>
  <c r="O102" i="19"/>
  <c r="O118" i="19"/>
  <c r="O126" i="19"/>
  <c r="O174" i="19"/>
  <c r="O182" i="19"/>
  <c r="O198" i="19"/>
  <c r="O206" i="19"/>
  <c r="O238" i="19"/>
  <c r="O270" i="19"/>
  <c r="O286" i="19"/>
  <c r="O302" i="19"/>
  <c r="O358" i="19"/>
  <c r="O366" i="19"/>
  <c r="O374" i="19"/>
  <c r="O430" i="19"/>
  <c r="O455" i="19"/>
  <c r="O479" i="19"/>
  <c r="O503" i="19"/>
  <c r="O519" i="19"/>
  <c r="O535" i="19"/>
  <c r="O559" i="19"/>
  <c r="O311" i="19"/>
  <c r="O439" i="19"/>
  <c r="O560" i="19"/>
  <c r="O122" i="19"/>
  <c r="O475" i="19"/>
  <c r="O47" i="19"/>
  <c r="O119" i="19"/>
  <c r="O127" i="19"/>
  <c r="O143" i="19"/>
  <c r="O175" i="19"/>
  <c r="O255" i="19"/>
  <c r="O263" i="19"/>
  <c r="O287" i="19"/>
  <c r="O295" i="19"/>
  <c r="O399" i="19"/>
  <c r="O431" i="19"/>
  <c r="O536" i="19"/>
  <c r="O568" i="19"/>
  <c r="O330" i="19"/>
  <c r="O386" i="19"/>
  <c r="O499" i="19"/>
  <c r="O40" i="19"/>
  <c r="O56" i="19"/>
  <c r="O128" i="19"/>
  <c r="O192" i="19"/>
  <c r="O200" i="19"/>
  <c r="O232" i="19"/>
  <c r="O272" i="19"/>
  <c r="O296" i="19"/>
  <c r="O336" i="19"/>
  <c r="O352" i="19"/>
  <c r="O360" i="19"/>
  <c r="O376" i="19"/>
  <c r="O400" i="19"/>
  <c r="O408" i="19"/>
  <c r="O432" i="19"/>
  <c r="O448" i="19"/>
  <c r="O457" i="19"/>
  <c r="O465" i="19"/>
  <c r="O505" i="19"/>
  <c r="O521" i="19"/>
  <c r="O537" i="19"/>
  <c r="O569" i="19"/>
  <c r="O82" i="19"/>
  <c r="O226" i="19"/>
  <c r="O322" i="19"/>
  <c r="O370" i="19"/>
  <c r="O442" i="19"/>
  <c r="O523" i="19"/>
  <c r="O524" i="19"/>
  <c r="O9" i="19"/>
  <c r="O121" i="19"/>
  <c r="O137" i="19"/>
  <c r="O209" i="19"/>
  <c r="O265" i="19"/>
  <c r="O273" i="19"/>
  <c r="O289" i="19"/>
  <c r="O337" i="19"/>
  <c r="O361" i="19"/>
  <c r="O369" i="19"/>
  <c r="O377" i="19"/>
  <c r="O385" i="19"/>
  <c r="O393" i="19"/>
  <c r="O417" i="19"/>
  <c r="O458" i="19"/>
  <c r="O498" i="19"/>
  <c r="O514" i="19"/>
  <c r="O538" i="19"/>
  <c r="O570" i="19"/>
  <c r="O10" i="19"/>
  <c r="O66" i="19"/>
  <c r="O378" i="19"/>
  <c r="O426" i="19"/>
  <c r="O539" i="19"/>
  <c r="O492" i="19"/>
  <c r="N129" i="18"/>
  <c r="N161" i="18"/>
  <c r="N217" i="18"/>
  <c r="N225" i="18"/>
  <c r="N233" i="18"/>
  <c r="N241" i="18"/>
  <c r="N297" i="18"/>
  <c r="N337" i="18"/>
  <c r="N353" i="18"/>
  <c r="N369" i="18"/>
  <c r="N385" i="18"/>
  <c r="N393" i="18"/>
  <c r="N425" i="18"/>
  <c r="N433" i="18"/>
  <c r="N449" i="18"/>
  <c r="N473" i="18"/>
  <c r="N513" i="18"/>
  <c r="N533" i="18"/>
  <c r="N541" i="18"/>
  <c r="N557" i="18"/>
  <c r="N565" i="18"/>
  <c r="N573" i="18"/>
  <c r="N64" i="18"/>
  <c r="N352" i="18"/>
  <c r="N408" i="18"/>
  <c r="N572" i="18"/>
  <c r="N82" i="18"/>
  <c r="N106" i="18"/>
  <c r="N130" i="18"/>
  <c r="N170" i="18"/>
  <c r="N194" i="18"/>
  <c r="N226" i="18"/>
  <c r="N234" i="18"/>
  <c r="N242" i="18"/>
  <c r="N266" i="18"/>
  <c r="N298" i="18"/>
  <c r="N338" i="18"/>
  <c r="N346" i="18"/>
  <c r="N354" i="18"/>
  <c r="N370" i="18"/>
  <c r="N378" i="18"/>
  <c r="N394" i="18"/>
  <c r="N402" i="18"/>
  <c r="N418" i="18"/>
  <c r="N434" i="18"/>
  <c r="N450" i="18"/>
  <c r="N458" i="18"/>
  <c r="N474" i="18"/>
  <c r="N498" i="18"/>
  <c r="N514" i="18"/>
  <c r="N526" i="18"/>
  <c r="N534" i="18"/>
  <c r="N542" i="18"/>
  <c r="N550" i="18"/>
  <c r="N558" i="18"/>
  <c r="N566" i="18"/>
  <c r="N574" i="18"/>
  <c r="N192" i="18"/>
  <c r="N312" i="18"/>
  <c r="N432" i="18"/>
  <c r="N83" i="18"/>
  <c r="N115" i="18"/>
  <c r="N131" i="18"/>
  <c r="N139" i="18"/>
  <c r="N163" i="18"/>
  <c r="N195" i="18"/>
  <c r="N227" i="18"/>
  <c r="N235" i="18"/>
  <c r="N243" i="18"/>
  <c r="N291" i="18"/>
  <c r="N307" i="18"/>
  <c r="N315" i="18"/>
  <c r="N323" i="18"/>
  <c r="N339" i="18"/>
  <c r="N395" i="18"/>
  <c r="N403" i="18"/>
  <c r="N427" i="18"/>
  <c r="N435" i="18"/>
  <c r="N443" i="18"/>
  <c r="N459" i="18"/>
  <c r="N467" i="18"/>
  <c r="N475" i="18"/>
  <c r="N483" i="18"/>
  <c r="N499" i="18"/>
  <c r="N507" i="18"/>
  <c r="N515" i="18"/>
  <c r="N535" i="18"/>
  <c r="N543" i="18"/>
  <c r="N128" i="18"/>
  <c r="N208" i="18"/>
  <c r="N376" i="18"/>
  <c r="N440" i="18"/>
  <c r="N92" i="18"/>
  <c r="N116" i="18"/>
  <c r="N132" i="18"/>
  <c r="N140" i="18"/>
  <c r="N164" i="18"/>
  <c r="N196" i="18"/>
  <c r="N236" i="18"/>
  <c r="N244" i="18"/>
  <c r="N300" i="18"/>
  <c r="N308" i="18"/>
  <c r="N316" i="18"/>
  <c r="N332" i="18"/>
  <c r="N340" i="18"/>
  <c r="N348" i="18"/>
  <c r="N364" i="18"/>
  <c r="N388" i="18"/>
  <c r="N404" i="18"/>
  <c r="N428" i="18"/>
  <c r="N436" i="18"/>
  <c r="N452" i="18"/>
  <c r="N460" i="18"/>
  <c r="N468" i="18"/>
  <c r="N476" i="18"/>
  <c r="N508" i="18"/>
  <c r="N516" i="18"/>
  <c r="N536" i="18"/>
  <c r="N544" i="18"/>
  <c r="N568" i="18"/>
  <c r="N160" i="18"/>
  <c r="N232" i="18"/>
  <c r="N392" i="18"/>
  <c r="N532" i="18"/>
  <c r="N29" i="18"/>
  <c r="N85" i="18"/>
  <c r="N141" i="18"/>
  <c r="N165" i="18"/>
  <c r="N173" i="18"/>
  <c r="N181" i="18"/>
  <c r="N197" i="18"/>
  <c r="N213" i="18"/>
  <c r="N221" i="18"/>
  <c r="N237" i="18"/>
  <c r="N269" i="18"/>
  <c r="N301" i="18"/>
  <c r="N333" i="18"/>
  <c r="N341" i="18"/>
  <c r="N349" i="18"/>
  <c r="N381" i="18"/>
  <c r="N397" i="18"/>
  <c r="N413" i="18"/>
  <c r="N429" i="18"/>
  <c r="N437" i="18"/>
  <c r="N445" i="18"/>
  <c r="N453" i="18"/>
  <c r="N461" i="18"/>
  <c r="N469" i="18"/>
  <c r="N477" i="18"/>
  <c r="N509" i="18"/>
  <c r="N517" i="18"/>
  <c r="N529" i="18"/>
  <c r="N537" i="18"/>
  <c r="N545" i="18"/>
  <c r="N561" i="18"/>
  <c r="N569" i="18"/>
  <c r="N530" i="18"/>
  <c r="N546" i="18"/>
  <c r="N570" i="18"/>
  <c r="N216" i="18"/>
  <c r="N416" i="18"/>
  <c r="N86" i="18"/>
  <c r="N134" i="18"/>
  <c r="N150" i="18"/>
  <c r="N166" i="18"/>
  <c r="N174" i="18"/>
  <c r="N198" i="18"/>
  <c r="N214" i="18"/>
  <c r="N222" i="18"/>
  <c r="N230" i="18"/>
  <c r="N238" i="18"/>
  <c r="N254" i="18"/>
  <c r="N270" i="18"/>
  <c r="N310" i="18"/>
  <c r="N318" i="18"/>
  <c r="N326" i="18"/>
  <c r="N342" i="18"/>
  <c r="N374" i="18"/>
  <c r="N382" i="18"/>
  <c r="N398" i="18"/>
  <c r="N414" i="18"/>
  <c r="N422" i="18"/>
  <c r="N430" i="18"/>
  <c r="N438" i="18"/>
  <c r="N446" i="18"/>
  <c r="N454" i="18"/>
  <c r="N470" i="18"/>
  <c r="N478" i="18"/>
  <c r="N494" i="18"/>
  <c r="N510" i="18"/>
  <c r="N518" i="18"/>
  <c r="N538" i="18"/>
  <c r="N571" i="18"/>
  <c r="N224" i="18"/>
  <c r="N336" i="18"/>
  <c r="N23" i="18"/>
  <c r="N119" i="18"/>
  <c r="N135" i="18"/>
  <c r="N159" i="18"/>
  <c r="N167" i="18"/>
  <c r="N175" i="18"/>
  <c r="N183" i="18"/>
  <c r="N199" i="18"/>
  <c r="N215" i="18"/>
  <c r="N223" i="18"/>
  <c r="N239" i="18"/>
  <c r="N303" i="18"/>
  <c r="N311" i="18"/>
  <c r="N327" i="18"/>
  <c r="N343" i="18"/>
  <c r="N367" i="18"/>
  <c r="N399" i="18"/>
  <c r="N415" i="18"/>
  <c r="N423" i="18"/>
  <c r="N431" i="18"/>
  <c r="N439" i="18"/>
  <c r="N455" i="18"/>
  <c r="N471" i="18"/>
  <c r="N495" i="18"/>
  <c r="N503" i="18"/>
  <c r="N511" i="18"/>
  <c r="N539" i="18"/>
  <c r="N547" i="18"/>
  <c r="N555" i="18"/>
  <c r="N168" i="18"/>
  <c r="N240" i="18"/>
  <c r="N288" i="18"/>
  <c r="N360" i="18"/>
  <c r="N424" i="18"/>
  <c r="N540" i="18"/>
  <c r="N13" i="16"/>
  <c r="N41" i="16"/>
  <c r="N81" i="16"/>
  <c r="N105" i="16"/>
  <c r="N125" i="16"/>
  <c r="N137" i="16"/>
  <c r="N141" i="16"/>
  <c r="N149" i="16"/>
  <c r="N197" i="16"/>
  <c r="N237" i="16"/>
  <c r="N249" i="16"/>
  <c r="N261" i="16"/>
  <c r="N265" i="16"/>
  <c r="N269" i="16"/>
  <c r="N273" i="16"/>
  <c r="N309" i="16"/>
  <c r="N321" i="16"/>
  <c r="N325" i="16"/>
  <c r="N329" i="16"/>
  <c r="N341" i="16"/>
  <c r="N357" i="16"/>
  <c r="N389" i="16"/>
  <c r="N445" i="16"/>
  <c r="N469" i="16"/>
  <c r="N485" i="16"/>
  <c r="N538" i="16"/>
  <c r="N566" i="16"/>
  <c r="N510" i="16"/>
  <c r="N514" i="16"/>
  <c r="N526" i="16"/>
  <c r="N583" i="16"/>
  <c r="N595" i="16"/>
  <c r="N607" i="16"/>
  <c r="N611" i="16"/>
  <c r="N615" i="16"/>
  <c r="N619" i="16"/>
  <c r="N623" i="16"/>
  <c r="N627" i="16"/>
  <c r="N631" i="16"/>
  <c r="N635" i="16"/>
  <c r="N651" i="16"/>
  <c r="N655" i="16"/>
  <c r="N671" i="16"/>
  <c r="N683" i="16"/>
  <c r="N402" i="16"/>
  <c r="N410" i="16"/>
  <c r="N422" i="16"/>
  <c r="N430" i="16"/>
  <c r="N446" i="16"/>
  <c r="N462" i="16"/>
  <c r="N470" i="16"/>
  <c r="N478" i="16"/>
  <c r="N486" i="16"/>
  <c r="N539" i="16"/>
  <c r="N563" i="16"/>
  <c r="N571" i="16"/>
  <c r="N22" i="16"/>
  <c r="N38" i="16"/>
  <c r="N126" i="16"/>
  <c r="N162" i="16"/>
  <c r="N166" i="16"/>
  <c r="N170" i="16"/>
  <c r="N222" i="16"/>
  <c r="N238" i="16"/>
  <c r="N254" i="16"/>
  <c r="N270" i="16"/>
  <c r="N294" i="16"/>
  <c r="N322" i="16"/>
  <c r="N326" i="16"/>
  <c r="N334" i="16"/>
  <c r="N354" i="16"/>
  <c r="N406" i="16"/>
  <c r="N450" i="16"/>
  <c r="N466" i="16"/>
  <c r="N474" i="16"/>
  <c r="N490" i="16"/>
  <c r="N543" i="16"/>
  <c r="N567" i="16"/>
  <c r="N503" i="16"/>
  <c r="N507" i="16"/>
  <c r="N511" i="16"/>
  <c r="N515" i="16"/>
  <c r="N527" i="16"/>
  <c r="N580" i="16"/>
  <c r="N584" i="16"/>
  <c r="N588" i="16"/>
  <c r="N616" i="16"/>
  <c r="N620" i="16"/>
  <c r="N624" i="16"/>
  <c r="N628" i="16"/>
  <c r="N632" i="16"/>
  <c r="N636" i="16"/>
  <c r="N652" i="16"/>
  <c r="N656" i="16"/>
  <c r="N676" i="16"/>
  <c r="N684" i="16"/>
  <c r="N363" i="16"/>
  <c r="N439" i="16"/>
  <c r="N463" i="16"/>
  <c r="N479" i="16"/>
  <c r="N495" i="16"/>
  <c r="N544" i="16"/>
  <c r="N568" i="16"/>
  <c r="N576" i="16"/>
  <c r="N7" i="16"/>
  <c r="N686" i="16" s="1"/>
  <c r="G689" i="16" s="1"/>
  <c r="G691" i="16" s="1"/>
  <c r="N11" i="16"/>
  <c r="N39" i="16"/>
  <c r="N47" i="16"/>
  <c r="N51" i="16"/>
  <c r="N75" i="16"/>
  <c r="N87" i="16"/>
  <c r="N115" i="16"/>
  <c r="N127" i="16"/>
  <c r="N131" i="16"/>
  <c r="N139" i="16"/>
  <c r="N155" i="16"/>
  <c r="N211" i="16"/>
  <c r="N215" i="16"/>
  <c r="N235" i="16"/>
  <c r="N247" i="16"/>
  <c r="N251" i="16"/>
  <c r="N263" i="16"/>
  <c r="N267" i="16"/>
  <c r="N271" i="16"/>
  <c r="N279" i="16"/>
  <c r="N335" i="16"/>
  <c r="N359" i="16"/>
  <c r="N367" i="16"/>
  <c r="N451" i="16"/>
  <c r="N540" i="16"/>
  <c r="N572" i="16"/>
  <c r="N500" i="16"/>
  <c r="N504" i="16"/>
  <c r="N528" i="16"/>
  <c r="N581" i="16"/>
  <c r="N593" i="16"/>
  <c r="N601" i="16"/>
  <c r="N613" i="16"/>
  <c r="N617" i="16"/>
  <c r="N625" i="16"/>
  <c r="N633" i="16"/>
  <c r="N641" i="16"/>
  <c r="N645" i="16"/>
  <c r="N657" i="16"/>
  <c r="N673" i="16"/>
  <c r="N677" i="16"/>
  <c r="N384" i="16"/>
  <c r="N424" i="16"/>
  <c r="N432" i="16"/>
  <c r="N440" i="16"/>
  <c r="N541" i="16"/>
  <c r="N565" i="16"/>
  <c r="N16" i="16"/>
  <c r="N40" i="16"/>
  <c r="N72" i="16"/>
  <c r="N80" i="16"/>
  <c r="N128" i="16"/>
  <c r="N132" i="16"/>
  <c r="N156" i="16"/>
  <c r="N164" i="16"/>
  <c r="N172" i="16"/>
  <c r="N188" i="16"/>
  <c r="N204" i="16"/>
  <c r="N212" i="16"/>
  <c r="N216" i="16"/>
  <c r="N236" i="16"/>
  <c r="N248" i="16"/>
  <c r="N252" i="16"/>
  <c r="N260" i="16"/>
  <c r="N264" i="16"/>
  <c r="N268" i="16"/>
  <c r="N320" i="16"/>
  <c r="N340" i="16"/>
  <c r="N344" i="16"/>
  <c r="N356" i="16"/>
  <c r="N388" i="16"/>
  <c r="N404" i="16"/>
  <c r="N412" i="16"/>
  <c r="N444" i="16"/>
  <c r="N460" i="16"/>
  <c r="N492" i="16"/>
  <c r="N496" i="16"/>
  <c r="N537" i="16"/>
  <c r="N569" i="16"/>
  <c r="N577" i="16"/>
  <c r="N501" i="16"/>
  <c r="N505" i="16"/>
  <c r="N525" i="16"/>
  <c r="N582" i="16"/>
  <c r="N594" i="16"/>
  <c r="N598" i="16"/>
  <c r="N610" i="16"/>
  <c r="N614" i="16"/>
  <c r="N618" i="16"/>
  <c r="N622" i="16"/>
  <c r="N626" i="16"/>
  <c r="N630" i="16"/>
  <c r="N634" i="16"/>
  <c r="N642" i="16"/>
  <c r="N662" i="16"/>
  <c r="N670" i="16"/>
  <c r="N674" i="16"/>
  <c r="N678" i="16"/>
  <c r="N433" i="16"/>
  <c r="N441" i="16"/>
  <c r="N449" i="16"/>
  <c r="N457" i="16"/>
  <c r="N465" i="16"/>
  <c r="N473" i="16"/>
  <c r="N489" i="16"/>
  <c r="N554" i="16"/>
  <c r="N481" i="18"/>
  <c r="N489" i="18"/>
  <c r="N442" i="18"/>
  <c r="N490" i="18"/>
  <c r="N488" i="18"/>
  <c r="N209" i="16"/>
  <c r="N369" i="16"/>
  <c r="N370" i="16"/>
  <c r="N163" i="16"/>
  <c r="N348" i="16"/>
  <c r="O563" i="19"/>
  <c r="N512" i="18"/>
  <c r="N9" i="18"/>
  <c r="N579" i="18" s="1"/>
  <c r="G587" i="18" s="1"/>
  <c r="G589" i="18" s="1"/>
  <c r="N575" i="18"/>
  <c r="N78" i="16"/>
  <c r="N44" i="16"/>
  <c r="N373" i="18"/>
  <c r="N407" i="18"/>
  <c r="N274" i="16"/>
  <c r="N275" i="16"/>
  <c r="N276" i="16"/>
  <c r="O155" i="20"/>
  <c r="O413" i="20"/>
  <c r="O564" i="20"/>
  <c r="O557" i="20"/>
  <c r="O207" i="19"/>
  <c r="O416" i="19"/>
  <c r="O545" i="19"/>
  <c r="N638" i="16"/>
  <c r="O66" i="20"/>
  <c r="O88" i="19"/>
  <c r="N417" i="18"/>
  <c r="N24" i="18"/>
  <c r="N394" i="16"/>
  <c r="N106" i="16"/>
  <c r="O262" i="20"/>
  <c r="O390" i="20"/>
  <c r="O313" i="20"/>
  <c r="O303" i="20"/>
  <c r="O176" i="20"/>
  <c r="O75" i="19"/>
  <c r="O76" i="19"/>
  <c r="O196" i="19"/>
  <c r="O77" i="19"/>
  <c r="O78" i="19"/>
  <c r="O39" i="19"/>
  <c r="O65" i="19"/>
  <c r="N299" i="18"/>
  <c r="N172" i="18"/>
  <c r="N212" i="18"/>
  <c r="N317" i="18"/>
  <c r="N365" i="18"/>
  <c r="N69" i="16"/>
  <c r="N281" i="16"/>
  <c r="N349" i="16"/>
  <c r="N603" i="16"/>
  <c r="N647" i="16"/>
  <c r="N659" i="16"/>
  <c r="N667" i="16"/>
  <c r="N679" i="16"/>
  <c r="N210" i="16"/>
  <c r="N214" i="16"/>
  <c r="N604" i="16"/>
  <c r="N680" i="16"/>
  <c r="N179" i="16"/>
  <c r="N231" i="16"/>
  <c r="N665" i="16"/>
  <c r="N681" i="16"/>
  <c r="N64" i="16"/>
  <c r="N68" i="16"/>
  <c r="N160" i="16"/>
  <c r="N602" i="16"/>
  <c r="N646" i="16"/>
  <c r="N658" i="16"/>
  <c r="N666" i="16"/>
  <c r="N682" i="16"/>
  <c r="N401" i="16"/>
  <c r="I488" i="21"/>
  <c r="O598" i="20" l="1"/>
  <c r="G601" i="20" s="1"/>
  <c r="G603" i="20" s="1"/>
  <c r="O571" i="19"/>
  <c r="G575" i="19" s="1"/>
  <c r="G577" i="19" s="1"/>
  <c r="I487" i="21"/>
  <c r="I486" i="21"/>
  <c r="I485" i="21"/>
  <c r="I484" i="21"/>
  <c r="I483" i="21"/>
  <c r="I482" i="21"/>
  <c r="I481" i="21"/>
  <c r="I480" i="21" l="1"/>
  <c r="I479" i="21"/>
  <c r="I478" i="21"/>
  <c r="I477" i="21"/>
  <c r="I476" i="21"/>
  <c r="I475" i="21"/>
  <c r="I474" i="21"/>
  <c r="I473" i="21"/>
  <c r="I472" i="21"/>
  <c r="I471" i="21"/>
  <c r="I470" i="21"/>
  <c r="I469" i="21"/>
  <c r="I468" i="21"/>
  <c r="I467" i="21"/>
  <c r="I466" i="21"/>
  <c r="I465" i="21"/>
  <c r="I464" i="21"/>
  <c r="I463" i="21"/>
  <c r="I462" i="21"/>
  <c r="I461" i="21"/>
  <c r="I460" i="21"/>
  <c r="I459" i="21"/>
  <c r="I458" i="21"/>
  <c r="I457" i="21"/>
  <c r="I456" i="21"/>
  <c r="I455" i="21"/>
  <c r="I454" i="21"/>
  <c r="I453" i="21"/>
  <c r="I452" i="21"/>
  <c r="I451" i="21"/>
  <c r="I450" i="21"/>
  <c r="I449" i="21"/>
  <c r="I448" i="21"/>
  <c r="I447" i="21"/>
  <c r="I446" i="21"/>
  <c r="I445" i="21"/>
  <c r="I444" i="21"/>
  <c r="I443" i="21"/>
  <c r="I442" i="21"/>
  <c r="I441" i="21"/>
  <c r="I440" i="21"/>
  <c r="I439" i="21"/>
  <c r="I438" i="21"/>
  <c r="I437" i="21"/>
  <c r="I436" i="21"/>
  <c r="I435" i="21"/>
  <c r="I434" i="21"/>
  <c r="I433" i="21"/>
  <c r="I432" i="21"/>
  <c r="I431" i="21"/>
  <c r="I430" i="21"/>
  <c r="I429" i="21"/>
  <c r="I428" i="21"/>
  <c r="I427" i="21"/>
  <c r="I426" i="21"/>
  <c r="I425" i="21"/>
  <c r="I424" i="21"/>
  <c r="I423" i="21"/>
  <c r="I422" i="21"/>
  <c r="I421" i="21"/>
  <c r="I420" i="21"/>
  <c r="I419" i="21"/>
  <c r="I418" i="21"/>
  <c r="I417" i="21"/>
  <c r="I416" i="21"/>
  <c r="I414" i="21"/>
  <c r="I413" i="21"/>
  <c r="I412" i="21"/>
  <c r="I411" i="21"/>
  <c r="I410" i="21"/>
  <c r="I409" i="21"/>
  <c r="I408" i="21"/>
  <c r="I407" i="21"/>
  <c r="I406" i="21"/>
  <c r="I405" i="21"/>
  <c r="I404" i="21"/>
  <c r="I403" i="21"/>
  <c r="I402" i="21"/>
  <c r="I401" i="21"/>
  <c r="I400" i="21"/>
  <c r="I399" i="21"/>
  <c r="I398" i="21"/>
  <c r="I397" i="21"/>
  <c r="I396" i="21"/>
  <c r="I395" i="21"/>
  <c r="I394" i="21"/>
  <c r="I393" i="21"/>
  <c r="I392" i="21"/>
  <c r="I391" i="21"/>
  <c r="I390" i="21"/>
  <c r="I389" i="21"/>
  <c r="I388" i="21"/>
  <c r="I387" i="21"/>
  <c r="I386" i="21"/>
  <c r="I385" i="21"/>
  <c r="I384" i="21"/>
  <c r="I383" i="21"/>
  <c r="I382" i="21"/>
  <c r="I381" i="21"/>
  <c r="I380" i="21"/>
  <c r="I379" i="21"/>
  <c r="I378" i="21"/>
  <c r="I377" i="21"/>
  <c r="I376" i="21"/>
  <c r="I375" i="21"/>
  <c r="I374" i="21"/>
  <c r="I373" i="21"/>
  <c r="I372" i="21"/>
  <c r="I371" i="21"/>
  <c r="I370" i="21"/>
  <c r="I369" i="21"/>
  <c r="I368" i="21"/>
  <c r="I367" i="21"/>
  <c r="I366" i="21"/>
  <c r="I365" i="21"/>
  <c r="I364" i="21"/>
  <c r="I363" i="21"/>
  <c r="I362" i="21"/>
  <c r="I361" i="21"/>
  <c r="I360" i="21"/>
  <c r="I359" i="21"/>
  <c r="I358" i="21"/>
  <c r="I357" i="21"/>
  <c r="I356" i="21"/>
  <c r="I355" i="21"/>
  <c r="I354" i="21"/>
  <c r="I353" i="21"/>
  <c r="I352" i="21"/>
  <c r="I351" i="21"/>
  <c r="I350" i="21"/>
  <c r="I349" i="21"/>
  <c r="I348" i="21"/>
  <c r="I347" i="21"/>
  <c r="I346" i="21"/>
  <c r="I345" i="21"/>
  <c r="I344" i="21"/>
  <c r="I343" i="21"/>
  <c r="I342" i="21"/>
  <c r="I341" i="21"/>
  <c r="I340" i="21"/>
  <c r="I339" i="21"/>
  <c r="I338" i="21"/>
  <c r="I337" i="21"/>
  <c r="I336" i="21"/>
  <c r="I335" i="21"/>
  <c r="I334" i="21"/>
  <c r="I333" i="21"/>
  <c r="I332" i="21"/>
  <c r="I331" i="21"/>
  <c r="I330" i="21"/>
  <c r="I329" i="21"/>
  <c r="I328" i="21"/>
  <c r="I327" i="21"/>
  <c r="I326" i="21"/>
  <c r="I325" i="21"/>
  <c r="I324" i="21"/>
  <c r="I323" i="21"/>
  <c r="I322" i="21"/>
  <c r="I321" i="21"/>
  <c r="I320" i="21"/>
  <c r="I319" i="21"/>
  <c r="I318" i="21"/>
  <c r="I317" i="21"/>
  <c r="I316" i="21"/>
  <c r="I315" i="21"/>
  <c r="I314" i="21"/>
  <c r="I313" i="21"/>
  <c r="I312" i="21"/>
  <c r="I311" i="21"/>
  <c r="I310" i="21"/>
  <c r="I309" i="21"/>
  <c r="I308" i="21"/>
  <c r="I307" i="21"/>
  <c r="I306" i="21"/>
  <c r="I305" i="21"/>
  <c r="I304" i="21"/>
  <c r="I303" i="21"/>
  <c r="I302" i="21"/>
  <c r="I301" i="21"/>
  <c r="I300" i="21"/>
  <c r="I299" i="21"/>
  <c r="I298" i="21"/>
  <c r="I297" i="21"/>
  <c r="I296" i="21"/>
  <c r="I295" i="21"/>
  <c r="I294" i="21"/>
  <c r="I293" i="21"/>
  <c r="I292" i="21"/>
  <c r="I291" i="21"/>
  <c r="I290" i="21"/>
  <c r="I289" i="21"/>
  <c r="I288" i="21"/>
  <c r="I287" i="21"/>
  <c r="I286" i="21"/>
  <c r="I285" i="21"/>
  <c r="I284" i="21"/>
  <c r="I283" i="21"/>
  <c r="I282" i="21"/>
  <c r="I281" i="21"/>
  <c r="I280" i="21"/>
  <c r="I279" i="21"/>
  <c r="I278" i="21"/>
  <c r="I277" i="21"/>
  <c r="I276" i="21"/>
  <c r="I275" i="21"/>
  <c r="I274" i="21"/>
  <c r="I273" i="21"/>
  <c r="I272" i="21"/>
  <c r="I271" i="21"/>
  <c r="I270" i="21"/>
  <c r="I269" i="21"/>
  <c r="I268" i="21"/>
  <c r="I267" i="21"/>
  <c r="I266" i="21"/>
  <c r="I265" i="21"/>
  <c r="I264" i="21"/>
  <c r="I263" i="21"/>
  <c r="I262" i="21"/>
  <c r="I261" i="21"/>
  <c r="I260" i="21"/>
  <c r="I259" i="21"/>
  <c r="I258" i="21"/>
  <c r="I257" i="21"/>
  <c r="I256" i="21"/>
  <c r="I255" i="21"/>
  <c r="I254" i="21"/>
  <c r="I253" i="21"/>
  <c r="I252" i="21"/>
  <c r="I251" i="21"/>
  <c r="I250" i="21"/>
  <c r="I249" i="21"/>
  <c r="I248" i="21"/>
  <c r="I247" i="21"/>
  <c r="I246" i="21"/>
  <c r="I245" i="21"/>
  <c r="I244" i="21"/>
  <c r="I243" i="21"/>
  <c r="I242" i="21"/>
  <c r="I241" i="21"/>
  <c r="I240" i="21"/>
  <c r="I239" i="21"/>
  <c r="I238" i="21"/>
  <c r="I237" i="21"/>
  <c r="I236" i="21"/>
  <c r="I235" i="21"/>
  <c r="I234" i="21"/>
  <c r="I233" i="21"/>
  <c r="I232" i="21"/>
  <c r="I231" i="21"/>
  <c r="I230" i="21"/>
  <c r="I229" i="21"/>
  <c r="I228" i="21"/>
  <c r="I227" i="21"/>
  <c r="I226" i="21"/>
  <c r="I225" i="21"/>
  <c r="I224" i="21"/>
  <c r="I223" i="21"/>
  <c r="I222" i="21"/>
  <c r="I221" i="21"/>
  <c r="I220" i="21"/>
  <c r="I219" i="21"/>
  <c r="I218" i="21"/>
  <c r="I217" i="21"/>
  <c r="I216" i="21"/>
  <c r="I215" i="21"/>
  <c r="I214" i="21"/>
  <c r="I213" i="21"/>
  <c r="I212" i="21"/>
  <c r="I211" i="21"/>
  <c r="I210" i="21"/>
  <c r="I209" i="21"/>
  <c r="I208" i="21"/>
  <c r="I207" i="21"/>
  <c r="I206" i="21"/>
  <c r="I205" i="21"/>
  <c r="I204" i="21"/>
  <c r="I203" i="21"/>
  <c r="I202" i="21"/>
  <c r="I201" i="21"/>
  <c r="I200" i="21"/>
  <c r="I199" i="21"/>
  <c r="I198" i="21"/>
  <c r="I197" i="21"/>
  <c r="I196" i="21"/>
  <c r="I195" i="21"/>
  <c r="I194" i="21"/>
  <c r="I193" i="21"/>
  <c r="I192" i="21"/>
  <c r="I191" i="21"/>
  <c r="I190" i="21"/>
  <c r="I189" i="21"/>
  <c r="I188" i="21"/>
  <c r="I187" i="21"/>
  <c r="I186" i="21"/>
  <c r="I185" i="21"/>
  <c r="I184" i="21"/>
  <c r="I183" i="21"/>
  <c r="I182" i="21"/>
  <c r="I181" i="21"/>
  <c r="I180" i="21"/>
  <c r="I179" i="21"/>
  <c r="I178" i="21"/>
  <c r="I177" i="21"/>
  <c r="I176" i="21"/>
  <c r="I175" i="21"/>
  <c r="I174" i="21"/>
  <c r="I173" i="21"/>
  <c r="I172" i="21"/>
  <c r="I171" i="21"/>
  <c r="I170" i="21"/>
  <c r="I169" i="21"/>
  <c r="I168" i="21"/>
  <c r="I167" i="21"/>
  <c r="I166" i="21"/>
  <c r="I165" i="21"/>
  <c r="I164" i="21"/>
  <c r="I163" i="21"/>
  <c r="I162" i="21"/>
  <c r="I161" i="21"/>
  <c r="I160" i="21"/>
  <c r="I159" i="21"/>
  <c r="I158" i="21"/>
  <c r="I157" i="21"/>
  <c r="I156" i="21"/>
  <c r="I155" i="21"/>
  <c r="I154" i="21"/>
  <c r="I153" i="21"/>
  <c r="I152" i="21"/>
  <c r="I151" i="21"/>
  <c r="I150" i="21"/>
  <c r="I149" i="21"/>
  <c r="I148" i="21"/>
  <c r="I147" i="21"/>
  <c r="I146" i="21"/>
  <c r="I145" i="21"/>
  <c r="I144" i="21"/>
  <c r="I143" i="21"/>
  <c r="I142" i="21"/>
  <c r="I141" i="21"/>
  <c r="I140" i="21"/>
  <c r="I139" i="21"/>
  <c r="I138" i="21"/>
  <c r="I137" i="21"/>
  <c r="I136" i="21"/>
  <c r="I135" i="21"/>
  <c r="I134" i="21"/>
  <c r="I133" i="21"/>
  <c r="I132" i="21"/>
  <c r="I131" i="21"/>
  <c r="I130" i="21"/>
  <c r="I129" i="21"/>
  <c r="I128" i="21"/>
  <c r="I127" i="21"/>
  <c r="I126" i="21"/>
  <c r="I125" i="21"/>
  <c r="I124" i="21"/>
  <c r="I123" i="21"/>
  <c r="I122" i="21"/>
  <c r="I121" i="21"/>
  <c r="I120" i="21"/>
  <c r="I119" i="21"/>
  <c r="I118" i="21"/>
  <c r="I117" i="21"/>
  <c r="I116" i="21"/>
  <c r="I115" i="21"/>
  <c r="I114" i="21"/>
  <c r="I113" i="21"/>
  <c r="I112" i="21"/>
  <c r="I111" i="21"/>
  <c r="I110" i="21"/>
  <c r="I109" i="21"/>
  <c r="I108" i="21"/>
  <c r="I107" i="21"/>
  <c r="I106" i="21"/>
  <c r="I105" i="21"/>
  <c r="I104" i="21"/>
  <c r="I103" i="21"/>
  <c r="I102" i="21"/>
  <c r="I101" i="21"/>
  <c r="I100" i="21"/>
  <c r="I99" i="21"/>
  <c r="I98" i="21"/>
  <c r="I97" i="21"/>
  <c r="I96" i="21"/>
  <c r="I95" i="21"/>
  <c r="I94" i="21"/>
  <c r="I93" i="21"/>
  <c r="I92" i="21"/>
  <c r="I91" i="21"/>
  <c r="I90" i="21"/>
  <c r="I89" i="21"/>
  <c r="I88" i="21"/>
  <c r="I87" i="21"/>
  <c r="I86" i="21"/>
  <c r="I85" i="21"/>
  <c r="I84" i="21"/>
  <c r="I83" i="21"/>
  <c r="I82" i="21"/>
  <c r="I81" i="21"/>
  <c r="I80" i="21"/>
  <c r="I79" i="21"/>
  <c r="I78" i="21"/>
  <c r="I77" i="21"/>
  <c r="I76" i="21"/>
  <c r="I75" i="21"/>
  <c r="I74" i="21"/>
  <c r="I73" i="21"/>
  <c r="I72" i="21"/>
  <c r="I71" i="21"/>
  <c r="I70" i="21"/>
  <c r="I69" i="21"/>
  <c r="P68" i="21"/>
  <c r="I68" i="21"/>
  <c r="P67" i="21"/>
  <c r="I67" i="21"/>
  <c r="P66" i="21"/>
  <c r="I66" i="21"/>
  <c r="P65" i="21"/>
  <c r="I65" i="21"/>
  <c r="P64" i="21"/>
  <c r="I64" i="21"/>
  <c r="P63" i="21"/>
  <c r="I63" i="21"/>
  <c r="P62" i="21"/>
  <c r="I62" i="21"/>
  <c r="P61" i="21"/>
  <c r="I61" i="21"/>
  <c r="P60" i="21"/>
  <c r="I60" i="21"/>
  <c r="P59" i="21"/>
  <c r="I59" i="21"/>
  <c r="P58" i="21"/>
  <c r="I58" i="21"/>
  <c r="P57" i="21"/>
  <c r="I57" i="21"/>
  <c r="P56" i="21"/>
  <c r="I56" i="21"/>
  <c r="P55" i="21"/>
  <c r="I55" i="21"/>
  <c r="P54" i="21"/>
  <c r="I54" i="21"/>
  <c r="P53" i="21"/>
  <c r="I53" i="21"/>
  <c r="P52" i="21"/>
  <c r="I52" i="21"/>
  <c r="P51" i="21"/>
  <c r="I51" i="21"/>
  <c r="P50" i="21"/>
  <c r="I50" i="21"/>
  <c r="P49" i="21"/>
  <c r="I49" i="21"/>
  <c r="P48" i="21"/>
  <c r="I48" i="21"/>
  <c r="P47" i="21"/>
  <c r="I47" i="21"/>
  <c r="P46" i="21"/>
  <c r="I46" i="21"/>
  <c r="P45" i="21"/>
  <c r="I45" i="21"/>
  <c r="P44" i="21"/>
  <c r="I44" i="21"/>
  <c r="P43" i="21"/>
  <c r="I43" i="21"/>
  <c r="P42" i="21"/>
  <c r="I42" i="21"/>
  <c r="P41" i="21"/>
  <c r="I41" i="21"/>
  <c r="P40" i="21"/>
  <c r="I40" i="21"/>
  <c r="P39" i="21"/>
  <c r="I39" i="21"/>
  <c r="P38" i="21"/>
  <c r="I38" i="21"/>
  <c r="P37" i="21"/>
  <c r="I37" i="21"/>
  <c r="P36" i="21"/>
  <c r="I36" i="21"/>
  <c r="P35" i="21"/>
  <c r="I35" i="21"/>
  <c r="P34" i="21"/>
  <c r="I34" i="21"/>
  <c r="P33" i="21"/>
  <c r="I33" i="21"/>
  <c r="P32" i="21"/>
  <c r="I32" i="21"/>
  <c r="P31" i="21"/>
  <c r="I31" i="21"/>
  <c r="P30" i="21"/>
  <c r="I30" i="21"/>
  <c r="P29" i="21"/>
  <c r="I29" i="21"/>
  <c r="P28" i="21"/>
  <c r="I28" i="21"/>
  <c r="P27" i="21"/>
  <c r="I27" i="21"/>
  <c r="P26" i="21"/>
  <c r="I26" i="21"/>
  <c r="P25" i="21"/>
  <c r="I25" i="21"/>
  <c r="P24" i="21"/>
  <c r="I24" i="21"/>
  <c r="P23" i="21"/>
  <c r="I23" i="21"/>
  <c r="P22" i="21"/>
  <c r="I22" i="21"/>
  <c r="P21" i="21"/>
  <c r="I21" i="21"/>
  <c r="P20" i="21"/>
  <c r="I20" i="21"/>
  <c r="P19" i="21"/>
  <c r="I19" i="21"/>
  <c r="P18" i="21"/>
  <c r="I18" i="21"/>
  <c r="P17" i="21"/>
  <c r="I17" i="21"/>
  <c r="P16" i="21"/>
  <c r="I16" i="21"/>
  <c r="P15" i="21"/>
  <c r="I15" i="21"/>
  <c r="P14" i="21"/>
  <c r="I14" i="21"/>
  <c r="P13" i="21"/>
  <c r="I13" i="21"/>
  <c r="P12" i="21"/>
  <c r="I12" i="21"/>
  <c r="P11" i="21"/>
  <c r="I11" i="21"/>
  <c r="P10" i="21"/>
  <c r="I10" i="21"/>
  <c r="P9" i="21"/>
  <c r="I9" i="21"/>
  <c r="P8" i="21"/>
  <c r="I8" i="21"/>
  <c r="P7" i="21"/>
  <c r="I7" i="21"/>
  <c r="P6" i="21"/>
  <c r="I6" i="21"/>
  <c r="P5" i="21"/>
  <c r="I5" i="21"/>
  <c r="A5" i="21"/>
  <c r="A6" i="21" s="1"/>
  <c r="A7" i="21" s="1"/>
  <c r="A8" i="21" s="1"/>
  <c r="A9" i="21" s="1"/>
  <c r="A10" i="21" s="1"/>
  <c r="A11" i="21" s="1"/>
  <c r="A12" i="21" s="1"/>
  <c r="A13" i="21" s="1"/>
  <c r="A14" i="21" s="1"/>
  <c r="A15" i="21" s="1"/>
  <c r="A16" i="21" s="1"/>
  <c r="A17" i="21" s="1"/>
  <c r="A18" i="21" s="1"/>
  <c r="A19" i="21" s="1"/>
  <c r="A20" i="21" s="1"/>
  <c r="A21" i="21" s="1"/>
  <c r="A22" i="21" s="1"/>
  <c r="A23" i="21" s="1"/>
  <c r="A24" i="21" s="1"/>
  <c r="A25" i="21" s="1"/>
  <c r="A26" i="21" s="1"/>
  <c r="A27" i="21" s="1"/>
  <c r="A28" i="21" s="1"/>
  <c r="A29" i="21" s="1"/>
  <c r="A30" i="21" s="1"/>
  <c r="A31" i="21" s="1"/>
  <c r="A32" i="21" s="1"/>
  <c r="A33" i="21" s="1"/>
  <c r="A34" i="21" s="1"/>
  <c r="A35" i="21" s="1"/>
  <c r="A36" i="21" s="1"/>
  <c r="A37" i="21" s="1"/>
  <c r="A38" i="21" s="1"/>
  <c r="A39" i="21" s="1"/>
  <c r="A40" i="21" s="1"/>
  <c r="A41" i="21" s="1"/>
  <c r="A42" i="21" s="1"/>
  <c r="A43" i="21" s="1"/>
  <c r="A44" i="21" s="1"/>
  <c r="A45" i="21" s="1"/>
  <c r="A46" i="21" s="1"/>
  <c r="A47" i="21" s="1"/>
  <c r="A48" i="21" s="1"/>
  <c r="A49" i="21" s="1"/>
  <c r="A50" i="21" s="1"/>
  <c r="A51" i="21" s="1"/>
  <c r="A52" i="21" s="1"/>
  <c r="A53" i="21" s="1"/>
  <c r="A54" i="21" s="1"/>
  <c r="A55" i="21" s="1"/>
  <c r="A56" i="21" s="1"/>
  <c r="A57" i="21" s="1"/>
  <c r="A58" i="21" s="1"/>
  <c r="A59" i="21" s="1"/>
  <c r="A60" i="21" s="1"/>
  <c r="A61" i="21" s="1"/>
  <c r="A62" i="21" s="1"/>
  <c r="A63" i="21" s="1"/>
  <c r="A64" i="21" s="1"/>
  <c r="A65" i="21" s="1"/>
  <c r="A66" i="21" s="1"/>
  <c r="A67" i="21" s="1"/>
  <c r="A68" i="21" s="1"/>
  <c r="A69" i="21" s="1"/>
  <c r="A70" i="21" s="1"/>
  <c r="A71" i="21" s="1"/>
  <c r="A72" i="21" s="1"/>
  <c r="A73" i="21" s="1"/>
  <c r="A74" i="21" s="1"/>
  <c r="A75" i="21" s="1"/>
  <c r="A76" i="21" s="1"/>
  <c r="A77" i="21" s="1"/>
  <c r="A78" i="21" s="1"/>
  <c r="A79" i="21" s="1"/>
  <c r="A80" i="21" s="1"/>
  <c r="A81" i="21" s="1"/>
  <c r="A82" i="21" s="1"/>
  <c r="A83" i="21" s="1"/>
  <c r="A84" i="21" s="1"/>
  <c r="A85" i="21" s="1"/>
  <c r="A86" i="21" s="1"/>
  <c r="A87" i="21" s="1"/>
  <c r="A88" i="21" s="1"/>
  <c r="A89" i="21" s="1"/>
  <c r="A90" i="21" s="1"/>
  <c r="A91" i="21" s="1"/>
  <c r="A92" i="21" s="1"/>
  <c r="A93" i="21" s="1"/>
  <c r="A94" i="21" s="1"/>
  <c r="A95" i="21" s="1"/>
  <c r="A96" i="21" s="1"/>
  <c r="A97" i="21" s="1"/>
  <c r="A98" i="21" s="1"/>
  <c r="A99" i="21" s="1"/>
  <c r="A100" i="21" s="1"/>
  <c r="A101" i="21" s="1"/>
  <c r="A102" i="21" s="1"/>
  <c r="A103" i="21" s="1"/>
  <c r="A104" i="21" s="1"/>
  <c r="A105" i="21" s="1"/>
  <c r="A106" i="21" s="1"/>
  <c r="A107" i="21" s="1"/>
  <c r="A108" i="21" s="1"/>
  <c r="A109" i="21" s="1"/>
  <c r="A110" i="21" s="1"/>
  <c r="A111" i="21" s="1"/>
  <c r="A112" i="21" s="1"/>
  <c r="A113" i="21" s="1"/>
  <c r="A114" i="21" s="1"/>
  <c r="A115" i="21" s="1"/>
  <c r="A116" i="21" s="1"/>
  <c r="A117" i="21" s="1"/>
  <c r="A118" i="21" s="1"/>
  <c r="A119" i="21" s="1"/>
  <c r="A120" i="21" s="1"/>
  <c r="A121" i="21" s="1"/>
  <c r="A122" i="21" s="1"/>
  <c r="A123" i="21" s="1"/>
  <c r="A124" i="21" s="1"/>
  <c r="A125" i="21" s="1"/>
  <c r="A126" i="21" s="1"/>
  <c r="A127" i="21" s="1"/>
  <c r="A128" i="21" s="1"/>
  <c r="A129" i="21" s="1"/>
  <c r="A130" i="21" s="1"/>
  <c r="A131" i="21" s="1"/>
  <c r="A132" i="21" s="1"/>
  <c r="A133" i="21" s="1"/>
  <c r="A134" i="21" s="1"/>
  <c r="A135" i="21" s="1"/>
  <c r="A136" i="21" s="1"/>
  <c r="A137" i="21" s="1"/>
  <c r="A138" i="21" s="1"/>
  <c r="A139" i="21" s="1"/>
  <c r="A140" i="21" s="1"/>
  <c r="A141" i="21" s="1"/>
  <c r="A142" i="21" s="1"/>
  <c r="A143" i="21" s="1"/>
  <c r="A144" i="21" s="1"/>
  <c r="A145" i="21" s="1"/>
  <c r="A146" i="21" s="1"/>
  <c r="A147" i="21" s="1"/>
  <c r="A148" i="21" s="1"/>
  <c r="A149" i="21" s="1"/>
  <c r="A150" i="21" s="1"/>
  <c r="A151" i="21" s="1"/>
  <c r="A152" i="21" s="1"/>
  <c r="A153" i="21" s="1"/>
  <c r="A154" i="21" s="1"/>
  <c r="A155" i="21" s="1"/>
  <c r="A156" i="21" s="1"/>
  <c r="A157" i="21" s="1"/>
  <c r="A158" i="21" s="1"/>
  <c r="A159" i="21" s="1"/>
  <c r="A160" i="21" s="1"/>
  <c r="A161" i="21" s="1"/>
  <c r="A162" i="21" s="1"/>
  <c r="A163" i="21" s="1"/>
  <c r="A164" i="21" s="1"/>
  <c r="A165" i="21" s="1"/>
  <c r="A166" i="21" s="1"/>
  <c r="A167" i="21" s="1"/>
  <c r="A168" i="21" s="1"/>
  <c r="A169" i="21" s="1"/>
  <c r="A170" i="21" s="1"/>
  <c r="A171" i="21" s="1"/>
  <c r="A172" i="21" s="1"/>
  <c r="A173" i="21" s="1"/>
  <c r="A174" i="21" s="1"/>
  <c r="A175" i="21" s="1"/>
  <c r="A176" i="21" s="1"/>
  <c r="A177" i="21" s="1"/>
  <c r="A178" i="21" s="1"/>
  <c r="A179" i="21" s="1"/>
  <c r="A180" i="21" s="1"/>
  <c r="A181" i="21" s="1"/>
  <c r="A182" i="21" s="1"/>
  <c r="A183" i="21" s="1"/>
  <c r="A184" i="21" s="1"/>
  <c r="A185" i="21" s="1"/>
  <c r="A186" i="21" s="1"/>
  <c r="A187" i="21" s="1"/>
  <c r="A188" i="21" s="1"/>
  <c r="A189" i="21" s="1"/>
  <c r="A190" i="21" s="1"/>
  <c r="A191" i="21" s="1"/>
  <c r="A192" i="21" s="1"/>
  <c r="A193" i="21" s="1"/>
  <c r="A194" i="21" s="1"/>
  <c r="A195" i="21" s="1"/>
  <c r="A196" i="21" s="1"/>
  <c r="A197" i="21" s="1"/>
  <c r="A198" i="21" s="1"/>
  <c r="A199" i="21" s="1"/>
  <c r="A200" i="21" s="1"/>
  <c r="A201" i="21" s="1"/>
  <c r="A202" i="21" s="1"/>
  <c r="A203" i="21" s="1"/>
  <c r="A204" i="21" s="1"/>
  <c r="A205" i="21" s="1"/>
  <c r="A206" i="21" s="1"/>
  <c r="A207" i="21" s="1"/>
  <c r="A208" i="21" s="1"/>
  <c r="A209" i="21" s="1"/>
  <c r="A210" i="21" s="1"/>
  <c r="A211" i="21" s="1"/>
  <c r="A212" i="21" s="1"/>
  <c r="A213" i="21" s="1"/>
  <c r="A214" i="21" s="1"/>
  <c r="A215" i="21" s="1"/>
  <c r="A216" i="21" s="1"/>
  <c r="A217" i="21" s="1"/>
  <c r="A218" i="21" s="1"/>
  <c r="A219" i="21" s="1"/>
  <c r="A220" i="21" s="1"/>
  <c r="A221" i="21" s="1"/>
  <c r="A222" i="21" s="1"/>
  <c r="A223" i="21" s="1"/>
  <c r="A224" i="21" s="1"/>
  <c r="A225" i="21" s="1"/>
  <c r="A226" i="21" s="1"/>
  <c r="A227" i="21" s="1"/>
  <c r="A228" i="21" s="1"/>
  <c r="A229" i="21" s="1"/>
  <c r="A230" i="21" s="1"/>
  <c r="A231" i="21" s="1"/>
  <c r="A232" i="21" s="1"/>
  <c r="A233" i="21" s="1"/>
  <c r="A234" i="21" s="1"/>
  <c r="A235" i="21" s="1"/>
  <c r="A236" i="21" s="1"/>
  <c r="A237" i="21" s="1"/>
  <c r="A238" i="21" s="1"/>
  <c r="A239" i="21" s="1"/>
  <c r="A240" i="21" s="1"/>
  <c r="A241" i="21" s="1"/>
  <c r="A242" i="21" s="1"/>
  <c r="A243" i="21" s="1"/>
  <c r="A244" i="21" s="1"/>
  <c r="A245" i="21" s="1"/>
  <c r="A246" i="21" s="1"/>
  <c r="A247" i="21" s="1"/>
  <c r="A248" i="21" s="1"/>
  <c r="A249" i="21" s="1"/>
  <c r="A250" i="21" s="1"/>
  <c r="A251" i="21" s="1"/>
  <c r="A252" i="21" s="1"/>
  <c r="A253" i="21" s="1"/>
  <c r="A254" i="21" s="1"/>
  <c r="A255" i="21" s="1"/>
  <c r="A256" i="21" s="1"/>
  <c r="A257" i="21" s="1"/>
  <c r="A258" i="21" s="1"/>
  <c r="A259" i="21" s="1"/>
  <c r="A260" i="21" s="1"/>
  <c r="A261" i="21" s="1"/>
  <c r="A262" i="21" s="1"/>
  <c r="A263" i="21" s="1"/>
  <c r="A264" i="21" s="1"/>
  <c r="A265" i="21" s="1"/>
  <c r="A266" i="21" s="1"/>
  <c r="A267" i="21" s="1"/>
  <c r="A268" i="21" s="1"/>
  <c r="A269" i="21" s="1"/>
  <c r="A270" i="21" s="1"/>
  <c r="A271" i="21" s="1"/>
  <c r="A272" i="21" s="1"/>
  <c r="A273" i="21" s="1"/>
  <c r="A274" i="21" s="1"/>
  <c r="A275" i="21" s="1"/>
  <c r="A276" i="21" s="1"/>
  <c r="A277" i="21" s="1"/>
  <c r="A278" i="21" s="1"/>
  <c r="A279" i="21" s="1"/>
  <c r="A280" i="21" s="1"/>
  <c r="A281" i="21" s="1"/>
  <c r="A282" i="21" s="1"/>
  <c r="A283" i="21" s="1"/>
  <c r="A284" i="21" s="1"/>
  <c r="A285" i="21" s="1"/>
  <c r="A286" i="21" s="1"/>
  <c r="A287" i="21" s="1"/>
  <c r="A288" i="21" s="1"/>
  <c r="A289" i="21" s="1"/>
  <c r="A290" i="21" s="1"/>
  <c r="A291" i="21" s="1"/>
  <c r="A292" i="21" s="1"/>
  <c r="A293" i="21" s="1"/>
  <c r="A294" i="21" s="1"/>
  <c r="A295" i="21" s="1"/>
  <c r="A296" i="21" s="1"/>
  <c r="A297" i="21" s="1"/>
  <c r="A298" i="21" s="1"/>
  <c r="A299" i="21" s="1"/>
  <c r="A300" i="21" s="1"/>
  <c r="A301" i="21" s="1"/>
  <c r="A302" i="21" s="1"/>
  <c r="A303" i="21" s="1"/>
  <c r="A304" i="21" s="1"/>
  <c r="A305" i="21" s="1"/>
  <c r="A306" i="21" s="1"/>
  <c r="A307" i="21" s="1"/>
  <c r="A308" i="21" s="1"/>
  <c r="A309" i="21" s="1"/>
  <c r="A310" i="21" s="1"/>
  <c r="A311" i="21" s="1"/>
  <c r="A312" i="21" s="1"/>
  <c r="A313" i="21" s="1"/>
  <c r="A314" i="21" s="1"/>
  <c r="A315" i="21" s="1"/>
  <c r="A316" i="21" s="1"/>
  <c r="A317" i="21" s="1"/>
  <c r="A318" i="21" s="1"/>
  <c r="A319" i="21" s="1"/>
  <c r="A320" i="21" s="1"/>
  <c r="A321" i="21" s="1"/>
  <c r="A322" i="21" s="1"/>
  <c r="A323" i="21" s="1"/>
  <c r="A324" i="21" s="1"/>
  <c r="A325" i="21" s="1"/>
  <c r="A326" i="21" s="1"/>
  <c r="A327" i="21" s="1"/>
  <c r="A328" i="21" s="1"/>
  <c r="A329" i="21" s="1"/>
  <c r="A330" i="21" s="1"/>
  <c r="A331" i="21" s="1"/>
  <c r="A332" i="21" s="1"/>
  <c r="A333" i="21" s="1"/>
  <c r="A334" i="21" s="1"/>
  <c r="A335" i="21" s="1"/>
  <c r="A336" i="21" s="1"/>
  <c r="A337" i="21" s="1"/>
  <c r="A338" i="21" s="1"/>
  <c r="A339" i="21" s="1"/>
  <c r="A340" i="21" s="1"/>
  <c r="A341" i="21" s="1"/>
  <c r="A342" i="21" s="1"/>
  <c r="A343" i="21" s="1"/>
  <c r="A344" i="21" s="1"/>
  <c r="A345" i="21" s="1"/>
  <c r="A346" i="21" s="1"/>
  <c r="A347" i="21" s="1"/>
  <c r="A348" i="21" s="1"/>
  <c r="A349" i="21" s="1"/>
  <c r="A350" i="21" s="1"/>
  <c r="A351" i="21" s="1"/>
  <c r="A352" i="21" s="1"/>
  <c r="A353" i="21" s="1"/>
  <c r="A354" i="21" s="1"/>
  <c r="A355" i="21" s="1"/>
  <c r="A356" i="21" s="1"/>
  <c r="A357" i="21" s="1"/>
  <c r="A358" i="21" s="1"/>
  <c r="A359" i="21" s="1"/>
  <c r="A360" i="21" s="1"/>
  <c r="A361" i="21" s="1"/>
  <c r="A362" i="21" s="1"/>
  <c r="A363" i="21" s="1"/>
  <c r="A364" i="21" s="1"/>
  <c r="A365" i="21" s="1"/>
  <c r="A366" i="21" s="1"/>
  <c r="A367" i="21" s="1"/>
  <c r="A368" i="21" s="1"/>
  <c r="A369" i="21" s="1"/>
  <c r="A370" i="21" s="1"/>
  <c r="A371" i="21" s="1"/>
  <c r="A372" i="21" s="1"/>
  <c r="A373" i="21" s="1"/>
  <c r="A374" i="21" s="1"/>
  <c r="A375" i="21" s="1"/>
  <c r="A376" i="21" s="1"/>
  <c r="A377" i="21" s="1"/>
  <c r="A378" i="21" s="1"/>
  <c r="A379" i="21" s="1"/>
  <c r="A380" i="21" s="1"/>
  <c r="A381" i="21" s="1"/>
  <c r="A382" i="21" s="1"/>
  <c r="A383" i="21" s="1"/>
  <c r="A384" i="21" s="1"/>
  <c r="A385" i="21" s="1"/>
  <c r="A386" i="21" s="1"/>
  <c r="A387" i="21" s="1"/>
  <c r="A388" i="21" s="1"/>
  <c r="A389" i="21" s="1"/>
  <c r="A390" i="21" s="1"/>
  <c r="A391" i="21" s="1"/>
  <c r="A392" i="21" s="1"/>
  <c r="A393" i="21" s="1"/>
  <c r="A394" i="21" s="1"/>
  <c r="A395" i="21" s="1"/>
  <c r="A396" i="21" s="1"/>
  <c r="A397" i="21" s="1"/>
  <c r="A398" i="21" s="1"/>
  <c r="A399" i="21" s="1"/>
  <c r="A400" i="21" s="1"/>
  <c r="A401" i="21" s="1"/>
  <c r="A402" i="21" s="1"/>
  <c r="A403" i="21" s="1"/>
  <c r="A404" i="21" s="1"/>
  <c r="A405" i="21" s="1"/>
  <c r="A406" i="21" s="1"/>
  <c r="A407" i="21" s="1"/>
  <c r="A408" i="21" s="1"/>
  <c r="A409" i="21" s="1"/>
  <c r="A410" i="21" s="1"/>
  <c r="A411" i="21" s="1"/>
  <c r="A412" i="21" s="1"/>
  <c r="A413" i="21" s="1"/>
  <c r="A414" i="21" s="1"/>
  <c r="A415" i="21" s="1"/>
  <c r="A416" i="21" s="1"/>
  <c r="A417" i="21" s="1"/>
  <c r="A418" i="21" s="1"/>
  <c r="A419" i="21" s="1"/>
  <c r="A420" i="21" s="1"/>
  <c r="A421" i="21" s="1"/>
  <c r="A422" i="21" s="1"/>
  <c r="A423" i="21" s="1"/>
  <c r="A424" i="21" s="1"/>
  <c r="A425" i="21" s="1"/>
  <c r="A426" i="21" s="1"/>
  <c r="A427" i="21" s="1"/>
  <c r="A428" i="21" s="1"/>
  <c r="A429" i="21" s="1"/>
  <c r="A430" i="21" s="1"/>
  <c r="A431" i="21" s="1"/>
  <c r="A432" i="21" s="1"/>
  <c r="A433" i="21" s="1"/>
  <c r="A434" i="21" s="1"/>
  <c r="A435" i="21" s="1"/>
  <c r="A436" i="21" s="1"/>
  <c r="A437" i="21" s="1"/>
  <c r="A438" i="21" s="1"/>
  <c r="A439" i="21" s="1"/>
  <c r="A440" i="21" s="1"/>
  <c r="A441" i="21" s="1"/>
  <c r="A442" i="21" s="1"/>
  <c r="A443" i="21" s="1"/>
  <c r="A444" i="21" s="1"/>
  <c r="A445" i="21" s="1"/>
  <c r="A446" i="21" s="1"/>
  <c r="A447" i="21" s="1"/>
  <c r="A448" i="21" s="1"/>
  <c r="A449" i="21" s="1"/>
  <c r="A450" i="21" s="1"/>
  <c r="A451" i="21" s="1"/>
  <c r="A452" i="21" s="1"/>
  <c r="A453" i="21" s="1"/>
  <c r="A454" i="21" s="1"/>
  <c r="A455" i="21" s="1"/>
  <c r="A456" i="21" s="1"/>
  <c r="A457" i="21" s="1"/>
  <c r="A458" i="21" s="1"/>
  <c r="A459" i="21" s="1"/>
  <c r="A460" i="21" s="1"/>
  <c r="A461" i="21" s="1"/>
  <c r="A462" i="21" s="1"/>
  <c r="A463" i="21" s="1"/>
  <c r="A464" i="21" s="1"/>
  <c r="A465" i="21" s="1"/>
  <c r="A466" i="21" s="1"/>
  <c r="A467" i="21" s="1"/>
  <c r="A468" i="21" s="1"/>
  <c r="A469" i="21" s="1"/>
  <c r="A470" i="21" s="1"/>
  <c r="A471" i="21" s="1"/>
  <c r="A472" i="21" s="1"/>
  <c r="A473" i="21" s="1"/>
  <c r="A474" i="21" s="1"/>
  <c r="A475" i="21" s="1"/>
  <c r="A476" i="21" s="1"/>
  <c r="A477" i="21" s="1"/>
  <c r="A478" i="21" s="1"/>
  <c r="A479" i="21" s="1"/>
  <c r="A480" i="21" s="1"/>
  <c r="A481" i="21" s="1"/>
  <c r="A482" i="21" s="1"/>
  <c r="A483" i="21" s="1"/>
  <c r="A484" i="21" s="1"/>
  <c r="A485" i="21" s="1"/>
  <c r="A486" i="21" s="1"/>
  <c r="A487" i="21" s="1"/>
  <c r="A488" i="21" s="1"/>
  <c r="A489" i="21" s="1"/>
  <c r="A490" i="21" s="1"/>
  <c r="A491" i="21" s="1"/>
  <c r="A492" i="21" s="1"/>
  <c r="P4" i="21"/>
  <c r="I4" i="21"/>
  <c r="D510" i="21" l="1"/>
  <c r="A493" i="21"/>
  <c r="A494" i="21" s="1"/>
  <c r="A495" i="21" s="1"/>
  <c r="A496" i="21" s="1"/>
  <c r="A497" i="21" s="1"/>
  <c r="F582" i="18"/>
  <c r="D582" i="18"/>
  <c r="I430" i="22" l="1"/>
  <c r="I429" i="22"/>
  <c r="I428" i="22"/>
  <c r="I427" i="22"/>
  <c r="I426" i="22"/>
  <c r="I425" i="22"/>
  <c r="I424" i="22"/>
  <c r="I423" i="22"/>
  <c r="I422" i="22"/>
  <c r="I421" i="22"/>
  <c r="I420" i="22"/>
  <c r="I419" i="22"/>
  <c r="A419" i="22"/>
  <c r="A420" i="22" s="1"/>
  <c r="A421" i="22" s="1"/>
  <c r="A422" i="22" s="1"/>
  <c r="A423" i="22" s="1"/>
  <c r="A424" i="22" s="1"/>
  <c r="A425" i="22" s="1"/>
  <c r="A426" i="22" s="1"/>
  <c r="A427" i="22" s="1"/>
  <c r="A428" i="22" s="1"/>
  <c r="A429" i="22" s="1"/>
  <c r="A430" i="22" s="1"/>
  <c r="O4" i="22"/>
  <c r="D583" i="18" l="1"/>
  <c r="F598" i="20"/>
  <c r="F571" i="19"/>
  <c r="F581" i="18" l="1"/>
  <c r="F601" i="20"/>
  <c r="F603" i="20" s="1"/>
  <c r="F580" i="18"/>
  <c r="F575" i="19"/>
  <c r="F577" i="19" s="1"/>
  <c r="J597" i="20"/>
  <c r="J596" i="20"/>
  <c r="J595" i="20"/>
  <c r="J594" i="20"/>
  <c r="J593" i="20"/>
  <c r="J592" i="20"/>
  <c r="J591" i="20"/>
  <c r="J590" i="20"/>
  <c r="J589" i="20"/>
  <c r="J588" i="20"/>
  <c r="J587" i="20"/>
  <c r="F862" i="10" l="1"/>
  <c r="F684" i="11"/>
  <c r="F642" i="13"/>
  <c r="F617" i="14"/>
  <c r="F605" i="15"/>
  <c r="F686" i="16"/>
  <c r="F689" i="16" s="1"/>
  <c r="F691" i="16" s="1"/>
  <c r="F579" i="18"/>
  <c r="F583" i="18" l="1"/>
  <c r="F587" i="18"/>
  <c r="F589" i="18" s="1"/>
  <c r="O336" i="8"/>
  <c r="O145" i="8"/>
  <c r="A5" i="19" l="1"/>
  <c r="A6" i="19" s="1"/>
  <c r="A7" i="19" s="1"/>
  <c r="A8" i="19" s="1"/>
  <c r="A9" i="19" s="1"/>
  <c r="A10" i="19" s="1"/>
  <c r="A11" i="19" s="1"/>
  <c r="A12" i="19" s="1"/>
  <c r="A13" i="19" s="1"/>
  <c r="A14" i="19" s="1"/>
  <c r="A15" i="19" s="1"/>
  <c r="A16" i="19" s="1"/>
  <c r="A17" i="19" s="1"/>
  <c r="A18" i="19" s="1"/>
  <c r="A19" i="19" s="1"/>
  <c r="A20" i="19" s="1"/>
  <c r="A21" i="19" s="1"/>
  <c r="A22" i="19" s="1"/>
  <c r="A23" i="19" s="1"/>
  <c r="A24" i="19" s="1"/>
  <c r="A25" i="19" s="1"/>
  <c r="A26" i="19" s="1"/>
  <c r="A27" i="19" s="1"/>
  <c r="A28" i="19" s="1"/>
  <c r="A29" i="19" s="1"/>
  <c r="A30" i="19" s="1"/>
  <c r="A31" i="19" s="1"/>
  <c r="A32" i="19" s="1"/>
  <c r="A33" i="19" s="1"/>
  <c r="A34" i="19" s="1"/>
  <c r="A35" i="19" s="1"/>
  <c r="A36" i="19" s="1"/>
  <c r="A37" i="19" s="1"/>
  <c r="A38" i="19" s="1"/>
  <c r="A39" i="19" s="1"/>
  <c r="A40" i="19" s="1"/>
  <c r="A41" i="19" s="1"/>
  <c r="A42" i="19" s="1"/>
  <c r="A43" i="19" s="1"/>
  <c r="A44" i="19" s="1"/>
  <c r="A45" i="19" s="1"/>
  <c r="A46" i="19" s="1"/>
  <c r="A47" i="19" s="1"/>
  <c r="A48" i="19" s="1"/>
  <c r="A49" i="19" s="1"/>
  <c r="A50" i="19" s="1"/>
  <c r="A51" i="19" s="1"/>
  <c r="A52" i="19" s="1"/>
  <c r="A53" i="19" s="1"/>
  <c r="A54" i="19" s="1"/>
  <c r="A55" i="19" s="1"/>
  <c r="A56" i="19" s="1"/>
  <c r="A57" i="19" s="1"/>
  <c r="A58" i="19" s="1"/>
  <c r="A59" i="19" s="1"/>
  <c r="A60" i="19" s="1"/>
  <c r="A61" i="19" s="1"/>
  <c r="A62" i="19" s="1"/>
  <c r="A63" i="19" s="1"/>
  <c r="A64" i="19" s="1"/>
  <c r="A65" i="19" s="1"/>
  <c r="A66" i="19" s="1"/>
  <c r="A67" i="19" s="1"/>
  <c r="A68" i="19" s="1"/>
  <c r="A69" i="19" s="1"/>
  <c r="A70" i="19" s="1"/>
  <c r="A71" i="19" s="1"/>
  <c r="A72" i="19" s="1"/>
  <c r="A73" i="19" s="1"/>
  <c r="A74" i="19" s="1"/>
  <c r="A75" i="19" s="1"/>
  <c r="A76" i="19" s="1"/>
  <c r="A77" i="19" s="1"/>
  <c r="A78" i="19" s="1"/>
  <c r="A79" i="19" s="1"/>
  <c r="A80" i="19" s="1"/>
  <c r="A81" i="19" s="1"/>
  <c r="A82" i="19" s="1"/>
  <c r="A83" i="19" s="1"/>
  <c r="A84" i="19" s="1"/>
  <c r="A85" i="19" s="1"/>
  <c r="A86" i="19" s="1"/>
  <c r="A87" i="19" s="1"/>
  <c r="A88" i="19" s="1"/>
  <c r="A89" i="19" s="1"/>
  <c r="A90" i="19" s="1"/>
  <c r="A91" i="19" s="1"/>
  <c r="A92" i="19" s="1"/>
  <c r="A93" i="19" s="1"/>
  <c r="A94" i="19" s="1"/>
  <c r="A95" i="19" s="1"/>
  <c r="A96" i="19" s="1"/>
  <c r="A97" i="19" s="1"/>
  <c r="A98" i="19" s="1"/>
  <c r="A99" i="19" s="1"/>
  <c r="A100" i="19" s="1"/>
  <c r="A101" i="19" s="1"/>
  <c r="A102" i="19" s="1"/>
  <c r="A103" i="19" s="1"/>
  <c r="A104" i="19" s="1"/>
  <c r="A105" i="19" s="1"/>
  <c r="A106" i="19" s="1"/>
  <c r="A107" i="19" s="1"/>
  <c r="A108" i="19" s="1"/>
  <c r="A109" i="19" s="1"/>
  <c r="A110" i="19" s="1"/>
  <c r="A111" i="19" s="1"/>
  <c r="A112" i="19" s="1"/>
  <c r="A113" i="19" s="1"/>
  <c r="A114" i="19" s="1"/>
  <c r="A115" i="19" s="1"/>
  <c r="A116" i="19" s="1"/>
  <c r="A117" i="19" s="1"/>
  <c r="A118" i="19" s="1"/>
  <c r="A119" i="19" s="1"/>
  <c r="A120" i="19" s="1"/>
  <c r="A121" i="19" s="1"/>
  <c r="A122" i="19" s="1"/>
  <c r="A123" i="19" s="1"/>
  <c r="A124" i="19" s="1"/>
  <c r="A125" i="19" s="1"/>
  <c r="A126" i="19" s="1"/>
  <c r="A127" i="19" s="1"/>
  <c r="A128" i="19" s="1"/>
  <c r="A129" i="19" s="1"/>
  <c r="A130" i="19" s="1"/>
  <c r="A131" i="19" s="1"/>
  <c r="A132" i="19" s="1"/>
  <c r="A133" i="19" s="1"/>
  <c r="A134" i="19" s="1"/>
  <c r="A135" i="19" s="1"/>
  <c r="A136" i="19" s="1"/>
  <c r="A137" i="19" s="1"/>
  <c r="A138" i="19" s="1"/>
  <c r="A139" i="19" s="1"/>
  <c r="A140" i="19" s="1"/>
  <c r="A141" i="19" s="1"/>
  <c r="A142" i="19" s="1"/>
  <c r="A143" i="19" s="1"/>
  <c r="A144" i="19" s="1"/>
  <c r="A145" i="19" s="1"/>
  <c r="A146" i="19" s="1"/>
  <c r="A147" i="19" s="1"/>
  <c r="A148" i="19" s="1"/>
  <c r="A149" i="19" s="1"/>
  <c r="A150" i="19" s="1"/>
  <c r="A151" i="19" s="1"/>
  <c r="A152" i="19" s="1"/>
  <c r="A153" i="19" s="1"/>
  <c r="A154" i="19" s="1"/>
  <c r="A155" i="19" s="1"/>
  <c r="A156" i="19" s="1"/>
  <c r="A157" i="19" s="1"/>
  <c r="A158" i="19" s="1"/>
  <c r="A159" i="19" s="1"/>
  <c r="A160" i="19" s="1"/>
  <c r="A161" i="19" s="1"/>
  <c r="A162" i="19" s="1"/>
  <c r="A163" i="19" s="1"/>
  <c r="A164" i="19" s="1"/>
  <c r="A165" i="19" s="1"/>
  <c r="A166" i="19" s="1"/>
  <c r="A167" i="19" s="1"/>
  <c r="A168" i="19" s="1"/>
  <c r="A169" i="19" s="1"/>
  <c r="A170" i="19" s="1"/>
  <c r="A171" i="19" s="1"/>
  <c r="A172" i="19" s="1"/>
  <c r="A173" i="19" s="1"/>
  <c r="A174" i="19" s="1"/>
  <c r="A175" i="19" s="1"/>
  <c r="A176" i="19" s="1"/>
  <c r="A177" i="19" s="1"/>
  <c r="A178" i="19" s="1"/>
  <c r="A179" i="19" s="1"/>
  <c r="A180" i="19" s="1"/>
  <c r="A181" i="19" s="1"/>
  <c r="A182" i="19" s="1"/>
  <c r="A183" i="19" s="1"/>
  <c r="A184" i="19" s="1"/>
  <c r="A185" i="19" s="1"/>
  <c r="A186" i="19" s="1"/>
  <c r="A187" i="19" s="1"/>
  <c r="A188" i="19" s="1"/>
  <c r="A189" i="19" s="1"/>
  <c r="A190" i="19" s="1"/>
  <c r="A191" i="19" s="1"/>
  <c r="A192" i="19" s="1"/>
  <c r="A193" i="19" s="1"/>
  <c r="A194" i="19" s="1"/>
  <c r="A195" i="19" s="1"/>
  <c r="A196" i="19" s="1"/>
  <c r="A197" i="19" s="1"/>
  <c r="A198" i="19" s="1"/>
  <c r="A199" i="19" s="1"/>
  <c r="A200" i="19" s="1"/>
  <c r="A201" i="19" s="1"/>
  <c r="A202" i="19" s="1"/>
  <c r="A203" i="19" s="1"/>
  <c r="A204" i="19" s="1"/>
  <c r="A205" i="19" s="1"/>
  <c r="A206" i="19" s="1"/>
  <c r="A207" i="19" s="1"/>
  <c r="A208" i="19" s="1"/>
  <c r="A209" i="19" s="1"/>
  <c r="A210" i="19" s="1"/>
  <c r="A211" i="19" s="1"/>
  <c r="A212" i="19" s="1"/>
  <c r="A213" i="19" s="1"/>
  <c r="A214" i="19" s="1"/>
  <c r="A215" i="19" s="1"/>
  <c r="A216" i="19" s="1"/>
  <c r="A217" i="19" s="1"/>
  <c r="A218" i="19" s="1"/>
  <c r="A219" i="19" s="1"/>
  <c r="A220" i="19" s="1"/>
  <c r="A221" i="19" s="1"/>
  <c r="A222" i="19" s="1"/>
  <c r="A223" i="19" s="1"/>
  <c r="A224" i="19" s="1"/>
  <c r="A225" i="19" s="1"/>
  <c r="A226" i="19" s="1"/>
  <c r="A227" i="19" s="1"/>
  <c r="A228" i="19" s="1"/>
  <c r="A229" i="19" s="1"/>
  <c r="A230" i="19" s="1"/>
  <c r="A231" i="19" s="1"/>
  <c r="A232" i="19" s="1"/>
  <c r="A233" i="19" s="1"/>
  <c r="A234" i="19" s="1"/>
  <c r="A235" i="19" s="1"/>
  <c r="A236" i="19" s="1"/>
  <c r="A237" i="19" s="1"/>
  <c r="A238" i="19" s="1"/>
  <c r="A239" i="19" s="1"/>
  <c r="A240" i="19" s="1"/>
  <c r="A241" i="19" s="1"/>
  <c r="A242" i="19" s="1"/>
  <c r="A243" i="19" s="1"/>
  <c r="A244" i="19" s="1"/>
  <c r="A245" i="19" s="1"/>
  <c r="A246" i="19" s="1"/>
  <c r="A247" i="19" s="1"/>
  <c r="A248" i="19" s="1"/>
  <c r="A249" i="19" s="1"/>
  <c r="A250" i="19" s="1"/>
  <c r="A251" i="19" s="1"/>
  <c r="A252" i="19" s="1"/>
  <c r="A253" i="19" s="1"/>
  <c r="A254" i="19" s="1"/>
  <c r="A255" i="19" s="1"/>
  <c r="A256" i="19" s="1"/>
  <c r="A257" i="19" s="1"/>
  <c r="A258" i="19" s="1"/>
  <c r="A259" i="19" s="1"/>
  <c r="A260" i="19" s="1"/>
  <c r="A261" i="19" s="1"/>
  <c r="A262" i="19" s="1"/>
  <c r="A263" i="19" s="1"/>
  <c r="A264" i="19" s="1"/>
  <c r="A265" i="19" s="1"/>
  <c r="A266" i="19" s="1"/>
  <c r="A267" i="19" s="1"/>
  <c r="A268" i="19" s="1"/>
  <c r="A269" i="19" s="1"/>
  <c r="A270" i="19" s="1"/>
  <c r="A271" i="19" s="1"/>
  <c r="A272" i="19" s="1"/>
  <c r="A273" i="19" s="1"/>
  <c r="A274" i="19" s="1"/>
  <c r="A275" i="19" s="1"/>
  <c r="A276" i="19" s="1"/>
  <c r="A277" i="19" s="1"/>
  <c r="A278" i="19" s="1"/>
  <c r="A279" i="19" s="1"/>
  <c r="A280" i="19" s="1"/>
  <c r="A281" i="19" s="1"/>
  <c r="A282" i="19" s="1"/>
  <c r="A283" i="19" s="1"/>
  <c r="A284" i="19" s="1"/>
  <c r="A285" i="19" s="1"/>
  <c r="A286" i="19" s="1"/>
  <c r="A287" i="19" s="1"/>
  <c r="A288" i="19" s="1"/>
  <c r="A289" i="19" s="1"/>
  <c r="A290" i="19" s="1"/>
  <c r="A291" i="19" s="1"/>
  <c r="A292" i="19" s="1"/>
  <c r="A293" i="19" s="1"/>
  <c r="A294" i="19" s="1"/>
  <c r="A295" i="19" s="1"/>
  <c r="A296" i="19" s="1"/>
  <c r="A297" i="19" s="1"/>
  <c r="A298" i="19" s="1"/>
  <c r="A299" i="19" s="1"/>
  <c r="A300" i="19" s="1"/>
  <c r="A301" i="19" s="1"/>
  <c r="A302" i="19" s="1"/>
  <c r="A303" i="19" s="1"/>
  <c r="A304" i="19" s="1"/>
  <c r="A305" i="19" s="1"/>
  <c r="A306" i="19" s="1"/>
  <c r="A307" i="19" s="1"/>
  <c r="A308" i="19" s="1"/>
  <c r="A309" i="19" s="1"/>
  <c r="A310" i="19" s="1"/>
  <c r="A311" i="19" s="1"/>
  <c r="A312" i="19" s="1"/>
  <c r="A313" i="19" s="1"/>
  <c r="A314" i="19" s="1"/>
  <c r="A315" i="19" s="1"/>
  <c r="A316" i="19" s="1"/>
  <c r="A317" i="19" s="1"/>
  <c r="A318" i="19" s="1"/>
  <c r="A319" i="19" s="1"/>
  <c r="A320" i="19" s="1"/>
  <c r="A321" i="19" s="1"/>
  <c r="A322" i="19" s="1"/>
  <c r="A323" i="19" s="1"/>
  <c r="A324" i="19" s="1"/>
  <c r="A325" i="19" s="1"/>
  <c r="A326" i="19" s="1"/>
  <c r="A327" i="19" s="1"/>
  <c r="A328" i="19" s="1"/>
  <c r="A329" i="19" s="1"/>
  <c r="A330" i="19" s="1"/>
  <c r="A331" i="19" s="1"/>
  <c r="A332" i="19" s="1"/>
  <c r="A333" i="19" s="1"/>
  <c r="A334" i="19" s="1"/>
  <c r="A335" i="19" s="1"/>
  <c r="A336" i="19" s="1"/>
  <c r="A337" i="19" s="1"/>
  <c r="A338" i="19" s="1"/>
  <c r="A339" i="19" s="1"/>
  <c r="A340" i="19" s="1"/>
  <c r="A341" i="19" s="1"/>
  <c r="A342" i="19" s="1"/>
  <c r="A343" i="19" s="1"/>
  <c r="A344" i="19" s="1"/>
  <c r="A345" i="19" s="1"/>
  <c r="A346" i="19" s="1"/>
  <c r="A347" i="19" s="1"/>
  <c r="A348" i="19" s="1"/>
  <c r="A349" i="19" s="1"/>
  <c r="A350" i="19" s="1"/>
  <c r="A351" i="19" s="1"/>
  <c r="A352" i="19" s="1"/>
  <c r="A353" i="19" s="1"/>
  <c r="A354" i="19" s="1"/>
  <c r="A355" i="19" s="1"/>
  <c r="A356" i="19" s="1"/>
  <c r="A357" i="19" s="1"/>
  <c r="A358" i="19" s="1"/>
  <c r="A359" i="19" s="1"/>
  <c r="A360" i="19" s="1"/>
  <c r="A361" i="19" s="1"/>
  <c r="A362" i="19" s="1"/>
  <c r="A363" i="19" s="1"/>
  <c r="A364" i="19" s="1"/>
  <c r="A365" i="19" s="1"/>
  <c r="A366" i="19" s="1"/>
  <c r="A367" i="19" s="1"/>
  <c r="A368" i="19" s="1"/>
  <c r="A369" i="19" s="1"/>
  <c r="A370" i="19" s="1"/>
  <c r="A371" i="19" s="1"/>
  <c r="A372" i="19" s="1"/>
  <c r="A373" i="19" s="1"/>
  <c r="A374" i="19" s="1"/>
  <c r="A375" i="19" s="1"/>
  <c r="A376" i="19" s="1"/>
  <c r="A377" i="19" s="1"/>
  <c r="A378" i="19" s="1"/>
  <c r="A379" i="19" s="1"/>
  <c r="A380" i="19" s="1"/>
  <c r="A381" i="19" s="1"/>
  <c r="A382" i="19" s="1"/>
  <c r="A383" i="19" s="1"/>
  <c r="A384" i="19" s="1"/>
  <c r="A385" i="19" s="1"/>
  <c r="A386" i="19" s="1"/>
  <c r="A387" i="19" s="1"/>
  <c r="A388" i="19" s="1"/>
  <c r="A389" i="19" s="1"/>
  <c r="A390" i="19" s="1"/>
  <c r="A391" i="19" s="1"/>
  <c r="A392" i="19" s="1"/>
  <c r="A393" i="19" s="1"/>
  <c r="A394" i="19" s="1"/>
  <c r="A395" i="19" s="1"/>
  <c r="A396" i="19" s="1"/>
  <c r="A397" i="19" s="1"/>
  <c r="A398" i="19" s="1"/>
  <c r="A399" i="19" s="1"/>
  <c r="A400" i="19" s="1"/>
  <c r="A401" i="19" s="1"/>
  <c r="A402" i="19" s="1"/>
  <c r="A403" i="19" s="1"/>
  <c r="A404" i="19" s="1"/>
  <c r="A405" i="19" s="1"/>
  <c r="A406" i="19" s="1"/>
  <c r="A407" i="19" s="1"/>
  <c r="A408" i="19" s="1"/>
  <c r="A409" i="19" s="1"/>
  <c r="A410" i="19" s="1"/>
  <c r="A411" i="19" s="1"/>
  <c r="A412" i="19" s="1"/>
  <c r="A413" i="19" s="1"/>
  <c r="A414" i="19" s="1"/>
  <c r="A415" i="19" s="1"/>
  <c r="A416" i="19" s="1"/>
  <c r="A417" i="19" s="1"/>
  <c r="A418" i="19" s="1"/>
  <c r="A419" i="19" s="1"/>
  <c r="A420" i="19" s="1"/>
  <c r="A421" i="19" s="1"/>
  <c r="A422" i="19" s="1"/>
  <c r="A423" i="19" s="1"/>
  <c r="A424" i="19" s="1"/>
  <c r="A425" i="19" s="1"/>
  <c r="A426" i="19" s="1"/>
  <c r="A427" i="19" s="1"/>
  <c r="A428" i="19" s="1"/>
  <c r="A429" i="19" s="1"/>
  <c r="A430" i="19" s="1"/>
  <c r="A431" i="19" s="1"/>
  <c r="A432" i="19" s="1"/>
  <c r="A433" i="19" s="1"/>
  <c r="A434" i="19" s="1"/>
  <c r="A435" i="19" s="1"/>
  <c r="A436" i="19" s="1"/>
  <c r="A437" i="19" s="1"/>
  <c r="A438" i="19" s="1"/>
  <c r="A439" i="19" s="1"/>
  <c r="A440" i="19" s="1"/>
  <c r="A441" i="19" s="1"/>
  <c r="A442" i="19" s="1"/>
  <c r="A443" i="19" s="1"/>
  <c r="A444" i="19" s="1"/>
  <c r="A445" i="19" s="1"/>
  <c r="A446" i="19" s="1"/>
  <c r="A447" i="19" s="1"/>
  <c r="A448" i="19" s="1"/>
  <c r="A449" i="19" s="1"/>
  <c r="A450" i="19" s="1"/>
  <c r="A451" i="19" s="1"/>
  <c r="A452" i="19" s="1"/>
  <c r="A453" i="19" s="1"/>
  <c r="A454" i="19" s="1"/>
  <c r="A455" i="19" s="1"/>
  <c r="A456" i="19" s="1"/>
  <c r="A457" i="19" s="1"/>
  <c r="A458" i="19" s="1"/>
  <c r="A459" i="19" s="1"/>
  <c r="A460" i="19" s="1"/>
  <c r="A461" i="19" s="1"/>
  <c r="A462" i="19" s="1"/>
  <c r="A463" i="19" s="1"/>
  <c r="A464" i="19" s="1"/>
  <c r="A465" i="19" s="1"/>
  <c r="A466" i="19" s="1"/>
  <c r="A467" i="19" s="1"/>
  <c r="A468" i="19" s="1"/>
  <c r="A469" i="19" s="1"/>
  <c r="A470" i="19" s="1"/>
  <c r="A471" i="19" s="1"/>
  <c r="A472" i="19" s="1"/>
  <c r="A473" i="19" s="1"/>
  <c r="A474" i="19" s="1"/>
  <c r="A475" i="19" s="1"/>
  <c r="A476" i="19" s="1"/>
  <c r="A477" i="19" s="1"/>
  <c r="A478" i="19" s="1"/>
  <c r="A479" i="19" s="1"/>
  <c r="A480" i="19" s="1"/>
  <c r="A481" i="19" s="1"/>
  <c r="A482" i="19" s="1"/>
  <c r="A483" i="19" s="1"/>
  <c r="A484" i="19" s="1"/>
  <c r="A485" i="19" s="1"/>
  <c r="A486" i="19" s="1"/>
  <c r="A487" i="19" s="1"/>
  <c r="A488" i="19" s="1"/>
  <c r="A489" i="19" s="1"/>
  <c r="A490" i="19" s="1"/>
  <c r="A491" i="19" s="1"/>
  <c r="A492" i="19" s="1"/>
  <c r="A493" i="19" s="1"/>
  <c r="A494" i="19" s="1"/>
  <c r="A495" i="19" s="1"/>
  <c r="A496" i="19" s="1"/>
  <c r="A497" i="19" s="1"/>
  <c r="A498" i="19" s="1"/>
  <c r="A499" i="19" s="1"/>
  <c r="A500" i="19" s="1"/>
  <c r="A501" i="19" s="1"/>
  <c r="A502" i="19" s="1"/>
  <c r="A503" i="19" s="1"/>
  <c r="A504" i="19" s="1"/>
  <c r="A505" i="19" s="1"/>
  <c r="A506" i="19" s="1"/>
  <c r="A507" i="19" s="1"/>
  <c r="A508" i="19" s="1"/>
  <c r="A509" i="19" s="1"/>
  <c r="A510" i="19" s="1"/>
  <c r="A511" i="19" s="1"/>
  <c r="A512" i="19" s="1"/>
  <c r="A513" i="19" s="1"/>
  <c r="A514" i="19" s="1"/>
  <c r="A515" i="19" s="1"/>
  <c r="A516" i="19" s="1"/>
  <c r="A517" i="19" s="1"/>
  <c r="A518" i="19" s="1"/>
  <c r="A519" i="19" s="1"/>
  <c r="A520" i="19" s="1"/>
  <c r="A521" i="19" s="1"/>
  <c r="A522" i="19" s="1"/>
  <c r="A523" i="19" s="1"/>
  <c r="A524" i="19" s="1"/>
  <c r="A525" i="19" s="1"/>
  <c r="A526" i="19" s="1"/>
  <c r="A527" i="19" s="1"/>
  <c r="A528" i="19" s="1"/>
  <c r="A529" i="19" s="1"/>
  <c r="A530" i="19" s="1"/>
  <c r="A531" i="19" s="1"/>
  <c r="A532" i="19" s="1"/>
  <c r="A533" i="19" s="1"/>
  <c r="A534" i="19" s="1"/>
  <c r="A535" i="19" s="1"/>
  <c r="A536" i="19" s="1"/>
  <c r="A537" i="19" s="1"/>
  <c r="A538" i="19" s="1"/>
  <c r="A539" i="19" s="1"/>
  <c r="A540" i="19" s="1"/>
  <c r="A541" i="19" s="1"/>
  <c r="A542" i="19" s="1"/>
  <c r="A543" i="19" s="1"/>
  <c r="A544" i="19" s="1"/>
  <c r="A545" i="19" s="1"/>
  <c r="A546" i="19" s="1"/>
  <c r="A547" i="19" s="1"/>
  <c r="A548" i="19" s="1"/>
  <c r="A549" i="19" s="1"/>
  <c r="A550" i="19" s="1"/>
  <c r="A551" i="19" s="1"/>
  <c r="A552" i="19" s="1"/>
  <c r="A553" i="19" s="1"/>
  <c r="A554" i="19" s="1"/>
  <c r="A555" i="19" s="1"/>
  <c r="A556" i="19" s="1"/>
  <c r="A557" i="19" s="1"/>
  <c r="A558" i="19" s="1"/>
  <c r="A559" i="19" s="1"/>
  <c r="A560" i="19" s="1"/>
  <c r="A561" i="19" s="1"/>
  <c r="A562" i="19" s="1"/>
  <c r="A563" i="19" s="1"/>
  <c r="A564" i="19" s="1"/>
  <c r="A565" i="19" s="1"/>
  <c r="A566" i="19" s="1"/>
  <c r="A567" i="19" s="1"/>
  <c r="A568" i="19" s="1"/>
  <c r="A569" i="19" s="1"/>
  <c r="A570" i="19" s="1"/>
  <c r="D575" i="19" s="1"/>
  <c r="A245" i="18" l="1"/>
  <c r="A246" i="18" s="1"/>
  <c r="A247" i="18" s="1"/>
  <c r="A248" i="18" s="1"/>
  <c r="A249" i="18" s="1"/>
  <c r="A250" i="18" s="1"/>
  <c r="A251" i="18" s="1"/>
  <c r="A252" i="18" s="1"/>
  <c r="A253" i="18" s="1"/>
  <c r="A254" i="18" s="1"/>
  <c r="A255" i="18" s="1"/>
  <c r="A256" i="18" s="1"/>
  <c r="A257" i="18" s="1"/>
  <c r="A258" i="18" s="1"/>
  <c r="A259" i="18" s="1"/>
  <c r="A260" i="18" s="1"/>
  <c r="A261" i="18" s="1"/>
  <c r="A262" i="18" s="1"/>
  <c r="A263" i="18" s="1"/>
  <c r="A264" i="18" s="1"/>
  <c r="A265" i="18" s="1"/>
  <c r="A266" i="18" s="1"/>
  <c r="A267" i="18" s="1"/>
  <c r="A268" i="18" s="1"/>
  <c r="A269" i="18" s="1"/>
  <c r="A270" i="18" s="1"/>
  <c r="A271" i="18" s="1"/>
  <c r="A272" i="18" s="1"/>
  <c r="A273" i="18" s="1"/>
  <c r="A274" i="18" s="1"/>
  <c r="A275" i="18" s="1"/>
  <c r="A276" i="18" s="1"/>
  <c r="A277" i="18" s="1"/>
  <c r="A278" i="18" s="1"/>
  <c r="A279" i="18" s="1"/>
  <c r="A280" i="18" s="1"/>
  <c r="A281" i="18" s="1"/>
  <c r="A282" i="18" s="1"/>
  <c r="A283" i="18" s="1"/>
  <c r="A284" i="18" s="1"/>
  <c r="A285" i="18" s="1"/>
  <c r="A286" i="18" s="1"/>
  <c r="A287" i="18" s="1"/>
  <c r="A288" i="18" s="1"/>
  <c r="A289" i="18" s="1"/>
  <c r="A290" i="18" s="1"/>
  <c r="A291" i="18" s="1"/>
  <c r="A292" i="18" s="1"/>
  <c r="A293" i="18" s="1"/>
  <c r="A294" i="18" s="1"/>
  <c r="A295" i="18" s="1"/>
  <c r="A296" i="18" s="1"/>
  <c r="A297" i="18" s="1"/>
  <c r="A298" i="18" s="1"/>
  <c r="A299" i="18" s="1"/>
  <c r="A300" i="18" s="1"/>
  <c r="A301" i="18" s="1"/>
  <c r="A302" i="18" s="1"/>
  <c r="A303" i="18" s="1"/>
  <c r="A304" i="18" s="1"/>
  <c r="A305" i="18" s="1"/>
  <c r="A306" i="18" s="1"/>
  <c r="A307" i="18" s="1"/>
  <c r="A308" i="18" s="1"/>
  <c r="A309" i="18" s="1"/>
  <c r="A310" i="18" s="1"/>
  <c r="A311" i="18" s="1"/>
  <c r="A312" i="18" s="1"/>
  <c r="A313" i="18" s="1"/>
  <c r="A314" i="18" s="1"/>
  <c r="A315" i="18" s="1"/>
  <c r="A316" i="18" s="1"/>
  <c r="A317" i="18" s="1"/>
  <c r="A318" i="18" s="1"/>
  <c r="A319" i="18" s="1"/>
  <c r="A320" i="18" s="1"/>
  <c r="A321" i="18" s="1"/>
  <c r="A322" i="18" s="1"/>
  <c r="A323" i="18" s="1"/>
  <c r="A324" i="18" s="1"/>
  <c r="A325" i="18" s="1"/>
  <c r="A326" i="18" s="1"/>
  <c r="A327" i="18" s="1"/>
  <c r="A328" i="18" s="1"/>
  <c r="A329" i="18" s="1"/>
  <c r="A330" i="18" s="1"/>
  <c r="A331" i="18" s="1"/>
  <c r="A332" i="18" s="1"/>
  <c r="A333" i="18" s="1"/>
  <c r="A334" i="18" s="1"/>
  <c r="A335" i="18" s="1"/>
  <c r="A336" i="18" s="1"/>
  <c r="A337" i="18" s="1"/>
  <c r="A338" i="18" s="1"/>
  <c r="A339" i="18" s="1"/>
  <c r="A340" i="18" s="1"/>
  <c r="A341" i="18" s="1"/>
  <c r="A342" i="18" s="1"/>
  <c r="A343" i="18" s="1"/>
  <c r="A344" i="18" s="1"/>
  <c r="A345" i="18" s="1"/>
  <c r="A346" i="18" s="1"/>
  <c r="A347" i="18" s="1"/>
  <c r="A348" i="18" s="1"/>
  <c r="A349" i="18" s="1"/>
  <c r="A350" i="18" s="1"/>
  <c r="A351" i="18" s="1"/>
  <c r="A352" i="18" s="1"/>
  <c r="A353" i="18" s="1"/>
  <c r="A354" i="18" s="1"/>
  <c r="A355" i="18" s="1"/>
  <c r="A356" i="18" s="1"/>
  <c r="A357" i="18" s="1"/>
  <c r="A358" i="18" s="1"/>
  <c r="A359" i="18" s="1"/>
  <c r="A360" i="18" s="1"/>
  <c r="A361" i="18" s="1"/>
  <c r="A362" i="18" s="1"/>
  <c r="A363" i="18" s="1"/>
  <c r="A364" i="18" s="1"/>
  <c r="A365" i="18" s="1"/>
  <c r="A366" i="18" s="1"/>
  <c r="A367" i="18" s="1"/>
  <c r="A368" i="18" s="1"/>
  <c r="A369" i="18" s="1"/>
  <c r="A370" i="18" s="1"/>
  <c r="A371" i="18" s="1"/>
  <c r="A372" i="18" s="1"/>
  <c r="A373" i="18" s="1"/>
  <c r="A374" i="18" s="1"/>
  <c r="A375" i="18" s="1"/>
  <c r="A376" i="18" s="1"/>
  <c r="A377" i="18" s="1"/>
  <c r="A378" i="18" s="1"/>
  <c r="A379" i="18" s="1"/>
  <c r="A380" i="18" s="1"/>
  <c r="A381" i="18" s="1"/>
  <c r="A382" i="18" s="1"/>
  <c r="A383" i="18" s="1"/>
  <c r="A384" i="18" s="1"/>
  <c r="A385" i="18" s="1"/>
  <c r="A386" i="18" s="1"/>
  <c r="A387" i="18" s="1"/>
  <c r="A388" i="18" s="1"/>
  <c r="A389" i="18" s="1"/>
  <c r="A390" i="18" s="1"/>
  <c r="A391" i="18" s="1"/>
  <c r="A392" i="18" s="1"/>
  <c r="A393" i="18" s="1"/>
  <c r="A394" i="18" s="1"/>
  <c r="A395" i="18" s="1"/>
  <c r="A396" i="18" s="1"/>
  <c r="A397" i="18" s="1"/>
  <c r="A398" i="18" s="1"/>
  <c r="A399" i="18" s="1"/>
  <c r="A400" i="18" s="1"/>
  <c r="A401" i="18" s="1"/>
  <c r="A402" i="18" s="1"/>
  <c r="A403" i="18" s="1"/>
  <c r="A404" i="18" s="1"/>
  <c r="A405" i="18" s="1"/>
  <c r="A406" i="18" s="1"/>
  <c r="A407" i="18" s="1"/>
  <c r="A408" i="18" s="1"/>
  <c r="A409" i="18" s="1"/>
  <c r="A410" i="18" s="1"/>
  <c r="A411" i="18" s="1"/>
  <c r="A412" i="18" s="1"/>
  <c r="A413" i="18" s="1"/>
  <c r="A414" i="18" s="1"/>
  <c r="A415" i="18" s="1"/>
  <c r="A416" i="18" s="1"/>
  <c r="A417" i="18" s="1"/>
  <c r="A418" i="18" s="1"/>
  <c r="A419" i="18" s="1"/>
  <c r="A420" i="18" s="1"/>
  <c r="A421" i="18" s="1"/>
  <c r="A422" i="18" s="1"/>
  <c r="A423" i="18" s="1"/>
  <c r="A424" i="18" s="1"/>
  <c r="A425" i="18" s="1"/>
  <c r="A426" i="18" s="1"/>
  <c r="A427" i="18" s="1"/>
  <c r="A428" i="18" s="1"/>
  <c r="A429" i="18" s="1"/>
  <c r="A430" i="18" s="1"/>
  <c r="A431" i="18" s="1"/>
  <c r="A432" i="18" s="1"/>
  <c r="A433" i="18" s="1"/>
  <c r="A434" i="18" s="1"/>
  <c r="A435" i="18" s="1"/>
  <c r="A436" i="18" s="1"/>
  <c r="A437" i="18" s="1"/>
  <c r="A438" i="18" s="1"/>
  <c r="A439" i="18" s="1"/>
  <c r="A440" i="18" s="1"/>
  <c r="A441" i="18" s="1"/>
  <c r="A442" i="18" s="1"/>
  <c r="A443" i="18" s="1"/>
  <c r="A444" i="18" s="1"/>
  <c r="A445" i="18" s="1"/>
  <c r="A446" i="18" s="1"/>
  <c r="A447" i="18" s="1"/>
  <c r="A448" i="18" s="1"/>
  <c r="A449" i="18" s="1"/>
  <c r="A450" i="18" s="1"/>
  <c r="A451" i="18" s="1"/>
  <c r="A452" i="18" s="1"/>
  <c r="A453" i="18" s="1"/>
  <c r="A454" i="18" s="1"/>
  <c r="A455" i="18" s="1"/>
  <c r="A456" i="18" s="1"/>
  <c r="A457" i="18" s="1"/>
  <c r="A458" i="18" s="1"/>
  <c r="A459" i="18" s="1"/>
  <c r="A460" i="18" s="1"/>
  <c r="A461" i="18" s="1"/>
  <c r="A462" i="18" s="1"/>
  <c r="A463" i="18" s="1"/>
  <c r="A464" i="18" s="1"/>
  <c r="A465" i="18" s="1"/>
  <c r="A466" i="18" s="1"/>
  <c r="A467" i="18" s="1"/>
  <c r="A468" i="18" s="1"/>
  <c r="A469" i="18" s="1"/>
  <c r="A470" i="18" s="1"/>
  <c r="A471" i="18" s="1"/>
  <c r="A472" i="18" s="1"/>
  <c r="A473" i="18" s="1"/>
  <c r="A474" i="18" s="1"/>
  <c r="A475" i="18" s="1"/>
  <c r="A476" i="18" s="1"/>
  <c r="A477" i="18" s="1"/>
  <c r="A478" i="18" s="1"/>
  <c r="A479" i="18" s="1"/>
  <c r="A480" i="18" s="1"/>
  <c r="A481" i="18" s="1"/>
  <c r="A482" i="18" s="1"/>
  <c r="A483" i="18" s="1"/>
  <c r="A484" i="18" s="1"/>
  <c r="A485" i="18" s="1"/>
  <c r="A486" i="18" s="1"/>
  <c r="A487" i="18" s="1"/>
  <c r="A488" i="18" s="1"/>
  <c r="A489" i="18" s="1"/>
  <c r="A490" i="18" s="1"/>
  <c r="A491" i="18" s="1"/>
  <c r="A492" i="18" s="1"/>
  <c r="A493" i="18" s="1"/>
  <c r="A494" i="18" s="1"/>
  <c r="A495" i="18" s="1"/>
  <c r="A496" i="18" s="1"/>
  <c r="A497" i="18" s="1"/>
  <c r="A498" i="18" s="1"/>
  <c r="A499" i="18" s="1"/>
  <c r="A500" i="18" s="1"/>
  <c r="A501" i="18" s="1"/>
  <c r="A502" i="18" s="1"/>
  <c r="A503" i="18" s="1"/>
  <c r="A504" i="18" s="1"/>
  <c r="A505" i="18" s="1"/>
  <c r="A506" i="18" s="1"/>
  <c r="A507" i="18" s="1"/>
  <c r="A508" i="18" s="1"/>
  <c r="A509" i="18" s="1"/>
  <c r="A510" i="18" s="1"/>
  <c r="A511" i="18" s="1"/>
  <c r="A512" i="18" s="1"/>
  <c r="A513" i="18" s="1"/>
  <c r="A514" i="18" s="1"/>
  <c r="A515" i="18" s="1"/>
  <c r="A516" i="18" s="1"/>
  <c r="A517" i="18" s="1"/>
  <c r="A518" i="18" s="1"/>
  <c r="A519" i="18" s="1"/>
  <c r="A520" i="18" s="1"/>
  <c r="A521" i="18" s="1"/>
  <c r="A522" i="18" s="1"/>
  <c r="A523" i="18" s="1"/>
  <c r="A524" i="18" s="1"/>
  <c r="A525" i="18" s="1"/>
  <c r="A526" i="18" s="1"/>
  <c r="A527" i="18" s="1"/>
  <c r="A528" i="18" s="1"/>
  <c r="A529" i="18" s="1"/>
  <c r="A530" i="18" s="1"/>
  <c r="A531" i="18" s="1"/>
  <c r="A532" i="18" s="1"/>
  <c r="A533" i="18" s="1"/>
  <c r="A534" i="18" s="1"/>
  <c r="A535" i="18" s="1"/>
  <c r="A536" i="18" s="1"/>
  <c r="A537" i="18" s="1"/>
  <c r="A538" i="18" s="1"/>
  <c r="A539" i="18" s="1"/>
  <c r="A540" i="18" s="1"/>
  <c r="A541" i="18" s="1"/>
  <c r="A542" i="18" s="1"/>
  <c r="A543" i="18" s="1"/>
  <c r="A544" i="18" s="1"/>
  <c r="A545" i="18" s="1"/>
  <c r="A546" i="18" s="1"/>
  <c r="A547" i="18" s="1"/>
  <c r="A548" i="18" s="1"/>
  <c r="A549" i="18" s="1"/>
  <c r="A550" i="18" s="1"/>
  <c r="A551" i="18" s="1"/>
  <c r="A552" i="18" s="1"/>
  <c r="A553" i="18" s="1"/>
  <c r="A554" i="18" s="1"/>
  <c r="A555" i="18" s="1"/>
  <c r="A556" i="18" s="1"/>
  <c r="A557" i="18" s="1"/>
  <c r="A558" i="18" s="1"/>
  <c r="A559" i="18" s="1"/>
  <c r="A560" i="18" s="1"/>
  <c r="A561" i="18" s="1"/>
  <c r="A562" i="18" s="1"/>
  <c r="A563" i="18" s="1"/>
  <c r="A564" i="18" s="1"/>
  <c r="A565" i="18" s="1"/>
  <c r="A566" i="18" s="1"/>
  <c r="A567" i="18" s="1"/>
  <c r="A568" i="18" s="1"/>
  <c r="A569" i="18" s="1"/>
  <c r="A570" i="18" s="1"/>
  <c r="A571" i="18" s="1"/>
  <c r="A572" i="18" s="1"/>
  <c r="A573" i="18" s="1"/>
  <c r="A574" i="18" s="1"/>
  <c r="A575" i="18" s="1"/>
  <c r="A576" i="18" s="1"/>
  <c r="A577" i="18" s="1"/>
  <c r="A578" i="18" s="1"/>
  <c r="D587" i="18" s="1"/>
  <c r="A54" i="18"/>
  <c r="A55" i="18" s="1"/>
  <c r="A56" i="18" s="1"/>
  <c r="A57" i="18" s="1"/>
  <c r="A58" i="18" s="1"/>
  <c r="A59" i="18" s="1"/>
  <c r="A60" i="18" s="1"/>
  <c r="A61" i="18" s="1"/>
  <c r="A62" i="18" s="1"/>
  <c r="A63" i="18" s="1"/>
  <c r="A64" i="18" s="1"/>
  <c r="A65" i="18" s="1"/>
  <c r="A66" i="18" s="1"/>
  <c r="A67" i="18" s="1"/>
  <c r="A68" i="18" s="1"/>
  <c r="A69" i="18" s="1"/>
  <c r="A70" i="18" s="1"/>
  <c r="A71" i="18" s="1"/>
  <c r="A72" i="18" s="1"/>
  <c r="A73" i="18" s="1"/>
  <c r="A74" i="18" s="1"/>
  <c r="A75" i="18" s="1"/>
  <c r="A76" i="18" s="1"/>
  <c r="A77" i="18" s="1"/>
  <c r="A78" i="18" s="1"/>
  <c r="A79" i="18" s="1"/>
  <c r="A80" i="18" s="1"/>
  <c r="A81" i="18" s="1"/>
  <c r="A82" i="18" s="1"/>
  <c r="A83" i="18" s="1"/>
  <c r="A84" i="18" s="1"/>
  <c r="A85" i="18" s="1"/>
  <c r="A86" i="18" s="1"/>
  <c r="A87" i="18" s="1"/>
  <c r="A88" i="18" s="1"/>
  <c r="A89" i="18" s="1"/>
  <c r="A90" i="18" s="1"/>
  <c r="A91" i="18" s="1"/>
  <c r="A92" i="18" s="1"/>
  <c r="A93" i="18" s="1"/>
  <c r="A94" i="18" s="1"/>
  <c r="A95" i="18" s="1"/>
  <c r="A96" i="18" s="1"/>
  <c r="A97" i="18" s="1"/>
  <c r="A98" i="18" s="1"/>
  <c r="A99" i="18" s="1"/>
  <c r="A100" i="18" s="1"/>
  <c r="A101" i="18" s="1"/>
  <c r="A102" i="18" s="1"/>
  <c r="A103" i="18" s="1"/>
  <c r="A104" i="18" s="1"/>
  <c r="A105" i="18" s="1"/>
  <c r="A106" i="18" s="1"/>
  <c r="A107" i="18" s="1"/>
  <c r="A108" i="18" s="1"/>
  <c r="A109" i="18" s="1"/>
  <c r="A110" i="18" s="1"/>
  <c r="A111" i="18" s="1"/>
  <c r="A112" i="18" s="1"/>
  <c r="A113" i="18" s="1"/>
  <c r="A114" i="18" s="1"/>
  <c r="A115" i="18" s="1"/>
  <c r="A116" i="18" s="1"/>
  <c r="A117" i="18" s="1"/>
  <c r="A118" i="18" s="1"/>
  <c r="A119" i="18" s="1"/>
  <c r="A120" i="18" s="1"/>
  <c r="A121" i="18" s="1"/>
  <c r="A122" i="18" s="1"/>
  <c r="A123" i="18" s="1"/>
  <c r="A124" i="18" s="1"/>
  <c r="A125" i="18" s="1"/>
  <c r="A126" i="18" s="1"/>
  <c r="A127" i="18" s="1"/>
  <c r="A128" i="18" s="1"/>
  <c r="A129" i="18" s="1"/>
  <c r="A130" i="18" s="1"/>
  <c r="A131" i="18" s="1"/>
  <c r="A132" i="18" s="1"/>
  <c r="A133" i="18" s="1"/>
  <c r="A134" i="18" s="1"/>
  <c r="A135" i="18" s="1"/>
  <c r="A136" i="18" s="1"/>
  <c r="A137" i="18" s="1"/>
  <c r="A138" i="18" s="1"/>
  <c r="A139" i="18" s="1"/>
  <c r="A140" i="18" s="1"/>
  <c r="A141" i="18" s="1"/>
  <c r="A142" i="18" s="1"/>
  <c r="A143" i="18" s="1"/>
  <c r="A144" i="18" s="1"/>
  <c r="A145" i="18" s="1"/>
  <c r="A146" i="18" s="1"/>
  <c r="A147" i="18" s="1"/>
  <c r="A148" i="18" s="1"/>
  <c r="A149" i="18" s="1"/>
  <c r="A150" i="18" s="1"/>
  <c r="A151" i="18" s="1"/>
  <c r="A152" i="18" s="1"/>
  <c r="A153" i="18" s="1"/>
  <c r="A154" i="18" s="1"/>
  <c r="A155" i="18" s="1"/>
  <c r="A156" i="18" s="1"/>
  <c r="A157" i="18" s="1"/>
  <c r="A158" i="18" s="1"/>
  <c r="A159" i="18" s="1"/>
  <c r="A160" i="18" s="1"/>
  <c r="A161" i="18" s="1"/>
  <c r="A162" i="18" s="1"/>
  <c r="A163" i="18" s="1"/>
  <c r="A164" i="18" s="1"/>
  <c r="A165" i="18" s="1"/>
  <c r="A166" i="18" s="1"/>
  <c r="A167" i="18" s="1"/>
  <c r="A168" i="18" s="1"/>
  <c r="A169" i="18" s="1"/>
  <c r="A170" i="18" s="1"/>
  <c r="A171" i="18" s="1"/>
  <c r="A172" i="18" s="1"/>
  <c r="A173" i="18" s="1"/>
  <c r="A174" i="18" s="1"/>
  <c r="A175" i="18" s="1"/>
  <c r="A176" i="18" s="1"/>
  <c r="A177" i="18" s="1"/>
  <c r="A178" i="18" s="1"/>
  <c r="A179" i="18" s="1"/>
  <c r="A180" i="18" s="1"/>
  <c r="A181" i="18" s="1"/>
  <c r="A182" i="18" s="1"/>
  <c r="A183" i="18" s="1"/>
  <c r="A184" i="18" s="1"/>
  <c r="A185" i="18" s="1"/>
  <c r="A186" i="18" s="1"/>
  <c r="A187" i="18" s="1"/>
  <c r="A188" i="18" s="1"/>
  <c r="A189" i="18" s="1"/>
  <c r="A190" i="18" s="1"/>
  <c r="A191" i="18" s="1"/>
  <c r="A192" i="18" s="1"/>
  <c r="A193" i="18" s="1"/>
  <c r="A194" i="18" s="1"/>
  <c r="A195" i="18" s="1"/>
  <c r="A196" i="18" s="1"/>
  <c r="A197" i="18" s="1"/>
  <c r="A198" i="18" s="1"/>
  <c r="A199" i="18" s="1"/>
  <c r="A200" i="18" s="1"/>
  <c r="A201" i="18" s="1"/>
  <c r="A202" i="18" s="1"/>
  <c r="A203" i="18" s="1"/>
  <c r="A204" i="18" s="1"/>
  <c r="A205" i="18" s="1"/>
  <c r="A206" i="18" s="1"/>
  <c r="A207" i="18" s="1"/>
  <c r="A208" i="18" s="1"/>
  <c r="A209" i="18" s="1"/>
  <c r="A210" i="18" s="1"/>
  <c r="A211" i="18" s="1"/>
  <c r="A212" i="18" s="1"/>
  <c r="A213" i="18" s="1"/>
  <c r="A214" i="18" s="1"/>
  <c r="A215" i="18" s="1"/>
  <c r="A216" i="18" s="1"/>
  <c r="A217" i="18" s="1"/>
  <c r="A218" i="18" s="1"/>
  <c r="A219" i="18" s="1"/>
  <c r="A220" i="18" s="1"/>
  <c r="A221" i="18" s="1"/>
  <c r="A222" i="18" s="1"/>
  <c r="A223" i="18" s="1"/>
  <c r="A224" i="18" s="1"/>
  <c r="A225" i="18" s="1"/>
  <c r="A226" i="18" s="1"/>
  <c r="A227" i="18" s="1"/>
  <c r="A228" i="18" s="1"/>
  <c r="A229" i="18" s="1"/>
  <c r="A230" i="18" s="1"/>
  <c r="A231" i="18" s="1"/>
  <c r="A232" i="18" s="1"/>
  <c r="A233" i="18" s="1"/>
  <c r="A234" i="18" s="1"/>
  <c r="A235" i="18" s="1"/>
  <c r="A236" i="18" s="1"/>
  <c r="A237" i="18" s="1"/>
  <c r="A238" i="18" s="1"/>
  <c r="A239" i="18" s="1"/>
  <c r="A240" i="18" s="1"/>
  <c r="A241" i="18" s="1"/>
  <c r="A242" i="18" s="1"/>
  <c r="A243" i="18" s="1"/>
  <c r="A5" i="18"/>
  <c r="A6" i="18" s="1"/>
  <c r="A7" i="18" s="1"/>
  <c r="A8" i="18" s="1"/>
  <c r="A9" i="18" s="1"/>
  <c r="A10" i="18" s="1"/>
  <c r="A11" i="18" s="1"/>
  <c r="A12" i="18" s="1"/>
  <c r="A13" i="18" s="1"/>
  <c r="A14" i="18" s="1"/>
  <c r="A15" i="18" s="1"/>
  <c r="A16" i="18" s="1"/>
  <c r="A17" i="18" s="1"/>
  <c r="A18" i="18" s="1"/>
  <c r="A19" i="18" s="1"/>
  <c r="A20" i="18" s="1"/>
  <c r="A21" i="18" s="1"/>
  <c r="A22" i="18" s="1"/>
  <c r="A23" i="18" s="1"/>
  <c r="A24" i="18" s="1"/>
  <c r="A25" i="18" s="1"/>
  <c r="A26" i="18" s="1"/>
  <c r="A27" i="18" s="1"/>
  <c r="A28" i="18" s="1"/>
  <c r="A29" i="18" s="1"/>
  <c r="A30" i="18" s="1"/>
  <c r="A31" i="18" s="1"/>
  <c r="A32" i="18" s="1"/>
  <c r="A33" i="18" s="1"/>
  <c r="A34" i="18" s="1"/>
  <c r="A35" i="18" s="1"/>
  <c r="A36" i="18" s="1"/>
  <c r="A37" i="18" s="1"/>
  <c r="A38" i="18" s="1"/>
  <c r="A39" i="18" s="1"/>
  <c r="A40" i="18" s="1"/>
  <c r="A41" i="18" s="1"/>
  <c r="A42" i="18" s="1"/>
  <c r="A43" i="18" s="1"/>
  <c r="A44" i="18" s="1"/>
  <c r="A45" i="18" s="1"/>
  <c r="A46" i="18" s="1"/>
  <c r="A47" i="18" s="1"/>
  <c r="A48" i="18" s="1"/>
  <c r="A49" i="18" s="1"/>
  <c r="A50" i="18" s="1"/>
  <c r="A51" i="18" s="1"/>
  <c r="A52" i="18" s="1"/>
  <c r="A5" i="20" l="1"/>
  <c r="A6" i="20" s="1"/>
  <c r="A7" i="20" s="1"/>
  <c r="A8" i="20" s="1"/>
  <c r="A9" i="20" s="1"/>
  <c r="A10" i="20" s="1"/>
  <c r="A11" i="20" s="1"/>
  <c r="A12" i="20" s="1"/>
  <c r="A13" i="20" s="1"/>
  <c r="A14" i="20" s="1"/>
  <c r="A15" i="20" s="1"/>
  <c r="A16" i="20" s="1"/>
  <c r="A17" i="20" s="1"/>
  <c r="A18" i="20" s="1"/>
  <c r="A19" i="20" s="1"/>
  <c r="A20" i="20" s="1"/>
  <c r="A21" i="20" s="1"/>
  <c r="A22" i="20" s="1"/>
  <c r="A23" i="20" s="1"/>
  <c r="A24" i="20" s="1"/>
  <c r="A25" i="20" s="1"/>
  <c r="A26" i="20" s="1"/>
  <c r="A27" i="20" s="1"/>
  <c r="A28" i="20" s="1"/>
  <c r="A29" i="20" s="1"/>
  <c r="A30" i="20" s="1"/>
  <c r="A31" i="20" s="1"/>
  <c r="A32" i="20" s="1"/>
  <c r="A33" i="20" s="1"/>
  <c r="A34" i="20" s="1"/>
  <c r="A35" i="20" s="1"/>
  <c r="A36" i="20" s="1"/>
  <c r="A37" i="20" s="1"/>
  <c r="A38" i="20" s="1"/>
  <c r="A39" i="20" s="1"/>
  <c r="A40" i="20" s="1"/>
  <c r="A41" i="20" s="1"/>
  <c r="A42" i="20" s="1"/>
  <c r="A43" i="20" s="1"/>
  <c r="A44" i="20" s="1"/>
  <c r="A45" i="20" s="1"/>
  <c r="A46" i="20" s="1"/>
  <c r="A47" i="20" s="1"/>
  <c r="A48" i="20" s="1"/>
  <c r="A49" i="20" s="1"/>
  <c r="A50" i="20" s="1"/>
  <c r="A51" i="20" s="1"/>
  <c r="A52" i="20" s="1"/>
  <c r="A53" i="20" s="1"/>
  <c r="A54" i="20" s="1"/>
  <c r="A55" i="20" s="1"/>
  <c r="A56" i="20" s="1"/>
  <c r="A57" i="20" s="1"/>
  <c r="A58" i="20" s="1"/>
  <c r="A59" i="20" s="1"/>
  <c r="A60" i="20" s="1"/>
  <c r="A61" i="20" s="1"/>
  <c r="A62" i="20" s="1"/>
  <c r="A63" i="20" s="1"/>
  <c r="A64" i="20" s="1"/>
  <c r="A65" i="20" s="1"/>
  <c r="A66" i="20" s="1"/>
  <c r="A67" i="20" s="1"/>
  <c r="A68" i="20" s="1"/>
  <c r="A69" i="20" s="1"/>
  <c r="A70" i="20" s="1"/>
  <c r="A71" i="20" s="1"/>
  <c r="A72" i="20" s="1"/>
  <c r="A73" i="20" s="1"/>
  <c r="A74" i="20" s="1"/>
  <c r="A75" i="20" s="1"/>
  <c r="A76" i="20" s="1"/>
  <c r="A77" i="20" s="1"/>
  <c r="A78" i="20" s="1"/>
  <c r="A79" i="20" s="1"/>
  <c r="A80" i="20" s="1"/>
  <c r="A81" i="20" s="1"/>
  <c r="A82" i="20" s="1"/>
  <c r="A83" i="20" s="1"/>
  <c r="A84" i="20" s="1"/>
  <c r="A85" i="20" s="1"/>
  <c r="A86" i="20" s="1"/>
  <c r="A87" i="20" s="1"/>
  <c r="A88" i="20" s="1"/>
  <c r="A89" i="20" s="1"/>
  <c r="A90" i="20" s="1"/>
  <c r="A91" i="20" s="1"/>
  <c r="A92" i="20" s="1"/>
  <c r="A93" i="20" s="1"/>
  <c r="A94" i="20" s="1"/>
  <c r="A95" i="20" s="1"/>
  <c r="A96" i="20" s="1"/>
  <c r="A97" i="20" s="1"/>
  <c r="A98" i="20" s="1"/>
  <c r="A99" i="20" s="1"/>
  <c r="A100" i="20" s="1"/>
  <c r="A101" i="20" s="1"/>
  <c r="A102" i="20" s="1"/>
  <c r="A103" i="20" s="1"/>
  <c r="A104" i="20" s="1"/>
  <c r="A105" i="20" s="1"/>
  <c r="A106" i="20" s="1"/>
  <c r="A107" i="20" s="1"/>
  <c r="A108" i="20" s="1"/>
  <c r="A109" i="20" s="1"/>
  <c r="A110" i="20" s="1"/>
  <c r="A111" i="20" s="1"/>
  <c r="A112" i="20" s="1"/>
  <c r="A113" i="20" s="1"/>
  <c r="A114" i="20" s="1"/>
  <c r="A115" i="20" s="1"/>
  <c r="A116" i="20" s="1"/>
  <c r="A117" i="20" s="1"/>
  <c r="A118" i="20" s="1"/>
  <c r="A119" i="20" s="1"/>
  <c r="A120" i="20" s="1"/>
  <c r="A121" i="20" s="1"/>
  <c r="A122" i="20" s="1"/>
  <c r="A123" i="20" s="1"/>
  <c r="A124" i="20" s="1"/>
  <c r="A125" i="20" s="1"/>
  <c r="A126" i="20" s="1"/>
  <c r="A127" i="20" s="1"/>
  <c r="A128" i="20" s="1"/>
  <c r="A129" i="20" s="1"/>
  <c r="A130" i="20" s="1"/>
  <c r="A131" i="20" s="1"/>
  <c r="A222" i="16"/>
  <c r="A223" i="16" s="1"/>
  <c r="A224" i="16" s="1"/>
  <c r="A225" i="16" s="1"/>
  <c r="A226" i="16" s="1"/>
  <c r="A227" i="16" s="1"/>
  <c r="A228" i="16" s="1"/>
  <c r="A229" i="16" s="1"/>
  <c r="A230" i="16" s="1"/>
  <c r="A231" i="16" s="1"/>
  <c r="A232" i="16" s="1"/>
  <c r="A233" i="16" s="1"/>
  <c r="A234" i="16" s="1"/>
  <c r="A235" i="16" s="1"/>
  <c r="A236" i="16" s="1"/>
  <c r="A237" i="16" s="1"/>
  <c r="A238" i="16" s="1"/>
  <c r="A239" i="16" s="1"/>
  <c r="A240" i="16" s="1"/>
  <c r="A241" i="16" s="1"/>
  <c r="A242" i="16" s="1"/>
  <c r="A243" i="16" s="1"/>
  <c r="A244" i="16" s="1"/>
  <c r="A245" i="16" s="1"/>
  <c r="A246" i="16" s="1"/>
  <c r="A247" i="16" s="1"/>
  <c r="A248" i="16" s="1"/>
  <c r="A249" i="16" s="1"/>
  <c r="A250" i="16" s="1"/>
  <c r="A251" i="16" s="1"/>
  <c r="A252" i="16" s="1"/>
  <c r="A253" i="16" s="1"/>
  <c r="A254" i="16" s="1"/>
  <c r="A255" i="16" s="1"/>
  <c r="A256" i="16" s="1"/>
  <c r="A257" i="16" s="1"/>
  <c r="A258" i="16" s="1"/>
  <c r="A259" i="16" s="1"/>
  <c r="A260" i="16" s="1"/>
  <c r="A261" i="16" s="1"/>
  <c r="A262" i="16" s="1"/>
  <c r="A263" i="16" s="1"/>
  <c r="A264" i="16" s="1"/>
  <c r="A265" i="16" s="1"/>
  <c r="A266" i="16" s="1"/>
  <c r="A267" i="16" s="1"/>
  <c r="A268" i="16" s="1"/>
  <c r="A269" i="16" s="1"/>
  <c r="A270" i="16" s="1"/>
  <c r="A271" i="16" s="1"/>
  <c r="A272" i="16" s="1"/>
  <c r="A273" i="16" s="1"/>
  <c r="A274" i="16" s="1"/>
  <c r="A275" i="16" s="1"/>
  <c r="A276" i="16" s="1"/>
  <c r="A277" i="16" s="1"/>
  <c r="A278" i="16" s="1"/>
  <c r="A279" i="16" s="1"/>
  <c r="A280" i="16" s="1"/>
  <c r="A281" i="16" s="1"/>
  <c r="A282" i="16" s="1"/>
  <c r="A283" i="16" s="1"/>
  <c r="A284" i="16" s="1"/>
  <c r="A285" i="16" s="1"/>
  <c r="A286" i="16" s="1"/>
  <c r="A287" i="16" s="1"/>
  <c r="A288" i="16" s="1"/>
  <c r="A289" i="16" s="1"/>
  <c r="A290" i="16" s="1"/>
  <c r="A291" i="16" s="1"/>
  <c r="A292" i="16" s="1"/>
  <c r="A293" i="16" s="1"/>
  <c r="A294" i="16" s="1"/>
  <c r="A295" i="16" s="1"/>
  <c r="A296" i="16" s="1"/>
  <c r="A297" i="16" s="1"/>
  <c r="A298" i="16" s="1"/>
  <c r="A299" i="16" s="1"/>
  <c r="A300" i="16" s="1"/>
  <c r="A301" i="16" s="1"/>
  <c r="A302" i="16" s="1"/>
  <c r="A303" i="16" s="1"/>
  <c r="A304" i="16" s="1"/>
  <c r="A305" i="16" s="1"/>
  <c r="A306" i="16" s="1"/>
  <c r="A307" i="16" s="1"/>
  <c r="A308" i="16" s="1"/>
  <c r="A309" i="16" s="1"/>
  <c r="A310" i="16" s="1"/>
  <c r="A311" i="16" s="1"/>
  <c r="A312" i="16" s="1"/>
  <c r="A313" i="16" s="1"/>
  <c r="A314" i="16" s="1"/>
  <c r="A315" i="16" s="1"/>
  <c r="A316" i="16" s="1"/>
  <c r="A317" i="16" s="1"/>
  <c r="A318" i="16" s="1"/>
  <c r="A319" i="16" s="1"/>
  <c r="A320" i="16" s="1"/>
  <c r="A321" i="16" s="1"/>
  <c r="A322" i="16" s="1"/>
  <c r="A323" i="16" s="1"/>
  <c r="A324" i="16" s="1"/>
  <c r="A325" i="16" s="1"/>
  <c r="A326" i="16" s="1"/>
  <c r="A327" i="16" s="1"/>
  <c r="A328" i="16" s="1"/>
  <c r="A329" i="16" s="1"/>
  <c r="A330" i="16" s="1"/>
  <c r="A331" i="16" s="1"/>
  <c r="A332" i="16" s="1"/>
  <c r="A333" i="16" s="1"/>
  <c r="A334" i="16" s="1"/>
  <c r="A335" i="16" s="1"/>
  <c r="A336" i="16" s="1"/>
  <c r="A337" i="16" s="1"/>
  <c r="A338" i="16" s="1"/>
  <c r="A339" i="16" s="1"/>
  <c r="A340" i="16" s="1"/>
  <c r="A341" i="16" s="1"/>
  <c r="A342" i="16" s="1"/>
  <c r="A343" i="16" s="1"/>
  <c r="A344" i="16" s="1"/>
  <c r="A345" i="16" s="1"/>
  <c r="A346" i="16" s="1"/>
  <c r="A347" i="16" s="1"/>
  <c r="A348" i="16" s="1"/>
  <c r="A349" i="16" s="1"/>
  <c r="A350" i="16" s="1"/>
  <c r="A351" i="16" s="1"/>
  <c r="A352" i="16" s="1"/>
  <c r="A353" i="16" s="1"/>
  <c r="A354" i="16" s="1"/>
  <c r="A355" i="16" s="1"/>
  <c r="A356" i="16" s="1"/>
  <c r="A357" i="16" s="1"/>
  <c r="A358" i="16" s="1"/>
  <c r="A359" i="16" s="1"/>
  <c r="A360" i="16" s="1"/>
  <c r="A361" i="16" s="1"/>
  <c r="A362" i="16" s="1"/>
  <c r="A363" i="16" s="1"/>
  <c r="A364" i="16" s="1"/>
  <c r="A365" i="16" s="1"/>
  <c r="A366" i="16" s="1"/>
  <c r="A367" i="16" s="1"/>
  <c r="A368" i="16" s="1"/>
  <c r="A369" i="16" s="1"/>
  <c r="A370" i="16" s="1"/>
  <c r="A371" i="16" s="1"/>
  <c r="A372" i="16" s="1"/>
  <c r="A373" i="16" s="1"/>
  <c r="A374" i="16" s="1"/>
  <c r="A375" i="16" s="1"/>
  <c r="A376" i="16" s="1"/>
  <c r="A377" i="16" s="1"/>
  <c r="A378" i="16" s="1"/>
  <c r="A379" i="16" s="1"/>
  <c r="A380" i="16" s="1"/>
  <c r="A381" i="16" s="1"/>
  <c r="A382" i="16" s="1"/>
  <c r="A383" i="16" s="1"/>
  <c r="A384" i="16" s="1"/>
  <c r="A385" i="16" s="1"/>
  <c r="A386" i="16" s="1"/>
  <c r="A387" i="16" s="1"/>
  <c r="A388" i="16" s="1"/>
  <c r="A389" i="16" s="1"/>
  <c r="A390" i="16" s="1"/>
  <c r="A391" i="16" s="1"/>
  <c r="A392" i="16" s="1"/>
  <c r="A393" i="16" s="1"/>
  <c r="A394" i="16" s="1"/>
  <c r="A395" i="16" s="1"/>
  <c r="A396" i="16" s="1"/>
  <c r="A397" i="16" s="1"/>
  <c r="A398" i="16" s="1"/>
  <c r="A399" i="16" s="1"/>
  <c r="A400" i="16" s="1"/>
  <c r="A401" i="16" s="1"/>
  <c r="A402" i="16" s="1"/>
  <c r="A403" i="16" s="1"/>
  <c r="A404" i="16" s="1"/>
  <c r="A405" i="16" s="1"/>
  <c r="A406" i="16" s="1"/>
  <c r="A407" i="16" s="1"/>
  <c r="A408" i="16" s="1"/>
  <c r="A409" i="16" s="1"/>
  <c r="A410" i="16" s="1"/>
  <c r="A411" i="16" s="1"/>
  <c r="A412" i="16" s="1"/>
  <c r="A413" i="16" s="1"/>
  <c r="A414" i="16" s="1"/>
  <c r="A415" i="16" s="1"/>
  <c r="A416" i="16" s="1"/>
  <c r="A417" i="16" s="1"/>
  <c r="A418" i="16" s="1"/>
  <c r="A419" i="16" s="1"/>
  <c r="A420" i="16" s="1"/>
  <c r="A421" i="16" s="1"/>
  <c r="A422" i="16" s="1"/>
  <c r="A423" i="16" s="1"/>
  <c r="A424" i="16" s="1"/>
  <c r="A425" i="16" s="1"/>
  <c r="A426" i="16" s="1"/>
  <c r="A427" i="16" s="1"/>
  <c r="A428" i="16" s="1"/>
  <c r="A429" i="16" s="1"/>
  <c r="A430" i="16" s="1"/>
  <c r="A431" i="16" s="1"/>
  <c r="A432" i="16" s="1"/>
  <c r="A433" i="16" s="1"/>
  <c r="A434" i="16" s="1"/>
  <c r="A435" i="16" s="1"/>
  <c r="A436" i="16" s="1"/>
  <c r="A437" i="16" s="1"/>
  <c r="A438" i="16" s="1"/>
  <c r="A439" i="16" s="1"/>
  <c r="A440" i="16" s="1"/>
  <c r="A441" i="16" s="1"/>
  <c r="A442" i="16" s="1"/>
  <c r="A443" i="16" s="1"/>
  <c r="A444" i="16" s="1"/>
  <c r="A445" i="16" s="1"/>
  <c r="A446" i="16" s="1"/>
  <c r="A447" i="16" s="1"/>
  <c r="A448" i="16" s="1"/>
  <c r="A449" i="16" s="1"/>
  <c r="A450" i="16" s="1"/>
  <c r="A451" i="16" s="1"/>
  <c r="A452" i="16" s="1"/>
  <c r="A453" i="16" s="1"/>
  <c r="A454" i="16" s="1"/>
  <c r="A455" i="16" s="1"/>
  <c r="A456" i="16" s="1"/>
  <c r="A457" i="16" s="1"/>
  <c r="A458" i="16" s="1"/>
  <c r="A459" i="16" s="1"/>
  <c r="A460" i="16" s="1"/>
  <c r="A461" i="16" s="1"/>
  <c r="A462" i="16" s="1"/>
  <c r="A463" i="16" s="1"/>
  <c r="A464" i="16" s="1"/>
  <c r="A465" i="16" s="1"/>
  <c r="A466" i="16" s="1"/>
  <c r="A467" i="16" s="1"/>
  <c r="A468" i="16" s="1"/>
  <c r="A469" i="16" s="1"/>
  <c r="A470" i="16" s="1"/>
  <c r="A471" i="16" s="1"/>
  <c r="A472" i="16" s="1"/>
  <c r="A473" i="16" s="1"/>
  <c r="A474" i="16" s="1"/>
  <c r="A475" i="16" s="1"/>
  <c r="A476" i="16" s="1"/>
  <c r="A477" i="16" s="1"/>
  <c r="A478" i="16" s="1"/>
  <c r="A479" i="16" s="1"/>
  <c r="A480" i="16" s="1"/>
  <c r="A481" i="16" s="1"/>
  <c r="A482" i="16" s="1"/>
  <c r="A483" i="16" s="1"/>
  <c r="A484" i="16" s="1"/>
  <c r="A485" i="16" s="1"/>
  <c r="A486" i="16" s="1"/>
  <c r="A487" i="16" s="1"/>
  <c r="A488" i="16" s="1"/>
  <c r="A489" i="16" s="1"/>
  <c r="A490" i="16" s="1"/>
  <c r="A491" i="16" s="1"/>
  <c r="A492" i="16" s="1"/>
  <c r="A493" i="16" s="1"/>
  <c r="A494" i="16" s="1"/>
  <c r="A495" i="16" s="1"/>
  <c r="A496" i="16" s="1"/>
  <c r="A497" i="16" s="1"/>
  <c r="A498" i="16" s="1"/>
  <c r="A499" i="16" s="1"/>
  <c r="A500" i="16" s="1"/>
  <c r="A501" i="16" s="1"/>
  <c r="A502" i="16" s="1"/>
  <c r="A503" i="16" s="1"/>
  <c r="A504" i="16" s="1"/>
  <c r="A505" i="16" s="1"/>
  <c r="A506" i="16" s="1"/>
  <c r="A507" i="16" s="1"/>
  <c r="A508" i="16" s="1"/>
  <c r="A509" i="16" s="1"/>
  <c r="A510" i="16" s="1"/>
  <c r="A511" i="16" s="1"/>
  <c r="A512" i="16" s="1"/>
  <c r="A513" i="16" s="1"/>
  <c r="A514" i="16" s="1"/>
  <c r="A515" i="16" s="1"/>
  <c r="A516" i="16" s="1"/>
  <c r="A517" i="16" s="1"/>
  <c r="A518" i="16" s="1"/>
  <c r="A519" i="16" s="1"/>
  <c r="A520" i="16" s="1"/>
  <c r="A521" i="16" s="1"/>
  <c r="A522" i="16" s="1"/>
  <c r="A523" i="16" s="1"/>
  <c r="A524" i="16" s="1"/>
  <c r="A525" i="16" s="1"/>
  <c r="A526" i="16" s="1"/>
  <c r="A527" i="16" s="1"/>
  <c r="A528" i="16" s="1"/>
  <c r="A529" i="16" s="1"/>
  <c r="A530" i="16" s="1"/>
  <c r="A531" i="16" s="1"/>
  <c r="A532" i="16" s="1"/>
  <c r="A533" i="16" s="1"/>
  <c r="A534" i="16" s="1"/>
  <c r="A535" i="16" s="1"/>
  <c r="A536" i="16" s="1"/>
  <c r="A537" i="16" s="1"/>
  <c r="A538" i="16" s="1"/>
  <c r="A539" i="16" s="1"/>
  <c r="A540" i="16" s="1"/>
  <c r="A541" i="16" s="1"/>
  <c r="A542" i="16" s="1"/>
  <c r="A543" i="16" s="1"/>
  <c r="A544" i="16" s="1"/>
  <c r="A545" i="16" s="1"/>
  <c r="A546" i="16" s="1"/>
  <c r="A547" i="16" s="1"/>
  <c r="A548" i="16" s="1"/>
  <c r="A549" i="16" s="1"/>
  <c r="A550" i="16" s="1"/>
  <c r="A551" i="16" s="1"/>
  <c r="A552" i="16" s="1"/>
  <c r="A553" i="16" s="1"/>
  <c r="A554" i="16" s="1"/>
  <c r="A555" i="16" s="1"/>
  <c r="A556" i="16" s="1"/>
  <c r="A557" i="16" s="1"/>
  <c r="A558" i="16" s="1"/>
  <c r="A559" i="16" s="1"/>
  <c r="A560" i="16" s="1"/>
  <c r="A561" i="16" s="1"/>
  <c r="A562" i="16" s="1"/>
  <c r="A563" i="16" s="1"/>
  <c r="A564" i="16" s="1"/>
  <c r="A565" i="16" s="1"/>
  <c r="A566" i="16" s="1"/>
  <c r="A567" i="16" s="1"/>
  <c r="A568" i="16" s="1"/>
  <c r="A569" i="16" s="1"/>
  <c r="A570" i="16" s="1"/>
  <c r="A571" i="16" s="1"/>
  <c r="A572" i="16" s="1"/>
  <c r="A573" i="16" s="1"/>
  <c r="A574" i="16" s="1"/>
  <c r="A575" i="16" s="1"/>
  <c r="A576" i="16" s="1"/>
  <c r="A577" i="16" s="1"/>
  <c r="A578" i="16" s="1"/>
  <c r="A579" i="16" s="1"/>
  <c r="A580" i="16" s="1"/>
  <c r="A581" i="16" s="1"/>
  <c r="A582" i="16" s="1"/>
  <c r="A583" i="16" s="1"/>
  <c r="A584" i="16" s="1"/>
  <c r="A585" i="16" s="1"/>
  <c r="A586" i="16" s="1"/>
  <c r="A587" i="16" s="1"/>
  <c r="A588" i="16" s="1"/>
  <c r="A589" i="16" s="1"/>
  <c r="A590" i="16" s="1"/>
  <c r="A591" i="16" s="1"/>
  <c r="A592" i="16" s="1"/>
  <c r="A593" i="16" s="1"/>
  <c r="A594" i="16" s="1"/>
  <c r="A595" i="16" s="1"/>
  <c r="A596" i="16" s="1"/>
  <c r="A597" i="16" s="1"/>
  <c r="A598" i="16" s="1"/>
  <c r="A599" i="16" s="1"/>
  <c r="A600" i="16" s="1"/>
  <c r="A601" i="16" s="1"/>
  <c r="A602" i="16" s="1"/>
  <c r="A603" i="16" s="1"/>
  <c r="A604" i="16" s="1"/>
  <c r="A605" i="16" s="1"/>
  <c r="A606" i="16" s="1"/>
  <c r="A607" i="16" s="1"/>
  <c r="A608" i="16" s="1"/>
  <c r="A609" i="16" s="1"/>
  <c r="A610" i="16" s="1"/>
  <c r="A611" i="16" s="1"/>
  <c r="A612" i="16" s="1"/>
  <c r="A613" i="16" s="1"/>
  <c r="A614" i="16" s="1"/>
  <c r="A615" i="16" s="1"/>
  <c r="A616" i="16" s="1"/>
  <c r="A617" i="16" s="1"/>
  <c r="A618" i="16" s="1"/>
  <c r="A619" i="16" s="1"/>
  <c r="A620" i="16" s="1"/>
  <c r="A621" i="16" s="1"/>
  <c r="A622" i="16" s="1"/>
  <c r="A623" i="16" s="1"/>
  <c r="A624" i="16" s="1"/>
  <c r="A625" i="16" s="1"/>
  <c r="A626" i="16" s="1"/>
  <c r="A627" i="16" s="1"/>
  <c r="A628" i="16" s="1"/>
  <c r="A629" i="16" s="1"/>
  <c r="A630" i="16" s="1"/>
  <c r="A631" i="16" s="1"/>
  <c r="A632" i="16" s="1"/>
  <c r="A633" i="16" s="1"/>
  <c r="A634" i="16" s="1"/>
  <c r="A635" i="16" s="1"/>
  <c r="A636" i="16" s="1"/>
  <c r="A637" i="16" s="1"/>
  <c r="A638" i="16" s="1"/>
  <c r="A639" i="16" s="1"/>
  <c r="A640" i="16" s="1"/>
  <c r="A641" i="16" s="1"/>
  <c r="A642" i="16" s="1"/>
  <c r="A643" i="16" s="1"/>
  <c r="A644" i="16" s="1"/>
  <c r="A645" i="16" s="1"/>
  <c r="A646" i="16" s="1"/>
  <c r="A647" i="16" s="1"/>
  <c r="A648" i="16" s="1"/>
  <c r="A649" i="16" s="1"/>
  <c r="A650" i="16" s="1"/>
  <c r="A651" i="16" s="1"/>
  <c r="A652" i="16" s="1"/>
  <c r="A653" i="16" s="1"/>
  <c r="A654" i="16" s="1"/>
  <c r="A655" i="16" s="1"/>
  <c r="A656" i="16" s="1"/>
  <c r="A657" i="16" s="1"/>
  <c r="A658" i="16" s="1"/>
  <c r="A659" i="16" s="1"/>
  <c r="A660" i="16" s="1"/>
  <c r="A661" i="16" s="1"/>
  <c r="A662" i="16" s="1"/>
  <c r="A663" i="16" s="1"/>
  <c r="A664" i="16" s="1"/>
  <c r="A665" i="16" s="1"/>
  <c r="A666" i="16" s="1"/>
  <c r="A667" i="16" s="1"/>
  <c r="A668" i="16" s="1"/>
  <c r="A669" i="16" s="1"/>
  <c r="A670" i="16" s="1"/>
  <c r="A671" i="16" s="1"/>
  <c r="A672" i="16" s="1"/>
  <c r="A673" i="16" s="1"/>
  <c r="A674" i="16" s="1"/>
  <c r="A675" i="16" s="1"/>
  <c r="A676" i="16" s="1"/>
  <c r="A677" i="16" s="1"/>
  <c r="A678" i="16" s="1"/>
  <c r="A679" i="16" s="1"/>
  <c r="A680" i="16" s="1"/>
  <c r="A681" i="16" s="1"/>
  <c r="A682" i="16" s="1"/>
  <c r="A683" i="16" s="1"/>
  <c r="A684" i="16" s="1"/>
  <c r="A685" i="16" s="1"/>
  <c r="D689" i="16" s="1"/>
  <c r="A215" i="16"/>
  <c r="A216" i="16" s="1"/>
  <c r="A217" i="16" s="1"/>
  <c r="A218" i="16" s="1"/>
  <c r="A219" i="16" s="1"/>
  <c r="A220" i="16" s="1"/>
  <c r="A5" i="16"/>
  <c r="A6" i="16" s="1"/>
  <c r="A7" i="16" s="1"/>
  <c r="A8" i="16" s="1"/>
  <c r="A9" i="16" s="1"/>
  <c r="A10" i="16" s="1"/>
  <c r="A11" i="16" s="1"/>
  <c r="A12" i="16" s="1"/>
  <c r="A13" i="16" s="1"/>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57" i="16" s="1"/>
  <c r="A58" i="16" s="1"/>
  <c r="A59" i="16" s="1"/>
  <c r="A60" i="16" s="1"/>
  <c r="A61" i="16" s="1"/>
  <c r="A62" i="16" s="1"/>
  <c r="A63" i="16" s="1"/>
  <c r="A64" i="16" s="1"/>
  <c r="A65" i="16" s="1"/>
  <c r="A66" i="16" s="1"/>
  <c r="A67" i="16" s="1"/>
  <c r="A68" i="16" s="1"/>
  <c r="A69" i="16" s="1"/>
  <c r="A70" i="16" s="1"/>
  <c r="A71" i="16" s="1"/>
  <c r="A72" i="16" s="1"/>
  <c r="A73" i="16" s="1"/>
  <c r="A74" i="16" s="1"/>
  <c r="A75" i="16" s="1"/>
  <c r="A76" i="16" s="1"/>
  <c r="A77" i="16" s="1"/>
  <c r="A78" i="16" s="1"/>
  <c r="A79" i="16" s="1"/>
  <c r="A80" i="16" s="1"/>
  <c r="A81" i="16" s="1"/>
  <c r="A82" i="16" s="1"/>
  <c r="A83" i="16" s="1"/>
  <c r="A84" i="16" s="1"/>
  <c r="A85" i="16" s="1"/>
  <c r="A86" i="16" s="1"/>
  <c r="A87" i="16" s="1"/>
  <c r="A88" i="16" s="1"/>
  <c r="A89" i="16" s="1"/>
  <c r="A90" i="16" s="1"/>
  <c r="A91" i="16" s="1"/>
  <c r="A92" i="16" s="1"/>
  <c r="A93" i="16" s="1"/>
  <c r="A94" i="16" s="1"/>
  <c r="A95" i="16" s="1"/>
  <c r="A96" i="16" s="1"/>
  <c r="A97" i="16" s="1"/>
  <c r="A98" i="16" s="1"/>
  <c r="A99" i="16" s="1"/>
  <c r="A100" i="16" s="1"/>
  <c r="A101" i="16" s="1"/>
  <c r="A102" i="16" s="1"/>
  <c r="A103" i="16" s="1"/>
  <c r="A104" i="16" s="1"/>
  <c r="A105" i="16" s="1"/>
  <c r="A106" i="16" s="1"/>
  <c r="A107" i="16" s="1"/>
  <c r="A108" i="16" s="1"/>
  <c r="A109" i="16" s="1"/>
  <c r="A110" i="16" s="1"/>
  <c r="A111" i="16" s="1"/>
  <c r="A112" i="16" s="1"/>
  <c r="A113" i="16" s="1"/>
  <c r="A114" i="16" s="1"/>
  <c r="A115" i="16" s="1"/>
  <c r="A116" i="16" s="1"/>
  <c r="A117" i="16" s="1"/>
  <c r="A118" i="16" s="1"/>
  <c r="A119" i="16" s="1"/>
  <c r="A120" i="16" s="1"/>
  <c r="A121" i="16" s="1"/>
  <c r="A122" i="16" s="1"/>
  <c r="A123" i="16" s="1"/>
  <c r="A124" i="16" s="1"/>
  <c r="A125" i="16" s="1"/>
  <c r="A126" i="16" s="1"/>
  <c r="A127" i="16" s="1"/>
  <c r="A128" i="16" s="1"/>
  <c r="A129" i="16" s="1"/>
  <c r="A130" i="16" s="1"/>
  <c r="A131" i="16" s="1"/>
  <c r="A132" i="16" s="1"/>
  <c r="A133" i="16" s="1"/>
  <c r="A134" i="16" s="1"/>
  <c r="A135" i="16" s="1"/>
  <c r="A136" i="16" s="1"/>
  <c r="A137" i="16" s="1"/>
  <c r="A138" i="16" s="1"/>
  <c r="A139" i="16" s="1"/>
  <c r="A140" i="16" s="1"/>
  <c r="A141" i="16" s="1"/>
  <c r="A142" i="16" s="1"/>
  <c r="A143" i="16" s="1"/>
  <c r="A144" i="16" s="1"/>
  <c r="A145" i="16" s="1"/>
  <c r="A146" i="16" s="1"/>
  <c r="A147" i="16" s="1"/>
  <c r="A148" i="16" s="1"/>
  <c r="A149" i="16" s="1"/>
  <c r="A150" i="16" s="1"/>
  <c r="A151" i="16" s="1"/>
  <c r="A152" i="16" s="1"/>
  <c r="A153" i="16" s="1"/>
  <c r="A154" i="16" s="1"/>
  <c r="A155" i="16" s="1"/>
  <c r="A156" i="16" s="1"/>
  <c r="A157" i="16" s="1"/>
  <c r="A158" i="16" s="1"/>
  <c r="A159" i="16" s="1"/>
  <c r="A160" i="16" s="1"/>
  <c r="A161" i="16" s="1"/>
  <c r="A162" i="16" s="1"/>
  <c r="A163" i="16" s="1"/>
  <c r="A164" i="16" s="1"/>
  <c r="A165" i="16" s="1"/>
  <c r="A166" i="16" s="1"/>
  <c r="A167" i="16" s="1"/>
  <c r="A168" i="16" s="1"/>
  <c r="A169" i="16" s="1"/>
  <c r="A170" i="16" s="1"/>
  <c r="A171" i="16" s="1"/>
  <c r="A172" i="16" s="1"/>
  <c r="A173" i="16" s="1"/>
  <c r="A174" i="16" s="1"/>
  <c r="A175" i="16" s="1"/>
  <c r="A176" i="16" s="1"/>
  <c r="A177" i="16" s="1"/>
  <c r="A178" i="16" s="1"/>
  <c r="A179" i="16" s="1"/>
  <c r="A180" i="16" s="1"/>
  <c r="A181" i="16" s="1"/>
  <c r="A182" i="16" s="1"/>
  <c r="A183" i="16" s="1"/>
  <c r="A184" i="16" s="1"/>
  <c r="A185" i="16" s="1"/>
  <c r="A186" i="16" s="1"/>
  <c r="A187" i="16" s="1"/>
  <c r="A188" i="16" s="1"/>
  <c r="A189" i="16" s="1"/>
  <c r="A190" i="16" s="1"/>
  <c r="A191" i="16" s="1"/>
  <c r="A192" i="16" s="1"/>
  <c r="A193" i="16" s="1"/>
  <c r="A194" i="16" s="1"/>
  <c r="A195" i="16" s="1"/>
  <c r="A196" i="16" s="1"/>
  <c r="A197" i="16" s="1"/>
  <c r="A198" i="16" s="1"/>
  <c r="A199" i="16" s="1"/>
  <c r="A200" i="16" s="1"/>
  <c r="A201" i="16" s="1"/>
  <c r="A202" i="16" s="1"/>
  <c r="A203" i="16" s="1"/>
  <c r="A204" i="16" s="1"/>
  <c r="A205" i="16" s="1"/>
  <c r="A206" i="16" s="1"/>
  <c r="A207" i="16" s="1"/>
  <c r="A208" i="16" s="1"/>
  <c r="A209" i="16" s="1"/>
  <c r="A210" i="16" s="1"/>
  <c r="A211" i="16" s="1"/>
  <c r="A212" i="16" s="1"/>
  <c r="A213" i="16" s="1"/>
  <c r="A132" i="20" l="1"/>
  <c r="A133" i="20" s="1"/>
  <c r="A134" i="20" s="1"/>
  <c r="A135" i="20" s="1"/>
  <c r="A136" i="20" s="1"/>
  <c r="A137" i="20" s="1"/>
  <c r="A138" i="20" s="1"/>
  <c r="A139" i="20" s="1"/>
  <c r="A140" i="20" s="1"/>
  <c r="A141" i="20" s="1"/>
  <c r="A142" i="20" s="1"/>
  <c r="A143" i="20" s="1"/>
  <c r="A144" i="20" s="1"/>
  <c r="A145" i="20" s="1"/>
  <c r="A146" i="20" s="1"/>
  <c r="A147" i="20" s="1"/>
  <c r="A148" i="20" s="1"/>
  <c r="A149" i="20" s="1"/>
  <c r="A150" i="20" s="1"/>
  <c r="A151" i="20" s="1"/>
  <c r="A152" i="20" s="1"/>
  <c r="A153" i="20" s="1"/>
  <c r="A154" i="20" s="1"/>
  <c r="A155" i="20" s="1"/>
  <c r="A156" i="20" s="1"/>
  <c r="A157" i="20" s="1"/>
  <c r="A158" i="20" s="1"/>
  <c r="A159" i="20" s="1"/>
  <c r="A160" i="20" s="1"/>
  <c r="A161" i="20" s="1"/>
  <c r="A162" i="20" s="1"/>
  <c r="A163" i="20" s="1"/>
  <c r="A164" i="20" s="1"/>
  <c r="A165" i="20" s="1"/>
  <c r="A166" i="20" s="1"/>
  <c r="A167" i="20" s="1"/>
  <c r="A168" i="20" s="1"/>
  <c r="A169" i="20" s="1"/>
  <c r="A170" i="20" s="1"/>
  <c r="A171" i="20" s="1"/>
  <c r="A172" i="20" s="1"/>
  <c r="A173" i="20" s="1"/>
  <c r="A174" i="20" s="1"/>
  <c r="A175" i="20" s="1"/>
  <c r="A176" i="20" s="1"/>
  <c r="A177" i="20" s="1"/>
  <c r="A178" i="20" s="1"/>
  <c r="A179" i="20" s="1"/>
  <c r="A180" i="20" s="1"/>
  <c r="A181" i="20" s="1"/>
  <c r="A182" i="20" s="1"/>
  <c r="A183" i="20" s="1"/>
  <c r="A184" i="20" s="1"/>
  <c r="A185" i="20" s="1"/>
  <c r="A186" i="20" s="1"/>
  <c r="A187" i="20" s="1"/>
  <c r="A188" i="20" s="1"/>
  <c r="A189" i="20" s="1"/>
  <c r="A190" i="20" s="1"/>
  <c r="A191" i="20" s="1"/>
  <c r="A192" i="20" s="1"/>
  <c r="A193" i="20" s="1"/>
  <c r="A194" i="20" s="1"/>
  <c r="A195" i="20" s="1"/>
  <c r="A196" i="20" s="1"/>
  <c r="A197" i="20" s="1"/>
  <c r="A198" i="20" s="1"/>
  <c r="A199" i="20" s="1"/>
  <c r="A200" i="20" s="1"/>
  <c r="A201" i="20" s="1"/>
  <c r="A202" i="20" s="1"/>
  <c r="A203" i="20" s="1"/>
  <c r="A204" i="20" s="1"/>
  <c r="A205" i="20" s="1"/>
  <c r="A206" i="20" s="1"/>
  <c r="A207" i="20" s="1"/>
  <c r="A208" i="20" s="1"/>
  <c r="A209" i="20" s="1"/>
  <c r="A210" i="20" s="1"/>
  <c r="A211" i="20" s="1"/>
  <c r="A212" i="20" s="1"/>
  <c r="A213" i="20" s="1"/>
  <c r="A214" i="20" s="1"/>
  <c r="A215" i="20" s="1"/>
  <c r="A216" i="20" s="1"/>
  <c r="A217" i="20" s="1"/>
  <c r="A218" i="20" s="1"/>
  <c r="A219" i="20" s="1"/>
  <c r="A220" i="20" s="1"/>
  <c r="A221" i="20" s="1"/>
  <c r="A222" i="20" s="1"/>
  <c r="A223" i="20" s="1"/>
  <c r="A224" i="20" s="1"/>
  <c r="A225" i="20" s="1"/>
  <c r="A226" i="20" s="1"/>
  <c r="A227" i="20" s="1"/>
  <c r="A228" i="20" s="1"/>
  <c r="A229" i="20" s="1"/>
  <c r="A230" i="20" s="1"/>
  <c r="A231" i="20" s="1"/>
  <c r="A232" i="20" s="1"/>
  <c r="A233" i="20" s="1"/>
  <c r="A234" i="20" s="1"/>
  <c r="A235" i="20" s="1"/>
  <c r="A236" i="20" s="1"/>
  <c r="A237" i="20" s="1"/>
  <c r="A238" i="20" s="1"/>
  <c r="A239" i="20" s="1"/>
  <c r="A240" i="20" s="1"/>
  <c r="A241" i="20" s="1"/>
  <c r="A242" i="20" s="1"/>
  <c r="A243" i="20" s="1"/>
  <c r="A244" i="20" s="1"/>
  <c r="A245" i="20" s="1"/>
  <c r="A246" i="20" s="1"/>
  <c r="A247" i="20" s="1"/>
  <c r="A248" i="20" s="1"/>
  <c r="A249" i="20" s="1"/>
  <c r="A250" i="20" s="1"/>
  <c r="A251" i="20" s="1"/>
  <c r="A252" i="20" s="1"/>
  <c r="A253" i="20" s="1"/>
  <c r="A254" i="20" s="1"/>
  <c r="A255" i="20" s="1"/>
  <c r="A256" i="20" s="1"/>
  <c r="A257" i="20" s="1"/>
  <c r="A258" i="20" s="1"/>
  <c r="A259" i="20" s="1"/>
  <c r="A260" i="20" s="1"/>
  <c r="A261" i="20" s="1"/>
  <c r="A262" i="20" s="1"/>
  <c r="A263" i="20" s="1"/>
  <c r="A264" i="20" s="1"/>
  <c r="A265" i="20" s="1"/>
  <c r="A266" i="20" s="1"/>
  <c r="A267" i="20" s="1"/>
  <c r="A268" i="20" s="1"/>
  <c r="A269" i="20" s="1"/>
  <c r="A270" i="20" s="1"/>
  <c r="A271" i="20" s="1"/>
  <c r="A272" i="20" s="1"/>
  <c r="A273" i="20" s="1"/>
  <c r="A274" i="20" s="1"/>
  <c r="A275" i="20" s="1"/>
  <c r="A276" i="20" s="1"/>
  <c r="A277" i="20" s="1"/>
  <c r="A278" i="20" s="1"/>
  <c r="A279" i="20" s="1"/>
  <c r="A280" i="20" s="1"/>
  <c r="A281" i="20" s="1"/>
  <c r="A282" i="20" s="1"/>
  <c r="A283" i="20" s="1"/>
  <c r="A284" i="20" s="1"/>
  <c r="A285" i="20" s="1"/>
  <c r="A286" i="20" s="1"/>
  <c r="A287" i="20" s="1"/>
  <c r="A288" i="20" s="1"/>
  <c r="A289" i="20" s="1"/>
  <c r="A290" i="20" s="1"/>
  <c r="A291" i="20" s="1"/>
  <c r="A292" i="20" s="1"/>
  <c r="A293" i="20" s="1"/>
  <c r="A294" i="20" s="1"/>
  <c r="A295" i="20" s="1"/>
  <c r="A296" i="20" s="1"/>
  <c r="A297" i="20" s="1"/>
  <c r="A298" i="20" s="1"/>
  <c r="A299" i="20" s="1"/>
  <c r="A300" i="20" s="1"/>
  <c r="A301" i="20" s="1"/>
  <c r="A302" i="20" s="1"/>
  <c r="A303" i="20" s="1"/>
  <c r="A304" i="20" s="1"/>
  <c r="A305" i="20" s="1"/>
  <c r="A306" i="20" s="1"/>
  <c r="A307" i="20" s="1"/>
  <c r="A308" i="20" s="1"/>
  <c r="A309" i="20" s="1"/>
  <c r="A310" i="20" s="1"/>
  <c r="A311" i="20" s="1"/>
  <c r="A312" i="20" s="1"/>
  <c r="A313" i="20" s="1"/>
  <c r="A314" i="20" s="1"/>
  <c r="A315" i="20" s="1"/>
  <c r="A316" i="20" s="1"/>
  <c r="A317" i="20" s="1"/>
  <c r="A318" i="20" s="1"/>
  <c r="A319" i="20" s="1"/>
  <c r="A320" i="20" s="1"/>
  <c r="A321" i="20" s="1"/>
  <c r="A322" i="20" s="1"/>
  <c r="A323" i="20" s="1"/>
  <c r="A324" i="20" s="1"/>
  <c r="A325" i="20" s="1"/>
  <c r="A326" i="20" s="1"/>
  <c r="A327" i="20" s="1"/>
  <c r="A328" i="20" s="1"/>
  <c r="A329" i="20" s="1"/>
  <c r="A330" i="20" s="1"/>
  <c r="A331" i="20" s="1"/>
  <c r="A332" i="20" s="1"/>
  <c r="A333" i="20" s="1"/>
  <c r="A334" i="20" s="1"/>
  <c r="A335" i="20" s="1"/>
  <c r="A336" i="20" s="1"/>
  <c r="A337" i="20" s="1"/>
  <c r="A338" i="20" s="1"/>
  <c r="A339" i="20" s="1"/>
  <c r="A340" i="20" s="1"/>
  <c r="A341" i="20" s="1"/>
  <c r="A342" i="20" s="1"/>
  <c r="A343" i="20" s="1"/>
  <c r="A344" i="20" s="1"/>
  <c r="A345" i="20" s="1"/>
  <c r="A346" i="20" s="1"/>
  <c r="A347" i="20" s="1"/>
  <c r="A348" i="20" s="1"/>
  <c r="A349" i="20" s="1"/>
  <c r="A350" i="20" s="1"/>
  <c r="A351" i="20" s="1"/>
  <c r="A352" i="20" s="1"/>
  <c r="A353" i="20" s="1"/>
  <c r="A354" i="20" s="1"/>
  <c r="A355" i="20" s="1"/>
  <c r="A356" i="20" s="1"/>
  <c r="A357" i="20" s="1"/>
  <c r="A358" i="20" s="1"/>
  <c r="A359" i="20" s="1"/>
  <c r="A360" i="20" s="1"/>
  <c r="A361" i="20" s="1"/>
  <c r="A362" i="20" s="1"/>
  <c r="A363" i="20" s="1"/>
  <c r="A364" i="20" s="1"/>
  <c r="A365" i="20" s="1"/>
  <c r="A366" i="20" s="1"/>
  <c r="A367" i="20" s="1"/>
  <c r="A368" i="20" s="1"/>
  <c r="A369" i="20" s="1"/>
  <c r="A370" i="20" s="1"/>
  <c r="A371" i="20" s="1"/>
  <c r="A372" i="20" s="1"/>
  <c r="A373" i="20" s="1"/>
  <c r="A374" i="20" s="1"/>
  <c r="A375" i="20" s="1"/>
  <c r="A376" i="20" s="1"/>
  <c r="A377" i="20" s="1"/>
  <c r="A378" i="20" s="1"/>
  <c r="A379" i="20" s="1"/>
  <c r="A380" i="20" s="1"/>
  <c r="A381" i="20" s="1"/>
  <c r="A382" i="20" s="1"/>
  <c r="A383" i="20" s="1"/>
  <c r="A384" i="20" s="1"/>
  <c r="A385" i="20" s="1"/>
  <c r="A386" i="20" s="1"/>
  <c r="A387" i="20" s="1"/>
  <c r="A388" i="20" s="1"/>
  <c r="A389" i="20" s="1"/>
  <c r="A390" i="20" s="1"/>
  <c r="A391" i="20" s="1"/>
  <c r="A392" i="20" s="1"/>
  <c r="A393" i="20" s="1"/>
  <c r="A394" i="20" s="1"/>
  <c r="A395" i="20" s="1"/>
  <c r="A396" i="20" s="1"/>
  <c r="A397" i="20" s="1"/>
  <c r="A398" i="20" s="1"/>
  <c r="A399" i="20" s="1"/>
  <c r="A400" i="20" s="1"/>
  <c r="A401" i="20" s="1"/>
  <c r="A402" i="20" s="1"/>
  <c r="A403" i="20" s="1"/>
  <c r="A404" i="20" s="1"/>
  <c r="A405" i="20" s="1"/>
  <c r="A406" i="20" s="1"/>
  <c r="A407" i="20" s="1"/>
  <c r="A408" i="20" s="1"/>
  <c r="A409" i="20" s="1"/>
  <c r="A410" i="20" s="1"/>
  <c r="A411" i="20" s="1"/>
  <c r="A412" i="20" s="1"/>
  <c r="A413" i="20" s="1"/>
  <c r="A414" i="20" s="1"/>
  <c r="A415" i="20" s="1"/>
  <c r="A416" i="20" s="1"/>
  <c r="A417" i="20" s="1"/>
  <c r="A418" i="20" s="1"/>
  <c r="A419" i="20" s="1"/>
  <c r="A420" i="20" s="1"/>
  <c r="A421" i="20" s="1"/>
  <c r="A422" i="20" s="1"/>
  <c r="A423" i="20" s="1"/>
  <c r="A424" i="20" s="1"/>
  <c r="A425" i="20" s="1"/>
  <c r="A426" i="20" s="1"/>
  <c r="A427" i="20" s="1"/>
  <c r="A428" i="20" s="1"/>
  <c r="A429" i="20" s="1"/>
  <c r="A430" i="20" s="1"/>
  <c r="A431" i="20" s="1"/>
  <c r="A432" i="20" s="1"/>
  <c r="A433" i="20" s="1"/>
  <c r="A434" i="20" s="1"/>
  <c r="A435" i="20" s="1"/>
  <c r="A436" i="20" s="1"/>
  <c r="A437" i="20" s="1"/>
  <c r="A438" i="20" s="1"/>
  <c r="A439" i="20" s="1"/>
  <c r="A440" i="20" s="1"/>
  <c r="A441" i="20" s="1"/>
  <c r="A442" i="20" s="1"/>
  <c r="A443" i="20" s="1"/>
  <c r="A444" i="20" s="1"/>
  <c r="A445" i="20" s="1"/>
  <c r="A446" i="20" s="1"/>
  <c r="A447" i="20" s="1"/>
  <c r="A448" i="20" s="1"/>
  <c r="A449" i="20" s="1"/>
  <c r="A450" i="20" s="1"/>
  <c r="A451" i="20" s="1"/>
  <c r="A452" i="20" s="1"/>
  <c r="A453" i="20" s="1"/>
  <c r="A454" i="20" s="1"/>
  <c r="A455" i="20" s="1"/>
  <c r="A456" i="20" s="1"/>
  <c r="A457" i="20" s="1"/>
  <c r="A458" i="20" s="1"/>
  <c r="A459" i="20" s="1"/>
  <c r="A460" i="20" s="1"/>
  <c r="A461" i="20" s="1"/>
  <c r="A462" i="20" s="1"/>
  <c r="A463" i="20" s="1"/>
  <c r="A464" i="20" s="1"/>
  <c r="A465" i="20" s="1"/>
  <c r="A466" i="20" s="1"/>
  <c r="A467" i="20" s="1"/>
  <c r="A468" i="20" s="1"/>
  <c r="A469" i="20" s="1"/>
  <c r="A470" i="20" s="1"/>
  <c r="A471" i="20" s="1"/>
  <c r="A472" i="20" s="1"/>
  <c r="A473" i="20" s="1"/>
  <c r="A474" i="20" s="1"/>
  <c r="A475" i="20" s="1"/>
  <c r="A476" i="20" s="1"/>
  <c r="A477" i="20" s="1"/>
  <c r="A478" i="20" s="1"/>
  <c r="A479" i="20" s="1"/>
  <c r="A480" i="20" s="1"/>
  <c r="A481" i="20" s="1"/>
  <c r="A482" i="20" s="1"/>
  <c r="A483" i="20" s="1"/>
  <c r="A484" i="20" s="1"/>
  <c r="A485" i="20" s="1"/>
  <c r="A486" i="20" s="1"/>
  <c r="A487" i="20" s="1"/>
  <c r="A488" i="20" s="1"/>
  <c r="A489" i="20" s="1"/>
  <c r="A490" i="20" s="1"/>
  <c r="A491" i="20" s="1"/>
  <c r="A492" i="20" s="1"/>
  <c r="A493" i="20" s="1"/>
  <c r="A494" i="20" s="1"/>
  <c r="A495" i="20" s="1"/>
  <c r="A496" i="20" s="1"/>
  <c r="A497" i="20" s="1"/>
  <c r="A498" i="20" s="1"/>
  <c r="A499" i="20" s="1"/>
  <c r="A500" i="20" s="1"/>
  <c r="A501" i="20" s="1"/>
  <c r="A502" i="20" s="1"/>
  <c r="A503" i="20" s="1"/>
  <c r="A504" i="20" s="1"/>
  <c r="A505" i="20" s="1"/>
  <c r="A506" i="20" s="1"/>
  <c r="A507" i="20" s="1"/>
  <c r="A508" i="20" s="1"/>
  <c r="A509" i="20" s="1"/>
  <c r="A510" i="20" s="1"/>
  <c r="A511" i="20" s="1"/>
  <c r="A512" i="20" s="1"/>
  <c r="A513" i="20" s="1"/>
  <c r="A514" i="20" s="1"/>
  <c r="A515" i="20" s="1"/>
  <c r="A516" i="20" s="1"/>
  <c r="A517" i="20" s="1"/>
  <c r="A518" i="20" s="1"/>
  <c r="A519" i="20" s="1"/>
  <c r="A520" i="20" s="1"/>
  <c r="A521" i="20" s="1"/>
  <c r="A522" i="20" s="1"/>
  <c r="A523" i="20" s="1"/>
  <c r="A524" i="20" s="1"/>
  <c r="A525" i="20" s="1"/>
  <c r="A526" i="20" s="1"/>
  <c r="A527" i="20" s="1"/>
  <c r="A528" i="20" s="1"/>
  <c r="A529" i="20" s="1"/>
  <c r="A530" i="20" s="1"/>
  <c r="A531" i="20" s="1"/>
  <c r="A532" i="20" s="1"/>
  <c r="A533" i="20" s="1"/>
  <c r="A534" i="20" s="1"/>
  <c r="A535" i="20" s="1"/>
  <c r="A536" i="20" s="1"/>
  <c r="A537" i="20" s="1"/>
  <c r="A538" i="20" s="1"/>
  <c r="A539" i="20" s="1"/>
  <c r="A540" i="20" s="1"/>
  <c r="A541" i="20" s="1"/>
  <c r="A542" i="20" s="1"/>
  <c r="A543" i="20" s="1"/>
  <c r="A544" i="20" s="1"/>
  <c r="A545" i="20" s="1"/>
  <c r="A546" i="20" s="1"/>
  <c r="A547" i="20" s="1"/>
  <c r="A548" i="20" s="1"/>
  <c r="A549" i="20" s="1"/>
  <c r="A550" i="20" s="1"/>
  <c r="A551" i="20" s="1"/>
  <c r="A552" i="20" s="1"/>
  <c r="A553" i="20" s="1"/>
  <c r="A554" i="20" s="1"/>
  <c r="A555" i="20" s="1"/>
  <c r="A556" i="20" s="1"/>
  <c r="A557" i="20" s="1"/>
  <c r="A558" i="20" s="1"/>
  <c r="A559" i="20" s="1"/>
  <c r="A560" i="20" s="1"/>
  <c r="A561" i="20" s="1"/>
  <c r="A562" i="20" s="1"/>
  <c r="A563" i="20" s="1"/>
  <c r="A564" i="20" s="1"/>
  <c r="A565" i="20" s="1"/>
  <c r="A566" i="20" s="1"/>
  <c r="A567" i="20" s="1"/>
  <c r="A568" i="20" s="1"/>
  <c r="A569" i="20" s="1"/>
  <c r="A570" i="20" s="1"/>
  <c r="A571" i="20" s="1"/>
  <c r="A572" i="20" s="1"/>
  <c r="A573" i="20" s="1"/>
  <c r="A574" i="20" s="1"/>
  <c r="A575" i="20" s="1"/>
  <c r="A576" i="20" s="1"/>
  <c r="A577" i="20" s="1"/>
  <c r="A578" i="20" s="1"/>
  <c r="A579" i="20" s="1"/>
  <c r="A580" i="20" s="1"/>
  <c r="A581" i="20" s="1"/>
  <c r="A582" i="20" s="1"/>
  <c r="A583" i="20" s="1"/>
  <c r="A584" i="20" s="1"/>
  <c r="A585" i="20" s="1"/>
  <c r="A586" i="20" s="1"/>
  <c r="A587" i="20" s="1"/>
  <c r="A588" i="20" s="1"/>
  <c r="A589" i="20" s="1"/>
  <c r="A590" i="20" s="1"/>
  <c r="A591" i="20" s="1"/>
  <c r="A592" i="20" s="1"/>
  <c r="A593" i="20" s="1"/>
  <c r="A594" i="20" s="1"/>
  <c r="A595" i="20" s="1"/>
  <c r="A596" i="20" l="1"/>
  <c r="A597" i="20" s="1"/>
  <c r="D601" i="20"/>
  <c r="R310" i="15"/>
  <c r="Q310" i="15"/>
  <c r="P310" i="15"/>
  <c r="A193" i="15"/>
  <c r="A194" i="15" s="1"/>
  <c r="A195" i="15" s="1"/>
  <c r="A196" i="15" s="1"/>
  <c r="A197" i="15" s="1"/>
  <c r="A198" i="15" s="1"/>
  <c r="A199" i="15" s="1"/>
  <c r="A200" i="15" s="1"/>
  <c r="A201" i="15" s="1"/>
  <c r="A202" i="15" s="1"/>
  <c r="A203" i="15" s="1"/>
  <c r="A204" i="15" s="1"/>
  <c r="A205" i="15" s="1"/>
  <c r="A206" i="15" s="1"/>
  <c r="A207" i="15" s="1"/>
  <c r="A208" i="15" s="1"/>
  <c r="A209" i="15" s="1"/>
  <c r="A210" i="15" s="1"/>
  <c r="A211" i="15" s="1"/>
  <c r="A212" i="15" s="1"/>
  <c r="A213" i="15" s="1"/>
  <c r="A214" i="15" s="1"/>
  <c r="A215" i="15" s="1"/>
  <c r="A216" i="15" s="1"/>
  <c r="A217" i="15" s="1"/>
  <c r="A218" i="15" s="1"/>
  <c r="A219" i="15" s="1"/>
  <c r="A220" i="15" s="1"/>
  <c r="A221" i="15" s="1"/>
  <c r="A222" i="15" s="1"/>
  <c r="A223" i="15" s="1"/>
  <c r="A224" i="15" s="1"/>
  <c r="A225" i="15" s="1"/>
  <c r="A226" i="15" s="1"/>
  <c r="A227" i="15" s="1"/>
  <c r="A228" i="15" s="1"/>
  <c r="A229" i="15" s="1"/>
  <c r="A230" i="15" s="1"/>
  <c r="A231" i="15" s="1"/>
  <c r="A232" i="15" s="1"/>
  <c r="A233" i="15" s="1"/>
  <c r="A234" i="15" s="1"/>
  <c r="A235" i="15" s="1"/>
  <c r="A236" i="15" s="1"/>
  <c r="A237" i="15" s="1"/>
  <c r="A238" i="15" s="1"/>
  <c r="A239" i="15" s="1"/>
  <c r="A240" i="15" s="1"/>
  <c r="A241" i="15" s="1"/>
  <c r="A242" i="15" s="1"/>
  <c r="A243" i="15" s="1"/>
  <c r="A244" i="15" s="1"/>
  <c r="A245" i="15" s="1"/>
  <c r="A246" i="15" s="1"/>
  <c r="A247" i="15" s="1"/>
  <c r="A248" i="15" s="1"/>
  <c r="A249" i="15" s="1"/>
  <c r="A250" i="15" s="1"/>
  <c r="A251" i="15" s="1"/>
  <c r="A252" i="15" s="1"/>
  <c r="A253" i="15" s="1"/>
  <c r="A254" i="15" s="1"/>
  <c r="A255" i="15" s="1"/>
  <c r="A256" i="15" s="1"/>
  <c r="A257" i="15" s="1"/>
  <c r="A258" i="15" s="1"/>
  <c r="A259" i="15" s="1"/>
  <c r="A260" i="15" s="1"/>
  <c r="A261" i="15" s="1"/>
  <c r="A262" i="15" s="1"/>
  <c r="A263" i="15" s="1"/>
  <c r="A264" i="15" s="1"/>
  <c r="A265" i="15" s="1"/>
  <c r="A266" i="15" s="1"/>
  <c r="A267" i="15" s="1"/>
  <c r="A268" i="15" s="1"/>
  <c r="A269" i="15" s="1"/>
  <c r="A270" i="15" s="1"/>
  <c r="A271" i="15" s="1"/>
  <c r="A272" i="15" s="1"/>
  <c r="A273" i="15" s="1"/>
  <c r="A274" i="15" s="1"/>
  <c r="A275" i="15" s="1"/>
  <c r="A276" i="15" s="1"/>
  <c r="A277" i="15" s="1"/>
  <c r="A278" i="15" s="1"/>
  <c r="A279" i="15" s="1"/>
  <c r="A280" i="15" s="1"/>
  <c r="A281" i="15" s="1"/>
  <c r="A282" i="15" s="1"/>
  <c r="A283" i="15" s="1"/>
  <c r="A284" i="15" s="1"/>
  <c r="A285" i="15" s="1"/>
  <c r="A286" i="15" s="1"/>
  <c r="A287" i="15" s="1"/>
  <c r="A288" i="15" s="1"/>
  <c r="A289" i="15" s="1"/>
  <c r="A290" i="15" s="1"/>
  <c r="A291" i="15" s="1"/>
  <c r="A292" i="15" s="1"/>
  <c r="A293" i="15" s="1"/>
  <c r="A294" i="15" s="1"/>
  <c r="A295" i="15" s="1"/>
  <c r="A296" i="15" s="1"/>
  <c r="A297" i="15" s="1"/>
  <c r="A298" i="15" s="1"/>
  <c r="A299" i="15" s="1"/>
  <c r="A300" i="15" s="1"/>
  <c r="A301" i="15" s="1"/>
  <c r="A302" i="15" s="1"/>
  <c r="A303" i="15" s="1"/>
  <c r="A304" i="15" s="1"/>
  <c r="A305" i="15" s="1"/>
  <c r="A306" i="15" s="1"/>
  <c r="A307" i="15" s="1"/>
  <c r="A308" i="15" s="1"/>
  <c r="A309" i="15" s="1"/>
  <c r="A310" i="15" s="1"/>
  <c r="A311" i="15" s="1"/>
  <c r="A312" i="15" s="1"/>
  <c r="A313" i="15" s="1"/>
  <c r="A314" i="15" s="1"/>
  <c r="A315" i="15" s="1"/>
  <c r="A316" i="15" s="1"/>
  <c r="A317" i="15" s="1"/>
  <c r="A318" i="15" s="1"/>
  <c r="A319" i="15" s="1"/>
  <c r="A320" i="15" s="1"/>
  <c r="A321" i="15" s="1"/>
  <c r="A322" i="15" s="1"/>
  <c r="A323" i="15" s="1"/>
  <c r="A324" i="15" s="1"/>
  <c r="A325" i="15" s="1"/>
  <c r="A326" i="15" s="1"/>
  <c r="A327" i="15" s="1"/>
  <c r="A328" i="15" s="1"/>
  <c r="A329" i="15" s="1"/>
  <c r="A330" i="15" s="1"/>
  <c r="A331" i="15" s="1"/>
  <c r="A332" i="15" s="1"/>
  <c r="A333" i="15" s="1"/>
  <c r="A334" i="15" s="1"/>
  <c r="A335" i="15" s="1"/>
  <c r="A336" i="15" s="1"/>
  <c r="A337" i="15" s="1"/>
  <c r="A338" i="15" s="1"/>
  <c r="A339" i="15" s="1"/>
  <c r="A340" i="15" s="1"/>
  <c r="A341" i="15" s="1"/>
  <c r="A342" i="15" s="1"/>
  <c r="A343" i="15" s="1"/>
  <c r="A344" i="15" s="1"/>
  <c r="A345" i="15" s="1"/>
  <c r="A346" i="15" s="1"/>
  <c r="A347" i="15" s="1"/>
  <c r="A348" i="15" s="1"/>
  <c r="A349" i="15" s="1"/>
  <c r="A350" i="15" s="1"/>
  <c r="A351" i="15" s="1"/>
  <c r="A352" i="15" s="1"/>
  <c r="A353" i="15" s="1"/>
  <c r="A354" i="15" s="1"/>
  <c r="A355" i="15" s="1"/>
  <c r="A356" i="15" s="1"/>
  <c r="A357" i="15" s="1"/>
  <c r="A358" i="15" s="1"/>
  <c r="A359" i="15" s="1"/>
  <c r="A360" i="15" s="1"/>
  <c r="A361" i="15" s="1"/>
  <c r="A362" i="15" s="1"/>
  <c r="A363" i="15" s="1"/>
  <c r="A364" i="15" s="1"/>
  <c r="A365" i="15" s="1"/>
  <c r="A366" i="15" s="1"/>
  <c r="A367" i="15" s="1"/>
  <c r="A368" i="15" s="1"/>
  <c r="A369" i="15" s="1"/>
  <c r="A370" i="15" s="1"/>
  <c r="A371" i="15" s="1"/>
  <c r="A372" i="15" s="1"/>
  <c r="A373" i="15" s="1"/>
  <c r="A374" i="15" s="1"/>
  <c r="A375" i="15" s="1"/>
  <c r="A376" i="15" s="1"/>
  <c r="A377" i="15" s="1"/>
  <c r="A378" i="15" s="1"/>
  <c r="A379" i="15" s="1"/>
  <c r="A380" i="15" s="1"/>
  <c r="A381" i="15" s="1"/>
  <c r="A382" i="15" s="1"/>
  <c r="A383" i="15" s="1"/>
  <c r="A384" i="15" s="1"/>
  <c r="A385" i="15" s="1"/>
  <c r="A386" i="15" s="1"/>
  <c r="A387" i="15" s="1"/>
  <c r="A388" i="15" s="1"/>
  <c r="A389" i="15" s="1"/>
  <c r="A390" i="15" s="1"/>
  <c r="A391" i="15" s="1"/>
  <c r="A392" i="15" s="1"/>
  <c r="A393" i="15" s="1"/>
  <c r="A394" i="15" s="1"/>
  <c r="A395" i="15" s="1"/>
  <c r="A396" i="15" s="1"/>
  <c r="A397" i="15" s="1"/>
  <c r="A398" i="15" s="1"/>
  <c r="A399" i="15" s="1"/>
  <c r="A400" i="15" s="1"/>
  <c r="A401" i="15" s="1"/>
  <c r="A402" i="15" s="1"/>
  <c r="A403" i="15" s="1"/>
  <c r="A404" i="15" s="1"/>
  <c r="A405" i="15" s="1"/>
  <c r="A406" i="15" s="1"/>
  <c r="A407" i="15" s="1"/>
  <c r="A408" i="15" s="1"/>
  <c r="A409" i="15" s="1"/>
  <c r="A410" i="15" s="1"/>
  <c r="A411" i="15" s="1"/>
  <c r="A412" i="15" s="1"/>
  <c r="A413" i="15" s="1"/>
  <c r="A414" i="15" s="1"/>
  <c r="A415" i="15" s="1"/>
  <c r="A416" i="15" s="1"/>
  <c r="A417" i="15" s="1"/>
  <c r="A418" i="15" s="1"/>
  <c r="A419" i="15" s="1"/>
  <c r="A420" i="15" s="1"/>
  <c r="A421" i="15" s="1"/>
  <c r="A422" i="15" s="1"/>
  <c r="A423" i="15" s="1"/>
  <c r="A424" i="15" s="1"/>
  <c r="A425" i="15" s="1"/>
  <c r="A426" i="15" s="1"/>
  <c r="A427" i="15" s="1"/>
  <c r="A428" i="15" s="1"/>
  <c r="A429" i="15" s="1"/>
  <c r="A430" i="15" s="1"/>
  <c r="A431" i="15" s="1"/>
  <c r="A432" i="15" s="1"/>
  <c r="A433" i="15" s="1"/>
  <c r="A434" i="15" s="1"/>
  <c r="A435" i="15" s="1"/>
  <c r="A436" i="15" s="1"/>
  <c r="A437" i="15" s="1"/>
  <c r="A438" i="15" s="1"/>
  <c r="A439" i="15" s="1"/>
  <c r="A440" i="15" s="1"/>
  <c r="A441" i="15" s="1"/>
  <c r="A442" i="15" s="1"/>
  <c r="A443" i="15" s="1"/>
  <c r="A444" i="15" s="1"/>
  <c r="A445" i="15" s="1"/>
  <c r="A446" i="15" s="1"/>
  <c r="A447" i="15" s="1"/>
  <c r="A448" i="15" s="1"/>
  <c r="A449" i="15" s="1"/>
  <c r="A450" i="15" s="1"/>
  <c r="A451" i="15" s="1"/>
  <c r="A452" i="15" s="1"/>
  <c r="A453" i="15" s="1"/>
  <c r="A454" i="15" s="1"/>
  <c r="A455" i="15" s="1"/>
  <c r="A456" i="15" s="1"/>
  <c r="A457" i="15" s="1"/>
  <c r="A458" i="15" s="1"/>
  <c r="A459" i="15" s="1"/>
  <c r="A460" i="15" s="1"/>
  <c r="A461" i="15" s="1"/>
  <c r="A462" i="15" s="1"/>
  <c r="A463" i="15" s="1"/>
  <c r="A464" i="15" s="1"/>
  <c r="A465" i="15" s="1"/>
  <c r="A466" i="15" s="1"/>
  <c r="A467" i="15" s="1"/>
  <c r="A468" i="15" s="1"/>
  <c r="A469" i="15" s="1"/>
  <c r="A470" i="15" s="1"/>
  <c r="A471" i="15" s="1"/>
  <c r="A472" i="15" s="1"/>
  <c r="A473" i="15" s="1"/>
  <c r="A474" i="15" s="1"/>
  <c r="A475" i="15" s="1"/>
  <c r="A476" i="15" s="1"/>
  <c r="A477" i="15" s="1"/>
  <c r="A478" i="15" s="1"/>
  <c r="A479" i="15" s="1"/>
  <c r="A480" i="15" s="1"/>
  <c r="A481" i="15" s="1"/>
  <c r="A482" i="15" s="1"/>
  <c r="A483" i="15" s="1"/>
  <c r="A484" i="15" s="1"/>
  <c r="A485" i="15" s="1"/>
  <c r="A486" i="15" s="1"/>
  <c r="A487" i="15" s="1"/>
  <c r="A488" i="15" s="1"/>
  <c r="A489" i="15" s="1"/>
  <c r="A490" i="15" s="1"/>
  <c r="A491" i="15" s="1"/>
  <c r="A492" i="15" s="1"/>
  <c r="A493" i="15" s="1"/>
  <c r="A494" i="15" s="1"/>
  <c r="A495" i="15" s="1"/>
  <c r="A496" i="15" s="1"/>
  <c r="A497" i="15" s="1"/>
  <c r="A498" i="15" s="1"/>
  <c r="A499" i="15" s="1"/>
  <c r="A500" i="15" s="1"/>
  <c r="A501" i="15" s="1"/>
  <c r="A502" i="15" s="1"/>
  <c r="A503" i="15" s="1"/>
  <c r="A504" i="15" s="1"/>
  <c r="A505" i="15" s="1"/>
  <c r="A506" i="15" s="1"/>
  <c r="A507" i="15" s="1"/>
  <c r="A508" i="15" s="1"/>
  <c r="A509" i="15" s="1"/>
  <c r="A510" i="15" s="1"/>
  <c r="A511" i="15" s="1"/>
  <c r="A512" i="15" s="1"/>
  <c r="A513" i="15" s="1"/>
  <c r="A514" i="15" s="1"/>
  <c r="A515" i="15" s="1"/>
  <c r="A516" i="15" s="1"/>
  <c r="A517" i="15" s="1"/>
  <c r="A518" i="15" s="1"/>
  <c r="A519" i="15" s="1"/>
  <c r="A520" i="15" s="1"/>
  <c r="A521" i="15" s="1"/>
  <c r="A522" i="15" s="1"/>
  <c r="A523" i="15" s="1"/>
  <c r="A524" i="15" s="1"/>
  <c r="A525" i="15" s="1"/>
  <c r="A526" i="15" s="1"/>
  <c r="A527" i="15" s="1"/>
  <c r="A528" i="15" s="1"/>
  <c r="A529" i="15" s="1"/>
  <c r="A530" i="15" s="1"/>
  <c r="A531" i="15" s="1"/>
  <c r="A532" i="15" s="1"/>
  <c r="A533" i="15" s="1"/>
  <c r="A534" i="15" s="1"/>
  <c r="A535" i="15" s="1"/>
  <c r="A536" i="15" s="1"/>
  <c r="A537" i="15" s="1"/>
  <c r="A538" i="15" s="1"/>
  <c r="A539" i="15" s="1"/>
  <c r="A540" i="15" s="1"/>
  <c r="A541" i="15" s="1"/>
  <c r="A542" i="15" s="1"/>
  <c r="A543" i="15" s="1"/>
  <c r="A544" i="15" s="1"/>
  <c r="A545" i="15" s="1"/>
  <c r="A546" i="15" s="1"/>
  <c r="A547" i="15" s="1"/>
  <c r="A548" i="15" s="1"/>
  <c r="A549" i="15" s="1"/>
  <c r="A550" i="15" s="1"/>
  <c r="A551" i="15" s="1"/>
  <c r="A552" i="15" s="1"/>
  <c r="A553" i="15" s="1"/>
  <c r="A554" i="15" s="1"/>
  <c r="A555" i="15" s="1"/>
  <c r="A556" i="15" s="1"/>
  <c r="A557" i="15" s="1"/>
  <c r="A558" i="15" s="1"/>
  <c r="A559" i="15" s="1"/>
  <c r="A560" i="15" s="1"/>
  <c r="A561" i="15" s="1"/>
  <c r="A562" i="15" s="1"/>
  <c r="A563" i="15" s="1"/>
  <c r="A564" i="15" s="1"/>
  <c r="A565" i="15" s="1"/>
  <c r="A566" i="15" s="1"/>
  <c r="A567" i="15" s="1"/>
  <c r="A568" i="15" s="1"/>
  <c r="A569" i="15" s="1"/>
  <c r="A570" i="15" s="1"/>
  <c r="A571" i="15" s="1"/>
  <c r="A572" i="15" s="1"/>
  <c r="A573" i="15" s="1"/>
  <c r="A574" i="15" s="1"/>
  <c r="A575" i="15" s="1"/>
  <c r="A576" i="15" s="1"/>
  <c r="A577" i="15" s="1"/>
  <c r="A578" i="15" s="1"/>
  <c r="A579" i="15" s="1"/>
  <c r="A580" i="15" s="1"/>
  <c r="A581" i="15" s="1"/>
  <c r="A582" i="15" s="1"/>
  <c r="A583" i="15" s="1"/>
  <c r="A584" i="15" s="1"/>
  <c r="A585" i="15" s="1"/>
  <c r="A586" i="15" s="1"/>
  <c r="A587" i="15" s="1"/>
  <c r="A588" i="15" s="1"/>
  <c r="A589" i="15" s="1"/>
  <c r="A590" i="15" s="1"/>
  <c r="A591" i="15" s="1"/>
  <c r="A592" i="15" s="1"/>
  <c r="A593" i="15" s="1"/>
  <c r="A594" i="15" s="1"/>
  <c r="A595" i="15" s="1"/>
  <c r="A596" i="15" s="1"/>
  <c r="A597" i="15" s="1"/>
  <c r="A598" i="15" s="1"/>
  <c r="A599" i="15" s="1"/>
  <c r="A600" i="15" s="1"/>
  <c r="A601" i="15" s="1"/>
  <c r="A602" i="15" s="1"/>
  <c r="A603" i="15" s="1"/>
  <c r="A604" i="15" s="1"/>
  <c r="A81" i="15"/>
  <c r="A82" i="15" s="1"/>
  <c r="A83" i="15" s="1"/>
  <c r="A84" i="15" s="1"/>
  <c r="A85" i="15" s="1"/>
  <c r="A86" i="15" s="1"/>
  <c r="A87" i="15" s="1"/>
  <c r="A88" i="15" s="1"/>
  <c r="A89" i="15" s="1"/>
  <c r="A90" i="15" s="1"/>
  <c r="A91" i="15" s="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A125" i="15" s="1"/>
  <c r="A126" i="15" s="1"/>
  <c r="A127" i="15" s="1"/>
  <c r="A128" i="15" s="1"/>
  <c r="A129" i="15" s="1"/>
  <c r="A130" i="15" s="1"/>
  <c r="A131" i="15" s="1"/>
  <c r="A132" i="15" s="1"/>
  <c r="A133" i="15" s="1"/>
  <c r="A134" i="15" s="1"/>
  <c r="A135" i="15" s="1"/>
  <c r="A136" i="15" s="1"/>
  <c r="A137" i="15" s="1"/>
  <c r="A138" i="15" s="1"/>
  <c r="A139" i="15" s="1"/>
  <c r="A140" i="15" s="1"/>
  <c r="A141" i="15" s="1"/>
  <c r="A142" i="15" s="1"/>
  <c r="A143" i="15" s="1"/>
  <c r="A144" i="15" s="1"/>
  <c r="A145" i="15" s="1"/>
  <c r="A146" i="15" s="1"/>
  <c r="A147" i="15" s="1"/>
  <c r="A148" i="15" s="1"/>
  <c r="A149" i="15" s="1"/>
  <c r="A150" i="15" s="1"/>
  <c r="A151" i="15" s="1"/>
  <c r="A152" i="15" s="1"/>
  <c r="A153" i="15" s="1"/>
  <c r="A154" i="15" s="1"/>
  <c r="A155" i="15" s="1"/>
  <c r="A156" i="15" s="1"/>
  <c r="A157" i="15" s="1"/>
  <c r="A158" i="15" s="1"/>
  <c r="A159" i="15" s="1"/>
  <c r="A160" i="15" s="1"/>
  <c r="A161" i="15" s="1"/>
  <c r="A162" i="15" s="1"/>
  <c r="A5" i="15"/>
  <c r="A6" i="15" s="1"/>
  <c r="A7" i="15" s="1"/>
  <c r="A8" i="15" s="1"/>
  <c r="A9" i="15" s="1"/>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5" i="14"/>
  <c r="A6" i="14" s="1"/>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5" i="1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100" i="11" s="1"/>
  <c r="A101" i="11" s="1"/>
  <c r="A102" i="11" s="1"/>
  <c r="A103" i="11" s="1"/>
  <c r="A104" i="11" s="1"/>
  <c r="A105" i="11" s="1"/>
  <c r="A106" i="11" s="1"/>
  <c r="A107" i="11" s="1"/>
  <c r="A108" i="11" s="1"/>
  <c r="A109" i="11" s="1"/>
  <c r="A110" i="11" s="1"/>
  <c r="A111" i="11" s="1"/>
  <c r="A112" i="11" s="1"/>
  <c r="A113" i="11" s="1"/>
  <c r="A114" i="11" s="1"/>
  <c r="A115" i="11" s="1"/>
  <c r="A116" i="11" s="1"/>
  <c r="A117" i="11" s="1"/>
  <c r="A118" i="11" s="1"/>
  <c r="A119" i="11" s="1"/>
  <c r="A120" i="11" s="1"/>
  <c r="A121" i="11" s="1"/>
  <c r="A122" i="11" s="1"/>
  <c r="A123" i="11" s="1"/>
  <c r="A124" i="11" s="1"/>
  <c r="A125" i="11" s="1"/>
  <c r="A126" i="11" s="1"/>
  <c r="A127" i="11" s="1"/>
  <c r="A128" i="11" s="1"/>
  <c r="A129" i="11" s="1"/>
  <c r="A130" i="11" s="1"/>
  <c r="A131" i="11" s="1"/>
  <c r="A132" i="11" s="1"/>
  <c r="A133" i="11" s="1"/>
  <c r="A134" i="11" s="1"/>
  <c r="A135" i="11" s="1"/>
  <c r="A136" i="11" s="1"/>
  <c r="A137" i="11" s="1"/>
  <c r="A138" i="11" s="1"/>
  <c r="A139" i="11" s="1"/>
  <c r="A140" i="11" s="1"/>
  <c r="A141" i="11" s="1"/>
  <c r="A142" i="11" s="1"/>
  <c r="A143" i="11" s="1"/>
  <c r="A144" i="11" s="1"/>
  <c r="A145" i="11" s="1"/>
  <c r="A146" i="11" s="1"/>
  <c r="A147" i="11" s="1"/>
  <c r="A148" i="11" s="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74" i="11" s="1"/>
  <c r="A175" i="11" s="1"/>
  <c r="A176" i="11" s="1"/>
  <c r="A177" i="11" s="1"/>
  <c r="A178" i="11" s="1"/>
  <c r="A179" i="11" s="1"/>
  <c r="A180" i="11" s="1"/>
  <c r="A181" i="11" s="1"/>
  <c r="A182" i="11" s="1"/>
  <c r="A183" i="11" s="1"/>
  <c r="A184" i="11" s="1"/>
  <c r="A185" i="11" s="1"/>
  <c r="A186" i="11" s="1"/>
  <c r="A187" i="11" s="1"/>
  <c r="A188" i="11" s="1"/>
  <c r="A189" i="11" s="1"/>
  <c r="A190" i="11" s="1"/>
  <c r="A191" i="11" s="1"/>
  <c r="A192" i="11" s="1"/>
  <c r="A193" i="11" s="1"/>
  <c r="A194" i="11" s="1"/>
  <c r="A195" i="11" s="1"/>
  <c r="A196" i="11" s="1"/>
  <c r="A197" i="11" s="1"/>
  <c r="A198" i="11" s="1"/>
  <c r="A199" i="11" s="1"/>
  <c r="A200" i="11" s="1"/>
  <c r="A201" i="11" s="1"/>
  <c r="A202" i="11" s="1"/>
  <c r="A203" i="11" s="1"/>
  <c r="A204" i="11" s="1"/>
  <c r="A205" i="11" s="1"/>
  <c r="A206" i="11" s="1"/>
  <c r="A207" i="11" s="1"/>
  <c r="A208" i="11" s="1"/>
  <c r="A209" i="11" s="1"/>
  <c r="A210" i="11" s="1"/>
  <c r="A211" i="11" s="1"/>
  <c r="A212" i="11" s="1"/>
  <c r="A213" i="11" s="1"/>
  <c r="A214" i="11" s="1"/>
  <c r="A215" i="11" s="1"/>
  <c r="A216" i="11" s="1"/>
  <c r="A217" i="11" s="1"/>
  <c r="A218" i="11" s="1"/>
  <c r="A219" i="11" s="1"/>
  <c r="A220" i="11" s="1"/>
  <c r="A221" i="11" s="1"/>
  <c r="A222" i="11" s="1"/>
  <c r="A223" i="11" s="1"/>
  <c r="A224" i="11" s="1"/>
  <c r="A225" i="11" s="1"/>
  <c r="A226" i="11" s="1"/>
  <c r="A227" i="11" s="1"/>
  <c r="A228" i="11" s="1"/>
  <c r="A229" i="11" s="1"/>
  <c r="A230" i="11" s="1"/>
  <c r="A231" i="11" s="1"/>
  <c r="A232" i="11" s="1"/>
  <c r="A233" i="11" s="1"/>
  <c r="A234" i="11" s="1"/>
  <c r="A235" i="11" s="1"/>
  <c r="A236" i="11" s="1"/>
  <c r="A237" i="11" s="1"/>
  <c r="A238" i="11" s="1"/>
  <c r="A239" i="11" s="1"/>
  <c r="A240" i="11" s="1"/>
  <c r="A241" i="11" s="1"/>
  <c r="A242" i="11" s="1"/>
  <c r="A243" i="11" s="1"/>
  <c r="A244" i="11" s="1"/>
  <c r="A245" i="11" s="1"/>
  <c r="A246" i="11" s="1"/>
  <c r="A247" i="11" s="1"/>
  <c r="A248" i="11" s="1"/>
  <c r="A249" i="11" s="1"/>
  <c r="A250" i="11" s="1"/>
  <c r="A251" i="11" s="1"/>
  <c r="A252" i="11" s="1"/>
  <c r="A253" i="11" s="1"/>
  <c r="A254" i="11" s="1"/>
  <c r="A255" i="11" s="1"/>
  <c r="A256" i="11" s="1"/>
  <c r="A257" i="11" s="1"/>
  <c r="A258" i="11" s="1"/>
  <c r="A259" i="11" s="1"/>
  <c r="A260" i="11" s="1"/>
  <c r="A261" i="11" s="1"/>
  <c r="A262" i="11" s="1"/>
  <c r="A263" i="11" s="1"/>
  <c r="A264" i="11" s="1"/>
  <c r="A265" i="11" s="1"/>
  <c r="A266" i="11" s="1"/>
  <c r="A267" i="11" s="1"/>
  <c r="A268" i="11" s="1"/>
  <c r="A269" i="11" s="1"/>
  <c r="A270" i="11" s="1"/>
  <c r="A271" i="11" s="1"/>
  <c r="A272" i="11" s="1"/>
  <c r="A273" i="11" s="1"/>
  <c r="A274" i="11" s="1"/>
  <c r="A275" i="11" s="1"/>
  <c r="A276" i="11" s="1"/>
  <c r="A277" i="11" s="1"/>
  <c r="A278" i="11" s="1"/>
  <c r="A279" i="11" s="1"/>
  <c r="A280" i="11" s="1"/>
  <c r="A281" i="11" s="1"/>
  <c r="A282" i="11" s="1"/>
  <c r="A283" i="11" s="1"/>
  <c r="A284" i="11" s="1"/>
  <c r="A285" i="11" s="1"/>
  <c r="A286" i="11" s="1"/>
  <c r="A287" i="11" s="1"/>
  <c r="A288" i="11" s="1"/>
  <c r="A289" i="11" s="1"/>
  <c r="A290" i="11" s="1"/>
  <c r="A291" i="11" s="1"/>
  <c r="A292" i="11" s="1"/>
  <c r="A293" i="11" s="1"/>
  <c r="A294" i="11" s="1"/>
  <c r="A295" i="11" s="1"/>
  <c r="A296" i="11" s="1"/>
  <c r="A297" i="11" s="1"/>
  <c r="A298" i="11" s="1"/>
  <c r="A299" i="11" s="1"/>
  <c r="A300" i="11" s="1"/>
  <c r="A301" i="11" s="1"/>
  <c r="A302" i="11" s="1"/>
  <c r="A303" i="11" s="1"/>
  <c r="A304" i="11" s="1"/>
  <c r="A305" i="11" s="1"/>
  <c r="A306" i="11" s="1"/>
  <c r="A307" i="11" s="1"/>
  <c r="A308" i="11" s="1"/>
  <c r="A309" i="11" s="1"/>
  <c r="A310" i="11" s="1"/>
  <c r="A311" i="11" s="1"/>
  <c r="A312" i="11" s="1"/>
  <c r="A313" i="11" s="1"/>
  <c r="A314" i="11" s="1"/>
  <c r="A315" i="11" s="1"/>
  <c r="A316" i="11" s="1"/>
  <c r="A317" i="11" s="1"/>
  <c r="A318" i="11" s="1"/>
  <c r="A319" i="11" s="1"/>
  <c r="A320" i="11" s="1"/>
  <c r="A321" i="11" s="1"/>
  <c r="A322" i="11" s="1"/>
  <c r="A323" i="11" s="1"/>
  <c r="A324" i="11" s="1"/>
  <c r="A325" i="11" s="1"/>
  <c r="A326" i="11" s="1"/>
  <c r="A327" i="11" s="1"/>
  <c r="A328" i="11" s="1"/>
  <c r="A329" i="11" s="1"/>
  <c r="A330" i="11" s="1"/>
  <c r="A331" i="11" s="1"/>
  <c r="A332" i="11" s="1"/>
  <c r="A333" i="11" s="1"/>
  <c r="A334" i="11" s="1"/>
  <c r="A335" i="11" s="1"/>
  <c r="A336" i="11" s="1"/>
  <c r="A337" i="11" s="1"/>
  <c r="A338" i="11" s="1"/>
  <c r="A339" i="11" s="1"/>
  <c r="A340" i="11" s="1"/>
  <c r="A341" i="11" s="1"/>
  <c r="A342" i="11" s="1"/>
  <c r="A343" i="11" s="1"/>
  <c r="A344" i="11" s="1"/>
  <c r="A345" i="11" s="1"/>
  <c r="A346" i="11" s="1"/>
  <c r="A347" i="11" s="1"/>
  <c r="A348" i="11" s="1"/>
  <c r="A349" i="11" s="1"/>
  <c r="A350" i="11" s="1"/>
  <c r="A351" i="11" s="1"/>
  <c r="A352" i="11" s="1"/>
  <c r="A353" i="11" s="1"/>
  <c r="A354" i="11" s="1"/>
  <c r="A355" i="11" s="1"/>
  <c r="A356" i="11" s="1"/>
  <c r="A357" i="11" s="1"/>
  <c r="A358" i="11" s="1"/>
  <c r="A359" i="11" s="1"/>
  <c r="A360" i="11" s="1"/>
  <c r="A361" i="11" s="1"/>
  <c r="A362" i="11" s="1"/>
  <c r="A363" i="11" s="1"/>
  <c r="A364" i="11" s="1"/>
  <c r="A365" i="11" s="1"/>
  <c r="A366" i="11" s="1"/>
  <c r="A367" i="11" s="1"/>
  <c r="A368" i="11" s="1"/>
  <c r="A369" i="11" s="1"/>
  <c r="A370" i="11" s="1"/>
  <c r="A371" i="11" s="1"/>
  <c r="A372" i="11" s="1"/>
  <c r="A373" i="11" s="1"/>
  <c r="A374" i="11" s="1"/>
  <c r="A375" i="11" s="1"/>
  <c r="A376" i="11" s="1"/>
  <c r="A377" i="11" s="1"/>
  <c r="A378" i="11" s="1"/>
  <c r="A379" i="11" s="1"/>
  <c r="A380" i="11" s="1"/>
  <c r="A381" i="11" s="1"/>
  <c r="A382" i="11" s="1"/>
  <c r="A383" i="11" s="1"/>
  <c r="A384" i="11" s="1"/>
  <c r="A385" i="11" s="1"/>
  <c r="A386" i="11" s="1"/>
  <c r="A387" i="11" s="1"/>
  <c r="A388" i="11" s="1"/>
  <c r="A389" i="11" s="1"/>
  <c r="A390" i="11" s="1"/>
  <c r="A391" i="11" s="1"/>
  <c r="A392" i="11" s="1"/>
  <c r="A393" i="11" s="1"/>
  <c r="A394" i="11" s="1"/>
  <c r="A395" i="11" s="1"/>
  <c r="A396" i="11" s="1"/>
  <c r="A397" i="11" s="1"/>
  <c r="A398" i="11" s="1"/>
  <c r="A399" i="11" s="1"/>
  <c r="A400" i="11" s="1"/>
  <c r="A401" i="11" s="1"/>
  <c r="A402" i="11" s="1"/>
  <c r="A403" i="11" s="1"/>
  <c r="A404" i="11" s="1"/>
  <c r="A405" i="11" s="1"/>
  <c r="A406" i="11" s="1"/>
  <c r="A407" i="11" s="1"/>
  <c r="A408" i="11" s="1"/>
  <c r="A409" i="11" s="1"/>
  <c r="A410" i="11" s="1"/>
  <c r="A411" i="11" s="1"/>
  <c r="A412" i="11" s="1"/>
  <c r="A413" i="11" s="1"/>
  <c r="A414" i="11" s="1"/>
  <c r="A415" i="11" s="1"/>
  <c r="A416" i="11" s="1"/>
  <c r="A417" i="11" s="1"/>
  <c r="A418" i="11" s="1"/>
  <c r="A419" i="11" s="1"/>
  <c r="A420" i="11" s="1"/>
  <c r="A421" i="11" s="1"/>
  <c r="A422" i="11" s="1"/>
  <c r="A423" i="11" s="1"/>
  <c r="A424" i="11" s="1"/>
  <c r="A425" i="11" s="1"/>
  <c r="A426" i="11" s="1"/>
  <c r="A427" i="11" s="1"/>
  <c r="A428" i="11" s="1"/>
  <c r="A429" i="11" s="1"/>
  <c r="A430" i="11" s="1"/>
  <c r="A431" i="11" s="1"/>
  <c r="A432" i="11" s="1"/>
  <c r="A433" i="11" s="1"/>
  <c r="A434" i="11" s="1"/>
  <c r="A435" i="11" s="1"/>
  <c r="A436" i="11" s="1"/>
  <c r="A437" i="11" s="1"/>
  <c r="A438" i="11" s="1"/>
  <c r="A439" i="11" s="1"/>
  <c r="A440" i="11" s="1"/>
  <c r="A441" i="11" s="1"/>
  <c r="A442" i="11" s="1"/>
  <c r="A443" i="11" s="1"/>
  <c r="A444" i="11" s="1"/>
  <c r="A445" i="11" s="1"/>
  <c r="A446" i="11" s="1"/>
  <c r="A447" i="11" s="1"/>
  <c r="A448" i="11" s="1"/>
  <c r="A449" i="11" s="1"/>
  <c r="A450" i="11" s="1"/>
  <c r="A451" i="11" s="1"/>
  <c r="A452" i="11" s="1"/>
  <c r="A453" i="11" s="1"/>
  <c r="A454" i="11" s="1"/>
  <c r="A455" i="11" s="1"/>
  <c r="A456" i="11" s="1"/>
  <c r="A457" i="11" s="1"/>
  <c r="A458" i="11" s="1"/>
  <c r="A459" i="11" s="1"/>
  <c r="A460" i="11" s="1"/>
  <c r="A461" i="11" s="1"/>
  <c r="A462" i="11" s="1"/>
  <c r="A463" i="11" s="1"/>
  <c r="A464" i="11" s="1"/>
  <c r="A465" i="11" s="1"/>
  <c r="A466" i="11" s="1"/>
  <c r="A467" i="11" s="1"/>
  <c r="A468" i="11" s="1"/>
  <c r="A469" i="11" s="1"/>
  <c r="A470" i="11" s="1"/>
  <c r="A471" i="11" s="1"/>
  <c r="A472" i="11" s="1"/>
  <c r="A473" i="11" s="1"/>
  <c r="A474" i="11" s="1"/>
  <c r="A475" i="11" s="1"/>
  <c r="A476" i="11" s="1"/>
  <c r="A477" i="11" s="1"/>
  <c r="A478" i="11" s="1"/>
  <c r="A479" i="11" s="1"/>
  <c r="A480" i="11" s="1"/>
  <c r="A481" i="11" s="1"/>
  <c r="A482" i="11" s="1"/>
  <c r="A483" i="11" s="1"/>
  <c r="A484" i="11" s="1"/>
  <c r="A485" i="11" s="1"/>
  <c r="A486" i="11" s="1"/>
  <c r="A487" i="11" s="1"/>
  <c r="A488" i="11" s="1"/>
  <c r="A489" i="11" s="1"/>
  <c r="A490" i="11" s="1"/>
  <c r="A491" i="11" s="1"/>
  <c r="A492" i="11" s="1"/>
  <c r="A493" i="11" s="1"/>
  <c r="A494" i="11" s="1"/>
  <c r="A495" i="11" s="1"/>
  <c r="A496" i="11" s="1"/>
  <c r="A497" i="11" s="1"/>
  <c r="A498" i="11" s="1"/>
  <c r="A499" i="11" s="1"/>
  <c r="A5" i="10"/>
  <c r="A6" i="10" s="1"/>
  <c r="A7" i="10" s="1"/>
  <c r="A8" i="10" s="1"/>
  <c r="A9" i="10" s="1"/>
  <c r="A10" i="10" s="1"/>
  <c r="A11" i="10" s="1"/>
  <c r="A12"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A47" i="10" s="1"/>
  <c r="A48" i="10" s="1"/>
  <c r="A49" i="10" s="1"/>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9" i="10" s="1"/>
  <c r="A90" i="10" s="1"/>
  <c r="A91" i="10" s="1"/>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111" i="10" s="1"/>
  <c r="A112" i="10" s="1"/>
  <c r="A113" i="10" s="1"/>
  <c r="A114" i="10" s="1"/>
  <c r="A115" i="10" s="1"/>
  <c r="A116" i="10" s="1"/>
  <c r="A117" i="10" s="1"/>
  <c r="A118" i="10" s="1"/>
  <c r="A119" i="10" s="1"/>
  <c r="A120" i="10" s="1"/>
  <c r="A121" i="10" s="1"/>
  <c r="A122" i="10" s="1"/>
  <c r="A123" i="10" s="1"/>
  <c r="A124" i="10" s="1"/>
  <c r="A125" i="10" s="1"/>
  <c r="A126" i="10" s="1"/>
  <c r="A127" i="10" s="1"/>
  <c r="A128" i="10" s="1"/>
  <c r="A129" i="10" s="1"/>
  <c r="A130" i="10" s="1"/>
  <c r="A131" i="10" s="1"/>
  <c r="A132" i="10" s="1"/>
  <c r="A133" i="10" s="1"/>
  <c r="A134" i="10" s="1"/>
  <c r="A135" i="10" s="1"/>
  <c r="A136" i="10" s="1"/>
  <c r="A137" i="10" s="1"/>
  <c r="A138" i="10" s="1"/>
  <c r="A139" i="10" s="1"/>
  <c r="A140" i="10" s="1"/>
  <c r="A141" i="10" s="1"/>
  <c r="A142" i="10" s="1"/>
  <c r="A143" i="10" s="1"/>
  <c r="A144" i="10" s="1"/>
  <c r="A145" i="10" s="1"/>
  <c r="A146" i="10" s="1"/>
  <c r="A147" i="10" s="1"/>
  <c r="A148" i="10" s="1"/>
  <c r="A149" i="10" s="1"/>
  <c r="A150" i="10" s="1"/>
  <c r="A151" i="10" s="1"/>
  <c r="A152" i="10" s="1"/>
  <c r="A153" i="10" s="1"/>
  <c r="A154" i="10" s="1"/>
  <c r="A155" i="10" s="1"/>
  <c r="A156" i="10" s="1"/>
  <c r="A157" i="10" s="1"/>
  <c r="A158" i="10" s="1"/>
  <c r="A159" i="10" s="1"/>
  <c r="A160" i="10" s="1"/>
  <c r="A161" i="10" s="1"/>
  <c r="A162" i="10" s="1"/>
  <c r="A163" i="10" s="1"/>
  <c r="A164" i="10" s="1"/>
  <c r="A165" i="10" s="1"/>
  <c r="A166" i="10" s="1"/>
  <c r="A167" i="10" s="1"/>
  <c r="A168" i="10" s="1"/>
  <c r="A169" i="10" s="1"/>
  <c r="A170" i="10" s="1"/>
  <c r="A171" i="10" s="1"/>
  <c r="A172" i="10" s="1"/>
  <c r="A173" i="10" s="1"/>
  <c r="A174" i="10" s="1"/>
  <c r="A175" i="10" s="1"/>
  <c r="A176" i="10" s="1"/>
  <c r="A177" i="10" s="1"/>
  <c r="A178" i="10" s="1"/>
  <c r="A179" i="10" s="1"/>
  <c r="A180" i="10" s="1"/>
  <c r="A181" i="10" s="1"/>
  <c r="A182" i="10" s="1"/>
  <c r="A183" i="10" s="1"/>
  <c r="A184" i="10" s="1"/>
  <c r="A185" i="10" s="1"/>
  <c r="A186" i="10" s="1"/>
  <c r="A187" i="10" s="1"/>
  <c r="A188" i="10" s="1"/>
  <c r="A189" i="10" s="1"/>
  <c r="A190" i="10" s="1"/>
  <c r="A191" i="10" s="1"/>
  <c r="A192" i="10" s="1"/>
  <c r="A193" i="10" s="1"/>
  <c r="A194" i="10" s="1"/>
  <c r="A195" i="10" s="1"/>
  <c r="A196" i="10" s="1"/>
  <c r="A197" i="10" s="1"/>
  <c r="A198" i="10" s="1"/>
  <c r="A199" i="10" s="1"/>
  <c r="A200" i="10" s="1"/>
  <c r="A201" i="10" s="1"/>
  <c r="A202" i="10" s="1"/>
  <c r="A203" i="10" s="1"/>
  <c r="A204" i="10" s="1"/>
  <c r="A205" i="10" s="1"/>
  <c r="A206" i="10" s="1"/>
  <c r="A207" i="10" s="1"/>
  <c r="A208" i="10" s="1"/>
  <c r="A209" i="10" s="1"/>
  <c r="A210" i="10" s="1"/>
  <c r="A211" i="10" s="1"/>
  <c r="A212" i="10" s="1"/>
  <c r="A213" i="10" s="1"/>
  <c r="A214" i="10" s="1"/>
  <c r="A215" i="10" s="1"/>
  <c r="A216" i="10" s="1"/>
  <c r="A217" i="10" s="1"/>
  <c r="A218" i="10" s="1"/>
  <c r="A219" i="10" s="1"/>
  <c r="A220" i="10" s="1"/>
  <c r="A221" i="10" s="1"/>
  <c r="A222" i="10" s="1"/>
  <c r="A223" i="10" s="1"/>
  <c r="A224" i="10" s="1"/>
  <c r="A225" i="10" s="1"/>
  <c r="A226" i="10" s="1"/>
  <c r="A227" i="10" s="1"/>
  <c r="A228" i="10" s="1"/>
  <c r="A229" i="10" s="1"/>
  <c r="A230" i="10" s="1"/>
  <c r="A231" i="10" s="1"/>
  <c r="A232" i="10" s="1"/>
  <c r="A233" i="10" s="1"/>
  <c r="A234" i="10" s="1"/>
  <c r="A235" i="10" s="1"/>
  <c r="A236" i="10" s="1"/>
  <c r="A237" i="10" s="1"/>
  <c r="A238" i="10" s="1"/>
  <c r="A239" i="10" s="1"/>
  <c r="A240" i="10" s="1"/>
  <c r="A241" i="10" s="1"/>
  <c r="A242" i="10" s="1"/>
  <c r="A243" i="10" s="1"/>
  <c r="A244" i="10" s="1"/>
  <c r="A245" i="10" s="1"/>
  <c r="A246" i="10" s="1"/>
  <c r="A247" i="10" s="1"/>
  <c r="A248" i="10" s="1"/>
  <c r="A249" i="10" s="1"/>
  <c r="A250" i="10" s="1"/>
  <c r="A251" i="10" s="1"/>
  <c r="A252" i="10" s="1"/>
  <c r="A253" i="10" s="1"/>
  <c r="A254" i="10" s="1"/>
  <c r="A255" i="10" s="1"/>
  <c r="A256" i="10" s="1"/>
  <c r="A257" i="10" s="1"/>
  <c r="A258" i="10" s="1"/>
  <c r="A259" i="10" s="1"/>
  <c r="A260" i="10" s="1"/>
  <c r="A261" i="10" s="1"/>
  <c r="A262" i="10" s="1"/>
  <c r="A263" i="10" s="1"/>
  <c r="A264" i="10" s="1"/>
  <c r="A265" i="10" s="1"/>
  <c r="A266" i="10" s="1"/>
  <c r="A267" i="10" s="1"/>
  <c r="A268" i="10" s="1"/>
  <c r="A269" i="10" s="1"/>
  <c r="A270" i="10" s="1"/>
  <c r="A271" i="10" s="1"/>
  <c r="A272" i="10" s="1"/>
  <c r="A273" i="10" s="1"/>
  <c r="A274" i="10" s="1"/>
  <c r="A275" i="10" s="1"/>
  <c r="A276" i="10" s="1"/>
  <c r="A277" i="10" s="1"/>
  <c r="A278" i="10" s="1"/>
  <c r="A279" i="10" s="1"/>
  <c r="A280" i="10" s="1"/>
  <c r="A281" i="10" s="1"/>
  <c r="A282" i="10" s="1"/>
  <c r="A283" i="10" s="1"/>
  <c r="A284" i="10" s="1"/>
  <c r="A285" i="10" s="1"/>
  <c r="A286" i="10" s="1"/>
  <c r="A287" i="10" s="1"/>
  <c r="A288" i="10" s="1"/>
  <c r="A289" i="10" s="1"/>
  <c r="A290" i="10" s="1"/>
  <c r="A291" i="10" s="1"/>
  <c r="A292" i="10" s="1"/>
  <c r="A293" i="10" s="1"/>
  <c r="A294" i="10" s="1"/>
  <c r="A295" i="10" s="1"/>
  <c r="A296" i="10" s="1"/>
  <c r="A297" i="10" s="1"/>
  <c r="A298" i="10" s="1"/>
  <c r="A299" i="10" s="1"/>
  <c r="A300" i="10" s="1"/>
  <c r="A301" i="10" s="1"/>
  <c r="A302" i="10" s="1"/>
  <c r="A303" i="10" s="1"/>
  <c r="A304" i="10" s="1"/>
  <c r="A305" i="10" s="1"/>
  <c r="A306" i="10" s="1"/>
  <c r="A307" i="10" s="1"/>
  <c r="A308" i="10" s="1"/>
  <c r="A309" i="10" s="1"/>
  <c r="A310" i="10" s="1"/>
  <c r="A311" i="10" s="1"/>
  <c r="A312" i="10" s="1"/>
  <c r="A313" i="10" s="1"/>
  <c r="A314" i="10" s="1"/>
  <c r="A315" i="10" s="1"/>
  <c r="A316" i="10" s="1"/>
  <c r="A317" i="10" s="1"/>
  <c r="A318" i="10" s="1"/>
  <c r="A319" i="10" s="1"/>
  <c r="A320" i="10" s="1"/>
  <c r="A321" i="10" s="1"/>
  <c r="A322" i="10" s="1"/>
  <c r="A323" i="10" s="1"/>
  <c r="A324" i="10" s="1"/>
  <c r="A325" i="10" s="1"/>
  <c r="A326" i="10" s="1"/>
  <c r="A327" i="10" s="1"/>
  <c r="A328" i="10" s="1"/>
  <c r="A329" i="10" s="1"/>
  <c r="A330" i="10" s="1"/>
  <c r="A331" i="10" s="1"/>
  <c r="A332" i="10" s="1"/>
  <c r="A333" i="10" s="1"/>
  <c r="A334" i="10" s="1"/>
  <c r="A335" i="10" s="1"/>
  <c r="A336" i="10" s="1"/>
  <c r="A337" i="10" s="1"/>
  <c r="A338" i="10" s="1"/>
  <c r="A339" i="10" s="1"/>
  <c r="A340" i="10" s="1"/>
  <c r="A341" i="10" s="1"/>
  <c r="A342" i="10" s="1"/>
  <c r="A343" i="10" s="1"/>
  <c r="A344" i="10" s="1"/>
  <c r="A345" i="10" s="1"/>
  <c r="A346" i="10" s="1"/>
  <c r="A347" i="10" s="1"/>
  <c r="A348" i="10" s="1"/>
  <c r="A349" i="10" s="1"/>
  <c r="A350" i="10" s="1"/>
  <c r="A351" i="10" s="1"/>
  <c r="A352" i="10" s="1"/>
  <c r="A353" i="10" s="1"/>
  <c r="A354" i="10" s="1"/>
  <c r="A355" i="10" s="1"/>
  <c r="A356" i="10" s="1"/>
  <c r="A357" i="10" s="1"/>
  <c r="A358" i="10" s="1"/>
  <c r="A359" i="10" s="1"/>
  <c r="A360" i="10" s="1"/>
  <c r="A361" i="10" s="1"/>
  <c r="A362" i="10" s="1"/>
  <c r="A363" i="10" s="1"/>
  <c r="A364" i="10" s="1"/>
  <c r="A365" i="10" s="1"/>
  <c r="A366" i="10" s="1"/>
  <c r="A367" i="10" s="1"/>
  <c r="A368" i="10" s="1"/>
  <c r="A369" i="10" s="1"/>
  <c r="A370" i="10" s="1"/>
  <c r="A371" i="10" s="1"/>
  <c r="A372" i="10" s="1"/>
  <c r="A373" i="10" s="1"/>
  <c r="A374" i="10" s="1"/>
  <c r="A375" i="10" s="1"/>
  <c r="A376" i="10" s="1"/>
  <c r="A377" i="10" s="1"/>
  <c r="A378" i="10" s="1"/>
  <c r="A379" i="10" s="1"/>
  <c r="A380" i="10" s="1"/>
  <c r="A381" i="10" s="1"/>
  <c r="A382" i="10" s="1"/>
  <c r="A383" i="10" s="1"/>
  <c r="A384" i="10" s="1"/>
  <c r="A385" i="10" s="1"/>
  <c r="A386" i="10" s="1"/>
  <c r="A387" i="10" s="1"/>
  <c r="A388" i="10" s="1"/>
  <c r="A389" i="10" s="1"/>
  <c r="A390" i="10" s="1"/>
  <c r="A391" i="10" s="1"/>
  <c r="A392" i="10" s="1"/>
  <c r="A393" i="10" s="1"/>
  <c r="A394" i="10" s="1"/>
  <c r="A395" i="10" s="1"/>
  <c r="A396" i="10" s="1"/>
  <c r="A397" i="10" s="1"/>
  <c r="A398" i="10" s="1"/>
  <c r="A399" i="10" s="1"/>
  <c r="A400" i="10" s="1"/>
  <c r="A401" i="10" s="1"/>
  <c r="A402" i="10" s="1"/>
  <c r="A403" i="10" s="1"/>
  <c r="A404" i="10" s="1"/>
  <c r="A405" i="10" s="1"/>
  <c r="A406" i="10" s="1"/>
  <c r="A407" i="10" s="1"/>
  <c r="A408" i="10" s="1"/>
  <c r="A409" i="10" s="1"/>
  <c r="A410" i="10" s="1"/>
  <c r="A411" i="10" s="1"/>
  <c r="A412" i="10" s="1"/>
  <c r="A413" i="10" s="1"/>
  <c r="A414" i="10" s="1"/>
  <c r="A415" i="10" s="1"/>
  <c r="A416" i="10" s="1"/>
  <c r="A417" i="10" s="1"/>
  <c r="A418" i="10" s="1"/>
  <c r="A419" i="10" s="1"/>
  <c r="A420" i="10" s="1"/>
  <c r="A421" i="10" s="1"/>
  <c r="A422" i="10" s="1"/>
  <c r="A423" i="10" s="1"/>
  <c r="A424" i="10" s="1"/>
  <c r="A425" i="10" s="1"/>
  <c r="A426" i="10" s="1"/>
  <c r="A427" i="10" s="1"/>
  <c r="A428" i="10" s="1"/>
  <c r="A429" i="10" s="1"/>
  <c r="A430" i="10" s="1"/>
  <c r="A431" i="10" s="1"/>
  <c r="A432" i="10" s="1"/>
  <c r="A433" i="10" s="1"/>
  <c r="A434" i="10" s="1"/>
  <c r="A435" i="10" s="1"/>
  <c r="A436" i="10" s="1"/>
  <c r="A437" i="10" s="1"/>
  <c r="A438" i="10" s="1"/>
  <c r="A439" i="10" s="1"/>
  <c r="A440" i="10" s="1"/>
  <c r="A441" i="10" s="1"/>
  <c r="A442" i="10" s="1"/>
  <c r="A443" i="10" s="1"/>
  <c r="A444" i="10" s="1"/>
  <c r="A445" i="10" s="1"/>
  <c r="A446" i="10" s="1"/>
  <c r="A447" i="10" s="1"/>
  <c r="A448" i="10" s="1"/>
  <c r="A449" i="10" s="1"/>
  <c r="A450" i="10" s="1"/>
  <c r="A451" i="10" s="1"/>
  <c r="A452" i="10" s="1"/>
  <c r="A453" i="10" s="1"/>
  <c r="A454" i="10" s="1"/>
  <c r="A455" i="10" s="1"/>
  <c r="A456" i="10" s="1"/>
  <c r="A457" i="10" s="1"/>
  <c r="A458" i="10" s="1"/>
  <c r="A459" i="10" s="1"/>
  <c r="A460" i="10" s="1"/>
  <c r="A461" i="10" s="1"/>
  <c r="A462" i="10" s="1"/>
  <c r="A463" i="10" s="1"/>
  <c r="A464" i="10" s="1"/>
  <c r="A465" i="10" s="1"/>
  <c r="A466" i="10" s="1"/>
  <c r="A467" i="10" s="1"/>
  <c r="A468" i="10" s="1"/>
  <c r="A469" i="10" s="1"/>
  <c r="A470" i="10" s="1"/>
  <c r="A471" i="10" s="1"/>
  <c r="A472" i="10" s="1"/>
  <c r="A473" i="10" s="1"/>
  <c r="A474" i="10" s="1"/>
  <c r="A475" i="10" s="1"/>
  <c r="A476" i="10" s="1"/>
  <c r="A477" i="10" s="1"/>
  <c r="A478" i="10" s="1"/>
  <c r="A479" i="10" s="1"/>
  <c r="A480" i="10" s="1"/>
  <c r="A481" i="10" s="1"/>
  <c r="A482" i="10" s="1"/>
  <c r="A483" i="10" s="1"/>
  <c r="A484" i="10" s="1"/>
  <c r="A485" i="10" s="1"/>
  <c r="A486" i="10" s="1"/>
  <c r="A487" i="10" s="1"/>
  <c r="A488" i="10" s="1"/>
  <c r="A489" i="10" s="1"/>
  <c r="A490" i="10" s="1"/>
  <c r="A491" i="10" s="1"/>
  <c r="A492" i="10" s="1"/>
  <c r="A493" i="10" s="1"/>
  <c r="A494" i="10" s="1"/>
  <c r="A495" i="10" s="1"/>
  <c r="A496" i="10" s="1"/>
  <c r="A497" i="10" s="1"/>
  <c r="A498" i="10" s="1"/>
  <c r="A499" i="10" s="1"/>
  <c r="A500" i="10" s="1"/>
  <c r="A501" i="10" s="1"/>
  <c r="A502" i="10" s="1"/>
  <c r="A503" i="10" s="1"/>
  <c r="A504" i="10" s="1"/>
  <c r="A505" i="10" s="1"/>
  <c r="A506" i="10" s="1"/>
  <c r="A507" i="10" s="1"/>
  <c r="A508" i="10" s="1"/>
  <c r="A509" i="10" s="1"/>
  <c r="A510" i="10" s="1"/>
  <c r="A511" i="10" s="1"/>
  <c r="A512" i="10" s="1"/>
  <c r="A513" i="10" s="1"/>
  <c r="A514" i="10" s="1"/>
  <c r="A515" i="10" s="1"/>
  <c r="A516" i="10" s="1"/>
  <c r="A517" i="10" s="1"/>
  <c r="A518" i="10" s="1"/>
  <c r="A519" i="10" s="1"/>
  <c r="A520" i="10" s="1"/>
  <c r="A521" i="10" s="1"/>
  <c r="A522" i="10" s="1"/>
  <c r="A523" i="10" s="1"/>
  <c r="A524" i="10" s="1"/>
  <c r="A525" i="10" s="1"/>
  <c r="A526" i="10" s="1"/>
  <c r="A527" i="10" s="1"/>
  <c r="A528" i="10" s="1"/>
  <c r="A529" i="10" s="1"/>
  <c r="A530" i="10" s="1"/>
  <c r="A531" i="10" s="1"/>
  <c r="A532" i="10" s="1"/>
  <c r="A533" i="10" s="1"/>
  <c r="A534" i="10" s="1"/>
  <c r="A535" i="10" s="1"/>
  <c r="A536" i="10" s="1"/>
  <c r="A537" i="10" s="1"/>
  <c r="A538" i="10" s="1"/>
  <c r="A539" i="10" s="1"/>
  <c r="A540" i="10" s="1"/>
  <c r="A541" i="10" s="1"/>
  <c r="A542" i="10" s="1"/>
  <c r="A543" i="10" s="1"/>
  <c r="A544" i="10" s="1"/>
  <c r="A545" i="10" s="1"/>
  <c r="A546" i="10" s="1"/>
  <c r="A547" i="10" s="1"/>
  <c r="A548" i="10" s="1"/>
  <c r="A549" i="10" s="1"/>
  <c r="A550" i="10" s="1"/>
  <c r="A551" i="10" s="1"/>
  <c r="A552" i="10" s="1"/>
  <c r="A553" i="10" s="1"/>
  <c r="A554" i="10" s="1"/>
  <c r="A555" i="10" s="1"/>
  <c r="A556" i="10" s="1"/>
  <c r="A557" i="10" s="1"/>
  <c r="A558" i="10" s="1"/>
  <c r="A559" i="10" s="1"/>
  <c r="A560" i="10" s="1"/>
  <c r="A561" i="10" s="1"/>
  <c r="A562" i="10" s="1"/>
  <c r="A563" i="10" s="1"/>
  <c r="A564" i="10" s="1"/>
  <c r="A565" i="10" s="1"/>
  <c r="A566" i="10" s="1"/>
  <c r="A567" i="10" s="1"/>
  <c r="A568" i="10" s="1"/>
  <c r="A569" i="10" s="1"/>
  <c r="A570" i="10" s="1"/>
  <c r="A571" i="10" s="1"/>
  <c r="A572" i="10" s="1"/>
  <c r="A573" i="10" s="1"/>
  <c r="A574" i="10" s="1"/>
  <c r="A575" i="10" s="1"/>
  <c r="A576" i="10" s="1"/>
  <c r="A577" i="10" s="1"/>
  <c r="A578" i="10" s="1"/>
  <c r="A579" i="10" s="1"/>
  <c r="A580" i="10" s="1"/>
  <c r="A581" i="10" s="1"/>
  <c r="A582" i="10" s="1"/>
  <c r="A583" i="10" s="1"/>
  <c r="A584" i="10" s="1"/>
  <c r="A585" i="10" s="1"/>
  <c r="A586" i="10" s="1"/>
  <c r="A587" i="10" s="1"/>
  <c r="A588" i="10" s="1"/>
  <c r="A589" i="10" s="1"/>
  <c r="A590" i="10" s="1"/>
  <c r="A591" i="10" s="1"/>
  <c r="A592" i="10" s="1"/>
  <c r="A593" i="10" s="1"/>
  <c r="A594" i="10" s="1"/>
  <c r="A595" i="10" s="1"/>
  <c r="A596" i="10" s="1"/>
  <c r="A597" i="10" s="1"/>
  <c r="A598" i="10" s="1"/>
  <c r="A599" i="10" s="1"/>
  <c r="A600" i="10" s="1"/>
  <c r="A601" i="10" s="1"/>
  <c r="A602" i="10" s="1"/>
  <c r="A603" i="10" s="1"/>
  <c r="A604" i="10" s="1"/>
  <c r="A605" i="10" s="1"/>
  <c r="A606" i="10" s="1"/>
  <c r="A607" i="10" s="1"/>
  <c r="A608" i="10" s="1"/>
  <c r="A609" i="10" s="1"/>
  <c r="A610" i="10" s="1"/>
  <c r="A611" i="10" s="1"/>
  <c r="A612" i="10" s="1"/>
  <c r="A613" i="10" s="1"/>
  <c r="A614" i="10" s="1"/>
  <c r="A615" i="10" s="1"/>
  <c r="A616" i="10" s="1"/>
  <c r="A617" i="10" s="1"/>
  <c r="A618" i="10" s="1"/>
  <c r="A619" i="10" s="1"/>
  <c r="A620" i="10" s="1"/>
  <c r="A621" i="10" s="1"/>
  <c r="A622" i="10" s="1"/>
  <c r="A623" i="10" s="1"/>
  <c r="A624" i="10" s="1"/>
  <c r="A625" i="10" s="1"/>
  <c r="A626" i="10" s="1"/>
  <c r="A627" i="10" s="1"/>
  <c r="A628" i="10" s="1"/>
  <c r="A629" i="10" s="1"/>
  <c r="A630" i="10" s="1"/>
  <c r="A631" i="10" s="1"/>
  <c r="A632" i="10" s="1"/>
  <c r="A633" i="10" s="1"/>
  <c r="A634" i="10" s="1"/>
  <c r="A635" i="10" s="1"/>
  <c r="A636" i="10" s="1"/>
  <c r="A637" i="10" s="1"/>
  <c r="A638" i="10" s="1"/>
  <c r="A639" i="10" s="1"/>
  <c r="A640" i="10" s="1"/>
  <c r="A641" i="10" s="1"/>
  <c r="A642" i="10" s="1"/>
  <c r="A643" i="10" s="1"/>
  <c r="A644" i="10" s="1"/>
  <c r="A645" i="10" s="1"/>
  <c r="A646" i="10" s="1"/>
  <c r="A647" i="10" s="1"/>
  <c r="A648" i="10" s="1"/>
  <c r="A649" i="10" s="1"/>
  <c r="A650" i="10" s="1"/>
  <c r="A651" i="10" s="1"/>
  <c r="A652" i="10" s="1"/>
  <c r="A653" i="10" s="1"/>
  <c r="A654" i="10" s="1"/>
  <c r="A655" i="10" s="1"/>
  <c r="A656" i="10" s="1"/>
  <c r="A657" i="10" s="1"/>
  <c r="A658" i="10" s="1"/>
  <c r="A659" i="10" s="1"/>
  <c r="A660" i="10" s="1"/>
  <c r="A661" i="10" s="1"/>
  <c r="A662" i="10" s="1"/>
  <c r="A663" i="10" s="1"/>
  <c r="A664" i="10" s="1"/>
  <c r="A665" i="10" s="1"/>
  <c r="A666" i="10" s="1"/>
  <c r="A667" i="10" s="1"/>
  <c r="A668" i="10" s="1"/>
  <c r="A669" i="10" s="1"/>
  <c r="A670" i="10" s="1"/>
  <c r="A671" i="10" s="1"/>
  <c r="A672" i="10" s="1"/>
  <c r="A673" i="10" s="1"/>
  <c r="A674" i="10" s="1"/>
  <c r="A675" i="10" s="1"/>
  <c r="A676" i="10" s="1"/>
  <c r="A677" i="10" s="1"/>
  <c r="A678" i="10" s="1"/>
  <c r="A679" i="10" s="1"/>
  <c r="A680" i="10" s="1"/>
  <c r="A681" i="10" s="1"/>
  <c r="A682" i="10" s="1"/>
  <c r="A683" i="10" s="1"/>
  <c r="A684" i="10" s="1"/>
  <c r="A685" i="10" s="1"/>
  <c r="A686" i="10" s="1"/>
  <c r="A687" i="10" s="1"/>
  <c r="A688" i="10" s="1"/>
  <c r="A689" i="10" s="1"/>
  <c r="A690" i="10" s="1"/>
  <c r="A691" i="10" s="1"/>
  <c r="A692" i="10" s="1"/>
  <c r="A693" i="10" s="1"/>
  <c r="A694" i="10" s="1"/>
  <c r="A695" i="10" s="1"/>
  <c r="A696" i="10" s="1"/>
  <c r="A697" i="10" s="1"/>
  <c r="A698" i="10" s="1"/>
  <c r="A699" i="10" s="1"/>
  <c r="A700" i="10" s="1"/>
  <c r="A701" i="10" s="1"/>
  <c r="A702" i="10" s="1"/>
  <c r="A703" i="10" s="1"/>
  <c r="A704" i="10" s="1"/>
  <c r="A705" i="10" s="1"/>
  <c r="A706" i="10" s="1"/>
  <c r="A707" i="10" s="1"/>
  <c r="A708" i="10" s="1"/>
  <c r="A709" i="10" s="1"/>
  <c r="A710" i="10" s="1"/>
  <c r="A711" i="10" s="1"/>
  <c r="A712" i="10" s="1"/>
  <c r="A713" i="10" s="1"/>
  <c r="A714" i="10" s="1"/>
  <c r="A715" i="10" s="1"/>
  <c r="A716" i="10" s="1"/>
  <c r="A717" i="10" s="1"/>
  <c r="A718" i="10" s="1"/>
  <c r="A719" i="10" s="1"/>
  <c r="A720" i="10" s="1"/>
  <c r="A721" i="10" s="1"/>
  <c r="A722" i="10" s="1"/>
  <c r="A723" i="10" s="1"/>
  <c r="A724" i="10" s="1"/>
  <c r="A725" i="10" s="1"/>
  <c r="A726" i="10" s="1"/>
  <c r="A727" i="10" s="1"/>
  <c r="A728" i="10" s="1"/>
  <c r="A729" i="10" s="1"/>
  <c r="A730" i="10" s="1"/>
  <c r="A731" i="10" s="1"/>
  <c r="A732" i="10" s="1"/>
  <c r="A733" i="10" s="1"/>
  <c r="A734" i="10" s="1"/>
  <c r="A735" i="10" s="1"/>
  <c r="A736" i="10" s="1"/>
  <c r="A737" i="10" s="1"/>
  <c r="A738" i="10" s="1"/>
  <c r="A739" i="10" s="1"/>
  <c r="A740" i="10" s="1"/>
  <c r="A741" i="10" s="1"/>
  <c r="A742" i="10" s="1"/>
  <c r="A743" i="10" s="1"/>
  <c r="A744" i="10" s="1"/>
  <c r="A745" i="10" s="1"/>
  <c r="A746" i="10" s="1"/>
  <c r="A747" i="10" s="1"/>
  <c r="A748" i="10" s="1"/>
  <c r="A749" i="10" s="1"/>
  <c r="A750" i="10" s="1"/>
  <c r="A751" i="10" s="1"/>
  <c r="A752" i="10" s="1"/>
  <c r="A753" i="10" s="1"/>
  <c r="A754" i="10" s="1"/>
  <c r="A755" i="10" s="1"/>
  <c r="A756" i="10" s="1"/>
  <c r="A757" i="10" s="1"/>
  <c r="A758" i="10" s="1"/>
  <c r="A759" i="10" s="1"/>
  <c r="A760" i="10" s="1"/>
  <c r="A761" i="10" s="1"/>
  <c r="A762" i="10" s="1"/>
  <c r="A763" i="10" s="1"/>
  <c r="A764" i="10" s="1"/>
  <c r="A765" i="10" s="1"/>
  <c r="A766" i="10" s="1"/>
  <c r="A767" i="10" s="1"/>
  <c r="A768" i="10" s="1"/>
  <c r="A769" i="10" s="1"/>
  <c r="A770" i="10" s="1"/>
  <c r="A771" i="10" s="1"/>
  <c r="A772" i="10" s="1"/>
  <c r="A773" i="10" s="1"/>
  <c r="A774" i="10" s="1"/>
  <c r="A775" i="10" s="1"/>
  <c r="A776" i="10" s="1"/>
  <c r="A777" i="10" s="1"/>
  <c r="A778" i="10" s="1"/>
  <c r="A779" i="10" s="1"/>
  <c r="A780" i="10" s="1"/>
  <c r="A781" i="10" s="1"/>
  <c r="A782" i="10" s="1"/>
  <c r="A783" i="10" s="1"/>
  <c r="A784" i="10" s="1"/>
  <c r="A785" i="10" s="1"/>
  <c r="A786" i="10" s="1"/>
  <c r="A787" i="10" s="1"/>
  <c r="A788" i="10" s="1"/>
  <c r="A789" i="10" s="1"/>
  <c r="A790" i="10" s="1"/>
  <c r="A791" i="10" s="1"/>
  <c r="A792" i="10" s="1"/>
  <c r="A793" i="10" s="1"/>
  <c r="A794" i="10" s="1"/>
  <c r="A795" i="10" s="1"/>
  <c r="A796" i="10" s="1"/>
  <c r="A797" i="10" s="1"/>
  <c r="A798" i="10" s="1"/>
  <c r="A799" i="10" s="1"/>
  <c r="A800" i="10" s="1"/>
  <c r="A801" i="10" s="1"/>
  <c r="A802" i="10" s="1"/>
  <c r="A803" i="10" s="1"/>
  <c r="A804" i="10" s="1"/>
  <c r="A805" i="10" s="1"/>
  <c r="A806" i="10" s="1"/>
  <c r="A807" i="10" s="1"/>
  <c r="A808" i="10" s="1"/>
  <c r="A809" i="10" s="1"/>
  <c r="A810" i="10" s="1"/>
  <c r="A811" i="10" s="1"/>
  <c r="A812" i="10" s="1"/>
  <c r="A813" i="10" s="1"/>
  <c r="A814" i="10" s="1"/>
  <c r="A815" i="10" s="1"/>
  <c r="A816" i="10" s="1"/>
  <c r="A817" i="10" s="1"/>
  <c r="A818" i="10" s="1"/>
  <c r="A819" i="10" s="1"/>
  <c r="A820" i="10" s="1"/>
  <c r="A821" i="10" s="1"/>
  <c r="A822" i="10" s="1"/>
  <c r="A823" i="10" s="1"/>
  <c r="A824" i="10" s="1"/>
  <c r="A825" i="10" s="1"/>
  <c r="A826" i="10" s="1"/>
  <c r="A827" i="10" s="1"/>
  <c r="A828" i="10" s="1"/>
  <c r="A829" i="10" s="1"/>
  <c r="A830" i="10" s="1"/>
  <c r="A831" i="10" s="1"/>
  <c r="A832" i="10" s="1"/>
  <c r="A833" i="10" s="1"/>
  <c r="A834" i="10" s="1"/>
  <c r="A835" i="10" s="1"/>
  <c r="A836" i="10" s="1"/>
  <c r="A837" i="10" s="1"/>
  <c r="A838" i="10" s="1"/>
  <c r="A839" i="10" s="1"/>
  <c r="A840" i="10" s="1"/>
  <c r="A841" i="10" s="1"/>
  <c r="A842" i="10" s="1"/>
  <c r="A843" i="10" s="1"/>
  <c r="A844" i="10" s="1"/>
  <c r="A845" i="10" s="1"/>
  <c r="A846" i="10" s="1"/>
  <c r="A847" i="10" s="1"/>
  <c r="A848" i="10" s="1"/>
  <c r="A849" i="10" s="1"/>
  <c r="A850" i="10" s="1"/>
  <c r="A851" i="10" s="1"/>
  <c r="A852" i="10" s="1"/>
  <c r="A853" i="10" s="1"/>
  <c r="A854" i="10" s="1"/>
  <c r="A855" i="10" s="1"/>
  <c r="A856" i="10" s="1"/>
  <c r="A857" i="10" s="1"/>
  <c r="A858" i="10" s="1"/>
  <c r="A859" i="10" s="1"/>
  <c r="A860" i="10" s="1"/>
  <c r="A861" i="10" s="1"/>
  <c r="A5" i="9"/>
  <c r="A6" i="9" s="1"/>
  <c r="A7" i="9" s="1"/>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A116" i="9" s="1"/>
  <c r="A117" i="9" s="1"/>
  <c r="A118" i="9" s="1"/>
  <c r="A119" i="9" s="1"/>
  <c r="A120" i="9" s="1"/>
  <c r="A121" i="9" s="1"/>
  <c r="A122" i="9" s="1"/>
  <c r="A123" i="9" s="1"/>
  <c r="A124" i="9" s="1"/>
  <c r="A125" i="9" s="1"/>
  <c r="A126" i="9" s="1"/>
  <c r="A127" i="9" s="1"/>
  <c r="A128" i="9" s="1"/>
  <c r="A129" i="9" s="1"/>
  <c r="A130" i="9" s="1"/>
  <c r="A131" i="9" s="1"/>
  <c r="A132" i="9" s="1"/>
  <c r="A133" i="9" s="1"/>
  <c r="A134" i="9" s="1"/>
  <c r="A135" i="9" s="1"/>
  <c r="A136" i="9" s="1"/>
  <c r="A137" i="9" s="1"/>
  <c r="A138" i="9" s="1"/>
  <c r="A139" i="9" s="1"/>
  <c r="A140" i="9" s="1"/>
  <c r="A141" i="9" s="1"/>
  <c r="A142" i="9" s="1"/>
  <c r="A143" i="9" s="1"/>
  <c r="A144" i="9" s="1"/>
  <c r="A145" i="9" s="1"/>
  <c r="A146" i="9" s="1"/>
  <c r="A147" i="9" s="1"/>
  <c r="A148" i="9" s="1"/>
  <c r="A149" i="9" s="1"/>
  <c r="A150" i="9" s="1"/>
  <c r="A151" i="9" s="1"/>
  <c r="A152" i="9" s="1"/>
  <c r="A153" i="9" s="1"/>
  <c r="A154" i="9" s="1"/>
  <c r="A155" i="9" s="1"/>
  <c r="A156" i="9" s="1"/>
  <c r="A157" i="9" s="1"/>
  <c r="A158" i="9" s="1"/>
  <c r="A159" i="9" s="1"/>
  <c r="A160" i="9" s="1"/>
  <c r="A161" i="9" s="1"/>
  <c r="A162" i="9" s="1"/>
  <c r="A163" i="9" s="1"/>
  <c r="A164" i="9" s="1"/>
  <c r="A165" i="9" s="1"/>
  <c r="A166" i="9" s="1"/>
  <c r="A167" i="9" s="1"/>
  <c r="A168" i="9" s="1"/>
  <c r="A169" i="9" s="1"/>
  <c r="A170" i="9" s="1"/>
  <c r="A171" i="9" s="1"/>
  <c r="A172" i="9" s="1"/>
  <c r="A173" i="9" s="1"/>
  <c r="A174" i="9" s="1"/>
  <c r="A175" i="9" s="1"/>
  <c r="A176" i="9" s="1"/>
  <c r="A177" i="9" s="1"/>
  <c r="A178" i="9" s="1"/>
  <c r="A179" i="9" s="1"/>
  <c r="A180" i="9" s="1"/>
  <c r="A181" i="9" s="1"/>
  <c r="A182" i="9" s="1"/>
  <c r="A183" i="9" s="1"/>
  <c r="A184" i="9" s="1"/>
  <c r="A185" i="9" s="1"/>
  <c r="A186" i="9" s="1"/>
  <c r="A187" i="9" s="1"/>
  <c r="A188" i="9" s="1"/>
  <c r="A189" i="9" s="1"/>
  <c r="A190" i="9" s="1"/>
  <c r="A191" i="9" s="1"/>
  <c r="A192" i="9" s="1"/>
  <c r="A193" i="9" s="1"/>
  <c r="A194" i="9" s="1"/>
  <c r="A195" i="9" s="1"/>
  <c r="A196" i="9" s="1"/>
  <c r="A197" i="9" s="1"/>
  <c r="A198" i="9" s="1"/>
  <c r="A199" i="9" s="1"/>
  <c r="A200" i="9" s="1"/>
  <c r="A201" i="9" s="1"/>
  <c r="A202" i="9" s="1"/>
  <c r="A203" i="9" s="1"/>
  <c r="A204" i="9" s="1"/>
  <c r="A205" i="9" s="1"/>
  <c r="A206" i="9" s="1"/>
  <c r="A207" i="9" s="1"/>
  <c r="A208" i="9" s="1"/>
  <c r="A209" i="9" s="1"/>
  <c r="A210" i="9" s="1"/>
  <c r="A211" i="9" s="1"/>
  <c r="A212" i="9" s="1"/>
  <c r="A213" i="9" s="1"/>
  <c r="A214" i="9" s="1"/>
  <c r="A215" i="9" s="1"/>
  <c r="A216" i="9" s="1"/>
  <c r="A217" i="9" s="1"/>
  <c r="A218" i="9" s="1"/>
  <c r="A219" i="9" s="1"/>
  <c r="A220" i="9" s="1"/>
  <c r="A221" i="9" s="1"/>
  <c r="A222" i="9" s="1"/>
  <c r="A223" i="9" s="1"/>
  <c r="A224" i="9" s="1"/>
  <c r="A225" i="9" s="1"/>
  <c r="A226" i="9" s="1"/>
  <c r="A227" i="9" s="1"/>
  <c r="A228" i="9" s="1"/>
  <c r="A229" i="9" s="1"/>
  <c r="A230" i="9" s="1"/>
  <c r="A231" i="9" s="1"/>
  <c r="A232" i="9" s="1"/>
  <c r="A233" i="9" s="1"/>
  <c r="A234" i="9" s="1"/>
  <c r="A235" i="9" s="1"/>
  <c r="A236" i="9" s="1"/>
  <c r="A237" i="9" s="1"/>
  <c r="A238" i="9" s="1"/>
  <c r="A239" i="9" s="1"/>
  <c r="A240" i="9" s="1"/>
  <c r="A241" i="9" s="1"/>
  <c r="A242" i="9" s="1"/>
  <c r="A243" i="9" s="1"/>
  <c r="A244" i="9" s="1"/>
  <c r="A245" i="9" s="1"/>
  <c r="A246" i="9" s="1"/>
  <c r="A247" i="9" s="1"/>
  <c r="A248" i="9" s="1"/>
  <c r="A249" i="9" s="1"/>
  <c r="A250" i="9" s="1"/>
  <c r="A251" i="9" s="1"/>
  <c r="A252" i="9" s="1"/>
  <c r="A253" i="9" s="1"/>
  <c r="A254" i="9" s="1"/>
  <c r="A255" i="9" s="1"/>
  <c r="A256" i="9" s="1"/>
  <c r="A257" i="9" s="1"/>
  <c r="A258" i="9" s="1"/>
  <c r="A259" i="9" s="1"/>
  <c r="A260" i="9" s="1"/>
  <c r="A261" i="9" s="1"/>
  <c r="A262" i="9" s="1"/>
  <c r="A263" i="9" s="1"/>
  <c r="A264" i="9" s="1"/>
  <c r="A265" i="9" s="1"/>
  <c r="A266" i="9" s="1"/>
  <c r="A267" i="9" s="1"/>
  <c r="A268" i="9" s="1"/>
  <c r="A269" i="9" s="1"/>
  <c r="A270" i="9" s="1"/>
  <c r="A271" i="9" s="1"/>
  <c r="A272" i="9" s="1"/>
  <c r="A273" i="9" s="1"/>
  <c r="A274" i="9" s="1"/>
  <c r="A275" i="9" s="1"/>
  <c r="A276" i="9" s="1"/>
  <c r="A277" i="9" s="1"/>
  <c r="A278" i="9" s="1"/>
  <c r="A279" i="9" s="1"/>
  <c r="A280" i="9" s="1"/>
  <c r="A281" i="9" s="1"/>
  <c r="A282" i="9" s="1"/>
  <c r="A283" i="9" s="1"/>
  <c r="A284" i="9" s="1"/>
  <c r="A285" i="9" s="1"/>
  <c r="A286" i="9" s="1"/>
  <c r="A287" i="9" s="1"/>
  <c r="A288" i="9" s="1"/>
  <c r="A289" i="9" s="1"/>
  <c r="A290" i="9" s="1"/>
  <c r="A291" i="9" s="1"/>
  <c r="A292" i="9" s="1"/>
  <c r="A293" i="9" s="1"/>
  <c r="A294" i="9" s="1"/>
  <c r="A295" i="9" s="1"/>
  <c r="A296" i="9" s="1"/>
  <c r="A297" i="9" s="1"/>
  <c r="A298" i="9" s="1"/>
  <c r="A299" i="9" s="1"/>
  <c r="A300" i="9" s="1"/>
  <c r="A301" i="9" s="1"/>
  <c r="A302" i="9" s="1"/>
  <c r="A303" i="9" s="1"/>
  <c r="A304" i="9" s="1"/>
  <c r="A305" i="9" s="1"/>
  <c r="A306" i="9" s="1"/>
  <c r="A307" i="9" s="1"/>
  <c r="A308" i="9" s="1"/>
  <c r="A309" i="9" s="1"/>
  <c r="A310" i="9" s="1"/>
  <c r="A311" i="9" s="1"/>
  <c r="A312" i="9" s="1"/>
  <c r="A313" i="9" s="1"/>
  <c r="A314" i="9" s="1"/>
  <c r="A315" i="9" s="1"/>
  <c r="A316" i="9" s="1"/>
  <c r="A317" i="9" s="1"/>
  <c r="A318" i="9" s="1"/>
  <c r="A319" i="9" s="1"/>
  <c r="A320" i="9" s="1"/>
  <c r="A321" i="9" s="1"/>
  <c r="A322" i="9" s="1"/>
  <c r="A323" i="9" s="1"/>
  <c r="A324" i="9" s="1"/>
  <c r="A325" i="9" s="1"/>
  <c r="A326" i="9" s="1"/>
  <c r="A327" i="9" s="1"/>
  <c r="A328" i="9" s="1"/>
  <c r="A329" i="9" s="1"/>
  <c r="A330" i="9" s="1"/>
  <c r="A331" i="9" s="1"/>
  <c r="A332" i="9" s="1"/>
  <c r="A333" i="9" s="1"/>
  <c r="A334" i="9" s="1"/>
  <c r="A335" i="9" s="1"/>
  <c r="A336" i="9" s="1"/>
  <c r="A337" i="9" s="1"/>
  <c r="A338" i="9" s="1"/>
  <c r="A339" i="9" s="1"/>
  <c r="A340" i="9" s="1"/>
  <c r="A341" i="9" s="1"/>
  <c r="A342" i="9" s="1"/>
  <c r="A343" i="9" s="1"/>
  <c r="A344" i="9" s="1"/>
  <c r="A345" i="9" s="1"/>
  <c r="A346" i="9" s="1"/>
  <c r="A347" i="9" s="1"/>
  <c r="A348" i="9" s="1"/>
  <c r="A349" i="9" s="1"/>
  <c r="A350" i="9" s="1"/>
  <c r="A351" i="9" s="1"/>
  <c r="A352" i="9" s="1"/>
  <c r="A353" i="9" s="1"/>
  <c r="A354" i="9" s="1"/>
  <c r="A355" i="9" s="1"/>
  <c r="A356" i="9" s="1"/>
  <c r="A357" i="9" s="1"/>
  <c r="A358" i="9" s="1"/>
  <c r="A359" i="9" s="1"/>
  <c r="A360" i="9" s="1"/>
  <c r="A361" i="9" s="1"/>
  <c r="A362" i="9" s="1"/>
  <c r="A363" i="9" s="1"/>
  <c r="A364" i="9" s="1"/>
  <c r="A365" i="9" s="1"/>
  <c r="A366" i="9" s="1"/>
  <c r="A367" i="9" s="1"/>
  <c r="A368" i="9" s="1"/>
  <c r="A369" i="9" s="1"/>
  <c r="A370" i="9" s="1"/>
  <c r="A371" i="9" s="1"/>
  <c r="A372" i="9" s="1"/>
  <c r="A373" i="9" s="1"/>
  <c r="A374" i="9" s="1"/>
  <c r="A375" i="9" s="1"/>
  <c r="A376" i="9" s="1"/>
  <c r="A377" i="9" s="1"/>
  <c r="A378" i="9" s="1"/>
  <c r="A379" i="9" s="1"/>
  <c r="A380" i="9" s="1"/>
  <c r="A381" i="9" s="1"/>
  <c r="A382" i="9" s="1"/>
  <c r="A383" i="9" s="1"/>
  <c r="A384" i="9" s="1"/>
  <c r="A385" i="9" s="1"/>
  <c r="A386" i="9" s="1"/>
  <c r="A387" i="9" s="1"/>
  <c r="A388" i="9" s="1"/>
  <c r="A389" i="9" s="1"/>
  <c r="A390" i="9" s="1"/>
  <c r="A391" i="9" s="1"/>
  <c r="A392" i="9" s="1"/>
  <c r="A393" i="9" s="1"/>
  <c r="A394" i="9" s="1"/>
  <c r="A395" i="9" s="1"/>
  <c r="A396" i="9" s="1"/>
  <c r="A397" i="9" s="1"/>
  <c r="A398" i="9" s="1"/>
  <c r="A399" i="9" s="1"/>
  <c r="A400" i="9" s="1"/>
  <c r="A401" i="9" s="1"/>
  <c r="A402" i="9" s="1"/>
  <c r="A403" i="9" s="1"/>
  <c r="A404" i="9" s="1"/>
  <c r="A405" i="9" s="1"/>
  <c r="A406" i="9" s="1"/>
  <c r="A407" i="9" s="1"/>
  <c r="A408" i="9" s="1"/>
  <c r="A409" i="9" s="1"/>
  <c r="A410" i="9" s="1"/>
  <c r="A411" i="9" s="1"/>
  <c r="A412" i="9" s="1"/>
  <c r="A413" i="9" s="1"/>
  <c r="A414" i="9" s="1"/>
  <c r="A415" i="9" s="1"/>
  <c r="A416" i="9" s="1"/>
  <c r="A417" i="9" s="1"/>
  <c r="A418" i="9" s="1"/>
  <c r="A419" i="9" s="1"/>
  <c r="A420" i="9" s="1"/>
  <c r="A421" i="9" s="1"/>
  <c r="A422" i="9" s="1"/>
  <c r="A423" i="9" s="1"/>
  <c r="A424" i="9" s="1"/>
  <c r="A425" i="9" s="1"/>
  <c r="A426" i="9" s="1"/>
  <c r="A427" i="9" s="1"/>
  <c r="A428" i="9" s="1"/>
  <c r="A429" i="9" s="1"/>
  <c r="A430" i="9" s="1"/>
  <c r="A431" i="9" s="1"/>
  <c r="A432" i="9" s="1"/>
  <c r="A433" i="9" s="1"/>
  <c r="A434" i="9" s="1"/>
  <c r="A435" i="9" s="1"/>
  <c r="A436" i="9" s="1"/>
  <c r="A437" i="9" s="1"/>
  <c r="A438" i="9" s="1"/>
  <c r="A439" i="9" s="1"/>
  <c r="A440" i="9" s="1"/>
  <c r="A441" i="9" s="1"/>
  <c r="A442" i="9" s="1"/>
  <c r="A443" i="9" s="1"/>
  <c r="A444" i="9" s="1"/>
  <c r="A445" i="9" s="1"/>
  <c r="A446" i="9" s="1"/>
  <c r="A447" i="9" s="1"/>
  <c r="A448" i="9" s="1"/>
  <c r="A449" i="9" s="1"/>
  <c r="A450" i="9" s="1"/>
  <c r="A451" i="9" s="1"/>
  <c r="A452" i="9" s="1"/>
  <c r="A453" i="9" s="1"/>
  <c r="A454" i="9" s="1"/>
  <c r="A455" i="9" s="1"/>
  <c r="A456" i="9" s="1"/>
  <c r="A457" i="9" s="1"/>
  <c r="A458" i="9" s="1"/>
  <c r="A459" i="9" s="1"/>
  <c r="A460" i="9" s="1"/>
  <c r="A461" i="9" s="1"/>
  <c r="A462" i="9" s="1"/>
  <c r="A463" i="9" s="1"/>
  <c r="A464" i="9" s="1"/>
  <c r="A465" i="9" s="1"/>
  <c r="A466" i="9" s="1"/>
  <c r="A467" i="9" s="1"/>
  <c r="A468" i="9" s="1"/>
  <c r="A469" i="9" s="1"/>
  <c r="A470" i="9" s="1"/>
  <c r="A471" i="9" s="1"/>
  <c r="A472" i="9" s="1"/>
  <c r="A473" i="9" s="1"/>
  <c r="A474" i="9" s="1"/>
  <c r="A475" i="9" s="1"/>
  <c r="A476" i="9" s="1"/>
  <c r="A477" i="9" s="1"/>
  <c r="A478" i="9" s="1"/>
  <c r="A479" i="9" s="1"/>
  <c r="A480" i="9" s="1"/>
  <c r="A481" i="9" s="1"/>
  <c r="A482" i="9" s="1"/>
  <c r="A483" i="9" s="1"/>
  <c r="A484" i="9" s="1"/>
  <c r="A485" i="9" s="1"/>
  <c r="A486" i="9" s="1"/>
  <c r="A487" i="9" s="1"/>
  <c r="A488" i="9" s="1"/>
  <c r="A489" i="9" s="1"/>
  <c r="A490" i="9" s="1"/>
  <c r="A491" i="9" s="1"/>
  <c r="A492" i="9" s="1"/>
  <c r="A493" i="9" s="1"/>
  <c r="A494" i="9" s="1"/>
  <c r="A495" i="9" s="1"/>
  <c r="A496" i="9" s="1"/>
  <c r="A497" i="9" s="1"/>
  <c r="A498" i="9" s="1"/>
  <c r="A499" i="9" s="1"/>
  <c r="A500" i="9" s="1"/>
  <c r="A501" i="9" s="1"/>
  <c r="A502" i="9" s="1"/>
  <c r="A503" i="9" s="1"/>
  <c r="A504" i="9" s="1"/>
  <c r="A505" i="9" s="1"/>
  <c r="A506" i="9" s="1"/>
  <c r="A507" i="9" s="1"/>
  <c r="A508" i="9" s="1"/>
  <c r="A509" i="9" s="1"/>
  <c r="A510" i="9" s="1"/>
  <c r="A511" i="9" s="1"/>
  <c r="A512" i="9" s="1"/>
  <c r="A513" i="9" s="1"/>
  <c r="A514" i="9" s="1"/>
  <c r="A515" i="9" s="1"/>
  <c r="A516" i="9" s="1"/>
  <c r="A517" i="9" s="1"/>
  <c r="A518" i="9" s="1"/>
  <c r="A519" i="9" s="1"/>
  <c r="A520" i="9" s="1"/>
  <c r="A521" i="9" s="1"/>
  <c r="A522" i="9" s="1"/>
  <c r="A523" i="9" s="1"/>
  <c r="A524" i="9" s="1"/>
  <c r="A525" i="9" s="1"/>
  <c r="A526" i="9" s="1"/>
  <c r="A527" i="9" s="1"/>
  <c r="A528" i="9" s="1"/>
  <c r="A529" i="9" s="1"/>
  <c r="A530" i="9" s="1"/>
  <c r="A531" i="9" s="1"/>
  <c r="A532" i="9" s="1"/>
  <c r="A533" i="9" s="1"/>
  <c r="A534" i="9" s="1"/>
  <c r="A535" i="9" s="1"/>
  <c r="A536" i="9" s="1"/>
  <c r="A537" i="9" s="1"/>
  <c r="A538" i="9" s="1"/>
  <c r="A539" i="9" s="1"/>
  <c r="A540" i="9" s="1"/>
  <c r="A541" i="9" s="1"/>
  <c r="A542" i="9" s="1"/>
  <c r="A543" i="9" s="1"/>
  <c r="A544" i="9" s="1"/>
  <c r="A545" i="9" s="1"/>
  <c r="A546" i="9" s="1"/>
  <c r="A547" i="9" s="1"/>
  <c r="A548" i="9" s="1"/>
  <c r="A549" i="9" s="1"/>
  <c r="A550" i="9" s="1"/>
  <c r="A551" i="9" s="1"/>
  <c r="A552" i="9" s="1"/>
  <c r="A553" i="9" s="1"/>
  <c r="A554" i="9" s="1"/>
  <c r="A555" i="9" s="1"/>
  <c r="A556" i="9" s="1"/>
  <c r="A557" i="9" s="1"/>
  <c r="A558" i="9" s="1"/>
  <c r="A559" i="9" s="1"/>
  <c r="A560" i="9" s="1"/>
  <c r="A561" i="9" s="1"/>
  <c r="A562" i="9" s="1"/>
  <c r="A563" i="9" s="1"/>
  <c r="A564" i="9" s="1"/>
  <c r="A565" i="9" s="1"/>
  <c r="A566" i="9" s="1"/>
  <c r="A567" i="9" s="1"/>
  <c r="A568" i="9" s="1"/>
  <c r="A569" i="9" s="1"/>
  <c r="A570" i="9" s="1"/>
  <c r="A571" i="9" s="1"/>
  <c r="A572" i="9" s="1"/>
  <c r="A573" i="9" s="1"/>
  <c r="A574" i="9" s="1"/>
  <c r="A575" i="9" s="1"/>
  <c r="A576" i="9" s="1"/>
  <c r="A577" i="9" s="1"/>
  <c r="A578" i="9" s="1"/>
  <c r="A579" i="9" s="1"/>
  <c r="A580" i="9" s="1"/>
  <c r="A581" i="9" s="1"/>
  <c r="A582" i="9" s="1"/>
  <c r="A583" i="9" s="1"/>
  <c r="A584" i="9" s="1"/>
  <c r="A585" i="9" s="1"/>
  <c r="A586" i="9" s="1"/>
  <c r="A587" i="9" s="1"/>
  <c r="A588" i="9" s="1"/>
  <c r="A589" i="9" s="1"/>
  <c r="A590" i="9" s="1"/>
  <c r="A591" i="9" s="1"/>
  <c r="A592" i="9" s="1"/>
  <c r="A593" i="9" s="1"/>
  <c r="A594" i="9" s="1"/>
  <c r="A595" i="9" s="1"/>
  <c r="A596" i="9" s="1"/>
  <c r="A597" i="9" s="1"/>
  <c r="A598" i="9" s="1"/>
  <c r="A599" i="9" s="1"/>
  <c r="A600" i="9" s="1"/>
  <c r="A601" i="9" s="1"/>
  <c r="A602" i="9" s="1"/>
  <c r="A603" i="9" s="1"/>
  <c r="A604" i="9" s="1"/>
  <c r="A605" i="9" s="1"/>
  <c r="A606" i="9" s="1"/>
  <c r="A607" i="9" s="1"/>
  <c r="A608" i="9" s="1"/>
  <c r="A609" i="9" s="1"/>
  <c r="A610" i="9" s="1"/>
  <c r="A611" i="9" s="1"/>
  <c r="A612" i="9" s="1"/>
  <c r="A613" i="9" s="1"/>
  <c r="A614" i="9" s="1"/>
  <c r="A615" i="9" s="1"/>
  <c r="A616" i="9" s="1"/>
  <c r="A617" i="9" s="1"/>
  <c r="A618" i="9" s="1"/>
  <c r="A619" i="9" s="1"/>
  <c r="A620" i="9" s="1"/>
  <c r="A621" i="9" s="1"/>
  <c r="A622" i="9" s="1"/>
  <c r="A623" i="9" s="1"/>
  <c r="A624" i="9" s="1"/>
  <c r="A625" i="9" s="1"/>
  <c r="A626" i="9" s="1"/>
  <c r="A627" i="9" s="1"/>
  <c r="A628" i="9" s="1"/>
  <c r="A629" i="9" s="1"/>
  <c r="A630" i="9" s="1"/>
  <c r="A631" i="9" s="1"/>
  <c r="A632" i="9" s="1"/>
  <c r="A633" i="9" s="1"/>
  <c r="A634" i="9" s="1"/>
  <c r="A635" i="9" s="1"/>
  <c r="A636" i="9" s="1"/>
  <c r="A637" i="9" s="1"/>
  <c r="A638" i="9" s="1"/>
  <c r="A639" i="9" s="1"/>
  <c r="A640" i="9" s="1"/>
  <c r="A641" i="9" s="1"/>
  <c r="A642" i="9" s="1"/>
  <c r="A643" i="9" s="1"/>
  <c r="A644" i="9" s="1"/>
  <c r="A645" i="9" s="1"/>
  <c r="A646" i="9" s="1"/>
  <c r="A647" i="9" s="1"/>
  <c r="A648" i="9" s="1"/>
  <c r="A649" i="9" s="1"/>
  <c r="A650" i="9" s="1"/>
  <c r="A651" i="9" s="1"/>
  <c r="A652" i="9" s="1"/>
  <c r="A653" i="9" s="1"/>
  <c r="A654" i="9" s="1"/>
  <c r="A655" i="9" s="1"/>
  <c r="A656" i="9" s="1"/>
  <c r="A657" i="9" s="1"/>
  <c r="A658" i="9" s="1"/>
  <c r="A659" i="9" s="1"/>
  <c r="A660" i="9" s="1"/>
  <c r="A661" i="9" s="1"/>
  <c r="A662" i="9" s="1"/>
  <c r="A663" i="9" s="1"/>
  <c r="A664" i="9" s="1"/>
  <c r="A665" i="9" s="1"/>
  <c r="A666" i="9" s="1"/>
  <c r="A667" i="9" s="1"/>
  <c r="A668" i="9" s="1"/>
  <c r="A669" i="9" s="1"/>
  <c r="A670" i="9" s="1"/>
  <c r="A671" i="9" s="1"/>
  <c r="A672" i="9" s="1"/>
  <c r="A673" i="9" s="1"/>
  <c r="A674" i="9" s="1"/>
  <c r="A675" i="9" s="1"/>
  <c r="A676" i="9" s="1"/>
  <c r="A677" i="9" s="1"/>
  <c r="A678" i="9" s="1"/>
  <c r="A679" i="9" s="1"/>
  <c r="A680" i="9" s="1"/>
  <c r="A681" i="9" s="1"/>
  <c r="A682" i="9" s="1"/>
  <c r="A683" i="9" s="1"/>
  <c r="A684" i="9" s="1"/>
  <c r="A685" i="9" s="1"/>
  <c r="A686" i="9" s="1"/>
  <c r="A687" i="9" s="1"/>
  <c r="A688" i="9" s="1"/>
  <c r="A689" i="9" s="1"/>
  <c r="A690" i="9" s="1"/>
  <c r="A691" i="9" s="1"/>
  <c r="A692" i="9" s="1"/>
  <c r="A693" i="9" s="1"/>
  <c r="A694" i="9" s="1"/>
  <c r="A695" i="9" s="1"/>
  <c r="A696" i="9" s="1"/>
  <c r="A697" i="9" s="1"/>
  <c r="A698" i="9" s="1"/>
  <c r="A699" i="9" s="1"/>
  <c r="A700" i="9" s="1"/>
  <c r="A701" i="9" s="1"/>
  <c r="A702" i="9" s="1"/>
  <c r="A703" i="9" s="1"/>
  <c r="A704" i="9" s="1"/>
  <c r="A705" i="9" s="1"/>
  <c r="A706" i="9" s="1"/>
  <c r="A707" i="9" s="1"/>
  <c r="A708" i="9" s="1"/>
  <c r="A709" i="9" s="1"/>
  <c r="A710" i="9" s="1"/>
  <c r="A711" i="9" s="1"/>
  <c r="A712" i="9" s="1"/>
  <c r="A713" i="9" s="1"/>
  <c r="A714" i="9" s="1"/>
  <c r="A715" i="9" s="1"/>
  <c r="A716" i="9" s="1"/>
  <c r="A717" i="9" s="1"/>
  <c r="A718" i="9" s="1"/>
  <c r="A719" i="9" s="1"/>
  <c r="A720" i="9" s="1"/>
  <c r="A721" i="9" s="1"/>
  <c r="A722" i="9" s="1"/>
  <c r="A723" i="9" s="1"/>
  <c r="A724" i="9" s="1"/>
  <c r="A725" i="9" s="1"/>
  <c r="A726" i="9" s="1"/>
  <c r="A727" i="9" s="1"/>
  <c r="A728" i="9" s="1"/>
  <c r="N128" i="7"/>
  <c r="N319" i="7"/>
  <c r="P546" i="6"/>
  <c r="P548" i="6" s="1"/>
  <c r="A163" i="15" l="1"/>
  <c r="A164" i="15" s="1"/>
  <c r="A165" i="15" s="1"/>
  <c r="A166" i="15" s="1"/>
  <c r="A167" i="15" s="1"/>
  <c r="A168" i="15" s="1"/>
  <c r="A169" i="15" s="1"/>
  <c r="A170" i="15" s="1"/>
  <c r="A171" i="15" s="1"/>
  <c r="A172" i="15" s="1"/>
  <c r="A173" i="15" s="1"/>
  <c r="A174" i="15" s="1"/>
  <c r="A175" i="15" s="1"/>
  <c r="A176" i="15" s="1"/>
  <c r="A177" i="15" s="1"/>
  <c r="A178" i="15" s="1"/>
  <c r="A179" i="15" s="1"/>
  <c r="A180" i="15" s="1"/>
  <c r="A181" i="15" s="1"/>
  <c r="A182" i="15" s="1"/>
  <c r="A183" i="15" s="1"/>
  <c r="A184" i="15" s="1"/>
  <c r="A185" i="15" s="1"/>
  <c r="A186" i="15" s="1"/>
  <c r="A187" i="15" s="1"/>
  <c r="A188" i="15" s="1"/>
  <c r="A189" i="15" s="1"/>
  <c r="A190" i="15" s="1"/>
  <c r="A191" i="15" s="1"/>
  <c r="A5" i="13"/>
  <c r="A6" i="13" s="1"/>
  <c r="A7" i="13" s="1"/>
  <c r="A8" i="13" s="1"/>
  <c r="A9" i="13" s="1"/>
  <c r="A10" i="13" s="1"/>
  <c r="A11" i="13" s="1"/>
  <c r="A12" i="13" s="1"/>
  <c r="A13" i="13" s="1"/>
  <c r="A14" i="13" s="1"/>
  <c r="A15" i="13" s="1"/>
  <c r="A16" i="13" s="1"/>
  <c r="A17" i="13" s="1"/>
  <c r="A18" i="13" s="1"/>
  <c r="A19" i="13" s="1"/>
  <c r="A20" i="13" s="1"/>
  <c r="A21" i="13" s="1"/>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44" i="13" s="1"/>
  <c r="A45" i="13" s="1"/>
  <c r="A46" i="13" s="1"/>
  <c r="A47" i="13" s="1"/>
  <c r="A48" i="13" s="1"/>
  <c r="A49" i="13" s="1"/>
  <c r="A50" i="13" s="1"/>
  <c r="A51" i="13" s="1"/>
  <c r="A52" i="13" s="1"/>
  <c r="A53" i="13" s="1"/>
  <c r="A54" i="13" s="1"/>
  <c r="A55" i="13" s="1"/>
  <c r="A56" i="13" s="1"/>
  <c r="A57" i="13" s="1"/>
  <c r="A58" i="13" s="1"/>
  <c r="A59" i="13" s="1"/>
  <c r="A60" i="13" s="1"/>
  <c r="A61" i="13" s="1"/>
  <c r="A62" i="13" s="1"/>
  <c r="A63" i="13" s="1"/>
  <c r="A64" i="13" s="1"/>
  <c r="A65" i="13" s="1"/>
  <c r="A66" i="13" s="1"/>
  <c r="A67" i="13" s="1"/>
  <c r="A68" i="13" s="1"/>
  <c r="A69" i="13" s="1"/>
  <c r="A70" i="13" s="1"/>
  <c r="A71" i="13" s="1"/>
  <c r="A72" i="13" s="1"/>
  <c r="A73" i="13" s="1"/>
  <c r="A74" i="13" s="1"/>
  <c r="A75" i="13" s="1"/>
  <c r="A76" i="13" s="1"/>
  <c r="A77" i="13" s="1"/>
  <c r="A78" i="13" s="1"/>
  <c r="A79" i="13" s="1"/>
  <c r="A80" i="13" s="1"/>
  <c r="A81" i="13" s="1"/>
  <c r="A82" i="13" s="1"/>
  <c r="A83" i="13" s="1"/>
  <c r="A84" i="13" s="1"/>
  <c r="A85" i="13" s="1"/>
  <c r="A86" i="13" s="1"/>
  <c r="A87" i="13" s="1"/>
  <c r="A88" i="13" s="1"/>
  <c r="A89" i="13" s="1"/>
  <c r="A90" i="13" s="1"/>
  <c r="A91" i="13" s="1"/>
  <c r="A92" i="13" s="1"/>
  <c r="A93" i="13" s="1"/>
  <c r="A94" i="13" s="1"/>
  <c r="A95" i="13" s="1"/>
  <c r="A96" i="13" s="1"/>
  <c r="A97" i="13" s="1"/>
  <c r="A98" i="13" s="1"/>
  <c r="A99" i="13" s="1"/>
  <c r="A100" i="13" s="1"/>
  <c r="A101" i="13" s="1"/>
  <c r="A102" i="13" s="1"/>
  <c r="A103" i="13" s="1"/>
  <c r="A104" i="13" s="1"/>
  <c r="A105" i="13" s="1"/>
  <c r="A106" i="13" s="1"/>
  <c r="A107" i="13" s="1"/>
  <c r="A108" i="13" s="1"/>
  <c r="A109" i="13" s="1"/>
  <c r="A110" i="13" s="1"/>
  <c r="A111" i="13" s="1"/>
  <c r="A112" i="13" s="1"/>
  <c r="A113" i="13" s="1"/>
  <c r="A114" i="13" s="1"/>
  <c r="A115" i="13" s="1"/>
  <c r="A116" i="13" s="1"/>
  <c r="A117" i="13" s="1"/>
  <c r="A118" i="13" s="1"/>
  <c r="A119" i="13" s="1"/>
  <c r="A120" i="13" s="1"/>
  <c r="A121" i="13" s="1"/>
  <c r="A122" i="13" s="1"/>
  <c r="A123" i="13" s="1"/>
  <c r="A124" i="13" s="1"/>
  <c r="A125" i="13" s="1"/>
  <c r="A126" i="13" s="1"/>
  <c r="A127" i="13" s="1"/>
  <c r="A128" i="13" s="1"/>
  <c r="A129" i="13" s="1"/>
  <c r="A130" i="13" s="1"/>
  <c r="A131" i="13" s="1"/>
  <c r="A132" i="13" s="1"/>
  <c r="A133" i="13" s="1"/>
  <c r="A134" i="13" s="1"/>
  <c r="A135" i="13" s="1"/>
  <c r="A136" i="13" s="1"/>
  <c r="A137" i="13" s="1"/>
  <c r="A138" i="13" s="1"/>
  <c r="A139" i="13" s="1"/>
  <c r="A140" i="13" s="1"/>
  <c r="A141" i="13" s="1"/>
  <c r="A142" i="13" s="1"/>
  <c r="A143" i="13" s="1"/>
  <c r="A144" i="13" s="1"/>
  <c r="A145" i="13" s="1"/>
  <c r="A146" i="13" s="1"/>
  <c r="A147" i="13" s="1"/>
  <c r="A148" i="13" s="1"/>
  <c r="A149" i="13" s="1"/>
  <c r="A150" i="13" s="1"/>
  <c r="A151" i="13" s="1"/>
  <c r="A152" i="13" s="1"/>
  <c r="A153" i="13" s="1"/>
  <c r="A154" i="13" s="1"/>
  <c r="A155" i="13" s="1"/>
  <c r="A156" i="13" s="1"/>
  <c r="A157" i="13" s="1"/>
  <c r="A158" i="13" s="1"/>
  <c r="A159" i="13" s="1"/>
  <c r="A160" i="13" s="1"/>
  <c r="A161" i="13" s="1"/>
  <c r="A162" i="13" s="1"/>
  <c r="A163" i="13" s="1"/>
  <c r="A164" i="13" s="1"/>
  <c r="A165" i="13" s="1"/>
  <c r="A166" i="13" s="1"/>
  <c r="A167" i="13" s="1"/>
  <c r="A168" i="13" s="1"/>
  <c r="A169" i="13" s="1"/>
  <c r="A170" i="13" s="1"/>
  <c r="A171" i="13" s="1"/>
  <c r="A172" i="13" s="1"/>
  <c r="A173" i="13" s="1"/>
  <c r="A174" i="13" s="1"/>
  <c r="A175" i="13" s="1"/>
  <c r="A176" i="13" s="1"/>
  <c r="A177" i="13" s="1"/>
  <c r="A178" i="13" s="1"/>
  <c r="A179" i="13" s="1"/>
  <c r="A180" i="13" s="1"/>
  <c r="A181" i="13" s="1"/>
  <c r="A182" i="13" s="1"/>
  <c r="A183" i="13" s="1"/>
  <c r="A184" i="13" s="1"/>
  <c r="A185" i="13" s="1"/>
  <c r="A186" i="13" s="1"/>
  <c r="A187" i="13" s="1"/>
  <c r="A188" i="13" s="1"/>
  <c r="A189" i="13" s="1"/>
  <c r="A190" i="13" s="1"/>
  <c r="A191" i="13" s="1"/>
  <c r="A192" i="13" s="1"/>
  <c r="A193" i="13" s="1"/>
  <c r="A194" i="13" s="1"/>
  <c r="A195" i="13" s="1"/>
  <c r="A196" i="13" s="1"/>
  <c r="A197" i="13" s="1"/>
  <c r="A198" i="13" s="1"/>
  <c r="A199" i="13" s="1"/>
  <c r="A200" i="13" s="1"/>
  <c r="A201" i="13" s="1"/>
  <c r="A202" i="13" s="1"/>
  <c r="A203" i="13" s="1"/>
  <c r="A204" i="13" s="1"/>
  <c r="A205" i="13" s="1"/>
  <c r="A206" i="13" s="1"/>
  <c r="A207" i="13" s="1"/>
  <c r="A208" i="13" s="1"/>
  <c r="A209" i="13" s="1"/>
  <c r="A210" i="13" s="1"/>
  <c r="A211" i="13" s="1"/>
  <c r="A212" i="13" s="1"/>
  <c r="A213" i="13" s="1"/>
  <c r="A214" i="13" s="1"/>
  <c r="A215" i="13" s="1"/>
  <c r="A216" i="13" s="1"/>
  <c r="A217" i="13" s="1"/>
  <c r="A218" i="13" s="1"/>
  <c r="A219" i="13" s="1"/>
  <c r="A220" i="13" s="1"/>
  <c r="A221" i="13" s="1"/>
  <c r="A222" i="13" s="1"/>
  <c r="A223" i="13" s="1"/>
  <c r="A224" i="13" s="1"/>
  <c r="A225" i="13" s="1"/>
  <c r="A226" i="13" s="1"/>
  <c r="A227" i="13" s="1"/>
  <c r="A228" i="13" s="1"/>
  <c r="A229" i="13" s="1"/>
  <c r="A230" i="13" s="1"/>
  <c r="A231" i="13" s="1"/>
  <c r="A232" i="13" s="1"/>
  <c r="A233" i="13" s="1"/>
  <c r="A234" i="13" s="1"/>
  <c r="A235" i="13" s="1"/>
  <c r="A236" i="13" s="1"/>
  <c r="A237" i="13" s="1"/>
  <c r="A238" i="13" s="1"/>
  <c r="A239" i="13" s="1"/>
  <c r="A240" i="13" s="1"/>
  <c r="A241" i="13" s="1"/>
  <c r="A242" i="13" s="1"/>
  <c r="A243" i="13" s="1"/>
  <c r="A244" i="13" s="1"/>
  <c r="A245" i="13" s="1"/>
  <c r="A246" i="13" s="1"/>
  <c r="A247" i="13" s="1"/>
  <c r="A248" i="13" s="1"/>
  <c r="A249" i="13" s="1"/>
  <c r="A250" i="13" s="1"/>
  <c r="A251" i="13" s="1"/>
  <c r="A252" i="13" s="1"/>
  <c r="A253" i="13" s="1"/>
  <c r="A254" i="13" s="1"/>
  <c r="A255" i="13" s="1"/>
  <c r="A256" i="13" s="1"/>
  <c r="A257" i="13" s="1"/>
  <c r="A258" i="13" s="1"/>
  <c r="A259" i="13" s="1"/>
  <c r="A260" i="13" s="1"/>
  <c r="A261" i="13" s="1"/>
  <c r="A262" i="13" s="1"/>
  <c r="A263" i="13" s="1"/>
  <c r="A264" i="13" s="1"/>
  <c r="A265" i="13" s="1"/>
  <c r="A266" i="13" s="1"/>
  <c r="A267" i="13" s="1"/>
  <c r="A268" i="13" s="1"/>
  <c r="A269" i="13" s="1"/>
  <c r="A270" i="13" s="1"/>
  <c r="A271" i="13" s="1"/>
  <c r="A272" i="13" s="1"/>
  <c r="A273" i="13" s="1"/>
  <c r="A274" i="13" s="1"/>
  <c r="A275" i="13" s="1"/>
  <c r="A276" i="13" s="1"/>
  <c r="A277" i="13" s="1"/>
  <c r="A278" i="13" s="1"/>
  <c r="A279" i="13" s="1"/>
  <c r="A280" i="13" s="1"/>
  <c r="A281" i="13" s="1"/>
  <c r="A282" i="13" s="1"/>
  <c r="A283" i="13" s="1"/>
  <c r="A284" i="13" s="1"/>
  <c r="A285" i="13" s="1"/>
  <c r="A286" i="13" s="1"/>
  <c r="A287" i="13" s="1"/>
  <c r="A288" i="13" s="1"/>
  <c r="A289" i="13" s="1"/>
  <c r="A290" i="13" s="1"/>
  <c r="A291" i="13" s="1"/>
  <c r="A292" i="13" s="1"/>
  <c r="A293" i="13" s="1"/>
  <c r="A294" i="13" s="1"/>
  <c r="A295" i="13" s="1"/>
  <c r="A296" i="13" s="1"/>
  <c r="A297" i="13" s="1"/>
  <c r="A298" i="13" s="1"/>
  <c r="A299" i="13" s="1"/>
  <c r="A300" i="13" s="1"/>
  <c r="A301" i="13" s="1"/>
  <c r="A302" i="13" s="1"/>
  <c r="A303" i="13" s="1"/>
  <c r="A304" i="13" s="1"/>
  <c r="A305" i="13" s="1"/>
  <c r="A306" i="13" s="1"/>
  <c r="A307" i="13" s="1"/>
  <c r="A308" i="13" s="1"/>
  <c r="A309" i="13" s="1"/>
  <c r="A310" i="13" s="1"/>
  <c r="A311" i="13" s="1"/>
  <c r="A312" i="13" s="1"/>
  <c r="A313" i="13" s="1"/>
  <c r="A314" i="13" s="1"/>
  <c r="A315" i="13" s="1"/>
  <c r="A316" i="13" s="1"/>
  <c r="A317" i="13" s="1"/>
  <c r="A318" i="13" s="1"/>
  <c r="A319" i="13" s="1"/>
  <c r="A320" i="13" s="1"/>
  <c r="A321" i="13" s="1"/>
  <c r="A322" i="13" s="1"/>
  <c r="A323" i="13" s="1"/>
  <c r="A324" i="13" s="1"/>
  <c r="A325" i="13" s="1"/>
  <c r="A326" i="13" s="1"/>
  <c r="A327" i="13" s="1"/>
  <c r="A328" i="13" s="1"/>
  <c r="A329" i="13" s="1"/>
  <c r="A330" i="13" s="1"/>
  <c r="A331" i="13" s="1"/>
  <c r="A332" i="13" s="1"/>
  <c r="A333" i="13" s="1"/>
  <c r="A334" i="13" s="1"/>
  <c r="A335" i="13" s="1"/>
  <c r="A336" i="13" s="1"/>
  <c r="A337" i="13" s="1"/>
  <c r="A338" i="13" s="1"/>
  <c r="A339" i="13" s="1"/>
  <c r="A340" i="13" s="1"/>
  <c r="A341" i="13" s="1"/>
  <c r="A342" i="13" s="1"/>
  <c r="A343" i="13" s="1"/>
  <c r="A344" i="13" s="1"/>
  <c r="A345" i="13" s="1"/>
  <c r="A346" i="13" s="1"/>
  <c r="A347" i="13" s="1"/>
  <c r="A348" i="13" s="1"/>
  <c r="A349" i="13" s="1"/>
  <c r="A350" i="13" s="1"/>
  <c r="A351" i="13" s="1"/>
  <c r="A352" i="13" s="1"/>
  <c r="A353" i="13" s="1"/>
  <c r="A354" i="13" s="1"/>
  <c r="A355" i="13" s="1"/>
  <c r="A356" i="13" s="1"/>
  <c r="A357" i="13" s="1"/>
  <c r="A358" i="13" s="1"/>
  <c r="A359" i="13" s="1"/>
  <c r="A360" i="13" s="1"/>
  <c r="A361" i="13" s="1"/>
  <c r="A362" i="13" s="1"/>
  <c r="A363" i="13" s="1"/>
  <c r="A364" i="13" s="1"/>
  <c r="A365" i="13" s="1"/>
  <c r="A366" i="13" s="1"/>
  <c r="A367" i="13" s="1"/>
  <c r="A368" i="13" s="1"/>
  <c r="A369" i="13" s="1"/>
  <c r="A370" i="13" s="1"/>
  <c r="A371" i="13" s="1"/>
  <c r="A372" i="13" s="1"/>
  <c r="A373" i="13" s="1"/>
  <c r="A374" i="13" s="1"/>
  <c r="A375" i="13" s="1"/>
  <c r="A376" i="13" s="1"/>
  <c r="A377" i="13" s="1"/>
  <c r="A378" i="13" s="1"/>
  <c r="A379" i="13" s="1"/>
  <c r="A380" i="13" s="1"/>
  <c r="A381" i="13" s="1"/>
  <c r="A382" i="13" s="1"/>
  <c r="A383" i="13" s="1"/>
  <c r="A384" i="13" s="1"/>
  <c r="A385" i="13" s="1"/>
  <c r="A386" i="13" s="1"/>
  <c r="A387" i="13" s="1"/>
  <c r="A388" i="13" s="1"/>
  <c r="A389" i="13" s="1"/>
  <c r="A390" i="13" s="1"/>
  <c r="A391" i="13" s="1"/>
  <c r="A392" i="13" s="1"/>
  <c r="A393" i="13" s="1"/>
  <c r="A394" i="13" s="1"/>
  <c r="A395" i="13" s="1"/>
  <c r="A396" i="13" s="1"/>
  <c r="A397" i="13" s="1"/>
  <c r="A398" i="13" s="1"/>
  <c r="A399" i="13" s="1"/>
  <c r="A400" i="13" s="1"/>
  <c r="A401" i="13" s="1"/>
  <c r="A402" i="13" s="1"/>
  <c r="A403" i="13" s="1"/>
  <c r="A404" i="13" s="1"/>
  <c r="A405" i="13" s="1"/>
  <c r="A406" i="13" s="1"/>
  <c r="A407" i="13" s="1"/>
  <c r="A408" i="13" s="1"/>
  <c r="A409" i="13" s="1"/>
  <c r="A410" i="13" s="1"/>
  <c r="A411" i="13" s="1"/>
  <c r="A412" i="13" s="1"/>
  <c r="A413" i="13" s="1"/>
  <c r="A414" i="13" s="1"/>
  <c r="A415" i="13" s="1"/>
  <c r="A416" i="13" s="1"/>
  <c r="A417" i="13" s="1"/>
  <c r="A418" i="13" s="1"/>
  <c r="A419" i="13" s="1"/>
  <c r="A420" i="13" s="1"/>
  <c r="A421" i="13" s="1"/>
  <c r="A422" i="13" s="1"/>
  <c r="A423" i="13" s="1"/>
  <c r="A424" i="13" s="1"/>
  <c r="A425" i="13" s="1"/>
  <c r="A426" i="13" s="1"/>
  <c r="A427" i="13" s="1"/>
  <c r="A428" i="13" s="1"/>
  <c r="A429" i="13" s="1"/>
  <c r="A430" i="13" s="1"/>
  <c r="A431" i="13" s="1"/>
  <c r="A432" i="13" s="1"/>
  <c r="A433" i="13" s="1"/>
  <c r="A434" i="13" s="1"/>
  <c r="A435" i="13" s="1"/>
  <c r="A436" i="13" s="1"/>
  <c r="A437" i="13" s="1"/>
  <c r="A438" i="13" s="1"/>
  <c r="A439" i="13" s="1"/>
  <c r="A440" i="13" s="1"/>
  <c r="A441" i="13" s="1"/>
  <c r="A442" i="13" s="1"/>
  <c r="A443" i="13" s="1"/>
  <c r="A444" i="13" s="1"/>
  <c r="A445" i="13" s="1"/>
  <c r="A446" i="13" s="1"/>
  <c r="A447" i="13" s="1"/>
  <c r="A448" i="13" s="1"/>
  <c r="A449" i="13" s="1"/>
  <c r="A450" i="13" s="1"/>
  <c r="A451" i="13" s="1"/>
  <c r="A452" i="13" s="1"/>
  <c r="A453" i="13" s="1"/>
  <c r="A454" i="13" s="1"/>
  <c r="A455" i="13" s="1"/>
  <c r="A456" i="13" s="1"/>
  <c r="A457" i="13" s="1"/>
  <c r="A458" i="13" s="1"/>
  <c r="A459" i="13" s="1"/>
  <c r="A460" i="13" s="1"/>
  <c r="A461" i="13" s="1"/>
  <c r="A462" i="13" s="1"/>
  <c r="A463" i="13" s="1"/>
  <c r="A464" i="13" s="1"/>
  <c r="A465" i="13" s="1"/>
  <c r="A466" i="13" s="1"/>
  <c r="A467" i="13" s="1"/>
  <c r="A468" i="13" s="1"/>
  <c r="A469" i="13" s="1"/>
  <c r="A470" i="13" s="1"/>
  <c r="A471" i="13" s="1"/>
  <c r="A472" i="13" s="1"/>
  <c r="A473" i="13" s="1"/>
  <c r="A474" i="13" s="1"/>
  <c r="A475" i="13" s="1"/>
  <c r="A476" i="13" s="1"/>
  <c r="A477" i="13" s="1"/>
  <c r="A478" i="13" s="1"/>
  <c r="A479" i="13" s="1"/>
  <c r="A480" i="13" s="1"/>
  <c r="A481" i="13" s="1"/>
  <c r="A482" i="13" s="1"/>
  <c r="A483" i="13" s="1"/>
  <c r="A484" i="13" s="1"/>
  <c r="A485" i="13" s="1"/>
  <c r="A486" i="13" s="1"/>
  <c r="A487" i="13" s="1"/>
  <c r="A488" i="13" s="1"/>
  <c r="A489" i="13" s="1"/>
  <c r="A490" i="13" s="1"/>
  <c r="A491" i="13" s="1"/>
  <c r="A492" i="13" s="1"/>
  <c r="A493" i="13" s="1"/>
  <c r="A494" i="13" s="1"/>
  <c r="A495" i="13" s="1"/>
  <c r="A496" i="13" s="1"/>
  <c r="A497" i="13" s="1"/>
  <c r="A498" i="13" s="1"/>
  <c r="A499" i="13" s="1"/>
  <c r="A500" i="13" s="1"/>
  <c r="A501" i="13" s="1"/>
  <c r="A502" i="13" s="1"/>
  <c r="A503" i="13" s="1"/>
  <c r="A504" i="13" s="1"/>
  <c r="A505" i="13" s="1"/>
  <c r="A506" i="13" s="1"/>
  <c r="A507" i="13" s="1"/>
  <c r="A508" i="13" s="1"/>
  <c r="A509" i="13" s="1"/>
  <c r="A510" i="13" s="1"/>
  <c r="A511" i="13" s="1"/>
  <c r="A512" i="13" s="1"/>
  <c r="A513" i="13" s="1"/>
  <c r="A514" i="13" s="1"/>
  <c r="A515" i="13" s="1"/>
  <c r="A516" i="13" s="1"/>
  <c r="A517" i="13" s="1"/>
  <c r="A518" i="13" s="1"/>
  <c r="A519" i="13" s="1"/>
  <c r="A520" i="13" s="1"/>
  <c r="A521" i="13" s="1"/>
  <c r="A522" i="13" s="1"/>
  <c r="A523" i="13" s="1"/>
  <c r="A524" i="13" s="1"/>
  <c r="A525" i="13" s="1"/>
  <c r="A526" i="13" s="1"/>
  <c r="A527" i="13" s="1"/>
  <c r="A528" i="13" s="1"/>
  <c r="A529" i="13" s="1"/>
  <c r="A530" i="13" s="1"/>
  <c r="A531" i="13" s="1"/>
  <c r="A532" i="13" s="1"/>
  <c r="A533" i="13" s="1"/>
  <c r="A534" i="13" s="1"/>
  <c r="A535" i="13" s="1"/>
  <c r="A536" i="13" s="1"/>
  <c r="A537" i="13" s="1"/>
  <c r="A538" i="13" s="1"/>
  <c r="A539" i="13" s="1"/>
  <c r="A540" i="13" s="1"/>
  <c r="A541" i="13" s="1"/>
  <c r="A542" i="13" s="1"/>
  <c r="A543" i="13" s="1"/>
  <c r="A544" i="13" s="1"/>
  <c r="A545" i="13" s="1"/>
  <c r="A546" i="13" s="1"/>
  <c r="A547" i="13" s="1"/>
  <c r="A548" i="13" s="1"/>
  <c r="A549" i="13" s="1"/>
  <c r="A550" i="13" s="1"/>
  <c r="A551" i="13" s="1"/>
  <c r="A552" i="13" s="1"/>
  <c r="A553" i="13" s="1"/>
  <c r="A554" i="13" s="1"/>
  <c r="A555" i="13" s="1"/>
  <c r="A556" i="13" s="1"/>
  <c r="A557" i="13" s="1"/>
  <c r="A558" i="13" s="1"/>
  <c r="A559" i="13" s="1"/>
  <c r="A560" i="13" s="1"/>
  <c r="A561" i="13" s="1"/>
  <c r="A562" i="13" s="1"/>
  <c r="A563" i="13" s="1"/>
  <c r="A564" i="13" s="1"/>
  <c r="A565" i="13" s="1"/>
  <c r="A566" i="13" s="1"/>
  <c r="A567" i="13" s="1"/>
  <c r="A568" i="13" s="1"/>
  <c r="A569" i="13" s="1"/>
  <c r="A570" i="13" s="1"/>
  <c r="A571" i="13" s="1"/>
  <c r="A572" i="13" s="1"/>
  <c r="A573" i="13" s="1"/>
  <c r="A574" i="13" s="1"/>
  <c r="A575" i="13" s="1"/>
  <c r="A576" i="13" s="1"/>
  <c r="A577" i="13" s="1"/>
  <c r="A578" i="13" s="1"/>
  <c r="A579" i="13" s="1"/>
  <c r="A580" i="13" s="1"/>
  <c r="A581" i="13" s="1"/>
  <c r="A582" i="13" s="1"/>
  <c r="A583" i="13" s="1"/>
  <c r="A584" i="13" s="1"/>
  <c r="A585" i="13" s="1"/>
  <c r="A586" i="13" s="1"/>
  <c r="A587" i="13" s="1"/>
  <c r="A588" i="13" s="1"/>
  <c r="A589" i="13" s="1"/>
  <c r="A590" i="13" s="1"/>
  <c r="A591" i="13" s="1"/>
  <c r="A592" i="13" s="1"/>
  <c r="A593" i="13" s="1"/>
  <c r="A594" i="13" s="1"/>
  <c r="A595" i="13" s="1"/>
  <c r="A596" i="13" s="1"/>
  <c r="A597" i="13" s="1"/>
  <c r="A598" i="13" s="1"/>
  <c r="A599" i="13" s="1"/>
  <c r="A600" i="13" s="1"/>
  <c r="A601" i="13" s="1"/>
  <c r="A602" i="13" s="1"/>
  <c r="A603" i="13" s="1"/>
  <c r="A604" i="13" s="1"/>
  <c r="A605" i="13" s="1"/>
  <c r="A606" i="13" s="1"/>
  <c r="A607" i="13" s="1"/>
  <c r="A608" i="13" s="1"/>
  <c r="A609" i="13" s="1"/>
  <c r="A610" i="13" s="1"/>
  <c r="A611" i="13" s="1"/>
  <c r="A612" i="13" s="1"/>
  <c r="A613" i="13" s="1"/>
  <c r="A614" i="13" s="1"/>
  <c r="A615" i="13" s="1"/>
  <c r="A616" i="13" s="1"/>
  <c r="A617" i="13" s="1"/>
  <c r="A618" i="13" s="1"/>
  <c r="A619" i="13" s="1"/>
  <c r="A620" i="13" s="1"/>
  <c r="A621" i="13" s="1"/>
  <c r="A622" i="13" s="1"/>
  <c r="A623" i="13" s="1"/>
  <c r="A624" i="13" s="1"/>
  <c r="A625" i="13" s="1"/>
  <c r="A626" i="13" s="1"/>
  <c r="A627" i="13" s="1"/>
  <c r="A628" i="13" s="1"/>
  <c r="A629" i="13" s="1"/>
  <c r="A630" i="13" s="1"/>
  <c r="A631" i="13" s="1"/>
  <c r="A632" i="13" s="1"/>
  <c r="A633" i="13" s="1"/>
  <c r="A634" i="13" s="1"/>
  <c r="A635" i="13" s="1"/>
  <c r="A636" i="13" s="1"/>
  <c r="A637" i="13" s="1"/>
  <c r="A638" i="13" s="1"/>
  <c r="A639" i="13" s="1"/>
  <c r="A640" i="13" s="1"/>
  <c r="A641" i="13" s="1"/>
  <c r="A500" i="11"/>
  <c r="A501" i="11" s="1"/>
  <c r="A502" i="11" s="1"/>
  <c r="A503" i="11" s="1"/>
  <c r="A504" i="11" s="1"/>
  <c r="A505" i="11" s="1"/>
  <c r="A506" i="11" s="1"/>
  <c r="A507" i="11" s="1"/>
  <c r="A508" i="11" s="1"/>
  <c r="A509" i="11" s="1"/>
  <c r="A510" i="11" s="1"/>
  <c r="A511" i="11" s="1"/>
  <c r="A512" i="11" s="1"/>
  <c r="A513" i="11" s="1"/>
  <c r="A514" i="11" s="1"/>
  <c r="A515" i="11" s="1"/>
  <c r="A516" i="11" s="1"/>
  <c r="A517" i="11" s="1"/>
  <c r="A518" i="11" s="1"/>
  <c r="A519" i="11" s="1"/>
  <c r="A520" i="11" s="1"/>
  <c r="A521" i="11" s="1"/>
  <c r="A522" i="11" s="1"/>
  <c r="A523" i="11" s="1"/>
  <c r="A524" i="11" s="1"/>
  <c r="A525" i="11" s="1"/>
  <c r="A526" i="11" s="1"/>
  <c r="A527" i="11" s="1"/>
  <c r="A528" i="11" s="1"/>
  <c r="A529" i="11" s="1"/>
  <c r="A530" i="11" s="1"/>
  <c r="A531" i="11" s="1"/>
  <c r="A532" i="11" s="1"/>
  <c r="A533" i="11" s="1"/>
  <c r="A534" i="11" s="1"/>
  <c r="A535" i="11" s="1"/>
  <c r="A536" i="11" s="1"/>
  <c r="A537" i="11" s="1"/>
  <c r="A538" i="11" s="1"/>
  <c r="A539" i="11" s="1"/>
  <c r="A540" i="11" s="1"/>
  <c r="A541" i="11" s="1"/>
  <c r="A542" i="11" s="1"/>
  <c r="A543" i="11" s="1"/>
  <c r="A544" i="11" s="1"/>
  <c r="A545" i="11" s="1"/>
  <c r="A546" i="11" s="1"/>
  <c r="A547" i="11" s="1"/>
  <c r="A548" i="11" s="1"/>
  <c r="A549" i="11" s="1"/>
  <c r="A550" i="11" s="1"/>
  <c r="A551" i="11" s="1"/>
  <c r="A552" i="11" s="1"/>
  <c r="A553" i="11" s="1"/>
  <c r="A554" i="11" s="1"/>
  <c r="A555" i="11" s="1"/>
  <c r="A556" i="11" s="1"/>
  <c r="A557" i="11" s="1"/>
  <c r="A558" i="11" s="1"/>
  <c r="A559" i="11" s="1"/>
  <c r="A560" i="11" s="1"/>
  <c r="A561" i="11" s="1"/>
  <c r="A562" i="11" s="1"/>
  <c r="A563" i="11" s="1"/>
  <c r="A564" i="11" s="1"/>
  <c r="A565" i="11" s="1"/>
  <c r="A566" i="11" s="1"/>
  <c r="A567" i="11" s="1"/>
  <c r="A568" i="11" s="1"/>
  <c r="A569" i="11" s="1"/>
  <c r="A570" i="11" s="1"/>
  <c r="A571" i="11" s="1"/>
  <c r="A572" i="11" s="1"/>
  <c r="A573" i="11" s="1"/>
  <c r="A574" i="11" s="1"/>
  <c r="A575" i="11" s="1"/>
  <c r="A576" i="11" s="1"/>
  <c r="A577" i="11" s="1"/>
  <c r="A578" i="11" s="1"/>
  <c r="A579" i="11" s="1"/>
  <c r="A580" i="11" s="1"/>
  <c r="A581" i="11" s="1"/>
  <c r="A582" i="11" s="1"/>
  <c r="A583" i="11" s="1"/>
  <c r="A584" i="11" s="1"/>
  <c r="A585" i="11" s="1"/>
  <c r="A586" i="11" s="1"/>
  <c r="A587" i="11" s="1"/>
  <c r="A588" i="11" s="1"/>
  <c r="A589" i="11" s="1"/>
  <c r="A590" i="11" s="1"/>
  <c r="A591" i="11" s="1"/>
  <c r="A592" i="11" s="1"/>
  <c r="A593" i="11" s="1"/>
  <c r="A594" i="11" s="1"/>
  <c r="A595" i="11" s="1"/>
  <c r="A596" i="11" s="1"/>
  <c r="A597" i="11" s="1"/>
  <c r="A598" i="11" s="1"/>
  <c r="A599" i="11" s="1"/>
  <c r="A600" i="11" s="1"/>
  <c r="A601" i="11" s="1"/>
  <c r="A602" i="11" s="1"/>
  <c r="A603" i="11" s="1"/>
  <c r="A604" i="11" s="1"/>
  <c r="A605" i="11" s="1"/>
  <c r="A606" i="11" s="1"/>
  <c r="A607" i="11" s="1"/>
  <c r="A608" i="11" s="1"/>
  <c r="A609" i="11" s="1"/>
  <c r="A610" i="11" s="1"/>
  <c r="A611" i="11" s="1"/>
  <c r="A612" i="11" s="1"/>
  <c r="A613" i="11" s="1"/>
  <c r="A614" i="11" s="1"/>
  <c r="A615" i="11" s="1"/>
  <c r="A616" i="11" s="1"/>
  <c r="A617" i="11" s="1"/>
  <c r="A618" i="11" s="1"/>
  <c r="A619" i="11" s="1"/>
  <c r="A620" i="11" s="1"/>
  <c r="A621" i="11" s="1"/>
  <c r="A622" i="11" s="1"/>
  <c r="A623" i="11" s="1"/>
  <c r="A624" i="11" s="1"/>
  <c r="A625" i="11" s="1"/>
  <c r="A626" i="11" s="1"/>
  <c r="A627" i="11" s="1"/>
  <c r="A628" i="11" s="1"/>
  <c r="A629" i="11" s="1"/>
  <c r="A630" i="11" s="1"/>
  <c r="A631" i="11" s="1"/>
  <c r="A632" i="11" s="1"/>
  <c r="A633" i="11" s="1"/>
  <c r="A634" i="11" s="1"/>
  <c r="A635" i="11" s="1"/>
  <c r="A636" i="11" s="1"/>
  <c r="A637" i="11" s="1"/>
  <c r="A638" i="11" s="1"/>
  <c r="A639" i="11" s="1"/>
  <c r="A640" i="11" s="1"/>
  <c r="A641" i="11" s="1"/>
  <c r="A642" i="11" s="1"/>
  <c r="A643" i="11" s="1"/>
  <c r="A644" i="11" s="1"/>
  <c r="A645" i="11" s="1"/>
  <c r="A646" i="11" s="1"/>
  <c r="A647" i="11" s="1"/>
  <c r="A648" i="11" s="1"/>
  <c r="A649" i="11" s="1"/>
  <c r="A650" i="11" s="1"/>
  <c r="A651" i="11" s="1"/>
  <c r="A652" i="11" s="1"/>
  <c r="A653" i="11" s="1"/>
  <c r="A654" i="11" s="1"/>
  <c r="A655" i="11" s="1"/>
  <c r="A656" i="11" s="1"/>
  <c r="A657" i="11" s="1"/>
  <c r="A658" i="11" s="1"/>
  <c r="A659" i="11" s="1"/>
  <c r="A660" i="11" s="1"/>
  <c r="A661" i="11" s="1"/>
  <c r="A662" i="11" s="1"/>
  <c r="A663" i="11" s="1"/>
  <c r="A664" i="11" s="1"/>
  <c r="A665" i="11" s="1"/>
  <c r="A666" i="11" s="1"/>
  <c r="A667" i="11" s="1"/>
  <c r="A668" i="11" s="1"/>
  <c r="A669" i="11" s="1"/>
  <c r="A670" i="11" s="1"/>
  <c r="A671" i="11" s="1"/>
  <c r="A672" i="11" s="1"/>
  <c r="A673" i="11" s="1"/>
  <c r="A674" i="11" s="1"/>
  <c r="A675" i="11" s="1"/>
  <c r="A676" i="11" s="1"/>
  <c r="A677" i="11" s="1"/>
  <c r="A678" i="11" s="1"/>
  <c r="A679" i="11" s="1"/>
  <c r="A680" i="11" s="1"/>
  <c r="A681" i="11" s="1"/>
  <c r="A682" i="11" s="1"/>
  <c r="A683" i="11" s="1"/>
  <c r="O71" i="14"/>
  <c r="O72" i="14" s="1"/>
  <c r="O73" i="14" s="1"/>
  <c r="O74" i="14" s="1"/>
  <c r="O75" i="14" s="1"/>
  <c r="O76" i="14" s="1"/>
  <c r="O77" i="14" s="1"/>
  <c r="O78" i="14" s="1"/>
  <c r="O79" i="14" s="1"/>
  <c r="O80" i="14" s="1"/>
  <c r="O81" i="14" s="1"/>
  <c r="O82" i="14" s="1"/>
  <c r="O83" i="14" s="1"/>
  <c r="O84" i="14" s="1"/>
  <c r="O85" i="14" s="1"/>
  <c r="O86" i="14" s="1"/>
  <c r="O87" i="14" s="1"/>
  <c r="O88" i="14" s="1"/>
  <c r="O89" i="14" s="1"/>
  <c r="O90" i="14" s="1"/>
  <c r="O91" i="14" s="1"/>
  <c r="O92" i="14" s="1"/>
  <c r="O93" i="14" s="1"/>
  <c r="O94" i="14" s="1"/>
  <c r="O95" i="14" s="1"/>
  <c r="O96" i="14" s="1"/>
  <c r="O97" i="14" s="1"/>
  <c r="O98" i="14" s="1"/>
  <c r="O99" i="14" s="1"/>
  <c r="O100" i="14" s="1"/>
  <c r="O101" i="14" s="1"/>
  <c r="O102" i="14" s="1"/>
  <c r="O103" i="14" s="1"/>
  <c r="O104" i="14" s="1"/>
  <c r="O105" i="14" s="1"/>
  <c r="O106" i="14" s="1"/>
  <c r="O107" i="14" s="1"/>
  <c r="O108" i="14" s="1"/>
  <c r="O109" i="14" s="1"/>
  <c r="O110" i="14" s="1"/>
  <c r="O111" i="14" s="1"/>
  <c r="O112" i="14" s="1"/>
  <c r="O113" i="14" s="1"/>
  <c r="O114" i="14" s="1"/>
  <c r="O115" i="14" s="1"/>
  <c r="O116" i="14" s="1"/>
  <c r="O117" i="14" s="1"/>
  <c r="O118" i="14" s="1"/>
  <c r="O119" i="14" s="1"/>
  <c r="O120" i="14" s="1"/>
  <c r="O121" i="14" s="1"/>
  <c r="O122" i="14" s="1"/>
  <c r="O123" i="14" s="1"/>
  <c r="O124" i="14" s="1"/>
  <c r="O125" i="14" s="1"/>
  <c r="O126" i="14" s="1"/>
  <c r="O127" i="14" s="1"/>
  <c r="O128" i="14" s="1"/>
  <c r="O129" i="14" s="1"/>
  <c r="O130" i="14" s="1"/>
  <c r="O131" i="14" s="1"/>
  <c r="O132" i="14" s="1"/>
  <c r="O133" i="14" s="1"/>
  <c r="O134" i="14" s="1"/>
  <c r="O135" i="14" s="1"/>
  <c r="O136" i="14" s="1"/>
  <c r="O137" i="14" s="1"/>
  <c r="O138" i="14" s="1"/>
  <c r="O139" i="14" s="1"/>
  <c r="O140" i="14" s="1"/>
  <c r="O141" i="14" s="1"/>
  <c r="O142" i="14" s="1"/>
  <c r="O143" i="14" s="1"/>
  <c r="O144" i="14" s="1"/>
  <c r="O145" i="14" s="1"/>
  <c r="O146" i="14" s="1"/>
  <c r="O147" i="14" s="1"/>
  <c r="O148" i="14" s="1"/>
  <c r="O149" i="14" s="1"/>
  <c r="O150" i="14" s="1"/>
  <c r="O151" i="14" s="1"/>
  <c r="O152" i="14" s="1"/>
  <c r="O153" i="14" s="1"/>
  <c r="O154" i="14" s="1"/>
  <c r="O155" i="14" s="1"/>
  <c r="O156" i="14" s="1"/>
  <c r="O157" i="14" s="1"/>
  <c r="O158" i="14" s="1"/>
  <c r="O159" i="14" s="1"/>
  <c r="O160" i="14" s="1"/>
  <c r="O161" i="14" s="1"/>
  <c r="O162" i="14" s="1"/>
  <c r="O163" i="14" s="1"/>
  <c r="O164" i="14" s="1"/>
  <c r="O165" i="14" s="1"/>
  <c r="O166" i="14" s="1"/>
  <c r="O167" i="14" s="1"/>
  <c r="O168" i="14" s="1"/>
  <c r="O169" i="14" s="1"/>
  <c r="O170" i="14" s="1"/>
  <c r="O171" i="14" s="1"/>
  <c r="O172" i="14" s="1"/>
  <c r="O173" i="14" s="1"/>
  <c r="O174" i="14" s="1"/>
  <c r="O175" i="14" s="1"/>
  <c r="O176" i="14" s="1"/>
  <c r="O177" i="14" s="1"/>
  <c r="O178" i="14" s="1"/>
  <c r="O179" i="14" s="1"/>
  <c r="O180" i="14" s="1"/>
  <c r="O181" i="14" s="1"/>
  <c r="O182" i="14" s="1"/>
  <c r="O183" i="14" s="1"/>
  <c r="O184" i="14" s="1"/>
  <c r="O185" i="14" s="1"/>
  <c r="O186" i="14" s="1"/>
  <c r="O187" i="14" s="1"/>
  <c r="O188" i="14" s="1"/>
  <c r="O189" i="14" s="1"/>
  <c r="O190" i="14" s="1"/>
  <c r="O191" i="14" s="1"/>
  <c r="O192" i="14" s="1"/>
  <c r="O193" i="14" s="1"/>
  <c r="O194" i="14" s="1"/>
  <c r="O195" i="14" s="1"/>
  <c r="O196" i="14" s="1"/>
  <c r="O197" i="14" s="1"/>
  <c r="O198" i="14" s="1"/>
  <c r="O199" i="14" s="1"/>
  <c r="O200" i="14" s="1"/>
  <c r="O201" i="14" s="1"/>
  <c r="O202" i="14" s="1"/>
  <c r="O203" i="14" s="1"/>
  <c r="O204" i="14" s="1"/>
  <c r="O205" i="14" s="1"/>
  <c r="O206" i="14" s="1"/>
  <c r="O207" i="14" s="1"/>
  <c r="O208" i="14" s="1"/>
  <c r="O209" i="14" s="1"/>
  <c r="O210" i="14" s="1"/>
  <c r="O211" i="14" s="1"/>
  <c r="O212" i="14" s="1"/>
  <c r="O213" i="14" s="1"/>
  <c r="O214" i="14" s="1"/>
  <c r="O215" i="14" s="1"/>
  <c r="A71" i="14"/>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139" i="14" s="1"/>
  <c r="A140" i="14" s="1"/>
  <c r="A141" i="14" s="1"/>
  <c r="A142" i="14" s="1"/>
  <c r="A143" i="14" s="1"/>
  <c r="A144" i="14" s="1"/>
  <c r="A145" i="14" s="1"/>
  <c r="A146" i="14" s="1"/>
  <c r="A147" i="14" s="1"/>
  <c r="A148" i="14" s="1"/>
  <c r="A149" i="14" s="1"/>
  <c r="A150" i="14" s="1"/>
  <c r="A151" i="14" s="1"/>
  <c r="A152" i="14" s="1"/>
  <c r="A153" i="14" s="1"/>
  <c r="A154" i="14" s="1"/>
  <c r="A155" i="14" s="1"/>
  <c r="A156" i="14" s="1"/>
  <c r="A157" i="14" s="1"/>
  <c r="A158" i="14" s="1"/>
  <c r="A159" i="14" s="1"/>
  <c r="A160" i="14" s="1"/>
  <c r="A161" i="14" s="1"/>
  <c r="A162" i="14" s="1"/>
  <c r="A163" i="14" s="1"/>
  <c r="A164" i="14" s="1"/>
  <c r="A165" i="14" s="1"/>
  <c r="A166" i="14" s="1"/>
  <c r="A167" i="14" s="1"/>
  <c r="A168" i="14" s="1"/>
  <c r="A169" i="14" s="1"/>
  <c r="A170" i="14" s="1"/>
  <c r="A171" i="14" s="1"/>
  <c r="A172" i="14" s="1"/>
  <c r="A173" i="14" s="1"/>
  <c r="A174" i="14" s="1"/>
  <c r="A175" i="14" s="1"/>
  <c r="A176" i="14" s="1"/>
  <c r="A177" i="14" s="1"/>
  <c r="A178" i="14" s="1"/>
  <c r="A179" i="14" s="1"/>
  <c r="A180" i="14" s="1"/>
  <c r="A181" i="14" s="1"/>
  <c r="A182" i="14" s="1"/>
  <c r="A183" i="14" s="1"/>
  <c r="A184" i="14" s="1"/>
  <c r="A185" i="14" s="1"/>
  <c r="A186" i="14" s="1"/>
  <c r="A187" i="14" s="1"/>
  <c r="A188" i="14" s="1"/>
  <c r="A189" i="14" s="1"/>
  <c r="A190" i="14" s="1"/>
  <c r="A191" i="14" s="1"/>
  <c r="A192" i="14" s="1"/>
  <c r="A193" i="14" s="1"/>
  <c r="A194" i="14" s="1"/>
  <c r="A195" i="14" s="1"/>
  <c r="A196" i="14" s="1"/>
  <c r="A197" i="14" s="1"/>
  <c r="A198" i="14" s="1"/>
  <c r="A199" i="14" s="1"/>
  <c r="A200" i="14" s="1"/>
  <c r="A201" i="14" s="1"/>
  <c r="A202" i="14" s="1"/>
  <c r="A203" i="14" s="1"/>
  <c r="A204" i="14" s="1"/>
  <c r="A205" i="14" s="1"/>
  <c r="A206" i="14" s="1"/>
  <c r="A207" i="14" s="1"/>
  <c r="A208" i="14" s="1"/>
  <c r="A209" i="14" s="1"/>
  <c r="A210" i="14" s="1"/>
  <c r="A211" i="14" s="1"/>
  <c r="A212" i="14" s="1"/>
  <c r="A213" i="14" s="1"/>
  <c r="A214" i="14" s="1"/>
  <c r="A215" i="14" s="1"/>
  <c r="A216" i="14" s="1"/>
  <c r="A217" i="14" s="1"/>
  <c r="A218" i="14" s="1"/>
  <c r="A219" i="14" s="1"/>
  <c r="A220" i="14" s="1"/>
  <c r="A221" i="14" s="1"/>
  <c r="A222" i="14" s="1"/>
  <c r="A223" i="14" s="1"/>
  <c r="A224" i="14" s="1"/>
  <c r="A225" i="14" s="1"/>
  <c r="A226" i="14" s="1"/>
  <c r="A227" i="14" s="1"/>
  <c r="A228" i="14" s="1"/>
  <c r="A229" i="14" s="1"/>
  <c r="A230" i="14" s="1"/>
  <c r="A231" i="14" s="1"/>
  <c r="A232" i="14" s="1"/>
  <c r="A233" i="14" s="1"/>
  <c r="A234" i="14" s="1"/>
  <c r="A235" i="14" s="1"/>
  <c r="A236" i="14" s="1"/>
  <c r="A237" i="14" s="1"/>
  <c r="A238" i="14" s="1"/>
  <c r="A239" i="14" s="1"/>
  <c r="A240" i="14" s="1"/>
  <c r="A241" i="14" s="1"/>
  <c r="A242" i="14" s="1"/>
  <c r="A243" i="14" s="1"/>
  <c r="A244" i="14" s="1"/>
  <c r="A245" i="14" s="1"/>
  <c r="A246" i="14" s="1"/>
  <c r="A247" i="14" s="1"/>
  <c r="A248" i="14" s="1"/>
  <c r="A249" i="14" s="1"/>
  <c r="A250" i="14" s="1"/>
  <c r="A251" i="14" s="1"/>
  <c r="A252" i="14" s="1"/>
  <c r="A253" i="14" s="1"/>
  <c r="A254" i="14" s="1"/>
  <c r="A255" i="14" s="1"/>
  <c r="A256" i="14" s="1"/>
  <c r="A257" i="14" s="1"/>
  <c r="A258" i="14" s="1"/>
  <c r="A259" i="14" s="1"/>
  <c r="A260" i="14" s="1"/>
  <c r="A261" i="14" s="1"/>
  <c r="A262" i="14" s="1"/>
  <c r="A263" i="14" s="1"/>
  <c r="A264" i="14" s="1"/>
  <c r="A265" i="14" s="1"/>
  <c r="A266" i="14" s="1"/>
  <c r="A267" i="14" s="1"/>
  <c r="A268" i="14" s="1"/>
  <c r="A269" i="14" s="1"/>
  <c r="A270" i="14" s="1"/>
  <c r="A271" i="14" s="1"/>
  <c r="A272" i="14" s="1"/>
  <c r="A273" i="14" s="1"/>
  <c r="A274" i="14" s="1"/>
  <c r="A275" i="14" s="1"/>
  <c r="A276" i="14" s="1"/>
  <c r="A277" i="14" s="1"/>
  <c r="A278" i="14" s="1"/>
  <c r="A279" i="14" s="1"/>
  <c r="A280" i="14" s="1"/>
  <c r="A281" i="14" s="1"/>
  <c r="A282" i="14" s="1"/>
  <c r="A283" i="14" s="1"/>
  <c r="A284" i="14" s="1"/>
  <c r="A285" i="14" s="1"/>
  <c r="A286" i="14" s="1"/>
  <c r="A287" i="14" s="1"/>
  <c r="A288" i="14" s="1"/>
  <c r="A289" i="14" s="1"/>
  <c r="A290" i="14" s="1"/>
  <c r="A291" i="14" s="1"/>
  <c r="A292" i="14" s="1"/>
  <c r="A293" i="14" s="1"/>
  <c r="A294" i="14" s="1"/>
  <c r="A295" i="14" s="1"/>
  <c r="A296" i="14" s="1"/>
  <c r="A297" i="14" s="1"/>
  <c r="A298" i="14" s="1"/>
  <c r="A299" i="14" s="1"/>
  <c r="A300" i="14" s="1"/>
  <c r="A301" i="14" s="1"/>
  <c r="A302" i="14" s="1"/>
  <c r="A303" i="14" s="1"/>
  <c r="A304" i="14" s="1"/>
  <c r="A305" i="14" s="1"/>
  <c r="A306" i="14" s="1"/>
  <c r="A307" i="14" s="1"/>
  <c r="A308" i="14" s="1"/>
  <c r="A309" i="14" s="1"/>
  <c r="A310" i="14" s="1"/>
  <c r="A311" i="14" s="1"/>
  <c r="A312" i="14" s="1"/>
  <c r="A313" i="14" s="1"/>
  <c r="A314" i="14" s="1"/>
  <c r="A315" i="14" s="1"/>
  <c r="A316" i="14" s="1"/>
  <c r="A317" i="14" s="1"/>
  <c r="A318" i="14" s="1"/>
  <c r="A319" i="14" s="1"/>
  <c r="A320" i="14" s="1"/>
  <c r="A321" i="14" s="1"/>
  <c r="A322" i="14" s="1"/>
  <c r="A323" i="14" s="1"/>
  <c r="A324" i="14" s="1"/>
  <c r="A325" i="14" s="1"/>
  <c r="A326" i="14" s="1"/>
  <c r="A327" i="14" s="1"/>
  <c r="A328" i="14" s="1"/>
  <c r="A329" i="14" s="1"/>
  <c r="A330" i="14" s="1"/>
  <c r="A331" i="14" s="1"/>
  <c r="A332" i="14" s="1"/>
  <c r="A333" i="14" s="1"/>
  <c r="A334" i="14" s="1"/>
  <c r="A335" i="14" s="1"/>
  <c r="A336" i="14" s="1"/>
  <c r="A337" i="14" s="1"/>
  <c r="A338" i="14" s="1"/>
  <c r="A339" i="14" s="1"/>
  <c r="A340" i="14" s="1"/>
  <c r="A341" i="14" s="1"/>
  <c r="A342" i="14" s="1"/>
  <c r="A343" i="14" s="1"/>
  <c r="A344" i="14" s="1"/>
  <c r="A345" i="14" s="1"/>
  <c r="A346" i="14" s="1"/>
  <c r="A347" i="14" s="1"/>
  <c r="A348" i="14" s="1"/>
  <c r="A349" i="14" s="1"/>
  <c r="A350" i="14" s="1"/>
  <c r="A351" i="14" s="1"/>
  <c r="A352" i="14" s="1"/>
  <c r="A353" i="14" s="1"/>
  <c r="A354" i="14" s="1"/>
  <c r="A355" i="14" s="1"/>
  <c r="A356" i="14" s="1"/>
  <c r="A357" i="14" s="1"/>
  <c r="A358" i="14" s="1"/>
  <c r="A359" i="14" s="1"/>
  <c r="A360" i="14" s="1"/>
  <c r="A361" i="14" s="1"/>
  <c r="A362" i="14" s="1"/>
  <c r="A363" i="14" s="1"/>
  <c r="A364" i="14" s="1"/>
  <c r="A365" i="14" s="1"/>
  <c r="A366" i="14" s="1"/>
  <c r="A367" i="14" s="1"/>
  <c r="A368" i="14" s="1"/>
  <c r="A369" i="14" s="1"/>
  <c r="A370" i="14" s="1"/>
  <c r="A371" i="14" s="1"/>
  <c r="A372" i="14" s="1"/>
  <c r="A373" i="14" s="1"/>
  <c r="A374" i="14" s="1"/>
  <c r="A375" i="14" s="1"/>
  <c r="A376" i="14" s="1"/>
  <c r="A377" i="14" s="1"/>
  <c r="A378" i="14" s="1"/>
  <c r="A379" i="14" s="1"/>
  <c r="A380" i="14" s="1"/>
  <c r="A381" i="14" s="1"/>
  <c r="A382" i="14" s="1"/>
  <c r="A383" i="14" s="1"/>
  <c r="A384" i="14" s="1"/>
  <c r="A385" i="14" s="1"/>
  <c r="A386" i="14" s="1"/>
  <c r="A387" i="14" s="1"/>
  <c r="A388" i="14" s="1"/>
  <c r="A389" i="14" s="1"/>
  <c r="A390" i="14" s="1"/>
  <c r="A391" i="14" s="1"/>
  <c r="A392" i="14" s="1"/>
  <c r="A393" i="14" s="1"/>
  <c r="A394" i="14" s="1"/>
  <c r="A395" i="14" s="1"/>
  <c r="A396" i="14" s="1"/>
  <c r="A397" i="14" s="1"/>
  <c r="A398" i="14" s="1"/>
  <c r="A399" i="14" s="1"/>
  <c r="A400" i="14" s="1"/>
  <c r="A401" i="14" s="1"/>
  <c r="A402" i="14" s="1"/>
  <c r="A403" i="14" s="1"/>
  <c r="A404" i="14" s="1"/>
  <c r="A405" i="14" s="1"/>
  <c r="A406" i="14" s="1"/>
  <c r="A407" i="14" s="1"/>
  <c r="A408" i="14" s="1"/>
  <c r="A409" i="14" s="1"/>
  <c r="A410" i="14" s="1"/>
  <c r="A411" i="14" s="1"/>
  <c r="A412" i="14" s="1"/>
  <c r="A413" i="14" s="1"/>
  <c r="A414" i="14" s="1"/>
  <c r="A415" i="14" s="1"/>
  <c r="A416" i="14" s="1"/>
  <c r="A417" i="14" s="1"/>
  <c r="A418" i="14" s="1"/>
  <c r="A419" i="14" s="1"/>
  <c r="A420" i="14" s="1"/>
  <c r="A421" i="14" s="1"/>
  <c r="A422" i="14" s="1"/>
  <c r="A423" i="14" s="1"/>
  <c r="A424" i="14" s="1"/>
  <c r="A425" i="14" s="1"/>
  <c r="A426" i="14" s="1"/>
  <c r="A427" i="14" s="1"/>
  <c r="A428" i="14" s="1"/>
  <c r="A429" i="14" s="1"/>
  <c r="A430" i="14" s="1"/>
  <c r="A431" i="14" s="1"/>
  <c r="A432" i="14" s="1"/>
  <c r="A433" i="14" s="1"/>
  <c r="A434" i="14" s="1"/>
  <c r="A435" i="14" s="1"/>
  <c r="A436" i="14" s="1"/>
  <c r="A437" i="14" s="1"/>
  <c r="A438" i="14" s="1"/>
  <c r="A439" i="14" s="1"/>
  <c r="A440" i="14" s="1"/>
  <c r="A441" i="14" s="1"/>
  <c r="A442" i="14" s="1"/>
  <c r="A443" i="14" s="1"/>
  <c r="A444" i="14" s="1"/>
  <c r="A445" i="14" s="1"/>
  <c r="A446" i="14" s="1"/>
  <c r="A447" i="14" s="1"/>
  <c r="A448" i="14" s="1"/>
  <c r="A449" i="14" s="1"/>
  <c r="A450" i="14" s="1"/>
  <c r="A451" i="14" s="1"/>
  <c r="A452" i="14" s="1"/>
  <c r="A453" i="14" s="1"/>
  <c r="A454" i="14" s="1"/>
  <c r="A455" i="14" s="1"/>
  <c r="A456" i="14" s="1"/>
  <c r="A457" i="14" s="1"/>
  <c r="A458" i="14" s="1"/>
  <c r="A459" i="14" s="1"/>
  <c r="A460" i="14" s="1"/>
  <c r="A461" i="14" s="1"/>
  <c r="A462" i="14" s="1"/>
  <c r="A463" i="14" s="1"/>
  <c r="A464" i="14" s="1"/>
  <c r="A465" i="14" s="1"/>
  <c r="A466" i="14" s="1"/>
  <c r="A467" i="14" s="1"/>
  <c r="A468" i="14" s="1"/>
  <c r="A469" i="14" s="1"/>
  <c r="A470" i="14" s="1"/>
  <c r="A471" i="14" s="1"/>
  <c r="A472" i="14" s="1"/>
  <c r="A473" i="14" s="1"/>
  <c r="A474" i="14" s="1"/>
  <c r="A475" i="14" s="1"/>
  <c r="A476" i="14" s="1"/>
  <c r="A477" i="14" s="1"/>
  <c r="A478" i="14" s="1"/>
  <c r="A479" i="14" s="1"/>
  <c r="A480" i="14" s="1"/>
  <c r="A481" i="14" s="1"/>
  <c r="A482" i="14" s="1"/>
  <c r="A483" i="14" s="1"/>
  <c r="A484" i="14" s="1"/>
  <c r="A485" i="14" s="1"/>
  <c r="A486" i="14" s="1"/>
  <c r="A487" i="14" s="1"/>
  <c r="A488" i="14" s="1"/>
  <c r="A489" i="14" s="1"/>
  <c r="A490" i="14" s="1"/>
  <c r="A491" i="14" s="1"/>
  <c r="A492" i="14" s="1"/>
  <c r="A493" i="14" s="1"/>
  <c r="A494" i="14" s="1"/>
  <c r="A495" i="14" s="1"/>
  <c r="A496" i="14" s="1"/>
  <c r="A497" i="14" s="1"/>
  <c r="A498" i="14" s="1"/>
  <c r="A499" i="14" s="1"/>
  <c r="A500" i="14" s="1"/>
  <c r="A501" i="14" s="1"/>
  <c r="A502" i="14" s="1"/>
  <c r="A503" i="14" s="1"/>
  <c r="A504" i="14" s="1"/>
  <c r="A505" i="14" s="1"/>
  <c r="A506" i="14" s="1"/>
  <c r="A507" i="14" s="1"/>
  <c r="A508" i="14" s="1"/>
  <c r="A509" i="14" s="1"/>
  <c r="A510" i="14" s="1"/>
  <c r="A511" i="14" s="1"/>
  <c r="A512" i="14" s="1"/>
  <c r="A513" i="14" s="1"/>
  <c r="A514" i="14" s="1"/>
  <c r="A515" i="14" s="1"/>
  <c r="A516" i="14" s="1"/>
  <c r="A517" i="14" s="1"/>
  <c r="A518" i="14" s="1"/>
  <c r="A519" i="14" s="1"/>
  <c r="A520" i="14" s="1"/>
  <c r="A521" i="14" s="1"/>
  <c r="A522" i="14" s="1"/>
  <c r="A523" i="14" s="1"/>
  <c r="A524" i="14" s="1"/>
  <c r="A525" i="14" s="1"/>
  <c r="A526" i="14" s="1"/>
  <c r="A527" i="14" s="1"/>
  <c r="A528" i="14" s="1"/>
  <c r="A529" i="14" s="1"/>
  <c r="A530" i="14" s="1"/>
  <c r="A531" i="14" s="1"/>
  <c r="A532" i="14" s="1"/>
  <c r="A533" i="14" s="1"/>
  <c r="A534" i="14" s="1"/>
  <c r="A535" i="14" s="1"/>
  <c r="A536" i="14" s="1"/>
  <c r="A537" i="14" s="1"/>
  <c r="A538" i="14" s="1"/>
  <c r="A539" i="14" s="1"/>
  <c r="A540" i="14" s="1"/>
  <c r="A541" i="14" s="1"/>
  <c r="A542" i="14" s="1"/>
  <c r="A543" i="14" s="1"/>
  <c r="A544" i="14" s="1"/>
  <c r="A545" i="14" s="1"/>
  <c r="A546" i="14" s="1"/>
  <c r="A547" i="14" s="1"/>
  <c r="A548" i="14" s="1"/>
  <c r="A549" i="14" s="1"/>
  <c r="A550" i="14" s="1"/>
  <c r="A551" i="14" s="1"/>
  <c r="A552" i="14" s="1"/>
  <c r="A553" i="14" s="1"/>
  <c r="A554" i="14" s="1"/>
  <c r="A555" i="14" s="1"/>
  <c r="A556" i="14" s="1"/>
  <c r="A557" i="14" s="1"/>
  <c r="A558" i="14" s="1"/>
  <c r="A559" i="14" s="1"/>
  <c r="A560" i="14" s="1"/>
  <c r="A561" i="14" s="1"/>
  <c r="A562" i="14" s="1"/>
  <c r="A563" i="14" s="1"/>
  <c r="A564" i="14" s="1"/>
  <c r="A565" i="14" s="1"/>
  <c r="A566" i="14" s="1"/>
  <c r="A567" i="14" s="1"/>
  <c r="A568" i="14" s="1"/>
  <c r="A569" i="14" s="1"/>
  <c r="A570" i="14" s="1"/>
  <c r="A571" i="14" s="1"/>
  <c r="A572" i="14" s="1"/>
  <c r="A573" i="14" s="1"/>
  <c r="A574" i="14" s="1"/>
  <c r="A575" i="14" s="1"/>
  <c r="A576" i="14" s="1"/>
  <c r="A577" i="14" s="1"/>
  <c r="A578" i="14" s="1"/>
  <c r="A579" i="14" s="1"/>
  <c r="A580" i="14" s="1"/>
  <c r="A581" i="14" s="1"/>
  <c r="A582" i="14" s="1"/>
  <c r="A583" i="14" s="1"/>
  <c r="A584" i="14" s="1"/>
  <c r="A585" i="14" s="1"/>
  <c r="A586" i="14" s="1"/>
  <c r="A587" i="14" s="1"/>
  <c r="A588" i="14" s="1"/>
  <c r="A589" i="14" s="1"/>
  <c r="A590" i="14" s="1"/>
  <c r="A591" i="14" s="1"/>
  <c r="A592" i="14" s="1"/>
  <c r="A593" i="14" s="1"/>
  <c r="A594" i="14" s="1"/>
  <c r="A595" i="14" s="1"/>
  <c r="A596" i="14" s="1"/>
  <c r="A597" i="14" s="1"/>
  <c r="A598" i="14" s="1"/>
  <c r="A599" i="14" s="1"/>
  <c r="A600" i="14" s="1"/>
  <c r="A601" i="14" s="1"/>
  <c r="A602" i="14" s="1"/>
  <c r="A603" i="14" s="1"/>
  <c r="A604" i="14" s="1"/>
  <c r="A605" i="14" s="1"/>
  <c r="A606" i="14" s="1"/>
  <c r="A607" i="14" s="1"/>
  <c r="A608" i="14" s="1"/>
  <c r="A609" i="14" s="1"/>
  <c r="A610" i="14" s="1"/>
  <c r="A611" i="14" s="1"/>
  <c r="A612" i="14" s="1"/>
  <c r="A613" i="14" s="1"/>
  <c r="A614" i="14" s="1"/>
  <c r="A615" i="14" s="1"/>
  <c r="A616" i="14" s="1"/>
</calcChain>
</file>

<file path=xl/sharedStrings.xml><?xml version="1.0" encoding="utf-8"?>
<sst xmlns="http://schemas.openxmlformats.org/spreadsheetml/2006/main" count="91111" uniqueCount="20359">
  <si>
    <t>Lương Bảo Hoa</t>
  </si>
  <si>
    <t>Tìm hiểu liễn đối Hán - Nôm trong các đình, chùa, miếu tỉnh Bình Dương</t>
  </si>
  <si>
    <t>Hội khoa học lịch sử tỉnh Bình Dương - TS. Huỳnh Ngọc Đáng (Chủ biên)</t>
  </si>
  <si>
    <t>Lịch sử Đảng bộ huyện Krông Búk (1975-2015)</t>
  </si>
  <si>
    <t>Đảng bộ tỉnh Đắk Lắk - Ban Chấp hành Đảng bộ huyện Krông Búk</t>
  </si>
  <si>
    <t>Lịch sử truyền thông cách mạng phường Đoàn Kết (1945-2015)</t>
  </si>
  <si>
    <t>Đảng bộ thị xã Ayun Pa, tỉnh Gia Lai - Ban Chấp hành Đảng bộ phường Đoàn Kết</t>
  </si>
  <si>
    <t>Lịch sử tư tưởng triết học pháp quyền Đức từ thế kỷ XVIII đến thế kỷ XX (Sách chuyên khảo)</t>
  </si>
  <si>
    <t>TS. Ngô Thị Mỹ Dung (Chủ biên)</t>
  </si>
  <si>
    <t>Đạo giáo và những biểu hiện trong tín ngưỡng dân gian Việt Nam</t>
  </si>
  <si>
    <t>Đài tiếng nói Việt Nam</t>
  </si>
  <si>
    <t>BCT 24 - 28/8 (25 cuốn); BC tháng 8 - 111 cuốn</t>
  </si>
  <si>
    <t>Nguyễn Lương Bằng - Tiểu sử</t>
  </si>
  <si>
    <t>Lịch sử Đảng bộ và nhân dân xã Lộc Khánh (1930-2010)</t>
  </si>
  <si>
    <t>Hồ Chí Minh - Biểu tượng độc lập của Việt Nam (Sách tham khảo nội bộ)</t>
  </si>
  <si>
    <t>Hình tượng rồng trong văn hoá phương Đông (Sách tham khảo)</t>
  </si>
  <si>
    <t>Nguyễn Ngọc Thơ</t>
  </si>
  <si>
    <t>Tác động của quá trình đổi mới sở hữu đến sự phát triển của lực lượng sản xuất trong lĩnh vực nông nghiệp ở Việt Nam hiện nay (Sách chuyên khảo)</t>
  </si>
  <si>
    <t>TS. Nguyễn Thị Hoài - TS. Nguyễn Đức Luận</t>
  </si>
  <si>
    <t>In Sông Hồng</t>
  </si>
  <si>
    <t>Lịch sử lực lượng vũ trang nhân dân huyện Bá Thước 1945-2015</t>
  </si>
  <si>
    <t>Đảng uỷ, Ban Chỉ huy Quân sự huyện Bá Thước</t>
  </si>
  <si>
    <t>Thiên Y</t>
  </si>
  <si>
    <t>nt - Tiếng Anh
(Religion and Policies Regarding Religion in VietNam)</t>
  </si>
  <si>
    <t>BCHĐB Nam Thịnh</t>
  </si>
  <si>
    <t>Nhớ Anh Lê Đức Thọ</t>
  </si>
  <si>
    <t>Lịch sử phụ nữ Nam Bộ kháng chiến</t>
  </si>
  <si>
    <t>Bảo tàng PNNB</t>
  </si>
  <si>
    <t>Cẩm nang quản lý công tác thi đua, khên thưởng</t>
  </si>
  <si>
    <t>Quy định mới về giấy chứng nhận quyền sử dụng đất</t>
  </si>
  <si>
    <t>Quy định mới về đổi mới , phát triển trong nông nghiệp và ngư nghiệp</t>
  </si>
  <si>
    <t>Quy định mới về xuất cảnhn nhập cảnh, cư trú của người nước ngoài tại Việt Nam</t>
  </si>
  <si>
    <t>Lịch sử đường sắt Việt Nam</t>
  </si>
  <si>
    <t>Đường sắt Việt Nam</t>
  </si>
  <si>
    <t>Triết học Mác về lịch  sử</t>
  </si>
  <si>
    <t>Nguyễn Đức Cảnh - Người cộng sản kiên trung, nhà hoạt động công đoàn mẫu mực của giai cấp công nhân Việt Nam</t>
  </si>
  <si>
    <t>Đg</t>
  </si>
  <si>
    <t>Tết Mậu Thân 1968 - bước ngoặt lớn của cuộc kháng chiến chống Mỹ, cứu nước</t>
  </si>
  <si>
    <t>PGS,TS. Hồ Khang</t>
  </si>
  <si>
    <t>Nghị quyết về tổ chức nhiệm vụ, quyền hạn và quy chế hoạt động của Ban chỉ đạo tỉnh, thành phố trực thuộc Trung ương về phòng, chống tham nhũng</t>
  </si>
  <si>
    <t>Luật thi đua, khen thưởng năm 2003; sửa đổi, bổ sung năm 2005 và các văn bản hướng dẫn thi hành</t>
  </si>
  <si>
    <t>Hỏi - đáp về xử lý vi phạm hành chính và hình sự trong lĩnh vực giao thông đường sắt</t>
  </si>
  <si>
    <t>Trần Sơn</t>
  </si>
  <si>
    <t>Pháp lệnh thi hành án phạt tù năm 1993; sửa đổi, bổ sung năm 2007</t>
  </si>
  <si>
    <t>Pháp lệnh khai thác và bảo vệ công trình thuỷ lợi năm 2001 và Nghị định số 143/2003/NĐ-CP , Nghị định số 154/2007/NĐ-CP hướng dẫn chi tiết thi hành</t>
  </si>
  <si>
    <t>Luật kinh doanh bảo hiểm năm 2000 và văn bản mới hướng dẫn thi hành</t>
  </si>
  <si>
    <t>Luật bảo hiểm xã hội và văn bản  hướng dẫn thi hành về bảo hiểm xã hội bắt buộc</t>
  </si>
  <si>
    <t>Bác Hồ với Hà Tĩnh</t>
  </si>
  <si>
    <t>BCHĐB Hà Tĩnh
Ban Tuyên giáo</t>
  </si>
  <si>
    <t>Tổng kết một số vấn đề lý luận và thực tiễn về công tác của Viện kiểm sát nhân dân qua 55 năm tổ chức và hoạt động (26-7-1960 - 26-7-2015)</t>
  </si>
  <si>
    <t>Lịch sử đảng bộ huyện Trà Ôn (1930-2010)</t>
  </si>
  <si>
    <t>BCH Đảng bộ huyện Trà Ôn tỉnh Vĩnh Long</t>
  </si>
  <si>
    <t>Lịch sử đảng bộ quân sự tỉnh Bình Thuận (1945-2015)</t>
  </si>
  <si>
    <t>Tỉnh ủy Bình Thuận</t>
  </si>
  <si>
    <t>Địa chí Ứng Hòa</t>
  </si>
  <si>
    <t>HU-HĐND-UBND-huyện Ứng Hòa - TPHN</t>
  </si>
  <si>
    <t>BCHĐB thành phố Việt Trì</t>
  </si>
  <si>
    <t>TTPH</t>
  </si>
  <si>
    <t>Công ty CP In Thái Nguyên</t>
  </si>
  <si>
    <t>Mặt trận ngoại giao với cuộc đàm phán Paris về Việt Nam</t>
  </si>
  <si>
    <t>KT</t>
  </si>
  <si>
    <t xml:space="preserve">Nguyễn Văn Cừ - Nhà lãnh đạo lỗi lạc của cách mạng Việt Nam </t>
  </si>
  <si>
    <t>Đào Phiếu - Triệu Hiển</t>
  </si>
  <si>
    <t>Lịch sử Đảng bộ Nghệ An
Tập III ( 1975 - 2005 )</t>
  </si>
  <si>
    <t>Đổi mới và phát triển ở Việt Nam một số vấn đề lý luận và thực tiễn</t>
  </si>
  <si>
    <t>GS.TS.
Nguyễn Phú Trọng</t>
  </si>
  <si>
    <t>60 năm tác phẩm sửa đổi lối làm việc</t>
  </si>
  <si>
    <t>Báo điện tử ĐCSVN</t>
  </si>
  <si>
    <t>Tri thức Đông Nam Á</t>
  </si>
  <si>
    <t>GS. Lương Ninh-GS,NGND Vũ Dương Ninh</t>
  </si>
  <si>
    <t>QT</t>
  </si>
  <si>
    <t>Góp phần xây dựng giai cấp công nhân Việt Nam từ thực trạng công nhân thành phố Hồ Chí Minh</t>
  </si>
  <si>
    <t>PGS,TS. Nguyễn Đăng Thành</t>
  </si>
  <si>
    <t>Tiến bộ</t>
  </si>
  <si>
    <t>Tài liệu nghiên cứu các văn kiện Đại hội đại biểu toàn quốc lần thứ XII của Đảng (Dùng cho cán bộ chủ chốt và báo cáo viên)</t>
  </si>
  <si>
    <t>Tác động của chính sách công nghiệp nhằm nâng cao khả năng cạnh tranh của doanh nghiệp công nghiệp (Sách chuyên khảo)</t>
  </si>
  <si>
    <t>LKTG+TWĐH</t>
  </si>
  <si>
    <t>LKTG 1000b; TWĐH 500 bản</t>
  </si>
  <si>
    <t>Sổ tay luật sư - 1: Luật sư và hành nghề luật sư</t>
  </si>
  <si>
    <t>TWĐH 1000b, TPH 300b (305.000đ)</t>
  </si>
  <si>
    <t>TWĐH (1000), TPH (300)</t>
  </si>
  <si>
    <t>430 cuốn TPH (giá 67000)</t>
  </si>
  <si>
    <t>Sách LKTG bẻ ghi sang TPH</t>
  </si>
  <si>
    <t>TWĐH 1000b, TPH 200b</t>
  </si>
  <si>
    <t>TWĐH: 500 (xinhe ghi 1000b)/ TPH 200b</t>
  </si>
  <si>
    <t>TWĐH: 1000 b, TPH: 150b</t>
  </si>
  <si>
    <t>Nước Nga từ nguyên thuỷ đến hiện đại</t>
  </si>
  <si>
    <t>Nguyễn Quốc Hùng, Nguyễn Thị Thư</t>
  </si>
  <si>
    <t>TWĐH: 500 bản, TPH 200b</t>
  </si>
  <si>
    <t>Từ điển Hồ Chí Minh học (Lưu hành nội bộ)</t>
  </si>
  <si>
    <t>Học viện Chính trị quốc gia Hồ Chí Minh - GS.TS. Tạ Ngọc Tấn (Chủ biên)</t>
  </si>
  <si>
    <t>TWĐH: 500b, TPH: 400 b (215000)</t>
  </si>
  <si>
    <t>Xây dựng phong cách, tác phong công tác của người đứng đầu, của cán bộ, đảng viên trong học tập và làm theo tư tưởng, đạo đức, phong cách Hồ Chí Minh (Tài liệu sinh hoạt chi bộ, đoàn thể, cơ quan, đơn vị năm 2018)</t>
  </si>
  <si>
    <t>Tư tưởng Hồ Chí Minh về công an nhân dân (Xuất bản lần thứ ba)</t>
  </si>
  <si>
    <t>Triết học Việt Nam - Tập 1: Triết học Việt Nam truyền thống</t>
  </si>
  <si>
    <t>Doanh nghiệp và hội nhập</t>
  </si>
  <si>
    <t>Viện Đại học mở Hà Nội - Khoa Kinh tế</t>
  </si>
  <si>
    <t>"Con đường tôi đã chọn" - Hồi ký của nữ đảng viên 70 năm tuổi Đảng</t>
  </si>
  <si>
    <t>Huỳnh Thị Hiệp</t>
  </si>
  <si>
    <t>Luật bảo hiểm y tế hiện hành (Luật năm 2008, sửa đổi, bổ sung năm 2014, 2015)</t>
  </si>
  <si>
    <t>Tài liệu hỏi - đáp về các văn kiện Hội nghị lần thứ sáu Ban Chấp hành Trung ương Đảng khoá XII (Dùng cho đoàn viên, hội viên các tổ chức chính trị - xã hội và tuyên truyền trong nhân dân)</t>
  </si>
  <si>
    <t>Sự thật (10.035), Bình Định (10.000)</t>
  </si>
  <si>
    <t>Tài liệu học tập các văn kiện Hội nghị lần thứ sáu Ban Chấp hành Trung ương Đảng khoá XII (Dùng cho cán bộ, đảng viên ở cơ sở)</t>
  </si>
  <si>
    <t>Sự thật (20.035), Bình Định (20.000)</t>
  </si>
  <si>
    <t>Tài liệu nghiên cứu các văn kiện Hội nghị lần thứ sáu Ban Chấp hành Trung ương Đảng khoá XII (Dùng cho cán bộ chủ chốt và báo cáo viên)</t>
  </si>
  <si>
    <t>Giáo trình lịch sử các học thuyết kinh tế</t>
  </si>
  <si>
    <t>Trường Đại học Cần Thơ - Khoa khoa học chính trị - TS. Trần Văn Hiếu</t>
  </si>
  <si>
    <t>Lịch sử Trung tâm nuôi trồng, nghiên cứu, chế biến dược liệu Cục Hậu cần Quân khu 9 (1977-2017)</t>
  </si>
  <si>
    <t>Cục Hậu cần Quân khu 9 - Trung tâm nuôi trồng, nghiên cứu, chế biến dược liệu</t>
  </si>
  <si>
    <t>Phát triển du lịch bền vững tại các tỉnh, thành phố phía Nam: Thực trạng và giải pháp (Sách tham khảo)</t>
  </si>
  <si>
    <t>Tạp chí Cộng sản - Tỉnh uỷ Bình Phước</t>
  </si>
  <si>
    <t>Lịch sử Đảng bộ và nhân dân xã Minh Tân (1976-2015)</t>
  </si>
  <si>
    <t>Đảng bộ huyện Dầu Tiếng, tỉnh Bình Dương - Ban Chấp hành Đảng bộ xã Minh Tân</t>
  </si>
  <si>
    <t>Vùng đất Nam Bộ - Quá trình hình thành và phát triển (Tập 1)</t>
  </si>
  <si>
    <t>Giá trọn bộ 2 tập: 750.000đ</t>
  </si>
  <si>
    <t>Vùng đất Nam Bộ - Quá trình hình thành và phát triển (Tập 2)</t>
  </si>
  <si>
    <t>Vùng đất Nam Bộ - Tập I: Điều kiện tự nhiên, môi trường sinh thái</t>
  </si>
  <si>
    <t>Trương Thị Kim Chuyên (Chủ biên)</t>
  </si>
  <si>
    <t>TWĐH 1000b, TPH 700 (Giá trọn bộ 10 tập: 2 triệu đ)</t>
  </si>
  <si>
    <t>Vùng đất Nam Bộ - Tập II: Từ cội nguồn đến thế kỷ VII</t>
  </si>
  <si>
    <t>Vũ Minh Giang - Nguyễn Việt</t>
  </si>
  <si>
    <t>Vùng đất Nam Bộ - Tập III: Từ thế kỷ VII đến thế kỷ XVI</t>
  </si>
  <si>
    <t>Nguyễn Văn Kim (Chủ biên)</t>
  </si>
  <si>
    <t>Vùng đất Nam Bộ - Tập IV: Từ đầu thế kỷ XVII đến giữa thế kỷ XIX</t>
  </si>
  <si>
    <t>Nguyễn Quang Ngọc (Chủ biên)</t>
  </si>
  <si>
    <t>Vùng đất Nam Bộ - Tập V: Từ năm 1859 đến năm 1945</t>
  </si>
  <si>
    <t>Đoàn Minh Huấn - Nguyễn Ngọc Hà (Đồng chủ biên)</t>
  </si>
  <si>
    <t>Vùng đất Nam Bộ - Tập VI: Từ năm 1945 đến năm 2010</t>
  </si>
  <si>
    <t>Trần Đức Cường (Chủ biên)</t>
  </si>
  <si>
    <t>Vùng đất Nam Bộ - Tập VII: Đặc trưng tín ngưỡng, tôn giáo và sinh hoạt văn hoá</t>
  </si>
  <si>
    <t>Ngô Văn Lệ (Chủ biên)</t>
  </si>
  <si>
    <t>Vùng đất Nam Bộ - Tập VIII: Thiết chế quản lý xã hội</t>
  </si>
  <si>
    <t>Vũ Văn Quân (Chủ biên)</t>
  </si>
  <si>
    <t>Vùng đất Nam Bộ - Tập IX: Tộc người và quan hệ tộc người</t>
  </si>
  <si>
    <t>Võ Công Nguyện (Chủ biên)</t>
  </si>
  <si>
    <t>Vùng đất Nam Bộ - Tập X: Tiến trình hội nhập khu vực và thế giới</t>
  </si>
  <si>
    <t>Võ Văn Sen (Chủ biên)</t>
  </si>
  <si>
    <t>Giáo trình các lý thuyết phát triển xã hội đương đại</t>
  </si>
  <si>
    <t>Học viện Báo chí và Tuyên truyền - Khoa Triết học - GS.TS. Hồ Sĩ Quý - TS. Nguyễn Đức Luận</t>
  </si>
  <si>
    <t>Văn kiện Hội nghị lần thứ sáu Ban Chấp hành Trung ương khoá XII</t>
  </si>
  <si>
    <t>Hiệu quả của pháp luật - Những vấn đề lý luận và thực tiễn (Sách chuyên khảo) (Tái bản lần thứ hai, có sửa chữa, bổ sung)</t>
  </si>
  <si>
    <t>PGS.TS. GVCC. Nguyễn Minh Đoan - PGS.TS. Vũ Trọng Lâm</t>
  </si>
  <si>
    <t>Kinh tế báo chí (Sách chuyên khảo)</t>
  </si>
  <si>
    <t>Bùi Chí Trung</t>
  </si>
  <si>
    <t>Mười hai người lập ra nước Nhật (Sách tham khảo)</t>
  </si>
  <si>
    <t>Nguyên tác Sakaiya Taichi; Dịch và chú giải: Đăng Lương Mô</t>
  </si>
  <si>
    <t>TWĐH 1000b, TPH 500b</t>
  </si>
  <si>
    <t>Một số danh nhân văn hoá quân sự Việt Nam tiêu biểu</t>
  </si>
  <si>
    <t>Sách Vn</t>
  </si>
  <si>
    <t>Phát triển ngành thuỷ sản tỉnh Quảng Ngãi theo hướng bền vững</t>
  </si>
  <si>
    <t>TS. Nguyễn Dũng Anh</t>
  </si>
  <si>
    <t>Chỉ số giá bất động sản và phương pháp tính ở Việt Nam (Sách chuyên khảo)</t>
  </si>
  <si>
    <t>PGS.TS. Hoàng Văn Cường</t>
  </si>
  <si>
    <t>Giữ vững độc lập, tự chủ trong hội nhập quốc tế</t>
  </si>
  <si>
    <t>GS.TS. Vũ Văn Hiền (Chủ biên)</t>
  </si>
  <si>
    <t>TWĐH 1000b, TPH 100b (giá 184.000đ)</t>
  </si>
  <si>
    <t>Đảng Cộng sản Việt Nam - Tỉnh uỷ Thừa Thiên Huế</t>
  </si>
  <si>
    <t>Quan hệ hữu nghị Việt Nam - Campuchia (1930-2017) - Tài liệu tuyên truyền kỷ niệm 50 năm ngày thiết lập quan hệ ngoại giao Việt Nam - Campuchia (24-6-1967 - 24-6-2017)</t>
  </si>
  <si>
    <t>12-2017</t>
  </si>
  <si>
    <t>Luật sửa đổi, bổ sung một số điều của Bộ luật hình sự (Quốc hội khoá XIV, kỳ họp thứ 3 thông qua ngày 20-6-2017, có hiệu lực thi hành từ ngày 01-01-2018)</t>
  </si>
  <si>
    <t>Thực hành dân chủ trong điều kiện một đảng duy nhất cầm quyền</t>
  </si>
  <si>
    <t>GS.TS. Phạm Văn Đức (Chủ biên)</t>
  </si>
  <si>
    <t>TWĐH 500b, TPH 200b (78.000đ)</t>
  </si>
  <si>
    <t>Báo chí Hồ Chí Minh - Chuyên luận và tuyển chọn (Tái bản lần thứ ba, có sửa chữa)</t>
  </si>
  <si>
    <t>Việt Nam - Lào: Những năm tháng không thể nào quên ( Hồi ký ) - Tiếng Lào</t>
  </si>
  <si>
    <t>Pháp luật môi trường phục vụ phát triển bền vững ở Việt Nam</t>
  </si>
  <si>
    <t>Bộ Tư pháp - Viện Khoa học pháp lý - PGS.TS. Hoàng Thế Liên (Chủ biên)</t>
  </si>
  <si>
    <t>TWĐH 1000b, TPH 400b (194.000đ)</t>
  </si>
  <si>
    <t>Ngoại giao Việt Nam 2016</t>
  </si>
  <si>
    <t>Trường Đại học Sư phạm Hà Nội 2 - 50 năm thành lập, 42 năm xây dựng và phát triển tại Xuân Hoà (1967-2017)</t>
  </si>
  <si>
    <t>Trường Đại học Sư phạm Hà Nội 2</t>
  </si>
  <si>
    <t>Vòng cung bất ổn Á -  Âu và ảnh hưởng của nó tới an ninh Việt Nam</t>
  </si>
  <si>
    <t>V. N. Kolotov</t>
  </si>
  <si>
    <t>Công ty cổ phần văn hoá - công nghệ Mêkông Việt</t>
  </si>
  <si>
    <t>Tín Lộc</t>
  </si>
  <si>
    <t>Từ điển văn hoá, lịch sử Việt Nam</t>
  </si>
  <si>
    <t>GS.TS. Nguyễn Như Ý (Chủ biên), Nguyễn Thành Chương - Bùi Thiết</t>
  </si>
  <si>
    <t>TWĐH 1000b, TPH 500 b (giá 396000đ)</t>
  </si>
  <si>
    <t>Mặt trận Tổ quốc Việt Nam - Vietnam Fatherland Front</t>
  </si>
  <si>
    <t>Uỷ ban Trung ương Mặt trận Tổ quốc Việt Nam - Vietnam Fatherland Front Central Committee</t>
  </si>
  <si>
    <t>Bộ luật hình sự năm 2015 (sửa đổi, bổ sung năm 2017) so sánh với Bộ luật hình sự năm 1999 (sửa đổi, bổ sung năm 2009)</t>
  </si>
  <si>
    <t>Viện Kiểm sát nhân dân tối cao - Trường đào tạo, bồi dưỡng nghiệp vụ kiểm sát tại Thành phố Hồ Chí Minh</t>
  </si>
  <si>
    <t>So sánh Luật tố tụng hành chính hiện hành (năm 2015) với Luật tố tụng hành chính năm 2010</t>
  </si>
  <si>
    <t>Viện Kiểm sát nhân dân tối cao - Vụ Pháp chế và quản lý khoa học - Báo Bảo vệ pháp luật</t>
  </si>
  <si>
    <t>Những nội dung cơ bản và mới trong các nghị quyết Hội nghị lần thứ sáu Ban Chấp hành Trung ương khoá XII</t>
  </si>
  <si>
    <t>PGS.TS. Nguyễn Viết Thông</t>
  </si>
  <si>
    <t>Thủ tục giải quyết các vụ việc dân sự có yếu tố nước ngoài theo quy định của Bộ luật tố tụng dân sự hiện hành (năm 2015) (Sách chuyên khảo)</t>
  </si>
  <si>
    <t>Trường Đại học Luật Hà Nội - TS. Vũ Thị Phương Lan (Chủ biên)</t>
  </si>
  <si>
    <t>Tạp chí cộng sản</t>
  </si>
  <si>
    <t>Lộc Ninh - Điểm đến du lịch về nguồn (Tái bản lần thứ nhất, có sửa chữa)</t>
  </si>
  <si>
    <t>Trên bìa có thêm "Cẩm nang du lịch" trước tên sách; sách ko in giá cũng không có "sách không bán".</t>
  </si>
  <si>
    <t>Nhân vật lịch sử tỉnh Vĩnh Long</t>
  </si>
  <si>
    <t>Mô hình tăng trưởng kinh tế Việt Nam - Thực trạng và định hướng đến năm 2030</t>
  </si>
  <si>
    <t>GS.TS. Ngô Thắng Lợi - TS. Nguyễn Quỳnh Hoa (Đồng chủ biên)</t>
  </si>
  <si>
    <t>TWĐH 1000b, TPH 150 b (giá 91.000đ)</t>
  </si>
  <si>
    <t>Mác nói gì với chúng ta (Sách tham khảo)</t>
  </si>
  <si>
    <t>Trần Tích Hỷ</t>
  </si>
  <si>
    <t>Xinhê ghi 1.000 bản</t>
  </si>
  <si>
    <t>Tài liệu hướng dẫn về công tác ngoại vụ địa phương (Lưu hành nội bộ)</t>
  </si>
  <si>
    <t>Truyền thông Việt Nam</t>
  </si>
  <si>
    <t>Vận dụng sáng tạo và phát triển tư tưởng, nghệ thuật ngoại giao Hồ Chí Minh trong tình hình mới</t>
  </si>
  <si>
    <t>PGS.TS. Trần Minh Trưởng (Chủ biên)</t>
  </si>
  <si>
    <t>TWĐH 500b, TPH 200b (giá 163.000đ)</t>
  </si>
  <si>
    <t>Giữ gìn và phát huy giá trị văn hoá truyền thống Việt - Lào trong quá trình hội nhập quốc tế</t>
  </si>
  <si>
    <t>Đại học Quốc gia Lào - Đại học Quốc gia Thành phố Hồ Chí Minh</t>
  </si>
  <si>
    <t>Cơ sở khoa học về ngăn chặn, đẩy lùi suy thoái về tư tưởng chính trị, đạo đức, lối sống, "tự diễn biến", "tự chuyển hoá" trong đội ngũ cán bộ, công chức, viên chức ở Việt Nam (Kỷ yếu hội thảo khoa học cấp quốc gia)</t>
  </si>
  <si>
    <t>Quan hệ Nhật Bản - Trung Quốc từ năm 1949 đến năm 1991</t>
  </si>
  <si>
    <t>Viện Hàn lâm khoa học xã hội Việt Nam - TS. Trần Hoàng Long</t>
  </si>
  <si>
    <t>Cuộc Tổng tiến công và nổi dậy Xuân Mậu Thân 1968 - Bước ngoặt quyết định và bài học lịch sử</t>
  </si>
  <si>
    <t>Bộ Quốc phòng - Ban Tuyên giáo Trung ương - Thành uỷ Thành phố Hồ Chí Minh</t>
  </si>
  <si>
    <t>TWĐH 1000b, LKTG 1000b</t>
  </si>
  <si>
    <t>Lịch sử Việt Nam phổ thông - Từ năm 1945 đến năm 1954 (Tập 7)</t>
  </si>
  <si>
    <t>Viện Hàn lâm khoa học xã hội Việt Nam - Viện Sử học - PGS.TS. Đinh Quang Hải (Chủ biên)</t>
  </si>
  <si>
    <t>TWĐH 1000b, TPH 430 b</t>
  </si>
  <si>
    <t>Lịch sử Việt Nam phổ thông - Từ năm 1954 đến năm 1975 (Tập 8)</t>
  </si>
  <si>
    <t>Lịch sử vũ khí tự tạo ở Nam Bộ trong chiến tranh giải phóng (1945-1975)</t>
  </si>
  <si>
    <t>Chủ tịch Hồ Chí Minh - Ngày này năm xưa (Tái bản có sửa chữa, bổ sung)</t>
  </si>
  <si>
    <t>Tạp chí Xưa và nay</t>
  </si>
  <si>
    <t>Quy định mới về đăng ký kinh doanh</t>
  </si>
  <si>
    <t>Nguyên tắc, phương pháp ngoại giao Hồ Chí Minh và sự vận dụng của Đảng ta</t>
  </si>
  <si>
    <t>TS. Nguyễn Thị Luận, ThS. Nguyễn Thị Thanh Nga (ĐCB)</t>
  </si>
  <si>
    <t>Quy định mới về đất đai
(ban hành trong tháng11 và 12 năm 2005)</t>
  </si>
  <si>
    <t>Nghiên cứu về định canh định cư ở Việt Nam</t>
  </si>
  <si>
    <t>UB Dân tộc</t>
  </si>
  <si>
    <t>Luật thuế xuất khẩu, thuế nhập khẩu năm2005 và văn  bản hướng dẫn thi hành</t>
  </si>
  <si>
    <t>Chủ tịch Hồ Chí Minh với hội nghị thành lập Đảng và Đại hội II,III của Đảng</t>
  </si>
  <si>
    <t>TS.Lê Văn Yên</t>
  </si>
  <si>
    <t>Hỏi và đáp về luật nhà ở</t>
  </si>
  <si>
    <t>Tìm hiểu luật bảo vệ môi trường</t>
  </si>
  <si>
    <t>117 chuyện kể về tấm gương đạo đức Hồ Chí Minh</t>
  </si>
  <si>
    <t>25/10/2007</t>
  </si>
  <si>
    <t>Luật giao dịch điện tử và văn bản hướng dẫn thi hành</t>
  </si>
  <si>
    <t>Quy trình xây dựng, ban hành và kiểm tra văn bản quy phạm pháp luật</t>
  </si>
  <si>
    <t>Dương Bạch Long</t>
  </si>
  <si>
    <t>Về xu hướng công nhân hoá ở nước ta hiện nay</t>
  </si>
  <si>
    <t>Triết học học với đổi mới và đổi mới nghiên cứu giảng dạy triết học</t>
  </si>
  <si>
    <t>Chính sách xuất khẩu nông sản Việt Nam - Lý luận và thực tiễn</t>
  </si>
  <si>
    <t>TS.Trịnh Thị Ái Hoa</t>
  </si>
  <si>
    <t>20,5x29,5</t>
  </si>
  <si>
    <t>Việt Nam - WTO những cam kết liên quan đến nông daan, nông nghiệp, nông thôn và doanh nghiệp</t>
  </si>
  <si>
    <t>Bộ Ngoại giao Học Viện ngoại giao</t>
  </si>
  <si>
    <t>Giáo phận Đà Nẵng lịch sử những vấn đề hiện tại
(Sách chuyên khảo)</t>
  </si>
  <si>
    <t xml:space="preserve">TS. Đoàn Triệu Long </t>
  </si>
  <si>
    <t xml:space="preserve">Bộ luật tố tụng hình sự của nước Cộng hoà xã hội 
chủ nghĩa Việt Nam </t>
  </si>
  <si>
    <t xml:space="preserve">Cty in Báo Nhân Dân TP Hồ Chí Minh </t>
  </si>
  <si>
    <t>Phát triển điều kỳ diệu                  và bí ẩn                                                     (Tuyển chọn các công trình nghiên cứu về phát triển)</t>
  </si>
  <si>
    <t xml:space="preserve">PGS, TS. Ngô Doãn Vịnh </t>
  </si>
  <si>
    <t>Giáo trình con người và phương pháp nhận biết             (Tài liệu hướng dẫn nghiên cứu và ứng dụng thực tiễn)</t>
  </si>
  <si>
    <t>Hỏi - Đáp về quản lý ngân sách và tài chính xã</t>
  </si>
  <si>
    <t xml:space="preserve">Hội đồng chỉ đaạo xuất bản sách xã, phường thị trấn </t>
  </si>
  <si>
    <t>Sống mãi như những cây trắc bách hương                             gia cảnh của                               FIDEL GASTRO</t>
  </si>
  <si>
    <t xml:space="preserve">Bàn về một số vấn đề ở nông thôn nước ta hiện nay </t>
  </si>
  <si>
    <t xml:space="preserve">GS, Hồ Văn Thông </t>
  </si>
  <si>
    <t xml:space="preserve">Văn hoá đạo đức Hồ Chí Minh </t>
  </si>
  <si>
    <t xml:space="preserve">GS, TS. Hoàng Chí Bảo </t>
  </si>
  <si>
    <t>30/6/2009</t>
  </si>
  <si>
    <t>Các nghị quyết được thông qua tại kỳ họp thứ năm quốc hội khoá XII</t>
  </si>
  <si>
    <t>Hỏi - Đáp                                       pháp luật về bảo vệ, chăm sóc và giáo dục trẻ em          (Tái bản có sửa chữa, bổ sung)</t>
  </si>
  <si>
    <t xml:space="preserve">Dương Bách Long                    Nguyễn Xuân An                  Nguyễn Văn Hiển </t>
  </si>
  <si>
    <t xml:space="preserve">Hỏi - Đáp                                       Về Dân chủ ở cơ sở </t>
  </si>
  <si>
    <t xml:space="preserve">Luật giao thông đường bộ </t>
  </si>
  <si>
    <t xml:space="preserve">Quy định quản lý và sử dụng con dấu </t>
  </si>
  <si>
    <t xml:space="preserve">Lịch sử kháng chiến chống Mỹ Cứu nước (1954 -1975 ) tập VIII Toàn thắng </t>
  </si>
  <si>
    <t>QH              PL</t>
  </si>
  <si>
    <t>Giáo trình kinh tế học chính trị    Mác - Lênin                                       (Tái bản có sửa chữa bổ sung) Sách xin in nối Ko Tính định mức .</t>
  </si>
  <si>
    <t xml:space="preserve">HĐTW CĐBS các bộ môn KH Mác - Lêni, TTHồ Chí Minh  </t>
  </si>
  <si>
    <t xml:space="preserve">Cty tạp chí in Cộng sản </t>
  </si>
  <si>
    <t xml:space="preserve">Giáo trình triết học Mác - Lênin (Tái bản có sửa chữa bổ sung) Sách xin in nối ko tính định mức. </t>
  </si>
  <si>
    <t>Lịch sử Đảng bộ huyện Kiến Xương (1954 - 2005)</t>
  </si>
  <si>
    <t>BCH        Đảng bộ huyện Kiến Xương</t>
  </si>
  <si>
    <t>Góp phần nghiên cứu đại đoàn kết dân tộc (Sách tham khảo)</t>
  </si>
  <si>
    <t xml:space="preserve">Danh tập các tổ chức phi chính phủ nước ngoài hoạt động tại Việt Nam                                    2008 2009 </t>
  </si>
  <si>
    <t>VUFO- NGO RESOURCE CENTRE</t>
  </si>
  <si>
    <t xml:space="preserve">Hỏi - Đáp                                       về bảo vệ an ninh trật tự ở cơ sở </t>
  </si>
  <si>
    <t xml:space="preserve">Bộ Công An vụ pháp chế </t>
  </si>
  <si>
    <t xml:space="preserve">Liịch sử  Đảng bộ thành phố Vinh                                                     (1930 - 2005)                                      sơ thảo </t>
  </si>
  <si>
    <t xml:space="preserve">BCHĐbộ thành phố Vinh </t>
  </si>
  <si>
    <t>Lưu Trọng Lân</t>
  </si>
  <si>
    <t>Đồng chí Trường Chinh với quê hương Nam Định</t>
  </si>
  <si>
    <t>BCHĐB Nam Định</t>
  </si>
  <si>
    <t xml:space="preserve">Học viện BCTT. GS, TS. Dương Xuân Ngọc TS. Lưu Văn An </t>
  </si>
  <si>
    <t>Lịch sử Đảng bộ và nhân dân xã Trung Sơn (1930 - 2005)</t>
  </si>
  <si>
    <t xml:space="preserve">Ban CHĐảng bộ Xã Trung Sơn Huyện Giao Linh TQuảng Trị </t>
  </si>
  <si>
    <t>Cty in Thống kê và sản xuất bao bì Huế</t>
  </si>
  <si>
    <t>Vị trí cầm quyền và vai trò lãnh đạo của Đảng Cộng sản Việt Nam trong điều kiện mới (Sách tham khảo)</t>
  </si>
  <si>
    <t>GS, TS. Đỗ Hoài Nam (Chủ biên)</t>
  </si>
  <si>
    <t xml:space="preserve">Đọc thơ Hồ Chí Minh </t>
  </si>
  <si>
    <t xml:space="preserve">Hội đồng xuất bản  </t>
  </si>
  <si>
    <t>Hồ Chí Minh toàn tập, tập7 (1953 - 1955)</t>
  </si>
  <si>
    <t>Hồ Chí Minh toàn tập, tập10 (1960 - 1962)</t>
  </si>
  <si>
    <t xml:space="preserve">Con người chính trị Việt Nam truyền thống và hiện đại     (Sách chuyên khảo) </t>
  </si>
  <si>
    <t xml:space="preserve">GS, TS.     Nguyễn Văn Huyên </t>
  </si>
  <si>
    <t xml:space="preserve">Di chúc của Chủ tịch                       Hồ Chí Minh </t>
  </si>
  <si>
    <t xml:space="preserve">Hồ Chí Minh </t>
  </si>
  <si>
    <t>13/7/2009</t>
  </si>
  <si>
    <t>Hợp  tác công - tư vì người nghèo</t>
  </si>
  <si>
    <t xml:space="preserve">Cơ quan hợp tác Phát triển Quốc tế Thụy Điển </t>
  </si>
  <si>
    <t>21x29,5</t>
  </si>
  <si>
    <t>Giáo sư Trần Văn Giàu và tác phẩm "Giá trị tinh thần truyền thống" của dân tộc Việt Nam (Kỷ yếu hội thảo khoa học)</t>
  </si>
  <si>
    <t>Viện Lịch sử Dòng họ</t>
  </si>
  <si>
    <t>Đổi mới tổ chức và hoạt động của cơ quan chuyên môn thuộc Uỷ ban nhân dân ở Việt Nam hiện nay (Sách chuyên khảo)</t>
  </si>
  <si>
    <t>TS. Tạ Quang Ngọc</t>
  </si>
  <si>
    <t>Lịch sử lực lượng vũ trang nhân dân huyện Trà Ôn (1945-2010)</t>
  </si>
  <si>
    <t>Đảng uỷ - Ban Chỉ huy Quân sự huyện Trà Ôn, tỉnh Vĩnh Long</t>
  </si>
  <si>
    <t>Lịch sử truyền thống cách mạng xã Tân Bửu (1930-1975)</t>
  </si>
  <si>
    <t>Đảng bộ huyện Bến Lức - BCH ĐB xã Tân Bửu</t>
  </si>
  <si>
    <t>Quản lý nguồn nhân lực trong khu vực công - lý luận và kinh nghiệm một số nước</t>
  </si>
  <si>
    <t>PGS.TS. Nguyễn Thị Hồng Hải, TS. Nguyễn Thị Thanh Thuỷ (ĐCB)</t>
  </si>
  <si>
    <t>TS. Lê Hồng Liêm (Chủ biên)</t>
  </si>
  <si>
    <t>Bảo tồn và phát huy giá trị di sản lịch sử - văn hoá phục vụ phát triển du lịch</t>
  </si>
  <si>
    <t>Hội khoa học lịch sử Việt Nam</t>
  </si>
  <si>
    <t>Tân Huệ Hoa</t>
  </si>
  <si>
    <t>Pháp luật thuế - lý luận, lịch sử, thực trạng và so sánh</t>
  </si>
  <si>
    <t>Sổ công tác</t>
  </si>
  <si>
    <t>Phát triển kinh tế - xã hội vùng đồng bào dân tộc thiểu số và miền núi</t>
  </si>
  <si>
    <t>Giáo trình lý luận và pháp luật về quyền con người (tái bản lần thứ hai có sửa chữa, bổ sung)</t>
  </si>
  <si>
    <t>Đại học QUốc gia Hà Nội - Khoa Luật - Nguyễn Đăng Dung - Vũ Công Giao - Lã Khánh Tùng (ĐCB)</t>
  </si>
  <si>
    <t>BCT 28 đến 31/12 (12 cuốn)</t>
  </si>
  <si>
    <t>TS.                    Nguyễn Thị kim Dung                  Đại tá                     Lê Văn Thái             TS.                      Lưu Trần Luân CN                         Trần Thị Thuần</t>
  </si>
  <si>
    <t xml:space="preserve">Cty CP in Sao Việt </t>
  </si>
  <si>
    <t>Một số văn bản pháp luật về chứng thực</t>
  </si>
  <si>
    <t>Một số vấn đề về cơ sở khoa học của công tác tổ chức trong hệ thống chính trị</t>
  </si>
  <si>
    <t>PGS,TS.Lê Minh Thông  TS.Nguyễn Tài Đức</t>
  </si>
  <si>
    <t>Trí tuệ và kiên nhẫn</t>
  </si>
  <si>
    <t>Trương Sinh</t>
  </si>
  <si>
    <t>Công ty In Văn hoá Sài Gòn</t>
  </si>
  <si>
    <t>Một số quy định về đấu thầu</t>
  </si>
  <si>
    <t>Luật doanh nghiệp năm 2005 và văn bản hướng dẫn thi hành</t>
  </si>
  <si>
    <t>Bộ luật tố tụng dân sự của nước CHXHCN Việt Nam</t>
  </si>
  <si>
    <t>Hồ Chí Minh  - Biên niên tiểu sử 
Tập 8 ( 1961 - 1963 )</t>
  </si>
  <si>
    <t>Học viện 
CT-HCQG Hồ Chí Minh</t>
  </si>
  <si>
    <t>Hồ Chí Minh  - Biên niên tiểu sử 
Tập 9 ( 1964 - 1966)</t>
  </si>
  <si>
    <t>Nguyễn Văn Linh - tiểu sử</t>
  </si>
  <si>
    <t>Chương trình viết tiểu sử các đồng chí lãnh đạo Đảng và NN</t>
  </si>
  <si>
    <t>Xây dựng và tổ chức thực hiện các Nghị quyết Ban Chấp hành Trung ương Đảng - thực trạng và giải pháp</t>
  </si>
  <si>
    <t>PGS,TS.
Đức Vượng</t>
  </si>
  <si>
    <t>Liên hợp quốc và lực lượng giàn giữ hoà bình Liên hợp quốc</t>
  </si>
  <si>
    <t>Nguyễn Quốc Hùng 
Nguyễn Hồng Quân</t>
  </si>
  <si>
    <t>15,5x20,5</t>
  </si>
  <si>
    <t>Cao Bằng - thế và lực mới trong thế kỷ XXI</t>
  </si>
  <si>
    <t>Xưởng in CTCPTTKTĐN</t>
  </si>
  <si>
    <t xml:space="preserve">Quy định mới về quản lý tổ chức bán hàng đa cấp </t>
  </si>
  <si>
    <t>18/4/2008</t>
  </si>
  <si>
    <t>Luật thương mại</t>
  </si>
  <si>
    <t>TS. Phạm Văn Bính</t>
  </si>
  <si>
    <t>Các Cương lĩnh cách mạng của Đảng Cộng sản Việt Nam</t>
  </si>
  <si>
    <t>Lê Mậu Hãn</t>
  </si>
  <si>
    <t>Thấm nhuần tư tưởng đạo đức Hồ Chí Minh</t>
  </si>
  <si>
    <t>TS. Phạm Văn Khánh</t>
  </si>
  <si>
    <t>Tuyên ngôn của Đảng Cộng sản</t>
  </si>
  <si>
    <t>C.Mác - Ph.Ăngghen</t>
  </si>
  <si>
    <t>Tăng cường pháp chế xã hội chủ nghĩa trong hoạt động lập pháp, lập quy ở nước ta hiện nay</t>
  </si>
  <si>
    <t>TS. Đỗ Ngọc Hải</t>
  </si>
  <si>
    <t>PGS,TS.
Nguyễn Thế Thắng</t>
  </si>
  <si>
    <t>Sửa đổi lối làm việc</t>
  </si>
  <si>
    <t>XYZ</t>
  </si>
  <si>
    <t xml:space="preserve">Về tự do cá nhân  và biện pháp cưỡng chế tố tụng hình sự </t>
  </si>
  <si>
    <t>TS.Trần Quang Tiệp</t>
  </si>
  <si>
    <t>V.I.Lênin- Tập 33</t>
  </si>
  <si>
    <t>V.I.Lênin- Tập 22</t>
  </si>
  <si>
    <t>V.I.Lênin- Tập 9</t>
  </si>
  <si>
    <t>Quy định mới về bảo hiểm y tế tự nguyện…..</t>
  </si>
  <si>
    <t>Quy định mới về quản lý hộ khẩu</t>
  </si>
  <si>
    <t xml:space="preserve">Bộ luật tố tụng hình sự của nước Cộng hoà xã hội chủ nghĩa Việt Nam </t>
  </si>
  <si>
    <t>24/4/2009</t>
  </si>
  <si>
    <t>Tư  tưởng Chính trị của C. Mác, PH.Ăngghen,V.I. Lênin và Hồ Chí Minh                            (Sách chuyên khảo)</t>
  </si>
  <si>
    <t xml:space="preserve">PGS, TS.         Lê Minh Quân </t>
  </si>
  <si>
    <t xml:space="preserve">Giáo trình soạn  thảo văn bản công tác tư tưỏng </t>
  </si>
  <si>
    <t xml:space="preserve">HVBTTT    PGS, TS. Lương Khắc Hiếu -           TS.               Mai Đức Ngọc </t>
  </si>
  <si>
    <t xml:space="preserve">Bộ kế hoạch và đầu tư vụ hợp tác xã </t>
  </si>
  <si>
    <t>Hỏi - Đáp về lãnh đạo quản lý của uỷ ban nhân dân cấp xã</t>
  </si>
  <si>
    <t xml:space="preserve">Tập thể tác giả TS.                      Trần Thị Thanh Thuỷ                      TS.                          Đặng Khắc Ánh TS.                       Nguyễn Thị Tuyết Mai </t>
  </si>
  <si>
    <t xml:space="preserve">Hỏi - Đáp                                        về về tiếp dân và giả quyết khiếu nại, tố cáo của chính quyền cấp xã </t>
  </si>
  <si>
    <t xml:space="preserve">Tập thể tác giả PGS, TS. Nguyễn đăng Thành </t>
  </si>
  <si>
    <t>Hỏi - Đáp  về quản lý văn hoá - xã hội ở cấp xã</t>
  </si>
  <si>
    <t xml:space="preserve">Ths,                       Đặng Thị Minh                          Ths,                      Trương Thị Ngọc Lan </t>
  </si>
  <si>
    <t xml:space="preserve">Hỏi - Đáp                                        về quản lý dụ án đầu tư cấp xã </t>
  </si>
  <si>
    <t xml:space="preserve">Tập thể tác giả Ths.                       Nguyễn Xuân Thu </t>
  </si>
  <si>
    <t>Những mẩu chuyện về tấm gương đạo đức Hồ Chí Minh</t>
  </si>
  <si>
    <t>625 câu hỏi - đáp về pháp luật lao động</t>
  </si>
  <si>
    <t>Lê Trung</t>
  </si>
  <si>
    <t>Hệ thống các quy định pháp luật về bảo hiểm xã hội bắt buộc</t>
  </si>
  <si>
    <t>Tìm hiểu các quy định pháp luật về thừa kế</t>
  </si>
  <si>
    <t>Dương Bạch Long - Nguyễn Xuân Anh</t>
  </si>
  <si>
    <t>TWĐH: 1000b; TPH 200b (532000đ)</t>
  </si>
  <si>
    <t>Hernando De Soto
Nguyễn Quang A dịch</t>
  </si>
  <si>
    <t>Vai trò của chính quyền xã đối với phát triển xã hội và quản lý phát triển xã hội ở nước ta</t>
  </si>
  <si>
    <t>PGS.TS. Nguyễn Minh Phương (Chủ biên)</t>
  </si>
  <si>
    <t>Cộng đồng văn hoá - xã hội ASEAN - Tầm nhìn tới năm 2025</t>
  </si>
  <si>
    <t>TS. Luận Thuỳ Dương</t>
  </si>
  <si>
    <t>Tài liệu tuyên truyền kết quả 5 năm thực hiện Nghị quyết Đại hội XI của Đảng (2011-2015) và mục tiêu, phương hướng, nhiệm vụ phát triển đất nước 5 năm 2016-2020 (Dùng để tuyên truyền trong nhân dân) (Xuất bản lần thứ hai)</t>
  </si>
  <si>
    <t>Làng Việt cổ Phú Ổ</t>
  </si>
  <si>
    <t>Ban quản lý di tích lịch sử - văn hoá làng Phú Ổ - Nguyễn Huy Tuệ (Chủ biên)</t>
  </si>
  <si>
    <t>Tran Mai Hanh</t>
  </si>
  <si>
    <t>4-2017</t>
  </si>
  <si>
    <t>Từ điển địa chí Vĩnh Long</t>
  </si>
  <si>
    <t>Tỉnh uỷ - Uỷ ban nhân dân tỉnh Vĩnh Long</t>
  </si>
  <si>
    <t>Địa chí Vĩnh Long - Tập I</t>
  </si>
  <si>
    <t>Địa chí Vĩnh Long - Tập II</t>
  </si>
  <si>
    <t>Lợi ích kinh tế của nông dân trong thời kỳ công nghiệp hoá, hiện đại hoá ở Việt Nam hiện nay</t>
  </si>
  <si>
    <t>TS. Trần Thanh Giang</t>
  </si>
  <si>
    <t>Một số vấn đề lý luận và thực tiễn về hoạt động của Hội đồng nhân dân cấp xã ở tỉnh Thanh Hoá hiện nay</t>
  </si>
  <si>
    <t>Luương Trọng Thành - Nguyễn Thị Thanh Nhàn - Đỗ Phương Anh (Đồng chủ biên)</t>
  </si>
  <si>
    <t>Kiến thức và kỹ năng cơ bản dành cho đại biểu Hội đồng nhân dân cấp huyện, cấp xã</t>
  </si>
  <si>
    <t>Luương Trọng Thành - Nguyễn Thị Thanh Nhàn - Nguyễn Thị Nguyệt (Đồng chủ biên)</t>
  </si>
  <si>
    <t>Quy định pháp luật hướng dẫn hành nghề dịch vụ kế toán</t>
  </si>
  <si>
    <t>Hoàn thiện pháp luật về khiếu nại, tố cáo ở nước ta hiện nay (Sách chuyên khảo)</t>
  </si>
  <si>
    <t>Đại học quốc gia Hà Nội - Khoa Luật - GS.TS. Phạm Hồng Thái - PGS.TS. Vũ Công Giao - PGS.TS. Đặng MInh Tuấn - TS. Nguyễn Minh Tuấn (Đồng chủ biên)</t>
  </si>
  <si>
    <t>Tư tưởng chính trị của Môngtexkiơ trong tác phẩm Bàn về tinh thần pháp luật và những vấn đề đặt ra đối với thực tiễn chính trị ở Việt Nam hiện nay (Sách tham khảo)</t>
  </si>
  <si>
    <t>TS. Phan Thị Hiên</t>
  </si>
  <si>
    <t>Hỏi - đáp về quyền công dân trong đấu tranh phòng, chống tham nhũng (Xuất bản lần thứ hai có bổ sung, chỉnh sửa)</t>
  </si>
  <si>
    <t>TS. Nguyễn Xuân Trường, TS. Nguyễn San Miên Nhuận, ThS. Phạm Trung Anh</t>
  </si>
  <si>
    <t>Luật đất đai năm 2013 và các văn bản hướng dẫn thi hành</t>
  </si>
  <si>
    <t>Đại tướng Văn Tiến Dũng với cách mạng Việt Nam và quê hương Hà Nội</t>
  </si>
  <si>
    <t>Bộ Quốc phòng - Ban Tuyên giáo Trung ương - Thành uỷ Hà Nội</t>
  </si>
  <si>
    <t>Hồi ký Lý Quang Diệu: Từ thế giới thứ ba vươn lên thứ nhất</t>
  </si>
  <si>
    <t>Lý Quang Diệu</t>
  </si>
  <si>
    <t>299000 (TPH)</t>
  </si>
  <si>
    <t>3/4-2017</t>
  </si>
  <si>
    <t>Hợp phát, Tiến Bộ</t>
  </si>
  <si>
    <t>TPH 5000 b; TWĐH 1000 b</t>
  </si>
  <si>
    <t>Nghiên cứu chủ thuyết phát triển của Việt Nam trong thời đại Hồ Chí Minh (Sách chuyên khảo)</t>
  </si>
  <si>
    <t>Hội đồng Lý luận Trung ương - PGS.TS. Tô Huy Rứa, GS. TS. Hoàng Chí Bảo (Đồng chủ biên)</t>
  </si>
  <si>
    <t>Giáo trình Luật thi hành tạm giữ, tạm giam và Luật thi hành án hình sự</t>
  </si>
  <si>
    <t>Luật đất đai năm 2013 và các nghị định hướng dẫn thi hành về giá đất, bồi thường, hỗ trợ, tái định cư khi Nhà nước thu hồi đất</t>
  </si>
  <si>
    <t>Việt Nam tham gia Cộng đồng ASEAN: cơ hội và thách thức (Tài liệu tuyên truyền trong nhân dân)</t>
  </si>
  <si>
    <t>Luật ngân sách nhà nước năm 2015 và nghị định hướng dẫn thi hành</t>
  </si>
  <si>
    <t>BĐ đã giao hết sách cho BTGTW (Sách LC là in nối tại Tiến Bộ)</t>
  </si>
  <si>
    <t>Văn hoá và khoa học về văn hoá (sách chuyên khảo)</t>
  </si>
  <si>
    <t>TS. Trần Thanh Giang - PGS.TS. Đỗ Minh Hợp (Đồng chủ biên)</t>
  </si>
  <si>
    <t>Đời sống mới (Xuất bản lần thứ hai)</t>
  </si>
  <si>
    <t>5-2017</t>
  </si>
  <si>
    <t>Luật đầu tư năm 2014 sửa đổi, bổ sung năm 2016</t>
  </si>
  <si>
    <t>Bộ luật dân sự năm 2005 và 2015: Phân tích - đối chiếu</t>
  </si>
  <si>
    <t>Luật gia Trương Hồng Quang, Luật gia Nguyễn Bích Loan, Luật gia Vũ Hữu Trường Điền</t>
  </si>
  <si>
    <t>Veda Upanishad - Những bộ kinh triết lý tôn giáo cổ Ấn Độ (xuất bản lần thứ tư)</t>
  </si>
  <si>
    <t>Tài sản thế chấp và xử lý tài sản thế chấp theo quy định của Bộ luật Dân sự năm 2015 (sách chuyên khảo)</t>
  </si>
  <si>
    <t>TS. Vũ Thị Hồng Yến</t>
  </si>
  <si>
    <t>Bác Hồ với hoạt động văn hoá nghệ thuật (Xuất bản lần thứ hai)</t>
  </si>
  <si>
    <t>Hướng dẫn thực hiện bảo hiểm xã hội bắt buộc</t>
  </si>
  <si>
    <t>Lê Thu Lan - Lương Thị Thu Hiền - Trần Thị Thuỳ Dương</t>
  </si>
  <si>
    <t>Lịch sử Đảng bộ xã Tịnh Kỳ (1930-2015)</t>
  </si>
  <si>
    <t>Ban Chấp hành Đảng bộ xã Tịnh Kỳ</t>
  </si>
  <si>
    <t>Những nội dung cơ bản của môn học Lý luận về nhà nước và pháp luật (Tái bản có sửa chữa, bổ sung)</t>
  </si>
  <si>
    <t>Quán triệt, thực hiện Nghị quyết Đại hội XII của Đảng về bảo đảm quốc phòng, an ninh và xây dựng lực lượng vũ trang nhân dân trong giai đoạn hiện nay</t>
  </si>
  <si>
    <t>Xã hội hoá giáo dục ở Việt Nam hiện nay - một số vấn đề lý luận và thực tiễn</t>
  </si>
  <si>
    <t>TS. Phạm Thị Thu Hương</t>
  </si>
  <si>
    <t>Xây dựng nông thôn mới - Những vấn đề lý luận và thực tiễn (Xuất bản lần thứ hai)</t>
  </si>
  <si>
    <t>Võ Nguyên Giáp - Danh tướng thời đại Hồ Chí Minh</t>
  </si>
  <si>
    <t>Lịch sử Đảng bộ thị xã Chí Linh (1930-2010)</t>
  </si>
  <si>
    <t>Ban Chấp hành Đảng bộ thị xã Chí Linh</t>
  </si>
  <si>
    <t>Đồng chí Nguyễn Chí Thanh với cách mạng Việt Nam và quê hương Thừa Thiên Huế</t>
  </si>
  <si>
    <t>Bộ QP-BTGTW - Học viện CT-HCQGHCM - Tỉnh uỷ Thừa Thiên Huế</t>
  </si>
  <si>
    <t>Đại tướng Nguyễn Chí Thanh - Người cộng sản kiên trung mẫu mực, nhà lãnh đạo tài năng</t>
  </si>
  <si>
    <t>BCT 6 đến 10-1-2014</t>
  </si>
  <si>
    <t>Kỷ yếu Hội đồng nhân dân tỉnh Bắc Ninh khoá XVII, nhiệm kỳ 2011-2016 (từ kỳ họp thứ nhất đến kỳ họp thứ bảy)</t>
  </si>
  <si>
    <t>Lịch sử Đảng bộ Quận Đống Đa (1930-2010)</t>
  </si>
  <si>
    <t>Lịch sử Mặt trận dân tộc thống nhất Việt Nam - Quyển III (1975-2004 )</t>
  </si>
  <si>
    <t>Phát triển văn hoá con người và nguồn nhân lực tời kỳ công nghiệp hoá hiện đại hoá đất nước</t>
  </si>
  <si>
    <t>Phạm Minh Hạc</t>
  </si>
  <si>
    <t>Văn kiện Đảng Toàn tập
Tập 49 (1988 - 1989 )</t>
  </si>
  <si>
    <t>Văn kiện Đảng Toàn tập
Tập 50 (1-1990-5-1991 )</t>
  </si>
  <si>
    <t>Văn kiện Đảng Toàn tập
Tập 51 (1991 )</t>
  </si>
  <si>
    <t>Quy định mới về đo lường</t>
  </si>
  <si>
    <t>14/6/07</t>
  </si>
  <si>
    <t>Quy định mới về cải cách hành chính nhà nước</t>
  </si>
  <si>
    <t>Luật sửa đổi, bổ sung điều 73 của Bộ luật lao động</t>
  </si>
  <si>
    <t>176 câu hỏi và trả lời về thi đua khen thưởng</t>
  </si>
  <si>
    <t>Một số quy định hướng dẫn thi hành Điều lệ Đảng khoá X</t>
  </si>
  <si>
    <t>Triết học Mác về lịch sử</t>
  </si>
  <si>
    <t>Lịch sử Đảng Cộng sản Việt Nam
Tập bài giảng</t>
  </si>
  <si>
    <t>Phạm Văn Chung</t>
  </si>
  <si>
    <t>Nguyễn Văn Linh - Tiểu sử</t>
  </si>
  <si>
    <t>9 biện pháp bảo đảm nghĩa vụ hợp đồng (Quy định, thực tế và thiết kế giao dịch theo Bộ luật dân sự hiện hành năm 2015)</t>
  </si>
  <si>
    <t>Trường Đại học Đà Lạt - TS. Bùi Kim Hiếu (Chủ biên)</t>
  </si>
  <si>
    <t>Hỏi đáp môn học quản lý nhà nước về lâm nghiệp</t>
  </si>
  <si>
    <t>Giáo trình công tác kiểm tra, giám sát và kỷ luật của Đảng (Dành cho Chương trình Đại học chính trị)</t>
  </si>
  <si>
    <t>Nước Nga: 100 năm sau Cách mạng tháng Mười (Sách tham khảo)</t>
  </si>
  <si>
    <t>Vạc dầu châu Á: Biển Đông và hồi kết của một Thái Bình Dương ổn định (Sách tham khảo nội bộ)</t>
  </si>
  <si>
    <t>Robert D. Kaplan</t>
  </si>
  <si>
    <t>Lịch sử đường hành lang chiến lược trong kháng chiến chống Mỹ trên địa bàn tỉnh Đắk Nông (1954-1975)</t>
  </si>
  <si>
    <t>Chủ nghĩa Mác - Lênin, tư tưởng Hồ Chí Minh với công cuộc đổi mới của Việt Nam</t>
  </si>
  <si>
    <t>GS.TS.NGND. Lê Hữu Nghĩa</t>
  </si>
  <si>
    <t>Lịch sử Đảng bộ Thành phố Hải Dương (1930-2015)</t>
  </si>
  <si>
    <t>Đảng bộ tỉnh Hải Dương - Thành uỷ Hải Dương</t>
  </si>
  <si>
    <t>Đảng lãnh đạo kết hợp phát triển kinh tế với thực hiện chính sách xã hội từ năm 1991 đến nay</t>
  </si>
  <si>
    <t>TS. Phạm Đức Kiên</t>
  </si>
  <si>
    <t>Tư tưởng chính trị thời Trần - Nội dung, đặc điểm và ý nghĩa lịch sử</t>
  </si>
  <si>
    <t>TS. Nguyễn Thị Thuý Duyên</t>
  </si>
  <si>
    <t>Lịch sử lực lượng vũ trang nhân dân huyện Phụng Hiệp - 30 năm kháng chiến (1945-1975)</t>
  </si>
  <si>
    <t>Đảng uỷ - Ban Chỉ huy quân sự huyện Phụng Hiệp</t>
  </si>
  <si>
    <t>Biên niên lịch sử xã Phú Lợi (1983-2010)</t>
  </si>
  <si>
    <t>Ban Chấp hành Đảng bộ xã Phú Lợi</t>
  </si>
  <si>
    <t>Luật thương mại năm 2005 và các văn bản hướng dẫn thi hành</t>
  </si>
  <si>
    <t>Truyền thông số và chuyển đổi mô hình xuất bản (Sách tham khảo)</t>
  </si>
  <si>
    <t>Châu Uý Hoa</t>
  </si>
  <si>
    <t>In Nhân dân HN</t>
  </si>
  <si>
    <t>Lịch sử Đảng bộ xã Khoen On (1949-2015)</t>
  </si>
  <si>
    <t>Ban Thường vụ Huyện uỷ Than Uyên</t>
  </si>
  <si>
    <t>Trung đoàn 52 Tây Tiến: 70 năm chiến thắng lịch sử Mường Láp - Hủa Phăn - Lào (1945-2015)</t>
  </si>
  <si>
    <t>Ban Tuyên giáo Thành uỷ Hà Nội - Ban liên lạc Cựu chiến binh Trung đoàn 52 Tây Tiến</t>
  </si>
  <si>
    <t>Lịch sử Đảng bộ và nhân dân xã Quý Sơn (1930-2015)</t>
  </si>
  <si>
    <t>Ban Chấp hành Đảng bộ xã Quý Sơn</t>
  </si>
  <si>
    <t>Lịch sử lực lượng vũ trang nhân dân huyện Quan Sơn (1996-2016)</t>
  </si>
  <si>
    <t>Đảng uỷ - Ban Chỉ huy quân sự huyện Quan Sơn</t>
  </si>
  <si>
    <t>Lịch sử Trường Quân sự tỉnh Quảng Trị (1945-2015)</t>
  </si>
  <si>
    <t>Đảng uỷ và ban giám hiệu trường quân sự Quảng Trị</t>
  </si>
  <si>
    <t>Giáo trình chính sách kinh tế - xã hội của Việt Nam (Dành cho chương trình đại học chính trị)</t>
  </si>
  <si>
    <t>Học viện Chính trị quốc gia Hồ Chí Minh - Học viện chính trị khu vực I - TS. Đỗ Đức Quân, TS. Nguyễn Thị Thanh Tâm (Đồng chủ biên)</t>
  </si>
  <si>
    <t>Trường Đại học Tây Nguyên - 40 năm xây dựng và phát triển (1977-2017)</t>
  </si>
  <si>
    <t>Bộ Giáo dục và Đào tạo - Trường Đại học Tây Nguyên</t>
  </si>
  <si>
    <t>Tư tưởng Hồ Chí Minh về giáo dục với vấn đề đổi mới căn bản và toàn diện giáo dục Việt Nam hiện nay</t>
  </si>
  <si>
    <t>Học viện Chính trị quốc gia Hồ Chí Minh - TS. Lý Việt Quang (Chủ biên)</t>
  </si>
  <si>
    <t>Báo ND HN</t>
  </si>
  <si>
    <t>Luật doanh nghiệp Việt Nam: Tình huống - Dẫn giải - Bình luận (Tái bản lần thứ hai)</t>
  </si>
  <si>
    <t>Bảo vệ và phát triển nền tảng tư tưởng của Đảng trong tình hình mới</t>
  </si>
  <si>
    <t>Cục Tuyên huấn, Tổng cục Chính trị quân đội nhân dân Việt Nam - Viện Khoa học xã hội nhân văn quân sự, Bộ Quốc phòng</t>
  </si>
  <si>
    <t>Sơn La với chiến dịch Tây Bắc năm 1952</t>
  </si>
  <si>
    <t>Ban Chấp hành Đảng bộ tỉnh Sơn La</t>
  </si>
  <si>
    <t>Giáo trình tư pháp quốc tế (Tái bản có sửa chữa, bổ sung)</t>
  </si>
  <si>
    <t>Đại học Công nghệ Thành phố Hồ Chí Minh - TS. Bành Quốc Tuấn</t>
  </si>
  <si>
    <t>Bảo đảm cơ sở vật chất cho giáo dục quốc phòng và an ninh ở các trường đại học Việt Nam</t>
  </si>
  <si>
    <t>TS. Hoàng Tuấn Anh</t>
  </si>
  <si>
    <t>Tác phẩm "Nhà nước và cách mạng" của V.I.Lênin với vấn đề xây dựng nhà nước pháp quyền xã hội chủ nghĩa Việt Nam hiện nay</t>
  </si>
  <si>
    <t>Học viện Chính trị - Bộ Quốc phòng: TS.Lê Trọng Tuyến - TS. Hà Đức Long (Đồng chủ biên)</t>
  </si>
  <si>
    <t>Gương sáng Chủ tịch Uỷ ban Mặt trận Tổ quốc Việt Nam cấp xã và trưởng ban công tác mặt trận tiêu biểu toàn quốc giai đoạn 2014-2017</t>
  </si>
  <si>
    <t>Uỷ ban Trung ương mặt trận Tổ quốc Việt Nam</t>
  </si>
  <si>
    <t>Vấn đề tôn giáo và chính sách tôn giáo (Chương trình bồi dưỡng chuyên đề dành cho cán bộ, đảng viên)</t>
  </si>
  <si>
    <t>Vấn đề dân tộc và chính sách dân tộc (Chương trình bồi dưỡng chuyên đề dành cho cán bộ, đảng viên và nhân dân)</t>
  </si>
  <si>
    <t>Giáo dục đạo đức cách mạng trong thời kỳ mới (Chương trình bồi dưỡng chuyên đề dành cho cán bộ, đảng viên và nhân dân)</t>
  </si>
  <si>
    <t>Tư tưởng Hồ Chí Minh (Chương trình bồi dưỡng chuyên đề dành cho cán bộ, đảng viên và nhân dân)</t>
  </si>
  <si>
    <t>GS.TS.Mạch Quang Thắng - PGS.TS. Bùi Đình Phong - TS.Chu Đức Tính (Đồng chủ biên)</t>
  </si>
  <si>
    <t>Lịch sử di tích cách mạng nhà ngục Đắk Mil (1941-1943)</t>
  </si>
  <si>
    <t>Ban Chấp hành Đảng bộ tỉnh Đắk Nông</t>
  </si>
  <si>
    <t>Một số vấn đề mới trong quan hệ dân tộc và chính sách dân tộc ở nước ta hiện nay (Sách tham khảo)</t>
  </si>
  <si>
    <t>TS. Phan Văn Hùng (Chủ biên)</t>
  </si>
  <si>
    <t>Tìm hiểu về môi trường và động cơ làm việc trong khu vực công</t>
  </si>
  <si>
    <t>TS. Nguyễn Thị Vân Hương (Chủ biên)</t>
  </si>
  <si>
    <t>Hướng dẫn giải quyết về kỷ luật lao động, tranh chấp lao động theo Bộ luật lao động năm 2012</t>
  </si>
  <si>
    <t>ThS. Nguyễn Thị Tuyết Vân (Chủ biên)</t>
  </si>
  <si>
    <t>Một số vấn đề lý luận và nghiệp vụ công tác tư tưởng (Tái bản, có sửa chữa, bổ sung)</t>
  </si>
  <si>
    <t>PHạm Quang Nghị (Chủ biên)</t>
  </si>
  <si>
    <t>9-2015</t>
  </si>
  <si>
    <t>Tín ngưỡng thờ cúng tổ tiên ở một số quốc gia trên thế giới và Việt Nam (Sách tham khảo)</t>
  </si>
  <si>
    <t>PGS.TS. Lương Thị Thoa (Chủ biên), Đinh Văn Nghĩa, TS. Nguyễn Thị Kiều Trang, TS. Trần Nam Trung</t>
  </si>
  <si>
    <t>TSKH.                    Phạm Xuân Dũng                     (chủ biên)</t>
  </si>
  <si>
    <t>Nguyễn Đức Hà</t>
  </si>
  <si>
    <t>BCT 20 đến 25-1-2014</t>
  </si>
  <si>
    <t>Đoàn kết liên minh chiến đấu đặc biệt giữa quân đội hai nước Lào - Việt Nam, Việt Nam - Lào - Thực tiễn và bài học lịch sử (song ngữ Việt - Lào)</t>
  </si>
  <si>
    <t>Bộ Quốc phòng nước CHDCND Lào - Bộ Quốc phòng nước CHXHCNVN</t>
  </si>
  <si>
    <t>Đổi mới nghiên cứu và giáo dục khoa học xã hội nhân văn hiện nay</t>
  </si>
  <si>
    <t>TS.Hồ Bá Thâm</t>
  </si>
  <si>
    <t>Luật Doanh nghiệp năm 2005 và văn bản hướng dẫn thi hành</t>
  </si>
  <si>
    <t xml:space="preserve">TS.                      Phan Văn Rân PGS, TS. Nguyễn Hoàng Giáp </t>
  </si>
  <si>
    <t xml:space="preserve">Định hướng chiến lược đối ngoại của Việt Nam đến năm 2020 </t>
  </si>
  <si>
    <t xml:space="preserve">Học viện Ngoại giao Phạm Bình Minh </t>
  </si>
  <si>
    <t>Tư tưởng Hồ Chí Minh                       về kinh tế</t>
  </si>
  <si>
    <t>HVBCTT                TS.                         Ngô Văn Lương</t>
  </si>
  <si>
    <t xml:space="preserve">Một số vấn đề về khoa học công nghệ ngành cơ khí chế tạo Việt Nam </t>
  </si>
  <si>
    <t>BCH Đảng bộ Khối cơ quan DCDtinh Tuyên Quang</t>
  </si>
  <si>
    <t>Kênh đối thoại không chính thức về an ninh và chính trị Kênh 2 của ASEAN                        (Sách tham khảo)</t>
  </si>
  <si>
    <t xml:space="preserve">TS.                        Luận Thuỳ Dương </t>
  </si>
  <si>
    <t xml:space="preserve">Pháp lệnh sử lý vi phạm hành chính năm 2002                                (Đã được sửa đổi, bổ sung các năm 2007, 2008)                                         Và nghị định số 128/2008/NĐ- CP ngày 16-12-2008                       quy định chi tiết và hướng dẫn thi hành một số điều của pháp lệnh </t>
  </si>
  <si>
    <t>Học tập và làm theo tư tưởng đạo đức Hồ Chí Minh qua tác phẩm Đạo đức cách mạng</t>
  </si>
  <si>
    <t>PGS.TS.Phạm Ngọc Anh (Chủ biên)</t>
  </si>
  <si>
    <t>Cơ quan nhân quyền quốc gia khu vực châu Á - Thái Bình Dương (Sách tham khảo)</t>
  </si>
  <si>
    <t>Thư viện nhân quyền Viện Raoul Wallenberg</t>
  </si>
  <si>
    <t>3/2010</t>
  </si>
  <si>
    <t>Đảng Cộng sản Việt Nam lãnh đạo xây dựng, củng cố nhà nước (1986 - 1996)Sách chuyên khảo</t>
  </si>
  <si>
    <t>TS.                      Đoàn Minh Huấn</t>
  </si>
  <si>
    <t xml:space="preserve">Chủ quyền quốc gia dân tộc trong xu thế toàn cầu hoá và vấn đề đặt ra với Việt Nam </t>
  </si>
  <si>
    <t xml:space="preserve">Phát triển nguồn cán bộ dân tộc thiểu số ở các tỉnh miền núi phĩa bắc nứoc ta hiện nay </t>
  </si>
  <si>
    <t xml:space="preserve">TS.                            Lô Quốc Toản </t>
  </si>
  <si>
    <t xml:space="preserve">Gắn kết tăng trưởng kinh tế và tiến bộ, công bằng xã hội </t>
  </si>
  <si>
    <t xml:space="preserve">PGS, TSKH Trần Nguễn Tuyên </t>
  </si>
  <si>
    <t>Phản biện xã hội và phát huy dân chủ pháp quyền (Sách tham khảo)</t>
  </si>
  <si>
    <t xml:space="preserve">TS. Hồ Bá Thâm                   CN.                   Nguyễn Tôn Thị Tường Vân </t>
  </si>
  <si>
    <t xml:space="preserve">Đảng lãnh đạo công tác tư tưởng trong thời kỳ đổi mới </t>
  </si>
  <si>
    <t>HVCT-HCQGHCM TS.                     Nguyễn Danh Tiên (Chủ biên)</t>
  </si>
  <si>
    <t>Tài liệu học tập Nghị quyết Hội nghị lần thứ năm Ban Chấp hành Trung ương Đảng Cộng sản Việt Nam khóa XI (Dùng cho cán bộ, đảng viên ở cơ sở)</t>
  </si>
  <si>
    <t>Quy định pháp luật về chứng nhận lãnh sự và hợp pháp hóa lãnh sự</t>
  </si>
  <si>
    <t>Vụ tranh chấp giữa Malaixia và Xingapo về chủ quyền đối với đảo Đá Trắng, các đá "South Ledge" và "Middle Rocks"- Một số kinh nghiệm, bài học pháp lý và thực tiễn (Tủ sách pháp luật quốc tế) (Sách tham khảo)</t>
  </si>
  <si>
    <t xml:space="preserve">TS. Phạm Thanh Hà </t>
  </si>
  <si>
    <t>Chủ nghĩa yêu nước Việt Nam (Chương trình bồi dưỡng chuyên đề dành cho cán bộ, đảng viên và nhân dân)</t>
  </si>
  <si>
    <t>Hội nhập quốc tế (Chương trình bồi dưỡng chuyên đề dành cho cán bộ, đảng viên và nhân dân)</t>
  </si>
  <si>
    <t>Hướng dẫn thực hiện các chương trình chuyên đề giáo dục lý luận chính trị</t>
  </si>
  <si>
    <t>Luật cư trú hiện hành (Luật năm 2006, sửa đổi, bổ sung năm 2013)</t>
  </si>
  <si>
    <t>Biến đổi văn hoá tinh thần của người Hmông di cư ở Đắk Lắk (Sách chuyên khảo)</t>
  </si>
  <si>
    <t>TS. Võ Thị Mai Phương (Chủ biên)</t>
  </si>
  <si>
    <t>Tính trước nguy cơ - Suy ngẫm sau 20 năm Đảng Cộng sản Liên Xô mất đảng (Sách tham khảo nội bộ)</t>
  </si>
  <si>
    <t>Lý Thận Minh (Chủ biên - Trần Chi Hoa (Phó Chủ biên)</t>
  </si>
  <si>
    <t>Lịch sử Đảng bộ xã Kà Dăng (1950-2015)</t>
  </si>
  <si>
    <t>Đảng bộ huyện Đông Giang - Ban Chấp hành Đảng bộ xã Kà Dăng</t>
  </si>
  <si>
    <t>Lịch sử Đảng bộ xã Mà Cooih (1950-2015)</t>
  </si>
  <si>
    <t>Đảng bộ huyện Đông Giang - Ban Chấp hành Đảng bộ xã Mà Cooih</t>
  </si>
  <si>
    <t>Lịch sử Đảng bộ xã ATing (1950-2015)</t>
  </si>
  <si>
    <t>Đảng bộ huyện Đông Giang - Ban Chấp hành Đảng bộ xã ATing</t>
  </si>
  <si>
    <t>Giáo trình quy trình bầu cử (dành cho chương trình đại học chính trị)</t>
  </si>
  <si>
    <t>Học viện Chính trị quốc gia Hồ Chí Minh - Học viện Chính trị khu vực I - TS. Vũ Thị Hoài Phương (Chủ biên)</t>
  </si>
  <si>
    <t>Trí thức và công tác trí thức của Đảng trong thời kỳ đổi mới</t>
  </si>
  <si>
    <t>TS. Nguyễn Thắng Lợi</t>
  </si>
  <si>
    <t>Giao thương giữa Việt Nam với Đông Bắc Á (1897-1945) (Sách chuyên khảo)</t>
  </si>
  <si>
    <t>TS. Nguyễn Thị Thanh Tùng</t>
  </si>
  <si>
    <t>Tầm vóc, giá trị lịch sử và ý nghĩa thời đại của Cách mạng Tháng Mười Nga</t>
  </si>
  <si>
    <t>Viện Khoa học Xã hội nhân văn quân sự - Thiếu tướng, PGS.TS.NGND. Nguyễn Bá Dương (Chủ biên)</t>
  </si>
  <si>
    <t>Luật bảo vệ môi trường hiện hành (năm 2014) và các văn bản hướng dẫn thi hành</t>
  </si>
  <si>
    <t>Lịch sử Đảng bộ thị xã Bỉm Sơn (1977-2017)</t>
  </si>
  <si>
    <t>Ban Chấp hành Đảng bộ thị xã Bỉm Sơn</t>
  </si>
  <si>
    <t>TM Truyền thông Vn</t>
  </si>
  <si>
    <t>Cẩm nang pháp luật giao thông đường bộ (Luật giao thông đường bộ hiện hành (năm 2008); Nghị định về xử phạt vi phạm hành chính và hệ thống biển báo)</t>
  </si>
  <si>
    <t>Phát triển đội ngũ cán bộ quản lý các trường chính trị khu vực Bắc Trung Bộ trong giai đoạn hiện nay</t>
  </si>
  <si>
    <t>TS. Lương Trọng Thành</t>
  </si>
  <si>
    <t>11-2017</t>
  </si>
  <si>
    <t>Sức mạnh dân tộc của cách mạng Việt Nam dưới ánh sáng tư tưởng Hồ Chí Minh</t>
  </si>
  <si>
    <t>Một số tác phẩm của Hồ Chí Minh về đạo đức cách mạng (Tuyển chọn, giới thiệu)</t>
  </si>
  <si>
    <t>Học viện Chính trị - Bộ Quốc phòng</t>
  </si>
  <si>
    <t>Giáo trình pháp luật về quy hoạch và giải phóng mặt bằng</t>
  </si>
  <si>
    <t>Trường Đại học Cần Thơ - Khoa Luật - PGS.TS. Phan Trung Hiền (Chủ biên), ThS. Châu Hoàng Thân - ThS. Trần Vang Phủ</t>
  </si>
  <si>
    <t>Giáo trình lý luận về nhà nước và pháp luật (Tái bản lần thứ ba có sửa chữa, bổ sung)</t>
  </si>
  <si>
    <t>Trường Đại học Luật Hà Nội - PGS. TS. GVCC. Nguyễn Minh Đoan</t>
  </si>
  <si>
    <t>Người tốt, việc tốt huyện Gia Lâm (2015-2017) - Tập XX</t>
  </si>
  <si>
    <t>Huyện uỷ - Hội đồng nhân dân - Uỷ ban nhân dân - Uỷ ban Mặt trận Tổ quốc huyện Gia Lâm</t>
  </si>
  <si>
    <t>So sánh Bộ luật tố tụng dân sự năm 2004 (sửa đổi, bổ sung năm 2011) với Bộ luật tố tụng dân sự hiện hành (năm 2015)</t>
  </si>
  <si>
    <t>Bàn về hiện đại hoá xã hội chủ nghĩa</t>
  </si>
  <si>
    <t>Hồng Ngân Hưng</t>
  </si>
  <si>
    <t>In Báo ND HN</t>
  </si>
  <si>
    <t>Tư tưởng Hồ Chí Minh về vai trò của nhân dân trong sự nghiệp giữ gìn trật tự, an ninh (Xuất bản lần thứ hai)</t>
  </si>
  <si>
    <t>30 bí quyết để trở thành nhà lãnh đạo thành công (Sách tham khảo)</t>
  </si>
  <si>
    <t>Lịch sử Đảng bộ xã Tịnh Châu (1930-2015)</t>
  </si>
  <si>
    <t>Đảng bộ thành phố Quảng Ngãi - Ban Chấp hành Đảng bộ xã Tịnh Châu</t>
  </si>
  <si>
    <t>In TM Truyền thông VN</t>
  </si>
  <si>
    <t>Sổ tay luật sư - 2: Kỹ năng hành nghề luật sư trong tố tụng hình sự hành chính, dân sự</t>
  </si>
  <si>
    <t>Xây dựng và hoàn thiện cơ chế nhân dân thực hiện quyền lực nhà nước bằng dân chủ trực tiếp - cơ sở lý luận và thực tiễn</t>
  </si>
  <si>
    <t>GS.TS. Phan Trung Lý - TS. Đặng Xuân Phương (Đồng chủ biên)</t>
  </si>
  <si>
    <t>Truyền thông phát triển trong nền kinh tế nối kết</t>
  </si>
  <si>
    <t>Sổ tay luật sư - 3: Kỹ năng hành nghề luật sư tư vấn trong lĩnh vực đầu tư, kinh doanh, thương mại</t>
  </si>
  <si>
    <t>Ảnh hưởng của phong tục, tập quán của đồng bào dân tộc thiểu số khu vực miền núi phía Bắc đến hiệu quả xây dựng nông thôn mới</t>
  </si>
  <si>
    <t>Trần Trung (Chủ biên)</t>
  </si>
  <si>
    <t>Giáo trình xây dựng Đảng (Dành cho chương trình đại học chính trị)</t>
  </si>
  <si>
    <t>Công tác dân tộc trong quá trình thực hiện Nghị quyết Hội nghị lần thứ bảy Ban Chấp hành Trung ương Đảng khoá IX</t>
  </si>
  <si>
    <t>Tìm hiểu luật kế toán</t>
  </si>
  <si>
    <t>Tìm hiểu luật phòng chống tham nhũng</t>
  </si>
  <si>
    <t>Độc lập dân tộc của các nước đang phát triển troing xu thế toàn cầu hóa</t>
  </si>
  <si>
    <t>PGS,TS.Nguyễn Xuân Sơn
TS.Nguyễn Văn Du</t>
  </si>
  <si>
    <t>Pháp luật về đấu giá quyền sử dụng đất ở Việt Nam (Sách chuyên khảo)</t>
  </si>
  <si>
    <t>TS. Đặng Thị Bích Liễu</t>
  </si>
  <si>
    <t xml:space="preserve">Nhật Bản với sụ phát triển kinh tế xã hội của Việt Nam Lào Campuchia trong giai đoạn hiện nay </t>
  </si>
  <si>
    <t xml:space="preserve">Cty in tạp trí Cộng sản </t>
  </si>
  <si>
    <t xml:space="preserve">Hỏi - Đáp về tổ chức và hoạt động hoà giải ở cơ sở </t>
  </si>
  <si>
    <t xml:space="preserve">Hội đồng chỉ đạo xuất bản                  Sách xã, phươờng thị trấn </t>
  </si>
  <si>
    <t>Hỏi - đáp về xử lý tình huống trong thi hành Luật đất đai năm 2013</t>
  </si>
  <si>
    <t>NXB Thông tin &amp; Truyền thông</t>
  </si>
  <si>
    <t>Hỏi - đáp về Luật đất đai năm 2013</t>
  </si>
  <si>
    <t>Trưởng thôn, tổ trưởng tổ dân phố - Những kiến thức cơ bản (Tái bản có sửa chữa, bổ sung)</t>
  </si>
  <si>
    <t>Thực phẩm với bệnh ung thư</t>
  </si>
  <si>
    <t>Tìm hiểu Luật hộ tịch năm 2014</t>
  </si>
  <si>
    <t>Một số kỹ năng trong cuộc sống</t>
  </si>
  <si>
    <t>Thúc đẩy chuyển dịch cơ cấu kinh tế, chuyển đổi mô hình tăng trưởng kinh tế thành phố Hồ Chí Minh theo hướng cạnh tranh</t>
  </si>
  <si>
    <t>PGS.TS. Đào Duy Huân - PGS.TS. Lương Minh Cừ (Đồng chủ biên)</t>
  </si>
  <si>
    <t>Nghệ thuật lãnh đạo (Sách tham khảo)</t>
  </si>
  <si>
    <t>Trần Long Văn</t>
  </si>
  <si>
    <t>Bộ luật hình sự</t>
  </si>
  <si>
    <t>Việc gì có lợi cho dân phải hết sức làm</t>
  </si>
  <si>
    <t>Đông Nam Á - Lịch sử từ nguyên thuỷ đến ngày nay</t>
  </si>
  <si>
    <t>GS. Lương NInh (Chủ biên) - GS. Đỗ Thanh Bình - GS. Trần Thị Vinh</t>
  </si>
  <si>
    <t>Nguyễn Thị Minh Khai - Nữ chiến sĩ cộng sản kiên trung, bất khuất</t>
  </si>
  <si>
    <t>Thành uỷ Thành phố Hồ Chí Minh - Học viện chính trị quốc gia Hồ Chí Minh</t>
  </si>
  <si>
    <t>Sổ tay cán bộ, đảng viên</t>
  </si>
  <si>
    <t>Biển Đông: Cuộc tìm kiếm đồng thuận nan giải (Sách tham khảo)</t>
  </si>
  <si>
    <t>1-2016</t>
  </si>
  <si>
    <t>Tìm hiểu luật quản lý, sử dụng vốn nhà nước đầu tư vào sản xuất, kinh doanh tại doanh nghiệp năm 2014</t>
  </si>
  <si>
    <t>Nghị định số 108/2014/NĐ-CP về chính sách tinh giản biên chế và văn bản hướng dẫn thi hành</t>
  </si>
  <si>
    <t>Kỷ yếu Đảng bộ Quận Ba Đình khoá XXIV nhiệm kỳ 2010-2015</t>
  </si>
  <si>
    <t>Ngoại giao và công tác ngoại giao</t>
  </si>
  <si>
    <t>PGS.TS. Vũ Dương Huân</t>
  </si>
  <si>
    <t>8-2015</t>
  </si>
  <si>
    <t>Lịch sử Đảng bộ và nhân dân xã Vũ Thắng (1930-2010)</t>
  </si>
  <si>
    <t>BCHĐB xã Vũ Thắng</t>
  </si>
  <si>
    <t>Luật doanh nghiệp Việt Nam: tình huống - dẫn giải - bình luận</t>
  </si>
  <si>
    <t>Phạm Hoài Huấn (Chủ biên), Nguyễn Thị Thanh Lê - Đặng Quốc Chương - Trần Thanh BÌnh</t>
  </si>
  <si>
    <t>Giáo trình nguyên lý kế toán</t>
  </si>
  <si>
    <t>PGS.TS. Trần Đình Khôi Nguyên (Chủ biên), PGS.TS. Hoàng Tùng, TS. Đoàn Ngọc PHi Anh - TS. PHạm Hoài Hương</t>
  </si>
  <si>
    <t>Giao tiếp của cán bộ lãnh đạo, quản lý trong hệ thống chính trị ở Việt Nam (Sách chuyên khảo)</t>
  </si>
  <si>
    <t>Học viện Chính trị khu vực I - PGS.TS. Nguyễn Bá Dương (Chủ biên)</t>
  </si>
  <si>
    <t>Tác động của xuất khẩu hàng hoá tới tăng trưởng kinh tế Việt Nam</t>
  </si>
  <si>
    <t>TS. Nguyễn Thị Thu Thuỷ</t>
  </si>
  <si>
    <t>Thế giới - Bước ngoặt lịch sử</t>
  </si>
  <si>
    <t>Đô đốc Elmo Zumwalt, Jr. - Đại uý Hải quân Elmo Zumwalt III  cùng John Pekkanen</t>
  </si>
  <si>
    <t>Xây dựng nền quốc phòng bảo vệ Tổ quốc - Lý luận và thực tiễn</t>
  </si>
  <si>
    <t>Bộ Quốc phòng - Viện Khoa học xã hội nhân văn quân sự</t>
  </si>
  <si>
    <t>Đổi mới và phát triển phê bình văn học, nghệ thuật Việt Nam hiện nay (Sách tham khảo)</t>
  </si>
  <si>
    <t>Luật luật sư năm 2006 sửa đổi, bổ sung năm 2012</t>
  </si>
  <si>
    <t>Quy định pháp luật về hợp đồng xây dựng và quy hoạch xây dựng theo Luật xây dựng năm 2014</t>
  </si>
  <si>
    <t>SX Học liệu</t>
  </si>
  <si>
    <t>Những mẩu chuyện đi sứ và tiếp sứ (Sách tham khảo)</t>
  </si>
  <si>
    <t>PGS.TS. Vũ Dương Huân (Sưu tầm, biên soạn)</t>
  </si>
  <si>
    <t>BCT 12 đến 16/10 (8 cuốn)</t>
  </si>
  <si>
    <t>Đánh giá tác động của 5 năm triển khai Hiệp định thương mại song phương Việt Nam - Hoa Kỳ đối với thương mại , đầu tư và cơ cấu kinh tế của Việt Nam
( song ngữ Việt - Anh )</t>
  </si>
  <si>
    <t>Văn hoá gia đình Việt Nam trong bối cảnh toàn cầu hoá hiện nay</t>
  </si>
  <si>
    <t>Hỏi - đáp về kiến thức khoa học phổ thông</t>
  </si>
  <si>
    <t>Hỏi - đáp về luật bầu cử đại biểu Quốc hội và đại biểu hội đồng nhân dân năm 2015</t>
  </si>
  <si>
    <t>PGS.TS. Vũ Công Giao - TS. Đặng Minh Tuấn</t>
  </si>
  <si>
    <t>Giáo án hội thi giảng viên lý luận chính trị giỏi năm 2014 (Giáo án tham khảo dành cho giảng viên các trung tâm bồi dưỡng chính trị cấp huyện)</t>
  </si>
  <si>
    <t>Ban Tuyên giáo Trung ương - Vụ Lý luận Chính trị</t>
  </si>
  <si>
    <t>BCT 7 đến 11/12 (8 cuốn)</t>
  </si>
  <si>
    <t>Một số vấn đề về xây dựng Đảng ở xã, phường, thị trấn</t>
  </si>
  <si>
    <t>Hội đồng Chỉ đạo XB sách xã, phường, thị trấn</t>
  </si>
  <si>
    <t>Xã, phường</t>
  </si>
  <si>
    <t>Ta bên Người, Người toả sáng trong ta</t>
  </si>
  <si>
    <t>Bộ Ngoại giao - 70 năm xây dựng và phát triển 1945-2015 (lưu hành nội bộ)</t>
  </si>
  <si>
    <t>Tập thể tác giả của Bộ Ngoại giao</t>
  </si>
  <si>
    <t>Kỷ yếu Ban Chấp hành Đảng bộ tỉnh Quảng Ngãi (1930-2015)</t>
  </si>
  <si>
    <t>Ban Chấp hành Đảng bộ tỉnh Quảng Ngãi</t>
  </si>
  <si>
    <t>Lịch sử Văn phòng Chính phủ (1945-2015) - tập 1</t>
  </si>
  <si>
    <t>Lịch sử Văn phòng Chính phủ (1945-2015) - tập 2</t>
  </si>
  <si>
    <t>Ban Tuyên giáo  Trung ương - Cục Văn thư và lưu trữ Nhà nước - Bảo tàng Hồ Chí Minh</t>
  </si>
  <si>
    <t>BCT 7 đến 11/9 (10 cuốn)</t>
  </si>
  <si>
    <t>BCHĐB xã Bình Mỹ</t>
  </si>
  <si>
    <t>Lịch sử kháng chiến chống Mỹ, cứu nước 1954-1975 - Tập VIII - Toàn thắng</t>
  </si>
  <si>
    <t>Lịch sử kháng chiến chống Mỹ, cứu nước 1954-1975 - Tập IX - Tính chất, đặc điểm, tầm vóc và bài học lịch sử</t>
  </si>
  <si>
    <t>Luật giá năm 2012 và văn bản hướng dẫn thi hành</t>
  </si>
  <si>
    <t>Văn kiện Đại hội đại biểu toàn quốc lần thứ XVIII Đảng Cộng sản Việt Nam (Sách tham khảo nội bộ)</t>
  </si>
  <si>
    <t>Đảng Cộng sản Trung Quốc</t>
  </si>
  <si>
    <t>Tư tưởng của C.Mác, Ph.Ănghen, V.I.Lênin về công tác tổ chức và vấn đề vận dụng của Đảng ta hiện nay</t>
  </si>
  <si>
    <t>Học viện Xây dựng Đảng - TS. Phạm Tất Thắng (Chủ biên)</t>
  </si>
  <si>
    <t>Về tác động của phân cấp quản lý đến địa vị pháp lý của chính quyền địa phương trong đổi mới tổ chức hoạt động bộ máy nhà nước (Sách chuyên khảo)</t>
  </si>
  <si>
    <t>Trần Sơn
Hoàng Xuân Quý</t>
  </si>
  <si>
    <t>Quy định về quản lý chất lượng hàng hoá</t>
  </si>
  <si>
    <t>Quy định mới về quỹ thi đua khen thưởng</t>
  </si>
  <si>
    <t>Quy định mới về bảo đảm an toàn và kiểm soát bức xạ</t>
  </si>
  <si>
    <t>Hỏi - đáp về quyền và nghĩa vụ của người lao đọng và người sử dụng lao đọng trong doanh nghiệp</t>
  </si>
  <si>
    <t>Lê Duyên Hà
Lê Thanh</t>
  </si>
  <si>
    <t>Quy định mới hướng  dẫn thi hành về thu tiền sử dụng đất</t>
  </si>
  <si>
    <t>13,5x21</t>
  </si>
  <si>
    <t>20x24</t>
  </si>
  <si>
    <t>20,5x29</t>
  </si>
  <si>
    <t>20x27</t>
  </si>
  <si>
    <t>20,7x30,5</t>
  </si>
  <si>
    <t>Ban BT</t>
  </si>
  <si>
    <t>Pháp luật</t>
  </si>
  <si>
    <t>Lý luận</t>
  </si>
  <si>
    <t>Giáo khoa</t>
  </si>
  <si>
    <t>Quốc tế</t>
  </si>
  <si>
    <t>Kinh điển</t>
  </si>
  <si>
    <t>Ban NCKH</t>
  </si>
  <si>
    <t>Lý lụân</t>
  </si>
  <si>
    <t>Kinh tế</t>
  </si>
  <si>
    <t>TT In</t>
  </si>
  <si>
    <t xml:space="preserve">Lý luận </t>
  </si>
  <si>
    <t xml:space="preserve">Kinh tế </t>
  </si>
  <si>
    <t xml:space="preserve">Quốc tế </t>
  </si>
  <si>
    <t xml:space="preserve"> Ban Nghiên cứu KHXB</t>
  </si>
  <si>
    <t xml:space="preserve">Pháp luật </t>
  </si>
  <si>
    <t>CNTPHCM</t>
  </si>
  <si>
    <t xml:space="preserve"> Đảng</t>
  </si>
  <si>
    <t xml:space="preserve">  Đảng</t>
  </si>
  <si>
    <t xml:space="preserve"> Pháp luật</t>
  </si>
  <si>
    <t xml:space="preserve">Kinh điển </t>
  </si>
  <si>
    <t xml:space="preserve">Giáo khoa </t>
  </si>
  <si>
    <t>Vụ Kế hoạch</t>
  </si>
  <si>
    <t xml:space="preserve">Ban Nghiên cứu KHXB </t>
  </si>
  <si>
    <t>Hỏi - đáp về tư tưởng, đạo đức, phong cách Hồ Chí Minh (Dùng cho đảng viên ở cơ sở, đoàn viên, hội viên các tổ chức chính trị - xã hội và tuyên truyền trong Nhân dân)</t>
  </si>
  <si>
    <t>Lịch sử Đảng bộ tỉnh Hà Tĩnh - Tập III (1975-2010)</t>
  </si>
  <si>
    <t>ĐCSVN - BCHĐB tỉnh Hà Tĩnh</t>
  </si>
  <si>
    <t>Lịch sử Hà Tĩnh - Tập I</t>
  </si>
  <si>
    <t>Tỉnh uỷ Hà Tĩnh</t>
  </si>
  <si>
    <t xml:space="preserve">Lê Khả Phiêu - Tuyển tập Tập III (2010-2016) </t>
  </si>
  <si>
    <t>Tài liệu tuyên truyền kết quả 5 năm thực hiện Nghị quyết Đại hội XI của Đảng (2011-2015) và mục tiêu, phương hướng, nhiệm vụ phát triển đất nước 5 năm 2016-2020 (Dùng để tuyên truyền trong nhân dân)</t>
  </si>
  <si>
    <t>`</t>
  </si>
  <si>
    <t>Tài liệu hỏi - đáp các văn kiện Hội nghị lần thứ tư Ban Chấp hành Trung ương Đảng khoá XII (Dùng cho đoàn viên, hội viên các đoàn thể chính trị - xã hội và tuyên truyền trong Nhân dân)</t>
  </si>
  <si>
    <t>Tiến Bộ, Bình Định</t>
  </si>
  <si>
    <t>Tiến Bộ: 10.036b, BĐ 10.000b</t>
  </si>
  <si>
    <t>Tài liệu học tập các văn kiện Hội nghị lần thứ tư Ban Chấp hành Trung ương Đảng khoá XII (Dùng cho cán bộ, đảng viên ở cơ sở</t>
  </si>
  <si>
    <t>Tài liệu nghiên cứu các văn kiện Hội nghị lần thứ tư Ban Chấp hành Trung ương Đảng khoá XII (Dùng cho cán bộ chủ chốt và báo cáo viên)</t>
  </si>
  <si>
    <t>Hỏi - đáp về di sản thế giới và di sản thế giới tại Việt Nam</t>
  </si>
  <si>
    <t>TCCS,BĐ, Báo ND</t>
  </si>
  <si>
    <t>Tìm hiểu pháp luật về bảo tồn di sản văn hoá</t>
  </si>
  <si>
    <t>Các nước và một số lãnh thổ trên thế giới: Châu Phi, châu Mỹ, châu Đại Dương</t>
  </si>
  <si>
    <t>214 trang + 10 trang phụ bản màu</t>
  </si>
  <si>
    <t>Các giá trị nhân văn, tiến bộ của Quốc triều hình luật</t>
  </si>
  <si>
    <t>Học viện Phụ nữ Việt Nam - Khoa luật - TS. Lương Văn Tuấn</t>
  </si>
  <si>
    <t>Lịch sử phong trào công nhân và công đoàn thành phố Pleiku (1930-2015)</t>
  </si>
  <si>
    <t>Liên đoàn Lao động thành phố Pleiku</t>
  </si>
  <si>
    <t>Xây dựng nhà nước pháp quyền trong điều kiện đặc thù ở Việt Nam</t>
  </si>
  <si>
    <t>TS. Hoàng Thị Hạnh</t>
  </si>
  <si>
    <t>Hỏi - đáp về tiếp công dân</t>
  </si>
  <si>
    <t>Báo HP, BĐ, Báo ND</t>
  </si>
  <si>
    <t>Kỹ năng tuyên truyền miệng dành cho người có uy tín vùng đồng bào dân tộc thiểu số và miền núi</t>
  </si>
  <si>
    <t>Những điều cần biết về ký kết và thực hiện hợp đồng dân sự</t>
  </si>
  <si>
    <t>Gương điển hình tiên tiến của đồng bào dân tộc thiểu số trong phong trào thi đua yêu nước</t>
  </si>
  <si>
    <t>Các nước và một số lãnh thổ trên thế giới: Châu Âu, châu Á</t>
  </si>
  <si>
    <t>214 trang + 8 trang phụ bản màu</t>
  </si>
  <si>
    <t>Hỏi và đáp về bệnh tim mạch</t>
  </si>
  <si>
    <t>Hỏi - đáp pháp luật về phòng, chống tệ nạn xã hội</t>
  </si>
  <si>
    <t>Tìm hiểu Luật hôn nhân và gia đình năm 2014</t>
  </si>
  <si>
    <t>Tiến Bộ, BĐ, Báo ND</t>
  </si>
  <si>
    <t>Hướng dẫn một số trò chơi dân gian trong các lễ hội</t>
  </si>
  <si>
    <t>NXB Thể dục thể thao</t>
  </si>
  <si>
    <t>Hướng dẫn bơi lội cho trẻ em</t>
  </si>
  <si>
    <t>Các nhà ngoại giao trong lịch sử dân tộc</t>
  </si>
  <si>
    <t>Kể chuyện các sứ thần Việt Nam</t>
  </si>
  <si>
    <t>Chữa bệnh cao huyết áp bằng phương pháp dưỡng sinh</t>
  </si>
  <si>
    <t>Đồng chí Trường Chinh - Nhà lãnh đạo kiệt xuất của Đảng, người con ưu tú của quê hương Nam Định</t>
  </si>
  <si>
    <t>Học viện Chính trị quốc gia Hồ Chí Minh - Ban Tuyên giáo Trung ương - Tỉnh uỷ Nam Định</t>
  </si>
  <si>
    <t>1-2017</t>
  </si>
  <si>
    <t>TWĐH: 1500b; LKTG: 500b; TPH: 100b</t>
  </si>
  <si>
    <t>Vấn đề xây dựng, chỉnh đốn Đảng trong văn kiện Đại hội XII</t>
  </si>
  <si>
    <t>Veda Upanishad - Những bộ kinh triết lý tôn giáo cổ Ấn Độ</t>
  </si>
  <si>
    <t>Phân cấp quản lý bảo vệ môi trường ở Việt Nam hiện nay</t>
  </si>
  <si>
    <t>PGS.TS. Bùi Quang Tuấn, Hà Huy Ngọc, TS. Phan Thị Phương Hoa</t>
  </si>
  <si>
    <t>Hiểm hoạ từ mặt trái của Internet</t>
  </si>
  <si>
    <t>NXB CAND</t>
  </si>
  <si>
    <t>Câu hỏi - giải đáp về hôn nhân và gia đình</t>
  </si>
  <si>
    <t>Hỏi - đáp về công tác Đảng ở cơ sở có đông đồng bào theo đạo</t>
  </si>
  <si>
    <t xml:space="preserve">Dầu Mỏ - Tiền bạc và quyền lực </t>
  </si>
  <si>
    <t>Daniel Yergin The Prize - The Epic Quét for Oil, Money &amp; Power</t>
  </si>
  <si>
    <t xml:space="preserve">CTy TNHH in - TM &amp; DV Nguyễn Lâm </t>
  </si>
  <si>
    <t>Báo cáo   9 tháng</t>
  </si>
  <si>
    <t>CD - ROM Văn kiện Đảng toàn tập (Tập 1-25)</t>
  </si>
  <si>
    <t>Quy định pháp luật về sinh con bằng kỹ thuật thụ tinh trong ống nghiệm và điều kiện mang thai hộ vì mục đích nhân đạo</t>
  </si>
  <si>
    <t>Hỏi - đáp về giáo dục hướng nghiệp và nghề nghiệp trong các cơ sở giáo dục</t>
  </si>
  <si>
    <t>ThS. Lê Thị Mai Hoa</t>
  </si>
  <si>
    <t>Quay phim điện ảnh và truyền hình</t>
  </si>
  <si>
    <t>Nhà quay phim, NSƯT Phạm Thanh Hà</t>
  </si>
  <si>
    <t>Âu Việt</t>
  </si>
  <si>
    <t>Một số vấn đề về phát triển bền vững ở Việt Nam hiện nay</t>
  </si>
  <si>
    <t>Ts. Nguyễn Vĩnh Thanh (CB)</t>
  </si>
  <si>
    <t>TS. Dương Văn Đại</t>
  </si>
  <si>
    <t>Nguyên Khang</t>
  </si>
  <si>
    <t>Hỏi - đáp về dân tộc học và một số vấn đề về dân tộc học ở Việt Nam hiện nay</t>
  </si>
  <si>
    <t>Pháp luật về hạn chế cạnh tranh trong hoạt động nhượng quyền thương mại ở Việt nam - Từ tư duy pháp lý của EU và Hoa Kỳ đến kinh nghiệm lập pháp của Việt Nam (Sách chuyên khảo)</t>
  </si>
  <si>
    <t>TS. Nguyễn Thị Tình</t>
  </si>
  <si>
    <t>Vùng đất Nam Bộ: Quá trình hình thành và phát triển - Tập 1</t>
  </si>
  <si>
    <t>Phan Huy Lê (Chủ biên)</t>
  </si>
  <si>
    <t>TWĐH: 1000 bản + TPH 570 bản</t>
  </si>
  <si>
    <t>Vùng đất Nam Bộ: Quá trình hình thành và phát triển - Tập 2</t>
  </si>
  <si>
    <t>Văn kiện Đảng bộ toàn tập - 23 (2010-2011)</t>
  </si>
  <si>
    <t>Cả Vụ chỉ có 1 bộ nên chuyển chị Hường giữ</t>
  </si>
  <si>
    <t>Văn kiện Đảng bộ toàn tập - 24 (2012)</t>
  </si>
  <si>
    <t>Văn kiện Đảng bộ toàn tập - 25 (2013)</t>
  </si>
  <si>
    <t>Văn kiện Đảng bộ toàn tập - 26 (2014)</t>
  </si>
  <si>
    <t>Văn kiện Đảng bộ toàn tập - 27 (2015)</t>
  </si>
  <si>
    <t>Tư tưởng Hồ Chí Minh và con đường cách mạng Việt Nam (Xuất bản lần thứ bảy)</t>
  </si>
  <si>
    <t>Lịch sử Đảng bộ và nhân dân xã Minh Hoà (1975-2015)</t>
  </si>
  <si>
    <t>Đàng bộ huyện Dầu Tiếng - Ban Chấp hành Đảng bộ xã Minh Hoà</t>
  </si>
  <si>
    <t>TWĐH: 1.000b; TPH: 4.000b (giá 47000đ)</t>
  </si>
  <si>
    <t>Một số vấn đề lý luận - thực tiễn về vai trò của Nhà nước trong phát triển kinh tế tri thức ở Việt Nam (Sách chuyên khảo)</t>
  </si>
  <si>
    <t>TS. Nguyễn Thị Thuý</t>
  </si>
  <si>
    <t>Hội nhập quốc tế - Kinh nghiệm của Lào và kinh nghiệm của Việt Nam ( Tiếng Lào )</t>
  </si>
  <si>
    <t>Tập bài giảng lịch sử huyện Thường Tín (Dùng trong các nhà trường)</t>
  </si>
  <si>
    <t>Đạo đức học trong chủ nghĩa hiện sinh (Sách chuyên khảo)</t>
  </si>
  <si>
    <t>TS. Nguyễn Thị Như Huế</t>
  </si>
  <si>
    <t>Sông Hồng</t>
  </si>
  <si>
    <t>Pháp luật đại cương (Dùng trong các trường đại học, cao đẳng và trung cấp)</t>
  </si>
  <si>
    <t>Luật dược năm 2016 và nghị định hướng dẫn thi hành</t>
  </si>
  <si>
    <t>Giáo trình triết học (Dành cho học viên cao học và nghiên cứu sinh không thuộc nhóm ngành khoa học xã hội và nhân văn) (Xuất bản lần thứ hai có sửa chữa, bổ sung)</t>
  </si>
  <si>
    <t>Giáo trình lôgíc học hình thức (Tái bản có sửa chữa, bổ sung)</t>
  </si>
  <si>
    <t>Bảo tồn và phát huy giá trị văn hoá vùng Tây Nam Bộ trong thời kỳ hội nhập quốc tế</t>
  </si>
  <si>
    <t>ThS. Võ Thành Hùng</t>
  </si>
  <si>
    <t>Những hợp tác xã kiểu mới điển hình giai đoạn 2014-2016</t>
  </si>
  <si>
    <t>Uỷ ban Trung ương Mặt trận Tổ quốc Việt Nam - Liên minh hợp tác xã Việt Nam</t>
  </si>
  <si>
    <t>9-2017</t>
  </si>
  <si>
    <t>Những nội dung cơ bản của Luật tín ngưỡng, tôn giáo năm 2016</t>
  </si>
  <si>
    <t>TS. Hoàng Thị Hoa (Chủ biên)</t>
  </si>
  <si>
    <t>Luật công chứng hiện hành (năm 2014) và các văn bản hướng dẫn thi hành</t>
  </si>
  <si>
    <t>Phê phán các quan điểm sai trái, xuyên tạc cuộc đấu tranh chống suy thoái về tư tưởng chính trị, những biểu hiện "tự diễn biến", "tự chuyển hoá" về chính trị trong Đảng</t>
  </si>
  <si>
    <t>Văn hoá dân tộc</t>
  </si>
  <si>
    <t>Địa chí Đông Hoà</t>
  </si>
  <si>
    <t>Huyện uỷ - Uỷ ban nhân dân huyện Đông Hoà</t>
  </si>
  <si>
    <t>Biên giới trên đất liền Việt Nam - Lào (Tài liệu truyên truyền (Xuất bản lần thứ hai)</t>
  </si>
  <si>
    <t>Báo ND, HN</t>
  </si>
  <si>
    <t>Quản lý viên chức dịch vụ công - Từ kinh nghiệm thế giới đến thực tiễn ở Việt Nam  (Sách chuyên khảo)</t>
  </si>
  <si>
    <t>ThS. Trần Lưu Trung (Chủ biên)</t>
  </si>
  <si>
    <t>Thẩm bình thơ ca tiếng VIệt Nguyễn Ái Quốc - Hồ Chí Minh</t>
  </si>
  <si>
    <t>Liên đoàn Luật sư Việt Nam
JICA pháp luật 2020</t>
  </si>
  <si>
    <t>Al Qaeda, Nhà nước Hồi giáo tự xưng (IS) và phong trào thánh chiến toàn cầu: Những điều cần biết (Sách tham khảo)</t>
  </si>
  <si>
    <t>Daniel Byman</t>
  </si>
  <si>
    <t>86000 (TPH)</t>
  </si>
  <si>
    <t>TWĐH: 1000b, TPH: 500b</t>
  </si>
  <si>
    <t>Truyện trạng Đông Nam Á</t>
  </si>
  <si>
    <t>Trương Sỹ Hùng (Sưu tầm, biên soạn)</t>
  </si>
  <si>
    <t>Mỹ - Nga: Chiến tranh lạnh chưa kết thúc (Sách tham khảo)</t>
  </si>
  <si>
    <t>Biên bản chiến tranh 1-2-3-4.75 (Xuất bản lần thứ tư)</t>
  </si>
  <si>
    <t>Giải quyết hoà bình, tranh chấp biên giới, lãnh thổ: Lý thuyết và thực tiễn (Sách tham khảo)</t>
  </si>
  <si>
    <t>Bộ Ngoại giao - Học viện Ngoại giao</t>
  </si>
  <si>
    <t>Nghệ thuật biết thắng từng bước</t>
  </si>
  <si>
    <t>Giáo sư Trần Nhâm</t>
  </si>
  <si>
    <t>TWĐH: 1000b, TPH: 200b</t>
  </si>
  <si>
    <t>Trần Đức Thảo Tuyển tập - Tập I (1946-1956)</t>
  </si>
  <si>
    <t>TWĐH 1000b, TPH 300b</t>
  </si>
  <si>
    <t>Lịch sử Đảng bộ và nhân dân xã Cần Kiệm (1930-2017)</t>
  </si>
  <si>
    <t>Đảng bộ huyện Thạch Thất - Thành phố Hà Nội - Ban Chấp hành Đảng bộ xã Cần Kiệm</t>
  </si>
  <si>
    <t>Lịch sử cách mạng của Đảng bộ và nhân dân xã Thạch Xá (1930-2015)</t>
  </si>
  <si>
    <t>Đảng bộ huyện Thạch Thất - Thành phố Hà Nội - Ban Chấp hành Đảng bộ xã Thạch Xá</t>
  </si>
  <si>
    <t>CD-ROM Lịch sử Quốc hội Việt Nam (1946-2011)</t>
  </si>
  <si>
    <t>Sơ thảo lịch sử Văn phòng Chủ tịch nước (1945-2017)</t>
  </si>
  <si>
    <t>Văn phòng Chủ tịch nước</t>
  </si>
  <si>
    <t>Học tập tư tưởng, đạo đức, phong cách Hồ Chí Minh</t>
  </si>
  <si>
    <t>Con đường tơ lụa trên biển cho thế kỷ XXI của Trung Quốc và đối sách của Việt Nam (Sách tham khảo)</t>
  </si>
  <si>
    <t>PGS.TS. Nguyễn Vũ Tùng (Chủ biên)</t>
  </si>
  <si>
    <t>TWĐH (500b) + TPH (450b)</t>
  </si>
  <si>
    <t>Quan hệ đặc biệt Việt Nam - Lào (1930-2017) - Tài liệu tuyên truyền kỷ niệm 55 năm ngày thiết lập quan hệ ngoại giao (1962-2017) và 40 năm ngày ký Hiệp ước hữu nghị và hợp tác Việt Nam - Lào (1977-2017)</t>
  </si>
  <si>
    <t>Sổ tay Bí thư chi bộ và chi uỷ viên</t>
  </si>
  <si>
    <t>Sách VN (1300) + HCM (1000)</t>
  </si>
  <si>
    <t>Tư tưởng Hồ Chí Minh về giáo dục và vấn đề giáo dục đại học Việt Nam</t>
  </si>
  <si>
    <t>PGS.TS. Ngô Văn Hà</t>
  </si>
  <si>
    <t>Lịch sử ngành tổ chức xây dựng Đảng tỉnh Ninh Bình (1947-2017)</t>
  </si>
  <si>
    <t>Tỉnh uỷ Ninh Bình - Ban Tổ chức</t>
  </si>
  <si>
    <t>Luật chứng khoán hiện hành (Luật năm 2006, sửa đổi, bổ sung năm 2010)</t>
  </si>
  <si>
    <t>Luật trọng tài thương mại hiện hành (năm 2010) và văn bản hướng dẫn thi hành</t>
  </si>
  <si>
    <t>Lịch sử phong trào công nhân và công đoàn tỉnh Phú Thọ (Cuối thế kỷ XIX - 2017)</t>
  </si>
  <si>
    <t>Liên đoàn lao động tỉnh Phú Thọ</t>
  </si>
  <si>
    <t>Giáo trình tiếng Việt nâng cao (Dành cho Chương trình Đại học Chính trị)</t>
  </si>
  <si>
    <t>Học viện Chính trị quốc gia Hồ Chí Minh - Học viện Chính trị Khu vực I - TS. Nguyễn Thị Quế Anh - PGS.TS. Nguyễn Thị Ngân Hoa - TS. Nguyễn Văn Lượng</t>
  </si>
  <si>
    <t>Huế trong tôi</t>
  </si>
  <si>
    <t>Hội KH lịch sử tỉnh Thừa Thiên Huế GS. Đinh Xuân Lâm</t>
  </si>
  <si>
    <t>Hỏi - đáp về xã hội học đại cương (dùng cho sinh viên các trường đại học, học viện, cao đẳng)</t>
  </si>
  <si>
    <t>TS. Dương Quốc Quân, Ts. Lê Thị Tuyết, ThS. Vương Thúy Hợp (ĐCB)</t>
  </si>
  <si>
    <t>Võ Văn Tần - Tiểu sử</t>
  </si>
  <si>
    <t>Phát triển bền vững ở Việt Nam trong bối cảnh mới của toàn cầu hóa, hội nhập quốc tế và biến đổi khí hậu (SCK)</t>
  </si>
  <si>
    <t>GS.TS. Ngô Thắng Lợi, Ts. Vũ Thành Hưởng (ĐCB)</t>
  </si>
  <si>
    <t>Suy ngẫm về triết Hồ Chí Minh</t>
  </si>
  <si>
    <t>GS.TS. Nguyễn Hùng Hậu</t>
  </si>
  <si>
    <t>Lịch sử truyền thống cách mạng xã IA Phìn (1945-2015)</t>
  </si>
  <si>
    <t>BCHĐB huyện Chư Prông Đảng ủy xã IA Phìn</t>
  </si>
  <si>
    <t>Lịch sử Đảng bộ khối các cơ quan tỉnh Sơn La (1965-2010)</t>
  </si>
  <si>
    <t>Đảng bộ tỉnh Sơn La, BCHĐB khối các cơ quan tỉnh Sơn La</t>
  </si>
  <si>
    <t>Lịch sử đấu tranh cách mạng của đảng bộ và nhân dân xã Đôn Châu (1930-1975)</t>
  </si>
  <si>
    <t>BCH đảng bộ huyện Trà Cú, BCH Đảng bộ xã Đôn Châu</t>
  </si>
  <si>
    <t>Luật phòng chống tham nhũng và văn bản hướng dẫn thi hành                                   (Tái bản có bổ sung)</t>
  </si>
  <si>
    <t>26/03/2009</t>
  </si>
  <si>
    <t xml:space="preserve">Xử lý văn bản quản lý hành chính nhà nước khiếm khuyết                                   (Sách chuyên khảo) </t>
  </si>
  <si>
    <t>Năm 2015 in TWĐH nhưng không có sách XB (giao hết cho đối tác); 2016 in sách LKTG để bù vào sách TWĐH2015</t>
  </si>
  <si>
    <t>Nét đẹp phong tục các dân tộc Việt Nam</t>
  </si>
  <si>
    <t>Lược truyện các bà thành hoàng làng Việt Nam</t>
  </si>
  <si>
    <t>Hỏi - đáp về tiêu dùng có trách nhiệm - sử dụng các sản phẩm thân thiện với môi trường</t>
  </si>
  <si>
    <t>Sự tích tổ nghề thủ công truyền thống Việt Nam</t>
  </si>
  <si>
    <t>Sổ tay truyền thông về phòng, chống và khắc phục hậu quả thiên tai</t>
  </si>
  <si>
    <t>Anh hùng người dân tộc thiểu số - Tập 1</t>
  </si>
  <si>
    <t>Anh hùng người dân tộc thiểu số - Tập 2</t>
  </si>
  <si>
    <t>Anh hùng người dân tộc thiểu số - Tập 3</t>
  </si>
  <si>
    <t>Những chuyện kể về tấm gương trung thực, trách nhiệm, gắn bó với nhân dân của Chủ tịch Hồ Chí Minh</t>
  </si>
  <si>
    <t>Truyện đọc lịch sử Việt Nam - Tập 1</t>
  </si>
  <si>
    <t>Truyện đọc lịch sử Việt Nam - Tập 2</t>
  </si>
  <si>
    <t>Truyện đọc lịch sử Việt Nam - Tập 3</t>
  </si>
  <si>
    <t>Những anh hùng đặc công hải quân Lữ đoàn 126</t>
  </si>
  <si>
    <t>Hỏi và đáp về các cuộc khởi nghĩa tiêu biểu chống xâm lược ở Việt Nam</t>
  </si>
  <si>
    <t>Những điều cha mẹ cần biết khi nuôi dạy con - Tập 1</t>
  </si>
  <si>
    <t>Những điều cha mẹ cần biết khi nuôi dạy con - Tập 2</t>
  </si>
  <si>
    <t>Sống khoẻ mỗi ngày và cách phòng chống các yếu tố độc hại cơ bản</t>
  </si>
  <si>
    <t>NXB Bách khoa HN</t>
  </si>
  <si>
    <t>Một số lễ hội truyền thống tiêu biểu của Việt Nam</t>
  </si>
  <si>
    <t>Hỏi - đáp về Luật trẻ em năm 2016</t>
  </si>
  <si>
    <t>Tìm hiểu quy định của pháp luật về tổ chức và hoạt động của chính quyền địa phương ở cấp xã</t>
  </si>
  <si>
    <t>Cẩm nang pháp luật dành cho cán bộ ở cơ sở</t>
  </si>
  <si>
    <t>Một số di tích tiêu biểu ở Việt Nam</t>
  </si>
  <si>
    <t>Thiệu Hoá - 20 năm một chặng đường phát triển (1996-2016)</t>
  </si>
  <si>
    <t>Huyện uỷ - Hội đồng nhân dân - Uỷ ban nhân dân huyện Thiệu Hoá</t>
  </si>
  <si>
    <t>Mở rộng tự chủ tài chính đối với bệnh viện công lập</t>
  </si>
  <si>
    <t>TS. Trần Thế Cương</t>
  </si>
  <si>
    <t>Tìm hiểu quyền của người đồng tính, song tính, chuyển giới và liên giới tính ở Việt Nam</t>
  </si>
  <si>
    <t>Bộ Tư pháp - Viện Khoa học pháp lý - Trương Hồng Quang</t>
  </si>
  <si>
    <t>Thông tư số 133/2016/TT-BTC ngày 26-8-2016 của Bộ trưởng Bộ Tài chính hướng dẫn chế độ kế toán doanh nghiệp nhỏ và vừa</t>
  </si>
  <si>
    <t>Hỏi - đáp lịch sử các học thuyết kinh tế</t>
  </si>
  <si>
    <t>PGS.TS.  Bùi Ngọc Quỵnh - TS. Đỗ Văn Nhiệm (Đồng chủ biên)</t>
  </si>
  <si>
    <t>Đổi mới công tác xây dựng đội ngũ cán bộ tham mưu của các cơ quan đảng ở Trung ương</t>
  </si>
  <si>
    <t>Nguyễn Văn Quynh (Chủ biên)</t>
  </si>
  <si>
    <t>Đổi mới phương thức lãnh đạo công tác cán bộ của các tỉnh uỷ ở Bắc Trung Bộ hiện nay</t>
  </si>
  <si>
    <t>TS. Võ Mạnh Sơn</t>
  </si>
  <si>
    <t>2-2017</t>
  </si>
  <si>
    <t>Kiểm soát quyền lực nhà nước (Sách tham khảo)</t>
  </si>
  <si>
    <t>Đại học Quốc gia Hà Nội - Khoa Luật - GS.TS. Nguyễn Đăng Dung</t>
  </si>
  <si>
    <t>Năm APEC Việt Nam 2017: Tạo động lực mới cùng vun đắp tương lai chung - 50 điều cần biết (Tái bản)</t>
  </si>
  <si>
    <t>Cẩm nang tra cứu pháp luật về khiếu nại, tố cáo</t>
  </si>
  <si>
    <t>Lịch sử Đảng bộ Cục Chính trị Quân khu 9 (1946-2016)</t>
  </si>
  <si>
    <t>Đảng bộ Quân khu 9 - Đảng uỷ Cục Chính trị</t>
  </si>
  <si>
    <t>Giáo trình Luật hôn nhân và gia đình</t>
  </si>
  <si>
    <t>Trường Đại học Kiểm sát Hà Nội</t>
  </si>
  <si>
    <t>Bộ Nội vụ - NGƯT.TS. Vũ Thanh Xuân, TS. Vũ Đăng Minh (Đồng chủ biên)</t>
  </si>
  <si>
    <t>Đường đến thành công: Tiên phong là sức mạnh (Sách tham khảo)</t>
  </si>
  <si>
    <t>Nhà nước trong hệ thống Chính trị ở Việt Nam hiện nay                                          (Xuất bản lần thứ hai)</t>
  </si>
  <si>
    <t>HVCT - HCQGHCM VCTH                   PGS, TS.                  Lê Minh Quân         (Chủ biên)</t>
  </si>
  <si>
    <t>Bảo vệ tổ quốc trong tình hình mới</t>
  </si>
  <si>
    <t>Viện KHXHNV quân sự, PGS.TS. Nguyễn Bá Dương, TS. Nguyễn Văn Quang (ĐCB)</t>
  </si>
  <si>
    <t>Gia đình và giáo dục gia đình</t>
  </si>
  <si>
    <t>Lịch sử ngành tuyên giáo tỉnh Thái Bình (1930-2005)</t>
  </si>
  <si>
    <t>Ban tuyên giáo tỉnh Thái Bình</t>
  </si>
  <si>
    <t>Đổi mới chính sách về chuyển đổi mục đích sử dụng đất đai trong quá trình công nghiệp hóa,đô thị hóa ở Việt Nam</t>
  </si>
  <si>
    <t>Nguyễn Quốc Hùng</t>
  </si>
  <si>
    <t>Tài nguyên du lịch ở Việt Nam</t>
  </si>
  <si>
    <t>GS.Thế Đạt</t>
  </si>
  <si>
    <t xml:space="preserve">Kinh tế Việt Nam thực trạng nhìn dưới góc độ danh nghiệp </t>
  </si>
  <si>
    <t xml:space="preserve">Đặng Đức Thành </t>
  </si>
  <si>
    <t>15,5x23</t>
  </si>
  <si>
    <t>Lịch sử truyền thống Đảng bộ và nhân dân xã Minh Long                                             (1930 - 2005)</t>
  </si>
  <si>
    <t xml:space="preserve">BCHĐB xã Minh Long huyện Chơn Thành - tỉnh Bình Phước </t>
  </si>
  <si>
    <t>Luật quốc tế                               sách chuyên khảo</t>
  </si>
  <si>
    <t>THs.                    Ngô Hữu Phước Trường Đại học Luật TP Hồ Chí Minh</t>
  </si>
  <si>
    <t>Từ ký  ức lịch sử đến dụ báo tương lai</t>
  </si>
  <si>
    <t xml:space="preserve">Thiếu tướng Trần Ngọc Thổ </t>
  </si>
  <si>
    <t xml:space="preserve">Luật bồi thường thiệt hại ngoài hợp đồng Việt Nam Bản án và bình luận bản án Sách chuyên khảo </t>
  </si>
  <si>
    <t xml:space="preserve">TS.                          Đỗ Văn Đại </t>
  </si>
  <si>
    <t xml:space="preserve">Luật bảo vệ môi trường năm 2005 và các nghị định hướng dẫn thi hành </t>
  </si>
  <si>
    <t xml:space="preserve">Luật kiểm toán nhà nước năm 2005 và các văn bản hướng dẫn thi hành </t>
  </si>
  <si>
    <t xml:space="preserve">Hỏi - Đáp                                         về pháp luật thực hành tiết kiệm, chống lãng phí </t>
  </si>
  <si>
    <t xml:space="preserve">Đảng viên làm kinhtế tư nhân thực trạng và giải pháp </t>
  </si>
  <si>
    <t>PGS, TS.                Trần Nguyễn Tuyên</t>
  </si>
  <si>
    <t xml:space="preserve">Xây dựng ý thức bảo vệ Tổ quốc xã hội chủ nghĩa trong thời kỳ mới </t>
  </si>
  <si>
    <t xml:space="preserve">PGS, TS.                    Lê Minh Vụ </t>
  </si>
  <si>
    <t>16/9/2009</t>
  </si>
  <si>
    <t xml:space="preserve">GS          Phạm Đại Doãn </t>
  </si>
  <si>
    <t xml:space="preserve">KĐLL </t>
  </si>
  <si>
    <t>26/8/2008</t>
  </si>
  <si>
    <t>Hướng dẫn ôn thi môn Lịch sử Đảng Việt Nam (Dùng cho sinh viên các trường đại học, cao đẳng )</t>
  </si>
  <si>
    <t>PGS, TS. Nguyễn Trọng Phúc  (chủ biên)</t>
  </si>
  <si>
    <t>19x19</t>
  </si>
  <si>
    <t>Dương Bạch Long (Chủ biên)</t>
  </si>
  <si>
    <t xml:space="preserve">Cty TNHH IN ấn Đa Sắc </t>
  </si>
  <si>
    <t>TS.                    Phạm Tất Thắng                (Chủ biên)</t>
  </si>
  <si>
    <t xml:space="preserve">Một số vấn đề lý luận và thực tiễn của công tác tư tưởng, lý luận </t>
  </si>
  <si>
    <t>TS.                       Phạm Tất Thắng                 (Chủ biên)</t>
  </si>
  <si>
    <t xml:space="preserve">Mãi mãi đi theo con đường Chủ tịch Hồ Chí Minh đã lựa chọn </t>
  </si>
  <si>
    <t xml:space="preserve">Nguyễn Văn linh </t>
  </si>
  <si>
    <t>Trung Đông  và khả năng mở rộng quan hệ hợp tác với Việt Nam (Sách tham khảo)</t>
  </si>
  <si>
    <t>Viện hàn lâm khoa học xã hội Việt nam - Viện nghiên cứu châu Phi và Trung Đông - PGS.TS. Đỗ Đức Định (Chủ biên)</t>
  </si>
  <si>
    <t>Công ty in Thế kỷ</t>
  </si>
  <si>
    <t>Doanh nghiệp in tư nhân Quang Nhi</t>
  </si>
  <si>
    <t xml:space="preserve">XN in Thương mại </t>
  </si>
  <si>
    <t>Công ty CP In Hà Tĩnh</t>
  </si>
  <si>
    <t>Xưởng in Công ty CPTTKTĐN</t>
  </si>
  <si>
    <t>Doanh nghiệp tư nhân in Quang Nhi</t>
  </si>
  <si>
    <t>CTTNHH 1 thành viên Người lao động</t>
  </si>
  <si>
    <t>CT In Hoàng Minh</t>
  </si>
  <si>
    <t>NXB Thế giới</t>
  </si>
  <si>
    <t>Công ty in Nhất Thống</t>
  </si>
  <si>
    <t>CTQG-TB-VHP</t>
  </si>
  <si>
    <t>Tìm hiểu luật bảo hiểm y tế năm 2008 sđ, bs năm 2014</t>
  </si>
  <si>
    <t>Chủ tịch Hồ Chí Minh với Trung Quốc (sách ảnh)</t>
  </si>
  <si>
    <t>Lịch sử truyền thống của đảng bộ và  nhân dân thành phố Trà Vinh (1975-2010)</t>
  </si>
  <si>
    <t>Thành ủy Trà Vinh</t>
  </si>
  <si>
    <t xml:space="preserve">Mối quan hệ giữa xây dựng và bảo vệ tổ quốc xã hội chủ nghĩa trong ý thức người dân Việt Nam hiện nay </t>
  </si>
  <si>
    <t>HVCT - Bộ QP</t>
  </si>
  <si>
    <t xml:space="preserve">Bệnh quan liêu trong công tác cán bộ ở nước ta hiện nay thực trạng nguyên nhân và giải quyết </t>
  </si>
  <si>
    <t xml:space="preserve">PGS, TS.             Doãn Chính PGS, TS. Trương Văn Chung                  PGS, TS. Nguyễn Thế Nghĩa                    PGS, TS.                 Vũ Tình </t>
  </si>
  <si>
    <t>Nhận thức về thời đại ngày nay                                                  (Sách tham khảo)</t>
  </si>
  <si>
    <t>GS, TS.                     Vũ Văn Hiền</t>
  </si>
  <si>
    <t xml:space="preserve">Quy định pháp luật về tổng công ty tập đoàn kinh tế nhà nước </t>
  </si>
  <si>
    <t>Tư tưởng, tấm gương đạo đức Hồ Chí Minh về nâng cao ý thức trách nhiệm, hết lòng, hết sức phụng sự tổ quốc, phục vụ nhân dân                        (Tài liệu tham khảo phục vụ cuộc vận động " Học tập và làm theo tấm gương đạo đức Hồ Chí Minh " chủ đề năm  2009)</t>
  </si>
  <si>
    <t xml:space="preserve">Quy định về những giải pháp cấp bách nhằm ngăn chặn suy giảm kinh tế, duy trì tăng truởng kinh tế, bảo đảm an toàn an sinh xã hội </t>
  </si>
  <si>
    <t>Luật khiếu nại, tố cáo và các văn bản huớng dẫn thi hành (Tái bản có bổ sung)</t>
  </si>
  <si>
    <t>45 năm truyền thống công nhân mỏ công ty cổ phần than Vàng Danh - TKV (1964 - 2009)</t>
  </si>
  <si>
    <t xml:space="preserve">Luật hải quan và quy định mới về xử phạt hành chính trong lĩnh vực hải quan, thuế                              * Luật hải quan đã được sửa đổi bổ  sung năm 2005)                                * Nghị định số 18/2009/NĐ- CP ngày 10-2-2009 sửa đổi bổ sung một số điều Nghị định số 97/200/ NĐ- CP quy định về xử lý vi phạm pháp luật và cưỡng chế thi hành quyết định hành chính trong lĩch vực hải quan                                        * Nghị định số 13/2009/NĐ- CP ngày 13/02/2009 sửa đổi, bổ sung nghị định số 98/2007/NĐ- CP quy định về xử lý vi phạm pháp luật về thuế và cưỡng chế thi hành quyết định hành chính thuế </t>
  </si>
  <si>
    <t>TS. Nguyễn Hồng Thao</t>
  </si>
  <si>
    <t>Bệnh quan liêu trong công tác cán bộ ở nước ta hiện nay - Thực trạng, nguyên nhân và giải pháp</t>
  </si>
  <si>
    <t>Hernando De Soto</t>
  </si>
  <si>
    <t>Lịch sử Lào hiện đại- Tập1</t>
  </si>
  <si>
    <t>Nguyễn Hùng Phi</t>
  </si>
  <si>
    <t>Lịch sử Lào hiện đại- Tập2</t>
  </si>
  <si>
    <t>Văn kiện Đảng toàn tập- Tập43
(1982)</t>
  </si>
  <si>
    <t>Đôi điều suy ngẫm</t>
  </si>
  <si>
    <t>KS.Phan Hùng Sanh</t>
  </si>
  <si>
    <t>Lịch sử ngành y tế Thái Bình
(1995-2005)</t>
  </si>
  <si>
    <t>UBNDThái Bình
Sở y tế</t>
  </si>
  <si>
    <t xml:space="preserve">PGS, TS.                   Phạm Văn Dũng </t>
  </si>
  <si>
    <t>Ngoại giao làm thơ Kỷ                   niệm 65 năm thành lập ngành ngoại giao (1945 - 2010)             và chào mừng 1000 năm Thăng Long Hà - Nội                               (1010 - 2010)</t>
  </si>
  <si>
    <t xml:space="preserve">Đảng uỷ Bộ ngoại giao Câu lạc bộ hưu trí ngoại giao </t>
  </si>
  <si>
    <t>Ngô Gia Tự - Tiểu sử</t>
  </si>
  <si>
    <t>BC tuần (25 đến 29-11): 15c</t>
  </si>
  <si>
    <t>Tìm hiểu Luật công chứng năm 2014</t>
  </si>
  <si>
    <t>Lịch sử phong trào công nhân lao động và công đoàn tỉnh Bình Dương                                            (1975 - 2008)</t>
  </si>
  <si>
    <t xml:space="preserve">Liên Đoàn lao động tỉnh Bình Dương </t>
  </si>
  <si>
    <t>20/7/2009</t>
  </si>
  <si>
    <t xml:space="preserve">Cty CP VH Tổng hợp Hưng Phú </t>
  </si>
  <si>
    <t>Luật trong kinh doanh                    (Luật kinh tế)                             diễn giải                                     Tái bản có sửa chữa bổ sung (Với những quy định mới nhất )</t>
  </si>
  <si>
    <t xml:space="preserve">Quy định pháp luật về chính sách ưu đãi người có công vói cách mạng </t>
  </si>
  <si>
    <t>Hỏi - Đáp về tình hình thế giới và chính sách đối ngoại của Đảng và nhà nước ta</t>
  </si>
  <si>
    <t>Sơ thảo lịch sử 60 năm báo Nhân dân</t>
  </si>
  <si>
    <t>Những người 
làm báo Nhân dân 
(1951 - 2011)</t>
  </si>
  <si>
    <t>Niên giám các điều ước quốc tế nước Cộng hoà XHCNVN ký năm 2006</t>
  </si>
  <si>
    <t>Phương thức lãnh đạo của Đảng đối với nhà nước trong điều kiện xây dựng nhà nước pháp quyền xã hội chủ nghĩa của dân do dân vì dân</t>
  </si>
  <si>
    <t>GS,TS.Phạm Ngọc Quang
TS.Ngô Kim Ngân</t>
  </si>
  <si>
    <t>Tài liệu nghiên cứu các Nghị quyết Hội nghị lần thứ tư Ban Chấp hành Trung ương Đảng khoá X
(dành cho cán bộ chủ chốt và báo cáo viên)</t>
  </si>
  <si>
    <t>Lai Châu 100 năm lịch sử và phát triển                                       (1909 - 2009)</t>
  </si>
  <si>
    <t>Tỉnh uỷ HĐNDTLai Châu</t>
  </si>
  <si>
    <t>Phòng, chống " Diễn biến hoà Bình" và " Cách mạng màu"ở Việt Nam                   (Sách tham khảo)</t>
  </si>
  <si>
    <t>GS, TS.                  Phạm Ngọc Hiền                     (Chủ biên)</t>
  </si>
  <si>
    <r>
      <t xml:space="preserve">Từ nông thôn mới đến đất nước mới                                   </t>
    </r>
    <r>
      <rPr>
        <b/>
        <sz val="9"/>
        <rFont val="Times New Roman"/>
        <family val="1"/>
      </rPr>
      <t xml:space="preserve">FROM A RURAL AREA TO A NEW COUNTRY                                  </t>
    </r>
    <r>
      <rPr>
        <sz val="9"/>
        <rFont val="Times New Roman"/>
        <family val="1"/>
      </rPr>
      <t>(Sách tham khảo)</t>
    </r>
  </si>
  <si>
    <t xml:space="preserve">Cát Chí Hoà </t>
  </si>
  <si>
    <t>17/9/2009</t>
  </si>
  <si>
    <t>Niên giám các điều ước quốc tế nước Cộng hoà XHCNVN ký năm 1996</t>
  </si>
  <si>
    <r>
      <t xml:space="preserve">Cho Hồng báo cáo </t>
    </r>
    <r>
      <rPr>
        <b/>
        <sz val="10"/>
        <rFont val="Times New Roman"/>
        <family val="1"/>
      </rPr>
      <t xml:space="preserve">QI </t>
    </r>
    <r>
      <rPr>
        <sz val="10"/>
        <rFont val="Times New Roman"/>
        <family val="1"/>
      </rPr>
      <t>(đầu năm -&gt;18/3/2011)</t>
    </r>
  </si>
  <si>
    <t xml:space="preserve">Một số kỹ năng cơ bản trong hoạt động của trưởng thôn </t>
  </si>
  <si>
    <t>Sách 2010 NLC 3/2012</t>
  </si>
  <si>
    <t xml:space="preserve">Một số kỹ năng nghiệp vụ hành chính văn phòng 
cấp cơ sở </t>
  </si>
  <si>
    <t>Sách 2010 NLC 3/2013</t>
  </si>
  <si>
    <t>Học viện Chính trị - Hành chính quốc gia HCM, Viện Chính trị học</t>
  </si>
  <si>
    <t>Các lý thuyết kinh tế vận dụng vào Việt Nam, tập 1</t>
  </si>
  <si>
    <t>SÁCH XUẤT BẢN NĂM 2013</t>
  </si>
  <si>
    <t>BBT</t>
  </si>
  <si>
    <r>
      <t xml:space="preserve">BC tuần (24 đến 28/12/2012):  </t>
    </r>
    <r>
      <rPr>
        <b/>
        <sz val="12"/>
        <rFont val="Times New Roman"/>
        <family val="1"/>
      </rPr>
      <t xml:space="preserve">12 </t>
    </r>
  </si>
  <si>
    <t>Pháp luật về tặng cho quyền sử dụng đất ở Việt Nam (Sách tham khảo)</t>
  </si>
  <si>
    <t>TS.Nguyễn Hải An</t>
  </si>
  <si>
    <t>Học Liệu</t>
  </si>
  <si>
    <t>Nông  dân làm giàu</t>
  </si>
  <si>
    <t>Trung ương Hội Nông dân VN</t>
  </si>
  <si>
    <t>Hỏi - đáp pháp luật về hộ tịch ở cơ sở</t>
  </si>
  <si>
    <t>ThS. Dương Bạch Long</t>
  </si>
  <si>
    <t>Hỏi - đáp pháp luật về cư trú</t>
  </si>
  <si>
    <t>GS,TS. Nguyễn Ngọc Anh (Chủ biên)</t>
  </si>
  <si>
    <t>Cẩm nang về chính sách và quản lý chương trình giảm nghèo</t>
  </si>
  <si>
    <t>Hỏi - đáp về hoạt động giám sát của hội đồng nhân dân cấp xã</t>
  </si>
  <si>
    <t>Phân tầng xã hội ở Việt Nam trong quá trình chuyển đổi sang nền kinh tế thị trường và hội nhập quốc tế (Sách chuyên khảo)</t>
  </si>
  <si>
    <t>Lê Văn Toàn</t>
  </si>
  <si>
    <t>Lịch sử quan hệ đặc biệt Việt Nam- Lào, Lào- Việt Nam (1930-2007), Tài liệu tuyên truyền, tiếng Lào</t>
  </si>
  <si>
    <t>Ban Tuyên giáo TW ĐCSVN-
Ban Tuyên huấn ĐNDCM Lào</t>
  </si>
  <si>
    <t>Các nghị định của Chính phủ về cấp giấy phép xây dựng quản lý và sử dụng chung công trình hạ tầng kỹ thuật</t>
  </si>
  <si>
    <t>Những kiến thức cơ bản về soạn thảo văn bản quy phạm pháp luật</t>
  </si>
  <si>
    <t>PGS,TS. Ng. Minh Phương</t>
  </si>
  <si>
    <t>Đạo đức Bác Hồ- Tấm gương soi cho muôn đời</t>
  </si>
  <si>
    <t>TS. Trần Viết Hoàn</t>
  </si>
  <si>
    <t>Lý thuyết tổ chức</t>
  </si>
  <si>
    <t>Pháp luật đại cương (Dùng trong các trường đại học, cao đẳng và trung học chuyên nghiệp) (Xuất bản lần thứ mười có sửa chữa, bổ sung)</t>
  </si>
  <si>
    <t>TS. Lê Minh Toàn (Chủ biên)</t>
  </si>
  <si>
    <t>Hỏi - đáp về xử phạt vi phạm hành chính trong lĩnh vực lao động, bảo hiểm xã hội và đưa người lao động VN đi làm việc ở nước ngoài theo hợp đồng</t>
  </si>
  <si>
    <t>Thanh Nga (CB)</t>
  </si>
  <si>
    <t>Tài liệu tham khảo bồi dưỡng, cập nhật kiến thức lý luận chính trị cho cán bộ, đảng viên ở cơ sở</t>
  </si>
  <si>
    <t>TS. Nguyễn Tiến Hoàng (CB)</t>
  </si>
  <si>
    <t>BDVTW</t>
  </si>
  <si>
    <t>Khủng hoảng nợ công châu Âu và bài học kinh nghiệm đối với VN</t>
  </si>
  <si>
    <t xml:space="preserve">Hỏi - Đáp                                             về công tác của cấp uỷ và bí thư chi bộ </t>
  </si>
  <si>
    <t xml:space="preserve">Tập thể tác giả PGS, TS.                    Lê Văn yên </t>
  </si>
  <si>
    <t>Công tác tư tưởng và vấn đề đào tạo cán bộ làm công tác tư tưởng</t>
  </si>
  <si>
    <t>TS. Trần Thị Anh Đào</t>
  </si>
  <si>
    <t>Quy định mới về xác định giá trị quyền sử dụng đất để tính vào giá trị tài sản của tổ chức được nhà nước giao đất không thu tiền sử dụng đất</t>
  </si>
  <si>
    <t>Sự tích của mai sau</t>
  </si>
  <si>
    <t>Hội VH-NT Sơn La</t>
  </si>
  <si>
    <t>Giáo trình Chủ nghĩa xã hội khoa học(Tái bản có sửa chữa bổ sung )</t>
  </si>
  <si>
    <t>PGS,TS.Nguyễn Văn Nam</t>
  </si>
  <si>
    <t>Quy định mới về giải quyết một số trường hợp cụ thể về nhà đất…</t>
  </si>
  <si>
    <t>Bản sắc dân tộc và hiện đại hóa văn hóa Việt Nam- mấy vấn đề lý luận và thực tiễn</t>
  </si>
  <si>
    <t>PGS,TS.Thành Duy</t>
  </si>
  <si>
    <t>Tân Việt cách mạng Đảng trong cuộc vận động thành lập Đảng Cộng sản Việt Nam</t>
  </si>
  <si>
    <t>PGS,TS.Đinh Trần Dương</t>
  </si>
  <si>
    <t>Lý luận về tôn giáo và tình hình tôn giáo ở Việt Nam</t>
  </si>
  <si>
    <t>GS.Đặng Nghiêm Vạn</t>
  </si>
  <si>
    <t>Kỷ yếu đoàn đại biểu Quốc hội tỉnh Phú Thọ từ khóa I đến khóa XI
(1946-2006)</t>
  </si>
  <si>
    <t xml:space="preserve">Thương mại Việt Nam 20 năm đổi mới </t>
  </si>
  <si>
    <t>GS,TS.Lê Hữu Nghĩa
TS.Lê Danh Vĩnh</t>
  </si>
  <si>
    <t>Soạn thảo và sử lý văn bản quản lý Nhà nước (TB)</t>
  </si>
  <si>
    <t>GS,TSKH.Nguyễn Văn Thâm</t>
  </si>
  <si>
    <t>Quy định mới về bán đấu giá công ty nhà nước</t>
  </si>
  <si>
    <t>Quy định mới về mua bán nhà ở thuộc sở hữu nhà nước cho người đang thuê theo Nghị định số 61/CP ngày 5-7-94</t>
  </si>
  <si>
    <t>Luật sở hữu trí tuệ năm 2005 và văn bản  hướng dẫn thi hành</t>
  </si>
  <si>
    <t>Lý thuyết Mác - Lênin về quá độ tiến lên chủ nghĩa xã hội không qua chế độ tư bản và bài học của các nước Trung Á thuộc Liên Xô trước đây ( Tiếng Lào )</t>
  </si>
  <si>
    <t>Mủnkẹo Olabun</t>
  </si>
  <si>
    <t>Tại sao Đảng và nhân dân Lào chọn con đường xã hội chủ nghĩa ( Tiếng Lào )</t>
  </si>
  <si>
    <t>Quy định mới về xử phạt vi phạm hành chính trong lĩnh vực giao thông đường sắt, hàng hải, an toàn-kiểm soát bức xạ, văn hóa- thông tin</t>
  </si>
  <si>
    <t>Quy định mới hướng dẫn việc công chứng, chứng thực hợp đồng, vănbản thực hiện quyền của người sử dụng đất</t>
  </si>
  <si>
    <t>Dung Quất tiến vào thế kỷ XXI</t>
  </si>
  <si>
    <t xml:space="preserve">Cao Minh-Phạm Nhớ-Lê Văn Yên(đồng chủ biên) </t>
  </si>
  <si>
    <t xml:space="preserve">Luật thanh niên của một số nước trên thế giới </t>
  </si>
  <si>
    <t>TWĐTNCSHCM</t>
  </si>
  <si>
    <t>LKTG</t>
  </si>
  <si>
    <t>Luật phòng, chống nhiễm vi rút gây ra hội chứng suy giảm miễn dịch mắc phải ở ngưòi (HIV/AIDS)</t>
  </si>
  <si>
    <t>Luật kinh doanh bất động sản</t>
  </si>
  <si>
    <t>Đổi mới nội dung hoạt động các cấp chính quyền địa phương trong kinh tế thị trường và hội nhập kinh tế quốc tế</t>
  </si>
  <si>
    <t>Luật chứng khoán</t>
  </si>
  <si>
    <t>TS.               Trần Xuân Kiên</t>
  </si>
  <si>
    <t>Kỷ yếu Đoàn Đại biểu Quốc hội  tỉnh Vĩnh Phúc từ khóa I đến khóa XI
(1946 - 2007 )</t>
  </si>
  <si>
    <t>PGS.TS.Nguyễn Như Hải</t>
  </si>
  <si>
    <t>Lịch sử Đoàn thanh niên cộng sản Hồ Chí Minh và phong trào thanh niên tỉnh Bình Phước (1931-2012)</t>
  </si>
  <si>
    <t>Đoàn Thanh niên cộng sản Hồ Chí Minh - Ban Chấp hành tỉnh đoàn Bình Phước</t>
  </si>
  <si>
    <t>Khởi nghĩa Thanh La trong tiến trình cách mạng tháng Tám 1945 - Kỷ yếu hội thảo khoa học</t>
  </si>
  <si>
    <t>Tỉnh uỷ Tuyên Quang - Học viện Chính trị - Hành chính quốc gia Hồ Chí Minh</t>
  </si>
  <si>
    <t>BCT 30-12 đến 3-1-2014</t>
  </si>
  <si>
    <t>Luật phòng, chống ma tuý năm 2000 (sửa đổi, bổ sung năm 2008</t>
  </si>
  <si>
    <t>Luật sửa đổi, bổ sung một số điều của Luật thi đua, khen thưởng</t>
  </si>
  <si>
    <t>Luật phòng cháy và chữa cháy năm 2001 sửa đổi, bổ sung năm 2013</t>
  </si>
  <si>
    <t>Lịch sử Đảng bộ và nhân dân xã Hoàng Diệu thành phố Thái Bình (1945-2005)</t>
  </si>
  <si>
    <t>BCHĐB xã Hoàng Diệu</t>
  </si>
  <si>
    <t>Tài liệu tập huấn Công ước về quyền trẻ em</t>
  </si>
  <si>
    <t>Văn kiện Đảng về công tác tuyên giáo tổ chức và kiểm tra trong thời kỳ mới</t>
  </si>
  <si>
    <t>Ban biên tập</t>
  </si>
  <si>
    <t>Nơi in</t>
  </si>
  <si>
    <t>Ghi chú</t>
  </si>
  <si>
    <t xml:space="preserve">Nâng cao năng lực cạnh tranh của các doanh nghiệp Việt Nam trong xu thế hội nhập kinh tế quốc tế hiện nay  </t>
  </si>
  <si>
    <t>TS.Nguyễn Hữu Thắng</t>
  </si>
  <si>
    <t>TPH</t>
  </si>
  <si>
    <t>GK</t>
  </si>
  <si>
    <t>CTQG</t>
  </si>
  <si>
    <t xml:space="preserve">Tư duy kinh tế Hồ Chí Minh </t>
  </si>
  <si>
    <t>Cao Ngọc Thắng</t>
  </si>
  <si>
    <t>LKMP</t>
  </si>
  <si>
    <t>KĐLL</t>
  </si>
  <si>
    <t>24/1/2008</t>
  </si>
  <si>
    <t xml:space="preserve">Quy định pháp luật về nhà chung cư                                                  * Trích các quy định của luật nhà ở, Nghị định số 90/ 2006 /NĐ- CP Hướng dẫn thi hành luật có liên quan đến nhà chung cư ...              * Quyết định số 08/ 2008/QĐ- BXD ngày 28-5-2008 của Bộ Trưởng Bộ Xây Dựng về ban hành quy chế quản lý và sử dụng nhà chung cư </t>
  </si>
  <si>
    <t xml:space="preserve">Luật bảo vệ môi trường </t>
  </si>
  <si>
    <t>Cty CP in Diên Hồng</t>
  </si>
  <si>
    <t>14/10/2008</t>
  </si>
  <si>
    <t xml:space="preserve">Luật Công an nhân dân </t>
  </si>
  <si>
    <t xml:space="preserve">Công tác kiểm tra, giám sát góp phần đổi mới phương thức lãnh đạo của Đảng </t>
  </si>
  <si>
    <t xml:space="preserve">Nguyễn Văn Chi </t>
  </si>
  <si>
    <t>Hiến pháp năm 1946 bản hiến pháp đặt nền móng cho nền lập hiến nhà nước Việt Nam, sách tham khảo (Tái bản lần 3 có sửa chữa bổ sung)</t>
  </si>
  <si>
    <t xml:space="preserve">TS.              Đỗ Ngọc Hải </t>
  </si>
  <si>
    <t>LĐLL</t>
  </si>
  <si>
    <t xml:space="preserve">Tạp Chí Cộng sản </t>
  </si>
  <si>
    <t>21/10/2008</t>
  </si>
  <si>
    <t>Một số nội dung cơ bản chủ trương chính sách của Đảng và Nhà nước về kinh tế tập thể</t>
  </si>
  <si>
    <t>Địa chí các xã tỉnh Cao Bằng
Quyển II</t>
  </si>
  <si>
    <t>TU-UBND
tỉnh Cao Bằng</t>
  </si>
  <si>
    <t>Vĩ đại một con người</t>
  </si>
  <si>
    <t xml:space="preserve">Uỷ ban kiểm tra tỉnh uỷ Thái Bình </t>
  </si>
  <si>
    <t xml:space="preserve">Công ty In Tiến Bộ </t>
  </si>
  <si>
    <t>Bộ Công an
Công an TPHCM</t>
  </si>
  <si>
    <t xml:space="preserve">Yngông Niê Kđăm cuộc đời và trong lòng bạn bè, đồng nghiệp </t>
  </si>
  <si>
    <t>Một chuyến tàu đêm</t>
  </si>
  <si>
    <t>PGS,TS.
Doãn Chính
PGS,TS. Đinh Ngọc Thạch</t>
  </si>
  <si>
    <t>Những vấn đề cơ bản của luật pháp Mỹ</t>
  </si>
  <si>
    <t>AlanB.Morrison</t>
  </si>
  <si>
    <t>Luật hôn nhân gia đình</t>
  </si>
  <si>
    <t>13/3/2008</t>
  </si>
  <si>
    <t>Luật đất đai</t>
  </si>
  <si>
    <t>Luật hơp tác xã</t>
  </si>
  <si>
    <t>Luật kế toán</t>
  </si>
  <si>
    <t>Luật bảo vệ, chăm sóc và giáo dục trẻ em</t>
  </si>
  <si>
    <t xml:space="preserve">Học viện chính trị - hành chính quốc gia                       Hồ Chí Minh </t>
  </si>
  <si>
    <t xml:space="preserve">Kinh nghiệm xây dựng đội ngũ cán bộ ở Trung Quốc                    (Sách tham khảo) </t>
  </si>
  <si>
    <t xml:space="preserve">Đỗ Mười 
 Những bài nói và viết chọn lọc-Tập 1 </t>
  </si>
  <si>
    <t>15x22</t>
  </si>
  <si>
    <t>Trường Chinh- Tiểu sử</t>
  </si>
  <si>
    <t>Trường Chinh - Tuyển tập
Tập I (1937-1954)</t>
  </si>
  <si>
    <t>Lịch sử Đảng bộ tỉnh Vĩnh Phúc
(1930-2005)</t>
  </si>
  <si>
    <t>Văn bản mới về giáo dục mầm non, giáo dục thường xuyên (Văn bản ban hành từ tháng 5 - 2007 đến giữa năm 2008)</t>
  </si>
  <si>
    <t>Cty Tạp chí in Cộng sản</t>
  </si>
  <si>
    <t xml:space="preserve">Kích hoạt vốn và tài năng kinh doanh </t>
  </si>
  <si>
    <t>Quy định mới hướng đẫn thi hành Pháp lệnh thuế tài nguyên (sửa đổi )</t>
  </si>
  <si>
    <t>Quy định mới hướng dẫn thi hành Luật xây dựng</t>
  </si>
  <si>
    <t>Bộ luật Lao động của nước CHXHCN Việt Nam ( Sửa đổi, bổ sung năm 2002,2006 )</t>
  </si>
  <si>
    <t>15/3/2007</t>
  </si>
  <si>
    <t>Quy định mới về áp dụng hệ thống quản lý chất lượng TCVN ISO 9001-2000 vào hoạt động của cơ quan hành chính nhà nước</t>
  </si>
  <si>
    <t>Pháp lệnh cựu chiến binh năm 2005  và văn bản hướng dẫn thi hành</t>
  </si>
  <si>
    <t>Pháp lệnh về tổ chức và họat động, hòa giải ở cơ sở và văn bản hướng dẫn thi hành</t>
  </si>
  <si>
    <t>Các văn bản hướng dẫn thi hành Bộ luật tố tụng hình sự năm 2003</t>
  </si>
  <si>
    <t>Kỷ yếu hoạt động của Đoàn Đại biểu Quốc hội khóa XI tỉnh Thái Bình
(2002 - 2007 )</t>
  </si>
  <si>
    <t>TS.Cù Huy Chử</t>
  </si>
  <si>
    <t>Các văn bản pháp luật về cạnh tranh</t>
  </si>
  <si>
    <t>Giáo trình lịch sử Đảng Cộng sản Việt Nam</t>
  </si>
  <si>
    <t>Hội đồng TW chỉ đạo biên soạn</t>
  </si>
  <si>
    <t xml:space="preserve">Bình Thuận 30 năm kháng chiến
(1945 - 1975 ) </t>
  </si>
  <si>
    <t>Tỉnh Bình Thuận</t>
  </si>
  <si>
    <t>Báo cáo Cập nhật nghèo 2006
Nghèo và giảm nghèo ở Việt Nam giai đoạn 1993 - 2004</t>
  </si>
  <si>
    <t>Luật bầu cử đại biểu Quốc hội năm 1997, sửa đổi, bổ sung năm 2001</t>
  </si>
  <si>
    <t>30/3/2007</t>
  </si>
  <si>
    <t>Tìm hiểu luật chứng khoán</t>
  </si>
  <si>
    <t>TS.Phạm Thị Giang Thu</t>
  </si>
  <si>
    <t xml:space="preserve">Những Điển tích Phật giáo kỳ thú </t>
  </si>
  <si>
    <t xml:space="preserve">Tiếu Túc Lê Minh </t>
  </si>
  <si>
    <t>Lịch sử Đảng bộ và nhân dân thị trấn Diêm Điền (1930 - 2005)</t>
  </si>
  <si>
    <t xml:space="preserve">BCHĐảng bộ thị trấn Diêm Điền </t>
  </si>
  <si>
    <t>Xây dựng và thực thi chính sách kinh tế vĩ mô ở Việt nam thực trạng và giải pháp                                   (Sách chuyên khảo)</t>
  </si>
  <si>
    <t>TS.                     Trịnh Thị Ái Hoa            (Chủ biên)</t>
  </si>
  <si>
    <t xml:space="preserve">Hỏi - Đáp                                            về tổ chức và hạt động hoà giải ở cơ sở </t>
  </si>
  <si>
    <t xml:space="preserve">Minh Anh </t>
  </si>
  <si>
    <t>Hướng dẫn ngư dân đánh bắt xa bờ</t>
  </si>
  <si>
    <t>Sách của NXB GTVT</t>
  </si>
  <si>
    <t>Giáo trình đại cương truyền thông quốc tế (dành cho sinh viên Học viện Ngoại giao)</t>
  </si>
  <si>
    <t>Học viện Ngoại giao - Khoa Truyền thông và văn hoá đối ngoại - PGS.TS. Phạm Thái Việt</t>
  </si>
  <si>
    <t>Kinh nghiệm vượt khó, làm giàu của nông dân miền núi, vùng sâu, vùng xa, biên giới, hải đảo</t>
  </si>
  <si>
    <t>Kỹ thuật trồng và chăm sóc một số cây trồng chính</t>
  </si>
  <si>
    <t>Sổ tay an toàn thực phẩm (Dành cho các cơ sở, hộ sản xuất, kinh doanh thực phẩm)</t>
  </si>
  <si>
    <t>NXB Công thương</t>
  </si>
  <si>
    <t>Mô hình sinh kế giúp nông dân giảm nghèo (tập 2)</t>
  </si>
  <si>
    <t>NXB Văn hoá dân tộc</t>
  </si>
  <si>
    <t>Luật sửa đổi, bổ sung một số điều của Luật thuế giá trị gia tăng, Luật thuế tiêu thụ đặc biệt và Luật quản lý thuế</t>
  </si>
  <si>
    <t>Hãy cảnh giác với "diễn biến hoà bình" chống phá Việt Nam</t>
  </si>
  <si>
    <t>Trung tướng, PGS.TS. Nguyễn Đình Minh</t>
  </si>
  <si>
    <t>Quản lý nhà nước về thanh niên thời kỳ công nghiệp hoá, hiện đại hoá</t>
  </si>
  <si>
    <t>Bộ Nội vụ - TS. Vũ Đăng Minh (Chủ biên)</t>
  </si>
  <si>
    <t>Hỏi - đáp về quyền con người, quyền và nghĩa vụ của công dân (Tái bản có sửa chữa, bổ sung)</t>
  </si>
  <si>
    <t>PGS.TS. Vũ Công Giao (Chủ biên)</t>
  </si>
  <si>
    <t>Giảm nghèo đối với đồng bào Khmer Tây Nam Bộ trong quá trình phát triển bền vững</t>
  </si>
  <si>
    <t>TS. Nguyễn Quốc Dũng - ThS. Võ Thị Kim Thu (Đồng Chủ biên)</t>
  </si>
  <si>
    <t>Nâng cao chất lượng đào tạo, bồi dưỡng cán bộ lãnh đạo, quản lý cấp xã ở Thanh Hoá hiện nay</t>
  </si>
  <si>
    <t>Lương Trọng Thành - Nguyễn Thị Thanh Nhàn - Trần Thị Ngọc Diệp (Đồng chủ biên)</t>
  </si>
  <si>
    <t>Lôgíc hình thức</t>
  </si>
  <si>
    <t>TS. Vương Tất Đạt - TS. Hoàng THúc Lân</t>
  </si>
  <si>
    <t>Quan niệm triết học hiện sinh về nhân cách và biểu hiện độc đáo từ triết học Albert Camus</t>
  </si>
  <si>
    <t>PGS.TS. Đỗ Minh Hợp, PGS.TS. Hoàng Anh, TS. Phan Thị Thanh Hải</t>
  </si>
  <si>
    <t xml:space="preserve">Can Lộc một vùng địa linh nhân kiệt                                       (Tái bản có sửa chữa bổ sung) </t>
  </si>
  <si>
    <t xml:space="preserve">Uỷ ban nhân dân huyện Can Lộc, Hà Tĩnh </t>
  </si>
  <si>
    <t xml:space="preserve">Công tác Tư tưởng, lý luận thời kỳ mới: Thực trạng, quan điểm và giải pháp </t>
  </si>
  <si>
    <t xml:space="preserve">Hỏi - Đáp                                            về cải cách thủ tục trong hoạt động thu, nộp thuế </t>
  </si>
  <si>
    <t xml:space="preserve">Học Chủ Tịch Hồ Chí Minh chúng ta học gì </t>
  </si>
  <si>
    <t>Cuộc đấu tranh chống diễn biến hòa bình trong lĩnh vực văn hóa hiện nay</t>
  </si>
  <si>
    <t>Hỏi - Đáp pháp luật về giá</t>
  </si>
  <si>
    <t>14/9/2009</t>
  </si>
  <si>
    <t>Pháp lệnh xử lý vi phạm hành chính năm 2002                                  (đã được sửa đổi bổ sung các năm 2007, 2008)</t>
  </si>
  <si>
    <t>SÁCH XUẤT BẢN NĂM 2016</t>
  </si>
  <si>
    <t>Pháp luật đại cương dùng trong các trường đại học, cao đẳng và trung học chuyên nghiệp</t>
  </si>
  <si>
    <t>Những năm tháng làm đại sứ tại Việt Nam (Hồi ký) Sách tham khảo (Dịch giả: Hiệu Constant)</t>
  </si>
  <si>
    <t>Claude Blanchemaison</t>
  </si>
  <si>
    <t>Giáo trình phương pháp và kỹ năng nghiên cứu khoa học (Dùng cho sinh viên và học viên cao học chuyên ngành Luật)</t>
  </si>
  <si>
    <t>Trường đại học Vinh - Khoa Luật
PGS.TS.GVCC. Đoàn Minh Duệ - TS.GVC. Đinh Ngọc Thắng</t>
  </si>
  <si>
    <t>Chính sách và thực tiễn pháp luật cạnh tranh của Cộng hòa Pháp</t>
  </si>
  <si>
    <t>UBQG  về hợp tác KTQT</t>
  </si>
  <si>
    <t>Quy định mới về quản lý biên giới quốc gia</t>
  </si>
  <si>
    <t>Văn bản pháp luật về quản lý ngoại hối
(2004-2005)</t>
  </si>
  <si>
    <t>Quy định mới về xử phạt vi phạm hành chính trong các lĩnh vực đo lường  và  chất lượng  sản phẩm, hàng hóa, thủy sản-giống cây trồng-giống vật nuôi</t>
  </si>
  <si>
    <t>Giải pháp cải thiện đời sống cho đồng bào các dân tộc thiểu số</t>
  </si>
  <si>
    <t>Cha con tôi</t>
  </si>
  <si>
    <t>Nước Nga trên trường quốc tế</t>
  </si>
  <si>
    <t>TS.Hà Mỹ Hương</t>
  </si>
  <si>
    <t>Ninh Thuận- Thế và lực mới trong thế kỷ XXI</t>
  </si>
  <si>
    <t>Chương trình viết tiểu sử các đồng chí lãnh đạo Đảng và nhà nước</t>
  </si>
  <si>
    <t>Hỏi- đáp về xử lý vi phạm hành chính và hình sự trong lĩnh vực giao thông đường bộ</t>
  </si>
  <si>
    <t>SÁCH XUẤT BẢN NĂM 2017</t>
  </si>
  <si>
    <t>3-1-2017 nhập kho</t>
  </si>
  <si>
    <t>Xây dựng quân đội về chính trị - Lý luận và thực tiễn</t>
  </si>
  <si>
    <t>Hải Phòng - Thành phố cảng năng động</t>
  </si>
  <si>
    <t>Thành uỷ - HĐND - UBND thành phố Hải Phòng và Tạp chí Văn hoá Doanh nhân</t>
  </si>
  <si>
    <t>In Quang Minh</t>
  </si>
  <si>
    <t>Các nghị định hướng dẫn thi hành Luật thống kê năm 2015</t>
  </si>
  <si>
    <t>SX Học Liệu</t>
  </si>
  <si>
    <t>Luật thuế xuất khẩu, thuế nhập khẩu năm 2016 và Nghị định hướng dẫn thi hành</t>
  </si>
  <si>
    <t>Cẩm nang về công tác tiếp công dân và xử lý đơn thư</t>
  </si>
  <si>
    <t>ThS. Phạm Thị Phượng</t>
  </si>
  <si>
    <t>Hoạch định và thực thi chính sách công (Sách chuyên khảo)</t>
  </si>
  <si>
    <t>TS. Lê Như Thanh - TS. Lê Văn Hoà (Đồng chủ biên)</t>
  </si>
  <si>
    <t>Phòng, chống tham nhũng trong các tập đoàn kinh tế nhà nước ở Việt Nam hiện nay (Sách chuyên khảo)</t>
  </si>
  <si>
    <t>TS. Nguyễn Xuân Trường (Chủ biên)</t>
  </si>
  <si>
    <t>Mặt trận Tổ quốc Việt Nam tham gia xây dựng chính quyền nhân dân</t>
  </si>
  <si>
    <t>xã, phường</t>
  </si>
  <si>
    <t>Kỹ năng nghiệp vụ công tác văn hoá - xã hội ở xã, phường, thị trấn</t>
  </si>
  <si>
    <t xml:space="preserve">TS.                     Huỳnh Viết Tấn </t>
  </si>
  <si>
    <t xml:space="preserve">Cty CP In Khuyến Học phía Nam </t>
  </si>
  <si>
    <t xml:space="preserve">Nông dân dựa và đâu? </t>
  </si>
  <si>
    <t xml:space="preserve">Trung tâm tri thức doanh nghiệp quốc tế </t>
  </si>
  <si>
    <t>15,5x23,0</t>
  </si>
  <si>
    <t>10/2009</t>
  </si>
  <si>
    <t xml:space="preserve">Cty CP in Tổng hợp Hưng Phú </t>
  </si>
  <si>
    <t xml:space="preserve">GS, TS.    TRần Ngọc Đường       TS.           Ngô Đức Mạnh </t>
  </si>
  <si>
    <t>Tìm hiểu lối văn hoá của Đảng Cộng sản Việt Nam                           (Sách tham khảo )</t>
  </si>
  <si>
    <t xml:space="preserve">Nguyễn Quang Lâm -
cuộc đời trọn vẹn nghĩa tình </t>
  </si>
  <si>
    <t>TS. Nguyễn Duy Hùng...</t>
  </si>
  <si>
    <t>Lịch sử Đảng bộ và nhân dân xã Đông Hoàng 
(1930 - 2005)</t>
  </si>
  <si>
    <t xml:space="preserve">BCHĐB xã Đông Hoàng </t>
  </si>
  <si>
    <t>Cty in CP Sao Việt</t>
  </si>
  <si>
    <t>NLC 3/2011</t>
  </si>
  <si>
    <t>TNHH in và TM Trường Xuân</t>
  </si>
  <si>
    <t>Lịch sử Đảng bộ xã Hải Thiện (1930-2010)</t>
  </si>
  <si>
    <t>BCH Đảng bộ xã Hải Thiện</t>
  </si>
  <si>
    <t>Quy định pháp luật về lao động nước ngoài làm việc tại VN</t>
  </si>
  <si>
    <t>Nghị định số 121/2013/NĐ-CP về xử phạt vi phạm hành chính trong hoạt động xây dựng kinh doanh bất động sản, sản xuất kinh doanh vật liệu xây dựng, quản lý công trình hạ tầng kỹ thuật, quản lý phát triển nhà và công sở và VBHDTH</t>
  </si>
  <si>
    <t>Kỹ năng quản lý hành chính</t>
  </si>
  <si>
    <t>TS. Phạm Đức Chính, TS. Ngô Thành Can</t>
  </si>
  <si>
    <t>Chủ nghĩa yêu nước Việt Nam nửa cuối thế kỷ XIX</t>
  </si>
  <si>
    <t>Ts. Nguyễn Nam Thắng</t>
  </si>
  <si>
    <t>Quản lý và giải quyết văn bản trong cơ quan, tổ chức</t>
  </si>
  <si>
    <t>Giáo trình Lôgic học</t>
  </si>
  <si>
    <t xml:space="preserve">PGS.TS. Nguyễn Văn Hòa </t>
  </si>
  <si>
    <t>Quản lý nhà nước tổng hợp và thống nhất về biển, hải đảo</t>
  </si>
  <si>
    <t xml:space="preserve">TS. Đặng Xuân Phương, TS. Nguyễn Lê Tuấn </t>
  </si>
  <si>
    <t>Điện Biên Phủ - Hội nghị Giơnevơ - Văn kiện Đảng</t>
  </si>
  <si>
    <t>Lịch sử Đảng bộ thị xã Phúc Yên (1930-2012)</t>
  </si>
  <si>
    <t>Quy định mới về nhập khẩu ô tô dưới 16 chỗ đã qua sử dụng</t>
  </si>
  <si>
    <t>Quy định mới về hoạt động xúc tiến thương mại</t>
  </si>
  <si>
    <t xml:space="preserve">Cẩm nang về kỹ năng giám sát của đảng </t>
  </si>
  <si>
    <t>TS.                        Lê Văn Giảng - Cao Văn Thống               (Đồng chủ biên)</t>
  </si>
  <si>
    <t>Những vấn đề chính yếu trong lịch sử Nam Bộ 
kháng chiến 1945 - 1975</t>
  </si>
  <si>
    <t>Các văn bản của Tỉnh uỷ Sơn La khoá XII nhiệm kỳ 2005 - 2010 ban hành năm 2008</t>
  </si>
  <si>
    <t>Đảng Cộng sản Việt Nam, Đảng bộ Tỉnh uỷ Sơn La</t>
  </si>
  <si>
    <t xml:space="preserve">Nhân Dân tuyển tập các tác phẩm đoạt giải báo chí hội nhà báo và giải báo chí 
quốc gia </t>
  </si>
  <si>
    <t>Cty TNHH một thành viênin và Văn Hoá Phẩm</t>
  </si>
  <si>
    <t xml:space="preserve">Gương sáng làm theo lời Bác </t>
  </si>
  <si>
    <t>TS. Lê Minh Nghĩa 
(Chủ biên)</t>
  </si>
  <si>
    <t>NLC1/4/2011</t>
  </si>
  <si>
    <t>Hỏi - Đáp về quản lý địa chính - đất đai của chính quyền cấp xã</t>
  </si>
  <si>
    <t xml:space="preserve">Tập thể tác giả PGS, TS. Trần Thị Cúc GVC, Ths.                  Lê Thị thảo </t>
  </si>
  <si>
    <t>Hỏi - đáp về những điểm mới và nội dung cơ bản của Hiến pháp năm 2013 (Tái bản có sửa chữa)</t>
  </si>
  <si>
    <t>Bộ Nội vụ - NGƯT, TS. Vũ Thanh Xuân, TS. Vũ Đăng Minh (Đồng chủ biên)</t>
  </si>
  <si>
    <t>Lịch sử Đảng bộ xã Jơ Ngây (1950-2015)</t>
  </si>
  <si>
    <t>Ban Chấp hành Đảng bộ xã Jơ Ngây</t>
  </si>
  <si>
    <t>Mặt trận dân tộc thống nhất Việt Nam - Quá khứ và hiện tại</t>
  </si>
  <si>
    <t>PGS.TS. Trần Hậu</t>
  </si>
  <si>
    <t>12-2016</t>
  </si>
  <si>
    <t>Luật kinh doanh bảo hiểm năm 2000 sửa đổi. bổ sung năm 2010 và nghị định hướng dẫn thi hành</t>
  </si>
  <si>
    <t>Chính sách phát triển kinh tế trang trại theo hướng bền vững trên địa bàn tỉnh Nghệ An</t>
  </si>
  <si>
    <t>TS. Trần Tú Khánh</t>
  </si>
  <si>
    <t>Thực hiện nguyên tắc Đảng gắn bó mật thiết với nhân dân trong giai đoạn hiện nay (Sách chuyên khảo)</t>
  </si>
  <si>
    <t>TS. Trần Thị Hương</t>
  </si>
  <si>
    <t>Toàn quốc kháng chiến - Ý chí bảo vệ độc lập, tự do và bài học lịch sử (19-12-1946 - 19-12-2016)</t>
  </si>
  <si>
    <t>Bộ Quốc phòng - Ban Tuyên giáo Trung ương - Viện Hàn lâm Khoa học xã hội Việt Nam</t>
  </si>
  <si>
    <t>TWĐH 1000b, TPH 200 b, LKTG 1000b</t>
  </si>
  <si>
    <t>Năm APEC Việt Nam 2017: Tạo động lực mới cùng vun đắp tương lai chung - 50 điều cần biết</t>
  </si>
  <si>
    <t>Về quan hệ sách phong, triều cống Minh - Đại Việt (Sách tham khảo)</t>
  </si>
  <si>
    <t>TS. Nguyễn Thị Kiều Trang</t>
  </si>
  <si>
    <t>Donald Trump - Sự lựa chọn lịch sử của nước Mỹ</t>
  </si>
  <si>
    <t>PGS.TS. Cù Chí Lợi (Chủ biên)</t>
  </si>
  <si>
    <t>15,5x24</t>
  </si>
  <si>
    <t>Cuộc đời hoạt động cách mạng của Chủ tịch KhămTày Xiphănđon</t>
  </si>
  <si>
    <t>Viện Chính trị và Chính quyền quốc gia Lào</t>
  </si>
  <si>
    <t>22/3/2007</t>
  </si>
  <si>
    <t>Luật giao thông đường bộ-Biển báo,Hỏi và đáp dùng cho thi…..</t>
  </si>
  <si>
    <t>Luật khoa học và công nghệ năm 2013 và VBHDTH</t>
  </si>
  <si>
    <t>Luật bảo hiểm xã hội năm 2006 và văn bản hướng dẫn thi hành về bảo hiểm xã hội tự nguyện</t>
  </si>
  <si>
    <t>Bản án chế độ thực dân Pháp</t>
  </si>
  <si>
    <t>Nguyễn Ái Quốc</t>
  </si>
  <si>
    <t>Luật cạnh tranh</t>
  </si>
  <si>
    <t>Tập bài giảng phân tích hiệu quả dự án đầu tư</t>
  </si>
  <si>
    <t>TS.Phạm Thị Thu Hà</t>
  </si>
  <si>
    <t>Phát triển văn hoá với tư cách nền tảng tinh thần của xã hội</t>
  </si>
  <si>
    <t>TS.Trần Thị Minh</t>
  </si>
  <si>
    <t>2-2014</t>
  </si>
  <si>
    <t>Điện Biên Phủ</t>
  </si>
  <si>
    <t>Lý luận và kinh nghiệm của Đảng Cộng sản Việt Nam về công tác dân vận</t>
  </si>
  <si>
    <t>Hồ Liên - Hoàng Bích Sơn - Nhà ngoại giao đất Việt</t>
  </si>
  <si>
    <t>Phạm Thị Xuân Khải - Hồ Thị Thu Hà (biên soạn)</t>
  </si>
  <si>
    <t>BCT 27-1 đến 14-2-2014</t>
  </si>
  <si>
    <t xml:space="preserve">Luật giáo dục năm 2005 và văn bản hướng dẫn thi hành </t>
  </si>
  <si>
    <t>Vietnam aguide for business anh investment</t>
  </si>
  <si>
    <t>Cục Đầu tư nước ngoài
Bộ KH-ĐT</t>
  </si>
  <si>
    <t>QLP</t>
  </si>
  <si>
    <t xml:space="preserve">Bàn về vấn đề Đảng viên làm kinh tế, tư bản tư nhân ở Việt Nam </t>
  </si>
  <si>
    <t>GS,TS.Nguyễn Thanh Tuyền
Ths.Vũ Văn Thư</t>
  </si>
  <si>
    <t>Cục tuyên huấn - Tổng cục Chính trị quân đội nhân dân Việt Nam - Trung tâm Thông tin Khoa học quân sự - Bộ Quốc phòng</t>
  </si>
  <si>
    <t>Hỏi - đáp về phòng, chống "tự diễn biến", "tự chuyển hoá" ở nước ta hiện nay</t>
  </si>
  <si>
    <t>Đẩy mạnh đấu tranh chống "diễn biến hoà bình" trên lĩnh vực tư tưởng - văn hoá</t>
  </si>
  <si>
    <t>Tổng cục Chính trị quân đội nhân dân Việt Nam - Cục Tuyên huấn - Báo Quân đội nhân dân</t>
  </si>
  <si>
    <t>TÍn Lộc</t>
  </si>
  <si>
    <t>Sổ tay dành cho cấp uỷ</t>
  </si>
  <si>
    <t>Những bài viết của Bác Hồ trên Báo Nhân Dân - Tập II (1955-1959)</t>
  </si>
  <si>
    <t>Lịch sử Đảng bộ và nhân dân phường Thượng Đình (1930-2015)</t>
  </si>
  <si>
    <t>Ban Chấp hành Đảng bộ phường Thượng Đình</t>
  </si>
  <si>
    <t>Tăng cường công tác lãnh đạo, chỉ đạo kiểm tra, giám sát của Uỷ ban Kiểm tra đối với hoạt động các đoàn kiểm tra</t>
  </si>
  <si>
    <t>Nguyễn Văn Nhân (Chủ biên)</t>
  </si>
  <si>
    <t>Xây dựng và hoàn thiện nhà nước pháp quyền xã hội chủ nghĩa Việt Nam trong Văn kiện Đại hội XII của Đảng</t>
  </si>
  <si>
    <t>TWĐH: 1000b; TPH: 600b</t>
  </si>
  <si>
    <t>Quan điểm của Đảng về giáo dục và đào tạo, khoa học và công nghệ trong Văn kiện Đại hội XII</t>
  </si>
  <si>
    <t>Vấn đề tăng cường quốc phòng trong Văn kiện Đại hội XII của Đảng</t>
  </si>
  <si>
    <t>TWĐH: 1000b; TPH: 600b (49.000đ)</t>
  </si>
  <si>
    <t>Vấn đề xây dựng, phát triển văn hoá và con người Việt Nam trong Văn kiện Đại hội XII của Đảng</t>
  </si>
  <si>
    <t>TWĐH: 1000b; TPH: 600b (52.000đ)</t>
  </si>
  <si>
    <t>Bắc Ninh - Bản sắc và lớn mạnh (Identity and strong Growth)</t>
  </si>
  <si>
    <t>Uỷ ban nhân dân tỉnh Bắc Ninh</t>
  </si>
  <si>
    <t>In Công Đoàn</t>
  </si>
  <si>
    <t>Áp dụng tập quán giải quyết các tranh chấp thương mại (Sách chuyên khảo)</t>
  </si>
  <si>
    <t>Góp phần giữ vững kỷ cương pháp luật trật tự, an toàn xã hội (Xuất bản lần thứ hai)</t>
  </si>
  <si>
    <t>Sức sống "Những việc cần làm ngay"</t>
  </si>
  <si>
    <t>Các nhà khoa bảng, trí thức và nghệ nhân tiêu biểu huyện Thường Tín (1075-2015)</t>
  </si>
  <si>
    <t>Quan hệ Mỹ - Trung trong nửa đầu thế kỷ XXI: Mối quan hệ nước lớn kiểu mới?</t>
  </si>
  <si>
    <t>PGS.TS. Nguyễn Vũ Tùng - TS. Đặng Cẩm Tú (Sách tham khảo)</t>
  </si>
  <si>
    <t>Phương tiện truyền thông xã hội với giới trẻ Việt Nam</t>
  </si>
  <si>
    <t>Kỹ thuật nuôi thuỷ đặc sản nước ngọt - tập 1</t>
  </si>
  <si>
    <t>Kỹ thuật nuôi thuỷ đặc sản nước ngọt - tập 2</t>
  </si>
  <si>
    <t>Tục ngữ ca dao Việt Nam về lao động sản xuất</t>
  </si>
  <si>
    <t>Cẩm nang công tác hội và phong trào nông dân</t>
  </si>
  <si>
    <t>CD-AUDIO sách xã, phường, thị trấn năm 2016 (Dùng cho Đài truyền thanh ở cơ sở)</t>
  </si>
  <si>
    <t>NXB Thông tin &amp; truyền thông</t>
  </si>
  <si>
    <t>Học tấm gương làm việc và học tập suốt đời của Chủ tịch Hồ Chí Minh</t>
  </si>
  <si>
    <t>Làm mẹ an toàn</t>
  </si>
  <si>
    <t>Nuôi con khoa học (từ sơ sinh đến 3 tuổi)</t>
  </si>
  <si>
    <t>Những ngôi chùa nổi tiếng Việt Nam</t>
  </si>
  <si>
    <t>Các bệnh ngoại khoa thường gặp và cách chữa trị bằng y học cổ truyền</t>
  </si>
  <si>
    <t>Chủ tịch Hồ Chí Minh và các nhà lãnh đạo tiền bối tiêu biểu của Đảng và cách mạng Việt Nam</t>
  </si>
  <si>
    <t>Một số mô hình, cách làm hay trong xây dựng nông thôn mới</t>
  </si>
  <si>
    <t>Hỏi - đáp về thuận lợi và khó khăn đối với nông nghiệp Việt Nam khi tham gia TPP</t>
  </si>
  <si>
    <t>Niên gián các điều ước quốc tế Nước Cộng hoà xã hội chủ nghĩa Việt Nam năm 1995</t>
  </si>
  <si>
    <t>Niên gián các điều ước quốc tế Nước Cộng hoà xã hội chủ nghĩa Việt Nam năm 2005</t>
  </si>
  <si>
    <t xml:space="preserve">Bình luận khoa học bộ luật hình sự Việt Nam năm 1999 (Tái bản có sử chữa bổ sung ) </t>
  </si>
  <si>
    <t>Bộ Tư pháp Viện kh plý TS. Uông Chu Lưu (Chủ biên)</t>
  </si>
  <si>
    <t>Giáo trình lý luận về dân chủ (dành cho chương trình đại học chính trị)</t>
  </si>
  <si>
    <t>Học viện chính trị quốc gia Hồ Chí Minh - Học viện Chính trị khu vực I - TS. Lô Quốc Toản (Chủ biên)</t>
  </si>
  <si>
    <t>Thu hút và trọng dụng người có tài năng trong các cơ quan hành chính nhà nước Việt Nam</t>
  </si>
  <si>
    <t>TS. Trần Văn Ngợi</t>
  </si>
  <si>
    <t>Sở hữu, quản lý và sử dụng đất đai trong phát triển nền kinh tế thị trường định hướng xã hội chủ nghĩa (Sách tham khảo)</t>
  </si>
  <si>
    <t>PGS.TS.Vũ Văn Phúc - PGS.TS. Trần Thị Minh Châu (Đồng chủ biên)</t>
  </si>
  <si>
    <t>TS. Nguyễn Thị Phương Thủy, TS. Nguyễn Thị Thọ</t>
  </si>
  <si>
    <t>Tổ chức diễn đàn trên báo mạng điện tử</t>
  </si>
  <si>
    <t>Giáo trình xây dựng Đảng về tổ chức</t>
  </si>
  <si>
    <t>HVBC và TT khoa XD Đảng PGS.TS. Trương Ngọc Nam, TS. Đinh Ngọc Giang (ĐCB)</t>
  </si>
  <si>
    <t>Lịch sử Đảng bộ xã Mỹ Thủy (1930-2000)</t>
  </si>
  <si>
    <t>Huyện ủy Lệ Thủy, BCH đảng bộ xã Mỹ Thủy</t>
  </si>
  <si>
    <t>Tác phẩm chính luận báo chí</t>
  </si>
  <si>
    <t>PGS.TS Trần Thế Phiệt</t>
  </si>
  <si>
    <t xml:space="preserve">Tập đoàn CN Than - Khoáng sản Việt Nam CTCP than Vàng Danh </t>
  </si>
  <si>
    <t xml:space="preserve">Cty Tạp chí Cộng sản </t>
  </si>
  <si>
    <t xml:space="preserve">Vận dụng Tư tưởng đối ngoại Hồ Chí Minh                                thời kỳ hội nhập Quốc tế </t>
  </si>
  <si>
    <t xml:space="preserve">Bộ Ngoại giao ban nghiên cứu lịch sử ngoại giao </t>
  </si>
  <si>
    <t xml:space="preserve">Luật giáo dục năm 2005 và nghị định hướng dẫn thi hành  </t>
  </si>
  <si>
    <t>Hỏi - Đáp pháp luật về giao thông đường bộ                           (Theo tinh thần luật giao thông đường bộ năm 2008, có hiệu lực thi hành từ ngày 01tháng 7 năm 2009</t>
  </si>
  <si>
    <t xml:space="preserve">Trần Sơn        biên soạn </t>
  </si>
  <si>
    <t>18/5/2009</t>
  </si>
  <si>
    <t xml:space="preserve">Giáo trình luật La Mã </t>
  </si>
  <si>
    <t xml:space="preserve">Trường ĐH Cần Thơ                TS.           Nguyễn Ngọc Điệp </t>
  </si>
  <si>
    <t xml:space="preserve">Cty CP Tổng hợp Cần Thơ </t>
  </si>
  <si>
    <t xml:space="preserve">Pháp luật về hôn nhân và gia đình </t>
  </si>
  <si>
    <t>13/5/2009</t>
  </si>
  <si>
    <t>Hồ Chí Minh tấm gương sáng trung với nước, hiếu với dân</t>
  </si>
  <si>
    <t>VKH-TKBT</t>
  </si>
  <si>
    <t>báo cáo tình trạng sách TWĐH</t>
  </si>
  <si>
    <t xml:space="preserve">Chủ nghĩa Mác - Lênin với vận mệnh và tương lai của chủ nghĩa hiện thực  </t>
  </si>
  <si>
    <t xml:space="preserve">GS, TS.    Nguyễn Ngọc Long </t>
  </si>
  <si>
    <t>20/5/2009</t>
  </si>
  <si>
    <t>Hậu phương miền Bắc trong cuộc kháng chiến                        chống Mỹ, cứu nước                                  (1954-1975)</t>
  </si>
  <si>
    <t>PGS,TS.Trương Thị Thông - TS.Lê Kim Việt</t>
  </si>
  <si>
    <t>Đạo đức Bác Hồ - Tấm gương soi cho muôn đời</t>
  </si>
  <si>
    <t>TS.Trần Viết Hoàn</t>
  </si>
  <si>
    <t>Tín ngưỡng tôn giáo và thực hiện chính sách tín ngưỡng tôn giáo ở Việt Nam hiện nay</t>
  </si>
  <si>
    <t>Học viện chính trị - Thiếu tướng, PGS.TS. Nguyễn Minh Khải (Chủ biên)</t>
  </si>
  <si>
    <t>Quan điểm của Đảng về giáo dục và đào tạo trong thời kỳ đổi mới và hội nhập</t>
  </si>
  <si>
    <t>Những giải pháp và điều kiện thực hiện phòng, chống suy thoái tư tưởng chính trị, đạo đức, lối sống trong cán bộ, đảng viên (Tái bản lần thứ hai)</t>
  </si>
  <si>
    <t>PGS.TS. Vũ Văn Phúc - PGS.TS. Ngô Văn Thạo (Đồng Chủ biên)</t>
  </si>
  <si>
    <t>Điều lệ Đảng cộng sản Việt Nam</t>
  </si>
  <si>
    <t>BCT 31/8 - 4/9 (8 cuốn)</t>
  </si>
  <si>
    <t>Lịch sử công an huyện Hải Lăng (1945-2015)</t>
  </si>
  <si>
    <t>Công an tỉnh Quảng Trị - Công an huyện Hải Lăng</t>
  </si>
  <si>
    <t>Kỷ yếu sơ kết 3 năm thực hiện Chỉ thị số 03-CT/TW của Bộ Chính trị về tiếp tục đẩy mạnh việc học tập và làm theo tấm gương đạo đức Hồ Chí Minh</t>
  </si>
  <si>
    <t>Tỉnh uỷ Lạng Sơn - Ban Tuyên giáo Tỉnh uỷ</t>
  </si>
  <si>
    <t>Những kỷ niệm khó quên (Hồi ức của cán bộ, nhân viên Văn phòng Chính phủ) - Tập 1</t>
  </si>
  <si>
    <t>Văn phòng Chính phủ</t>
  </si>
  <si>
    <t>Những tập thể, cá nhân góp phần xây dựng và phát triển văn hoá xứ Lạng giai đoạn 1998-2013</t>
  </si>
  <si>
    <t>\7-2015</t>
  </si>
  <si>
    <t xml:space="preserve">Hỏi - Đáp về xử phạt vi phạm hành chính trong lĩnh vực an ninh, trật tự và phòng cháy, chữa cháy </t>
  </si>
  <si>
    <t xml:space="preserve">Hội đồng chỉ đạo xuất bản                      Sách xã, phường thị trấn </t>
  </si>
  <si>
    <t xml:space="preserve">Hỏi - Đáp về giám sát đầu tư giám sát cán bộ tại cộng đồng khu dân cư </t>
  </si>
  <si>
    <t>Hội đồng chỉ đạo xuất bản Sách xã, phường thị trấn</t>
  </si>
  <si>
    <t xml:space="preserve">Tư tưởng nhân văn                        Hồ Chí Minh với việc                    giáo dục đội ngũ cán bộ,                đảng viên hiện nay </t>
  </si>
  <si>
    <t xml:space="preserve">Luật ban hành văn bản quy phạm pháp luật năm 2008 và nghị định hướng dẫn thi hành                                            * Luật ban hành văn bản quy phạm pháp luật năm 2008                                          * Nghị định số 24/2009/NĐ- CP ngày 5/3/2009 quy định chi tiết và biện pháp thi hành luật ban hành văn bản quy phạm pháp luật  </t>
  </si>
  <si>
    <t xml:space="preserve">Những điều cần biết về Nhật Bản và kinh nghiệm giao tiếp thương mại với người Nhật </t>
  </si>
  <si>
    <t>Học viện chính trị - hành chính quốc gia Hồ Chí Minh - PGS.TS. Trần Thị Minh Châu</t>
  </si>
  <si>
    <t>Thành uỷ-HĐND- UBND- UBMTTQ- thành phố Móng Cái</t>
  </si>
  <si>
    <t>28/4/2009</t>
  </si>
  <si>
    <t xml:space="preserve">Cty tạp chí Cộng sản </t>
  </si>
  <si>
    <t>Mấy vấn đề lịch sử Việt Nam - tái hiện và suy ngẫm</t>
  </si>
  <si>
    <t>GS,TS.Trịnh Nhu</t>
  </si>
  <si>
    <t>CD - ROM tuổi trẻ Việt Nam học tập và làm theo tấm gương đạo đức Hồ Chí Minh</t>
  </si>
  <si>
    <t>NXBCTQG</t>
  </si>
  <si>
    <t>20/12/2007</t>
  </si>
  <si>
    <t>Điện Biên Phủ trên không</t>
  </si>
  <si>
    <t>Trung tướng Nguyễn Xuân Mậu</t>
  </si>
  <si>
    <t>Đổi mới phương thức quán triệt và tổ chức thực hiện Nghị quyết của Đảng ở xã, phường, thị trấn qua thực tiễn tỉnh Nghệ An</t>
  </si>
  <si>
    <t>BCHĐB tỉnh Nghệ An</t>
  </si>
  <si>
    <t>Di tích lịch sử - văn hoá Đình - chùa Hà</t>
  </si>
  <si>
    <t>UBND phường Dịch Vọng</t>
  </si>
  <si>
    <t>Di tích lịch sử - văn hoá Đình - chùa Hà và tư liệu Hán Nôm</t>
  </si>
  <si>
    <t>Mũi nhọn kinh tế - cơ sở lý luận và thực tiễn</t>
  </si>
  <si>
    <t>GS,TS.Đỗ Hoàng Toàn</t>
  </si>
  <si>
    <t>Cơ sở lý luận về tổ chức và hoạt động của hệ thống chính trị trong quá trình xây dựng CNXH ở Việt Nam</t>
  </si>
  <si>
    <t>Góp phần tìm hiểu tư tưởng và đạo đức Hồ Chí Minh</t>
  </si>
  <si>
    <t>THS.Văn Thị Thanh Mai</t>
  </si>
  <si>
    <t>Nguyễn Đức Cảnh - Người con của giai cấp công nhân Việt Nam</t>
  </si>
  <si>
    <t>PGS,TS. Đức Vượng</t>
  </si>
  <si>
    <t>Tiến Bộ</t>
  </si>
  <si>
    <t>15/2/2008</t>
  </si>
  <si>
    <t xml:space="preserve">Quản lý, chỉ đạo công tác tư pháp xã, phường, thị trấn  </t>
  </si>
  <si>
    <t>Bán cầu châu Á mới                      Sự chuyển giao tất yếu quyền lực toàn cầu sang phương Đông                                (Sách tham khảo)</t>
  </si>
  <si>
    <t>KISHORE MAHBUBANI</t>
  </si>
  <si>
    <t>2/2010</t>
  </si>
  <si>
    <t xml:space="preserve">Hỏi - Đáp                                    về xây dựng nếp sống văn minh </t>
  </si>
  <si>
    <t xml:space="preserve">Bác Hồ với ngoại giao mẩu chuyện nhỏ Bài học lớn </t>
  </si>
  <si>
    <t xml:space="preserve">Ban chấp hành Đảng bộ bộ ngoại giao </t>
  </si>
  <si>
    <t xml:space="preserve">Suy ngẫm về trường phái ngoại giao Hồ Chí Minh </t>
  </si>
  <si>
    <t xml:space="preserve">Võ Văn Sung </t>
  </si>
  <si>
    <t>Lê Khả Phiêu tuyển tập, Tập I (1976 - 1998)</t>
  </si>
  <si>
    <t xml:space="preserve">Giáo trình những nguyên lý cơ bản của chủ nghiã Mác - Lênin                                        (Dành cho sinh viên đại học, cao đẳng khối không chuyên ngành Mác - Lênin, tư tưởng Hồ Chí Minh) </t>
  </si>
  <si>
    <t>19/03/2009</t>
  </si>
  <si>
    <t>Tập bài giảng đào tạo, bồi dưỡng kỹ năng tin học dùng cho cán bộ lãnh đạo, quản lý và giảng dạy, nghiên cứu khoa học - Tập I</t>
  </si>
  <si>
    <t>Học viện CT-HCQG HCM</t>
  </si>
  <si>
    <t xml:space="preserve">Luật thuế tài nguyên </t>
  </si>
  <si>
    <t>Giáo trình chủ nghĩa xã hội khoa học                                           (Tái bản có sửa chữa bổ sung)</t>
  </si>
  <si>
    <t xml:space="preserve">Hội đồng chỉ đạo biên soạn  </t>
  </si>
  <si>
    <t xml:space="preserve">Lịch sử đảng bộ huyên Ba Tơ tỉnh Quảng Ngãi </t>
  </si>
  <si>
    <t>BCH Đảng bộ Huyện Ba Tơ tỉnh Quảng Ngãi</t>
  </si>
  <si>
    <t>Quy định pháp luật về đình công và giải quyết tranh chấp lao động</t>
  </si>
  <si>
    <t>Đại biểu Hội đồng nhân dân
Những điều cần biết</t>
  </si>
  <si>
    <t>Pháp lệnh vệ sinh an toàn thực phẩm và các văn bản hướng dẫn thi hành</t>
  </si>
  <si>
    <t>Thể chế chính trị các nước châu Âu</t>
  </si>
  <si>
    <t>Phạm Văn Đồng - Người con ưu tú của quê hương Quảng Ngãi</t>
  </si>
  <si>
    <t>Mẫu soạn thảo văn bản dùng trong hoạt động quản lý nhà nước của chính quyền xã, phường, thị trấn</t>
  </si>
  <si>
    <t>TS. Lê Văn In</t>
  </si>
  <si>
    <t>Luật Giáo dục</t>
  </si>
  <si>
    <t>21/3/2008</t>
  </si>
  <si>
    <t>Văn bản pháp luật về bảo hiểm y tế</t>
  </si>
  <si>
    <t>Hiến pháp nước CHXHCN Việt Nam năm 1992 ( đã được sửa đổi, bổ sung năm 2001 )</t>
  </si>
  <si>
    <t>Khởi nghĩa giành chính quyền trong Cách mạng Tháng 8 năm 1945 ở Ninh Thuận</t>
  </si>
  <si>
    <t>BTGTU Ninh Thuận</t>
  </si>
  <si>
    <t>Pháp lệnh bảo vệ công trình quan trọng liên quan đến an ninh quốc gia</t>
  </si>
  <si>
    <t>Pháp lệnh ký kết và thực hiện thoả thuận quốc tế</t>
  </si>
  <si>
    <t>27/12/2007</t>
  </si>
  <si>
    <t>Chuyển từ 2007 sang</t>
  </si>
  <si>
    <t>Học thuyết phạm trù trong triết học I.KANT</t>
  </si>
  <si>
    <t>TS. Lê Công Sự</t>
  </si>
  <si>
    <t>Lịch sử Đảng bộ huyện Vĩnh Linh
( 1975 - 2000 )</t>
  </si>
  <si>
    <t>BCHĐB huyện Vĩnh Linh</t>
  </si>
  <si>
    <t>CT In Thống kê &amp; SX bao bì Huế</t>
  </si>
  <si>
    <t>Tư tưởng biện chứng Hồ Chí Minh</t>
  </si>
  <si>
    <t>TS. Nguyễn Đức Đạt</t>
  </si>
  <si>
    <t>Những đặc điểm lớn của thế giới đương đại</t>
  </si>
  <si>
    <t>GS.Nguyễn Đức Bình</t>
  </si>
  <si>
    <t>Lịch sử Đảng bộ thành phố Bắc Giang</t>
  </si>
  <si>
    <t>Học viện chính sách và phát triển                      TS.                          Trần Đình Thảo (Chủ biên)</t>
  </si>
  <si>
    <t xml:space="preserve">Ngô Bảo Châu rạng danh trí tuệ Việt Nam </t>
  </si>
  <si>
    <t>Viện nghiên cứu QLKTTW</t>
  </si>
  <si>
    <t>Bộ KH-ĐT</t>
  </si>
  <si>
    <t>21x29,7</t>
  </si>
  <si>
    <t>1.500 bìa cứng (65.000đ) + 4.500 bìa da (68.000đ)</t>
  </si>
  <si>
    <t>LKTG - 900b (TWĐH - 1000 b: tính ở biểu in nối)</t>
  </si>
  <si>
    <t>TWĐH: 1500b; LKTG: 350b</t>
  </si>
  <si>
    <t>TWĐH: 1000b; LKTG: 1330b</t>
  </si>
  <si>
    <t>Giáo dục đạo đức Hồ Chí Minh cho sinh viên các trường đại học, cao đẳng trong dạy học môn tư tưởng Hồ Chí Minh (Sách chuyên khảo)</t>
  </si>
  <si>
    <t>TS. Lê Thị Vân Anh</t>
  </si>
  <si>
    <t>LỊch sử Đảng bộ và nhân dân xã Tân Kỳ (1930-2015)</t>
  </si>
  <si>
    <t>Đảng bộ huyện Tứ Kỳ - tỉnh Hải Dương - Ban Chấp hành Đảng bộ xã Tân Kỳ</t>
  </si>
  <si>
    <t>Nâng cao chất lượng hoạt động của các loại hình tổ chức cơ sở đảng và chất lượng đảng viên trong đảng bộ khối các cơ quan Trung ương và đảng bộ khối doanh nghiệp Trung ương</t>
  </si>
  <si>
    <t>Trần Hồng Hà- Nguyễn Quang Dương (Đồng CB)</t>
  </si>
  <si>
    <t>Đại tướng, GS.TS. Trần Đại Quang (Chủ biên)</t>
  </si>
  <si>
    <t>Phát triển văn hoá - sức mạnh nội sinh của dân tộc trong điều kiện kinh tế thị trường và hội nhập quốc tế</t>
  </si>
  <si>
    <t>GS.TS. Phùng Hữu Phú (Chủ biên)</t>
  </si>
  <si>
    <t>Trí thức Việt Nam trong tiến trình lịch sử dân tộc</t>
  </si>
  <si>
    <t>GS.TS. Nguyễn Văn Khánh</t>
  </si>
  <si>
    <t>Một số vấn đề lý luận và thực tiễn quản lý nhà nước về công tác dân tộc qua 30 năm đổi mới</t>
  </si>
  <si>
    <t>Phạm Ngọc Thạch - Cuộc đời và sự nghiệp</t>
  </si>
  <si>
    <t>Bộ Y tế</t>
  </si>
  <si>
    <t>Chương trình sưu tầm tài liệu và viết tiểu sử các đồng chí lãnh đạo tiền bối của Đảng và cách mạng Việt Nam</t>
  </si>
  <si>
    <t>Phong trào yêu nước của đồng bào Khmer tỉnh Trà Vinh ( 1930 - 2010 )</t>
  </si>
  <si>
    <t>Ban Chấp hành Đảng bộ tỉnh Trà Vinh</t>
  </si>
  <si>
    <t>30 năm đổi mới và phát triển ở Việt Nam</t>
  </si>
  <si>
    <t>TS. Đinh Thế Huynh, GS.TS. Phùng Hữu Phú - GS.TS. Lê Hữu Nghĩa - GS.TS. Vũ Văn Hiền - PGS.TS. Nguyễn Viết Thông (Đồng chủ biên)</t>
  </si>
  <si>
    <t>BCT 19 đến 23/10 (12 cuốn). Báo cáo tháng 10: 44 cuốn</t>
  </si>
  <si>
    <t>Tuyên Quang - Thủ đô khu giải phóng trong Cách mạng Tháng Tám và Cách mạng Tháng Tám với công cuộc đổi mới đất nước ( Kỷ yếu hội thảo )</t>
  </si>
  <si>
    <t xml:space="preserve">Tỉnh uỷ Tuyên Quang - Bộ Biên tập Tạp chí Cộng sản </t>
  </si>
  <si>
    <t>Lịch sử Đảng bộ tỉnh Vĩnh Long ( 1930 - 2010 )</t>
  </si>
  <si>
    <t>Ban Chấp hành Đảng bộ tỉnh Vĩnh Long</t>
  </si>
  <si>
    <t>Địa chí Thạch Hà</t>
  </si>
  <si>
    <t>Huyện uỷ - HĐND-UBND huyện Thạch Hà, tỉnh Hà Tĩnh. Thái Kim Đỉnh (Chủ biên)</t>
  </si>
  <si>
    <t>Các kỳ đại hội Đảng bộ Thành phố Hà Nội</t>
  </si>
  <si>
    <t>HVCT-HCQGHCM VLSĐ                   PGS, TS. Nguyễn Quý</t>
  </si>
  <si>
    <t xml:space="preserve">Di chúc của Chủ tịch                    Hồ Chí Minh                                      </t>
  </si>
  <si>
    <t>Văn hoá chính trị và lịch sử dưới góc nhìn văn hoá chính trị (Chuyên luận)</t>
  </si>
  <si>
    <t>Tài liệu tham khảo phục vụ nghiên cứu tổng kết 30 năm đổi mới</t>
  </si>
  <si>
    <t>Thực hiện dân chủ trong các trường đại học ở nước ta hiện nay</t>
  </si>
  <si>
    <t>TS. Đồng Văn Quân</t>
  </si>
  <si>
    <t>TS. Phạm Văn Chung</t>
  </si>
  <si>
    <t>QI-2014</t>
  </si>
  <si>
    <t>Liên hiệp các tổ chức hữu nghị Việt Nam - Quá trình hình thành và phát triển</t>
  </si>
  <si>
    <t>Liên hiệp các tổ chức hữu nghị Việt Nam</t>
  </si>
  <si>
    <t>Văn bản mới hướng dẫn thi hành Bộ luật lao động năm 1994 ( sửa đổi, bổ sung các năm 2002, 2006, 2007 )</t>
  </si>
  <si>
    <t>Quy trình và phương thức thẩm tra, quyết định, phê chuẩn và giám sát ngân sách nhà nước của Quốc hội</t>
  </si>
  <si>
    <t>Các quy chế về cảnh báo, phòng, chống thiên tai                 (Áp thấp nhiệt đới, bão, lụt, động đất, sóng thần...)</t>
  </si>
  <si>
    <t>Uỷ ban Thường vụ QH</t>
  </si>
  <si>
    <t xml:space="preserve"> PL</t>
  </si>
  <si>
    <t>Lịch sử đảng bộ khối cơ quan dân chính Đảng tỉnh Tuyên Quang (1955 - 2009)</t>
  </si>
  <si>
    <t>Quy định pháp luật về hoạt động kiểm tra, xử phạt hành chính của quản lý thị trường</t>
  </si>
  <si>
    <t>Giáo trình Logic học biện chứng</t>
  </si>
  <si>
    <t>PGS.TS. Võ Văn Thắng</t>
  </si>
  <si>
    <t>Hỏi - đáp về hệ thống tài khoản quốc gia (SNA) và ứng dụng ở Việt Nam</t>
  </si>
  <si>
    <t>Phạm Đình Hàn</t>
  </si>
  <si>
    <t>Lợi ích nhóm thực trạng và giải pháp</t>
  </si>
  <si>
    <t>PGS. TS. Lê Quốc Lý (CB)</t>
  </si>
  <si>
    <t>Giáo trình kế toán tài chính (quyển 1)</t>
  </si>
  <si>
    <t>TS. Trần Thị Cẩm Thanh (CB), ThS. Tô Đình Dân, ThS. Lê Hồng Điệp</t>
  </si>
  <si>
    <t>Phát triển dịch vụ ngân hàng điện tử  tại Việt nam</t>
  </si>
  <si>
    <t>TS. Phạm Thu Hương</t>
  </si>
  <si>
    <t>Xu hướng tự do hóa ngôn ngữ thơ Việt nam thế kỷ XX</t>
  </si>
  <si>
    <t>TS. Nguyễn Thị PHương Thùy</t>
  </si>
  <si>
    <t>Lịch sử Mặt trận tổ quốc Việt Nam tỉnh Tây Ninh</t>
  </si>
  <si>
    <t>MTTQVN tỉnh Tây Ninh</t>
  </si>
  <si>
    <t>Cẩm nang pháp luật về thuế nhà thầu nước ngoài và hiệp định tránh đánh thuế hai lần</t>
  </si>
  <si>
    <t>TS. Nguyễn Thanh Huyền, ThS. Vũ Thị Lan Hương (CB)</t>
  </si>
  <si>
    <t xml:space="preserve">Tổ chức quản lý thực hiện dự án đầu tư </t>
  </si>
  <si>
    <t>TS. Phạm Thị Thu Hà</t>
  </si>
  <si>
    <t>Quy định pháp luật về xử phạt vi phạm hành chính trong lĩnh vực giao thông đường bộ và đường sắt</t>
  </si>
  <si>
    <t>BCT(18-22/7/2011)       BCThang7/2011</t>
  </si>
  <si>
    <t>Lịch sử phong trào phụ nữ tỉnh Cao Bằng (1930 - 2010)</t>
  </si>
  <si>
    <t xml:space="preserve">Hội Liên hiệp Phụ nữ tỉnh
Cao Bằng </t>
  </si>
  <si>
    <t>Lịch sử đấu tranh cách mạng của Đảng bộ và nhân dân xã  Quang Hưng, tập I (1945-2010)</t>
  </si>
  <si>
    <t xml:space="preserve">Ban Chấp hành Đảng bộ xã Quang Hưng </t>
  </si>
  <si>
    <t>Soemon Takakuwa (CB), Nguyen Hong Son, Nguyen Dang minh (Đồng CB)</t>
  </si>
  <si>
    <t>Quản  lý văn hóa Việt Nam trong tiến trình đổi mới và hội nhập quốc tế</t>
  </si>
  <si>
    <t>Phan Hồng Giang- Bùi Hoài Sơn (Đồng CB)</t>
  </si>
  <si>
    <t>BC tháng 1: 84</t>
  </si>
  <si>
    <t>Luật cạnh tranh năm 2004 (song ngữ V-A) The law on competition in 2004</t>
  </si>
  <si>
    <r>
      <t xml:space="preserve">BC tuần (28/1 đến 1/2): </t>
    </r>
    <r>
      <rPr>
        <b/>
        <sz val="12"/>
        <rFont val="Times New Roman"/>
        <family val="1"/>
      </rPr>
      <t>12</t>
    </r>
  </si>
  <si>
    <t>Quy định pháp luật về tổ chức và hoạt động tư vấn pháp luật</t>
  </si>
  <si>
    <t>Những điều cần biết về di chúc và lập di chúc (Tủ sách pháp luật phổ thông)</t>
  </si>
  <si>
    <t>Luật gia Tiến Thành</t>
  </si>
  <si>
    <t>Luật người khuyết tật năm 2010 và văn bản hướng dẫn thi hành</t>
  </si>
  <si>
    <t>Di chúc của Chủ tịch Hồ Chí Minh</t>
  </si>
  <si>
    <t>Những điều cơ quan, tổ chức và doanh nghiệp cần biết về pháp luật thuế thu nhập cá nhân (Tủ sách pháp luật doanh nhân)</t>
  </si>
  <si>
    <t>ThS. Trương Huỳnh Thắng</t>
  </si>
  <si>
    <t>Những điều người dân cần biết về pháp luật thuế thu nhập cá nhân (Tủ sách pháp luật phổ thông)</t>
  </si>
  <si>
    <t>Học viện CT-HC QG HCM- Viện Lịch sử Đảng</t>
  </si>
  <si>
    <t>Tài liệu phục vụ việc tổ chức lấy ý kiến nhân dân về dự thảo sửa đổi Hiến pháp năm 1992</t>
  </si>
  <si>
    <t>UB dự thảo sửa đổi Hiến pháp năm 1992</t>
  </si>
  <si>
    <t>Học viện Ngoại giao - Phạm Bình Minh (CB)</t>
  </si>
  <si>
    <t>Đồng chí Phạm Hùng với cách mạng VN và quê hương Vĩnh Long</t>
  </si>
  <si>
    <t>Ban Tuyên giáo Trung ương- Học viện CT-HC QG HCM- Tỉnh ủy Vĩnh Long</t>
  </si>
  <si>
    <t>Hỏi - đáp về hoạt động của Ban Thanh tra nhân dân (Tủ sách Pháp luật phổ thông)</t>
  </si>
  <si>
    <t>Biên khảo Nhà tù Guyane và những câu chuyện về người tù An Nam (1962 -1953)</t>
  </si>
  <si>
    <t>Trần Kiết Hùng - Bùi Văn Quế (Biên soạn)</t>
  </si>
  <si>
    <t xml:space="preserve">Cty TNHH MTV in Báo Nhân dân </t>
  </si>
  <si>
    <t xml:space="preserve">Hỏi - Đáp về tội phạm, trách nhiệm hình sự và hình phạt </t>
  </si>
  <si>
    <t>Buntêng Vôngxay</t>
  </si>
  <si>
    <t>In Nghệ An</t>
  </si>
  <si>
    <t>Lg.Vương Thị Lan Phương</t>
  </si>
  <si>
    <t>Lịch sử phong trào nông dân và hội nông dân Thái Bình (1930 - 2010)</t>
  </si>
  <si>
    <t xml:space="preserve">BCH Hội nông dân tỉnh Thái Bình </t>
  </si>
  <si>
    <t>Vấn đề dân tộc và quan hệ dân tộc ở Việt nam hiện nay                   (Sách tham khảo)</t>
  </si>
  <si>
    <t>TS.                         Đậu Tuấn Nam (Chủ biên)</t>
  </si>
  <si>
    <t>Giáo trình lịch sử tỉnh Lào Cai</t>
  </si>
  <si>
    <t>Hội đồng Biên soạn tỉnh</t>
  </si>
  <si>
    <t>Lịch sử đấu tranh cách mạng của đảng bộ và nhân dân xã Lưu Nghiệp Anh (1930-1975)</t>
  </si>
  <si>
    <t>BCH Đảng bộ huyện Trà Cú, BCH Đảng bộ xã Lưu Nghiệp Anh</t>
  </si>
  <si>
    <t>Cẩm nang công tác mặt trận</t>
  </si>
  <si>
    <t xml:space="preserve">GS. TS                     Phùng Hữu Phú            TS.                    Nguyễn Viết Thông                     TS.                           Bùi Văn Thông </t>
  </si>
  <si>
    <t>19/02/2009</t>
  </si>
  <si>
    <t>Giáo trình Tư tưởng Hồ Chí Minh                                      (Dành cho sinh viên đại học, cao đẳng khối không chuyên ngành Mác- Lênin, tư tưởng Hồ Chí Minh)</t>
  </si>
  <si>
    <t xml:space="preserve">XN in ACS Việt Nam Dương Kinh Hải Phòng </t>
  </si>
  <si>
    <t>Xây dựng và động viên sức mạnh chính trị - tinh thần trong công cuộc giữ nước của dân tộc Việt Nam</t>
  </si>
  <si>
    <t xml:space="preserve">Viện Khoa học xã hội nhân văn quân sự </t>
  </si>
  <si>
    <t>Cty in Tiến Bộ</t>
  </si>
  <si>
    <t>Phạm Văn Đồng Tuyển tập (1976-2000). Tập III</t>
  </si>
  <si>
    <t xml:space="preserve">Hội đồng chỉ đạo xuất bản  </t>
  </si>
  <si>
    <t>23/02/2009</t>
  </si>
  <si>
    <t>Phong trào công nhân quốc tế - Những vấn đề lịch sử và lý luận. Tập III</t>
  </si>
  <si>
    <t>102 câu hỏi - đáp về xử lý vi phạm hành chính trong lĩnh vực giao thông đường bộ</t>
  </si>
  <si>
    <t>Trần Sơn - 
Hoàng Xuân Quý</t>
  </si>
  <si>
    <t>13/12/2007</t>
  </si>
  <si>
    <t>Sự phát triển của tư tưởng chính trị Việt Nam thế kỷ X - XV</t>
  </si>
  <si>
    <t>TS. Nguyễn Hoài Văn</t>
  </si>
  <si>
    <t>Phát triển bền vững hệ thống ngân hàng Việt Nam</t>
  </si>
  <si>
    <t>PGS.TS. Nguyễn Hồng Sơn, PGS.TS. Trịnh Thị Hoa Mai, PGS.TS. Trần Thị Thanh Tú (Đồng chủ biên)</t>
  </si>
  <si>
    <t>Trả lời các nhà báo</t>
  </si>
  <si>
    <t>Quốc hội Việt Nam - 70 năm hình thành và phát triển 1946-2016 (Kỷ yếu hội thảo)</t>
  </si>
  <si>
    <t>Uỷ ban thường vụ Quốc hội</t>
  </si>
  <si>
    <t>Tư tưởng Hồ Chí Minh về công tác nội chính và phòng, chống tham nhũng</t>
  </si>
  <si>
    <t>Ban Nội chính Trung ương</t>
  </si>
  <si>
    <t>Linh Gia</t>
  </si>
  <si>
    <t>Những tấm gương bình dị mà cao quý trong học tập và làm theo tấm gương đạo đức Hồ Chí Minh năm 2014</t>
  </si>
  <si>
    <t>Nâng cao chất lượng, hiệu quả công tác dân vận của Đảng trong thời kỳ mới</t>
  </si>
  <si>
    <t>Ban Dân vận Trung ương - Hà Thị Khiết (Chủ biên)</t>
  </si>
  <si>
    <t>Tổng tập công thần triều Nguyễn qua tài liệu Mộc Bản - Di sản tư liệu thế giới (Tập 1)</t>
  </si>
  <si>
    <t>Cục Văn thư và lưu trữ Nhà nước - Trung tâm lưu trữ quốc gia IV</t>
  </si>
  <si>
    <t>TT Tu bỏ, phục chế tài liệu lưu trữ</t>
  </si>
  <si>
    <t>Báo cáo tuần từ 11 đến 15-1-2016 (33c)</t>
  </si>
  <si>
    <t>Cẩm nang nghiệp vụ dành cho lãnh đạo và công chức chuyên môn thuộc Uỷ ban nhân dân cấp xã</t>
  </si>
  <si>
    <t>Cẩm nang phòng tránh đuối nước</t>
  </si>
  <si>
    <t>NXB Kim đồng</t>
  </si>
  <si>
    <t>Truyện kể về Bác Hồ - Những chặng đường trường kỳ kháng chiến (Xuất bản lần thứ hai)</t>
  </si>
  <si>
    <t>Thơ chúc Tết mừng Xuân của Bác Hồ và lời bình</t>
  </si>
  <si>
    <t>Hỏi - đáp một số vấn đề về đạo lạ, tà đạo ở nước ta hiện nay</t>
  </si>
  <si>
    <t>Kể chuyện trạng nguyên Việt Nam</t>
  </si>
  <si>
    <t>NXB Văn học</t>
  </si>
  <si>
    <t>Tín ngưỡng, tôn giáo và mê tín dị đoan</t>
  </si>
  <si>
    <t>Hướng dẫn tham gia giao thông an toàn</t>
  </si>
  <si>
    <t>NXB GTVT</t>
  </si>
  <si>
    <t>Kể chuyện những người thầy nổi tiếng xưa</t>
  </si>
  <si>
    <t>Tục ngữ ca dao Việt Nam - Tuyển chọn</t>
  </si>
  <si>
    <t>NXB Thanh niên</t>
  </si>
  <si>
    <t>Nghệ thuật ứng xử cho bạn trẻ</t>
  </si>
  <si>
    <t>Hướng dẫn chăm sóc người bệnh đột quỵ</t>
  </si>
  <si>
    <t>NXB Y học</t>
  </si>
  <si>
    <t>Hỏi - đáp pháp luật về trợ giúp pháp lý</t>
  </si>
  <si>
    <t>Hỏi - đáp về các vấn đề lịch sử - pháp lý liên quan đến chủ quyền biển, đảo Việt Nam</t>
  </si>
  <si>
    <t>Nâng cao kỹ năng giao tiếp của cán bộ xã, phường, thị trấn</t>
  </si>
  <si>
    <t>Cẩm nang công tác thống kê cấp xã</t>
  </si>
  <si>
    <t>NXB Thống kê</t>
  </si>
  <si>
    <t>Câu đố dân gian Việt Nam</t>
  </si>
  <si>
    <t>Ăn uống - phòng và chữa bệnh ở người có tuổi</t>
  </si>
  <si>
    <t>Hướng dẫn cộng đồng xây dựng mô hình bảo vệ môi trường</t>
  </si>
  <si>
    <t>NXB Tài nguyên - MT</t>
  </si>
  <si>
    <t>Hỏi - đáp về Luật bảo vệ mô trường năm 2014</t>
  </si>
  <si>
    <t>Sổ tay pháp luật dành cho công an xã</t>
  </si>
  <si>
    <t>Hệ thống bầu cử ở Anh, Mỹ, và Pháp lý thuyết và hiện thực                                           (Sách chuyên khảo)</t>
  </si>
  <si>
    <t xml:space="preserve">BCH Đảng bộ huyện Nam Trực </t>
  </si>
  <si>
    <t>Văn kiện Đại hội Đại biểu toàn quốc lần thứ II</t>
  </si>
  <si>
    <t>Ẩm thực dân gian Hà Nội (Xuất bản lần thứ Hai)</t>
  </si>
  <si>
    <t xml:space="preserve">TS.                       Nguyễn Thị Bảy </t>
  </si>
  <si>
    <t xml:space="preserve">Học viện chính trị - hành chính quốc gia                     Hồ Chí Minh </t>
  </si>
  <si>
    <t xml:space="preserve">Củng cố mối quan hệ dân tộc và tôn giáo ở Việt Nam                                      trong bối cảnh hiện nay theo tư tưởng Hồ Chí Minh </t>
  </si>
  <si>
    <t xml:space="preserve">TS                           Vũ Văn Hậu </t>
  </si>
  <si>
    <t>Lịch sử bí mật đế chế Hoa Kỳ                                                 (Xuất bản lần thứ 2)</t>
  </si>
  <si>
    <t>John Perkins</t>
  </si>
  <si>
    <t>16/6/2009</t>
  </si>
  <si>
    <t>Công ty CP in TM &amp; DV - Prima</t>
  </si>
  <si>
    <t xml:space="preserve">Quan niệm của nho giáo về con người, về giáo dục và đào tạo con người </t>
  </si>
  <si>
    <t>TS.                          Nguyễn Thị Tuyết Mai</t>
  </si>
  <si>
    <t xml:space="preserve">Văn học nghệ thuật trong  cơ chế thị trường và hội nhập </t>
  </si>
  <si>
    <t xml:space="preserve">Hội đồng lý luận, phê bình văn học, nghệ thuật trung ương </t>
  </si>
  <si>
    <t>Lịch sử Chính phủ Việt Nam
Tập I (1945 - 1955 )</t>
  </si>
  <si>
    <t>Điều lệ Đảng từ Đại hội đến Đại hội (lý luận và thực tiễn) -  tái bản</t>
  </si>
  <si>
    <t>Lê Huy Bảo</t>
  </si>
  <si>
    <t>Tâm lý học lãnh đạo quản lý (tái bản)</t>
  </si>
  <si>
    <t>TS.Võ Thành Khối</t>
  </si>
  <si>
    <t>Đề cương bài giảng xử lý tình huống chính trị (cao cấp LLCT)- tái bản</t>
  </si>
  <si>
    <t>Học viện Chính trị Khu vực II
Khoa Chính trị học</t>
  </si>
  <si>
    <t>Luật dược năm 2005 và văn bản hướng dẫn thi hành</t>
  </si>
  <si>
    <t>Hỏi - Đáp về luật bảo hiểm xã hội</t>
  </si>
  <si>
    <t>Lê Thanh</t>
  </si>
  <si>
    <t>Quy định về trợ giúp phát triển doanh nghiệp nhỏ và vừa</t>
  </si>
  <si>
    <t>Quy định mới hướng dẫn thi hành pháp luật về thuế</t>
  </si>
  <si>
    <t>Hỏi - Đáp các quy định của pháp luật về thừa kế</t>
  </si>
  <si>
    <t xml:space="preserve">Hội đồng chỉ đạo xuất bản                   Sách xã, phươờng thị trấn </t>
  </si>
  <si>
    <t>Báo cáo tuần từ 25 đến 29-1-2016 (26c)</t>
  </si>
  <si>
    <t>Trách nhiệm của chính quyền cơ sở trong tiếp công dân, giải quyết khiếu nại, tố cáo và phòng, chống tham nhũng, lãng phí</t>
  </si>
  <si>
    <t>Phong tục thờ cúng tổ tiên - Nét đẹp văn hóa các dân tộc Việt Nam</t>
  </si>
  <si>
    <t>Sách của NXB VHDT</t>
  </si>
  <si>
    <t>Kỹ năng tuyên truyền, phổ biến, giáo dục pháp luật dành cho cán bộ cơ sở</t>
  </si>
  <si>
    <t>Phòng, chống ma túy học đường</t>
  </si>
  <si>
    <t>Mỗi câu chuyện nhỏ, một bài học lớn</t>
  </si>
  <si>
    <t>Sổ tay về quản lý nhà nước và kỹ năng làm việc dành cho cán bộ, công chức xã, phường, thị trấn (Tái bản có sửa chữa, bổ sung)</t>
  </si>
  <si>
    <t>CD-ROM Lịch sử tư tưởng quân sự Việt Nam</t>
  </si>
  <si>
    <t>T&amp;G Media</t>
  </si>
  <si>
    <t>CD-ROM Lịch sử kháng chiến chống Mỹ, cứu nước 1954 - 1975</t>
  </si>
  <si>
    <t>Luật tổ chức Quốc hội</t>
  </si>
  <si>
    <t>2-2016</t>
  </si>
  <si>
    <t>Báo cáo tuần từ 1 đến 5-2-2016 (16c)</t>
  </si>
  <si>
    <t>Luật bầu cử đại biểu Quốc hội và đại biểu Hội đồng nhân dân</t>
  </si>
  <si>
    <t>Báo cáo tuần từ 15 đến 19-2-2016 (5c)</t>
  </si>
  <si>
    <t>Luật thi hành án dân sự năm 2008 sửa đổi, bổ sung năm 2014</t>
  </si>
  <si>
    <t>Một số vấn đề lý luận và thực tiễn về tổ chức lãnh thổ nông nghiệp - thực tế tỉnh Nghệ An (giai đoạn 2000-2010)</t>
  </si>
  <si>
    <t>TS. Nguyễn THị Trang Thanh</t>
  </si>
  <si>
    <t>Nhà giáo Đỗ Xuân Vượng với trường cấp III Phan Đình Phùng và sự nghiệp giáo dục Hà Tĩnh</t>
  </si>
  <si>
    <t>Nguyễn Bá Bốn (Chủ biên)</t>
  </si>
  <si>
    <t>Phòng, chống "diễn biến hoà bình' trong lĩnh vực văn học nghệ thuật</t>
  </si>
  <si>
    <t>Tổng cục Chính trị QĐND VN: Cục Tuyên huấn - Tạp chí Văn nghệ Quân đội</t>
  </si>
  <si>
    <t>Quản lý môi trường đô thị Nhật Bản và khả năng ứng dụng ở Việt Nam</t>
  </si>
  <si>
    <t>Nguyễn Thị Ngọc</t>
  </si>
  <si>
    <t>Sức mạnh mềm văn hoá Trung Quốc tác động tới Việt Nam và một số nước Đông Á (Sách tham khảo)</t>
  </si>
  <si>
    <t>TS. Nguyễn Thị Thu Phương (Chủ biên)</t>
  </si>
  <si>
    <t>Lịch sử Đảng bộ xã Hải Khê (1930-2010)</t>
  </si>
  <si>
    <t>Ban Chấp hành Đảng bộ xã Hải Khê</t>
  </si>
  <si>
    <t>Lịch sử Đảng bộ huyện Tam Bình (1930-2010)</t>
  </si>
  <si>
    <t>Ban Chấp hành Đảng bộ huyện Tam Bình, tỉnh Vĩnh Long</t>
  </si>
  <si>
    <t>Lịch sử cách mạng của Đảng bộ và nhân dân xã Đa Tốn (1930-2015)</t>
  </si>
  <si>
    <t>Ban Chấp hành Đảng bộ xã Đa Tốn</t>
  </si>
  <si>
    <t>Hồ Tùng Mậu - Tiểu sử</t>
  </si>
  <si>
    <t>Các nước và một số lãnh thổ trên thế giới (Tái bản có sửa chữa, bổ sung)</t>
  </si>
  <si>
    <t>Kế toán doanh nghiệp từ lý thuyết tới thực hành</t>
  </si>
  <si>
    <t>Viện nghiên cứu phát triển kinh doanh - PGS.TS. Nguyễn Đình Hựu (Chủ biên)</t>
  </si>
  <si>
    <t>Tâm lý người và quá trình hình thành nhân cách (Sách chuyên khảo)</t>
  </si>
  <si>
    <t>Lâm Hoàng Long</t>
  </si>
  <si>
    <t>Công tác kiểm tra, giám sát và kỷ luật của Đảng qua 30 năm đổi mới</t>
  </si>
  <si>
    <t>Cách mạng Việt Nam trên bàn cờ quốc tế - Lịch sử và vấn đề</t>
  </si>
  <si>
    <t>GS.NGND Vũ Dương Ninh</t>
  </si>
  <si>
    <t>Trần Quốc Hoàn - Nhà lãnh đạo tiền bối tiêu biểu của cách mạng Việt Nam</t>
  </si>
  <si>
    <t>Chuyển dịch cơ cấu kinh tế nông nghiệp ngoại thành Hà Nội theo hướng giá trị cao, kinh tế xanh và phát triển bền vững</t>
  </si>
  <si>
    <t>Viện nghiên cứu phát triển kinh tế - xã hội Hà Nội: TS. Trịnh Kim Liên (Chủ biên)</t>
  </si>
  <si>
    <t>Tập hợp các văn bản hướng dẫn bầu cử đại biểu Quốc hội, đại biểu Hội đồng nhân dân</t>
  </si>
  <si>
    <t>Hội đồng bầu cử quốc gia (Biên soạn)</t>
  </si>
  <si>
    <t>Hỏi - đáp về bầu cử đại biểu Quốc hội khoá XIV và đại biểu Hội đồng nhân dân các cấp nhiệm kỳ 2016-2021</t>
  </si>
  <si>
    <t>Hội đồng bầu cử quốc gia</t>
  </si>
  <si>
    <t>Công ty Cổ phần Văn hoá - Công nghệ Mêkông Việt</t>
  </si>
  <si>
    <t>Cẩn thận với tác dụng phụ của thuốc</t>
  </si>
  <si>
    <t>Văn hoá giao thông ở Việt Nam hiện nay</t>
  </si>
  <si>
    <t>"Diễn biến hoà bình" và đấu tranh chống "diễn biến hoà bình" (Hỏi - đáp)</t>
  </si>
  <si>
    <t>TS. Nguyễn Mạnh Quyền</t>
  </si>
  <si>
    <t>Ngôn ngữ văn hoá Nam Bộ</t>
  </si>
  <si>
    <t>Lịch sử kháng chiến chống Mỹ, cứu nước 1954-1975 - Tập IV - Cuộc đụng đầu lịch sử</t>
  </si>
  <si>
    <t>Lịch sử Đảng bộ và nhân dân xã Nguyễn Huệ (1930-2010)</t>
  </si>
  <si>
    <t>BCHĐB huyện Đông Triều, BCHĐB xã Nguyễn Huệ</t>
  </si>
  <si>
    <t>Công giáo ở miền Trung Việt Nam (sách chuyên khảo)</t>
  </si>
  <si>
    <t>Cuộc thi viết phát triển kinh tế tập thể trong thời kỳ đổi mới</t>
  </si>
  <si>
    <t>Liên minh hợp tác xã Việt Nam - Báo Nhân dân</t>
  </si>
  <si>
    <t>Đổi mới công tác kiểm tra, kỷ luật nhằm nâng cao sức chiến đấu của Đảng trong giai đoạn cách mạng mới</t>
  </si>
  <si>
    <t>GS,TS.Nguyễn Thị Doan</t>
  </si>
  <si>
    <t>Đổi mới sâu rộng, phát triển đát nước nhanh và bền vững, tiến cùng thời đại - T1</t>
  </si>
  <si>
    <t>Phan Văn Khải</t>
  </si>
  <si>
    <t>V.I.Lênin- Tập34</t>
  </si>
  <si>
    <t>Quy định mới về bảo vệ và phát triển rừng</t>
  </si>
  <si>
    <t>Quy định mới về vay  và trả nợ nước ngoài</t>
  </si>
  <si>
    <t>Tăng cường pháp chế XHCN trong hoạt động lập pháp, lập quy ở Việt Nam hiện nay</t>
  </si>
  <si>
    <t>TS.Đỗ Ngọc Hải</t>
  </si>
  <si>
    <t>Giáo trình Mỹ học Mác- Lênin</t>
  </si>
  <si>
    <t>Hồ Chí Minh- Biên niên tiểu sử 
Tập 1(1890-1929)</t>
  </si>
  <si>
    <t>V.I.Lê- nin-Tập 48</t>
  </si>
  <si>
    <t>Văn kiện Đảng toàn tập- Tập46
(1985)</t>
  </si>
  <si>
    <t>Văn hoá ứng xử công an nhân dân (Lưu hành nội bộ)</t>
  </si>
  <si>
    <t>Đặc trưng của nền kinh tế thị trường định hướng XHCN ở Việt Nam</t>
  </si>
  <si>
    <t>Tư tưởng Hồ Chí Minh về đối ngoại và sự vận dụng của Đảng trong thời kỳ đổi mới</t>
  </si>
  <si>
    <t>Hướng dẫn học và ôn tập bộ môn tư tưởng Hồ Chí Minh</t>
  </si>
  <si>
    <t>PGS,TS.Nguyễn Thế Thắng</t>
  </si>
  <si>
    <t>Nâng cao năng lực lãnh đạo của cán bộ nữ trong hệ thống chính trị</t>
  </si>
  <si>
    <t>Nguyễn Đức Hạt</t>
  </si>
  <si>
    <t>Lược khảo về kinh nghiệm phát hiện, đào tạo và sử dụng nhân tài trong lịch sử Việt Nam</t>
  </si>
  <si>
    <t>Phạm Hồng Tung</t>
  </si>
  <si>
    <t>Đồng chí Trần Quốc Hoàn- Chiến sỹ cách mạng trung kiên của Đảng, nhà lãnh đạo xuất sắc của công an Việt Nam</t>
  </si>
  <si>
    <t>Triết học cổ điển Đức: những vấn đề nhận thức luận và đạo đức học</t>
  </si>
  <si>
    <t>ĐHQG Hà Nội</t>
  </si>
  <si>
    <t>50 năm Tổng công ty xăng dầu Việt Nam (1956-2006)</t>
  </si>
  <si>
    <t>Petrolimex</t>
  </si>
  <si>
    <t>Giáo trình quan hệ kinh tế quốc tế</t>
  </si>
  <si>
    <t>Niên giám các điều ước quốc tế nước CHXHCNVN ký năm1994- T1</t>
  </si>
  <si>
    <t>TS. Vũ Hồng Vận</t>
  </si>
  <si>
    <t>Lịch sử phong trào phụ nữ tỉnh Phú Yên (1975-2010)</t>
  </si>
  <si>
    <t>Hội liên hiệp phụ nữ tỉnh Phú Yên</t>
  </si>
  <si>
    <t>Chuyện kể về Bác Hồ qua các tài liệu và hiện vật</t>
  </si>
  <si>
    <t>Khu di tích Chủ tịch Hồ Chí Minh tại Phủ Chủ tịch</t>
  </si>
  <si>
    <t>Luật sở hữu trí tuệ năm 2005 sửa đổi, bổ sung năm 2009</t>
  </si>
  <si>
    <t>Nâng cao năng lực lãnh đạo và sức chiến đấu của Đảng trong thời kỳ mới (Sách chuyên khảo)</t>
  </si>
  <si>
    <t>PGS.TS. Lương Khắc Hiếu - PGS.TS. Trương Ngọc Nam (Đồng chủ biên)</t>
  </si>
  <si>
    <t>Luật mặt trận Tổ quốc Việt Nam</t>
  </si>
  <si>
    <t>Giáo trình những nguyên lý cơ bản của chủ nghĩa Mác - Lênin dành cho sinh viên đại học, cao đẳng khối không chuyên ngành Mác - Lênin, tư tưởng Hồ Chí Minh</t>
  </si>
  <si>
    <t>Sách anh Chiêm đưa là sách in nối 11-2016</t>
  </si>
  <si>
    <t>Bức tranh thế giới đương đại (Sách chuyên khảo)</t>
  </si>
  <si>
    <t>GS.TS. Vũ Văn Hiền - PGS.TS. Bùi Đình Bôn (Đồng chủ biên)</t>
  </si>
  <si>
    <t>Giáo trình kinh tế học vĩ mô</t>
  </si>
  <si>
    <t>Trường Đại học Quy Nhơn - PGS.TS. Trần Thị Cẩm Thanh (Chủ biên)</t>
  </si>
  <si>
    <t>Nơi giữ lửa và truyền lửa</t>
  </si>
  <si>
    <t>Bảo tàng chiến sĩ cách mạng bị địch bắt tù đày</t>
  </si>
  <si>
    <t>Anh Chiêm không đưa sách (chị Hường có)</t>
  </si>
  <si>
    <t>Giáo trình tư tưởng Hồ Chí Minh dành cho sinh viên đại học, cao đẳng khối không chuyên ngành Mác - Lênin, tư tưởng Hồ Chí Minh</t>
  </si>
  <si>
    <t>Tài liệu bồi dưỡng lý luận chính trị dành cho đảng viên mới (Tái bản có sửa chữa, bổ sung)</t>
  </si>
  <si>
    <t>Tài liệu bồi dưỡng bí thư chi bộ và cấp uỷ viên ở cơ sở (Tái bản có sửa chữa, bổ sung)</t>
  </si>
  <si>
    <t>70 năm lực lượng vũ trang quân sự tỉnh Lạng Sơn (1947-2017)</t>
  </si>
  <si>
    <t>Bộ Chỉ huy quân sự tỉnh Lạng Sơn</t>
  </si>
  <si>
    <t>26x25</t>
  </si>
  <si>
    <t>Lịch sử lực lượng vũ trang nhân dân huyện Cẩm Thuỷ (1945-2015)</t>
  </si>
  <si>
    <t>Đảng uỷ - Ban Chỉ huy Quân sự huyện Cẩm Thuỷ</t>
  </si>
  <si>
    <t>Lịch sử lực lượng vũ trang nhân dân huyện Như Thanh (1996-2016) Tập 1</t>
  </si>
  <si>
    <t>Đảng uỷ - Ban Chỉ huy Quân sự huyện Như Thanh</t>
  </si>
  <si>
    <t>Giáo trình đường lối cách mạng của Đảng Cộng sản Việt Nam dành cho sinh viên đại học, cao đẳng khối không chuyên ngành Mác - Lênin, tư tưởng Hồ Chí Minh (Xuất bản lần thứ 10)</t>
  </si>
  <si>
    <t>Du lịch Việt Nam 1 - Trung du và miền núi phía Bắc</t>
  </si>
  <si>
    <t>TS. Vũ Đình Hoà (Chủ biên)</t>
  </si>
  <si>
    <t>Du lịch Việt Nam 2 - Đồng bằng sông Hồng và duyên hải Đông Bắc</t>
  </si>
  <si>
    <t>Du lịch Việt Nam 3 - Bắc Trung Bộ</t>
  </si>
  <si>
    <t>Du lịch Việt Nam 4 - Nam Trung Bộ</t>
  </si>
  <si>
    <t>Du lịch Việt Nam 5 - Tây Nguyên</t>
  </si>
  <si>
    <t>Du lịch Việt Nam 6 - Đông Nam Bộ</t>
  </si>
  <si>
    <t>Du lịch Việt Nam 7 - Đồng bằng sông Cửu Long</t>
  </si>
  <si>
    <t>Những mẩu chuyện về phong cách Hồ Chí Minh (Xuất bản lần thứ hai)</t>
  </si>
  <si>
    <t>Huấn thị của Chủ tịch Hồ Chí Minh với bộ đội đặc công, bộ đội đặc công thực hiện lời huấn thị của Người trong giai đoạn mới</t>
  </si>
  <si>
    <t>Bộ Tư lệnh đặc công</t>
  </si>
  <si>
    <t>Binh chủng đặc công - 50 năm xây dựng, chiến đấu và phát triển</t>
  </si>
  <si>
    <t>Nam Bộ với toàn quốc kháng chiến</t>
  </si>
  <si>
    <t>Đảng uỷ - Bộ Tư lệnh Quân khu 7</t>
  </si>
  <si>
    <t>Nghị định của Chính phủ về xử phạt vi phạm hành chính trong lĩnh vực bảo vệ môi trường</t>
  </si>
  <si>
    <t>Chính phủ</t>
  </si>
  <si>
    <t>Tôn giáo và văn hoá Đông Nam Á (Sách tham khảo)</t>
  </si>
  <si>
    <t>Trương Sỹ Hùng</t>
  </si>
  <si>
    <t>Xây dựng, chỉnh đốn Đảng là nhiệm vụ then chốt để phát triển đất nước</t>
  </si>
  <si>
    <t>262.000 bản (CV của VPTW) và 1.400 bản TPH</t>
  </si>
  <si>
    <t>Tài liệu hướng dẫn môn học Lý luận về nhà nước và pháp luật</t>
  </si>
  <si>
    <t>Vai trò giáo dục pháp luật đối với phạm nhân đang chấp hành án tại các trại giam thuộc Bộ Công an</t>
  </si>
  <si>
    <t>TS.Hoàng Thu Hằng</t>
  </si>
  <si>
    <t>Luật việc làm</t>
  </si>
  <si>
    <t>Luật tiếp công dân</t>
  </si>
  <si>
    <t>BCT 13 đến 17-1-2014</t>
  </si>
  <si>
    <t>Tài liệu nghiên cứu Nghị quyết Hội nghị lần thứ tám Ban Chấp hành Trung ương Đảng Cộng sản Việt Nam khoá XI (Dùng cho cán bộ chủ chốt)</t>
  </si>
  <si>
    <t>1-2014</t>
  </si>
  <si>
    <t>Tài liệu hỏi - đáp Nghị quyết Hội nghị lần thứ tám Ban Chấp hành Trung ương Đảng Cộng sản Việt nam khoá XI (Dùng cho đoàn viên, hội viên các đoàn thể chính trị - xã hội và tuyên truyền rộng rãi trong nhân dân)</t>
  </si>
  <si>
    <t>Tài liệu học tập Nghị quyết Hội nghị lần thứ tám Ban Chấp hành Trung ương Đảng Cộng sản Việt Nam khoá XI (Dùng cho cán bộ,  đảng viên ở cơ sở)</t>
  </si>
  <si>
    <t>Chế định nguyên thủ quốc gia trong các hiến pháp Việt Nam</t>
  </si>
  <si>
    <t>TS. Đỗ Minh Khôi (CB)</t>
  </si>
  <si>
    <t>Xây dựng nông thôn mới - vùng đồng bào dân tộc thiểu số ở Tây Bắc nước ta hiện nay</t>
  </si>
  <si>
    <t>PGS.TS. Hoàng Văn Hoan (CB)</t>
  </si>
  <si>
    <t>Phương tiện giao tiếp trong hoạt động quản lý</t>
  </si>
  <si>
    <t>PGS.TS. Lê Thị Bừng (CB)</t>
  </si>
  <si>
    <t>Trường Xuân</t>
  </si>
  <si>
    <t>Công ty in Giao thông</t>
  </si>
  <si>
    <t>Nhà in Hà Nội</t>
  </si>
  <si>
    <t xml:space="preserve">Công ty in Nam Thanh </t>
  </si>
  <si>
    <t>Công ty in Tiến bộ</t>
  </si>
  <si>
    <t>CTCP VHTH Hưng Phú</t>
  </si>
  <si>
    <t>?</t>
  </si>
  <si>
    <t>NXB Bản đồ</t>
  </si>
  <si>
    <t>Cty SXKT&amp;DV in Đà Nẵng</t>
  </si>
  <si>
    <t>Xí nghiệp in Thương mại</t>
  </si>
  <si>
    <t>Công ty in Hưng Phú</t>
  </si>
  <si>
    <t>Công ty CP Nam Hải</t>
  </si>
  <si>
    <t>CTCP in &amp; TM ViNa</t>
  </si>
  <si>
    <t>Công ty ITAXA</t>
  </si>
  <si>
    <t xml:space="preserve">CTQG </t>
  </si>
  <si>
    <t>Xây dựng nhà nước pháp quyền XHCN ở Việt Nam trong thời kỳ mới</t>
  </si>
  <si>
    <t>Nguyễn Văn Yểu
GS,TS.Lê Hữu Nghĩa</t>
  </si>
  <si>
    <t>Văn bản mới hướng dẫn thi hành pháp lệnh thú y</t>
  </si>
  <si>
    <t>Ban NCKHXB</t>
  </si>
  <si>
    <t>NXB</t>
  </si>
  <si>
    <t>Quốc triều hình luật (Luật hình triều Lê)</t>
  </si>
  <si>
    <t>Viện Sử học Việt Nam</t>
  </si>
  <si>
    <t>Cộng đồng các dân tộc Việt Nam - 70 năm xây dựng và phát triển</t>
  </si>
  <si>
    <t>Quy định pháp luật về cơ chế, chính sách hỗ trợ sản xuất nông nghiệp để khôi phục sản xuất vùng bị thiệt hại do thiên tai, dịch bệnh</t>
  </si>
  <si>
    <t>3-2017</t>
  </si>
  <si>
    <t>Học tập và làm theo tư tưởng, đạo đức, phong cách Hồ Chí Minh về phòng, chống suy thoái tư tưởng chính trị, đạo đức, lối sống, "tự diễn biến", "tự chuyển hoá" trong nội bộ (Tài liệu sinh hoạt chi bộ, đoàn thể, cơ quan, đơn vị năm 2017)</t>
  </si>
  <si>
    <t>Sự thật, Khuyến học</t>
  </si>
  <si>
    <t>Sự thật 10000b + Khuyến học 2.500 b</t>
  </si>
  <si>
    <t>Quá trình nhận thức của Đảng Cộng sản Việt Nam về con đường đi lên chủ nghĩa xã hội ở miền Bắc (1954-1975) (Sách chuyên khảo)</t>
  </si>
  <si>
    <t>TS. Trần Tăng Khởi</t>
  </si>
  <si>
    <t>ThS. Nguyễn Thị Ly (Chủ biên) - TS. Nguyễn Thị Tố Quyên</t>
  </si>
  <si>
    <t>Quan hệ Mỹ - Trung: Hợp tác và cạnh tranh, luận giải dưới góc độ cân bằng quyền lực (Sách tham khảo) (Tái bản lần thứ nhất, có sửa chữa, bổ sung</t>
  </si>
  <si>
    <t>Học viện Ngoại giao - GS.TS. Nguyễn Thái Yên Hương (Chủ biên)</t>
  </si>
  <si>
    <t>Lịch sử báo chí cách mạng Gia Lai (1945-2010)</t>
  </si>
  <si>
    <t>Ban Chấp hành Đảng bộ tỉnh Gia Lai</t>
  </si>
  <si>
    <t>Lịch sử Đảng bộ huyện Tam Nông (1947-2017)</t>
  </si>
  <si>
    <t>Đảng bộ tỉnh Phú Thọ - Ban Chấp hành Đảng bộ huyện Tam Nông</t>
  </si>
  <si>
    <t>Tư tưởng Hồ Chí Minh về văn hoá dân chủ trong hoạt động chính trị và sự vận dụng ở Việt Nam hiện nay (Sách chuyên khảo)</t>
  </si>
  <si>
    <t>TS. Nguyễn Thế Phúc</t>
  </si>
  <si>
    <t>Kỹ năng mềm trong hoạt động lãnh đạo, quản lý ở cơ sở</t>
  </si>
  <si>
    <t>TS. Phạm Xuân Thiên - ThS. Lương Thị Quyên (Đồng chủ biên)</t>
  </si>
  <si>
    <t>Tài liệu bồi dưỡng lý luận chính trị dành cho học viên lớp đối tượng kết nạp Đảng (Tái bản có sửa chữa, bổ sung)</t>
  </si>
  <si>
    <t>An ninh văn hoá ở Việt Nam - Những vấn đề lý luận và thực tiễn</t>
  </si>
  <si>
    <t>PGS.TS. Nguyễn Duy Bắc, TS. Vũ Thị Phương Hậu (Đồng chủ biên)</t>
  </si>
  <si>
    <t>Lịch sử Đảng bộ huyện Nghĩa Hành (1975-2015)</t>
  </si>
  <si>
    <t>Ban Chấp hành Đảng bộ huyện Nghĩa Hành</t>
  </si>
  <si>
    <t>Học tập phong cách Hồ Chí Minh</t>
  </si>
  <si>
    <t>Chỉ có 1 cuốn. Để chị Hường</t>
  </si>
  <si>
    <t>Tài liệu nghiên cứu các văn kiện Hội nghị lần thứ tư Ban Chấp hành Trung ương Đảng khoá XII (Dùng cho cán bộ chủ chốt và báo cáo viên) (Xuất bản lần thứ hai)</t>
  </si>
  <si>
    <t>Quy định về chức năng, nhiệm vụ, quyền hạn và cơ cấu tổ chức của các cơ quan chuyên môn thuộc Uỷ ban nhân dân cấp tỉnh, cấp huyện</t>
  </si>
  <si>
    <t>Hỏi và đáp về tín ngưỡng, tôn giáo</t>
  </si>
  <si>
    <t>PGS.TS. Nguyễn Bá Dương (Chủ biên)</t>
  </si>
  <si>
    <t>Giáo trình lý luận chung về nhà nước và pháp luật (dành cho đào tạo đại học, sau đại học và trên đại học ngành luật)</t>
  </si>
  <si>
    <t>Cẩm nang tra cứu pháp luật về bảo hiểm xã hội và bảo hiểm thất nghiệp</t>
  </si>
  <si>
    <t>TS. Lê Thị Thuý Hương</t>
  </si>
  <si>
    <t>Giáo trình tư pháp quốc tế</t>
  </si>
  <si>
    <t>Đại học công nghệ thành phố Hồ Chí Minh - TS. Bành Quốc Tuấn</t>
  </si>
  <si>
    <t>Văn hoá quân sự Việt Nam - Văn hoá giữ nước</t>
  </si>
  <si>
    <t>Dương Xuân Đống</t>
  </si>
  <si>
    <t>Luận giải về Luật doanh nghiệp năm 2014 (36 kế sách pháp lý của doanh nghiệp) (Tái bản có chỉnh sửa)</t>
  </si>
  <si>
    <t>Luật sư Trương Thanh Đức (Trọng tài viên VIAC)</t>
  </si>
  <si>
    <t>Luật giáo dục năm 2005 sửa đổi, bổ sung năm 2009, 2014, 2015</t>
  </si>
  <si>
    <t>Bình ĐỊnh</t>
  </si>
  <si>
    <t>ĐN in TB, chưa có sách LC (đây là sách NB của NIST)</t>
  </si>
  <si>
    <t>Tổ chức đảng và đảng viên tiêu biểu Đảng bộ Khối các cơ quan Trung ương giai đoạn 2007-2017</t>
  </si>
  <si>
    <t>Học tấm gương làm việc và học tập suốt đời của Chủ tịch Hồ Chí Minh (Xuất bản lần thứ hai)</t>
  </si>
  <si>
    <t>PGS.TS. Lê Văn Yên</t>
  </si>
  <si>
    <t>Luật hôn nhân và gia đình năm 2014 và văn bản hướng dẫn thi hành</t>
  </si>
  <si>
    <t>Hiến pháp Việt Nam qua các thời kỳ (Các bản hiến pháp năm 1946, 1959, 1980, 1992, 2013)</t>
  </si>
  <si>
    <t>Vài ngón nghề ngoại giao (Xuất bản lần thứ hai)</t>
  </si>
  <si>
    <t>Triết học chính trị - Một số vấn đề cơ bản (Sách chuyên khảo)</t>
  </si>
  <si>
    <t>Đỗ Minh Hợp - Phạm Quốc Thành (Đồng chủ biên)</t>
  </si>
  <si>
    <t>Nguyễn Chí Điềm - Vị tư lệnh đặc công đầu tiên</t>
  </si>
  <si>
    <t>Đinh Quang Lân</t>
  </si>
  <si>
    <t>Đồng chí Lê Duẩn - Nhà lãnh đạo kiệt xuất của Đảng, người con ưu tú của quê hương Quảng Trị</t>
  </si>
  <si>
    <t>Học viện Chính trị quốc gia Hồ Chí Minh - Ban Tuyên giáo Trung ương - Tỉnh uỷ Quảng Trị</t>
  </si>
  <si>
    <t>Sửa đổi lối làm việc - Những vấn đề lý luận và thực tiễn (Kỷ yếu Hội thảo khoa học cấp Quốc gia)</t>
  </si>
  <si>
    <t>Học viện Chính trị quốc gia Hồ Chí Minh - Ban Tổ chức Trung ương - Ban Tuyên giáo Trung ương</t>
  </si>
  <si>
    <t>TWĐH: 1000; TPH: 500</t>
  </si>
  <si>
    <t>Bách khoa thư Hà Nội - Phần Hà Nội mở rộng: Tập 1 - Địa lý</t>
  </si>
  <si>
    <t>Thành uỷ - Hội đồng nhân dân - Uỷ ban nhân dân Thành phố Hà Nội</t>
  </si>
  <si>
    <t>Bách khoa thư Hà Nội - Phần Hà Nội mở rộng: Tập 2 - Lịch sử-Chính trị-Pháp luật</t>
  </si>
  <si>
    <t>Bách khoa thư Hà Nội - Phần Hà Nội mở rộng: Tập 3 - Kinh tế</t>
  </si>
  <si>
    <t>Bách khoa thư Hà Nội - Phần Hà Nội mở rộng: Tập 4 - Khoa học và công nghệ</t>
  </si>
  <si>
    <t>Bách khoa thư Hà Nội - Phần Hà Nội mở rộng: Tập 5 - Khoa học xã hội và nhân văn</t>
  </si>
  <si>
    <t>Bách khoa thư Hà Nội - Phần Hà Nội mở rộng: Tập 6 - Giáo dục</t>
  </si>
  <si>
    <t>Bách khoa thư Hà Nội - Phần Hà Nội mở rộng: Tập 7 - Văn học</t>
  </si>
  <si>
    <t>Bách khoa thư Hà Nội - Phần Hà Nội mở rộng: Tập 8 - Nghệ thuật</t>
  </si>
  <si>
    <t>Bách khoa thư Hà Nội - Phần Hà Nội mở rộng: Tập 9 - Du lịch</t>
  </si>
  <si>
    <t>Bách khoa thư Hà Nội - Phần Hà Nội mở rộng: Tập 10 - Tín ngưỡng-Tôn giáo</t>
  </si>
  <si>
    <t>Bách khoa thư Hà Nội - Phần Hà Nội mở rộng: Tập 11 - Phong tục-lễ hội</t>
  </si>
  <si>
    <t>Bách khoa thư Hà Nội - Phần Hà Nội mở rộng: Tập 12 - Di tích-bảo tàng</t>
  </si>
  <si>
    <t>Bách khoa thư Hà Nội - Phần Hà Nội mở rộng: Tập 13 - Y tế</t>
  </si>
  <si>
    <t>Bách khoa thư Hà Nội - Phần Hà Nội mở rộng: Tập 14 - Thể dục thể thao</t>
  </si>
  <si>
    <t>Toàn cầu hoá, hội nhập quốc tế và giữ gìn, phát huy giá trị truyền thống của dân tộc Việt Nam (Sách chuyên khảo) (Xuất bản lần thứ hai, có sửa chữa, bổ sung)</t>
  </si>
  <si>
    <t>10-2017</t>
  </si>
  <si>
    <t>5-10: TTPH có đề nghị sửa lại giá bìa là 86000 vì đã ký HĐ với thư viện quốc gia</t>
  </si>
  <si>
    <t>Lịch sử Đảng bộ xã Zà Hung (1951-2015)</t>
  </si>
  <si>
    <t>Đảng bộ huyện Đông Giang - Ban Chấp hành Đảng bộ xã Zà Hung</t>
  </si>
  <si>
    <t>Giáo trình phương pháp thuyết trình chính trị (Dành cho Chương trình Đại học chính trị)</t>
  </si>
  <si>
    <t>Học viện Chính trị quốc gia Hồ Chí Minh - Học viện Chính trị Khu vực I - PGS.TS. Đoàn Minh Huấn, TS. Nguyễn Thị Quế Anh (Đồng chủ biên)</t>
  </si>
  <si>
    <t>Đặc trưng đồ gốm văn hoá Tiền Đông Sơn ở Phú Thọ và Vĩnh Phúc</t>
  </si>
  <si>
    <t>TS. Nguyễn Sỹ Toản</t>
  </si>
  <si>
    <t>So sánh Bộ luật hình sự năm 2015, sửa đổi, bổ sung năm 2017 với Bộ luật hình sự năm 1999, sửa đổi, bổ sung năm 2009</t>
  </si>
  <si>
    <t>Trần Anh Tuấn</t>
  </si>
  <si>
    <t>Sự thật in 700c, CNTPHCM in 2.000c</t>
  </si>
  <si>
    <t>Vững bước trên con đường đổi mới - Tập 1 (2011-2014)</t>
  </si>
  <si>
    <t>Vững bước trên con đường đổi mới - Tập 2 (2015-2017)</t>
  </si>
  <si>
    <t>Ý Đảng quyện lòng dân</t>
  </si>
  <si>
    <t>Bà mẹ Việt Nam Anh hùng tỉnh Vĩnh Long (huyện Bình Tân - huyện Vũng Liêm - huyện Trà Ôn)</t>
  </si>
  <si>
    <t>Bà mẹ Việt Nam Anh hùng tỉnh Vĩnh Long (Thành phố Vĩnh Long - Thị xã Bình Minh - huyện Long Hồ - huyện Mang Thít - huyện Tam Bình)</t>
  </si>
  <si>
    <t>Triết học nữ quyền - Lý thuyết triết học về công bằng xã hội cho phụ nữ</t>
  </si>
  <si>
    <t>PGS.TS. Nguyễn Thị  Nga (Chủ biên)</t>
  </si>
  <si>
    <t>Giáo trình các nguyên lý kinh tế (Dành cho Chương trình Đại học chính trị)</t>
  </si>
  <si>
    <t>Học viện Chính trị quốc gia Hồ Chí Minh - Học viện Chính trị khu vực I - PGS.TS. Nguyễn Vĩnh Thanh, PGS.TS. Nguyễn Quang Hồng (Đồng chủ biên)</t>
  </si>
  <si>
    <t>Giáo trình tiếng Việt thực hành (Dành cho Chương trình Đại học Chính trị)</t>
  </si>
  <si>
    <t>Học viện Chính trị quốc gia Hồ Chí Minh - Học viện Chính trị khu vực I - TS. Nguyễn Thị Quế Anh</t>
  </si>
  <si>
    <t xml:space="preserve">Đoàn kết liên minh chiến đấu đặc biệt giữa quân đội hai nước Lào - Việt Nam, Việt Nam - Lào - Thực tiễn và bài học lịch sử </t>
  </si>
  <si>
    <t>Lịch sử 30 năm kháng chiến của lực lượng vũ trang tỉnh Sóc Trăng (1945-1975)</t>
  </si>
  <si>
    <t>Đảng uỷ - Bộ Chỉ huy Quân sự tỉnh Sóc Trăng</t>
  </si>
  <si>
    <t>CN Cần Thơ khai thác bản thảo</t>
  </si>
  <si>
    <t>Lịch sử 30 năm xây dựng và bảo vệ Tổ quốc của lực lượng vũ trang tỉnh Sóc Trăng (1975-2005)</t>
  </si>
  <si>
    <t>Lịch sử vũ trang nhân dân huyện Mỏ Cày (1945-2005) (Đơn vị Anh hùng Lực lượng vũ trang nhân dân)</t>
  </si>
  <si>
    <t>Đảng bộ huyện Mỏ Cày - Đảng uỷ Quân sự</t>
  </si>
  <si>
    <t>Lịch sử lực lượng vũ trang huyện Long Mỹ 30 năm kháng chiến (1945-1975)</t>
  </si>
  <si>
    <t>Đảng uỷ - Ban Chỉ huy Quân sự huyện Long Mỹ - Tỉnh Hậu Giang</t>
  </si>
  <si>
    <t>Kinh nghiệm và giải pháp giải quyết tố cáo trong Đảng</t>
  </si>
  <si>
    <t>Đảng và các tổ chức Chính trị - xã hội trong hệ thống chính trị Việt Nam hiện nay (Xuất bản lần thứ hai)</t>
  </si>
  <si>
    <t>HVCT - HCQGHCM VCTH                   TS.                     Nguyễn Hữu Đổng                 (chủ biên)</t>
  </si>
  <si>
    <t xml:space="preserve">PGS, TS.    Đỗ Ngọc Ninh  TS.      Nguyên Văn Giang </t>
  </si>
  <si>
    <t>15/9/2008</t>
  </si>
  <si>
    <t xml:space="preserve">Hỏi đáp nghiệp vụ công tác Đảng dành cho Bí thư chi bộ và cấp ưy viên cơ sở </t>
  </si>
  <si>
    <t xml:space="preserve">TS           Đoàn Nam Đàn </t>
  </si>
  <si>
    <t>18/9/2008</t>
  </si>
  <si>
    <t xml:space="preserve">Luật đặc xá năm 2007 và văn bản hướng dẫn thi hành </t>
  </si>
  <si>
    <t>Tác động của hội nhập kinh tế quốc tế đối với phát triển nông nghiệp Việt Nam (Sách phục vụ nghị quyết Trung ương 7 )</t>
  </si>
  <si>
    <t xml:space="preserve">TS     . Nguyễn Từ </t>
  </si>
  <si>
    <t>Nông nghiệp, nông dân, nông thôn Việt Nam
Hôm nay và mai sau (Tái bản có sửa chữa bổ sung)</t>
  </si>
  <si>
    <t>Phương pháp luận nghiên cứu các quan hệ và quy luật xã hội</t>
  </si>
  <si>
    <t>PGS,TS.Lê Ngọc Tòng</t>
  </si>
  <si>
    <t>Xưởng in CT thuốc lá Thanh Hoá</t>
  </si>
  <si>
    <t>Luật sở hữu trí tuệ</t>
  </si>
  <si>
    <t>Luật giao dịch điện tử</t>
  </si>
  <si>
    <t xml:space="preserve">Luật các công cụ chuyển nhượng </t>
  </si>
  <si>
    <t>Luật an ninh nhân dân</t>
  </si>
  <si>
    <t>Luật sửa đổi bổ sung một số điều của luật thuế tiêu thụ đặc biệt và luật thuế gía trị gia tăng</t>
  </si>
  <si>
    <t>Giáo trình dân số và phát triển</t>
  </si>
  <si>
    <t>Giáo trình dân số, sức khỏe sinh sản và phát triển</t>
  </si>
  <si>
    <t>Học viện BCTT</t>
  </si>
  <si>
    <t>Sổ tay công tác ngoại giao, phục vụ phát triển kinh tế</t>
  </si>
  <si>
    <t>Luật hải quan (đã được sửa đổi,bổ sung năm2005)</t>
  </si>
  <si>
    <t>Luật khiếu nại, tố cáo (đã được sửa đổi, bổ sung năm 2004 và2005)</t>
  </si>
  <si>
    <t xml:space="preserve">Luật thực hành tiết kiệm, chống lãng phí </t>
  </si>
  <si>
    <t>Luật thuế giá trị gia tăng (đã được sửa đổi, bổ sung năm2003 và 2005)</t>
  </si>
  <si>
    <t>Tình hình thế giới và chính sách đối ngoại Việt Nam Các bài viết và phát biểu chọn lọc của Tổng Bí Thư, Chủ Tich nước, Thủ tướng chính phủ, Bộ trưởng Bộ ngoại giao 2007</t>
  </si>
  <si>
    <t xml:space="preserve">Ứng phó cuộc khủng hoảng tài chính toàn cầu kinh nghiệm Trung Quốc, kinh nghiệm Việt Nam </t>
  </si>
  <si>
    <t xml:space="preserve">Hội đồng lý luận Trung ương </t>
  </si>
  <si>
    <t>Quốc hội Việt Nam hướng tới Đại hội đồng liên nghị viện Hiệp hội các quốc gia Đông nam á (AIPA)                    lần thứ 31</t>
  </si>
  <si>
    <t xml:space="preserve">Ban tổ chức đại hội đồng AIPA - 31            Tiểu ban nội dung tuyên truyền </t>
  </si>
  <si>
    <t xml:space="preserve">PGS, TS. Đinh Trần Dương </t>
  </si>
  <si>
    <t xml:space="preserve">Chất lượng tăng trưởng 
kinh tế Đồng Nai
(Sách tham khảo) </t>
  </si>
  <si>
    <t>Sở KH và CN Đồng Nai, PGS, TS. Ngô Quang Minh, TS. Nguyễn Trọng Toàn, TS. Phạm Văn Sáng,  TS. Bùi Văn Huyền</t>
  </si>
  <si>
    <t xml:space="preserve">Chính sách phát triển thị trường bất động sản
ở Việt Nam </t>
  </si>
  <si>
    <t>TS. Đinh Văn Ân (Chủ biên)</t>
  </si>
  <si>
    <t>Hợp tác xã nhìn từ thực tiễn ở Đồng Nai
(Sách tham khảo)</t>
  </si>
  <si>
    <t xml:space="preserve">Sở KH và CN Đồng Nai, Bùi Văn Huyền, Phạm Văn Sáng, Nguyễn Quốc Thái </t>
  </si>
  <si>
    <t>Văn bản mới về lệ phí trước bạ      * Các Văn bản quy phạm pháp luật (Nghị định, quyết định, thông tư, của Chính phủ, thủ tướng chính phủ cùng các bộ ngành có liên quan )Quy định về lệ phí trước bạ hiện hành mới nhất (Đến thánh 9-2008)</t>
  </si>
  <si>
    <t xml:space="preserve">Vững bước trên con đường xã hội chủ nghĩa </t>
  </si>
  <si>
    <t xml:space="preserve">GS        Nguyễn Đức Bình </t>
  </si>
  <si>
    <t xml:space="preserve">Xử lý các tranh chấp trong một số án dân sự </t>
  </si>
  <si>
    <t xml:space="preserve">Tưởng Duy Lượng </t>
  </si>
  <si>
    <t xml:space="preserve">Mắt bão Những năm tháng của tôi tại gia </t>
  </si>
  <si>
    <t xml:space="preserve">George Tenet Giám đốc Trung tâm tình báo của Mỹ </t>
  </si>
  <si>
    <t>QLP + LKMP</t>
  </si>
  <si>
    <t xml:space="preserve">Đổi mới, hoàn thiện, phương thức lãnh đạo của Đảng Cộng sản Việt Nam </t>
  </si>
  <si>
    <t>GS, TS. Phạm Ngọc Quang</t>
  </si>
  <si>
    <t>13/11/2008</t>
  </si>
  <si>
    <t>Nâng cao năng lực tổ chức thực tiễn của cán bộ chủ chốt cấp xã
(qua khảo sát ở đồng bằng sông Hồng)</t>
  </si>
  <si>
    <t>TS.Nguyễn Thị Tuyết Mai</t>
  </si>
  <si>
    <t>Quy định mới về bảo đảm trật tự an toàn giao thông đường thủy nội địa</t>
  </si>
  <si>
    <t>Quy định về chế độ chính sách đối với đơn vị sự nghiệp công lập</t>
  </si>
  <si>
    <t>Quy định mới hướng dẫn thi hành việc nuôi con nuôi có yếu tố nước ngoài</t>
  </si>
  <si>
    <t>Hồ Chí Minh vận dụng và phát triển chủ nghĩa Mác-Lênin về Đảng Cộng sản</t>
  </si>
  <si>
    <t>Đại tướng Lê Đức Anh</t>
  </si>
  <si>
    <t>Học viện Chính trị - Hành chính khu vực I - TS. Lê Văn Thái (Chủ biên)</t>
  </si>
  <si>
    <t>Lịch sử ngành tài chính Quân khu 7 (1947-2013)</t>
  </si>
  <si>
    <t>Giáo trình những nguyên lý cơ bản của chủ nghĩa Mác - Lênin dành cho sinh viên đại học, cao đẳng khối không chuyên ngành Mác - Lênin, tư tưởng Hồ Chí Minh (Tái bản có sửa chữa)</t>
  </si>
  <si>
    <t>in Sách VN</t>
  </si>
  <si>
    <t>Công tác tư tưởng và vấn đề đào tạo cán bộ làm công tác tư tưởng (Sách chuyên khảo) (Xuất bản lần thứ ba)</t>
  </si>
  <si>
    <t>PGS.TS.Trần Thị Anh Đào</t>
  </si>
  <si>
    <t>Giữ gìn bản sắc dân tộc Việt Nam trong bối cảnh toàn cầu hoá hiện nay (Sách chuyên khảo) (Xuất bản lần thứ ba)</t>
  </si>
  <si>
    <t>Hỏi - đáp về xây dựng nếp sống văn minh</t>
  </si>
  <si>
    <t>Bộ Văn hoá, thể thao và du lịch - Cục Văn hoá cơ sở</t>
  </si>
  <si>
    <t>Hỏi - đáp về "diễn biến hoà bình" và "cách mạng màu"</t>
  </si>
  <si>
    <t>GS.TS.Phạm Ngọc Hiền (Chủ biên), TS. Kiều Tiến Hùng - ThS. Hồ Anh Tuấn</t>
  </si>
  <si>
    <t>Bệnh quan liêu trong công tác cán bộ ở nước ta hiện nay - Thực trạng, nguyên nhân và giải pháp (Sách chuyên khảo) (Xuất bản lần thứ ba)</t>
  </si>
  <si>
    <t>PGS.TS.Trương Thị Thông - PGS.TS.Lê Kim Việt (Đồng Chủ biên)</t>
  </si>
  <si>
    <t>Luật giao thông đường thuỷ nội địa</t>
  </si>
  <si>
    <t>TỈnh uỷ - UBND tỉnh Đồng Tháp - Trường Chính trị tỉnh Đồng Tháp</t>
  </si>
  <si>
    <t>Hành chính so sánh - Lý luận và thực tiễn (Sách chuyên khảo)</t>
  </si>
  <si>
    <t>PGS.TS. Nguyễn Hữu Hải (Chủ biên)</t>
  </si>
  <si>
    <t>Những nghiên cứu tâm lý học</t>
  </si>
  <si>
    <t>Đỗ Long</t>
  </si>
  <si>
    <t>16x24</t>
  </si>
  <si>
    <t>Quan điểm văn hóa văn nghệ của đồng chí Trường Chinh</t>
  </si>
  <si>
    <t>Luật khiếu nại tố cáo năm 1998
(sửa đổi ,bổ sung năm 2004 và 2005)</t>
  </si>
  <si>
    <t>Luật trong kinh doanh diễn giải
(tái bản lần thứ 7)</t>
  </si>
  <si>
    <t>TS.Huỳnh Viết Tấn</t>
  </si>
  <si>
    <t>Giáo trình kinh tế chính trị Mác-Lênin (dùng cho các khối ngành không chuyên KT-QTKD  trong các trường ĐH,CĐ)</t>
  </si>
  <si>
    <t>Giáo trình tư tưởng Hồ Chí Minh
(dùng trong các trường ĐH,CĐ)</t>
  </si>
  <si>
    <t>Giáo trình lịch sử Đảng Cộng sản Việt Nam
(dùng trong các trường ĐH,CĐ)</t>
  </si>
  <si>
    <t>Chân dung các anh hùng dân tộc thiểu số Việt Nam</t>
  </si>
  <si>
    <t>TS.Đinh Thu Xuân
GS,TS.Mạc Đường</t>
  </si>
  <si>
    <t>Lịch sử Chính phủ Việt Nam- T2
(1955-1976)</t>
  </si>
  <si>
    <t>Lịch sử Chính phủ Việt Nam- T3
(1976-2005)</t>
  </si>
  <si>
    <t>Việt Nam và những tấm lòng bè bạn</t>
  </si>
  <si>
    <t>Liên hợp các tổ chức hữu nghị Việt Nam</t>
  </si>
  <si>
    <t>60 năm cơ quan công tác dân tộc</t>
  </si>
  <si>
    <t>Pháp lệnh dân quân tự vệ và Nghị định hướng dẫn thi hành</t>
  </si>
  <si>
    <t>Quy định mới về quản lý kinh doanh thuốc chữa bệnh và mỹ phẩm</t>
  </si>
  <si>
    <t>Quy định về công tác an ninh nhân dân tại cơ sở (xã, phường, thị trấn)</t>
  </si>
  <si>
    <t>Văn kiện Hội nghị lần thứ ba Ban chấp hành TW khóa X</t>
  </si>
  <si>
    <t>Lịch sử quân sự Việt Nam - Tập 13 - Thời kỳ xây dựng và bảo vệ Tổ quốc (1975-2000)</t>
  </si>
  <si>
    <t>Lịch sử quân sự Việt Nam - Tập 14 - Tổng luận</t>
  </si>
  <si>
    <t>Tài liệu Phông Phủ Thống đốc Nam Kỳ (1858-1945) Giá trị một nguồn di sản</t>
  </si>
  <si>
    <t>Cục văn thư và lưu trữ nhà nước Trung tâm Lưu trữ Quốc gia II</t>
  </si>
  <si>
    <t>Tài liệu bồi dưỡng lý luận chính trị dành cho Đảng viên mới (tái bản có sc, bs)</t>
  </si>
  <si>
    <t>Ban Tuyên giáo TW</t>
  </si>
  <si>
    <t>Văn tự Hán Nôm trên đồ gốm, sứ Việt Nam (từ thế kỷ XV đến thế kỷ XIX)</t>
  </si>
  <si>
    <t>Nguyễn Văn Chiến</t>
  </si>
  <si>
    <t>Luật khiếu nại năm 2011 và VBHDTH (Tái bản có sc, bs)</t>
  </si>
  <si>
    <t xml:space="preserve">111 câu hỏi- đáp về khiếu nại hành chính, khiếu nại hành chính, tranh chấp đất đai và tố cáo </t>
  </si>
  <si>
    <t xml:space="preserve">Ths            Đinh Văn Minh  </t>
  </si>
  <si>
    <t>Nhà in Sự thật</t>
  </si>
  <si>
    <t>27/11/2008</t>
  </si>
  <si>
    <t xml:space="preserve">Quá trình vận động thành lập Đảng Cộng sản Việt Nam </t>
  </si>
  <si>
    <t xml:space="preserve">PGS, TS.   Đinh Xuân Lý </t>
  </si>
  <si>
    <t xml:space="preserve">Luật cán bộ công chức </t>
  </si>
  <si>
    <t xml:space="preserve">Luật quốc tịch Việt Nam </t>
  </si>
  <si>
    <t xml:space="preserve">Luật công nghệ cao </t>
  </si>
  <si>
    <t>Tư tưởng Hồ Chí Minh về hợp tác xã - những vấn đề lý luận và thực tiễn</t>
  </si>
  <si>
    <t>Nghiên cứu chỉ số phát triển con người ( HDI ) của Việt Nam</t>
  </si>
  <si>
    <t>Văn kiện Hội nghị lần thứ 7 Ban Chấp hành Trung ương khoá X</t>
  </si>
  <si>
    <t>C. Mác, V. I. Lênin với chủ nghĩa xã hội trong thời đại ngày nay                                            (Tài liệu dành cho nghiên cứu sinh và cao cấp)</t>
  </si>
  <si>
    <t xml:space="preserve">PGS, TS. Nguyễn Thanh Tuấn </t>
  </si>
  <si>
    <t xml:space="preserve">Việt Nam văn hoá và con người </t>
  </si>
  <si>
    <t xml:space="preserve">PGS, TS. Nguyễn Đắc Hưng </t>
  </si>
  <si>
    <t>29/9/2009</t>
  </si>
  <si>
    <t>Phát triển văn hoá việt Nam trong thời kỳ đổi mới hiện nay (Sách tham khảo)</t>
  </si>
  <si>
    <t xml:space="preserve">PGS, TS.                Phạm Huy Đức </t>
  </si>
  <si>
    <t>9/2009</t>
  </si>
  <si>
    <t xml:space="preserve">Cty in Minh Đạt </t>
  </si>
  <si>
    <t xml:space="preserve">Ban tuyên Giáo tỉnh uỷ Nghệ An </t>
  </si>
  <si>
    <t xml:space="preserve">Huyện uỷ Vĩnh Linh, BCHĐB xã Vĩnh Kim </t>
  </si>
  <si>
    <t>Cty Thông kê và sản xuất bao bì Huế</t>
  </si>
  <si>
    <t xml:space="preserve">Hội đồng chỉ đạo xuất bản               Sách xã, phươờng thị trấn </t>
  </si>
  <si>
    <t xml:space="preserve">Vừa đi đường vừa kể chuyện </t>
  </si>
  <si>
    <t xml:space="preserve">Hội đồng chỉ đạo xuất bản               Sách xã, phường thị trấn </t>
  </si>
  <si>
    <t>Lịch sử đảng bộ tỉnh Lai Châu (1945 - 2009)</t>
  </si>
  <si>
    <t xml:space="preserve">BCH Đảng bộ tỉnh lai Châu </t>
  </si>
  <si>
    <t>22/9/2009</t>
  </si>
  <si>
    <t xml:space="preserve">Cty in Tiến bộ hà Nội </t>
  </si>
  <si>
    <t xml:space="preserve">Hỏi - đáp về xử phạt vi phạm hành chính trong lĩnh vực an ninh, trật tự và phòng cháy, chữa cháy </t>
  </si>
  <si>
    <t xml:space="preserve">PGS, TS. Nguyễn Ngọc Anh                   (Chủ biên) THs.                         Vũ Huy Khánh </t>
  </si>
  <si>
    <t xml:space="preserve">Pháp lệnh thủ tục bắt giữ tàu bay </t>
  </si>
  <si>
    <t xml:space="preserve">Luật Hôn nhân và gia đình </t>
  </si>
  <si>
    <t>Sách năm 2010 NLC 18/3/2011</t>
  </si>
  <si>
    <t>Hỏi - đáp về xử phạt vi phạm hành chính trong lĩnh vực giáo dục và dạy nghề</t>
  </si>
  <si>
    <t>ThS. Lê Thị Mai Hoa (CB)</t>
  </si>
  <si>
    <t>Hỏi - đáp luật quốc tịch VN năm 2008 (sđ, bs năm 2014)</t>
  </si>
  <si>
    <t>Nguyễn Thị Lương Trà, Trương Hồng Quang</t>
  </si>
  <si>
    <t>Vấn đề con người trong các học thuyết triết học Trung Quốc cổ đại</t>
  </si>
  <si>
    <t>TS. Cung Thị Ngọc</t>
  </si>
  <si>
    <t>Mô hình quản lý đất đai hiện đại ở một số nước và kinh nghiệm cho VN</t>
  </si>
  <si>
    <t>TS. Nguyễn Đình Bồng (CB), ThS. Trần Thị Minh Hà, ThS. Nguyễn Thị Thu Hồng</t>
  </si>
  <si>
    <t>Chính sách văn hóa Triều Nguyễn (1802-1884)</t>
  </si>
  <si>
    <t>TS. Vũ Thị Phương Hậu</t>
  </si>
  <si>
    <t>Lịch sử Đảng bộ và nhân dân xã Quang Hưng (1927-2010)</t>
  </si>
  <si>
    <t>BCH Đảng bộ xã Quang Hưng</t>
  </si>
  <si>
    <t>Văn hóa Hồ Chí Minh</t>
  </si>
  <si>
    <t>Nguyễn Hữu Đảng - Lê Ngọc Y, Trần Thị Hồng Thúy</t>
  </si>
  <si>
    <t>Lịch sử Đảng bộ xã Hải Dương (1930-2010)</t>
  </si>
  <si>
    <t>BCH Đảng bộ xã Hải Dương</t>
  </si>
  <si>
    <t>Một số lý thuyết về phát triển xã hội và quản lý phát triển xã hội (Những vận dụng đối với VN hiện nay)</t>
  </si>
  <si>
    <t>HVCT khu vực I, PGS.TS. Ngô Ngọc Thắng - PGS.TS. Đoàn Minh Huấn (ĐCB)</t>
  </si>
  <si>
    <t>Một số vấn đề lý luận quan hệ quốc tế dưới góc nhìn lịch sử (STK)</t>
  </si>
  <si>
    <t>Hoàng Khắc Nam</t>
  </si>
  <si>
    <t>Lịch sử công tác kiểm tra Đảng bộ Quân khu 9 (1948-2010)</t>
  </si>
  <si>
    <t>Đảng ủy quân khu 9</t>
  </si>
  <si>
    <t>Lịch sử 65 trường chính trị Hoàng Đình Giong tỉnh Cao Bằng (1948-2013)</t>
  </si>
  <si>
    <t>Tỉnh ủy, UBND tỉnh Cao Bằng</t>
  </si>
  <si>
    <t xml:space="preserve">Tìm hiểu về Luật đất đai năm 2013 </t>
  </si>
  <si>
    <t>Thiết chế và phương thức tuyển dụng quan lại của chính quyền nhà nước trong lịch sử Việt Nam thế kỷ XVII-XVIII</t>
  </si>
  <si>
    <t>Trần Thị Vinh</t>
  </si>
  <si>
    <t>Quyền sử dụng đất nông nghiệp trong phát triển kinh tế ở các tỉnh Bắc Trung Bộ (Sách chuyên khảo)</t>
  </si>
  <si>
    <t>Luật quản lý thuế năm 2006 sửa đổi, bổ sung năm 2012 và văn bản hướng dẫn thi hành</t>
  </si>
  <si>
    <t>10-2013</t>
  </si>
  <si>
    <t>Sự thật</t>
  </si>
  <si>
    <t>Văn bản pháp luật quy định về hoá đơn bán hàng, cung ứng dịch vụ</t>
  </si>
  <si>
    <t>Luật giám định tư pháp năm 2012 và văn bản hướng dẫn thi hành</t>
  </si>
  <si>
    <t>Quy định pháp luật về lao động là người chưa thành niên</t>
  </si>
  <si>
    <t>Bộ luật lao động năm 2012 và văn bản hướng dẫn thi hành</t>
  </si>
  <si>
    <t>Văn bản pháp luật về giải quyết tranh chấp lao động</t>
  </si>
  <si>
    <t>TS. Đặng Hoàng Linh</t>
  </si>
  <si>
    <t>Những nguyên lý cơ bản của CN Mác - Lênin (Hỏi -Đáp)</t>
  </si>
  <si>
    <t>Quy định mới về quan hệ hôn nhân và gia đình có yếu tố nước ngoài</t>
  </si>
  <si>
    <t xml:space="preserve">Nguyễn Ái Quốc, sự sáng tạo trong thành lập Đảng Cộng sản Việt Nam, giá trị lịch sử và hiện thực </t>
  </si>
  <si>
    <t>Tổ chức và hoạt động của văn phòng bộ, cơ quan ngang bộ, cơ quan thuộc Chính phủ</t>
  </si>
  <si>
    <t>TS.Văn Tất Thu</t>
  </si>
  <si>
    <t>In Truyền thông VN</t>
  </si>
  <si>
    <t>Hệ thống biểu mẫu thống kê về công tác kiểm tra, giám sát và thi hành kỷ luật của Đảng</t>
  </si>
  <si>
    <t>Nguyễn Thị Thọ, Bùi Khánh Long, ThS. Nguyễn Thị Minh Phương (Đồng chủ biên)</t>
  </si>
  <si>
    <t>Luật luật sư năm 2006 và văn bản hướng dẫn thi hành (Tái bản lần thứ nhất có bổ sung)</t>
  </si>
  <si>
    <t>Quy định xử phạt vi phạm hành chính về y tế dự phòng, môi trường y tế, phòng, chống HIV/AIDS và bảo hiểm y tế</t>
  </si>
  <si>
    <t>Luật tố tụng hành chính năm 2010 và văn bản hướng dẫn thi hành</t>
  </si>
  <si>
    <t>Veda Upanishad- những bộ kinh triết lý tôn giáo cổ ở Ấn Độ</t>
  </si>
  <si>
    <t>PGS,TS.Doãn Chính</t>
  </si>
  <si>
    <t>Hà Huy Tập- Tiểu sử</t>
  </si>
  <si>
    <t xml:space="preserve">Đặng Nam </t>
  </si>
  <si>
    <t xml:space="preserve">TTTC in </t>
  </si>
  <si>
    <t>31/10/08</t>
  </si>
  <si>
    <t xml:space="preserve">Pháp lệnh thủ tục bắt giữ tàu biển </t>
  </si>
  <si>
    <t>23/10/08</t>
  </si>
  <si>
    <t>Luật bảo vệ và kiểm dịch thực vật</t>
  </si>
  <si>
    <t>Luật cơ yếu năm 2011 và văn bản hướng dẫn thi hành</t>
  </si>
  <si>
    <t>Luật thi đua, khen thưởng năm 2003 sửa đổi, bổ sung năm 2005, 2009, 2013</t>
  </si>
  <si>
    <t>Lượng giá thiệt hại kinh tế do ô nhiễm, suy thoái môi trường (Sách chuyên khảo)</t>
  </si>
  <si>
    <t>Bộ TM &amp; MT - Viện Chiến lược, chính sách tài nguyên và môi trường - PGS.TS.Nguyễn Thế Chinh (Chủ biên)</t>
  </si>
  <si>
    <t>Đổi mới mô hình tăng trưởng,  cơ cấu lại nền kinh tế (Xuất bản lần thứ hai)</t>
  </si>
  <si>
    <t>PGS.TS. Vũ Văn Phúc (Chủ biên)</t>
  </si>
  <si>
    <t>Vốn hoá đất đai trong nền kinh tế thị trường định hướng xã hội chủ nghĩa ở Việt Nam (Sách chuyên khảo)</t>
  </si>
  <si>
    <t>Vận dụng một số nội dung khoa học chính trị trong công tác công an (Sách tham khảo)</t>
  </si>
  <si>
    <t>Nguyễn Cao Sơn - Nguyễn Việt Hùng (Đồng chủ biên)</t>
  </si>
  <si>
    <t>Đấu tranh phê phán các quan điểm sai trái, thù địch, giữ vững trận địa tư tưởng của Đảng trong quân đội</t>
  </si>
  <si>
    <t>Tổng cục Chính trị QĐND VN - Cục Tuyên huấn</t>
  </si>
  <si>
    <t>Một số nghiên cứu về khoa học xã hội và nhân văn trong thời kỳ đổi mới</t>
  </si>
  <si>
    <t>Trần Đức Châm (Chủ biên)</t>
  </si>
  <si>
    <t>Công ty nông, lâm nghiệp - 25 năm đổi mới (1988-2013)</t>
  </si>
  <si>
    <t>TS. Phạm Quốc Doanh</t>
  </si>
  <si>
    <t>Văn hoá ẩm thực qua tục ngữ người Việt</t>
  </si>
  <si>
    <t>Cải cách giáo dục - Một số vấn đề chung và thực tiễn ở Việt Nam</t>
  </si>
  <si>
    <t>PGS.TS. Nghiêm Đình Vỳ - TSKH. Phạm Đỗ Nhật Tiến</t>
  </si>
  <si>
    <t>Lê Khả Phiêu Tuyển tập  - Tập I (1976-1998)</t>
  </si>
  <si>
    <t>Lê Khả Phiêu Tuyển tập  - Tập II (1999-2010)</t>
  </si>
  <si>
    <t>Bác Hồ với Thái Nguyên</t>
  </si>
  <si>
    <t>Tỉnh uỷ - Hội đồng nhân dân - Uỷ ban nhân dân tỉnh Thái Nguyên</t>
  </si>
  <si>
    <t>Báo cáo tuần từ 29-2 đến 4-3-2016 (42c)</t>
  </si>
  <si>
    <t>Chăn nuôi gia cầm bảo đảm an toàn sinh học</t>
  </si>
  <si>
    <t>Sổ tay an toàn giao thông dùng cho khu vực nông thôn - miền núi</t>
  </si>
  <si>
    <t>NXB Giao thông VT</t>
  </si>
  <si>
    <t>Cẩm nang về kỹ năng lập kế hoạch phát triển thôn bản</t>
  </si>
  <si>
    <t>Hỏi - đáp về vệ sinh môi trường nông thôn, bảo vệ người sản xuất và cộng đồng</t>
  </si>
  <si>
    <t>Quy chuẩn kỹ thuật quốc gia về quy hoạch xây dựng nông thôn</t>
  </si>
  <si>
    <t>NXB Xây dựng</t>
  </si>
  <si>
    <t>Những ca khúc đặc sắc về Đảng, Bác Hồ, Đoàn - Hội - Đội</t>
  </si>
  <si>
    <t>Văn hoá ứng xử của người Việt</t>
  </si>
  <si>
    <t>Cẩm nang về phòng, chống bạo lực gia đình</t>
  </si>
  <si>
    <t>Nói dối sẽ thất bại (góp phần phản bác các luận điệu thù địch, sai trái)</t>
  </si>
  <si>
    <t>Tìm hiểu luật bảo hiểm y tế năm 2008 sửa đổi, bổ sung năm 2014</t>
  </si>
  <si>
    <t>Cẩm nang phòng trừ sâu bệnh hại cho sản xuất ra an toàn</t>
  </si>
  <si>
    <t>Hướng dẫn sử dụng rơm rạ an toàn, hiệu quả và thân thiện với môi trường</t>
  </si>
  <si>
    <t>Hỏi - đáp về quyền công dân trong cuộc đấu tranh chống tham nhũng</t>
  </si>
  <si>
    <t>Nghiệp vụ quản lý tài chính, kế toán dành cho chủ tịch Uỷ ban nhân dân cấp xã và cán bộ tài chính - kế toán cấp xã</t>
  </si>
  <si>
    <t>Quản lý sản xuất rau an toàn trái vụ</t>
  </si>
  <si>
    <t>Hướng dẫn phương pháp khuyến nông</t>
  </si>
  <si>
    <t>Cẩm nang hướng dẫn xây dựng nông thôn mới</t>
  </si>
  <si>
    <t>NXB THống kê</t>
  </si>
  <si>
    <t>13x20,5</t>
  </si>
  <si>
    <t>Vừa đi đường vừa kể chuyện</t>
  </si>
  <si>
    <t>T.Lan</t>
  </si>
  <si>
    <t>Khái lược kinh tế chính trị Mác - Lênin ( dùng cho sinh viên các trường ĐH thuộc khối ngành kinh tế và quản trị kinh doanh )</t>
  </si>
  <si>
    <t>GS,TS.
Phạm Quang Phan  PGS,TS.Tô Đức Hạnh</t>
  </si>
  <si>
    <t>Đánh giá, quy hoạch, luân chuyển cán bộ lãnh đạo, quản lý thời kỳ công nghiệp hoá, hiện đại hoá đất nước</t>
  </si>
  <si>
    <t>PGS,TS.
Trần Đình Hoan</t>
  </si>
  <si>
    <t>Lào : Đất nước - con người</t>
  </si>
  <si>
    <t>Hoài Nguyên</t>
  </si>
  <si>
    <t>Hội thảo lý luận giữa Đảng Cộng sản Việt Nam và Đảng Cộng sản Trung Quốc:
Phát triển khoa học, hài hoà trong xây dựng kinh tế - xã hội xã hội chủ nghĩa - lý luận và thực tiễn</t>
  </si>
  <si>
    <t>Vấn đề triết học trong tác phẩm của C.Mác - Ph.Ăngghen - V.I.Lênin</t>
  </si>
  <si>
    <t>Văn bản mới quy định bổ sung việc cấp giấy chứng nhận, thu hồi, thực hiện quyền sử dụng đất, bồi thường, hỗ trợ tái định cư khi nhà nước thu hồi đất và giải quyết khiếu nại về đất đai</t>
  </si>
  <si>
    <t>Lịch sử Đảng bộ huyện Krông Năng
(1954 - 2005 )</t>
  </si>
  <si>
    <t>BCHĐB huyện
Krông Năng</t>
  </si>
  <si>
    <t>Tư duy mới về phát triển kinh tế - xã hội Việt Nam trong bối cảnh mới (sách tham khảo)</t>
  </si>
  <si>
    <t>GS.TSKH. Lương Xuân Quỳ (Chủ biên)</t>
  </si>
  <si>
    <t>Luân chuyển cán bộ diện Ban Thường vụ tỉnh uỷ quản lý ở các tỉnh miền núi phía Bắc giai đoạn hiện nay</t>
  </si>
  <si>
    <t>TS. Nguyễn Văn Côi</t>
  </si>
  <si>
    <t>PHát triển kinh tế thị trường định hướng xã hội chủ nghĩa ở Việt Nam và Lào - Lý luận và thực tiễn</t>
  </si>
  <si>
    <t>Hội đồng lý luận Trung ương</t>
  </si>
  <si>
    <t>Phân tầng xã hội - hợp thức và công bằng xã hội ở Việt Nam hiện nay (Sách chuyên khảo)</t>
  </si>
  <si>
    <t>GS.TS. Nguyễn Đình Tấn</t>
  </si>
  <si>
    <t>Trịnh Cư,                    TS.                   Nguyễn Duy Hùng,                      PGS, TS.                   Lê Văn Yên</t>
  </si>
  <si>
    <t>13/03/2009</t>
  </si>
  <si>
    <t>Cty in Thương Mại TTXVN</t>
  </si>
  <si>
    <t>Nguyễn Ái Quốc với việc truyền bá chủ nghĩa Mác- Lênin ở Việt Nam                    (1921-1930)</t>
  </si>
  <si>
    <t>PGS, TS.              Phạm Xanh</t>
  </si>
  <si>
    <t>24/02/2009</t>
  </si>
  <si>
    <t xml:space="preserve">101 câu hỏi và trả lời về công tác tổ chức, kiểm tra của Đảng </t>
  </si>
  <si>
    <t>Quy định mới hướng dẫn thi hành luật bảo vệ môi trường năm 2005</t>
  </si>
  <si>
    <t>Luật thuế thu nhập doanh nghiệp năm 2003 và Nghị định mới hướng dẫn thi hành</t>
  </si>
  <si>
    <t>Những điều cần biết về đào tạo nghề và việc làm đối với lao động nông thôn</t>
  </si>
  <si>
    <t>Hỏi - đáp chính sách hỗ trợ phát triển nông, lâm, ngư nghiệp</t>
  </si>
  <si>
    <t>Sổ tay sử dụng máy tính dành cho cán bộ xã, phường, thị trấn</t>
  </si>
  <si>
    <t>Hướng dẫn áp dụng Vietgap cho cá nuôi thương phẩm trong ao</t>
  </si>
  <si>
    <t>"Đôi mắt" trong sáng tạo và phê bình văn học - nghệ thuật</t>
  </si>
  <si>
    <t>Làm giàu từ chăn nuôi</t>
  </si>
  <si>
    <t>Cẩm nang bảo trì và sử dụng các thiết bị điện và điện tử gia dụng</t>
  </si>
  <si>
    <t>Hỏi - đáp về kỹ thuật VAC (vườn, ao, chuồng)</t>
  </si>
  <si>
    <t>Hỏi - đáp về Luật việc làm</t>
  </si>
  <si>
    <t>Đổi mới sáng tạo dịch vụ công và chi tiêu công vì sự phát triển bền vững ở Việt Nam</t>
  </si>
  <si>
    <t>Đại học Quốc gia Hà Nội - Trường Đại học Kinh tế; TS. NGuyễn Quốc Việt - TS. Đặng Đức Đạm (ĐCB)</t>
  </si>
  <si>
    <t>Thuật ngữ pháp luật quốc tế</t>
  </si>
  <si>
    <t>TS. Đỗ Hoà Bình (Chủ biên); TSD. Phạm Thị Thu Hương - ThS. Lê Đức Hạnh</t>
  </si>
  <si>
    <t>Động lực tăng trưởng kinh tế Việt Nam - triển vọng đến năm 2020</t>
  </si>
  <si>
    <t>GS.TS. Ngô Thắng Lợi - PGS.TS. Trần Thị Vân Hoa (ĐCB)</t>
  </si>
  <si>
    <t>Nguyễn Thị Thập - người con ưu tú của Nam Bộ thành đồng</t>
  </si>
  <si>
    <t>Ban Chấp hành Đảng bộ tỉnh TIền giang - Trung ương Hội Liên hiệp Phụ nữ Việt Nam</t>
  </si>
  <si>
    <t>Pháp luật dân sự - kinh tế và thực tiễn xét xử</t>
  </si>
  <si>
    <t>Báo cáo tuần từ 7 đến 11-3-2016 (42c)</t>
  </si>
  <si>
    <t>3-2016</t>
  </si>
  <si>
    <t>Luật doanh nghiệp năm 2014 và nghị định hướng dẫn thi hành</t>
  </si>
  <si>
    <t>Luật kinh doanh bất động sản năm 2014 và nghị định hướng dẫn thi hành</t>
  </si>
  <si>
    <t>Tìm hiểu về Đông Nam Á và ASEAN</t>
  </si>
  <si>
    <t>Hội đồng Chỉ đạo xuất bản sách xã, phường, thị trấn</t>
  </si>
  <si>
    <t>DVD sách xã, phường, thị trấn năm 2015</t>
  </si>
  <si>
    <t>Lịch sử hợp tác kinh tế và khoa học - kỹ thuật Việt Nam - Liên Xô 1950-1990</t>
  </si>
  <si>
    <t>Bộ Nội vụ - Cục Văn thư và lưu trữ Nhà nước</t>
  </si>
  <si>
    <t>Luật viên chức và hệ thống văn bản hướng dẫn thực hiện</t>
  </si>
  <si>
    <t>Tài liệu học tập nghị quyết Đại hội đại biểu Đảng bộ tỉnh Lạng Sơn lần thứ XVI</t>
  </si>
  <si>
    <t>Tỉnh uỷ Lạng Sơn</t>
  </si>
  <si>
    <t>Mặt trận Tổ quốc Việt Nam</t>
  </si>
  <si>
    <t>ĐIều lệ Đảng Cộng sản Việt Nam</t>
  </si>
  <si>
    <t>Đổi mới phương thức lãnh đạo của Đảng đối với báo chí trong giai đoạn hiện nay</t>
  </si>
  <si>
    <t>Lưu Đình Phúc</t>
  </si>
  <si>
    <t>Hoàng Quốc Việt - Tiểu sử</t>
  </si>
  <si>
    <t>Ba người khổng lồ trong kinh tế học Adam Smith, Các Mác và John Maynard Keynes</t>
  </si>
  <si>
    <t>Chính sách thúc đẩy tăng trưởng xanh - Kinh nghiệm quốc tế và thực tiễn Việt Nam</t>
  </si>
  <si>
    <t>TS. Trần Ngọc Ngoạn</t>
  </si>
  <si>
    <t>Báo cáo tuần từ 14 đến 18-3-2016 (18c)</t>
  </si>
  <si>
    <t>Chủ nghĩa yêu nước Việt Nam nửa cuối thế kỷ XIX (Sách chuyên khảo) (Tái bản lần thứ nhất)</t>
  </si>
  <si>
    <t>TS. Nguyễn Nam Thắng</t>
  </si>
  <si>
    <t>Những người làm Báo Nhân Dân (1951-2016)</t>
  </si>
  <si>
    <t>Những bài viết của Bác Hồ trên Báo Nhân Dân * 1951-1954</t>
  </si>
  <si>
    <t>Lịch sử Đảng bộ và nhân dân Quận Hoàn Kiếm (1930-2010)</t>
  </si>
  <si>
    <t>Đảng bộ Thành phố Hà Nội - Ban Chấp hành Đảng bộ Quận Hoàn Kiếm</t>
  </si>
  <si>
    <t>Báo cáo tuần từ 21 đến 25-3-2016 (5c)</t>
  </si>
  <si>
    <t>Luật tổ chức toà án nhân dân</t>
  </si>
  <si>
    <t>Hỏi - đáp về những điểm mới và nội dung của Luật tổ chức chính quyền địa phương năm 2015</t>
  </si>
  <si>
    <t>Tư tưởng ngoại giao Hồ Chí Minh (Sách chuyên khảo)</t>
  </si>
  <si>
    <t>TS. Trần Thị Mih Tuyết</t>
  </si>
  <si>
    <t>Tác động của quan hệ sản xuất đối với lực lượng sản xuất: từ lý luận đến thực tiễn Việt Nam (Sách chuyên khảo)</t>
  </si>
  <si>
    <t>TS. Nguyễn Đức Luận</t>
  </si>
  <si>
    <t>TMDV Lan Hương</t>
  </si>
  <si>
    <t>Xây dựng nhân cách con người Việt Nam hiện nay dưới góc độ truyền thống (Sách chuyên khảo)</t>
  </si>
  <si>
    <t>TS. Cao Thu Hằng</t>
  </si>
  <si>
    <t>Nữ du kích Củ Chi - Những bông hoa đất thép (Ký sự)</t>
  </si>
  <si>
    <t>Huyện uỷ Củ Chi - Ban liên lạc Đội nữ du kích Củ Chi</t>
  </si>
  <si>
    <t>Lịch sử lực lượng vũ trang nhân dân huyện Cầu Kè (1945-2015)</t>
  </si>
  <si>
    <t>Kỷ yếu về tổ chức và hoạt động của Uỷ ban Quốc phòng và An ninh nhiệm kỳ Quốc hội khoá XIII (2011-2016) - Tập II</t>
  </si>
  <si>
    <t>Hiến pháp nước Cộng hoà xã hội chủ nghĩa Việt Nam</t>
  </si>
  <si>
    <t>Lịch sử ngành giáo dục và đào tạo huyện Phụng Hiệp 1975-2010</t>
  </si>
  <si>
    <t>Phòng Giáo dục và đào tạo huyện Phụng Hiệp</t>
  </si>
  <si>
    <t>Bản thảo do CN Cần Thơ khai thác</t>
  </si>
  <si>
    <t>Điều kiện và giải pháp hình thành các tập đoàn kinh tế từ các tổng công ty 91</t>
  </si>
  <si>
    <t xml:space="preserve">TS.                Đào Xuân Thuỷ </t>
  </si>
  <si>
    <t>Chạy…..</t>
  </si>
  <si>
    <t>Hữu Thọ</t>
  </si>
  <si>
    <t>Luật hải quan năm 2001, sửa đổi ,bổ sung  năm 2005 và các văn bản hướng dẫn thi hành</t>
  </si>
  <si>
    <t>Một số quy định mới về quản lý giá</t>
  </si>
  <si>
    <t>Khái quát hệ thống pháp luật Hoa Kỳ</t>
  </si>
  <si>
    <t>Toàn cầu hóa và tương lai của các nước đang chuyển đổi</t>
  </si>
  <si>
    <t>Grzegorz.W.Kolodko</t>
  </si>
  <si>
    <t>Lịch sử Đoàn Thanh niên Cộng sản Hồ Chí Minh và phong trào thanh niên quận Hoàn Kiếm (1930-2002)</t>
  </si>
  <si>
    <t>Đoàn TNCSHCM 
quận Hoàn Kiếm</t>
  </si>
  <si>
    <t>Du lịch Khánh Hòa từ cuối thế kỷ XIX đến nay</t>
  </si>
  <si>
    <t>Nguyễn Thị Kim Hoa</t>
  </si>
  <si>
    <t>Nhận biết và phòng chống dịch cúm gia cầm H5N1</t>
  </si>
  <si>
    <t>Quy định mới hướng dẫn thi hành lệ phí trước bạ</t>
  </si>
  <si>
    <t>Chương trình sơ cấp lý luận chính trị</t>
  </si>
  <si>
    <t>Hồ Chí Minh- biên niên tiểu sử
tập4 (1946-1950)</t>
  </si>
  <si>
    <t>Viện HCM</t>
  </si>
  <si>
    <t>Hệ thống văn bản pháp luật về thuế xuất khẩu, thuế nhập khẩu</t>
  </si>
  <si>
    <t>Vận dụng học thuyết Mác để xây dựng nhà nước pháp quyền Việt Nam</t>
  </si>
  <si>
    <t xml:space="preserve">GS, TSKT.       Lê Du Phong </t>
  </si>
  <si>
    <t>Hành trang doanh nghiệp Việt
Tập 1 - Thủ tục hành chính</t>
  </si>
  <si>
    <t>Tư vấn ASA</t>
  </si>
  <si>
    <t>Công ty Hoàng Liên</t>
  </si>
  <si>
    <t>Văn kiện Quốc hội Toàn tập
Tập 4 ( 1971 - 1976 )</t>
  </si>
  <si>
    <t>Đối thoại</t>
  </si>
  <si>
    <t>30/5/2008</t>
  </si>
  <si>
    <t>Phú Yên-Thế và lực mới trong thế kỷ XXI</t>
  </si>
  <si>
    <t>Lịch sử Đảng bộ tỉnh Lâm Đồng
( 1930 - 1975 )</t>
  </si>
  <si>
    <t>BCHĐB tỉnh Lâm Đồng</t>
  </si>
  <si>
    <t>Tìm hiểu một số thuật ngữ trong Văn kiện Đại hội đại biểu toàn quốc lần thứ XII của Đảng</t>
  </si>
  <si>
    <t>GS.TS.Phùng Hữu Phú - PGS.TSKH. Nguyễn Văn Đặng - PGS.TS. Nguyễn Viết Thông (Đồng chủ biên)</t>
  </si>
  <si>
    <t>Chiến tranh nhân dân chống thực dân Pháp xâm lược ở miền Đông Nam Bộ</t>
  </si>
  <si>
    <t>Lịch sử 50 năm Hội đồng nhân dân tỉnh Điện Biên (1963-2013)</t>
  </si>
  <si>
    <t>Hội đồng nhân dân tỉnh Điện Biên</t>
  </si>
  <si>
    <t>Kỷ yếu về tổ chức và hoạt động của Uỷ ban Quốc phòng và An ninh nhiệm kỳ Quốc hội khoá XIII (2011-2016) - Tập I</t>
  </si>
  <si>
    <t>Quốc hội nước CHXHCN Việt Nạm - Uỷ ban Quốc phòng và An ninh</t>
  </si>
  <si>
    <t>Lịch sử công tác dân vận tỉnh Lai Châu (1945-2015)</t>
  </si>
  <si>
    <t>BCHĐB tỉnh Lai Châu - Ban Dân vận Tỉnh uỷ</t>
  </si>
  <si>
    <t>Lịch sử lực lượng vũ trang nhân dân huyện Xuyên Mộc (1945-2015)</t>
  </si>
  <si>
    <t>Đảng uỷ - Ban Chỉ huy quân sự huyện Xuyên Mộc</t>
  </si>
  <si>
    <t>Văn kiện Đại hội đại biểu Đảng bộ Thành phố Móng Cái lần thứ XXIII, nhiệm kỳ 2015-2020</t>
  </si>
  <si>
    <t>Đảng bộ Thành phố Móng Cái</t>
  </si>
  <si>
    <t>Kỷ yếu Đoàn đại biểu Quốc hội tỉnh Phú Thọ khoá XII, XIII (giai đoạn 2007-2016)</t>
  </si>
  <si>
    <t>QH nước CHXHCN VN - Đoàn Đại biểu Quốc hội tỉnh Phú Thọ</t>
  </si>
  <si>
    <t>Định hướng chiến lược, giải pháp đột phá nhằm đổi mới căn bản, toàn diện giáo dục và đào tạo Việt Nam</t>
  </si>
  <si>
    <t>PGS.TS. Phạm Văn Linh (Chủ biên)</t>
  </si>
  <si>
    <t>Tập Cận Bình: về quản lý đất nước Trung Quốc</t>
  </si>
  <si>
    <t>Tập Cận Bình</t>
  </si>
  <si>
    <t>Tít xinhe ghi 1.000 cuốn</t>
  </si>
  <si>
    <t>Ngoại giao Việt Nam 2014</t>
  </si>
  <si>
    <t>CHXHCNVN - Bộ Ngoại giao</t>
  </si>
  <si>
    <t>18,2x25,7</t>
  </si>
  <si>
    <t>Đại cương về phân tích chính sách công (xuất bản lần thứ hai, có sc, bs)</t>
  </si>
  <si>
    <t>PGS.TS. Nguyễn Hữu Hải, ThS. Lê Văn Hòa (ĐCB)</t>
  </si>
  <si>
    <t>Lịch sử Đảng bộ và nhân dân xã An Ninh Tây (1945-2015)</t>
  </si>
  <si>
    <t>ĐB huyện Tuy An, BCHĐB xã An Ninh Tây</t>
  </si>
  <si>
    <t>Lịch sử Đảng bộ huyện Hòa An (1930-2010)</t>
  </si>
  <si>
    <t>ĐB tỉnh Cao Bằng, BCHĐB huyện Hòa An</t>
  </si>
  <si>
    <t>Lịch sử quân sự Việt Nam - Tập 6 - Hoạt động quân sự từ năm 1527 đến năm 1771</t>
  </si>
  <si>
    <t>Bộ QP, Viện lịch sử quân sự VN</t>
  </si>
  <si>
    <t>Lịch sử quân sự Việt Nam - Tập 7 - Hoạt động quân sự thời Tây Sơn (1771-1802)</t>
  </si>
  <si>
    <t>Lịch sử quân sự Việt Nam - Tập 10 - Cuộc kháng chiến chống thực dân Pháp (1945-1954)</t>
  </si>
  <si>
    <t>Nhận diện chủ nghĩa tư bản ngày nay</t>
  </si>
  <si>
    <t>PGS.TS. Bùi Ngọc Quỵnh (Chủ biên)</t>
  </si>
  <si>
    <t>Lịch sử Đảng bộ huyện Đak Đoa (1945-2015)</t>
  </si>
  <si>
    <t>Ban Chấp hành Đảng bộ huyện Đak Đoa</t>
  </si>
  <si>
    <t>Đối thoại về sức khoẻ và cuộc sống, đạo đức và giáo dục (Sách tham khảo)</t>
  </si>
  <si>
    <t>Daisuku Ikeda - René Simard - Guy Bourgeault</t>
  </si>
  <si>
    <t>TWĐH (1.000b) + TPH (500b)</t>
  </si>
  <si>
    <t>Trách nhiệm bồi thường thiệt hại đối với hành vi làm ô nhiễm môi trường ở Việt Nam hiện nay</t>
  </si>
  <si>
    <t>Trường Đại học Đà Lạt - TS. Bùi Kim Hiếu</t>
  </si>
  <si>
    <t>Một số thuật ngữ về quan hệ dân sự trong Bộ luật dân sự</t>
  </si>
  <si>
    <t>Luật sư Lê Văn Quý (Tuyển chọn)</t>
  </si>
  <si>
    <t>Luận giải về Luật doanh nghiệp năm 2014 (36 kế sách pháp lý của doanh nghiệp)</t>
  </si>
  <si>
    <t>Luật sư Trương Thanh Đức - Trọng tài viên VIAC</t>
  </si>
  <si>
    <t>Quy định về chứng minh nhân dân và hộ chiếu</t>
  </si>
  <si>
    <t xml:space="preserve">Bác Hồ thời niên thiếu </t>
  </si>
  <si>
    <t>Ban TG tỉnh uỷ Nghệ An</t>
  </si>
  <si>
    <t>Nhà nước Pháp quyền xã hội chủ nghĩa của dân, do dân, vì dân
Lý luận và thực tiễn</t>
  </si>
  <si>
    <t>GS,VS. Nguyễn Duy Quý
PGS,TS.
Nguyễn Tất Viễn</t>
  </si>
  <si>
    <t>Tư tưởng Việt Nam thời Lý - Trần</t>
  </si>
  <si>
    <t>PGS,TS. Trương Văn Chung
PGS,TS. Doãn Chính</t>
  </si>
  <si>
    <t>Quy định mới về xử phạt vi phạm hành chính trong lĩnh vực an ninh, trật tự, an toàn xã hội, phòng cháy và chữac cháy</t>
  </si>
  <si>
    <t>Pháp lệnh ưu đãi người có công với cách mạng năm 2005 và văn bản hướng dẫn thi hành</t>
  </si>
  <si>
    <t>Quy định mới về xử phạt vi phạm hành chính trong lĩnh vực giao thông đường bộ</t>
  </si>
  <si>
    <t>Văn bản mới hướng dẫn thi hành luật thuế giá trị gia tăng</t>
  </si>
  <si>
    <t>Một số quy định mới về quản lý, sử dụng tài nguyên Internet</t>
  </si>
  <si>
    <t>Đảng bộ Thành phố Hà Nội - Ban Chấp hành Đảng bộ Quận Đống Đa</t>
  </si>
  <si>
    <t>Hồ Chí Minh - Nhà chiến lược quân sự thiên tài</t>
  </si>
  <si>
    <t>Bộ Quốc phòng -Viện Lịch sử Quân sự Việt Nam</t>
  </si>
  <si>
    <t>TWĐH+TPH+LKTG</t>
  </si>
  <si>
    <t>Bảo vệ và phát triển chủ nghĩa Mác - Lênin, tư tưởng Hồ Chí Minh</t>
  </si>
  <si>
    <t>Hiệp định Giơnevơ - 50 năm nhìn lại (Sách tham khảo)</t>
  </si>
  <si>
    <t>Lịch sử Đảng bộ huyện Thăng Bình (1930-1975) Tái bản lần 1</t>
  </si>
  <si>
    <t>ĐCSVN - BCHĐB huyện Thăng Bình</t>
  </si>
  <si>
    <t>Lịch sử tư tưởng quân sự Việt Nam - Tập I: Từ thế kỷ III Tr.CN đến thế kỷ XV</t>
  </si>
  <si>
    <t>Bộ Quốc phòng - Viện Lịch sử Quân sự Việt Nam</t>
  </si>
  <si>
    <t>Lịch sử tư tưởng quân sự Việt Nam - Tập II: Từ năm 1428 đến năm 1858</t>
  </si>
  <si>
    <t>Lịch sử tư tưởng quân sự Việt Nam - Tập III: Từ năm 1858 đến năm 1945</t>
  </si>
  <si>
    <t>Luật doanh nghiệp và các văn bản hướng dẫn thi hành 
(các văn bản hiện hành và mới nhất )</t>
  </si>
  <si>
    <t>Kỷ yếu Uỷ ban Khoa học, Công nghệ và Môi trường (2011-2016) (Lưu hành nội bộ)</t>
  </si>
  <si>
    <t>Quốc hội khoá XIII nước CHXHCN VN</t>
  </si>
  <si>
    <t>Thủ đô Hà Nội: Truyền thống, nguồn lực, định hướng phát triển</t>
  </si>
  <si>
    <t>Thành uỷ - HĐND-UBND- UBMTTQVN Thành phố Hà Nội - Đại học Quốc gia Hà Nội</t>
  </si>
  <si>
    <t>Nghị quyết số 102/2015/QH13 của Quốc hội ban hành Nội quy kỳ họp Quốc hội</t>
  </si>
  <si>
    <t>Luật phí và lệ phí</t>
  </si>
  <si>
    <t>Luật khí tượng thuỷ văn</t>
  </si>
  <si>
    <t>Luật thống kê</t>
  </si>
  <si>
    <t>10,5x18</t>
  </si>
  <si>
    <t>TB, đổi khổ nhỏ</t>
  </si>
  <si>
    <t>Hỏi - đáp về luật nghĩa vụ quân sự năm 2015</t>
  </si>
  <si>
    <t>TTPH đặt</t>
  </si>
  <si>
    <t>Phát triển và sáng tạo quản trị xã hội - kinh nghiệm Trung Quốc, kinh nghiệm Việt Nam</t>
  </si>
  <si>
    <t>Bộ luật tố tụng dân sự</t>
  </si>
  <si>
    <t>Bộ luật tố tụng hình sự</t>
  </si>
  <si>
    <t>Chủ tịch Hồ Chí Minh với Cao Bằng</t>
  </si>
  <si>
    <t>TỈnh uỷ Cao Bằng - Bảo tàng Hồ Chí Minh</t>
  </si>
  <si>
    <t>10-2015</t>
  </si>
  <si>
    <t>Luật thực hành tiết kiệm, chống lãng phí năm 2005 và văn bản HDTH</t>
  </si>
  <si>
    <t>Về giá trị và giá trị châu Á</t>
  </si>
  <si>
    <t>Tập  bài giảng về công tác dân vận</t>
  </si>
  <si>
    <t>Ban DVTW</t>
  </si>
  <si>
    <t>19/4/2007</t>
  </si>
  <si>
    <t>Tài liệu học tập các Nghị quyết Hội nghị lần thứ tư Ban Chấp hành Trung ương Đảng khoá X
(dùng cho cán bộ, đảng viên cơ sở)</t>
  </si>
  <si>
    <t>Giáo dục đào tạo - Quốc sách hàng đầu, tương lai của dân tộc</t>
  </si>
  <si>
    <t>Đưa tư tưởng Hồ Chí Minh vào cuộc sống - Mấy vấn đề lý luận và thực tiễn</t>
  </si>
  <si>
    <t>Con người, năm tháng và những hoài niệm</t>
  </si>
  <si>
    <t>Luật thực hành tiết kiệm chống lãng phí năm 2005 và văn bản hướng dẫn thi hành</t>
  </si>
  <si>
    <t xml:space="preserve">Hỏi - đáp về pháp luật giao thông đường thuỷ nội địa </t>
  </si>
  <si>
    <t>Trần Sơn - 
Nguyễn Huy Lung</t>
  </si>
  <si>
    <t>Pháp lệnh trình tự, thủ tục xem xét, quyết định áp dụng các biện pháp xử lý hành chính tại tòa án nhân dân</t>
  </si>
  <si>
    <t>Những vấn đề kinh tế chính trị của Chủ nghĩa tư bản đương đại</t>
  </si>
  <si>
    <t>PGS, TS. Nguyễn Khắc Thanh (CB)</t>
  </si>
  <si>
    <t>Tìm hiểu các tội xâm phạm an toàn công cộng trật tự công cộng và trật tự quản lý hành chính</t>
  </si>
  <si>
    <t>LS, TS. Nguyễn Đức Mai</t>
  </si>
  <si>
    <t>Thời luận</t>
  </si>
  <si>
    <t>GS.TS. Vũ Văn Hiển</t>
  </si>
  <si>
    <t>Thập niên tiếp theo đế quốc và nền cộng hòa trong một thế giới đang thay đổi</t>
  </si>
  <si>
    <t>George Friedman</t>
  </si>
  <si>
    <t>Quy định mới về tăng cường quản lý hoạt động xây dựng</t>
  </si>
  <si>
    <t>Quy định mới về chính sách hỗ trợ đối với đồng bào dân tộc thiểu số</t>
  </si>
  <si>
    <t>Phân tích một số bộ luật, đạo luật, điều ước quốc tế liên quan đến vận tải và bảo hiểm hàng hải</t>
  </si>
  <si>
    <t>Xingapo - Đặc thù và giải pháp</t>
  </si>
  <si>
    <t>PGS,TS.Dương Văn Quảng</t>
  </si>
  <si>
    <t xml:space="preserve">Thấm nhuần tư tưởng đạo đức Hồ Chí Minh </t>
  </si>
  <si>
    <t>TS.Phạm Văn Khánh</t>
  </si>
  <si>
    <t>Văn bản pháp luật về thanh tra, kiểm tra và xử lý vi phạm hành chính trong lĩnh vực kế hoạch đầu tư</t>
  </si>
  <si>
    <t>Giá trị văn hóa truyền thống dân tộc với việc xây dựng nhân cách sinh viên Việt Nam hiện nay</t>
  </si>
  <si>
    <t>PGS.TS. Lương Gia Ban, PGS.TS. Nguyễn Thế Kiệt (ĐCB)</t>
  </si>
  <si>
    <t>Xây dựng lực lượng nòng cốt làm công tác dân vận trong cộng đồng các dân tộc thiểu số ở Tây Nguyên hiện nay</t>
  </si>
  <si>
    <t>TS. Nguyễn Thế Tư (CB)</t>
  </si>
  <si>
    <t>Tư tưởng Hồ chí Minh về pháp luật và việc vận dụng trong sự nghiệp đổi mới ở VN</t>
  </si>
  <si>
    <t>TS. Trần Nghị</t>
  </si>
  <si>
    <t>Phát triển doanh nghiệp nhỏ và vừa ở Việt Nam hiện nay</t>
  </si>
  <si>
    <t>PGS.TS. Nguyễn Trường Sơn</t>
  </si>
  <si>
    <t>Vận dụng luật tục dân tộc Chăm trong quản lý nhà nước của chính quyền địa phương</t>
  </si>
  <si>
    <t>TS. Trương Tiến Hưng</t>
  </si>
  <si>
    <t>Quy định mới về xử phạt vi phạm hành chính trong lĩnh vực sở hữu công nghiệp, đấu thầu và lựa chọn nhà thầu xây dựng, quản lý và bảo vệ biên giới quốc gia, dân số và trẻ em</t>
  </si>
  <si>
    <t>Tăng trưởng kinh tế ở Việt Nam qua nô hình tăng trưởng kinh tế của R.Solow</t>
  </si>
  <si>
    <t>PGS,TS.Vũ Văn Đức</t>
  </si>
  <si>
    <t>LIÊN KẾT
SÁCH TÀI TRỢ</t>
  </si>
  <si>
    <t>Từ quận III hỏa xa Nha Trang đến công ty quản lý đường sắt Phú Khánh- những chặng đường lịch sử</t>
  </si>
  <si>
    <t>Vấn đề Đảng viên làm kinh tế tư bản tư nhân ở Việt Nam</t>
  </si>
  <si>
    <t xml:space="preserve">GS,TS.Vũ Đình Bách
</t>
  </si>
  <si>
    <t>Phân phối trong nền kinh tế thị trường định hướng XHCN</t>
  </si>
  <si>
    <t>GS,TS.Nguyễn Công Nghiệp</t>
  </si>
  <si>
    <t>Huy động tài chính cho phát triển</t>
  </si>
  <si>
    <t>Diễn đàn KT-TC Việt Pháp</t>
  </si>
  <si>
    <t>Di sản Hán Nôm Côn Sơn- Kiếp Bạc- Phượng Sơn</t>
  </si>
  <si>
    <t>Luật Thương mại năm 2005 và văn bản hướng dẫn thi hành (Tái bản có sửa chữa bổ sung )</t>
  </si>
  <si>
    <t xml:space="preserve">Giáo trình quan hệ Chính trị quốc tế </t>
  </si>
  <si>
    <t xml:space="preserve">Hội đồng Trung ương các bộ môn KH Mác - Lênin Tư tưởng Hồ Chí Minh </t>
  </si>
  <si>
    <t>Luật Tương trợ tư pháp và Văn bản hướng dẫn thi hành (Song ngữ Việt  Anh)                                          The Law on moutual Assistance and its implementing guidelines (In Viêtnamese and English)</t>
  </si>
  <si>
    <t>24/10/2008</t>
  </si>
  <si>
    <t>Viện hàn lâm khoa học XHVN, Viện thông tin KHXH, PGS.TS. Nguyễn Văn Dân</t>
  </si>
  <si>
    <t>BDVTW, Vụ Nghiên cứu</t>
  </si>
  <si>
    <t>Homo Ethicus sự ra đời của con người luân lý</t>
  </si>
  <si>
    <t>GS. Kim Sang Bong</t>
  </si>
  <si>
    <t>Tìm hiểu về quản lý chất lượng trong khu vực công</t>
  </si>
  <si>
    <t>PGS.TS. Nguyễn Hữu Hải, ThS. Nguyễn Tuấn Minh (ĐCB)</t>
  </si>
  <si>
    <t>Truyền thông BMC</t>
  </si>
  <si>
    <t>Thực hiện thống nhất chức năng giai cấp và chức năng xã hội của nhà nước trong quá trình xây dựng nhà nước pháp quyền ở nước ta</t>
  </si>
  <si>
    <t>TS. Nguyễn Đăng Thông</t>
  </si>
  <si>
    <t>Phát triển kinh tế thị trường ở Việt Nam trong điều kiện hội nhập kinh tế quốc tế</t>
  </si>
  <si>
    <t>Nghiên cứu mối quan hệ không bình thường giữa một bộ phận cán bộ, đảng viên có chức, có quyền với các doanh nghiệp để trục lợi</t>
  </si>
  <si>
    <t>Ủy ban kiểm tra TW, TS. Lê Hồng Liêm (CB)</t>
  </si>
  <si>
    <t>Dĩ An xưa &amp; nay</t>
  </si>
  <si>
    <t>UBND thị xã Dĩ An tỉnh Bình Dương</t>
  </si>
  <si>
    <t>Đảng bộ huyện Lộc Ninh - BCHĐB xã Lộc Khánh</t>
  </si>
  <si>
    <t>Lịch sử tư tưởng quân sự Việt Nam - Tập IV: Từ năm 1945 đến năm 1975</t>
  </si>
  <si>
    <t>Lịch sử tư tưởng quân sự Việt Nam - Tập V: Tổng luận</t>
  </si>
  <si>
    <t>Văn hoá lối sống đô thị Hà Nội (từ năm 1986 đến nay)</t>
  </si>
  <si>
    <t>TS. Phan Đăng Long</t>
  </si>
  <si>
    <t>Lịch sử Đảng bộ thị xã Ayun Pa (1945-2015)</t>
  </si>
  <si>
    <t>Đảng bộ tỉnh Gia Lai - Thị uỷ Ayun Pa</t>
  </si>
  <si>
    <t>BCT 17-21/8 (27c)</t>
  </si>
  <si>
    <t>Hỏi - đáp pháp luật về thuế thu nhập cá nhân</t>
  </si>
  <si>
    <t>ThS. Tiêu Phương Thuý - Nguyễn Thị Ly</t>
  </si>
  <si>
    <t>Ký sự Trường Sa - Hoàng Sa</t>
  </si>
  <si>
    <t>Etcetera Nguyễn (Chủ biên)</t>
  </si>
  <si>
    <t>Luật giáo dục nghề nghiệp năm 2014 và văn bản hướng dẫn thi hành</t>
  </si>
  <si>
    <t>GS.VS. Phạm Minh Hạc - GS.TSKH. Thái Duy Tuyên (Chủ biên)</t>
  </si>
  <si>
    <r>
      <t xml:space="preserve">Soạn giả Viễn Châu - 100 bài vọng cổ đặc sắc </t>
    </r>
    <r>
      <rPr>
        <i/>
        <sz val="12"/>
        <rFont val="Times New Roman"/>
        <family val="1"/>
      </rPr>
      <t>(Bìa cứng)</t>
    </r>
  </si>
  <si>
    <t>Huỳnh Công Tín (Tuyển chọn và chú giải)</t>
  </si>
  <si>
    <r>
      <t xml:space="preserve">Soạn giả Viễn Châu - 100 bài vọng cổ đặc sắc </t>
    </r>
    <r>
      <rPr>
        <i/>
        <sz val="12"/>
        <rFont val="Times New Roman"/>
        <family val="1"/>
      </rPr>
      <t>(Bìa mềm)</t>
    </r>
  </si>
  <si>
    <t>Quân đội nhân dân Việt Nam tham gia đào tạo nguồn nhân lực phục vụ sự nghiệp công nghiệp hoá, hiện đại hoá đất nước</t>
  </si>
  <si>
    <t>Đại tá, PGS.TS. Trần Đăng Bộ - Thượng tá, TS. Hoàng Văn Phai (Đồng chủ biên)</t>
  </si>
  <si>
    <t>Nghề tổ chức</t>
  </si>
  <si>
    <t>Tạp chí Xây dựng Đảng</t>
  </si>
  <si>
    <t>Tư tưởng Hồ Chí Minh về công an nhân dân</t>
  </si>
  <si>
    <t>Thượng tướng, PGS.TS. Tô Lâm (Chủ biên)</t>
  </si>
  <si>
    <t>Lịch sử đấu tranh cách mạng của Đảng bộ và nhân dân xã Bình Thanh Tây (1930-1975)</t>
  </si>
  <si>
    <t>BCHĐB xã Bình Thanh Tây</t>
  </si>
  <si>
    <t>Cơ chế tạo quỹ đất sạch để thu hút đầu tư - kinh nghiệm tại Thành phố Cần Thơ (Sách chuyên khảo)</t>
  </si>
  <si>
    <t>PGS.TS. Phan Trung Hiền - ThS. Phạm Duy Thanh</t>
  </si>
  <si>
    <t>Lịch sử lực lượng vũ trang nhân dân huyện Đông Giang (1945-2015)</t>
  </si>
  <si>
    <t>Đảng uỷ - Ban Chỉ huy Quân sự huyện Đông Giang</t>
  </si>
  <si>
    <t>Lịch sử ngành tài chính tỉnh Nghệ An (1945-2015)</t>
  </si>
  <si>
    <t>Uỷ ban nhân dân tỉnh Nghệ An - Sở Tài chính</t>
  </si>
  <si>
    <t>Lịch sử Đảng bộ huyện Đức Cơ (1945-2015)</t>
  </si>
  <si>
    <t>BCHĐB huyện Đức Cơ - Tỉnh Gia Lai</t>
  </si>
  <si>
    <t>Lịch sử Đảng bộ huyện Hoà Thành (1945-2010)</t>
  </si>
  <si>
    <t>BCHĐB huyện Hoà Thành</t>
  </si>
  <si>
    <t>Bộ Nội vụ - 70 năm xây dựng và phát triển (1945-2015)</t>
  </si>
  <si>
    <t>Ngoại giao Việt Nam 1945-2000</t>
  </si>
  <si>
    <t>Tập thể TG - Nguyễn Đình Bin (CB)</t>
  </si>
  <si>
    <t>Tuy Phước - Lịch sử và văn hoá</t>
  </si>
  <si>
    <t>UBND huyện Tuy Phước</t>
  </si>
  <si>
    <t>Tập bài giảng Lịch sử huyện Thạch Thất (Dành cho học sinh trung học cơ sở)</t>
  </si>
  <si>
    <t>Đảng bộ Thành phố Hà Nội - Huyện uỷ Thạch Thất</t>
  </si>
  <si>
    <t>Tập bài giảng Lịch sử huyện Thạch Thất (Dành cho học sinh tiểu học)</t>
  </si>
  <si>
    <t>Tập bài giảng Lịch sử huyện Thạch Thất (Dành cho học sinh trung học phổ thông)</t>
  </si>
  <si>
    <t>Bogaturov Aleksey Demosfenovich - Averkov Viktor Viktorovich</t>
  </si>
  <si>
    <t>70 năm Đài tiếng nới Việt Nam (1945-2015)</t>
  </si>
  <si>
    <t xml:space="preserve">Luật phòng, chống bạo lực gia đình năm 2007 và nghị định hướng dẫn thi hành *Luật phòng, chống bạo lực gia đình năm 2007                   * Nghị định số 08/2009/NĐ-CP ngày 04-02-2009 quy định chi tiết và hướng dẫn thi hành một số điều của Luật phòng, chống bạo lực gia đình </t>
  </si>
  <si>
    <t xml:space="preserve">Hỏi - đáp về                                bảo hiểm thất nghiệp </t>
  </si>
  <si>
    <t xml:space="preserve">Lê Thanh </t>
  </si>
  <si>
    <t>Kỷ niệm 10 năm tái lập thị xã và công bố nghị định của chính phủ thành lập thành phố Móng Cái</t>
  </si>
  <si>
    <t>Pháp lệnh sửa đổi, bổ sung một số điều của pháp lệnh thi hành án phạt tù</t>
  </si>
  <si>
    <t>Luật phòng, chống bạo lực gia đình</t>
  </si>
  <si>
    <t>Luật tương trợ tư pháp</t>
  </si>
  <si>
    <t>Luật hoá chất</t>
  </si>
  <si>
    <t>Văn bản pháp luật về đổi mới, nâng cao công tác quản lý và hoạt động trong lĩnh vực văn hoá, thông tin - truyền thông</t>
  </si>
  <si>
    <t>Một số quy định về an toàn lao động, vệ sinh lao động và bảo hộ lao động</t>
  </si>
  <si>
    <t>Các quy định về đào tạo, bồi dưỡng cán bộ, công chức</t>
  </si>
  <si>
    <t>Văn bản mới về một số chế độ, chính sách đối với cơ quan nhà nước, đơn vị sự nghiệp công lập</t>
  </si>
  <si>
    <t>Quy định mới hướng dẫn thi hành luật dược năm 2005</t>
  </si>
  <si>
    <t>Các văn bản mới về xử phạt vi phạm hành chính ( ban hành từ tháng 5 - 2007 đến tháng 9 - 2007 )</t>
  </si>
  <si>
    <t>Văn bản pháp luật về việc làm</t>
  </si>
  <si>
    <t>Quy định mới hướng dẫn thi hành luật đường sắt năm 2005</t>
  </si>
  <si>
    <t xml:space="preserve">113 câu hỏi - đáp về xử lý vi phạm hành chính và hình sự trong lĩnh vực giao thông đường thuỷ nội địa </t>
  </si>
  <si>
    <t>Luật kinh doanh quốc tế</t>
  </si>
  <si>
    <t>Công ty In Giao thông</t>
  </si>
  <si>
    <t>Pháp luật về đạo đức</t>
  </si>
  <si>
    <t>PGS,TS.
Hoàng Thị Kim Quế</t>
  </si>
  <si>
    <t>Lịch sử Đảng bộ thành phố Việt Trì
( 1939 - 2005 )</t>
  </si>
  <si>
    <t>02/2010</t>
  </si>
  <si>
    <t xml:space="preserve">Hỏi - Đáp                                          về dân chủ ở cơ sở </t>
  </si>
  <si>
    <t xml:space="preserve">Hội đồng chỉ đạo xuất bản sách xã, phường, thị trấn </t>
  </si>
  <si>
    <t xml:space="preserve">Hỏi - Đáp                                         về cải cách thủ tục trong hoạt động thu, nộp thuế </t>
  </si>
  <si>
    <t xml:space="preserve">Hội đồng chỉ đạo xuất bản sách, xã phường, thị trấn </t>
  </si>
  <si>
    <t xml:space="preserve">Hỏi đáp pháp luật về kinh doanh bất động sản </t>
  </si>
  <si>
    <t>Cuộc tổng tiến công của quân giải phóng miền Nam Việt Nam năm 1968                    (Qua tài liệu lưu trữ  của chính quyền Sài Gòn)</t>
  </si>
  <si>
    <t xml:space="preserve">Trung tâm lưu trữ Quốc gia </t>
  </si>
  <si>
    <t>Luật người cao tuổi</t>
  </si>
  <si>
    <t>HVCTHC QG Hồ Chí Minh, TS. Ngô Tuấn Nghĩa</t>
  </si>
  <si>
    <t xml:space="preserve">Cẩm nang pháp luật và kỹ năng hoạt động dành cho công chức, viên chức Trung tâm giáo dục - lao động xã hội </t>
  </si>
  <si>
    <t xml:space="preserve">Trung tâm nghiên cứu và hỗ trợ pháp lý,  Qũy hỗ trợ các sáng kiến tư pháp </t>
  </si>
  <si>
    <t xml:space="preserve">Bộ Tổng tham mưu những năm chiến đấu trong vòng vây </t>
  </si>
  <si>
    <t xml:space="preserve">Trần Trọng Trung </t>
  </si>
  <si>
    <t xml:space="preserve">Bàn về mâu thuẫn xung đột
lợi ích hiện nay </t>
  </si>
  <si>
    <t xml:space="preserve">TS.
Hồ Bá Thâm </t>
  </si>
  <si>
    <t>TP HCM</t>
  </si>
  <si>
    <t>Chuẩn hoá chức danh chủ tịch uỷ ban nhân dân xã                                        (Qua khảo sát ở các tỉnh 
đồng bằng sông Hồng)</t>
  </si>
  <si>
    <t xml:space="preserve">TS. Đinh Ngọc Giang </t>
  </si>
  <si>
    <t xml:space="preserve">Cty TNHH một thành viên in Báo Nhân dân </t>
  </si>
  <si>
    <t>Biên giới trên đất liền 
Việt Nam - Trung Quốc 
Biên giới hoà bình, ổn định, 
hữu nghị, hợp tác và phát triển</t>
  </si>
  <si>
    <t xml:space="preserve">Luật Dân Quân Tự Vệ năm 2009 và văn bản hướng dẫn thi hành </t>
  </si>
  <si>
    <t xml:space="preserve">Luật đa dạng sinh học và văn bản hướng dẫn thi hành </t>
  </si>
  <si>
    <t>Lịch sử Đảng bộ tỉnh Lào Cai (1947 - 2007)</t>
  </si>
  <si>
    <t>BCH Đảng bộ tỉnh Lào Cai</t>
  </si>
  <si>
    <t>Lịch sử phong trào nông dân và hội nông dân tỉnh Phú Thọ (1930 - 2010)</t>
  </si>
  <si>
    <t xml:space="preserve">BCH Hội nông dân tỉnh Phú Thọ </t>
  </si>
  <si>
    <t>10/2010</t>
  </si>
  <si>
    <t xml:space="preserve">Các kỳ đại hội Đảng bộ tỉnh Tuyên Quang </t>
  </si>
  <si>
    <t xml:space="preserve">BCH Đảng bộ tỉnh Tuyên Quang </t>
  </si>
  <si>
    <t xml:space="preserve">Tuyển tập các nghiên cứu về phát triển và tổ chức lãnh thổ </t>
  </si>
  <si>
    <t xml:space="preserve">Bộ kế hoạch và đầu tư Viện chiến lược phát triển </t>
  </si>
  <si>
    <t xml:space="preserve">Hà Nội - Huế - Sài Gòn là cây một cội, là con một nhà </t>
  </si>
  <si>
    <t xml:space="preserve">UBND tỉnh Thừa Thiên Huế HKHLSTTHuế </t>
  </si>
  <si>
    <t xml:space="preserve">Tư tưởng Hồ Chí Minh về phát triển con người toàn diện </t>
  </si>
  <si>
    <t xml:space="preserve">TS.                         Nguyễn Hữu Công </t>
  </si>
  <si>
    <t>Luật chất lượng sản phẩm, hàng hoá</t>
  </si>
  <si>
    <t>18/1/2008</t>
  </si>
  <si>
    <t>Luật phòng, chống bệnh truyền nhiễm</t>
  </si>
  <si>
    <t>Luật đặc xá</t>
  </si>
  <si>
    <t>Luật thuế thu nhập cá nhân</t>
  </si>
  <si>
    <t>Văn bản hướng dẫn thi hành luật thống kê</t>
  </si>
  <si>
    <t>Tập bài giảng lịch sử nhà nước và pháp luật thế giới</t>
  </si>
  <si>
    <t>Ths. Nguyễn Minh Tuấn</t>
  </si>
  <si>
    <t>Về chính sách khuyến khích đầu tư ở Việt Nam</t>
  </si>
  <si>
    <t>PGS,TS.
Trần Thị Minh Châu</t>
  </si>
  <si>
    <t>Giáo trình triết học Mác - Lênin
Tập 1 - Chủ nghĩa duy vật biện chứng</t>
  </si>
  <si>
    <t>Công ty in Trung Sơn</t>
  </si>
  <si>
    <t>TPHCM</t>
  </si>
  <si>
    <t>Công ty In Hưng Phú</t>
  </si>
  <si>
    <t>Hoàn thiện thể chế kinh tế thị trường định hướng xã hội chủ nghĩa</t>
  </si>
  <si>
    <t>Báo cáo tuần từ 22 đến 26-2-2016 (42c)</t>
  </si>
  <si>
    <t>Ký sự Trường Sa - Hoàng Sa (Tái bản)</t>
  </si>
  <si>
    <t>Văn hoá ẩm thực qua câu đối người Việt</t>
  </si>
  <si>
    <t>Nhà ở cho người lao động các khu công nghiệp trên địa bàn một số tỉnh Bắc Trung Bộ</t>
  </si>
  <si>
    <t>TS. Bùi Văn Dũng</t>
  </si>
  <si>
    <t>Bài tập Kế toán hành chính sự nghiệp (Tài liệu dùng cho sinh viên ngành kế toán)</t>
  </si>
  <si>
    <t>Phòng và điều trị đái tháo đường</t>
  </si>
  <si>
    <t>Kỹ thuật soạn thảo hợp đồng kinh tế - thương mại và hợp đồng dân sự</t>
  </si>
  <si>
    <t>Hỏi - đáp về văn hoá Việt Nam</t>
  </si>
  <si>
    <t>BCT 14 đến 18/12 (6 cuốn)</t>
  </si>
  <si>
    <t>Giữ yên giấc ngủ của Người</t>
  </si>
  <si>
    <t>Hướng dẫn quản lý, tổ chức lễ hội truyền thống ở cơ sở</t>
  </si>
  <si>
    <t>Giáo trình kinh tế học vi mô</t>
  </si>
  <si>
    <t>TS. Lê Kim Chung (Chủ biên)</t>
  </si>
  <si>
    <t>Lịch sử truyền thống cách mạng xã Phú Hội (1933-2013)</t>
  </si>
  <si>
    <t>Đảng bộ huyện Đức Trọng - Tỉnh Lâm Đồng - Ban Chấp hành Đảng bộ xã Phú Hội</t>
  </si>
  <si>
    <t>Quy định mới về bảo vệ môi trường</t>
  </si>
  <si>
    <t>QH</t>
  </si>
  <si>
    <t>CƠ QUAN</t>
  </si>
  <si>
    <t>Pháp lệnh cựu chiến binh</t>
  </si>
  <si>
    <t>LIÊN KẾT</t>
  </si>
  <si>
    <t>Lịch sử Đảng bộ tỉnh Sơn La
Tập III (1976-2000)</t>
  </si>
  <si>
    <t>BCHĐB Sơn La</t>
  </si>
  <si>
    <t>Không giá</t>
  </si>
  <si>
    <t>Tìm hiểu luật bảo vệ, chăm sóc và giáo dục trẻ em năm 2004</t>
  </si>
  <si>
    <t>Lg. Nguyễn Ngọc Dũng</t>
  </si>
  <si>
    <t>Tìm hiểu luật thi đua, khen thưởng ( đã được sửa đổi ,bổ sung năm 2005)</t>
  </si>
  <si>
    <t>Tìm hiểu luật đường sắt</t>
  </si>
  <si>
    <t>Tìm hiểu luật các tổ chức tín dụng</t>
  </si>
  <si>
    <t>Tìm hiểu luật điện lực</t>
  </si>
  <si>
    <t>Lịch sử Đảng bộ và nhân dân phường Bùi Thị Xuân (1930-2010)</t>
  </si>
  <si>
    <t>Đảng bộ quận Hai Bà Trưng - Ban Chấp hành Đảng bộ phường Bùi Thị Xuân</t>
  </si>
  <si>
    <t>Giáo trình lịch sử triết học - Sự hình thành và phát triển triết học Mác giai đoạn C.Mác, Ph.Ăngghen và V.I.Lênin</t>
  </si>
  <si>
    <t>Quy định mới về quản lý, sử dụng và tuyển dụng cán bộ, công chức trong các cơ quan nhà nước</t>
  </si>
  <si>
    <t>Pháp lệnh thực hiện dân chủ ở xã, phường, thị trấn</t>
  </si>
  <si>
    <t>V.I.Lênin- Tập 51</t>
  </si>
  <si>
    <t>V.I.Lênin- Tập 50</t>
  </si>
  <si>
    <t>V.I.Lênin- Tập 45</t>
  </si>
  <si>
    <t>V.I.Lênin- Tập 44</t>
  </si>
  <si>
    <t>V.I.Lênin- Tập 31</t>
  </si>
  <si>
    <t>V.I.Lênin- Tập 29</t>
  </si>
  <si>
    <t>Thương hiệu Việt - III</t>
  </si>
  <si>
    <t>Nghị định về xử lý kỷ luật cán bộ, công chức và văn bản HDTH</t>
  </si>
  <si>
    <t>Quy định mới về chế độ kế toán ngân sách và tài chính xã</t>
  </si>
  <si>
    <t>Một số văn bản về diễn đàn hợp tác kinh tế châu Á- Thái Bình Dương (APEC)</t>
  </si>
  <si>
    <t>Tìm hiểu một số thuật ngữ trong Văn kiện Đại hội X của Đảng</t>
  </si>
  <si>
    <t>Ngô Văn Dụ- Hồng Hà- Trần Xuân Gia</t>
  </si>
  <si>
    <t>Văn kiện Đại hội đại biểu toàn quốc lần thứ X</t>
  </si>
  <si>
    <t>Công ty xăng dầu Hà Nam Ninh 50 năm xây dựng và phát triển</t>
  </si>
  <si>
    <t>V.I.Lênin- Tập 52</t>
  </si>
  <si>
    <t>Tập tra cứu V.I.Lênin- T1</t>
  </si>
  <si>
    <t>Tập tra cứu V.I.Lênin- T2</t>
  </si>
  <si>
    <t>Tra cứu toàn tập C.Mác VÀ Ph.Ăng ghen -T1 (A-M)</t>
  </si>
  <si>
    <t>Văn kiện Quốc hội toàn tập                6                                                         1981 - 1987                                 Quyển 2                                           1984 - 1987</t>
  </si>
  <si>
    <t>Lịch sử xứ uỷ Nam Bộ và trung ương cục Miền Nam (1954 - 1975)</t>
  </si>
  <si>
    <t>Các quy định hướng dẫn thi hành luật nghĩa vụ quân sự năm 1981 ( sửa đổi, bổ sung các năm 1990, 1994, 2005 )</t>
  </si>
  <si>
    <t>Tư tưởng của V. I. Lênin về quyền con người và giá trị thực tiễn ở Việt Nam                            (Sách tham khảo)</t>
  </si>
  <si>
    <t xml:space="preserve">Hoàng Mai Hương                     Nguyễn Hồng Hải                  </t>
  </si>
  <si>
    <t>Luật về sử dụng các nguồn nước quốc tế (Sách tham khảo)</t>
  </si>
  <si>
    <t>Về hình phạt tử hình trong luật hình sự Việt Nam                           (Sách tham khảo)</t>
  </si>
  <si>
    <t xml:space="preserve">TS.                           Phạm Văn Beo </t>
  </si>
  <si>
    <t>Luật phòng chống ma tuý                   năm 2000                                        (Sửa đổi, bổ sung năm 2008)</t>
  </si>
  <si>
    <t>Tài liệu hỏi - đáp Nghị quyết và một số chủ trương của Hội nghị lần thứ chín BCHTWĐCSVN khoá XI (Dùng cho đoàn viên, hội viên các đoàn thể chính trị - xã hội và tuyên truyền rộng rãi trong nhân dân)</t>
  </si>
  <si>
    <t>Xoá đói giảm nghèo ở MALAIXIA và Thái Lan bài học kinh nghiệm cho Việt Nam</t>
  </si>
  <si>
    <t xml:space="preserve">Ths.                        Võ Thị Thu Nguyệt </t>
  </si>
  <si>
    <t xml:space="preserve">TS.                         Đỗ Ngọc Hải </t>
  </si>
  <si>
    <r>
      <t xml:space="preserve">Văn kiện Quốc hội toàn tập                </t>
    </r>
    <r>
      <rPr>
        <b/>
        <sz val="10"/>
        <rFont val="Times New Roman"/>
        <family val="1"/>
      </rPr>
      <t xml:space="preserve">6  </t>
    </r>
    <r>
      <rPr>
        <sz val="10"/>
        <rFont val="Times New Roman"/>
        <family val="1"/>
      </rPr>
      <t xml:space="preserve">                                                       </t>
    </r>
    <r>
      <rPr>
        <b/>
        <sz val="10"/>
        <rFont val="Times New Roman"/>
        <family val="1"/>
      </rPr>
      <t xml:space="preserve">1981 - 1987     </t>
    </r>
    <r>
      <rPr>
        <sz val="10"/>
        <rFont val="Times New Roman"/>
        <family val="1"/>
      </rPr>
      <t xml:space="preserve">                            Quyển 1                                           1981 - 1983</t>
    </r>
  </si>
  <si>
    <t xml:space="preserve">QH                        Nước Cộng hoà xã hội chủ nghĩa Việt Nam </t>
  </si>
  <si>
    <t>TS.                         Ngô Huy Tiếp (Chủ biên)</t>
  </si>
  <si>
    <t>Hội đồng chỉ đạo xuất bản sách xã, phường, thị trấn/Trung tâm phát triển nông thôn bền vững, GS.TSKH. Trương Quang Ngọc (CB), TS. Phạm Đức Thi, ThS. Phạm Thị Bích Ngọc</t>
  </si>
  <si>
    <t>Hội đồng chỉ đạo xuất bản sách xã, phường, thị trấn/Ban Tuyên giáo Trung ương</t>
  </si>
  <si>
    <t>Hội đồng chỉ đạo xuất bản sách xã, phường, thị trấn/Tập thể tác giả</t>
  </si>
  <si>
    <t>Hội đồng chỉ đạo xuất bản sách xã, phường, thị trấn/ Cao Văn Thống</t>
  </si>
  <si>
    <t>Hội đồng chỉ đạo xuất bản sách xã, phường, thị trấn/ Đỗ Quốc Toán (Chủ biên), Phạm Thị Thinh</t>
  </si>
  <si>
    <t>Vai trò của cán bộ lãnh đạo, quản lý cấp cơ sở trong việc thực hiện mục tiêu bình đẳng giới ở Việt Nam</t>
  </si>
  <si>
    <t>TS. Phạm Minh Anh</t>
  </si>
  <si>
    <t>Một số vấn đề triết học trong các văn kiện Đại hội XI của Đảng</t>
  </si>
  <si>
    <t>GS, TS. Nguyễn Hùng Hậu, PGS, TS. Trần Văn Phòng (Đồng chủ biên )</t>
  </si>
  <si>
    <t>Trang phục của người Lào ở Tây Bắc Việt Nam</t>
  </si>
  <si>
    <t>TS. Võ Thị Mai Phương</t>
  </si>
  <si>
    <t>Xây dựng nông thôn mới - những vấn đề lý luận và thực tiễn</t>
  </si>
  <si>
    <t>Lý luận về tôn giáo và tình hình tôn giáo ở Việt Nam (Sách tham khảo)</t>
  </si>
  <si>
    <t>Viện Nghiên cứu Tôn giáo, GS. Đặng Nghiêm Vạn</t>
  </si>
  <si>
    <t>Triết học phương Đông và phương Tây- Vấn đề và cách tiếp cận</t>
  </si>
  <si>
    <t>Trường ĐH KHXH và NV- Khoa Triết học, Bộ môn Lịch sử triết học, PGS, TS. Nguyễn Quang Hưng- Lương Gia Tĩnh- TS. Ng. Thanh Bình (Đồng chủ biên)</t>
  </si>
  <si>
    <t>Lịch sử Nam Bộ kháng chiến, tập 1 (1945-1954)</t>
  </si>
  <si>
    <t>Hội đồng chỉ đạo biên soạn Lịch sử Nam Bộ kháng chiến</t>
  </si>
  <si>
    <t>Lịch sử Nam Bộ kháng chiến, tập 2 (1954-1975)</t>
  </si>
  <si>
    <t>Biên niên sự kiện lịch sử Nam Bộ kháng chiến (1945-1975) (Tái bản lần thứ nhất có sc, bs)</t>
  </si>
  <si>
    <t>Những vấn đề chính yếu trong lịch sử Nam Bộ kháng chiến (1945-1975)</t>
  </si>
  <si>
    <t>11/2012</t>
  </si>
  <si>
    <r>
      <t xml:space="preserve">BC tuần (5 đến 9/11): </t>
    </r>
    <r>
      <rPr>
        <b/>
        <sz val="12"/>
        <rFont val="Times New Roman"/>
        <family val="1"/>
      </rPr>
      <t>11</t>
    </r>
  </si>
  <si>
    <t>Hỏi - đáp về Luật quản lý, sử dụng tài sản Nhà nước (Tủ sách pháp luật phổ thông)</t>
  </si>
  <si>
    <t>Hỏi - đáp về Luật sử dụng năng lượng tiết kiệm và hiệu quả năm 2010 (Tủ sách pháp luật phổ thông)</t>
  </si>
  <si>
    <t>LG. Trương Hồng Quang</t>
  </si>
  <si>
    <t>Nghiên cứu lý luận phục vụ công tác tuyên giáo</t>
  </si>
  <si>
    <t>TS. Đỗ Khánh Tặng</t>
  </si>
  <si>
    <t>Hỏi - đáp về Luật khiếu nại và Luật tố cáo</t>
  </si>
  <si>
    <t>Luật bảo vệ môi trường năm 2005 (song ngữ Việt- Anh) The law on environment protection in 2005 (Vietnamese- English)</t>
  </si>
  <si>
    <t>Lịch sử Sư đoàn bộ binh 339 Quân khu 9 (1978-1994) Đơn vị anh hùng Lực lượng vũ trang nhân dân</t>
  </si>
  <si>
    <t>Văn bản pháp luật hướng dẫn thi hành Luật phòng, chống ma túy (Ban hành từ tháng 9-2010 đến tháng 4-2012)</t>
  </si>
  <si>
    <t xml:space="preserve">Tài liệu chuyên đề bồi dưỡng lý luận chính trị và nghiệp vụ dành cho cán bộ Hội Cựu chiến binh ở cơ sở </t>
  </si>
  <si>
    <t>Tài liệu chuyên đề bồi dưỡng lý luận chính trị và nghiệp vụ dành cho cán bộ Hội Nông dân ở cơ sở</t>
  </si>
  <si>
    <t>Lịch sử đảng bộ và nhân dân xã Đông trà 1930 - 2005</t>
  </si>
  <si>
    <t xml:space="preserve">BCH Đảng bộ xã Đông Trà </t>
  </si>
  <si>
    <t>Lịch sử Đảng bộ và nhân dân xã Lạc Đạo                                        (1930 - 1975)</t>
  </si>
  <si>
    <t>Cơ sở pháp lý bảo vệ nguồn nước quốc tế của Việt Nam (Tủ sách Pháp luật quốc tế)</t>
  </si>
  <si>
    <t>Học viện Ngoại giao- Nguyễn Trường Giang (Chủ biên)</t>
  </si>
  <si>
    <t>Xã hội học tội phạm</t>
  </si>
  <si>
    <t>Một số vấn đề về đấu tranh quốc phòng ở Việt Nam hiện nay (Sách tham khảo)</t>
  </si>
  <si>
    <t>Viện Khoa học xã hội nhân văn quân sự, Đại tá, TS. Trần Đăng Bộ (Chủ biên)</t>
  </si>
  <si>
    <t>Phát huy các nguồn lực của dân làm lợi cho dân theo tư tưởng Hồ Chí Minh</t>
  </si>
  <si>
    <t>Lược sử vùng đất Nam bộ Việt Nam</t>
  </si>
  <si>
    <t>Hội KH lịch sử Việt Nam</t>
  </si>
  <si>
    <t>Bao bì DHG</t>
  </si>
  <si>
    <t>Phát triển kinh tế dịch vụ Việt Nam trong điều kiện hội nhập quốc tế (Sách chuyên khảo)</t>
  </si>
  <si>
    <t>Học viện CT-HC QG HCM- Viện Kinh tế- PGS,TS. Phạm Thị Khanh (Chủ biên)</t>
  </si>
  <si>
    <t>Viet Nam's sovereignty over Hoang Sa and Truong Sa archipelagoes</t>
  </si>
  <si>
    <t xml:space="preserve">BCH Đảng bộ xã Lạc Đạo </t>
  </si>
  <si>
    <t>Hỏi và đáp môn học tư tưởng Hồ Chí Minh (Dành cho sinh viên đại học, cao đẳng khối không chuyên ngành Mác - Lênin, tư tưởng Hồ Chí Minh) (Tái bản có sửa chữa, bổ sung)</t>
  </si>
  <si>
    <t>PGS, TS. Phạm Ngọc Anh
(Chủ biên)</t>
  </si>
  <si>
    <t xml:space="preserve">XN in NXB Văn hóa dân tộc </t>
  </si>
  <si>
    <t>TS. Trần Thị Diệu Oanh</t>
  </si>
  <si>
    <t>Tổng hành dinh trong mùa Xuân toàn thắng (Hồi ức)</t>
  </si>
  <si>
    <t>Đổi mới văn hoá lãnh đạo và quản lý ở Việt nam hiện nay (Sách chuyên khảo)</t>
  </si>
  <si>
    <t>PGS.TS. Phạm Ngọc Thanh (Chủ biên)</t>
  </si>
  <si>
    <t>Trần Quang Phú 
( chủ biên )</t>
  </si>
  <si>
    <t xml:space="preserve">Truyền thông đại chúng và phát triển xã hội </t>
  </si>
  <si>
    <t>PGS,TS.Lê Thanh Bình</t>
  </si>
  <si>
    <t>Lịch sử phong trào nông dân và Hội nông dân Việt Nam tỉnh Thừa Thiên - Huế
( 1930 - 2005 )</t>
  </si>
  <si>
    <t>Hội NDVN tỉnh Thừa Thiên - Huế</t>
  </si>
  <si>
    <t>Lịch sử Tây Nam Bộ kháng chiến - Tập I
(1945 - 1954 )</t>
  </si>
  <si>
    <t>Ban Biên tập Lịch sử TNBKC</t>
  </si>
  <si>
    <t>Thu hút đầu tư trực tiếp của các công ty xuyên quốc gia vào Việt Nam</t>
  </si>
  <si>
    <t>PGS,TS. Hoàng Thị Bích Loan</t>
  </si>
  <si>
    <t>Học thuyết Mác và con đường cách mạng Việt Nam</t>
  </si>
  <si>
    <t>Học viện CTQS</t>
  </si>
  <si>
    <t>Triết học trung cổ Tây Âu</t>
  </si>
  <si>
    <t>Những thách thức và giải pháp đối với chính sách an sinh xã hội bền vững cho tất cả mọi người tại Việt Nam và Đức</t>
  </si>
  <si>
    <t>Tổ chức, quản lý và chính sách xuất bản của một số quốc gia - Kinh nghiệm đối với Việt Nam</t>
  </si>
  <si>
    <t>Văn bản hướng dẫn thi hành luật thuế thu nhập doanh nghiệp năm 2008 sđ, bs năm 2013</t>
  </si>
  <si>
    <t>Luật giao thông đường thủy nội địa năm 2004 sđ, bs năm 2014</t>
  </si>
  <si>
    <t>Hỏi - đáp pháp luật về xử phạt vi phạm hành chính trong lĩnh vực giao thông đường bộ, đường sắt</t>
  </si>
  <si>
    <t>Trần Sơn, Nguyễn Đức Châu</t>
  </si>
  <si>
    <t>Luật bảo vệ và kiểm dịch thực vật năm 2013 và nghị định hướng dẫn thi hành</t>
  </si>
  <si>
    <t>02-2015</t>
  </si>
  <si>
    <t>GS. Song Thành</t>
  </si>
  <si>
    <t>Mối quan hệ hợp tác và đấu tranh trong hội nhập kinh tế quốc tế của Việt Nam hiện nay</t>
  </si>
  <si>
    <t>Ts. Phạm Xuân Thiên</t>
  </si>
  <si>
    <t>Tra cứu toàn tập C.Mác VÀ Ph.Ăng ghen -T2</t>
  </si>
  <si>
    <t>Đạo đức nghề nghiệp trong hoạt động của lực lượng cảnh sát nhân dân</t>
  </si>
  <si>
    <t>Tổng cục cảnh sát
Cục chính trị cảnh sát</t>
  </si>
  <si>
    <t>Luật phá sản năm 2004 và văn bản hướng dẫn thi hành</t>
  </si>
  <si>
    <t>Quy định mới hướng dẫn áp dụng kế toán quản trị trong doanh nghệp</t>
  </si>
  <si>
    <t>Quy định mới hướng dẫn thi hành bộ luật dân sự năm 1999</t>
  </si>
  <si>
    <t>Quy định mới về chính sách khuyến khích phát triển các cơ sở cung ứng dịch vụ ngoài công lập</t>
  </si>
  <si>
    <t>Góp phần tìm hiểu một số vấn đề lý luận và thực tiễn của cách mạng Việt Nam</t>
  </si>
  <si>
    <t>PGS,TS.Đức Vượng</t>
  </si>
  <si>
    <t>TTNCKHXB</t>
  </si>
  <si>
    <t>Pháp lệnh thực hiện dân chủ ở xã, phường, thị trấn năm 2007 và văn bản hướng dẫn thi hành</t>
  </si>
  <si>
    <t>Giáo trình địa lý tỉnh Lào Cai</t>
  </si>
  <si>
    <t>Phát triển kinh tế và bảo vệ chủ quyền biển, đảo Việt Nam</t>
  </si>
  <si>
    <t>Hồ Chí Minh toàn tập,                    tập 4                                        (1945 - 1946)</t>
  </si>
  <si>
    <t>Hồ Chí Minh toàn tập,                  tập 2                                   (1924 - 1930)</t>
  </si>
  <si>
    <t>Hồ Chí Minh biên niên tiểu sử tập 7                                        (1958 - 1960)</t>
  </si>
  <si>
    <t>Mô hình tổ chức và hoạt động của hệ thống chính trị một số nước trên thế giới</t>
  </si>
  <si>
    <t>PGS,TS.Tô Huy Rứa</t>
  </si>
  <si>
    <t>Chuyện kể về Nguyễn Đức Cảnh</t>
  </si>
  <si>
    <t>Nghiêm Đa Văn</t>
  </si>
  <si>
    <t>60 năm chiến đấu, làm báo và viết sử chiến tranh</t>
  </si>
  <si>
    <t>Trung tướng,PGS.Nguyễn Đình Ước</t>
  </si>
  <si>
    <t>Giáo trình những nguyên lý cơ bản của chủ nghĩa Mác - Leenin dành cho sinh viên đại học, cao đẳng khối không chuyên ngành Mác - Lênin, tư tưởng Hồ Chí Minh (Tái bản có sửa chữa)</t>
  </si>
  <si>
    <t>Giáo trình đường lối cách mạng của Đảng cộng sản việt Nam dành cho sinh viên đại học, cao đẳng khối không chuyên ngành Mác - Lênin, tư tưởng Hồ Chí Minh (Tái bản có bổ sung, sửa chữa)</t>
  </si>
  <si>
    <t>Vận dụng dạy học hợp tác trong giảng dạy và học tập các môn khoa học xã hội và nhân văn ở đại học quân sự (Sách chuyên khảo)</t>
  </si>
  <si>
    <t>TS. Phan Văn Tỵ</t>
  </si>
  <si>
    <t>Nhà in HV Chính trị - BQP</t>
  </si>
  <si>
    <t>Về bộ chỉ số đánh giá hiệu quả thi hành pháp luật của các cơ quan hành chính nhà nước</t>
  </si>
  <si>
    <t>Bộ Tư pháp - Viện Khoa học pháp lý - TS. Nguyễn Văn Cương (Chủ biên) - ThS. Đinh Công Tuấn</t>
  </si>
  <si>
    <t>Báo cáo tuần từ 9 đến 13-5-2016 (9c)</t>
  </si>
  <si>
    <t>Khả năng truyền dẫn chính sách tiền tệ ở Việt Nam - Nhận định từ phân tích thực chứng</t>
  </si>
  <si>
    <t>Luật đầu tư năm 2005 và văn bản hướng dẫn thi hành</t>
  </si>
  <si>
    <t>Đề cương bài giảng chủ nghĩa xã hội khoa học (tái bản)</t>
  </si>
  <si>
    <t>Học viện Chính trị Khu vực II
Khoa CNXHKH</t>
  </si>
  <si>
    <t>Chính trị học-Hỏi và đáp
(tái bản)</t>
  </si>
  <si>
    <t>Tập bài giảng kinh tế học phát triển
(tái bản)</t>
  </si>
  <si>
    <t>Học viện Chính trị Khu vực II
Khoa Kinh tế và phát triển</t>
  </si>
  <si>
    <t>Giá trị lý luận và thực tiễn của Nghị quyết 10 của Bộ Chính trị về đổi mới và quản lý kinh tế nông nghiệp</t>
  </si>
  <si>
    <t>HVCTQGHCM-Viện lịch sử Đảng</t>
  </si>
  <si>
    <t>LHQ</t>
  </si>
  <si>
    <t>Học liệu</t>
  </si>
  <si>
    <t>Văn kiện Đảng về phát triển kinh tế - xã hội từ đổi mới (năm 1986 đến nay)</t>
  </si>
  <si>
    <t>BC tuần từ 23-27/6</t>
  </si>
  <si>
    <t>Nghị định số 88/2012/NĐ-CP về hoạt động thông tin, báo chí của báo chí nước ngoài, cơ quan đại diện nước ngoài và tổ chức nước ngoài tại Việt Nam và văn bản hướng dẫn thi hành</t>
  </si>
  <si>
    <t>Hỏi - đáp về luật việc làm</t>
  </si>
  <si>
    <t>Văn hóa ẩm thực qua tục ngữ người Việt</t>
  </si>
  <si>
    <t>Nguyễn Thị Bảy - Phạm Lan Oanh</t>
  </si>
  <si>
    <t>Chính sách an sinh xã hội thực trạng và giải pháp</t>
  </si>
  <si>
    <t>PGS.TS. Lê Quốc Lý (CB)</t>
  </si>
  <si>
    <t>Lịch sử Đảng bộ và nhân dân xã Hành Phước (1929-1975)</t>
  </si>
  <si>
    <t>BCHĐB xã Hành Phước</t>
  </si>
  <si>
    <t>Chữ Tâm nhà Phật và ảnh hưởng của "Tâm" đối với đời sống đạo đức ở VN hiện nay</t>
  </si>
  <si>
    <t>TS. Ngô Thị Lan Anh</t>
  </si>
  <si>
    <t>Hỏi - đáp về công tác văn thư, lập hồ sơ và lưu trữ đối với các cơ quan, tổ chức</t>
  </si>
  <si>
    <t>TS. Nguyễn Thị Hà, TS. Nguyễn Văn Hậu (ĐCB)</t>
  </si>
  <si>
    <t xml:space="preserve">Tập bài giảng về công tác dân vận </t>
  </si>
  <si>
    <t>Ban DVTW - Vụ NC</t>
  </si>
  <si>
    <t>Vai trò của hậu phương quân khu 4 trong kháng chiến chống Mỹ, cứu nước</t>
  </si>
  <si>
    <t>TS. Nguyễn Văn  Quang</t>
  </si>
  <si>
    <t>Một nền văn hóa văn nghệ đậm đà bản sắc dân tộc với nhiều loại hình nghệ thuật phong phú</t>
  </si>
  <si>
    <t>Người đồng tính, song tính, chuyển giới tại VN và vấn đề đổi mới hệ thống pháp luật</t>
  </si>
  <si>
    <t>VKH pháp lý - BTP, LG. Trương Hồng Quang</t>
  </si>
  <si>
    <t>BMC</t>
  </si>
  <si>
    <t>Tổng quan về lịch sử hành chính nhà nước VN</t>
  </si>
  <si>
    <t>TS. Võ Văn Tuyển, ThS. Nguyễn Thị Thu Hòa (ĐCB)</t>
  </si>
  <si>
    <t>Giáo trình kinh tế chính trị Mác - Lênin</t>
  </si>
  <si>
    <t>Chương trình sưu tầm tài liệu viết tiểu sử các đồng chí lãnh đạo tiền bối của Đảng và cách mạng Việt Nam</t>
  </si>
  <si>
    <t>Sáng tạo văn học nghệ thuật về đề tài lịch sử</t>
  </si>
  <si>
    <t>UBTV Quốc hội, Viện NC Lập pháp, TS. Uông Chu Lưu (CB)</t>
  </si>
  <si>
    <t>Thời kỳ đầu chiến tranh và những vấn đề đặt ra đối với quốc phòng VN</t>
  </si>
  <si>
    <t>Trung ướng, PGS.TS. Nguyễn Đình Chiến</t>
  </si>
  <si>
    <t>Văn hóa quân sự Việt Nam truyền thống và hiện đại</t>
  </si>
  <si>
    <t>SÁCH XUẤT BẢN NĂM 2015</t>
  </si>
  <si>
    <t>Điều lệ Mặt trận Tổ quốc Việt Nam</t>
  </si>
  <si>
    <t>MTTQVN</t>
  </si>
  <si>
    <t>01-2015</t>
  </si>
  <si>
    <t>Giáo trình Logic học đại cương</t>
  </si>
  <si>
    <t>Trường ĐHKSHN</t>
  </si>
  <si>
    <t>Lịch sử Đảng bộ và nhân dân xã Đông Quý (1930-2015)</t>
  </si>
  <si>
    <t>BCHĐB xã Đông Quý</t>
  </si>
  <si>
    <t>Một số vấn đề về năng lực cạnh tranh của thành phố Hà Nội</t>
  </si>
  <si>
    <t>Viện NCPTKT - xã hội Hà Nội TS. Nguyễn Đình Dương (Chủ biên)</t>
  </si>
  <si>
    <t>Truyền Thông VN</t>
  </si>
  <si>
    <t>Chuỗi giá trị sản phẩm điện tử và may mặc trên địa bàn thành phố Hà Nội</t>
  </si>
  <si>
    <t>VNCPTKT - Xã hội Hà Nội, TS. Nguyễn Đình Dương (CB)</t>
  </si>
  <si>
    <t>Địa chí Tuyên Quang</t>
  </si>
  <si>
    <t>Tỉnh ủy - Hội đồng nhân dân - UBND tỉnh Tuyên Quang</t>
  </si>
  <si>
    <t>Hỏi - đáp về luật khiếu nại vầ tố cáo</t>
  </si>
  <si>
    <t>125 câu nói của Chủ tịch Hồ Chí Minh về công an nhân dân (Xuất bản lần thứ hai)</t>
  </si>
  <si>
    <t>Phương pháp thu thập và xử lý số liệu thống kê cơ bản (Dành cho cán bộ quản lý cấp cơ sở)</t>
  </si>
  <si>
    <t>TS. Nguyễn Hoàng Quy - ThS. Nguyễn Thị Phương Lan</t>
  </si>
  <si>
    <t>Luật doanh nghiệp năm 2014 và văn bản hướng dẫn thi hành</t>
  </si>
  <si>
    <t>Viện Hàn lâm KHXHVN - Viện KHXH vùng Nam Bộ - TTNCNN - TS NNH Hồ Xuân Mai</t>
  </si>
  <si>
    <t>Nhà xuất bản Chính trị quốc gia - Sự thật: 70 năm xây dựng và phát triển (1945-2015)</t>
  </si>
  <si>
    <t>Nghị quyết về tổ chức, nhiệm vụ, quyền hạn  và quy chế hoạt động của Ban chỉ đạo Trung ương về phòng, chống tham nhũng</t>
  </si>
  <si>
    <t xml:space="preserve">Nguyễn Xuân Hoài         Phạm Thị Huệ </t>
  </si>
  <si>
    <t>CNTN in Bao bì Phú Nhuận TP HCM</t>
  </si>
  <si>
    <t>Lý Gia Trung Quan chức ngoại giao nhìn ra thế giới</t>
  </si>
  <si>
    <t>23/9/2009</t>
  </si>
  <si>
    <t>Policies on attrating investment in the real estate maket in VietNam</t>
  </si>
  <si>
    <t>CEG Facility</t>
  </si>
  <si>
    <t>Tài liệu giáo dục công dân dành cho người chưa thành niên phạm tội trong các trại giam</t>
  </si>
  <si>
    <t>Bộ Công an
Cục V26</t>
  </si>
  <si>
    <t>VietNam INGO Directory 2006</t>
  </si>
  <si>
    <t>Dịch vụ ngân hàng trong bối cảnh hội nhập quốc tế</t>
  </si>
  <si>
    <t>Trí thức ngành kiến trúc trong thời kỳ đổi mới</t>
  </si>
  <si>
    <t>TS.Lê Quang Qúy</t>
  </si>
  <si>
    <t>Lịch sử phong trào phụ nữ tỉnh Kon Tum
(1930-2001)</t>
  </si>
  <si>
    <t>BCH Hội liên hiệp phụ nữ KonTum</t>
  </si>
  <si>
    <t>Hà Huy Tập- Ngưòi cộng sản kiên trung,nhà lý luận xuất sắc</t>
  </si>
  <si>
    <t>Luật trợ giúp pháp lý</t>
  </si>
  <si>
    <t>Luật điện ảnh</t>
  </si>
  <si>
    <t>Giáo trình chủ nghĩa xã hội khoa học
(dùng trong các trường ĐH,CĐ)</t>
  </si>
  <si>
    <t>Bộ GD-ĐT</t>
  </si>
  <si>
    <t>Giáo trình triết học Mác-Lênin
(dùng trong các trường ĐH,CĐ)</t>
  </si>
  <si>
    <t>Giáo trình kinh tế chính trị Mác-Lênin (dùng cho các khối ngành KT-QTKD  trong các trường ĐH,CĐ)</t>
  </si>
  <si>
    <t>Lào- đất nước và tài nguyên</t>
  </si>
  <si>
    <t>Nguyễn Văn Vinh</t>
  </si>
  <si>
    <t>Triển khai Nghị quyết Đại hội X trong lĩnh vực khoa giáo</t>
  </si>
  <si>
    <t>Ban KGTW</t>
  </si>
  <si>
    <t>lịch sử Đảng bộ huyện Dầu Tiếng
(1945-1975)</t>
  </si>
  <si>
    <t>Ban tuyên giáo Dầu Tiếng</t>
  </si>
  <si>
    <t>Tìm hiểu pháp luật về phòng, chống tham nhũng, lãng phí</t>
  </si>
  <si>
    <t>Các quy định bảo đảm phát huy dân chủ tại doanh nghiệp nhà nước</t>
  </si>
  <si>
    <t>Quy định mới về quốc phòng toàn dân</t>
  </si>
  <si>
    <t>Luật công nghệ thông tin</t>
  </si>
  <si>
    <t>Luật bảo hiểm xã hội</t>
  </si>
  <si>
    <t>Luật tiêu chuẩn và quy chuẩn kỹ thuật</t>
  </si>
  <si>
    <t>Bản lĩnh chính trị với năng lực của cán bộ lãnh đạo, quản lý trong hệ thống chính trị ở nước ta hiện nay</t>
  </si>
  <si>
    <t>GS,TS.Lê Văn Sùng - TS.Nguyễn Văn Long</t>
  </si>
  <si>
    <t>Phê phán, bác bỏ các quan điểm sai trái, thù địch, bảo vệ nền tảng tư tưởng của Đảng Cộng sản Việt Nam</t>
  </si>
  <si>
    <t>Điều lệ Đảng khoá X và một số quy định hướng dẫn thi hành</t>
  </si>
  <si>
    <t>Nhớ lại những năm ở nhà đày Buôn Ma Thuột</t>
  </si>
  <si>
    <t>Nguyễn Hữu Khiêu</t>
  </si>
  <si>
    <t>Nâng cao năng lực và sức chiến đấu của Đảng……</t>
  </si>
  <si>
    <t>ĐCSVN</t>
  </si>
  <si>
    <t>Các Nghị quyết được thông qua tại kỳ họp thứ tám QH khóa XI</t>
  </si>
  <si>
    <t>TS.Phạm Văn Lợi</t>
  </si>
  <si>
    <t>Nghiệp vụ bao thanh toán</t>
  </si>
  <si>
    <t>ThS.Nguyễn Quỳnh Lan</t>
  </si>
  <si>
    <t>Người Việt Nam ở nước ngoài không chỉ có Việt kiều</t>
  </si>
  <si>
    <t>BTG thành ủy Hà Nội - Hội sử học Hà Nội, Trung tâm bảo tồn di sản Thăng Long - Hà Nội</t>
  </si>
  <si>
    <t xml:space="preserve">Lịch sử phụ nữ nam bộ kháng chiến </t>
  </si>
  <si>
    <t>Tổ Sử phụ nữ Nam Bộ - Bảo tàng phụ nữ Nam Bộ</t>
  </si>
  <si>
    <t>Tổng kết cuộc kháng chiến chống Mỹ, cứu nước - thắng lợi và bài học</t>
  </si>
  <si>
    <t>BCĐ tổng kết chiến tranh trực t huộc Bộ Chính trị</t>
  </si>
  <si>
    <t>Đại thắng mùa Xuân 1975 - Sức mạnh của ý chí thống nhất Tổ quốc và khát vọng hòa bình</t>
  </si>
  <si>
    <t>BQP, BTGTW, Thành ủy TPHCM</t>
  </si>
  <si>
    <t>Hiến pháp nước CHXHCNVN</t>
  </si>
  <si>
    <t>11x18</t>
  </si>
  <si>
    <t>Hỏi - đáp pháp luật về thi đua, khen thưởng</t>
  </si>
  <si>
    <t>Một chút nỗi niềm</t>
  </si>
  <si>
    <t>Nguyễn Văn Khôi</t>
  </si>
  <si>
    <t>Hỏi - đáp về luật đầu tư công năm 2014</t>
  </si>
  <si>
    <t xml:space="preserve">Bác Hồ với những mùa xuân kháng chiến </t>
  </si>
  <si>
    <t>Luật bảo vệ quyền lợi người tiêu dùng</t>
  </si>
  <si>
    <t>Luật quy hoạch đô thị</t>
  </si>
  <si>
    <t>Phát hiện và sử dụng nhân tài</t>
  </si>
  <si>
    <t>Sự biến đổi chính trị ở Việt Nam từ năm 1858 đến năm 1945</t>
  </si>
  <si>
    <t>TS. Trần Thị Thu Hoài</t>
  </si>
  <si>
    <t>Tuyên ngôn độc lập năm 1945 và các hiến pháp Việt Nam (1946, 1959, 1980, 1992, 2013)</t>
  </si>
  <si>
    <t>Những nguyên lý của chủ nghĩa Mác - Lênin (hỏi - đáp)</t>
  </si>
  <si>
    <t>Bao Bì Huế</t>
  </si>
  <si>
    <t>Đào tạo cán bộ lãnh đạo và quản lý - Kinh nghiệm từ thực tiễn TP. Hồ Chí Minh</t>
  </si>
  <si>
    <t>TS. Trần Xuân Bảo</t>
  </si>
  <si>
    <t>Hoàng Văn Thụ - Tiểu sử</t>
  </si>
  <si>
    <t>ĐH luật Hà Nội PGS.TS. Tô Văn Hòa</t>
  </si>
  <si>
    <t>Thư vào Nam</t>
  </si>
  <si>
    <t>Lê Duẩn</t>
  </si>
  <si>
    <t xml:space="preserve">Về phòng, chống tham nhũng </t>
  </si>
  <si>
    <t>Ban KTTW</t>
  </si>
  <si>
    <t>Chuyện kể về một thời</t>
  </si>
  <si>
    <t>Lịch sử đảng bộ và nhân dân xã Đồng Tiến (1930-2010)</t>
  </si>
  <si>
    <t>Tổng bí thư Hà Huy Tập- cuộc đời và sự nghiệp</t>
  </si>
  <si>
    <t>Đào Phiếu</t>
  </si>
  <si>
    <t>Về văn hóa và xây dựng đời sống văn hóa</t>
  </si>
  <si>
    <t>TS.Nguyễn Hữu Thức</t>
  </si>
  <si>
    <t xml:space="preserve">Các bản hiến pháp làm nên lịch sử </t>
  </si>
  <si>
    <t>Albert P. Blaustein Jay A.Sigler</t>
  </si>
  <si>
    <t>Thẩm bình thơ chữ Hán Hồ Chí Minh</t>
  </si>
  <si>
    <t>Chiến tranh cách mạng Việt Nam 1945-1975 - Thắng lợi và bài học</t>
  </si>
  <si>
    <t>Ban chỉ đạo tổng kết chiến tranh trực thuộc BCT</t>
  </si>
  <si>
    <t>Báo cáo th5</t>
  </si>
  <si>
    <t>Quy định mới về xử lý triệt để các cơ sở gây ô nhiễm môi trường nghiêm trọng</t>
  </si>
  <si>
    <t>CQ</t>
  </si>
  <si>
    <t xml:space="preserve">Quy định mới về quản lý và sử dụng mã số  mã vạch  </t>
  </si>
  <si>
    <t xml:space="preserve">Luật bảo vệ môi trường năm 2005 và nghị định hướng dẫn thi hành </t>
  </si>
  <si>
    <t xml:space="preserve">Quy định pháp luật liên quan đến quyền và nghĩa vụ của thanh niên </t>
  </si>
  <si>
    <t xml:space="preserve">Văn bản pháp luật về thi hành án dân sự </t>
  </si>
  <si>
    <t>Xây dựng Đảng trong sạch, vững mạnh trong tình hình mới - Kinh nghiệm Trung Quốc, kinh nghiệm Việt Nam</t>
  </si>
  <si>
    <t>Pháp luật về hoạt động bảo hiểm tiền gửi ở Việt Nam (Sách chuyên khảo)</t>
  </si>
  <si>
    <t>Đỗ Hoàng Linh - Vũ Kim Yến (Tuyển chọn và biên soạn)</t>
  </si>
  <si>
    <t>Nâng cao chất lượng đội ngũ cán bộ lãnh đạo, quản lý cấp huyện ở Việt nam thời kỳ hậu WTO</t>
  </si>
  <si>
    <t>TS. Nguyễn Vĩnh Thanh</t>
  </si>
  <si>
    <t>Lịch sử Đảng bộ thành phố Long Xuyên (1927-2010)</t>
  </si>
  <si>
    <t>BCH Đảng bộ TP. Long Xuyên</t>
  </si>
  <si>
    <t>Lịch sử truyền thống của Đảng bộ và nhân dân xã An Long (1945-2010)</t>
  </si>
  <si>
    <t>Đảng bộ huyện Phú Giáo, BCHĐB xã An Long</t>
  </si>
  <si>
    <t>Địa chính trị trong chiến lược và chính sách phát triển quốc gia</t>
  </si>
  <si>
    <t>Quy định mới về quaản lý các lọai rừng, động vật, thực vật hoang dã</t>
  </si>
  <si>
    <t>Quy định mới hướng dẫn đăng ký thế chấp, bảo lãnhbằng quyền sử dụng đất, tài sản gắn liền với đất</t>
  </si>
  <si>
    <t>Chuyên đề nghiên cứu nghị quyết Đại hội X của Đảng (dung cho cán bộ chủ chốt và báo cáo viên)</t>
  </si>
  <si>
    <t>Pháp lệnh phòng, chống mại dâm và các văn bản mới nhất hướng dẫn thi hành</t>
  </si>
  <si>
    <t>Nội dung và những điểm mới cơ bản của Bộ luật dân sự 2005</t>
  </si>
  <si>
    <t>ThS.Đinh Thị Mai Phương</t>
  </si>
  <si>
    <t>Lịch sử Đảng bộ huyện Mường Tè (1954-2005)</t>
  </si>
  <si>
    <t>BCHĐB Mường Tè</t>
  </si>
  <si>
    <t>Đồng chí Phạm Văn Xô- Người cán bộ lão thành nhân hậu, giản dị</t>
  </si>
  <si>
    <t>Giáo dục và tăng trưởng</t>
  </si>
  <si>
    <t>Hội đồng phân tích kinh tế</t>
  </si>
  <si>
    <t>Phát triển kinh tế tư nhân ở Việt Nam hiện nay</t>
  </si>
  <si>
    <t>Vũ Quốc Tuấn</t>
  </si>
  <si>
    <t>Luật luật sư</t>
  </si>
  <si>
    <t>Giáo trình các ngành luật cơ bản trong hệ thống pháp luật Việt Nam</t>
  </si>
  <si>
    <t>Quy định mới về xây dựng và phát triển sự nghiệp văn hóa</t>
  </si>
  <si>
    <t>Một số giải pháp hoàn thiện quản lý nhà nước đối với doanh nghiệp</t>
  </si>
  <si>
    <t>TS.Hoàng Thị Tuyết</t>
  </si>
  <si>
    <t>Sự ra đời của Đảng Cộng sản Việt Nam (1920-1930)</t>
  </si>
  <si>
    <t>PGS.TS. Phạm Xuân Mỹ (CB)</t>
  </si>
  <si>
    <t>Văn hóa Việt Nam - một số vấn đề lý luận và thực tiễn</t>
  </si>
  <si>
    <t>Lịch sử đảng bộ và nhân dân xã Vĩnh Chấp (1930-2010)</t>
  </si>
  <si>
    <t>CT in SXKT và DV Đà Nẵng</t>
  </si>
  <si>
    <t>XN In và Văn hóa phẩm Bến Thành</t>
  </si>
  <si>
    <t>CT In Giao thông</t>
  </si>
  <si>
    <t>Văn hóa phẩm</t>
  </si>
  <si>
    <t>CT In Trung Sơn</t>
  </si>
  <si>
    <t>XN in Thương mại</t>
  </si>
  <si>
    <t>\CT in Giao thông</t>
  </si>
  <si>
    <t xml:space="preserve">CTCP in Gia Định </t>
  </si>
  <si>
    <t>CT in Hưng Phú</t>
  </si>
  <si>
    <t>CT in Giao thông</t>
  </si>
  <si>
    <t>CTTNHH Duy Tân</t>
  </si>
  <si>
    <t>Đổi mới tư duy về giai cấp công nhân - kinh tế tri thức và công nhân tri thức</t>
  </si>
  <si>
    <t>GS. Văn Tạo</t>
  </si>
  <si>
    <t>Lịch sử triết học</t>
  </si>
  <si>
    <t>GS,TS. Nguyễn Hữu Vui</t>
  </si>
  <si>
    <t>Pháp luật về hợp đồng trong thương mại và đầu tư - những vấn đề cơ bản</t>
  </si>
  <si>
    <t>TS. Nguyễn Thị Dung</t>
  </si>
  <si>
    <t>Góp phần tìm hiểu lịch sử quan hệ Việt Nam - Hoa Kỳ</t>
  </si>
  <si>
    <t xml:space="preserve">PGS, TS.     Phạm Xanh </t>
  </si>
  <si>
    <t xml:space="preserve">Việt Nam 100năm phong trào Đông du và hợp tác Việt - Nhật để bảo tồn phát triển di sản văn hoá Huế </t>
  </si>
  <si>
    <t>Hội Khoa học lịch sử thừa thiên huế</t>
  </si>
  <si>
    <t xml:space="preserve">Quản lý nhà nước về thông tin và truyền thông Dùng cho cán bộ, viên chức, học viên, sinh viên </t>
  </si>
  <si>
    <t xml:space="preserve">TS.                            Lê Minh Toàn </t>
  </si>
  <si>
    <t>Tài liệu bồi dưỡng công tác Đảng cho bí thư chi bộ và cấp uỷ viên cơ sở</t>
  </si>
  <si>
    <t>Mãi mãi học tập và làm theo tấm gương đạo đức Hồ Chí Minh</t>
  </si>
  <si>
    <t>Luật trợ giúp pháp lý và văn bản hướng dẫn thi hành</t>
  </si>
  <si>
    <t>Hồ Chí Minh
Đỉnh cao truyền thống Nhân - Trí - Dũng Việt Nam</t>
  </si>
  <si>
    <t>Nguyễn Khắc Nho</t>
  </si>
  <si>
    <t xml:space="preserve">Học Chủ tịch Hồ Chí Minh chúng ta học gì </t>
  </si>
  <si>
    <t>Phạm Văn Đồng</t>
  </si>
  <si>
    <t xml:space="preserve">Tư tưởng nhân văn Hồ Chí Minh với việc giáo dục đội ngũ cán bộ, đảng viên hiện nay </t>
  </si>
  <si>
    <t>TS.Hoàng Trang - TS. Phạm Ngọc Anh</t>
  </si>
  <si>
    <t>Thư ký Bác Hồ kể chuyện</t>
  </si>
  <si>
    <t>Vũ Kỳ</t>
  </si>
  <si>
    <t>Lịch sử Biên niên Đảng Cộng sản Việt Nam - Tập II</t>
  </si>
  <si>
    <t>Luật tổ chức chính quyền địa phương</t>
  </si>
  <si>
    <t>Tìm hiểu quy định về sinh con bằng kỹ thuật thụ tinh trong ống nghiệm và mang thai hộ vì mục đích nhân đạo</t>
  </si>
  <si>
    <t>PGS,TS.
Nguyễn Văn Bích</t>
  </si>
  <si>
    <t>Các văn bản pháp luật của Toà án nhân dân tối cao trong hoạt động xét xử</t>
  </si>
  <si>
    <t>Luật hợp đồng Việt Nam - Bản án và bình luận bản án (tập 1) Tái bản lần thứ tư, có sửa chữa, bổ sung (Sách chuyên khảo)</t>
  </si>
  <si>
    <t>PGS.TS. Đỗ Văn Đại (Giảng viên Trường Đại học Luật TP.HCM)</t>
  </si>
  <si>
    <t>C.Mác và Ph.Ăngghen Tuyển tập - Tập V ( Tiếng Lào )</t>
  </si>
  <si>
    <t>Lịch sử Đảng bộ xã Cảnh Dương (1930-2000) Tập 1</t>
  </si>
  <si>
    <t>Ban Chấp hành Đảng bộ xã Cảnh Dương</t>
  </si>
  <si>
    <t>Lịch sử công tác Đảng, công tác chính trị lực lượng vũ trang tỉnh Bến Tre (1945-2005)</t>
  </si>
  <si>
    <t>Đảng uỷ - Bộ chỉ huy quân sự tỉnh Bến Tre</t>
  </si>
  <si>
    <t>Cần Thơ khai thác BT</t>
  </si>
  <si>
    <t>Lịch sử Bệnh viện Đa khoa tỉnh Thái Bình (1903-2013)</t>
  </si>
  <si>
    <t>Bệnh viện Đa khoa tỉnh Thái Bình</t>
  </si>
  <si>
    <t>BCT 23-27/12/2013</t>
  </si>
  <si>
    <t xml:space="preserve">Thành viên WTO thứ 150 - bài học từ các nước đi trước </t>
  </si>
  <si>
    <t>Luật nhà ở  năm 2005 và các văn bản hướng dẫn thi hành</t>
  </si>
  <si>
    <t>Nguyễn Văn Thanh</t>
  </si>
  <si>
    <t>Hiệp định đối tác xuyên Thái Bình Dương (TPP) và tác động tới Việt Nam</t>
  </si>
  <si>
    <t>PGS.TS.Nguyễn Anh Tuấn</t>
  </si>
  <si>
    <t>Lịch sử Đảng bộ và nhân dân xã Bắc Sơn (1930-2011)</t>
  </si>
  <si>
    <t>Đảng bộ huyện Sóc Sơn, BCHĐB xã Bắc Sơn</t>
  </si>
  <si>
    <t>Đổi mới căn bản, toàn diện nền giáo dục Việt Nam - Thời cơ, thách thức và những vấn đề đặt ra</t>
  </si>
  <si>
    <t>PGS.TS. Phạm Văn Linh (CB)</t>
  </si>
  <si>
    <t>Lịch sử Đảng bộ và nhân dân xã Nghĩa Hồ (1930-2010)</t>
  </si>
  <si>
    <t>BCHĐB xã Nghĩa Hồ</t>
  </si>
  <si>
    <t>Bài giảng về quy hoạch nông nghiệp và phát triển nông thôn</t>
  </si>
  <si>
    <t>Kế thừa và đổi mới các giá trị đạo đức truyền thống trong quá trình chuyển sang nền kinh tế thị trường ở Việt nam (Sách chuyên khảo)</t>
  </si>
  <si>
    <t>TS.Nguyễn Văn Lý</t>
  </si>
  <si>
    <t>Tương tác khoa học</t>
  </si>
  <si>
    <t>Những vấn đề cấp bách trong vận dụng, phát triển lý luận về hình thái kinh tế - xã hội ở Việt Nam hiện nay (Sách chuyên khảo)</t>
  </si>
  <si>
    <t>PGS.TS. Nguyễn Quốc Phẩm - PGS.TS. Nguyễn Chí Dũng (ĐCB)</t>
  </si>
  <si>
    <t>Một số giải pháp nâng cao khả năng phòng ngừa vi phạm của tổ chức đảng và đảng viên (Sách chuyên khảo)</t>
  </si>
  <si>
    <t>ThS. Hoàng Văn Trà - TS. Nguyễn Mạnh Hùng - ThS. Đào Thị Thu Hồng</t>
  </si>
  <si>
    <t>Những tên gọi bí danh, bút danh của Chủ tịch Hồ Chí Minh</t>
  </si>
  <si>
    <t>Lịch sử Đảng bộ và nhân dân xã Vĩnh Trung (1930-2010)</t>
  </si>
  <si>
    <t>BCHĐB Vĩnh Trung</t>
  </si>
  <si>
    <t>In sản xuất bao bì Huế</t>
  </si>
  <si>
    <t>Thế giới thương tiếc và ca ngợi Đại tướng Võ Nguyên Giáp</t>
  </si>
  <si>
    <t>Tín dụng bất động sản và bong bóng bất động sản ở Việt Nam</t>
  </si>
  <si>
    <t>PGS.TS. Đoàn Thanh Hà</t>
  </si>
  <si>
    <t>Huế và Triều Nguyễn</t>
  </si>
  <si>
    <t>Phan Huy Lê</t>
  </si>
  <si>
    <t>103,000</t>
  </si>
  <si>
    <t>Lê Duẩn - Một tư duy sáng tạo lớn, nhà lãnh đạo kiệt xuất của cách mạng Việt Nam</t>
  </si>
  <si>
    <t>TWĐH+TPH`</t>
  </si>
  <si>
    <t>TWĐH 1000c + TPH 340 cuốn (giá 334k)</t>
  </si>
  <si>
    <t>Kinh tế học đổi mới: cuộc đua giành lợi thế trên phạm vi toàn cầu</t>
  </si>
  <si>
    <t>Robert D. Atkinson và Stephen J.Ezell</t>
  </si>
  <si>
    <t>TWĐH 1000c + TPH 500 cuốn (giá 181k)</t>
  </si>
  <si>
    <t>Về tác phẩm Nâng cao đạo đức cách mạng, quét sạch chủ nghĩa cá nhân"</t>
  </si>
  <si>
    <t>Lộc Ninh - Điểm đến du lịch về nguồn</t>
  </si>
  <si>
    <t>Uỷ ban nhân dân huyện Lộc Ninh</t>
  </si>
  <si>
    <t>Trung tâm lưu trữ quốc gia</t>
  </si>
  <si>
    <t xml:space="preserve">Quân đội nhân dân học tập và làm theo lời dạy của Chủ tịch Hồ Chí Minh </t>
  </si>
  <si>
    <t>BC tuần từ 7/4-11/4</t>
  </si>
  <si>
    <t>Hỏi đáp Kháng chiến chống thực dân Pháp</t>
  </si>
  <si>
    <t>TS. Hoàng Phong Hà</t>
  </si>
  <si>
    <t>60,000</t>
  </si>
  <si>
    <t>DVTM Phú Thịnh</t>
  </si>
  <si>
    <t>30,000</t>
  </si>
  <si>
    <t>4-2014</t>
  </si>
  <si>
    <t>25,000</t>
  </si>
  <si>
    <t>In Khuyến học</t>
  </si>
  <si>
    <t xml:space="preserve">Luật cư trú năm 2006 sửa đổi, bổ sung năm 2013 </t>
  </si>
  <si>
    <t>14,000</t>
  </si>
  <si>
    <t>10,000</t>
  </si>
  <si>
    <t>70,000</t>
  </si>
  <si>
    <t>Ngân hàng Thương mại Việt Nam với quá trình hội nhập quốc tế</t>
  </si>
  <si>
    <t>PGS, TS. Lý Hoàng Ánh</t>
  </si>
  <si>
    <t>0</t>
  </si>
  <si>
    <t>In Kinh tế</t>
  </si>
  <si>
    <t>Đạo hiếu trong Nho gia</t>
  </si>
  <si>
    <t>Cao Vọng Chi</t>
  </si>
  <si>
    <t>174,000</t>
  </si>
  <si>
    <t>50,000</t>
  </si>
  <si>
    <t xml:space="preserve">Luật bình đẳng giới và văn bản hướng dẫn thi hành                           * Luật bình đẳng giới năm 2006                                             * Nghị định số 70/2008/NĐ-CP quy định chi tiết và hướng dẫn thi hành một số điềucủa luật bình đẳng giới                               * Nghị định số 48/2009/NĐ- CP quy định về các biện pháp bảo đảm bình đẳng giới                           * Nghị định sôd 55/2009/NĐ- CP quy định xử phạt vi phạm hành chính về bình đẳng giới </t>
  </si>
  <si>
    <t xml:space="preserve">Hướng dẫn học tốt môn pháp luật đại cương </t>
  </si>
  <si>
    <t xml:space="preserve">TS.                        Phan Trung Hiền </t>
  </si>
  <si>
    <t>Lễ tân công cụ giao tiếp (sách tham khảo)</t>
  </si>
  <si>
    <t>Louis Dusault</t>
  </si>
  <si>
    <t xml:space="preserve">Lịch sử kháng chiến chống Mỹ, cứu nước 1954-1975 - Tập VI - Thắng Mỹ trên chiến trường ba nước Đông Dương </t>
  </si>
  <si>
    <t>Đại thắng mùa xuân 1975 - sức mạnh của cộng đồng các dân tộc Việt Nam</t>
  </si>
  <si>
    <t>UBDT Giàng Seo Phử (CB)</t>
  </si>
  <si>
    <t>Các đột phá chiến lược thúc đẩy phát triển kinh tế - xã hội ở Việt  nam - Thực trạng và giải pháp</t>
  </si>
  <si>
    <t>PGS.TS. Nguyễn Văn Phúc</t>
  </si>
  <si>
    <t>Vương Triều Mạc - với sự nghiệp canh tân đất nước</t>
  </si>
  <si>
    <t>Nghị quyết Đại hội đại biểu Đảng bộ Khối các cơ quan Trung ương lần thứ XII, nhiệm kỳ 2015 - 2020</t>
  </si>
  <si>
    <t>Báo cáo tổng hợp ý kiến tham gia vào dự thảo các văn kiện trình Đại hội đại biểu toàn quốc lần thứ XII của Đảng</t>
  </si>
  <si>
    <t>Tài liệu phục vụ Đại hội đại biểu Đảng bộ Khối các cơ quan Trung ương lần thứ XII, nhiệm kỳ 2015 - 2020</t>
  </si>
  <si>
    <t>UNESCO với sự kiện tôn vinh Chủ tịch Hồ Chí Minh - Anh hùng giải phóng dân tộc, nhà văn hoá kiệt xuất</t>
  </si>
  <si>
    <t>Một số chuyên đề lịch sử Đảng Cộng sản Việt Nam - Tập I</t>
  </si>
  <si>
    <t>Bộ GD - ĐT</t>
  </si>
  <si>
    <t>Luận cứ khoa học và một số giải pháp xây dựng đội ngũ cán bộ lãnh đạo phường hiện nay</t>
  </si>
  <si>
    <t>TS.Nguyễn Duy Hùng</t>
  </si>
  <si>
    <t>Luật bảo vệ môi trường năm 2005 và Nghị định hướng dẫn thi hành</t>
  </si>
  <si>
    <t xml:space="preserve">Quốc tế cộng sản với cách mạng Việt Nam </t>
  </si>
  <si>
    <t>TS.Hồ Tố Lượng</t>
  </si>
  <si>
    <t>Pháp luật về quản lý các thị trường tài chính</t>
  </si>
  <si>
    <t>UBQG về HTKTQT</t>
  </si>
  <si>
    <t>160 năm Tuyên ngôn của Đảng Cộng sản</t>
  </si>
  <si>
    <t>Báo điện tử ĐCS
NXBCTQG
Học viện CTQS</t>
  </si>
  <si>
    <t>Quy định mới về hàng hoá dịch vụ cấm kinh doanh, hạn chế kinh doanh,kinh doanh có điều kiện và lĩnh vực cấm đầu tư, đầu tư có điều kiện</t>
  </si>
  <si>
    <t>Nghiệp vụ công tác của cán bộ dân vận</t>
  </si>
  <si>
    <t>Ban Dân vận TW</t>
  </si>
  <si>
    <t>Tập bài giảng về công tác dân vận</t>
  </si>
  <si>
    <t>Tập bài giảng về công tác dân vận ở cơ sở</t>
  </si>
  <si>
    <t>Lịch sử truyền thống đảng bộ và nhân dân phường 8, quận 5 (1975-2010)</t>
  </si>
  <si>
    <t>BCHĐB phường 8</t>
  </si>
  <si>
    <t xml:space="preserve">Hồ Chí Minh - Nhà văn hóa kiệt xuất </t>
  </si>
  <si>
    <t>Tài liệu học tập luật giao thông đường bộ…..</t>
  </si>
  <si>
    <t>Bộ GTVT</t>
  </si>
  <si>
    <t>Tìm hiểu luật thực hành tiết kiệm, chống lãng phí</t>
  </si>
  <si>
    <t>Lg.Nguyễn Ngọc Dũng</t>
  </si>
  <si>
    <t>Tìm hiểu luật sở hữu trí tuệ</t>
  </si>
  <si>
    <t>Tìm hiểu luật khiếu nại, tố cáo</t>
  </si>
  <si>
    <t>Hỏi và đáp luật đầu tư</t>
  </si>
  <si>
    <t>Lich sử nước ta (tái bản )</t>
  </si>
  <si>
    <t xml:space="preserve">GS, TS.      Dương Phú Hiệp  </t>
  </si>
  <si>
    <t xml:space="preserve">QT  </t>
  </si>
  <si>
    <t>19/8/2008</t>
  </si>
  <si>
    <t xml:space="preserve">Lãng xã Việt Nam một số vấn đề kinh tế văn hoá, xã hội </t>
  </si>
  <si>
    <t xml:space="preserve">Viện chính sách vad chiến lược phát triển NN, Nthôn Đặng Kim Sơn </t>
  </si>
  <si>
    <t>24/8/2008</t>
  </si>
  <si>
    <t xml:space="preserve">Phạm Hồng Tung </t>
  </si>
  <si>
    <t xml:space="preserve">Di tích lịch sử văn hoá và cách mạng kháng chiến quận Long Biên </t>
  </si>
  <si>
    <t xml:space="preserve">Uỷ ban nhân dân huyện Long Biên </t>
  </si>
  <si>
    <t xml:space="preserve">Tăng cường bản chất giai cấp công nhân của Đảng Cộng sản Việt Nam trong giai đoạn hiện nay (Sách tham khảo) </t>
  </si>
  <si>
    <t>Từ hồ Vịnh Danh đến                      hồ Hoàn Kiếm                               Tôi và Việt nam                          (Sách tham khảo)</t>
  </si>
  <si>
    <t xml:space="preserve">Hỏi và đáp về công tác Đảng ở cơ sở </t>
  </si>
  <si>
    <t xml:space="preserve">Hỏi -  Đáp về Đảng Nhà nước đoàn thể và công tác tổ chức, kiểm tra của Đảng </t>
  </si>
  <si>
    <t>HĐ chỉ đạo XB sách xã, phường, thị trấn</t>
  </si>
  <si>
    <t>Về đạo đức cách mạng               (Tái bản có bổ sung)</t>
  </si>
  <si>
    <t xml:space="preserve">Giai cấp công nhân ở các nước Tư bản phát triển từ sau chiến tranh lạnh đến nay thực trạng và triển vọng </t>
  </si>
  <si>
    <t>PGS, TS. Nguyễn Thị Quế                     PGS, TS. Nguyễn Hoàng Giáp (Đồng chủ biên)</t>
  </si>
  <si>
    <t>Lich sử Đảng bộ tỉnh Lâm Đồng (1975 - 2005)</t>
  </si>
  <si>
    <t xml:space="preserve">BCHĐảng bộ tỉnh Lâm Đồng </t>
  </si>
  <si>
    <t>Lịch sử Đảng bộ huyện   Đức Trọng                                             (1930 - 1975)</t>
  </si>
  <si>
    <t xml:space="preserve">BCH Đảng bộ huyện Đức Trọng </t>
  </si>
  <si>
    <t>Một số nội dung cơ bản chủ trương, chính sách nhà nước về kinh tế tập thể                (Tái bản có sửa chữa )</t>
  </si>
  <si>
    <t>Chuyển dịch cơ cấu kinh tế theo hướng phát triển bền vững ở Việt Nam                    (Sách chuyên khảo)</t>
  </si>
  <si>
    <t>PGS, TS. Phạm Thị Khanh               (Chủ biên)</t>
  </si>
  <si>
    <t>Tập thể tác giả Đại tá                   PGS, TS.              Lại Ngọc Hải (Chủ biên)</t>
  </si>
  <si>
    <t xml:space="preserve">Học viện chính trị - bộ quốc phòng </t>
  </si>
  <si>
    <t>Ngoại giao nghị viện kinh nghiệm quốc tế và thực tiễn Việt Nam                                      (Kỷ yếu hội thảo)</t>
  </si>
  <si>
    <t>Uỷ ban đối ngoại của quốc hội khoá XII</t>
  </si>
  <si>
    <t>BCT                           (21-26/2/2011)</t>
  </si>
  <si>
    <t xml:space="preserve">Quốc hội nước Cộng hoà xã hội chủ nghĩa Việt Nam </t>
  </si>
  <si>
    <t>Lịch sử Tây Nam Bộ kháng chiến, tập 1 (1945 - 1954)</t>
  </si>
  <si>
    <t>Học viện Ngoại giao, Phạm Bình Minh (Chủ biên)</t>
  </si>
  <si>
    <t xml:space="preserve">Độc lập dân tộc và chủ nghĩa xã hội- mục tiêu chiến lược và con đường tiếp cận </t>
  </si>
  <si>
    <t xml:space="preserve">Bộ luật tố tụng dân sự của nước cộng hoà xã hội chủ nghĩa Việt Nam </t>
  </si>
  <si>
    <t>30/7/2009</t>
  </si>
  <si>
    <t xml:space="preserve">Đĩa CD - ROM                             Hồ Chí Minh toàn tập </t>
  </si>
  <si>
    <t xml:space="preserve">Hội đồng chỉ đạo </t>
  </si>
  <si>
    <t xml:space="preserve">CTy Cp Việt Đức </t>
  </si>
  <si>
    <t>Cấp QĐ in vỏ đĩa</t>
  </si>
  <si>
    <t>Lịch sử Đảng bộ thị xã Tuyên Quang                                            (1940 2008)</t>
  </si>
  <si>
    <t>BCHĐBthị xã Tuyên Quang</t>
  </si>
  <si>
    <t>26/8/2009</t>
  </si>
  <si>
    <t xml:space="preserve">Thế hệ thanh niên Hà Nội chúng tôi ngày ấy </t>
  </si>
  <si>
    <t xml:space="preserve">Đại tá                         Đào Văn Xuân </t>
  </si>
  <si>
    <t>8/2009</t>
  </si>
  <si>
    <t xml:space="preserve">Công ty in Tạp cghí Cộng sản </t>
  </si>
  <si>
    <t>Tiếp tục hoàn thiện chế độ, chính sách đối với cán bộ, công chức cơ sở</t>
  </si>
  <si>
    <t>Ths.                      Nguyễn Thế Vịnh                       Ths.                      Đinh Ngọc Giang                   (Đồng chủ biên)</t>
  </si>
  <si>
    <t xml:space="preserve">Hỏi - Đáp Pháp luật tố tụng hình sự </t>
  </si>
  <si>
    <t>Xưởng in Quân khu 9</t>
  </si>
  <si>
    <t>Sách 2010 nộp LC  18/2/2011</t>
  </si>
  <si>
    <t>Miền Tây Nam Bộ
nhớ mãi Bác Hồ</t>
  </si>
  <si>
    <t>Trần Bình, Lương Minh Minh (Đồng chủ biên)</t>
  </si>
  <si>
    <t xml:space="preserve">Cty CP in Tổng hợp Cần Thơ </t>
  </si>
  <si>
    <t>Sách 2010 nộp LC 18/2/2011</t>
  </si>
  <si>
    <t>Quân khu 9 - 30 năm xây dựng và chiến đấu bảo vệ 
Tổ quốc (1975-2005)</t>
  </si>
  <si>
    <t>Đảng ủy, 
Bộ Tư lệnh Quân khu 9</t>
  </si>
  <si>
    <t>Xưởng in quân khu 9</t>
  </si>
  <si>
    <t>Văn kiện Đảng 
về an sinh xã hội</t>
  </si>
  <si>
    <t xml:space="preserve">Hội đồng
biên soạn </t>
  </si>
  <si>
    <t>Cty TNHH MTV in và Văn hoá phẩm</t>
  </si>
  <si>
    <t xml:space="preserve">Lịch sử 200 quốc gia và vùng lãnh thổ trên thế giới </t>
  </si>
  <si>
    <t>PGS, TS. 
Cao Văn Liên</t>
  </si>
  <si>
    <t xml:space="preserve">Pháp lệnh thực hiên dân chủ ở xã, phường, thị trấn năm 2007 và văn bản hướng dẫn thị hành </t>
  </si>
  <si>
    <t>24/9/2009</t>
  </si>
  <si>
    <t xml:space="preserve">Luật kế toán </t>
  </si>
  <si>
    <t xml:space="preserve">167 Câu hỏi và trả lời về Đảng, nhà nước, đoàn thể và công tác tổ chức, kiểm tra Đảng </t>
  </si>
  <si>
    <t>Hà Văn Thuật Tủ sách chi bộ</t>
  </si>
  <si>
    <t xml:space="preserve">Chính quyền cấp xã và cán bộ Tư pháp xã </t>
  </si>
  <si>
    <t>QĐXB</t>
  </si>
  <si>
    <t>Hỏi - đáp pháp luật về chế độ bảo hiểm xã hội</t>
  </si>
  <si>
    <t>Xã phường</t>
  </si>
  <si>
    <t>12-2015</t>
  </si>
  <si>
    <t>Luật trưng cầu ý dân</t>
  </si>
  <si>
    <t>Luật tổ chức cơ quan điều tra hình sự</t>
  </si>
  <si>
    <t>Luật an toàn thông tin mạng</t>
  </si>
  <si>
    <t>Luật quân nhân chuyên nghiệp, công nhân và viên chức quốc phòng</t>
  </si>
  <si>
    <t>Luật thi hành tạm giữ, tạm giam</t>
  </si>
  <si>
    <t>Luật hoạt động giám sát của Quốc hội và Hội đồng nhân dân</t>
  </si>
  <si>
    <t>Cẩm nang pháp luật về phòng, chống vi phạm pháp luật giao thông đường bộ dành cho học sinh</t>
  </si>
  <si>
    <t>Giáo trình lối sống cho sinh viên Việt Nam hiện nay theo tư tưởng và tấm gương đạo đức Hồ Chí Minh (Qua khảo sát một số trường đại học tại Hà Nội)</t>
  </si>
  <si>
    <t>TS. Doãn Thị Chín - ThS. Lê Thị Thảo (Đồng chủ biên)</t>
  </si>
  <si>
    <t>Báo cáo tuần từ 28 đến 1-4-2016 (11c)</t>
  </si>
  <si>
    <t>Liên minh sai lầm: Ngô Đình Diệm, Mỹ và số phận Nam Việt Nam (Sách tham khảo)</t>
  </si>
  <si>
    <t>Edward Miller</t>
  </si>
  <si>
    <t>Những nội dung mới trong Bộ luật tố tụng hình sự năm 2015 (Sách chuyên khảo)</t>
  </si>
  <si>
    <t>PGS.TS. Nguyễn Hoà Bình (Chủ biên)</t>
  </si>
  <si>
    <t>Sách của tổ chuyên gia (anh Việt, chị Lữ, Bích)</t>
  </si>
  <si>
    <t>Cục Tuyên huấn - Tổng cục chính trị - Viện Khoa học xã hội nhân văn quân sự - Bộ Quốc phòng</t>
  </si>
  <si>
    <t>11-2015</t>
  </si>
  <si>
    <t>Báo cáo tuần từ 4 đến 8-1-2016 (12 c)</t>
  </si>
  <si>
    <t>Từ ký ức lịch sử đến dự báo tương lai</t>
  </si>
  <si>
    <t>Lịch sử trường chính trị tỉnh Đồng Tháp</t>
  </si>
  <si>
    <t>Nghị quyết về việc thí điểm cho tổ chức, cá nhân nước ngoài mua và sở hữu nhà ở tại Việt Nam</t>
  </si>
  <si>
    <t>Sự hình thành ý thức pháp luật và giải pháp nâng cao ý thức pháp luật ở nước ta trong thời kỳ đổi mới</t>
  </si>
  <si>
    <t>TS,Lg. Đào Duy Tấn</t>
  </si>
  <si>
    <t>CTCP In Gia Định</t>
  </si>
  <si>
    <t>Lịch sử Đảng bộ và nhân dân xã Minh Thạnh
( 1945 - 2005 )</t>
  </si>
  <si>
    <t>BCHĐB xã Minh Thạnh</t>
  </si>
  <si>
    <t>CTCP Văn hoá tổng hợp Hưng Phú</t>
  </si>
  <si>
    <t>Cuộc kháng chiến 1945 - 1975 nhìn từ Nam Bộ</t>
  </si>
  <si>
    <t>Quy định mới về chế độ hội họp, chi tiêu tiền mặt, sử dụng các phương tiện ô tô, điện thoại trong các cơ quan hành chính nhà nước</t>
  </si>
  <si>
    <t>Quy định về xuất cảnh ,nhập cảnhcủa công dân Việt Nam</t>
  </si>
  <si>
    <t>Quy định mới về chính sách dân số và xây dựng gia đình Việt Nam</t>
  </si>
  <si>
    <t>Quy định mới về bảo vệ tài nguyên nước</t>
  </si>
  <si>
    <t>Quy định mới về xử phạt vi phạm hành chính trong lĩnh vực đất đai</t>
  </si>
  <si>
    <t>Quy định mới hướng dẫn đăng ký và quản lý hộ tịch</t>
  </si>
  <si>
    <t>Kinh tế khu vực công - những vấn đề cơ bản (sách chuyên khảo)</t>
  </si>
  <si>
    <t>Tư tưởng Hồ Chí Minh về tính dân tộc của văn hoá nghệ thuật</t>
  </si>
  <si>
    <t>TS.Lê Hữu Ái</t>
  </si>
  <si>
    <t xml:space="preserve">Từ chủ nghĩa yêu nước truyền thống đến chủ nghĩa yêu nước Hồ Chí Minh </t>
  </si>
  <si>
    <t xml:space="preserve">GS, TS. Nguyễn Hùng Hậu </t>
  </si>
  <si>
    <t>14/11/2008</t>
  </si>
  <si>
    <t>Pháp lệnh sửa đổi, bổ sung một số điều của pháp lệnh thủ tục giải quyết các vụ án hành chính</t>
  </si>
  <si>
    <t>Điều lệ Đảng Cộng sản Việt Nam</t>
  </si>
  <si>
    <t>Pháp lện h thủ tục giải quyết các vụ án hành chính năm 1996 (được sửa đổi, bổ sung các năm 1998, 2006)</t>
  </si>
  <si>
    <t>Xây dựng đội ngũ cán bộ lãnh đạo, quản lý nhằm đáp ứng yêu cầu của sự nghiệp công nghiệp hoá hiện đại hoá đất nước</t>
  </si>
  <si>
    <t>GS,TS.Vũ Văn Hiền</t>
  </si>
  <si>
    <t>Thủ tục giải quyết các vụ án lao động theo Bộ luật tố tụng dân sự</t>
  </si>
  <si>
    <t>Phạm Công Bảy</t>
  </si>
  <si>
    <t>TS. Trần Anh Tuấn, PGS.TS. Nguyễn Hữu Hải (ĐCB)</t>
  </si>
  <si>
    <t xml:space="preserve">Quy định pháp luật về tổ chức  hoạt động từ thiện, nhân đạo </t>
  </si>
  <si>
    <t xml:space="preserve">QH, </t>
  </si>
  <si>
    <t>Học viện Chính trị - hành chính khu vực 1. 55 năm hình thành và phát triển (1953-2008)</t>
  </si>
  <si>
    <t xml:space="preserve">GS, VS. Nguyễn Duy Quý PGS, TS. Nguyễn Tất Viễn </t>
  </si>
  <si>
    <t>27/10/2008</t>
  </si>
  <si>
    <t xml:space="preserve">Mô hình tổ chức và phương thức hoạt động của Quốc hội, chính phủ trong nhà nước pháp quyền xã hội chủ nghĩa Việt Nam </t>
  </si>
  <si>
    <t>Văn kiện Đảng toàn tập- Tập47
(1986)</t>
  </si>
  <si>
    <t>Luật thống kê và các Nghị định, quyết định của Chính phủ, Thủ tướng Chính phủ hướng dẫn thi hành</t>
  </si>
  <si>
    <t>Việt Nam bước khởi động 5 năm đầu thế kỷ thắng lợi</t>
  </si>
  <si>
    <t>Trần Đức Lương</t>
  </si>
  <si>
    <t>Quản lý bay dân dụng Việt Nam- những chặng đường phát triển</t>
  </si>
  <si>
    <t>Nghị định số 136/2007/NĐ-CP của Chính phủ về xuất cảnh, nhập cảnh của công dân VN được sđ, bs theo Nghị định số 65/2012/NĐ-CP của Chính phủ</t>
  </si>
  <si>
    <t>Thanh tra Chính phủ - Viện KH Thanh tra</t>
  </si>
  <si>
    <t>Nghị định số 85/2009/NĐ-CP hướng dẫn thi hành Luật đấu thầu và lựa chọn nhà thầu theo Luật xây dựng sđ, bs theo Nghị định số 68/2012/NĐ-CP</t>
  </si>
  <si>
    <t>Lối sống và tư duy của cộng đồng người Việt vùng Đông Nam Bộ trong quá trình đổi mới và hội nhập quốc tế</t>
  </si>
  <si>
    <t>PGS, TS. Doãn Chính (CB)</t>
  </si>
  <si>
    <t>Lịch sử biên niên Đảng Cộng sản Việt Nam, tập III - Đảng lãnh đạo kháng chiến và kiến quốc (1945-1954) (Xuất bản lần thứ hai)</t>
  </si>
  <si>
    <t>Đổi mới công tác xã hội trong điều kiện kinh tế thị trường và hội nhập quốc tế - Lý luận và thực tiễn (Sách chuyên khảo)</t>
  </si>
  <si>
    <t>PGS, TS. Nguyễn Thị Thu Hà (CB)</t>
  </si>
  <si>
    <t>Giáo trình Chính sách tiền tệ - Lý thuyết và thực tiễn (Dành cho đào tạo sau đại học)</t>
  </si>
  <si>
    <t>Đại học Quốc gia HN, Trường ĐH Kinh tế, PGS, TS. Lê Quốc Lý</t>
  </si>
  <si>
    <t>Giáo dục đạo đức mới cho sinh viên trong điều kiện kinh tế thị trường ở Việt Nam hiện nay</t>
  </si>
  <si>
    <t>PGS.TS.Lương Gia Ban - PGS.TS. Nguyễn Thế Kiệt (Đồng chủ biên)</t>
  </si>
  <si>
    <t>Xí nghiệp in Văn hóa dân tộc</t>
  </si>
  <si>
    <t>45 năm thực hiện di chúc của Chủ tịch Hồ Chí Minh</t>
  </si>
  <si>
    <t>Giáo trình bồi dưỡng cán bộ lãnh đạo quản lý doanh nghiệp nhà nước</t>
  </si>
  <si>
    <t>HVCTQG Hồ Chí Minh, PGS.TS. Lê Quốc Lý (CB)</t>
  </si>
  <si>
    <t>Lược khảo nhân vật lịch sử quân sự tiêu biểu trong sự nghiệp bảo vệ, giải phóng</t>
  </si>
  <si>
    <t>Thiếu tướng, GS.TS. Nguyễn Văn Tài, Đại tá, PGS.TS. Văn Đức Thanh</t>
  </si>
  <si>
    <t>Thanh Trì di tích lịch sử - văn hóa và lễ hội truyền thống</t>
  </si>
  <si>
    <t xml:space="preserve">Việt Nam và thế giới đương đại </t>
  </si>
  <si>
    <t>Sổ tay công tác đảng</t>
  </si>
  <si>
    <t>Lịch sử Đảng bộ Thành phố Hồ Chí Minh (1930-1975)</t>
  </si>
  <si>
    <t>ĐCSVN, BCHĐB TP. HCM</t>
  </si>
  <si>
    <t>Vụ Tổng hợp kinh tế - 40 năm trưởng thành cùng công tác ngoại giao kinh tế</t>
  </si>
  <si>
    <t>Bộ NG, Vụ tổng hợp KT</t>
  </si>
  <si>
    <t>TT Quản lý bay DD</t>
  </si>
  <si>
    <t>Chính sách thu hút đầu tư vào thị trường bất  động sản Việt Nam</t>
  </si>
  <si>
    <t>Viện NCQLKTTW</t>
  </si>
  <si>
    <t>Không thể làm ngơ</t>
  </si>
  <si>
    <t>TS.Ngọc Đản</t>
  </si>
  <si>
    <t xml:space="preserve">Bộ văn hoá thể thao và du lịch cục văn hoá cơ sở </t>
  </si>
  <si>
    <t>TS.                          Trần Viết Hoàn</t>
  </si>
  <si>
    <t>Địa chí các xã tỉnh Cao Bằng Quyển I                                    Thị xã Cao Bằng, huyện Hà Quảng, huyện Hoà An, huyện Thạch An</t>
  </si>
  <si>
    <t xml:space="preserve">Tỉnh uỷ- uỷ ban nhân dân tỉnh cao bằng </t>
  </si>
  <si>
    <t xml:space="preserve">TS.                     Nguyễn Đức Mai                       (Chủ biên)              GS, TS.             Nguyễn Ngọc Anh                         TS.                        Trần Văn Luyện TS.                       Trần Quang Tiệp -                    Ths. </t>
  </si>
  <si>
    <t xml:space="preserve">Luật thanh niên năm 2005 và văn bản hướng dẫn thi hành     (Tái bản có bổ sung)                               * Luật thanh niên                                    * Văn bản quy phạm pháp luật của Chính phủ các bộ hướng dẫn thi hành Luật </t>
  </si>
  <si>
    <t xml:space="preserve">Chương trình chuyên đề bồi dưỡng lý luận Chính trị và nghiệp vụ dành cho cán bộ Hội nông dân Việt Nam ở cơ sở </t>
  </si>
  <si>
    <t xml:space="preserve">Ban Tuyên Giáo Trung ương Hội nông dân Việt Nam </t>
  </si>
  <si>
    <t xml:space="preserve">Chương trình chuyên đề bồi dưõng lý luận chính trị dành cho cán bộ Đoàn ở cơ sở </t>
  </si>
  <si>
    <t>Ngân hàng câu hỏi thi, kiểm tra môn Đường lối cách mạng của Đảng Cộng sản Việt Nam (Dùng làm tài liệu tham khảo phục vụ thi, kiểm tra cho các trường đại học, cao đẳng)</t>
  </si>
  <si>
    <t>Về các mối quan hệ lớn cần được giải quyết tốt trong quá trình đổi mới đi lên CNXH ở nước ta</t>
  </si>
  <si>
    <t>Nguyễn Phú Trọng (CB)</t>
  </si>
  <si>
    <r>
      <t xml:space="preserve">BC tuần (28/11 đến 2/12/2011): </t>
    </r>
    <r>
      <rPr>
        <b/>
        <sz val="9"/>
        <rFont val="Times New Roman"/>
        <family val="1"/>
      </rPr>
      <t xml:space="preserve">9 </t>
    </r>
    <r>
      <rPr>
        <sz val="9"/>
        <rFont val="Times New Roman"/>
        <family val="1"/>
      </rPr>
      <t>cuốn</t>
    </r>
  </si>
  <si>
    <t>Những nội dung cơ bản của Luật viên chức (Tủ sách PL phổ thông)</t>
  </si>
  <si>
    <t>Cty in báo ND</t>
  </si>
  <si>
    <t>Kỷ yếu kết quả 4 năm triển khai cuộc vận động "Học tập và làm theo tấm gương đạo đức HCM" (2007-2010)</t>
  </si>
  <si>
    <t>Đường lối, chính sách đối ngoại VN trong giai đoạn mới 
(Sách tham khảo)</t>
  </si>
  <si>
    <t>Phạm Bình Minh (CB)</t>
  </si>
  <si>
    <t>Đồng Khánh Huế -
 mái trường xưa</t>
  </si>
  <si>
    <t>Phòng, chống "Tự diễn biến" "Tự chuyển hoá" trong cán bộ, đảng viên hiện nay</t>
  </si>
  <si>
    <t>Giáo trình Kinh tế đối ngoại</t>
  </si>
  <si>
    <t>Học viện Ngoại giao Việt Nam- Khoa Kinh tế quốc tế</t>
  </si>
  <si>
    <t>Quy định pháp luật 
về chứng minh nhân dân 
Song ngữ Khơme</t>
  </si>
  <si>
    <t>Bộ Nội vụ- Viện Khoa học tổ chức nhà nước, TS. Trần Anh Tuấn (CB)</t>
  </si>
  <si>
    <t>TWĐH+LKTG</t>
  </si>
  <si>
    <t>Truyền thông VN</t>
  </si>
  <si>
    <t>Các văn bản thực hiện Nghị quyết Đại hội đại biểu Đảng bộ huyện Đan Phượng lần thứ XXII, nhiệm kỳ 2010-2015</t>
  </si>
  <si>
    <t>Ban Chấp hành Đảng bộ huyện Đan Phượng</t>
  </si>
  <si>
    <t>Công tác giám sát góp phần ngăn ngừa nguy cơ của Đảng cầm quyền</t>
  </si>
  <si>
    <t>Doãn Chính (CB)</t>
  </si>
  <si>
    <t xml:space="preserve">Quy định pháp luật về xử lý kỷ luật trách nhiệm vật chất của cán bộ, công chức và người lao động         * Bộ luật lao động năm 2002,206,2007. (Trích quy định và xử lý kỷ luật và trách nhiệm vật chất )                                                    * Pháp lệnh cán bộ công chức năm 1998, sử đổi bổ sung các năm 2000, 2003.                                  * Các nghị định thông tư quyết định hiện hành hướng dẫn thi hành các quy định trong bộ luật lao động và pháp lệnh cán bộ công chức về xử lý kỷ luật, trách nhiệm vật chất đối với cán bộ, công chức và người lao động </t>
  </si>
  <si>
    <t xml:space="preserve">PGS, TS.                   Hoàng Trang - PGS, TS.               Phạm Ngọc Anh </t>
  </si>
  <si>
    <t xml:space="preserve">Hỏi - đáp về Đảng Nhà nước đoàn thể và công tác tổ chức, kiểm tra của đảng </t>
  </si>
  <si>
    <t>Hội Đồng chỉ đạo xuất bản Sách xã, phường thị trấn</t>
  </si>
  <si>
    <t xml:space="preserve">Hội đồng chỉ đạo xuất bản Sách xã, phường thị trấn </t>
  </si>
  <si>
    <t xml:space="preserve">Vĩ Đại một con người </t>
  </si>
  <si>
    <t xml:space="preserve">Hội đồng chỉ đạo xuất bản         Sách xã, phường thị trấn </t>
  </si>
  <si>
    <t>10x14,5</t>
  </si>
  <si>
    <t>Chuẩn mực và công cụ đánh giá hoạt động của cơ quan nhà nước. Khung pháp lý và thực tiễn tại Hoa Kỳ (Lưu hành nội bộ)</t>
  </si>
  <si>
    <t xml:space="preserve">Thanh tra chính phủ </t>
  </si>
  <si>
    <t xml:space="preserve">Cty đầu tư phát triển truyền thông Hà Nội </t>
  </si>
  <si>
    <t>13/8/2008</t>
  </si>
  <si>
    <t xml:space="preserve">Ngô Gia Tự người Cộng sản lỗi lạc </t>
  </si>
  <si>
    <r>
      <t>Hội đồng biên soạn</t>
    </r>
    <r>
      <rPr>
        <sz val="10"/>
        <rFont val="Times New Roman"/>
        <family val="1"/>
      </rPr>
      <t xml:space="preserve">NBCTQG </t>
    </r>
    <r>
      <rPr>
        <sz val="12"/>
        <rFont val="Times New Roman"/>
        <family val="1"/>
      </rPr>
      <t xml:space="preserve">               TS. Nguyễn Duy Hùng (Chủ biên)</t>
    </r>
  </si>
  <si>
    <t xml:space="preserve">Cty Tạp chí in Cộng sản </t>
  </si>
  <si>
    <t>21/11/2008</t>
  </si>
  <si>
    <t xml:space="preserve">Công ước Biển 1982 và chiến lược biển của Việt Nam (Sách tham khảo) </t>
  </si>
  <si>
    <t xml:space="preserve">TS. Nguyễn Hồng Thao. PGS, TS. Đỗ Minh Thái TS. Nguyễn Như Mai Th.S Nguyễn Thị Hường </t>
  </si>
  <si>
    <t>30/10/2008</t>
  </si>
  <si>
    <t>Tập bài giảng Giáo dục quốc phòng an ninh (Hệ cao cấp lý luận Chính trị )(Lưu hành nôi bộ )</t>
  </si>
  <si>
    <t xml:space="preserve">Đại tá        Trần Kim Chính </t>
  </si>
  <si>
    <t xml:space="preserve">CtyCP in &amp; DV Đà Nẵng </t>
  </si>
  <si>
    <t xml:space="preserve">Tuyển tập những công trình nghiên cứu và phát triển </t>
  </si>
  <si>
    <t xml:space="preserve">Bộ kế hoạch và đầu tư Viện chiến lược phát  triển   KT  </t>
  </si>
  <si>
    <t>20,5x26,5</t>
  </si>
  <si>
    <t>19/11/2008</t>
  </si>
  <si>
    <r>
      <t xml:space="preserve">Fahasa </t>
    </r>
    <r>
      <rPr>
        <b/>
        <sz val="12"/>
        <rFont val="Times New Roman"/>
        <family val="1"/>
      </rPr>
      <t>(1000 cuốn TWĐH không in giá)</t>
    </r>
  </si>
  <si>
    <t>Hỏi - đáp về Luật an toàn, vệ sinh lao động năm 2015</t>
  </si>
  <si>
    <t>Lê Thị  Thanh Duyên - Nguyễn Vân Anh</t>
  </si>
  <si>
    <t>Luật thuế thu nhập doanh nghiệp năm 2003 và văn bản hướng dẫn thi hành</t>
  </si>
  <si>
    <t>Văn bản hướng dẫn thi hành thu tiền thuê đất, thuê mặt nước</t>
  </si>
  <si>
    <t>Văn bản mới hướng dẫn thi hành luật doanh nghiệp năm 2005</t>
  </si>
  <si>
    <t>Hồ Chí Minh với tiến trình lịch sử dân tộc</t>
  </si>
  <si>
    <t>GS,TS. Phan Ngọc Liên</t>
  </si>
  <si>
    <t>CTCP In Sao Việt</t>
  </si>
  <si>
    <t>Giáo trình đạo đức học Mác - Lênin</t>
  </si>
  <si>
    <t>PGS,TS.Vũ Trọng Dung</t>
  </si>
  <si>
    <t>Hợp tác Asean + 3 ; quá trình phát triển, thành tựu và triển vọng</t>
  </si>
  <si>
    <t>PGS,TS.
Nguyễn Thu Mỹ</t>
  </si>
  <si>
    <t>Văn bản mới về hồ sơ địa chính, thống kê, kiểm kê đất đai</t>
  </si>
  <si>
    <t>Chiến tranh Việt Nam là thế đó
( 1965 - 1973 )</t>
  </si>
  <si>
    <t>Lịch sử Đảng bộ huyện Chiêm Hoá ( 1940 - 2005 )</t>
  </si>
  <si>
    <t>BCHĐB huyện Chiêm Hoá</t>
  </si>
  <si>
    <t>Chủ tịch Hồ Chí Minh với thương binh liệt sĩ</t>
  </si>
  <si>
    <t>Về hệ thống thang lương, bảng lương Và phụ cấp mới</t>
  </si>
  <si>
    <t>PGS,TS. Nguyễn Trọng Điều</t>
  </si>
  <si>
    <t>15/11/2007</t>
  </si>
  <si>
    <t xml:space="preserve">Công tác tư tưởng trong giải phóng mặt bằng , kinh nghiệm từ Hà Nội </t>
  </si>
  <si>
    <t>Ban TGTU Hà Nội</t>
  </si>
  <si>
    <t>Học viện CT-HCQG Hồ Chí Minh</t>
  </si>
  <si>
    <t>Một số quy định của pháp luật về dạy nghề và học nghề</t>
  </si>
  <si>
    <t>Quy đinh mới về hoạt động kinh doanh xăng dầu</t>
  </si>
  <si>
    <t>Bông sen vàng</t>
  </si>
  <si>
    <t>Sơn Tùng</t>
  </si>
  <si>
    <t>Doanh nghiệp, doanh nhân và văn hoá</t>
  </si>
  <si>
    <t>Lịch sử Đảng bộ và nhân dân xã Thái Hưng
( 1930 - 2005 )</t>
  </si>
  <si>
    <t>BCHĐB xã Thái Hưng</t>
  </si>
  <si>
    <t>Văn hoá Yên Hưng
Lịch sử hình thành và phát triển</t>
  </si>
  <si>
    <t>Lê Đồng Sơn</t>
  </si>
  <si>
    <t>Văn hoá Yên Hưng
Di tích, văn bia, câu đối, đại tự</t>
  </si>
  <si>
    <t>Hướng dẫn ôn thi môn triết học Mác - Lênin
( Dùng cho sinh viên các trường đại  học, cao đẳng )</t>
  </si>
  <si>
    <t>TS. Kim Ngọc Đại</t>
  </si>
  <si>
    <t>Hướng dẫn ôn thi môn tư tưởng Hồ Chí Minh
( Dùng cho sinh viên các trường đại  học, cao đẳng )</t>
  </si>
  <si>
    <t>Luật hợp tác xã năm 2003 và văn bản hướng dẫn thi hành</t>
  </si>
  <si>
    <t>Hồ Chí Minh - Tiểu sử tóm tắt
( Tiếng Lào )</t>
  </si>
  <si>
    <t>PGS,TS. Hoàng Trang</t>
  </si>
  <si>
    <t>CTCP In Nghệ An</t>
  </si>
  <si>
    <t>Lênin - Tiểu sử tóm tắt
( Tiếng Lào )</t>
  </si>
  <si>
    <t>Cácmác - Tiểu sử tóm tắt
( Tiếng Lào )</t>
  </si>
  <si>
    <t>Trần Phúc Thắng</t>
  </si>
  <si>
    <t>Ăngghen - Tiểu sử tóm tắt
( Tiếng Lào )</t>
  </si>
  <si>
    <t>Khái lược lịch sử Việt Nam thời đại Hồ Chí Minh                (1919-2006)</t>
  </si>
  <si>
    <t>Lịch sử lực lượng biệt động thị xã Vị Thanh (1966-1975)</t>
  </si>
  <si>
    <t>ĐU - BCH quân sự tỉnh Hậu Giang</t>
  </si>
  <si>
    <t>Lịch sử đảng bộ và nhân dân xã Bình Trị (1975-2010)</t>
  </si>
  <si>
    <t>BCH đảng bộ xã Bình Trị</t>
  </si>
  <si>
    <t>BCT 30/11 đến 4/12 (5 cuốn).</t>
  </si>
  <si>
    <t>Xây dựng và phát triển thương hiệu chỉ dẫn địa lý ở Việt Nam (Sách chuyên khảo)</t>
  </si>
  <si>
    <t>TS. Vũ Tuấn Hưng</t>
  </si>
  <si>
    <t>Vận dụng tư tưởng Hồ Chí Minh vào nhận thức lý luận và hoạt động thực tiễn (Sách chuyên khảo)</t>
  </si>
  <si>
    <t>PGS.TS. Huỳnh Thị Gấm</t>
  </si>
  <si>
    <t>Một số vấn đề lý luận và thực tiễn qua 30 năm đổi mới</t>
  </si>
  <si>
    <t>TS. Nhị Lê</t>
  </si>
  <si>
    <t>Phát triển vùng phụ cận của trung tâm Thủ đô Hà Nội - Thực trạng và giải pháp</t>
  </si>
  <si>
    <t>Hỏi - đáp pháp luật về phòng, chống bạo lực gia đình</t>
  </si>
  <si>
    <t>Trung tâm Nghiên cứu và hỗ trợ pháp lý</t>
  </si>
  <si>
    <t>Tìm hiểu luật giáo dục nghề nghiệp năm 2014</t>
  </si>
  <si>
    <t>Lê Thị  Thanh Duyên (CB)</t>
  </si>
  <si>
    <t>Luật thuế thu nhập  doanh nghiệp 2008 sđ, bs năm 2013, 2014</t>
  </si>
  <si>
    <t>Những điều cần biết về đăng ký và quản lý hộ tịch theo luật hộ tịch</t>
  </si>
  <si>
    <t>Luật quản lý thuế năm 2006 sđ, bs năm 2012, 2014</t>
  </si>
  <si>
    <t>Tìm hiểu luật nhà ở năm 2014</t>
  </si>
  <si>
    <t>Trương Hồng Quang, Nguyễn Thế Tài</t>
  </si>
  <si>
    <t>Luật công chứng năm 2014 và NĐHDTH</t>
  </si>
  <si>
    <t>Luật bảo vệ môi trường năm 2014 và VBHDTH</t>
  </si>
  <si>
    <t>7-2015</t>
  </si>
  <si>
    <t>Hỏi - đáp về luật đầu tư năm 2014</t>
  </si>
  <si>
    <t>Bích Loan</t>
  </si>
  <si>
    <t>Sổ tay Đại hội Đảng - Đại hội đại biểu Đảng bộ Tổng Công ty Đông Bắc ( Lần thứ V ) - nhiệm kỳ 2015 - 2020</t>
  </si>
  <si>
    <t>Tổng Công ty Đông Bắc</t>
  </si>
  <si>
    <t>Lịch sử đảng bộ phường Đồng Tâm (1930-2015)</t>
  </si>
  <si>
    <t>ĐB quận Hai Bà Trưng, BCHĐB Phường Đồng Tâm</t>
  </si>
  <si>
    <t>TS. Cung Thị Ngọc (CB)</t>
  </si>
  <si>
    <t>Luật xây dựng năm 2014 và VBHDTH</t>
  </si>
  <si>
    <t>Những nội dung cốt lõi trong dự thảo các văn kiện trình đại hội XII của Đảng (tài liệu phục vụ đảng bộ các cấp)</t>
  </si>
  <si>
    <t>OBAMA và sự trỗi dậy của Trung Quốc - Bên trong chiến lược châu Á của Mỹ (sách tham khảo)</t>
  </si>
  <si>
    <t>Jeffrey A. Bader</t>
  </si>
  <si>
    <t>Phòng, chống "Diễn biến hòa bình" ở Việt Nam mệnh lệnh của cuộc sống</t>
  </si>
  <si>
    <t>PGS. TS. Nguyễn Bá Dương</t>
  </si>
  <si>
    <t>Pháp luật đại cương (dùng trong các trường đại học, cao đẳng và trung học chuyên nghiệp)</t>
  </si>
  <si>
    <t>Chính sách đối ngoại của các nước lớn trong giai đoạn hiện nay</t>
  </si>
  <si>
    <t>PGS.TS. Nguyễn Thị Quế (CB)</t>
  </si>
  <si>
    <t>Lịch sử đảng bộ huyện Việt Yên</t>
  </si>
  <si>
    <t>BCHĐB huyện Việt Yên</t>
  </si>
  <si>
    <t>10 năm xây dựng và phát triển của công ty lưới điện cao thế miền Bắc (2005-2015)</t>
  </si>
  <si>
    <t>Công ty Lưới điện cao thế miền Bắc</t>
  </si>
  <si>
    <t>Lịch sử huyện Vũ Quang</t>
  </si>
  <si>
    <t>HU-HĐND-UBND-UBMTTQVN huyện Vũ Quang tỉnh Hà Tĩnh</t>
  </si>
  <si>
    <t>Thành phố Hồ Chí Minh 10 năm</t>
  </si>
  <si>
    <t>Nguyễn Văn Linh</t>
  </si>
  <si>
    <t>Việt Nam truyền thống kinh tế - văn hóa biển (sách tham khảo)</t>
  </si>
  <si>
    <t>Nguyễn Văn Kim - Nguyễn Mạnh Dũng (ĐCB)</t>
  </si>
  <si>
    <t>Quý II-2015</t>
  </si>
  <si>
    <t>Đảng vững mạnh đất nước phát triển dân tộc trường tồn</t>
  </si>
  <si>
    <t>Luật an toàn, vệ sinh lao động</t>
  </si>
  <si>
    <t>Luật thú y</t>
  </si>
  <si>
    <t>Luật ban hành văn bản quy phạm pháp luật</t>
  </si>
  <si>
    <t>Báo cáo tháng 7 (50 cuốn)</t>
  </si>
  <si>
    <t>Luật bầu cử đại biểu quốc hội và đại biểu hội đồng nhân dân</t>
  </si>
  <si>
    <t>Luật ngân sách nhà nước</t>
  </si>
  <si>
    <t>Đánh nhầm giá bìa 1.000đ; giá đúng 60.000đ</t>
  </si>
  <si>
    <t xml:space="preserve">Lịch sử kháng chiến chống Mỹ, cứu nước 1954-1975 - Tập III - Đánh thắng chiến tranh đặc biệt </t>
  </si>
  <si>
    <t>Lịch sử kháng chiến chống Mỹ, cứu nước 1954-1975 - Tập V - Tổng tiến công và nổi dậy năm 1968</t>
  </si>
  <si>
    <t>Lịch sử đấu tranh cách mạng của đảng bộ và nhân dân xã Bình Mỹ</t>
  </si>
  <si>
    <t xml:space="preserve">Luật du lịch năm 2005 và văn bản hướng dẫn thi hành </t>
  </si>
  <si>
    <t>BCHĐB xã Đồng Tiến</t>
  </si>
  <si>
    <t>NGƯT.TS. Vũ Thanh Xuân - ThS. Nguyễn Thế Vịnh (Đồng chủ biên)</t>
  </si>
  <si>
    <t>Lịch sử Đảng bộ xã Cẩm Giàng (1953-2010)</t>
  </si>
  <si>
    <t>Ban chấp hành Đảng bộ xã Cẩm giàng</t>
  </si>
  <si>
    <t>Bằng chứng cuộc sống - suy nghĩ về phát triển bền vững Việt Nam</t>
  </si>
  <si>
    <t>Bạch Ngọc Chiến - Vương Quân Hoàng</t>
  </si>
  <si>
    <t>BCT 21 đến 25/12 (9 cuốn)</t>
  </si>
  <si>
    <t>Tăng cường quyền trẻ em- Tài liệu tập huấn Công ước về quyền trẻ em</t>
  </si>
  <si>
    <t>Save the Children</t>
  </si>
  <si>
    <t>Hệ thống tổ chức công đoàn Việt Nam thời kỳ đổi mới</t>
  </si>
  <si>
    <t>TS.Vũ Đạt</t>
  </si>
  <si>
    <t>Pháp lệnh ngoại hối</t>
  </si>
  <si>
    <t>Văn bản mới hướng dẫn thi hành luật thuế tiêu thụ dặc biệt</t>
  </si>
  <si>
    <t>Quy định mới về bảo hiểm tiền gửi</t>
  </si>
  <si>
    <t>Văn bản mới về thi đua khen thưởng</t>
  </si>
  <si>
    <t>Quy định pháp luật về công chức xã, phường, thị trấn</t>
  </si>
  <si>
    <t>Nguồn nhân lực cho công nghiệp hoá, hiện đại hoá ở miền núi phía Bắc nước ta (Sách chuyên khảo)</t>
  </si>
  <si>
    <t>TS. Vi Thái Lang</t>
  </si>
  <si>
    <t>Tổng kết một số vấn đề lý luận - thực tiễn 30 năm đổi mới về phòng, chống tham nhũng, lãng phí (1986-2016)</t>
  </si>
  <si>
    <t>Quá trình hình thành đường lối đổi mới ở VIệt Nam (Sách tham khảo)</t>
  </si>
  <si>
    <t>PGS.TS. Vũ Như Khôi - TS. Trần Thị Thái</t>
  </si>
  <si>
    <t>Phát triển nguồn nhân lực quân sự chất lượng cao đáp ứng yêu cầu hiện đại hoá quân đội nhân dân Việt Nam</t>
  </si>
  <si>
    <t>TS. Đỗ Văn Dạo</t>
  </si>
  <si>
    <t>Cơ chế quản lý hoạt động có tính chất ngân hàng của các doanh nghiệp bảo hiểm nhân thọ ở VIệt Nam</t>
  </si>
  <si>
    <t>TS. Phạm Quốc Khánh (Chủ biên)</t>
  </si>
  <si>
    <t>Báo cáo tuần từ 19 đến 22-4-2016 (8c)</t>
  </si>
  <si>
    <t>Hướng dẫn môn học Luật hành chính</t>
  </si>
  <si>
    <t>ThS. Nguyễn Thị Oanh</t>
  </si>
  <si>
    <t>Trắc địa bản đồ</t>
  </si>
  <si>
    <t>Quy định pháp luật về thụ tinh nhân tạo và mang thai hộ</t>
  </si>
  <si>
    <t>Obama và sự trỗi dậy của Trung Quốc bên trong chiến lược châu Á của Mỹ (Tái bản lần thứ nhất) (Sách tham khảo)</t>
  </si>
  <si>
    <t>Jeffrey A.Bader</t>
  </si>
  <si>
    <t>Những điểm mới trong văn kiện Đại hội đại biểu toàn quốc lần thứ XII của Đảng</t>
  </si>
  <si>
    <t>Tài liệu học tập các văn kiện Đại hội đại biểu toàn quốc lần thứ XII của Đảng (Dùng cho cán bộ, đảng viên ở cơ sở)</t>
  </si>
  <si>
    <t>Tài liệu hỏi - đáp các văn kiện Đại hội đại biểu toàn quốc lần thứ XII của Đảng (Dùng cho đoàn viên, hội viên các đoàn thể chính trị - xã hội và tuyên truyền trong nhân dân)</t>
  </si>
  <si>
    <t>Tài liệu tham khảo phục vụ nghiên cứu các văn kiện Đại hội đại biểu toàn quốc lần thứ XII của Đảng</t>
  </si>
  <si>
    <t>Giáo trình soạn thảo văn bản về công tác tư tưởng</t>
  </si>
  <si>
    <t>Đảng uỷ - Ban Chỉ huy Quân sự huyện Cầu Kè tỉnh Trà Vinh</t>
  </si>
  <si>
    <t>Giáo trình ngoại khoa y học cổ truyền</t>
  </si>
  <si>
    <t>Học viện y dược học cổ truyền Việt Nam  - TS.BS. Nguyễn Thế Thịnh (Chủ biên)</t>
  </si>
  <si>
    <t>Giáo trình Luật hiến pháp Việt Nam</t>
  </si>
  <si>
    <t>PGS.TS. Nguyễn Văn Động (Chủ biên)</t>
  </si>
  <si>
    <t>Lịch sử Bệnh viện Quân y 7A (1976-2016)</t>
  </si>
  <si>
    <t>Cục Hậu cần Quân khu 7</t>
  </si>
  <si>
    <t>Nghĩa (Sách tham khảo)</t>
  </si>
  <si>
    <t>Tiêu Hồng Quân, Nghê Diệc Trinh</t>
  </si>
  <si>
    <t>Lễ (Sách tham khảo)</t>
  </si>
  <si>
    <t>Hạng Cửu Vũ, Chiêm Dật Thiên</t>
  </si>
  <si>
    <t>Nhân (Sách tham khảo)</t>
  </si>
  <si>
    <t>Tần Tại Đông, Trần Hoa Châu</t>
  </si>
  <si>
    <t>Những nguyên lý triết học (Xuất bản lần thứ hai)</t>
  </si>
  <si>
    <t>PGS.TS. Nguyễn Thế Nghĩa (Chủ biên)</t>
  </si>
  <si>
    <t>Biên bản chiến tranh 1-2-3-4.75 (Tái bản lần thứ ba, có bổ sung)</t>
  </si>
  <si>
    <t>Trang phục của người Pà Thẻn ở tỉnh Hà Giang (Sách chuyên khảo)</t>
  </si>
  <si>
    <t>TS. Nguyễn Thị Huyền Nhung</t>
  </si>
  <si>
    <t>Bình luận - phê phán (tuyển chọn những bài viết trên Báo Nhân Dân)</t>
  </si>
  <si>
    <t>Quy định mới về xử phạt vi phạm hành chính trong lĩnh vực dầu khí, thuỷ sản, dự trữ quốc gia, trong giao dịch điện tử, chứng khoán</t>
  </si>
  <si>
    <t>Quy định mới về điều kiện kinh doanh vận tải bằng ô tô</t>
  </si>
  <si>
    <t>Văn bản mới hướng dẫn thi hành các luật, pháp lệnh về thuế</t>
  </si>
  <si>
    <t>Kon Tum trên đường phát triển</t>
  </si>
  <si>
    <t>Quy định mới về bảo vệ và chăm sóc trẻ em</t>
  </si>
  <si>
    <t>Học tập phương pháp tuyên truyền cách mạng Hồ Chí Minh</t>
  </si>
  <si>
    <t>TS.Hoàng Quốc Bảo</t>
  </si>
  <si>
    <t>Công ty xăng dầu khu vực I- 50 năm xây dựng và phát triển(1956-2006)</t>
  </si>
  <si>
    <t>Văn kiện Quốc hội Toàn tập
Tập 1(1945-1960)</t>
  </si>
  <si>
    <t>Hỏi- đáp về công ty nhà nước</t>
  </si>
  <si>
    <t>Nguyễn Bích Hạnh</t>
  </si>
  <si>
    <t>Quy định mới về mã số đối tượng nộp thuế</t>
  </si>
  <si>
    <t>Quy định mới về nâng cao năng lực, phẩm chất của đội ngũ cán bộ cấp cơ sở</t>
  </si>
  <si>
    <t>Quy định mới về việc hỗ trợ tài chính để thi hành án dân sự</t>
  </si>
  <si>
    <t>Quy định mới về chuyển giao công nghệ</t>
  </si>
  <si>
    <t>Ban chỉ đạo cuộc vận động…</t>
  </si>
  <si>
    <t>Về đạo đức cách mạng</t>
  </si>
  <si>
    <t>Phạm Văn Bính</t>
  </si>
  <si>
    <t>Tài liệu học tập chuyên đề " Tư tưởng, tấm gương đạo đức Hồ Chí Minh về thực hành tiết kiệm, chống tham ô, lãng phí, quan liêu"</t>
  </si>
  <si>
    <t>Hồ Chí Minh - Tiểu sử</t>
  </si>
  <si>
    <t>Bảo tàng Hồ Chí Minh</t>
  </si>
  <si>
    <t>Thượng tướng, GS. Hoàng Minh Thảo</t>
  </si>
  <si>
    <t>Những vấn đề cơ bản về tổ chức và hoạt động của chi bộ Đảng</t>
  </si>
  <si>
    <t>Công ty In &amp; Thương mại Đông Bắc</t>
  </si>
  <si>
    <t>Hệ thống chính trị ở nước ta trong thời kỳ đổi mới</t>
  </si>
  <si>
    <t>GS,VS. Nguyễn Duy Quý</t>
  </si>
  <si>
    <t>Góp phần tìm hiểu cuộc đời và tư tưởng Hồ Chí Minh</t>
  </si>
  <si>
    <t>GS. Đinh Xuân Lâm</t>
  </si>
  <si>
    <t>Văn bản pháp luật về kế toán trong hoạt động kinh doanh</t>
  </si>
  <si>
    <t>Từ điển địa danh hành chính Nam Bộ</t>
  </si>
  <si>
    <t>Nguyễn Đình Tư</t>
  </si>
  <si>
    <t>Lê Duẩn Tuyển tập
Tập II ( 1965 - 1975 )</t>
  </si>
  <si>
    <t>Đổi mới tư duy của Đảng về công nghiệp hoá, hiện đại hoá ở nước ta</t>
  </si>
  <si>
    <t>TS. Lê Quang Phi</t>
  </si>
  <si>
    <t>15/5/2008</t>
  </si>
  <si>
    <t>Viện Kiểm sát nhân dân tối cao - Vụ pháp chế và quản lý khoa học - Báo bảo vệ pháp luật</t>
  </si>
  <si>
    <t>Bộ luật hình sự năm 2015 dưới góc nhìn so sánh với bộ luật hình sự năm 1999 (sửa đổi, bổ sung năm 2009)</t>
  </si>
  <si>
    <t>Luật tố tụng hành chính năm 2015 dưới góc nhìn so sánh với Luật tố tụng hành chính năm 2010</t>
  </si>
  <si>
    <t>Hiến pháp nước Cộng hoà xã hội chủ nghĩa Việt Nam năm 2013 và thành tựu lập pháp trong nhiệm kỳ Quốc hội khoá XIII</t>
  </si>
  <si>
    <t>Uỷ ban Thường vụ Quốc hội - Viện nghiên cứu lập pháp</t>
  </si>
  <si>
    <t>Tập bài giảng về công tác mặt trận</t>
  </si>
  <si>
    <t>Vũ Trọng Kim (Chủ biên)</t>
  </si>
  <si>
    <t>Lý thuyết trò chơi trong kinh doanh</t>
  </si>
  <si>
    <t>TS. Nguyễn Thị Thu Hương - TS. Hoàng Đình Minh (Đồng Chủ biên)</t>
  </si>
  <si>
    <t>Giáo dục của các hộ gia đình nông thôn hiện nay - Thực trạng và giải pháp (Sách chuyên khảo)</t>
  </si>
  <si>
    <t>TS. Trần Thị Thái Hà (Chủ biên)</t>
  </si>
  <si>
    <t>Giám sát và đánh giá chính sách công (Sách chuyên khảo)</t>
  </si>
  <si>
    <t>TS. Lê Văn Hoà</t>
  </si>
  <si>
    <t>BCH Đảng bộ huyện Chư Păh</t>
  </si>
  <si>
    <t>Biên bản chiến tranh 1-2-3-4 . 75</t>
  </si>
  <si>
    <t>Trần Mai Hạnh</t>
  </si>
  <si>
    <t>Quản lý văn hóa VN trong tiến trình đổi mới và hội nhập quốc tế</t>
  </si>
  <si>
    <t>Phan Hồng Giang - Bùi Hoài Sơn (ĐDDCB)</t>
  </si>
  <si>
    <t>Giáo trình văn hóa du lịch</t>
  </si>
  <si>
    <t>PGS.TS. Hoàng Văn Thành</t>
  </si>
  <si>
    <t>Đồng chí Trần Đăng Ninh với cách mạng VN</t>
  </si>
  <si>
    <t>60 năm Chiến thắng Điện Biên Phủ</t>
  </si>
  <si>
    <t>HVCTQGHCM, viện Lích sử Đảng</t>
  </si>
  <si>
    <t>Định hướng XHCN trong phát triển kinh tế thị trường ở VN - Một số vấn đề lý luận và thực tiễn mới đang đặt ra (tập II)</t>
  </si>
  <si>
    <t>HĐLLTW, GS.TS. Nguyễn Xuân Thắng, PGS, TS. Nguyễn Viết Thông, TS. Đinh Quang Tỵ, TS. Lê Minh Nghĩa (ĐCB)</t>
  </si>
  <si>
    <t>Phát triển nguồn nhân lực dân tộc thiểu số vùng Đông Nam Bộ - Đáp ứng yêu cầu công nghiệp hóa, hiện đại hóa</t>
  </si>
  <si>
    <t>PGS.TS. Huỳnh Thị Gấm (CB)</t>
  </si>
  <si>
    <t>5-2014</t>
  </si>
  <si>
    <t xml:space="preserve">Đảng và Chủ tịch Hồ Chí Minh với công tác kiểm tra, giám sát và kỷ luật của Đảng </t>
  </si>
  <si>
    <t>Lịch sử Công an nhân dân thành phố Hồ Chí Minh (1975-1985 )</t>
  </si>
  <si>
    <t>BCHĐB Vĩnh Phúc</t>
  </si>
  <si>
    <t>Bạc Liêu thế và lực trong thế kỷ XXI</t>
  </si>
  <si>
    <t>CTCPTTKTĐN</t>
  </si>
  <si>
    <t>19x26,5</t>
  </si>
  <si>
    <t>Cẩm nang thông tin thuế
Tập 11/2006</t>
  </si>
  <si>
    <t>19x27</t>
  </si>
  <si>
    <t>Cẩm nang thông tin thuế
Tập 12/2006</t>
  </si>
  <si>
    <t xml:space="preserve">Quy định mới về  xử lý trách nhiệm vật chất đối với cán bộ công chức </t>
  </si>
  <si>
    <t>Chuyện nhà- Chuyện nước</t>
  </si>
  <si>
    <t>Các quy định pháp luật về tăng cường quản lý thu chi ngân sách nhà nước</t>
  </si>
  <si>
    <t xml:space="preserve"> Văn bản hướng dẫn thi hành Bộ luật hàng hải Việt Nam năm 2005</t>
  </si>
  <si>
    <t>Lịch sử Đảng bộ và nhân dân  thị trấn Hưng Hà (1930-2005 )</t>
  </si>
  <si>
    <t>BCHĐB Hưng Hà</t>
  </si>
  <si>
    <t>Xây dựng hệ thống giám sát và đánh giá thế nào để hoàn thiện công tác quản lý của nhà nước (Sách tham khảo )</t>
  </si>
  <si>
    <t>Ngân hàng thế giới Keith Mackay</t>
  </si>
  <si>
    <t>20,5x28</t>
  </si>
  <si>
    <t>26/6/08</t>
  </si>
  <si>
    <t xml:space="preserve">Bình luận khoa học bộ luật dân  sự Việt Nam năm 2005(Tập 1)      Phần thứ nhất: Những quy định chung                                        Phần thứ hai: Tài sản và quyền sử hữu </t>
  </si>
  <si>
    <t xml:space="preserve">Cay xỏn Phônvihản - tiểu sử và sử nghiệp </t>
  </si>
  <si>
    <t xml:space="preserve">PGS, TS. Đức Vượng  </t>
  </si>
  <si>
    <t>30/11/08</t>
  </si>
  <si>
    <t xml:space="preserve">Quá trình phát triển kinh tế - xã hội của Hàn Quốc (1961 - 1993 ) và kinh nghiệm đối với Việt Nam </t>
  </si>
  <si>
    <t xml:space="preserve">TS.         Hoàng Văn Hiển </t>
  </si>
  <si>
    <t xml:space="preserve">Cty in Thương Mại TTXVN Hà Nội </t>
  </si>
  <si>
    <t>13/11/08</t>
  </si>
  <si>
    <t xml:space="preserve">Điều lệ Hội xã hội học Việt Nam </t>
  </si>
  <si>
    <t>Lịch sử Đảng bộ huyện Phù Yên
(1976 - 2000 )</t>
  </si>
  <si>
    <t>BCHĐB huyện Phù Yên</t>
  </si>
  <si>
    <t>21/6/07</t>
  </si>
  <si>
    <t>Phương pháp dân chủ Hồ Chí Minh</t>
  </si>
  <si>
    <t>TS.Phạm Văn Bính</t>
  </si>
  <si>
    <t>Quy định mới về bảo đảm an toàn vệ sinh thực phẩm, nước sạch và môi trường</t>
  </si>
  <si>
    <t>Đỗ Quốc Toán (CB) Phạm Thị Thinh</t>
  </si>
  <si>
    <t>Công ty tại Việt Nam tình huống - tranh chấp - bình luận</t>
  </si>
  <si>
    <t>Nguyễn Thị Thanh Lê, Phạm Hoài Huấn</t>
  </si>
  <si>
    <t>Hiến pháp nước cộng hòa xã hội chủ nghĩa Việt Nam (song ngữ Việt - Anh)</t>
  </si>
  <si>
    <t>Khoa học tâm lý trong quản lý hành chính</t>
  </si>
  <si>
    <t>TS. Nguyễn Thị Vân Hương (CB)</t>
  </si>
  <si>
    <t>Quy định pháp luật về cho thuê lại lao động</t>
  </si>
  <si>
    <t>Luật Ngân hàng nhà nước Việt Nam</t>
  </si>
  <si>
    <t>Thu hút FDI để phát triển kinh tế các tỉnh miền núi trung du phía Bắc</t>
  </si>
  <si>
    <t>GS.TS. Đỗ Đức Bình, PGS, TS. Ngô Thị Tuyết Mai, TS. Đỗ Thị Hương (ĐCB)</t>
  </si>
  <si>
    <t>Kinh nghiệm sáp nhập hợp nhất và mua bán ngân hàng thương mại trong hội nhập quốc tế</t>
  </si>
  <si>
    <t>PGS, TS. Lý Hoàng Ánh, luật sư TS. Phan Diên Vỹ</t>
  </si>
  <si>
    <t>Nghị định số 127/2013/NĐ-CP về xử phạt vi phạm hành chính, cưỡng chế thi hành quyết định hành chính trong lĩnh vực hải quan và VBHDTH</t>
  </si>
  <si>
    <t>Lịch sử Đảng bộ và nhân dân xã Phú Xuân (1930-2010)</t>
  </si>
  <si>
    <t>BCH Đảng bộ xã Phú Xuân</t>
  </si>
  <si>
    <t>Sản xuất bao bì Huế</t>
  </si>
  <si>
    <t xml:space="preserve">Công nghệ tiên tiến và công nghệ cao về tiến trình công nghiệp hoá hiện đại hoá ở Việt Nam </t>
  </si>
  <si>
    <t>TSKH       Phan Xuân Dũng</t>
  </si>
  <si>
    <t>Luật ban hành văn bản quy phạm pháp luật và văn bản mới nhất hướng dẫn thi hành</t>
  </si>
  <si>
    <t>Dịch vụ công đổi mới quản lý và tổ chức cung ứng ở Việt Nam hiện nay</t>
  </si>
  <si>
    <t>TS.Chu Văn Thành</t>
  </si>
  <si>
    <t>Lịch sử Đảng bộ tỉnh Yên Bái
Tập I (1930-1975)</t>
  </si>
  <si>
    <t>BCHĐB tỉnh Yên Bái</t>
  </si>
  <si>
    <t>GS. Trần Văn Giàu</t>
  </si>
  <si>
    <t>25/4/2008</t>
  </si>
  <si>
    <t>Tài liệu bồi dưỡng lý luận chính trị dành cho đảng viên mới</t>
  </si>
  <si>
    <t>Nghị định số 95/2013/NĐ-CP quy định xử phạt vi phạm hành chính trong lĩnh vực lao động, bảo hiểm xã hội, đưa lao động VN đi làm việc ở nước ngoài theo hợp đồng và VBHDTH</t>
  </si>
  <si>
    <t>Luật xuất bản năm 2012 và VBHDTH</t>
  </si>
  <si>
    <t>Luật việc làm năm 2013 và NĐ số 28/2015/NĐ-CP hướng dẫn thi hành về bảo hiểm thất nghiệp</t>
  </si>
  <si>
    <t xml:space="preserve">Quy định pháp luật về quản lý, tuyển dụng, đào tạo, bổ nhiệm, miễn nhiệm cán bộ, công chức </t>
  </si>
  <si>
    <t>Vấn đề nông nghiệp, nông dân, nông thôn - kinh nghiệm của Việt Nam, kinh nghiệm của Trung Quốc                                (Sách tham khảo)</t>
  </si>
  <si>
    <t>Quy định pháp luật về thương tích bệnh, tật và bệnh nghề nghiệp</t>
  </si>
  <si>
    <t>Lịch sử mặt trận tổ quốc Việt Nam thị xã Ayun Pa (1945-2013)</t>
  </si>
  <si>
    <t>Mặt trạn TQVN thị xã Ayun Pa - Gia Lai</t>
  </si>
  <si>
    <t>Luật Đất đai</t>
  </si>
  <si>
    <t>Sở VH-TT Hải Dương</t>
  </si>
  <si>
    <t>Thị trường lao động Việt Nam- thực trạng và giải pháp</t>
  </si>
  <si>
    <t>TS.Nguyễn Thị Thơm</t>
  </si>
  <si>
    <t>Nghị quyết về giao dịch dân sự về nhà ở được xác lập trước ngày 1-7-1991 có người Việt Nam định cư ở nước ngoài tham gia</t>
  </si>
  <si>
    <t>Văn hóa và con người Việt Nam trong tiến trình công nghiệp hóa, hiện đại hóa theo tư tưởng Hồ Chí Minh</t>
  </si>
  <si>
    <t>GS,TS.Hoàng Chí Bảo</t>
  </si>
  <si>
    <t>Quy đinh mới về chế độ tự chủ, tự chịu trách nhiệm của đơn vị sự nghiệp công lập</t>
  </si>
  <si>
    <t xml:space="preserve">Giáo Trình Tư tưởng Hồ Chí Minh </t>
  </si>
  <si>
    <t>31/5/2007</t>
  </si>
  <si>
    <t>Văn hoá doanh nghiệp văn hoá doanh nhân trong quá trình hội nhập</t>
  </si>
  <si>
    <t>PGS,TS.Đào Duy Quát</t>
  </si>
  <si>
    <t>BCHĐB huyện Dĩ An</t>
  </si>
  <si>
    <t>Tập thơ của Chủ tịch Hồ Chí Minh (Tiếng Lào)</t>
  </si>
  <si>
    <t>Ngô Quân Lập</t>
  </si>
  <si>
    <t>Những tấm gương sáng của đời tôi</t>
  </si>
  <si>
    <t>Nguyễn Văn Hoành</t>
  </si>
  <si>
    <t>Quy chế tạm giữ người theo thủ tục hành chính và văn bản hướng dẫn thi hành</t>
  </si>
  <si>
    <r>
      <t xml:space="preserve">Văn kiện Quốc Hội toàn tập     </t>
    </r>
    <r>
      <rPr>
        <b/>
        <sz val="9"/>
        <rFont val="Times New Roman"/>
        <family val="1"/>
      </rPr>
      <t xml:space="preserve">5  </t>
    </r>
    <r>
      <rPr>
        <sz val="9"/>
        <rFont val="Times New Roman"/>
        <family val="1"/>
      </rPr>
      <t xml:space="preserve">                                             1976-1981</t>
    </r>
  </si>
  <si>
    <t xml:space="preserve">QH             Nước Cộng hoà xã hội chủ nghĩa Việt Nam </t>
  </si>
  <si>
    <t xml:space="preserve">Cty in Tiến Bộ, Hà Nội </t>
  </si>
  <si>
    <t xml:space="preserve">Nguyễn Đăng Dung                          Vũ Công Giao Lã Khánh Tùng </t>
  </si>
  <si>
    <t xml:space="preserve">Cty TNHH in TT và DV Nguyễn Lâm </t>
  </si>
  <si>
    <t>Lịch sử quân sự huyện                    Kiến Xương                                            (1945 - 2005)</t>
  </si>
  <si>
    <t xml:space="preserve">Đảng uỷ- BCHQS huyện Kiến Xương tỉnh Thái Bình </t>
  </si>
  <si>
    <t xml:space="preserve">Nhà XBVH Dân Tộc </t>
  </si>
  <si>
    <t>Tư duy lý luận của Đảng ta về đổi mới giáo dục quốc phòng trong tình hình hiện nay                     (Sách chuyên khảo)</t>
  </si>
  <si>
    <t>Lịch sử lực lượng vũ trang huyện Gio Linh                (1945-2005)</t>
  </si>
  <si>
    <t>Đảng uỷ - ban chỉ huy quân sự  huyện Gio Linh</t>
  </si>
  <si>
    <t xml:space="preserve">Cty Cp in Dịch vụ Đà Nẵng </t>
  </si>
  <si>
    <t>16/3/2009</t>
  </si>
  <si>
    <t>Luật sĩ quan quân đội nhân dân Việt Nam năm 1999     (Sửa đổi, bổ sung năm 2008)</t>
  </si>
  <si>
    <t xml:space="preserve">Điều lệ Đảng Cộng sản Việt Nam </t>
  </si>
  <si>
    <t>Quy định pháp luật về việc thí điểm cho tổ chức, cá nhân nước ngoài mua và sở hữu nhà ở Việt Nam Nghị quyết số 19/ 2008/NQ - QH12...Nghị định số 51/2009/NĐ - QH12...</t>
  </si>
  <si>
    <t xml:space="preserve">Luật khám bệnh, chữa bệnh </t>
  </si>
  <si>
    <t>17/12/2009</t>
  </si>
  <si>
    <t xml:space="preserve">Luật người cao tuổi </t>
  </si>
  <si>
    <t xml:space="preserve">Cty in và Văn Hoá phẩm </t>
  </si>
  <si>
    <t xml:space="preserve">Luật Viễn thông </t>
  </si>
  <si>
    <t>Số trang</t>
  </si>
  <si>
    <t>Khổ sách</t>
  </si>
  <si>
    <t>Lần XB</t>
  </si>
  <si>
    <t>Chính phủ khoá XII và chính phủ cấp tỉnh nhiệm kỳ 2004 - 2011</t>
  </si>
  <si>
    <t xml:space="preserve">Nguyễn Xuân Phúc </t>
  </si>
  <si>
    <t>Cách mạng trong quân sự và những vẫn đề đặt ra đối với quốc phòng Việt Nam                    (Sách tham khảo)</t>
  </si>
  <si>
    <t xml:space="preserve">Thiếu tướng TS.                      Nguyễn Đình Chiến </t>
  </si>
  <si>
    <t>30/12/2009</t>
  </si>
  <si>
    <t xml:space="preserve">Lịch sử truyền thống Đảng bộ và nhân dân xã Hiệp Định                             (1945 - 2005) </t>
  </si>
  <si>
    <t xml:space="preserve">Ban chấp hành Đảng bộ xã Hiệp Định </t>
  </si>
  <si>
    <t>18/12/2009</t>
  </si>
  <si>
    <t xml:space="preserve">Luật xuất bản năm 2004 Sửa đổi, bổ sung năm 2008và nghị định hướng dẫn thi hành                                          * Luật xuất bản năm 2004; Luật sửa đổi, bổ sung một số điều củaLuật xuất bản năm 2008;                                          * Nghị định số 111/ 2005/ NĐ- CP ngày 26-8-2005 quy định chi tiết và hướng dẫn thi hành một số điều của Luật xuất bản năm 2004; Nghị định số 11/2009/NĐ-CP ngày 10-02-2009 sửa đổi, bổ sung Nghị định số 111/2005/NĐ-CP </t>
  </si>
  <si>
    <t>Luật phòng, chống ma tuý năm 2000                              (Sửa đổi, bổ sung năm 2008)</t>
  </si>
  <si>
    <t>Uỷ ban Trung ương Mặt trận Tổ quốc Việt Nam khoá VII</t>
  </si>
  <si>
    <t>19x25</t>
  </si>
  <si>
    <t>01/2010</t>
  </si>
  <si>
    <t>Hỏi - đáp về chính sách đối với người lao động dôi dư và tinh giản biên chế</t>
  </si>
  <si>
    <t>Lê Thanh - Lê Ngọc Hà</t>
  </si>
  <si>
    <t>Quy định về quản lý công sở nhà nước</t>
  </si>
  <si>
    <t>Một số văn bản mới về tiền lương</t>
  </si>
  <si>
    <t>Văn bản mới hướng dẫn thi hành về nhãn hàng hoá</t>
  </si>
  <si>
    <t>Pháp lệnh cựu chiến binh năm 2005 và văn bản hướng dẫn thi hành</t>
  </si>
  <si>
    <t>Luật kinh doanh bất động sản năm 2006 và văn bản hướng dẫn thi hành</t>
  </si>
  <si>
    <t>Một số văn bản về quản lý đào tạo, cấp giấy phép lái xe cơ giới đường bộ</t>
  </si>
  <si>
    <t>Một số quy định pháp luật về thi hành án dân sự</t>
  </si>
  <si>
    <t xml:space="preserve">Viện Hồ Chí Minh </t>
  </si>
  <si>
    <t>BCHĐB thành phố Bắc Giang</t>
  </si>
  <si>
    <t>Nhà in KH &amp; CN</t>
  </si>
  <si>
    <t>Về hai nhiệm vụ chiến lược xây dựng Đảng và xây dựng quân đội nhân dân về chính trị</t>
  </si>
  <si>
    <t>PGS. Hồ Kiếm Việt</t>
  </si>
  <si>
    <t>Văn bản pháp luật về quản lý sản xuất, kinh doanh thuốc lá</t>
  </si>
  <si>
    <t>11/1/08</t>
  </si>
  <si>
    <t>Một số vấn đề về tiềm năng phát triển vùng kinh tế trọng điểm phía Nam (Lý luận và thực tiễn )</t>
  </si>
  <si>
    <t>TS.                      Nguyễn Văn Cường</t>
  </si>
  <si>
    <t xml:space="preserve">Hoàn thiện mô hình tổ chức và quản lý đô thị Hà Nội luận cứ và giải pháp </t>
  </si>
  <si>
    <t xml:space="preserve">Nhà nước pháp quyền Xã hội chủ nghĩa Việt Nam của dân, do dân, vì dân.Lý luận và thực tiễn </t>
  </si>
  <si>
    <t>GS, VS. Nguyễn Duy Quý                       PGS, TS. Nguyễn Tất Viễn                    (Đồng chủ biên)</t>
  </si>
  <si>
    <t>Hà Nội trong con mắt người nước ngoài                                    (Sách tham khảo)</t>
  </si>
  <si>
    <t xml:space="preserve">GS, TS. NGND Phạm Ngọc Liên TS.                              Bùi Thị Xuân Hà </t>
  </si>
  <si>
    <t xml:space="preserve">GS, TS. Nguyễn Ngọc Anh                    Ths.                        Đỗ Khắc Hưởng </t>
  </si>
  <si>
    <r>
      <t xml:space="preserve">Foreign direct investment in viet nam                         </t>
    </r>
    <r>
      <rPr>
        <sz val="10"/>
        <rFont val=".VnTimeH"/>
        <family val="2"/>
      </rPr>
      <t>determinats and impacts</t>
    </r>
  </si>
  <si>
    <t xml:space="preserve">centre for analysis and forecasting </t>
  </si>
  <si>
    <t>Lich sử Đảng bộ huyện                         Phú Giáo                                             (1930 - 2005)</t>
  </si>
  <si>
    <t xml:space="preserve">BCH Đảng bộ Huyện Phú Giáo tỉnh Bình Dương </t>
  </si>
  <si>
    <t xml:space="preserve">Khó khăn giải quyết bài toán phòng và chống tham nhũng </t>
  </si>
  <si>
    <t xml:space="preserve">Tập thể tác giả  Sách kỷ niệm 1000 năm Thăng Long - Hà Nội </t>
  </si>
  <si>
    <t xml:space="preserve">Lịch sử Công an Thành phố Hồ Chí Minh                                    (1986 - 2000)                                   Lưu hành Nội Bộ </t>
  </si>
  <si>
    <t xml:space="preserve">Bộ Công An Công an                       TP Hồ Chí Minh </t>
  </si>
  <si>
    <t>Lịch sử truyền thống Đảng bộ xã Tân Bình                                          (1975 2005)</t>
  </si>
  <si>
    <t xml:space="preserve">BCH Đảng bộ huyện Dĩ An Đảng uỷ xã Tân Bình </t>
  </si>
  <si>
    <t>Lịch sử Đảng bộ xã An Bình (1975 - 2005)</t>
  </si>
  <si>
    <t xml:space="preserve">Đảng bộ Huyện Dĩ An BCH Đảng bộ xã An Bình </t>
  </si>
  <si>
    <t>Danh mục sách nhà xuất bản chính trị quốc gia                        2008 - 2009 - 2010</t>
  </si>
  <si>
    <t>Hỏi - Đáp pháp luật về thành lập, hoạt động, giải thể và phá sản DN</t>
  </si>
  <si>
    <t xml:space="preserve">Cách mạng Tháng Tám 1945 -thắng lợi vĩ đại đầu tiên của cách mạng Việt Nam </t>
  </si>
  <si>
    <t>GS, TS. Trịnh Nhu - TS. Trần Trọng Thơ</t>
  </si>
  <si>
    <t>7/2011</t>
  </si>
  <si>
    <t xml:space="preserve">XN in NXB bản Văn hoá dân tộc </t>
  </si>
  <si>
    <t>Luật biên giới quốc gia năm 2003 và VBHDTH</t>
  </si>
  <si>
    <t>Bảo đảm quan hệ lợi ích hài hoà về sở hữu trí tuệ trong hội nhập kinh tế quốc tế của Việt Nam (Sách chuyên khảo)</t>
  </si>
  <si>
    <t>Pháp luật về giải quyết tranh chấp lao động tập thể -
 kinh nghiệm của một số nước đối với Việt Nam 
(sách chuyên khảo)</t>
  </si>
  <si>
    <t>TS.                       Trần Hoàng Hải (Chủ biên)</t>
  </si>
  <si>
    <t>THS. LS. Nguyễn Thị Can               (Chủ biên)</t>
  </si>
  <si>
    <r>
      <t xml:space="preserve">Nguyễn Văn Linh tuyển tập (1962 - 1986)                                        </t>
    </r>
    <r>
      <rPr>
        <b/>
        <sz val="10"/>
        <rFont val="Times New Roman"/>
        <family val="1"/>
      </rPr>
      <t>I</t>
    </r>
  </si>
  <si>
    <t xml:space="preserve">Hội đồng chỉ đạo biên tập - xuất bản </t>
  </si>
  <si>
    <r>
      <t xml:space="preserve">Nguyễn Văn Linh tuyển tập (1986- 1998)                                        </t>
    </r>
    <r>
      <rPr>
        <b/>
        <sz val="10"/>
        <rFont val="Times New Roman"/>
        <family val="1"/>
      </rPr>
      <t>II</t>
    </r>
  </si>
  <si>
    <t xml:space="preserve">Văn hoá Khmer Nam Bộ - 
nét đẹp trong bản sắc văn hoá Việt Nam </t>
  </si>
  <si>
    <t>Phạm Thị Hương Hạnh (Chủ biên)</t>
  </si>
  <si>
    <t xml:space="preserve">Cty Cp in Tổng hợp Cần Thơ </t>
  </si>
  <si>
    <t>Nguyên tắc suy đoán vô tội trong Luật tố tụng hình sự VN (Sách tham khảo)</t>
  </si>
  <si>
    <t xml:space="preserve">TS.                     Nguyễn Thành Long </t>
  </si>
  <si>
    <t xml:space="preserve">ĐCS Việt Nam lãnh đạo công tác thanh niên trong giai đoại hiện nay </t>
  </si>
  <si>
    <t xml:space="preserve">TS. Lâm Quốc Tuấn, ThS. Phạm Tất Thắng </t>
  </si>
  <si>
    <t xml:space="preserve">Những vấn đề lý luận về công tác tư tưởng của Đảng hiện nay </t>
  </si>
  <si>
    <t xml:space="preserve">TS.                         Ngô Huy Tiếp </t>
  </si>
  <si>
    <t xml:space="preserve">145 câu hỏi và đáp về thuế và quản lý thuế theo quy định tại Thông tư số 28-02-2011 của Bộ Tài chính </t>
  </si>
  <si>
    <t xml:space="preserve">PGS, TS. Nguyễn Thị Thương Huyền </t>
  </si>
  <si>
    <t xml:space="preserve">Nhà in 
Sự Thật 
</t>
  </si>
  <si>
    <t>Tài liệu học tập chính trị dành cho học viên lớp bồi dưỡng kết nạp Đảng                    (Tái bản có sửa chữa bổ sung)</t>
  </si>
  <si>
    <t xml:space="preserve">Văn hoá Doanh nghiệp nền tảng phát triển kinh tế doanh nghiệp thời kỳ 2011 - 2020 lý luận và thực tiễn phương Đông, phương Tây </t>
  </si>
  <si>
    <t xml:space="preserve">PGS, TS.                  Lê Doãn Tá </t>
  </si>
  <si>
    <t xml:space="preserve">Một số quy định về chính sách xã hôi  </t>
  </si>
  <si>
    <t>Học tập đạo đức Hồ Chí Minh</t>
  </si>
  <si>
    <t>Đồng bằng sông Cửu Long trên đường phát triển - tiềm năng và lợi thế</t>
  </si>
  <si>
    <t>Trần Văn Tư</t>
  </si>
  <si>
    <t>Trường Đại học Quy Nhơn - PGS.TS. Trần Thị Cẩm Thanh (Chủ biên) - ThS. Trần Thị Yến</t>
  </si>
  <si>
    <t>Kể chuyện xây lăng Bác Hồ (Tái bản có sửa chữa, bổ sung)</t>
  </si>
  <si>
    <t>Văn kiện Đại hội Đảng bộ huyện Thường Tín lần thứ XXIII, nhiệm kỳ 2015-2020 (Lưu hành nội bộ)</t>
  </si>
  <si>
    <t>Đảng bộ Thành phố Hà Nội - Huyện uỷ Thường Tín</t>
  </si>
  <si>
    <t>Hội đồng Khoa học các cơ quan Đảng Trugn ương - PGS.TS. Vũ Văn Phúc (Chủ biên)</t>
  </si>
  <si>
    <t>In Tạp chí Cộng sản</t>
  </si>
  <si>
    <t>Về minh bạch hoá hoạt động chính quyền địa phương (Sách chuyên khảo)</t>
  </si>
  <si>
    <t>TS. Trần Thị Diệu Oanh (Chủ biên)</t>
  </si>
  <si>
    <t>Ruộng bậc thang ở Việt Nam - Bảo tồn và phát triển bền vững (Sách chuyên khảo)</t>
  </si>
  <si>
    <t>Hướng dẫn nghiệp vụ công tác đảng viên (Xuất bản lần thứ ba)</t>
  </si>
  <si>
    <t>Tổng quan công tác xây dựng Đảng nhiệm kỳ 2010 - 2015; phương hướng, nhiệm vụ và giải pháp nhiệm kỳ 2015 - 2020 của Đảng bộ Khối các cơ quan Trung ương</t>
  </si>
  <si>
    <t>Biến động chính trị - xã hội tại Bắc Phi - Trung Đông và những tác động tới Việt Nam (Sách tham khảo)</t>
  </si>
  <si>
    <t>PGS.TS. Nguyễn Thanh Hiền (Chủ biên)</t>
  </si>
  <si>
    <t>Đường Bác Hồ đi cứu nước</t>
  </si>
  <si>
    <t>GS. Trình Quang Phú (Tuyển chọn và biên soạn)</t>
  </si>
  <si>
    <t>Nguyễn Phong Sắc - Tiểu sử</t>
  </si>
  <si>
    <t>PGS,TS.Lê Văn Tích</t>
  </si>
  <si>
    <t>Bác Hồ với cuộc kháng chiến chống Mỹ</t>
  </si>
  <si>
    <t>Phạm Chí Nhân</t>
  </si>
  <si>
    <t>Mỹ học Mác- Lênin
(dùng cho hệ sau đại học ngành VHNT)</t>
  </si>
  <si>
    <t>GS,TS.Đỗ Duy</t>
  </si>
  <si>
    <t>Một đời chinh chiến</t>
  </si>
  <si>
    <t>Thiếu tướng Nguyễn Nam Hưng</t>
  </si>
  <si>
    <t>Lê Thế Hiếu - cuộc đời và thơ</t>
  </si>
  <si>
    <t>Nguyễn Thị Bích Hà</t>
  </si>
  <si>
    <t>Văn kiện Đảng Toàn tập 
Tập 48(1987)</t>
  </si>
  <si>
    <t>Cẩm nang thông tin thuế
Tập 10/2006</t>
  </si>
  <si>
    <t xml:space="preserve"> TT</t>
  </si>
  <si>
    <t>TÊN SÁCH</t>
  </si>
  <si>
    <t>TÁC GIẢ</t>
  </si>
  <si>
    <t>SỐ LƯỢNG IN</t>
  </si>
  <si>
    <t>GIÁ BÌA</t>
  </si>
  <si>
    <t>PHƯƠNG THỨC</t>
  </si>
  <si>
    <t>Đề cương bài giảng xử lý tình huống chính trị (cao cấp LLCT)</t>
  </si>
  <si>
    <t>Học viện CTQGHCM</t>
  </si>
  <si>
    <t>QUẢN LÝ PHÍ</t>
  </si>
  <si>
    <t>TS.                 Vũ Đăng Minh</t>
  </si>
  <si>
    <t xml:space="preserve">157 câu hỏi- đáp về tuyển chọn và quản lý người nước ngoài làm việc tại Việt Nam </t>
  </si>
  <si>
    <t>Lê Hà-                   Thanh Nga-                 Lê Văn Linh - Vũ Ba Duy- Huy hoàng- Quang Minh</t>
  </si>
  <si>
    <t>Nhà in Sư thật</t>
  </si>
  <si>
    <t xml:space="preserve">Luật khoáng sản năm 1996 sửa đổi, bổ sung năm 2005                 và các nghị định                         hướng dẫn thi hành </t>
  </si>
  <si>
    <t xml:space="preserve">Pháp lệnh tổ chức điều tra hình sự năm 2004                      (Sửa đổi, bổ sungnăm 2006, 2009) </t>
  </si>
  <si>
    <t>Ngoại giao Việt Nam - phương sách và nghệ thuật đàm phán</t>
  </si>
  <si>
    <t>Nguyễn Khắc Huỳnh</t>
  </si>
  <si>
    <t>Trại giam số 6 - 60 năm xây dựng ,chiến đấu và trưởng thành</t>
  </si>
  <si>
    <t>Bộ Công an
Trại giam số 6</t>
  </si>
  <si>
    <t>Lịch sử Đảng bộ huyện Quỳnh Phụ (1954-1975)</t>
  </si>
  <si>
    <t>BCHĐB huyện Quỳnh Phụ</t>
  </si>
  <si>
    <t>Lịch sử Đảng bộ Quảng Nam-Đà Nẵng (1930-1975 )</t>
  </si>
  <si>
    <t>Tỉnh ủy Quảng Nam
Thành ủy Đà Nẵng</t>
  </si>
  <si>
    <t>Tổng tư lệnh Võ Nguyên Giáp</t>
  </si>
  <si>
    <t>Trần Trọng Trung</t>
  </si>
  <si>
    <t>Các Văn kiện gia nhập Tổ chức thương mại thế giới WTO của Việt Nam</t>
  </si>
  <si>
    <t>WTO</t>
  </si>
  <si>
    <t xml:space="preserve">Pháp lệnh sửa đổi, bổ sung một số điều của pháp lệnh tổ chức điều tra hình sự </t>
  </si>
  <si>
    <t>15/04/2009</t>
  </si>
  <si>
    <t xml:space="preserve">Pháp lệnh án phí,                            lệ phí toà án </t>
  </si>
  <si>
    <t>Quy định về trách nhiệm dân sự của chủ xe cơ giới</t>
  </si>
  <si>
    <t>Giáo trình kinh tế chính trị               (Tài liệu hướng dẫn nghiên cứu và ứng dụng thực tiễn )</t>
  </si>
  <si>
    <t>Triển vọng và chiến lược phát triển kinh tế - xã hội Việt Nam</t>
  </si>
  <si>
    <t>TS. Trần Xuân Kiên</t>
  </si>
  <si>
    <t>4/2010</t>
  </si>
  <si>
    <t>Luật trách nhiệm bồi thường của nhà nước</t>
  </si>
  <si>
    <t xml:space="preserve">Luật cán bộ, công chức </t>
  </si>
  <si>
    <t>Cần thơ</t>
  </si>
  <si>
    <t xml:space="preserve">Hỏi - Đáp                                      pháp luật về phòng chống tham nhũng </t>
  </si>
  <si>
    <t xml:space="preserve">Bích Loan </t>
  </si>
  <si>
    <t xml:space="preserve">Tập bài giảng chính trị học </t>
  </si>
  <si>
    <t>Tập thể tác giả                   TS.                            Lê Văn Phụng (Chủ biên)</t>
  </si>
  <si>
    <t>Những tấm gương nông dân điển hình trong sản xuất kinh doanh giỏi giai đoạn 2007-2011</t>
  </si>
  <si>
    <t>Hội đồng chỉ đạo xuất bản sách xã, phường, thị trấn/ TS. Ng. Duy Lượng (CB), Phạm Hữu Văn, Lê Văn Khôi, Đỗ Phương Mai</t>
  </si>
  <si>
    <t>Học tập và làm theo phong cách "dân vận khéo" Hồ Chí Minh</t>
  </si>
  <si>
    <t>PGS, TS. Vũ Văn Phúc- PGS, TS. Ngô Văn Thạo (Đồng chủ biên)</t>
  </si>
  <si>
    <t>Văn học, nghệ thuật Việt Nam trong 20 năm thực hiện Cương lĩnh 1991</t>
  </si>
  <si>
    <t>GS, TS. Đinh Xuân Dũng (Chủ biên)</t>
  </si>
  <si>
    <t>Giải phóng, đổi mới, phát triển vì chủ nghĩa xã hội</t>
  </si>
  <si>
    <t>GS, TS. Nguyễn Văn  Huyên (Chủ biên)</t>
  </si>
  <si>
    <t>Văn hoá, văn học, nghệ thuật Việt Nam đương đại  - một số vấn đề lý luận và thực tiễn (Tuyển chọn các bài viết 1966-2014) - Tập I</t>
  </si>
  <si>
    <t>GS.TS.Đinh Xuân Dũng</t>
  </si>
  <si>
    <t>Văn hoá, văn học, nghệ thuật Việt Nam đương đại  - một số vấn đề lý luận và thực tiễn (Tuyển chọn các bài viết 1966-2014) - Tập II</t>
  </si>
  <si>
    <t>Phê phán các quan điểm sai trái, bảo vệ nền tảng tư tưởng, cương lĩnh, đường lối của Đảng Cộng sản Việt Nam</t>
  </si>
  <si>
    <t>Vai trò lịch sử của Hội Việt Nam cách mạng thanh niên</t>
  </si>
  <si>
    <t>PGS.TS. Đinh Trần Dương</t>
  </si>
  <si>
    <t>Giáo trình chính trị học đại cương (Dùng cho bậc đại học không chuyên ngành Chính trị học)</t>
  </si>
  <si>
    <t>Học viện Cảnh sát nhân dân - PGS.TS. Đỗ Minh Hợp, TS. Lê Kim Bình, GS.TS. Nguyễn Xuân Yêm, ThS. Đỗ Xuân Hiển</t>
  </si>
  <si>
    <t>Công nhận và cho thi hành tại Việt Nam - Bản án, quyết định dân sự của Toà án nước ngoài (Sách chuyên khảo)</t>
  </si>
  <si>
    <t>TS. Bành Quốc Tuấn</t>
  </si>
  <si>
    <t>Xử lý tình huống trong công tác tư tưởng (Sách chuyên khảo)</t>
  </si>
  <si>
    <t>Học viện Báo chí và tuyên truyền - TS. Mai Đức Ngọc</t>
  </si>
  <si>
    <t>Thế giới còn đổi thay nhưng tư tưởng Hồ Chí Minh sống mãi</t>
  </si>
  <si>
    <t>Những điều cần biết về hợp đồng xây dựng</t>
  </si>
  <si>
    <t>Nguyễn Thu Hoà</t>
  </si>
  <si>
    <t>BCT 16 đến 20/11 (13 cuốn).</t>
  </si>
  <si>
    <t>Ký ức - những sắc màu thời gian (Bút ký)</t>
  </si>
  <si>
    <t>Hà MInh Đức</t>
  </si>
  <si>
    <t>Hội hỗ trợ khắc phục hậu quả bom mìn Việt Nam</t>
  </si>
  <si>
    <t>Hội hỗ trợ khắc phục hậu quả bom mìn Việt Nam - VNASMA</t>
  </si>
  <si>
    <t>Lịch sử Đảng bộ huyện Quảng Uyên (1930-2010)</t>
  </si>
  <si>
    <t>Đảng bộ tỉnh Cao Bằng, Ban Chấp hành Đảng bộ huyện Quảng Uyên</t>
  </si>
  <si>
    <t>Tôn giáo và quan hệ quốc tế (Sách tham khảo)</t>
  </si>
  <si>
    <t>Học viện Ngoại giao, PGS.TS. Lê Thanh Bình - ThS. Đỗ Thanh Hải (Đồng chủ biên)</t>
  </si>
  <si>
    <t>Giám định pháp y (Sách chuyên khảo) (Tái bản lần thứ nhất có sửa chữa)</t>
  </si>
  <si>
    <t>BS. Cao Xuân Quyết</t>
  </si>
  <si>
    <t>Bác Hồ với nông dân</t>
  </si>
  <si>
    <t>Ng. Văn Dương (Sưu tầm và biên soạn)</t>
  </si>
  <si>
    <t>Sức khỏe quý hơn vàng</t>
  </si>
  <si>
    <t xml:space="preserve">Từ điển kinh tế Nga-Việt-Anh </t>
  </si>
  <si>
    <t>14x22</t>
  </si>
  <si>
    <t>Phụ nữ và giới                        (Sách tham khảo)</t>
  </si>
  <si>
    <t xml:space="preserve">Bùi Thị Tỉnh </t>
  </si>
  <si>
    <t xml:space="preserve">Uỷ ban nhân dân tỉnh Hải Dương Sở KH và CN tỉnh Hải dương </t>
  </si>
  <si>
    <t>Những giá trị văn hoá truyền thống Việt Nam</t>
  </si>
  <si>
    <t>GS, TS.               Ngô Đức Thịnh (Chủ biên)</t>
  </si>
  <si>
    <t>16x24,5</t>
  </si>
  <si>
    <t>Giáo trình triết học Mác - Lênin
Tập 2 - Chủ nghĩa duy vật lịch sử</t>
  </si>
  <si>
    <t>Giáo trình Mỹ học Mác - Lênin</t>
  </si>
  <si>
    <t>Pháp lệnh đo lường năm 1999 và các Nghị định hướng dẫn thi hành</t>
  </si>
  <si>
    <t>Chế độ, chính sách đối với người lao động dôi dư do sắp xếp lại công ty nhà nước và cán bộ, công chức do tinh giản biên chế</t>
  </si>
  <si>
    <t>Cty TNHH một thành viên In và VHP</t>
  </si>
  <si>
    <t>Công nghệ tiên tiến và công nghệ cao với tiến trình công nghiệp hóa, hiện đại hóa ở Việt Nam (XB lần thứ hai có sc, bs)</t>
  </si>
  <si>
    <t>TSKH. Phan Xuân Dũng (CB)</t>
  </si>
  <si>
    <t>TH Cần Thơ</t>
  </si>
  <si>
    <t>Hội đồng chỉ đạo xuất bản sách xã, phường, thị trấn/Đảng Cộng sản Việt Nam</t>
  </si>
  <si>
    <t xml:space="preserve">Tâm lý học phát triển </t>
  </si>
  <si>
    <t>Tài liệu chuyên đề bồi dưỡng lý luận chính trị và nghiệp vụ dành cho cán bộ công đoàn ở cơ sở</t>
  </si>
  <si>
    <t>Ban Tuyên giáo Trung ương- Hội Nông dân Việt Nam</t>
  </si>
  <si>
    <t>Môi trường toàn cầu và tương lai nhân loại đối thoại giữa Hazel Henderson ...</t>
  </si>
  <si>
    <t>Hazel Henderson
Ikeda Daisaku</t>
  </si>
  <si>
    <t>Truyền thông quốc tế</t>
  </si>
  <si>
    <t>Vũ Thanh Vân</t>
  </si>
  <si>
    <t>Tổng kết thực hiện Nghị quyết 01-NQ/TW của BCT về công tác lý luận trong giai đoạn hiện nay</t>
  </si>
  <si>
    <t>ĐHQGTPHCM - Trung tâm LLCT</t>
  </si>
  <si>
    <t>Ban Tuyên giáo Trung ương, Tổng liên đoàn Lao động Việt Nam</t>
  </si>
  <si>
    <t>Luật phòng chống mua bán người</t>
  </si>
  <si>
    <t>Đời sống mới</t>
  </si>
  <si>
    <t xml:space="preserve">Phát triển con người vùng Tây Bắc nước ta </t>
  </si>
  <si>
    <t>PGS, TS.                                          Phạm Thành Nghị                      (Chủ biên)</t>
  </si>
  <si>
    <t xml:space="preserve">Con người chính trị Việt Nam truyền thống và hiện đại                    (Sách chuyên khảo)                         xuất bản lần thứ hai có sủa chữa </t>
  </si>
  <si>
    <t>GS, TS.                 Nguễn Văn Huyên                    (Chủ biên)</t>
  </si>
  <si>
    <t xml:space="preserve">Bồi dưỡng đạo đức cách mạng theo tư tưởng Hồ Chí Minh cho đội ngũ cán bộ doanh nghiệp quân đội </t>
  </si>
  <si>
    <t xml:space="preserve">TS. 
Đặng Sỹ Lộc </t>
  </si>
  <si>
    <t>Giữ gìn bản sắc dân tộc VN trong bối cảnh toàn cầu hóa hiện nay (Sách chuyên khảo)</t>
  </si>
  <si>
    <t>Pháp lệnh quảng cáo và văn bản hướng dẫn thi hành (tái bản)</t>
  </si>
  <si>
    <t>Quy định mới về hướng dẫn công tác phòng chống tệ nạn xã hội (ma túy, mãi dâm )</t>
  </si>
  <si>
    <t>Xây dựng cơ chế dân chủ trong nghiên cứu khoa hgọc xã hội- nhân văn ở nước ta hiện nay</t>
  </si>
  <si>
    <t>Về đổi mới tổ chức và phương thức hoạt động của Hội nông dân Việt Nam</t>
  </si>
  <si>
    <t>Nguyễn Văn Tâm</t>
  </si>
  <si>
    <t>Luật phòng, chống tham nhũng và văn bản hướng dẫn thi hành</t>
  </si>
  <si>
    <t>Triết lý nho giáo và quan hệ cá nhân xã hội</t>
  </si>
  <si>
    <t>TS.Hoàng Tăng Cường</t>
  </si>
  <si>
    <t>Nông nghiệp nông thôn Việt Nam 20 năm đổi mới và phát triển</t>
  </si>
  <si>
    <t>Đặng Kim Sơn</t>
  </si>
  <si>
    <t>Bộ luật tố tụng dân sự và các văn bản hướng dẫn thi hành</t>
  </si>
  <si>
    <t>Tìm hiểu đường lối văn hóa của Đảng Cộng sản Việt Nam</t>
  </si>
  <si>
    <t>PGS,TS.Đỗ Đình Hãng</t>
  </si>
  <si>
    <t>Đạo dức học- những nội dung cơ bản</t>
  </si>
  <si>
    <t>Kế hoạch kinh doanh trong kinh tế thị trường</t>
  </si>
  <si>
    <t>Quyđịnh mới về chuyển đổi doanh nghiệp nhà nước, doanh nghiệp của tổ chức chính trị, tổ chức chính trị-xã hội thành công trách nhiệm hữu hạn một thành viên</t>
  </si>
  <si>
    <t>Quy định mới về kiểm toán độc lập</t>
  </si>
  <si>
    <t>Luật phòng, chống tham nhũng năm 2005 sửa đổi, bổ sung năm 2007, 2012 và văn bản hướng dẫn thi hành</t>
  </si>
  <si>
    <t>Phong cách Bác Hồ đến cơ sở</t>
  </si>
  <si>
    <t>Hồng Khanh</t>
  </si>
  <si>
    <t>CP in Viễn Đông</t>
  </si>
  <si>
    <t>Tính tích cực chính trị của công dân Việt Nam trong xu thế hội nhập quốc tế hiện nay</t>
  </si>
  <si>
    <t>TS. Nguyễn Thị Kim Hoa</t>
  </si>
  <si>
    <t>Đánh giá chính sách bình đẳng giới dựa trên bằng chứng</t>
  </si>
  <si>
    <t>TS. Võ Thị Mai</t>
  </si>
  <si>
    <t>Luật dạy nghề năm 2006 và văn bản  hướng dẫn thi hành</t>
  </si>
  <si>
    <t>GS,TS.            Vũ Đình Bách GS,TS.          Trần Minh Đạo</t>
  </si>
  <si>
    <t>19/5/2009</t>
  </si>
  <si>
    <t>Đổi mới phương thức lãnh đạo của Đảng đối với Mặt trận tổ quốc và các đoàn thể nhân dân trong thời kỳ mới</t>
  </si>
  <si>
    <t>TS.Đỗ Quang Tuấn</t>
  </si>
  <si>
    <t>V.I.Lênin- Tập 40</t>
  </si>
  <si>
    <t>V.I.Lênin- Tập 42</t>
  </si>
  <si>
    <t>V.I.Lênin- Tập 28</t>
  </si>
  <si>
    <t>Kỷ yếu hoạt động của Ban chỉ đạo và bộ phận thường trực Ban chỉ đạo TW 6(2)</t>
  </si>
  <si>
    <t>Thể chế kinh tế thị trường định hướng XHCN ở Việt Nam</t>
  </si>
  <si>
    <t>PGS,TS.Hà Huy Bảo</t>
  </si>
  <si>
    <t>Sở thương mại Đà Nẵng</t>
  </si>
  <si>
    <t xml:space="preserve">Lịch sử Đảng bộ và nhân dân xã Tân Kỳ (1930 - 2005 ) </t>
  </si>
  <si>
    <t>BCHĐB xã Tân Kỳ</t>
  </si>
  <si>
    <t>Cục diện châu Á - Thái Bình Dương</t>
  </si>
  <si>
    <t>GS,TS.Dương Phú Hiệp - PGS,TS.Vũ Văn Hòa</t>
  </si>
  <si>
    <t>Quy định mới về xây dựng nếp sống văn minh</t>
  </si>
  <si>
    <t>PGS,TS.Nguyễn Tĩnh Gia
TS.Mai Đình Chiến</t>
  </si>
  <si>
    <t>V.I.Lê- nin-Tập 38</t>
  </si>
  <si>
    <t>V.I.Lê- nin-Tập 19</t>
  </si>
  <si>
    <t>Tệ quan liêu, lãng phí và một số giải pháp phòng, chống</t>
  </si>
  <si>
    <t>Ban chỉ đạo TW6(2)</t>
  </si>
  <si>
    <t>Lich sử nước ta</t>
  </si>
  <si>
    <t>Hồ Chí Minh</t>
  </si>
  <si>
    <t>Quan điểm của Mác-Ph.Ăng ghen-V.I.Lênin- Hồ Chío Minh về tôn giáo và sự vận dụng của Đảng Cộng sản</t>
  </si>
  <si>
    <t>TS.Hồ Trọng Hoài
TS.Nguyễn Thị Nga</t>
  </si>
  <si>
    <t>Quy định mới về cải cách hành chính</t>
  </si>
  <si>
    <t>PGS,TS.
Doãn Chính - PGS,TS.
Đinh Ngọc Thạch</t>
  </si>
  <si>
    <t>Một số vấn đề kinh tế và Chính trị hiện nay                                     (Sách tham khảo)</t>
  </si>
  <si>
    <t xml:space="preserve">Nguyễn Chí Trung </t>
  </si>
  <si>
    <t xml:space="preserve">Quy định về sử phạt vi phạm hành chính trong xây dựng, quản lý nhà ở , công sở, INTERNET, kinh doanh bất động sản, riệu, thuốc lá, thủ tục phá sản, trách nhiệm bảo hiểm bắt buộc của chủ xe cơ giới </t>
  </si>
  <si>
    <t xml:space="preserve">Luật đất đai  </t>
  </si>
  <si>
    <t xml:space="preserve">Nhà in Sự thạt </t>
  </si>
  <si>
    <t>Luật thuế tiêu thụ đặc biệt năm 2008 và văn bản hướng dẫn thi hành                            * Luật thuế tiêu thụ đặc biệt năm 2008                                * Nghị định số 26/2009/NĐ- CP ngày 16-3-2009 quy định chi tiết thi hành một số điều của luật thuế tiêu thụ đặc biệt năm 2009                                           * Thông tư 64/2009/TT- BTC hướng dẫn thi hành Nghị định số26/2009/NĐ- CP ...</t>
  </si>
  <si>
    <t>Mở đường Hồ Chí Minh đoạn từ Nam Tây nguyên đến Miền Đông Nam Bộ</t>
  </si>
  <si>
    <t>TS. Nguyễn Thị Thuỳ Vinh</t>
  </si>
  <si>
    <t>Cơ sở biện chứng bệnh sinh của y học cổ truyền</t>
  </si>
  <si>
    <t>Học viện y dược học cổ truyền Việt Nam - TS. Nguyễn Thế Thịnh</t>
  </si>
  <si>
    <t>Tổng kết một số vấn đề lý luận - thực tiễn 30 năm đổi mới về công tác nội chính (1986-2016)</t>
  </si>
  <si>
    <t>Đạo diễn âm thanh - ánh sáng</t>
  </si>
  <si>
    <t>Đại học sân khấu - điện ảnh Hà Nội</t>
  </si>
  <si>
    <t>Lịch sử Đảng bộ và nhân dân xã Diên Hồng (1930-2015)</t>
  </si>
  <si>
    <t>Đảng bộ huyện Thanh Miện - BCHĐB xã Diên Hồng</t>
  </si>
  <si>
    <t>Văn hoá với động lực của sự nghiệp đổi mới</t>
  </si>
  <si>
    <t>Đại học quốc gia TPHCM - Trung tâm Lý luận chính trị; Ngân hàng Nhà nước Việt Nam - Trường Đại học ngân hàng TPHCM</t>
  </si>
  <si>
    <t>Một số vấn đề lý luận - thực tễ về định hướng xã hội chủ nghĩa trong phát triển kinh tế thị trường ở Việt Nam qua 30 năm đổi mới</t>
  </si>
  <si>
    <t>PGS.TS. Nguyễn Viết Thông, TS. Đinh Quang Ty - TS. Lê Minh Nghĩa (Đồng chủ biên)</t>
  </si>
  <si>
    <t>Lịch sử Lữ đoàn đặc công hải quân 126 (1966-2016)</t>
  </si>
  <si>
    <t>Quân chủng Hải quân - Lữ đoàn đặc công Hải quân 126</t>
  </si>
  <si>
    <t>Uỷ ban Dân tộc - 70 năm xây dựng và phát triển (1946-2016)</t>
  </si>
  <si>
    <t>Uỷ ban Dân tộc</t>
  </si>
  <si>
    <t>Quân y Quân đội nhân dân Việt Nam - 70 năm xây dựng và trưởng thành</t>
  </si>
  <si>
    <t>Cục Quân y</t>
  </si>
  <si>
    <t>Bộ Tổng tham mưu</t>
  </si>
  <si>
    <t>Luật nhà ở năm 2014 và nghị định hướng dẫn thi hành</t>
  </si>
  <si>
    <t>Luật dược</t>
  </si>
  <si>
    <t>ST, CT, TPHCM</t>
  </si>
  <si>
    <t>Luật điều ước quốc tế</t>
  </si>
  <si>
    <t>ST, CT</t>
  </si>
  <si>
    <t>Luật tiếp cận thông tin</t>
  </si>
  <si>
    <t>ST, CT, TPHCM, BĐ</t>
  </si>
  <si>
    <t>Luật báo chí</t>
  </si>
  <si>
    <t>Luật thuế xuất khẩu, thuế nhập khẩu</t>
  </si>
  <si>
    <t>Luật trẻ em</t>
  </si>
  <si>
    <t>TCCS, BĐ, Báo ND</t>
  </si>
  <si>
    <t>Tài liệu tập huấn kỹ thuật cho khuyến nông viên cấp xã (Tập 1)</t>
  </si>
  <si>
    <t>Hướng dẫn kỹ thuật nuôi trồng thuỷ sản (tập 1)</t>
  </si>
  <si>
    <t>Sổ tay cán bộ thú y cơ sở</t>
  </si>
  <si>
    <t>Thế lệ lãnh đạo thứ năm của Trung Quốc - những điều chỉnh chính sách với Mỹ và các tác động tới khu vực châu Á - Thái Bình Dương (Sách tham khảo nội bộ)</t>
  </si>
  <si>
    <t>PGS.TS. Nguyễn Thái Yên Hương (Chủ biên)</t>
  </si>
  <si>
    <t>Kỷ luật của Đảng và thi hành kỷ luật trong Đảng ở các Đảng bộ tỉnh khu vực Bắc Trung Bộ hiện nay</t>
  </si>
  <si>
    <t>TS. Lê Văn Cường</t>
  </si>
  <si>
    <t>Lịch sử Đảng bộ huyện Khánh Vĩnh (1945-1975)</t>
  </si>
  <si>
    <t>Ban Chấp hành Đảng bộ huyện Khánh Vĩnh</t>
  </si>
  <si>
    <t>Lịch sử Đảng bộ và nhân dân xã Quỳnh Thọ (1975-2010)</t>
  </si>
  <si>
    <t>Ban Chấp hành Đảng bộ xã Quỳnh Thọ</t>
  </si>
  <si>
    <t>QĐXB 500 cuốn (xinhe 400c)</t>
  </si>
  <si>
    <t>Hai chủ nghĩa, một trăm năm (Sách tham khảo)</t>
  </si>
  <si>
    <t>Tiêu Phong</t>
  </si>
  <si>
    <t>Nhân tố địa - chính trị trong chiến lược toàn cầu mới của Mỹ đối với khu vực Đông Nam Á</t>
  </si>
  <si>
    <t>TS.Nguyễn Văn Lan</t>
  </si>
  <si>
    <t>Về chính sách đất nông nghiệp ở nước ta hiện nay</t>
  </si>
  <si>
    <t>PGS,TS.Trần Thị Minh Châu</t>
  </si>
  <si>
    <t>Tổng bí thư Trường Chinh</t>
  </si>
  <si>
    <t>Tổ chức Thương mại thế giới và các hàng rào kỹ thuật trong thương mại</t>
  </si>
  <si>
    <t>Uỷ ban QG về HTKTQT</t>
  </si>
  <si>
    <t>Đại tướng Nguyễn Chí Thanh - Nhà lãnh đạo lỗi lạc, một danh tướng thời đại Hồ Chí Minh</t>
  </si>
  <si>
    <t>Kiên định sự nghiệp đổi mới</t>
  </si>
  <si>
    <t>Nghị định số 129/2013/NĐ-CP về xử phạt vi phạm hành chính và cưỡng chế thi hành quyết định hành chính về thuế và VBHDTH</t>
  </si>
  <si>
    <t>Công cuộc đấu tranh bảo vệ độc lập dân tộc ở Vênêxuêla dưới thời Tổng thống Hugô Chavét (1999-2012)</t>
  </si>
  <si>
    <t>PGS.TS. Nguyễn Thị Quế, ThS. Đặng Công Thành</t>
  </si>
  <si>
    <t>Áp dụng "hiệu ứng mạng" trong cạnh tranh quốc tế</t>
  </si>
  <si>
    <t>TS. NGuyễn Thị Tường Anh</t>
  </si>
  <si>
    <t>Thanh niên quân đội với việc giữ gìn bản sắc văn hóa dân tộc trong hội nhập quốc tế hiện nay</t>
  </si>
  <si>
    <t>TS. Lưu Ngọc Khải, TS. Nguyễn Văn Tùng</t>
  </si>
  <si>
    <t>Phong trào cảnh tả ở Liên bang Nga và mối quan hệ với Đảng Cộng sản Việt Nam</t>
  </si>
  <si>
    <t>TS. NGuyễn Thị Hoài Phương</t>
  </si>
  <si>
    <t>Một số vấn đề lý luận và thực tiễn về trách nhiệm pháp lý của nhà nước, cán bộ, công chức, viên chức cơ quan nhà nước ở Việt Nam</t>
  </si>
  <si>
    <t>Đoàn thanh niên Cộng sản Hồ Chí Minh những chặng đường phát triển</t>
  </si>
  <si>
    <t>PGS, TS. Vũ Quang Hiển</t>
  </si>
  <si>
    <t>Sự Thật</t>
  </si>
  <si>
    <t>Sổ tay hướng dẫn quản lý môi trường cấp cơ sở</t>
  </si>
  <si>
    <t>Kể chuyện gương dũng cảm</t>
  </si>
  <si>
    <t>Kỹ thuật lập trình trong trắc địa</t>
  </si>
  <si>
    <t>Trần Thuỳ Dương (Chủ biên), Phạm Thế Huynh, Đinh Hải Nam</t>
  </si>
  <si>
    <t>Mối quan hệ giữa lạm phát và tỷ giá hối đoái trong nền kinh tế Việt Nam</t>
  </si>
  <si>
    <t>TS. Hoàng Đình Minh</t>
  </si>
  <si>
    <t>8-2016</t>
  </si>
  <si>
    <t>Lịch sử phong trào nông dân và Hội Nông dân Việt Nam (1930-2015)</t>
  </si>
  <si>
    <t>Trung ương Hội Nông dân Việt Nam</t>
  </si>
  <si>
    <t>Lời tựa một tình yêu</t>
  </si>
  <si>
    <t>Văn kiện Đại hội Đảng bộ huyện Gia Lâm lần thứ XXI, nhiệm kỳ 2015-2020</t>
  </si>
  <si>
    <t>Đảng bộ Thành phố Hà Nội - Huyện uỷ Gia Lâm</t>
  </si>
  <si>
    <t>Mưu lược Mao Trạch Đông</t>
  </si>
  <si>
    <t>3.532 bản, trong đó 1.000 bản bìa cứng (giá....); 2.532 bản bìa mềm giá 145k</t>
  </si>
  <si>
    <t>Lịch sử Đảng bộ thị xã Sơn Tây (1930-2015)</t>
  </si>
  <si>
    <t>Đảng bộ Thành phố Hà Nội - Ban Chấp hành Đảng bộ thị xã Sơn Tây</t>
  </si>
  <si>
    <t>Kỷ yếu Hội đồng nhân dân tỉnh Bắc Ninh khoá XVII nhiệm kỳ 2011-2016 (Kỳ họp thứ 14, 15, 16, 17, 18)</t>
  </si>
  <si>
    <t>Lưu trữ tài liệu của các cơ quan, tổ chức</t>
  </si>
  <si>
    <t>PGS.TS. Nguyễn Minh Phương, PGS.TS. Triệu Văn Cường</t>
  </si>
  <si>
    <t>Tận dụng cơ hội, vượt qua thách thức, tiếp tục đổi mới toàn diện, đưa đất nước tiến lên</t>
  </si>
  <si>
    <t>Trương Tấn Sang</t>
  </si>
  <si>
    <t>Về phương thức lãnh đạo của Đảng</t>
  </si>
  <si>
    <t>Các văn bản pháp luật về tố tụng hình sự</t>
  </si>
  <si>
    <t>Thực hiện hóa đơn, chứng từ thuế giá trị gia tăng, thuế thu nhập doanh nghiệp,các laọi thuế khác trong kinh doanh và hạch toán</t>
  </si>
  <si>
    <t>Hồ Sĩ Qúy</t>
  </si>
  <si>
    <t>Phan Văn Đáng- cuộc đời và sự nghiệp</t>
  </si>
  <si>
    <t>Văn hóa ẩm thực qua câu đố người Việt</t>
  </si>
  <si>
    <t>Kiểm soát xã hội đối với tội phạm</t>
  </si>
  <si>
    <t>ĐHQGHN, Khoa luật TS. Trịnh Tiến Việt</t>
  </si>
  <si>
    <t>Hồ Chí Minh từ nhận thức lịch sử đến hành động cách mạng</t>
  </si>
  <si>
    <t>GS.TS.NGND. Phan Ngọc Liên</t>
  </si>
  <si>
    <t>Từ điển xây dựng Đảng Nga - Việt</t>
  </si>
  <si>
    <t>Hỏi - đáp về những điểm mới và nội dung cơ bản của Hiến pháp năm 2013</t>
  </si>
  <si>
    <t>Bộ nội vụ - NGƯT. Vũ Thanh Xuân, TS. Vũ Đăng Minh (ĐCB)</t>
  </si>
  <si>
    <t>7-2014</t>
  </si>
  <si>
    <t>Luật đất đai (song ngữ Việt - Anh)</t>
  </si>
  <si>
    <t>Lịch sử truyền thống cách mạng huyện Thanh Bình (1930-2005)</t>
  </si>
  <si>
    <t>BCHĐB huyện Thanh Bình</t>
  </si>
  <si>
    <t>Lịch sử đấu tranh cách mạng của đảng bộ và nhân dân Vinh Hà (1930-2010)</t>
  </si>
  <si>
    <t>Huyện ủy Phú Vang, BCHĐB xã Vinh Hà</t>
  </si>
  <si>
    <t>Hoàng Đình Giong - cuộc đời và sự nghiệp hoạt động cách mạng (1904-1947)</t>
  </si>
  <si>
    <t>Tỉnh ủy Cao Bằng</t>
  </si>
  <si>
    <t>Lịch sử Báo Cao Bằng (1964-2014)</t>
  </si>
  <si>
    <t>Tỉnh ủy Cao Bằng, Báo Cao Bằng</t>
  </si>
  <si>
    <t>Giáo trình Marketing du lịch</t>
  </si>
  <si>
    <t>PGS.TS. Hoàng VĂn Thành</t>
  </si>
  <si>
    <t>Nâng cao chất lượng, hiệu quả công tác tư tưởng</t>
  </si>
  <si>
    <t>Báo Điện tử Đảng Cộng sản Việt Nam</t>
  </si>
  <si>
    <t xml:space="preserve">TWĐH </t>
  </si>
  <si>
    <t xml:space="preserve">Thực tế in 500 nhưng tít xi nhê ghi 1000 và sách in lược bỏ vế sau  của tên sách  </t>
  </si>
  <si>
    <t xml:space="preserve">Lê Quang Đạo tuyển tập </t>
  </si>
  <si>
    <t xml:space="preserve">Hội đồng biên soạn </t>
  </si>
  <si>
    <t>Đã tình ĐM 2008</t>
  </si>
  <si>
    <t>Trương Hồng Quang, Nguyễn Thị Lương Trà, Lê Thị Liễu Phương</t>
  </si>
  <si>
    <t>Bộ luật lao động năm 2012 và NĐ số 05/2015/NĐ-CP quy định chi tiết, hướng dẫn thi hành một số nội dung của Bộ luật Lao động</t>
  </si>
  <si>
    <t>Luật thuế tiêu thụ đặc biệt năm 2008 sđ, bs năm 2014</t>
  </si>
  <si>
    <t>Luật sĩ quan quân đội nhân dân Việt Nam năm 1999 sđ, bs năm 2008, 2014</t>
  </si>
  <si>
    <t>Giáo trình đường lối cách mạng của ĐCSVN (dành cho sinh viên ĐH.... HCM)</t>
  </si>
  <si>
    <t>Bộ GD và Đào tạo</t>
  </si>
  <si>
    <t>Luật thi hành án dân sự năm 2008 sđ, bs năm 2014</t>
  </si>
  <si>
    <t xml:space="preserve">Pháp luật dân sự và thực tiễn xét xử </t>
  </si>
  <si>
    <t>Giáo trình triết học (dùng cho khối không chuyên.... công nghệ)</t>
  </si>
  <si>
    <t>Tổng quan về lịch sử hành chính nhà nước Việt Nam (xuất bản lần thứ hai)</t>
  </si>
  <si>
    <t>V.I.Lênin - Tuyển tập 4</t>
  </si>
  <si>
    <t>Trần Trọng Đăng Đoàn</t>
  </si>
  <si>
    <t>Người Quảng Trị</t>
  </si>
  <si>
    <t>Hồ Sĩ Vịnh</t>
  </si>
  <si>
    <t>Lịch sử Ban tuyên giáo tỉnh ủy Bà Rịa-Vũng Tàu (1930-2005)</t>
  </si>
  <si>
    <t>Ban tuyên giáo tỉnh Bà Rịa-Vũng tàu</t>
  </si>
  <si>
    <t>Học viện CTQGHCM
Khoa triết học</t>
  </si>
  <si>
    <t>Giáo trình triết học Mác-Lênin
Tập2-Chủ nghĩa duy vật lịch sử</t>
  </si>
  <si>
    <t>Lịch sử Mặt trận tổ quốc Việt Nam tỉnh Gia Lai(1930-2005)</t>
  </si>
  <si>
    <t>MTTQVN
Tỉnh Gia Lai</t>
  </si>
  <si>
    <t>Bí ẩn  của vốn</t>
  </si>
  <si>
    <t>Quy định mới về xuất xứ hàng hóa trong hoạt động thương mại</t>
  </si>
  <si>
    <t>Quy định mới về tiếp tục cải cách thủ tục trong hoạt động thu nộp thuế</t>
  </si>
  <si>
    <t>Luật hàng không dân dụng Việt Nam</t>
  </si>
  <si>
    <t>Quy định mới hướng dẫn về quản lý, sản xuất, kinh doanh và sử dụng vật liệu nổ công nghiệp</t>
  </si>
  <si>
    <t>Quy định mới về trình tự, thủ tục, xử lý tài sản đối vớic hoạt động mua bán, bàn giao, tiếp nhận, xử lý nợ và tài sản tồn đọng của doanh nghiệp</t>
  </si>
  <si>
    <t>Học tập đạo đức Bác Hồ</t>
  </si>
  <si>
    <t>Luật giáo dục quốc phòng và an ninh năm 2013 và VBHDTH</t>
  </si>
  <si>
    <t>Pháp lệnh cảnh sát cơ động</t>
  </si>
  <si>
    <t>Tư tưởng Hồ Chí Minh về đạo đức cách mạng và sự vận dụng của Đảng ta trong giai đoạn hiện nay</t>
  </si>
  <si>
    <t>BCHĐB thị xã Phúc Yên</t>
  </si>
  <si>
    <t>Trần Phú - Tổng bí thư đầu tiên của Đảng - Một tấm gương bất diệt</t>
  </si>
  <si>
    <t xml:space="preserve">Luật hòa giải ở cơ sở và VBHDTH </t>
  </si>
  <si>
    <t>Hương sắc Đông Anh</t>
  </si>
  <si>
    <t>Nhà văn hóa huyện Đông Anh</t>
  </si>
  <si>
    <t>Ngôn ngữ miền Sông nước</t>
  </si>
  <si>
    <t>PGS.TS. Võ Văn Thắng, TS. Hồ Xuân Mai (ĐCB)</t>
  </si>
  <si>
    <t>Quản lý học đại cương</t>
  </si>
  <si>
    <t>PGS.TS. Nguyễn Hữu Hải (CB)</t>
  </si>
  <si>
    <t>Hợp Phát</t>
  </si>
  <si>
    <t>Trí tuệ tạo hình người Việt từ hình tượng quan âm nghìn mắt nghìn tay</t>
  </si>
  <si>
    <t>Đoàn Thị Mỹ Hương</t>
  </si>
  <si>
    <t>Phong cách Hồ Chí Minh</t>
  </si>
  <si>
    <t>Hóa môi trường đại cương</t>
  </si>
  <si>
    <t>Trường ĐH An Giang  - TS. Nguyễn Trung Thành (CB)</t>
  </si>
  <si>
    <t>Hợp tác công - tư ở Việt Nam trong điều kiện kinh tế thị trường và hội nhập quốc tế</t>
  </si>
  <si>
    <t>PGS.TS. Ngô Ngọc Thắng - PGS.TS. Hoàng Văn Hoan, TS. Nguyễn Vĩnh Thanh (ĐCB)</t>
  </si>
  <si>
    <t>Luật đấu thầu năm 2013 và nghị định hướng dẫn thi hành về lựa chọn nhà đầu tư</t>
  </si>
  <si>
    <t>Lịch sử cách mạng của đảng bộ và nhân dân phường Phố Huế (1930-2010)</t>
  </si>
  <si>
    <t>ĐB quận Hai Bà Trưng, BCH Đảng bộ phường Phố Huế</t>
  </si>
  <si>
    <t>Lưu trữ tài liệu các công trình xây dựng (sách tham khảo)</t>
  </si>
  <si>
    <t>Những điển tích phật giáo kỳ thú (sách tham khảo)</t>
  </si>
  <si>
    <t>Tiêu Túc - Lê Minh</t>
  </si>
  <si>
    <t>Những vấn đề lý luận và thực tiễn mới đặt ra trong tình hình hiện nay - Tập III</t>
  </si>
  <si>
    <t>Lịch sử Đảng bộ huyện Ba Chẽ (1947-2013)</t>
  </si>
  <si>
    <t>BCH Đảng bộ huyện Ba Chẽ</t>
  </si>
  <si>
    <t>50 năm chiến dịch Bình Giã - Thắng lợi và bài học lịch sử (2-12-2064 - 2-12-2014)</t>
  </si>
  <si>
    <t>Bộ Tư lệnh quân khu 7, Tỉnh ủy Bà Rịa - Vũng Tàu</t>
  </si>
  <si>
    <t>Nguyễn Văn Linh - người cộng sản kiên trung, sáng tạo, nhà lãnh đạo có uy tín lớn</t>
  </si>
  <si>
    <t>Lịch sử Đảng bộ thành phố Uông Bí (1930-2015)</t>
  </si>
  <si>
    <t>BCH Đảng bộ Thành phố Uông Bí</t>
  </si>
  <si>
    <t>Uông Bí đất và người</t>
  </si>
  <si>
    <t>Thành Ủy, HĐND, UBND TP. Uông Bí</t>
  </si>
  <si>
    <t>Các bài nói, bài viết của lãnh đạo Đảng và Nhà nước về Viện Kiểm sát nhân dân</t>
  </si>
  <si>
    <t>Viện kiểm sát nhân dân tối cao</t>
  </si>
  <si>
    <t>Lịch sử Đoàn Thanh niên CSHCM và phong trào tuổi trẻ huyện Đức Trọng (1945-2012)</t>
  </si>
  <si>
    <t>Tỉnh đoàn Lâm Đồng, BCH huyện Đoàn Đức Trọng</t>
  </si>
  <si>
    <t>Phân định thẩm quyền giải quyết khiếu nại hành chính và thẩm quyền xét xử hành chính ở Việt Nam (sách chuyên khảo)</t>
  </si>
  <si>
    <t>Đại học luật Hà Nội, TS. Nguyễn Mạnh Hùng</t>
  </si>
  <si>
    <t>Ngăn chặn, phòng ngừa sai phạm về tố cáo và giải quyết tố cáo trong Đảng</t>
  </si>
  <si>
    <t>Đỗ Hùng Cường (CB)</t>
  </si>
  <si>
    <t>Công tác tư tưởng trong thời kỳ đổi mới</t>
  </si>
  <si>
    <t>Đào Duy Tùng</t>
  </si>
  <si>
    <t>Huyện ủy Vĩnh Linh, BCHĐB xã Vĩnh Chấp</t>
  </si>
  <si>
    <t>SX bao bì Huế</t>
  </si>
  <si>
    <t>LG. Tưởng Duy Lượng</t>
  </si>
  <si>
    <t>Phương pháp xử lý tình huống và nội dung cơ bản trong hoạt động quản lý hành chính</t>
  </si>
  <si>
    <t>6-2014</t>
  </si>
  <si>
    <t>Lịch sử Đảng bộ huyện Phù Cừ (tập 1) (1938-1975)</t>
  </si>
  <si>
    <t>BCHĐB huyện Phù Cừ</t>
  </si>
  <si>
    <t>Tài liệu tham khảo bồi dưỡng, cập nhật kiến thức lý luận chính trị cho cán bộ các cấp ở địa phương</t>
  </si>
  <si>
    <t>Giáo trình đường lối cách mạng của Đảng Cộng sản Việt Nam                                           (Dành cho sinh viện đại học, cao đẳng khối không chuyên ngành Mác- Lênin, tư tưởng Hồ Chí Minh)</t>
  </si>
  <si>
    <t xml:space="preserve">Cty thương mại TTXVN </t>
  </si>
  <si>
    <t>Tài liệu Hỏi - Đáp về nghị quyết và các văn bản, kết luận của hội nghị trung ương 9, khoá X                                      (Dành cho cán bộ, đảng viên ở cơ sở và truyên truyền sâu rộng trong nhân dân )</t>
  </si>
  <si>
    <t>Tài liệu nghiên cứu nghị quyết và các văn bản, kết luận của hội nghị Trung ương 9, khoá X (Dành cho cán bộ cấp lãnh đạo các cấp và báo cáo viên )</t>
  </si>
  <si>
    <t xml:space="preserve">Quy định về áp dụng biện pháp đưa vào cơ sở giáo dục, giáo dưỡng </t>
  </si>
  <si>
    <t xml:space="preserve">Luật Thương mại </t>
  </si>
  <si>
    <t>Công nghiệp hóa, hiện đại hóa nông nghiệp và nông thôn ở Việt Nam- con đường và  buớc di</t>
  </si>
  <si>
    <t>GS,TS.Nguyễn Kế Tuấn</t>
  </si>
  <si>
    <t>Hỏi- đáp về bán hàng đa cấp</t>
  </si>
  <si>
    <t>Bộ TM
Cục QLCT</t>
  </si>
  <si>
    <t>Về công tác giáo dục lý luận chính trị</t>
  </si>
  <si>
    <t xml:space="preserve">Học viện 
CT-HCQG </t>
  </si>
  <si>
    <t>Văn hoá phẩm</t>
  </si>
  <si>
    <t>Lịch sử Biên niên Xứ uỷ Nam Bộ và Trung ương Cục Miền Nam (1954 - 1975 )</t>
  </si>
  <si>
    <t>GS,TS. Trịnh Nhu</t>
  </si>
  <si>
    <t>Các văn bản chỉ đạo, hướng dẫn thực hiện và sơ kết một năm cuộc vận động " Học tập và làm theo tấm gương đạo đức Hồ Chí Minh "</t>
  </si>
  <si>
    <t>SÁCH XUẤT BẢN NĂM 2014</t>
  </si>
  <si>
    <t>Luật doanh nghiệp năm 2005 (đã được sửa đổi, bổ sung năm 2009, 2013)</t>
  </si>
  <si>
    <t>Báo ND TPHCM</t>
  </si>
  <si>
    <t>Luật thực hành tiết kiệm chống lãng phí</t>
  </si>
  <si>
    <t>Luật bảo hiểm tiền gửi năm 2012 và văn bản hướng dẫn thi hành</t>
  </si>
  <si>
    <t>Luật sửa đổi, bổ sung một số điều của Luật phòng cháy và chữa cháy</t>
  </si>
  <si>
    <t>Quy định pháp luật lao động về tiền lương</t>
  </si>
  <si>
    <t>Sự phát triển nhận thức về nền kinh tế thị trường định hướng xã hội chủ nghĩa ở Việt Nam</t>
  </si>
  <si>
    <t>PGS.TS.Phạm Quốc Trung - PGS.TS.Phạm Thị Tuý (Đồng chủ biên)</t>
  </si>
  <si>
    <t>Điều hòa ngân sách giữa trung ương và địa phương</t>
  </si>
  <si>
    <t>TS.Bùi Đường Nghiêu</t>
  </si>
  <si>
    <t>V.I.Lê- nin-Tập 35</t>
  </si>
  <si>
    <t>Đổi mới sâu rộng, phát triển đát nước nhanh và bền vững, tiến cùng thời đại - T2</t>
  </si>
  <si>
    <t>Văn kiện Đảng toàn tập- Tập45
(1984)</t>
  </si>
  <si>
    <t>The Legal case of Nguyen Ai Quoc in Hong Kong (1930-1933)</t>
  </si>
  <si>
    <t>Luật bảo vệ và phát triển rừng  và  các Nghị định HDTH</t>
  </si>
  <si>
    <t>Luật an ninh quốc gia và các văn bản HDTH</t>
  </si>
  <si>
    <t>Luật khoáng sản năm 1996 được sửa đổi, bổ sung năm 2005  và văn bản HDTH</t>
  </si>
  <si>
    <t>Luật xuất bản năm 2004 và văn  bản HDTH</t>
  </si>
  <si>
    <t>Kết quả Đại hội đại biểu toàn quốc lần thứ X Đảng Cộng sản Việt Nam</t>
  </si>
  <si>
    <t>Văn phòng TWĐCSVN</t>
  </si>
  <si>
    <t>Đảng bộ thị xã Ayun Pa, tỉnh Gia Lai - Ban Chấp hành Đảng bộ xã Chư Băh</t>
  </si>
  <si>
    <t>Hồ Chí Minh - Tìm đường, mở đường, dẫn đường, thiết kế tương lai</t>
  </si>
  <si>
    <t>PGS.TS. Bùi Đình Phong</t>
  </si>
  <si>
    <t>Đổi mới công tác quản lý đào tạo, bồi dưỡng cán bộ - Từ thực tiễn Trường Chính trị tỉnh Thanh Hoá</t>
  </si>
  <si>
    <t>Trường Chính trị tỉnh THanh Hoá - PGS.TS. Trương Thị Thông - ThS. Lương Trọng Thành (ĐCB)</t>
  </si>
  <si>
    <t>Lạm phát ở Việt Nam hiện nay - nguyên nhân và giải pháp kiểm soát</t>
  </si>
  <si>
    <t>TS. Đỗ Đức Quân (Chủ biên)</t>
  </si>
  <si>
    <t>Giáo trình đường lối cách mạng của ĐCSVN (dành cho sinh viên đại học, cao đẳng khối không chuyên ngành Mác - Lênin, tư tưởng Hồ Chí Minh</t>
  </si>
  <si>
    <t>Lịch sử Triết học phương Tây (tập 2) Triết học phương tây cận hiện đại</t>
  </si>
  <si>
    <t>Đỗ Minh Hợp</t>
  </si>
  <si>
    <t>Điện Biên Phủ - trận thắng thế kỷ</t>
  </si>
  <si>
    <t>BC tuần từ 14/4-18/4</t>
  </si>
  <si>
    <t>Thiết kế chương trình đào tạo quản lý nhà nước trên cơ sở năng lực ở Việt Nam hiện nay</t>
  </si>
  <si>
    <t>TS.Nguyễn Ngọc Hiến</t>
  </si>
  <si>
    <t>Cẩm nang thông tin thuế - Tập III/2006</t>
  </si>
  <si>
    <t xml:space="preserve">Đĩa E - Book DVD                                           Mộc bản triều Nguyễn                     đề mục tổng quan </t>
  </si>
  <si>
    <t xml:space="preserve">Nguyễn Văn Thanh Quỹ hoà bình &amp; PT Việt Nam </t>
  </si>
  <si>
    <t xml:space="preserve">Hỏi - Đáp về lyụât day nghề </t>
  </si>
  <si>
    <t xml:space="preserve">Hội dạy nghề Việt Nam </t>
  </si>
  <si>
    <t xml:space="preserve">Cty in Tổng Hợp Cầu Giấy </t>
  </si>
  <si>
    <t xml:space="preserve">Luật chuyển quyền sử dựng đất và các văn bản hướng dẫn thi hành </t>
  </si>
  <si>
    <t xml:space="preserve">Tôn Trung Sơn cách mạng Tân Hợi và quan hệ Việt Nam - Trung Quốc </t>
  </si>
  <si>
    <t xml:space="preserve">Viện khoa học xã hội Việt Nam - Viện nghiên cứu Trung Quốc </t>
  </si>
  <si>
    <t xml:space="preserve">Phát triển trí tuệ và năng lực sáng tạo khoa học trong đào tạo sau đại học </t>
  </si>
  <si>
    <t xml:space="preserve">GS,TS. NGND Lê Văn Quang </t>
  </si>
  <si>
    <t xml:space="preserve">Thành phố Sơn La hình thành và phát triển </t>
  </si>
  <si>
    <t xml:space="preserve">Thành uỷ HĐND &amp; UBND TP Sơn La </t>
  </si>
  <si>
    <t>255x300</t>
  </si>
  <si>
    <t xml:space="preserve">Ảnh </t>
  </si>
  <si>
    <t xml:space="preserve">Bộ luật tố tụng dân sự năm 2004 và Văn bản HDTH ( Tái bản có bổ sung ) </t>
  </si>
  <si>
    <t xml:space="preserve">Sổ tay công tác Đảng </t>
  </si>
  <si>
    <t xml:space="preserve">TS. Khuất Duy Kim Hải </t>
  </si>
  <si>
    <t xml:space="preserve">Cty in Tiến Bộ </t>
  </si>
  <si>
    <t>Cty in CP Tổng hợp Cần Thơ</t>
  </si>
  <si>
    <r>
      <t xml:space="preserve">Pháp lệnh dân số năm 2003, sửa đổi năm 2008                      </t>
    </r>
    <r>
      <rPr>
        <b/>
        <sz val="9"/>
        <rFont val="Times New Roman"/>
        <family val="1"/>
      </rPr>
      <t>(Song ngữ Kinh - Khmer)</t>
    </r>
  </si>
  <si>
    <t xml:space="preserve">Góp phần nghiên cứu lịch sử Đảng Cộng sản Việt Nam </t>
  </si>
  <si>
    <t>Pháp lệnh xử lý  vi phạm hành chính năm 2002
( Đã được sửa đổi, bổ sung các năm 2007, 2008 )</t>
  </si>
  <si>
    <t>Pháp lệnh bảo vệ quyền lợi người tiêu dùng và văn bản hướng dẫn thi hành</t>
  </si>
  <si>
    <t>Văn bản pháp luật về bồi thường, hỗ trợ, tái định cư khi nhà nước thu hồi đất</t>
  </si>
  <si>
    <t>Luật giao thông đường bộ và văn bản hướng dẫn thi hành
( Ban hành từ tháng 8-2007 đến tháng 5-2008 )</t>
  </si>
  <si>
    <t>Các Nghị định về thu tiền sử dụng đất</t>
  </si>
  <si>
    <t>Giao lưu văn hoá thời hội nhập</t>
  </si>
  <si>
    <t>VS. Hồ Sĩ Vịnh</t>
  </si>
  <si>
    <t>Quan điểm của chủ nghĩa Mác-Lênin về Văn hoá</t>
  </si>
  <si>
    <t>PGS,TS. Phạm Duy Đức</t>
  </si>
  <si>
    <t>Một số quy định về chính sách xã hội</t>
  </si>
  <si>
    <t>Luật kinh doanh bảo hiểm và văn bản hướng dẫn thi hành</t>
  </si>
  <si>
    <t>Luật phòng cháy và chữa cháy và văn bản hướng dẫn thi hành</t>
  </si>
  <si>
    <t>Việt - Lào hai nước chúng ta</t>
  </si>
  <si>
    <t>Nguyễn Văn Khoan</t>
  </si>
  <si>
    <t xml:space="preserve">THs.                     Trần Văn Trung </t>
  </si>
  <si>
    <t>Luật bảo hiểm y tế năm 2008 và văn bản hướng dẫn thi hành</t>
  </si>
  <si>
    <t xml:space="preserve">Luật phòng chống bạo lực gia đình   năm 2007 và văn bản hướng dẫn thi hành                                   </t>
  </si>
  <si>
    <t xml:space="preserve">Luật pháp Quốc tế về sử dụng khoảng không vũ trụ vào các mục đích hoà bình </t>
  </si>
  <si>
    <t xml:space="preserve">Tìm hiểu chế định thừa phát lại và các biểu mẫu nghiệp vụ của văn phòng thừa phát lại </t>
  </si>
  <si>
    <t xml:space="preserve">Nguyễn Quang Minh Ths.                        Nguyễn  Văn Nghĩa </t>
  </si>
  <si>
    <t xml:space="preserve">Ban chỉ đạo Hà Đăng, Nguyễn Hữu Ngoạn, Nguyễn Duy Hùng </t>
  </si>
  <si>
    <t xml:space="preserve">CTy cổ phần Tân Sinh </t>
  </si>
  <si>
    <t xml:space="preserve">Quy chế thực hiện dân chủ ở Công ty Cổ phần, Công ty TNHH và văn bản hướng dẫn thi hành. Nghị định số 87/2007/NĐ - CP ban hành quy chế thực hiện dân chủ trong công ty.Văn bản hướng dẫn thi hành Quy chế   </t>
  </si>
  <si>
    <t xml:space="preserve">Luật thuế thu nhập doanh nghiệp </t>
  </si>
  <si>
    <t>24/6/2008</t>
  </si>
  <si>
    <t xml:space="preserve">Tôn Đức Thắng với phong trào công nhân Sài Gòn đầu thế kỷ XX đến năm 1930 </t>
  </si>
  <si>
    <t xml:space="preserve">Phạm Dương Mỹ Thu Huyền </t>
  </si>
  <si>
    <t>Pháp lệnh thủ tục giải quyết các vụ án hành chính năm 1996 (Được sửa đổi, bổ sung các năm 1998,2006)</t>
  </si>
  <si>
    <t xml:space="preserve">Triết học và đổi mới </t>
  </si>
  <si>
    <t>Lôgích chính trị Mỹ</t>
  </si>
  <si>
    <t>Samuel Kernell Gary C. Jacob</t>
  </si>
  <si>
    <t>Phát triển con người ở Việt Nam 1999-2004. Những thay đổi và xu hướng chủ yếu</t>
  </si>
  <si>
    <t>Viện KHXH Việt Nam</t>
  </si>
  <si>
    <t>21x28</t>
  </si>
  <si>
    <t xml:space="preserve">Quản lý đầu tư và thương mại toàn cầu. Các kỹ năng thiết yếu để thành công trong nền kinh tế toàn cầu WTO </t>
  </si>
  <si>
    <t>MiGuel Pardo De Zela</t>
  </si>
  <si>
    <t xml:space="preserve">Quy định mới về tổ chức và hoạt động của công ty cho thuê tài chính </t>
  </si>
  <si>
    <t>Quy định mới hướng dẫn thực hiện bảo hiểm y tế bắt buộc</t>
  </si>
  <si>
    <t xml:space="preserve"> Điều lệ Đảng khóa X và                      Một số quy định hướng dẫn thi hành</t>
  </si>
  <si>
    <t>Hội đồng chỉ đạo xuất bản                   Sách xã, phường thị trấn</t>
  </si>
  <si>
    <t>Về Đạo đức cách mạng                   (Tái bản có bổ sung)</t>
  </si>
  <si>
    <t>Nhà in Hà Nội Cty sách Hà Nội</t>
  </si>
  <si>
    <t>Quy định mới về nâng cao năng lực, phẩm chất của đội ngũ cán bộ cấp cơ sở,                                     (Xã, phường, thị trấn)</t>
  </si>
  <si>
    <t>Hội đồng chỉ đạo xuất bản sách xã, phường, thị trấn</t>
  </si>
  <si>
    <t>Quy định về xây dựng
nếp sống văn minh 
(Tái bản có bổ sung)</t>
  </si>
  <si>
    <t xml:space="preserve">Lê Xuân Đức </t>
  </si>
  <si>
    <t>PGS, TS. Trần Thị Anh Đào                    (Chủ biên)</t>
  </si>
  <si>
    <t>Xử lý tình huống công tác Tư tưởng và dân vận của Đảng                                        (Sách chuyên khảo)</t>
  </si>
  <si>
    <t xml:space="preserve">PGS, TS.               Đỗ Ngọc Ninh </t>
  </si>
  <si>
    <t xml:space="preserve">Hồ Chí Minh với thế hệ trẻ </t>
  </si>
  <si>
    <t xml:space="preserve">Tập thể tuyển chọn                  PGS, TS.              Lê Văn Yên </t>
  </si>
  <si>
    <t xml:space="preserve">TS.                       Nguyễn Thanh Tuyên                        </t>
  </si>
  <si>
    <t>Bóc lột cánh nhìn và ứng xử                                                   (Sách tham khảo)</t>
  </si>
  <si>
    <t>Quê hương Nghệ An làm theo lời Bác  Kỷ niệm 120 năm ngày sinh                             Chủ tịch Hồ Chí Minh                                      19-5-1890. 19-5-2010</t>
  </si>
  <si>
    <t xml:space="preserve">Tỉnh uỷ Nghệ An </t>
  </si>
  <si>
    <t>21,3x24</t>
  </si>
  <si>
    <t xml:space="preserve">Ban Tổ chức TW Vụ cơ sở Đảng </t>
  </si>
  <si>
    <t>Cẩm nang công tác Đảng</t>
  </si>
  <si>
    <t xml:space="preserve">Đảng CSVN Ban Tổ chức Trung ương </t>
  </si>
  <si>
    <t>GS. TSKH        Nguyễn Văn Thâm</t>
  </si>
  <si>
    <t>Sự sụp đổ các nền kinh tế trong tương lai - làm thế nào để các quốc gia có thể thịnh vượng khi giá dầu lên tới 200 USD/ thùng</t>
  </si>
  <si>
    <t>TS. STEPHEN LEEB, GLEN STRATHY</t>
  </si>
  <si>
    <t>TWĐH+ TPH</t>
  </si>
  <si>
    <t>2/2011</t>
  </si>
  <si>
    <t xml:space="preserve">Học thuyết bảo vệ Tổ quốc xã hội chủ nghĩa của V. I. Lênin - giá trị lịch sử và hiện thực </t>
  </si>
  <si>
    <t xml:space="preserve">Viện khoa học xã hội nhân văn quân sự </t>
  </si>
  <si>
    <t>Đầu tư trực tiếp của các công ty xuyên quốc gia của Hoa Kỳ ở Việt Nam (Sách chuyên khảo)</t>
  </si>
  <si>
    <t>ThS.Đặng Hoàng Thanh Nga</t>
  </si>
  <si>
    <t>Đảng Cộng sản VN với việc cải cách nền hành chính nhà nước (Sách chuyên khảo)</t>
  </si>
  <si>
    <t xml:space="preserve">Xác định tiêu chuẩn và phương pháp đánh giá
chính quyền xã trong sạch, vững mạnh </t>
  </si>
  <si>
    <t>TS. Nguyễn Hữu Đức, Ths. Phan Văn Hùng (Đồng chủ biên)</t>
  </si>
  <si>
    <t xml:space="preserve">Góp phần tìm hiểu Tư tưởng quân sự Hồ Chí Minh </t>
  </si>
  <si>
    <t>Đại Tá Nguyễn Huy Toàn</t>
  </si>
  <si>
    <t>Hướng dẫn ôn thi môn Kinh tế Chính trị Mác - Lênin. Dùng cho sinh viên các trường đại học, cao đẳng (Tái bản có sửa chữa bổ sung )</t>
  </si>
  <si>
    <t xml:space="preserve">TS.            Mai Thế Hởn </t>
  </si>
  <si>
    <t>24/9/2008</t>
  </si>
  <si>
    <t>Luật pháp quốc tế về năng lượng hạt nhân                           (Sách tham khảo)</t>
  </si>
  <si>
    <t xml:space="preserve">Nguyễn Trường Giang </t>
  </si>
  <si>
    <t>Nâng cao năng lực, hiệu quả tham mưu của các cơ quan Đảng Trung ương trong việc triển khai thực hiện Nghị quyết Đại hội XI của Đảng</t>
  </si>
  <si>
    <t xml:space="preserve">Quá trình đổi mới tư duy
lý luận của Đảng                                  từ năm 1986 đến nay </t>
  </si>
  <si>
    <t>HVCT - HCQG TP HCM,
Tô Huy Rứa, Hoàng Chí Bảo,  Trần Khắc Việt, Lê Ngọc Tòng                   (Đồng chủ biên)</t>
  </si>
  <si>
    <t>Chủ nghĩa Mác - Lênin với vận mệnh và tương lai của chủ nghĩa xã hội hiện thực
 (Xuất bản lần thứ hai)</t>
  </si>
  <si>
    <t>GS, TS. Nguyễn Ngọc Long 
(Chủ biên)</t>
  </si>
  <si>
    <t>Luật quốc tịch Việt Nam năm 2008 và văn bản 
hướng dẫn thi hành 
(Tái bản có bổ sung)</t>
  </si>
  <si>
    <t xml:space="preserve">Luật công nghệ cao năm 2008 và văn bản hướng dẫn thi hành </t>
  </si>
  <si>
    <t>Sách 2010nộp LC 15/2/2011</t>
  </si>
  <si>
    <t>Hỏi - Đáp một số vấn đề về các tội xâm phạm trật tự quản lý hành chính trong Bộ luật hình sự hiện hành</t>
  </si>
  <si>
    <t xml:space="preserve">TS. Nguyễn Vũ Tiến, TS. Đỗ Đức Hồng Hà </t>
  </si>
  <si>
    <t xml:space="preserve">Luật thi đua, khen thưởng năm 2003 (Sửa đổi, bổ sung năm 2005, 2009 và văn bản hướng dẫn thi hành) </t>
  </si>
  <si>
    <t>Chế định chứng cứ trong Luật tố tụng hình sự Việt Nam (sách chuyên khảo)</t>
  </si>
  <si>
    <t xml:space="preserve">TS. Trần Quang Tiệp </t>
  </si>
  <si>
    <t>Luật cán bộ, công chức năm 2008 và văn bản hướng dẫn thi hành</t>
  </si>
  <si>
    <t xml:space="preserve">Kinh nghiệm của một số nước về phát triển giáo dục đào tạo khoa học công nghệ gắn liền với đội ngũ tri thức </t>
  </si>
  <si>
    <t xml:space="preserve">Viện khoa học giáo dục Việt Nam </t>
  </si>
  <si>
    <t xml:space="preserve">KĐLL                   </t>
  </si>
  <si>
    <t>Lịch sử Đảng bộ huyện Mường Chà (1954 - 2005)</t>
  </si>
  <si>
    <t xml:space="preserve">Ban chấp hành Đảng bộ Huyện Mường Chà </t>
  </si>
  <si>
    <t>Pháp lệnh thi hành án dân sự và các văn bản hướng dẫn thi hành</t>
  </si>
  <si>
    <t>Pháp lệnh bảo vệ công trình quốc phòng và khu quân sự năm 1994 và các văn bản hướng dẫn thi hành</t>
  </si>
  <si>
    <t>TS. Nguyễn An Tiêm - ThS. Nguyễn Nguyên (Đồng chủ biên)</t>
  </si>
  <si>
    <t>In Sách VN</t>
  </si>
  <si>
    <t>Sách của NXB CAND</t>
  </si>
  <si>
    <t>Phát triển kinh tế thị trường định hướng xã hội chủ nghĩa ở Việt Nam và Lào - Lý luận và thực tiễn (Tiếng Lào )</t>
  </si>
  <si>
    <t>Lịch sử lực lượng vũ trang huyện Giá Rai 30 năm kháng chiến (1945-1975)</t>
  </si>
  <si>
    <t>Đảng uỷ - Ban Chỉ huy quân sự thị xã Giá Rai</t>
  </si>
  <si>
    <t>Đấu tranh phòng, chống "Phi chính trị hoá" quân đội trong tình hình mới</t>
  </si>
  <si>
    <t xml:space="preserve">Lịch sử trường chính trị tỉnh Thái Bình (1957 - 2006 ) </t>
  </si>
  <si>
    <t>TU - UBND
Thái Bình</t>
  </si>
  <si>
    <t>Nhà nước cách mạng kiểu mới ở Việt Nam  (1945 - 2005 )</t>
  </si>
  <si>
    <t>PGS;TS.Nguyễn Trọng Phúc</t>
  </si>
  <si>
    <t>TWĐH</t>
  </si>
  <si>
    <t>Trường Chinh- Một tư duy sáng tạo, một tài năng kiệt xuất</t>
  </si>
  <si>
    <t>GS.Trần Nhâm</t>
  </si>
  <si>
    <t>Mối quan hệ Đảng-Nhà nước-Dân trong cuộc sống</t>
  </si>
  <si>
    <t>Nguyễn Khánh</t>
  </si>
  <si>
    <t>15,5x23,5</t>
  </si>
  <si>
    <t>Lịch sử Đảng bộ huyện Vũ Thư 
(1975 - 2005 )</t>
  </si>
  <si>
    <t>BCHĐB
huyện Vũ Thư</t>
  </si>
  <si>
    <t>Lịch sử Đảng bộ và nhân dân phường Tiền Phong thành phố Thái Bình 
(1945 - 2005 )</t>
  </si>
  <si>
    <t>BCHĐB
Tiền Phong</t>
  </si>
  <si>
    <t>Một số quy định mới hướng dẫn thi hành pháp lệnh phòng, chống lụt bão</t>
  </si>
  <si>
    <t>Lý luận tuần hoàn ,chu chuyển tư bản và vấn đề vốn cho công nghiệp hóa, hiện đại hóa ở nước ta hiện nay</t>
  </si>
  <si>
    <t>PGS,TS.Vũ Văn Phúc</t>
  </si>
  <si>
    <t>Hỏi- đáp về một số nội dung cơ bản của luật hợp tác xã năm 2003</t>
  </si>
  <si>
    <t>Lg.Nguyễn Trung Nam</t>
  </si>
  <si>
    <t>Luật đường sắt năm 2005 và văn bản HDTH</t>
  </si>
  <si>
    <t>Nguyên lý triết học chủ nghĩa Mác</t>
  </si>
  <si>
    <t>Trần Tiên Đạt</t>
  </si>
  <si>
    <t>Một số vấn đề về tệ nan tham nhũng và những nội dung cơ bảncủa luật phòng, chống tham nhungx năm 2005</t>
  </si>
  <si>
    <t>ThS.Đinh Văn Minh</t>
  </si>
  <si>
    <t>Hồ Sơn Đài</t>
  </si>
  <si>
    <t>Lịch sử Đảng bộ huyện Đức Thọ
Tập II ( 1975 - 2005 )</t>
  </si>
  <si>
    <t>BCHĐB huyện Đức Thọ</t>
  </si>
  <si>
    <t>CT In Sao Việt</t>
  </si>
  <si>
    <t>TS.Nguyễn Thị Kim Dung
Trần Thị Thuần</t>
  </si>
  <si>
    <t>Kể chuyện Bác Hồ ở tuyên Quang</t>
  </si>
  <si>
    <t>29/8/2008</t>
  </si>
  <si>
    <t>Quy định mới về quản lý và hoạt động thủy sản của tàu cá nước ngoài</t>
  </si>
  <si>
    <t>Quy định mới về thẩm định giá</t>
  </si>
  <si>
    <t xml:space="preserve">Hội đồng chỉ đạo biên soạn Lịch sử Nam Bộ kháng chiến </t>
  </si>
  <si>
    <t>Nộp LC 25/3/2011</t>
  </si>
  <si>
    <t>Lịch sử Nam Bộ kháng chiến, tập II (1954 - 1975)</t>
  </si>
  <si>
    <t>Lịch sử truyền thống đấu tranh cách mạng của Đảng bộ và nhân dân xã Hoà Khánh                           (1930 - 1975)</t>
  </si>
  <si>
    <t xml:space="preserve">Đảng bộ huyện Đức Hoà tỉnh Long An </t>
  </si>
  <si>
    <t xml:space="preserve">Giám định pháp y và điều tra hình sự </t>
  </si>
  <si>
    <t xml:space="preserve">Cao Xuân Quyết </t>
  </si>
  <si>
    <t xml:space="preserve">Xây dựng kỹ năng công tác Đảng công tác chính trị của đội ngũ chính trị viên trong  quân đội hiện nay </t>
  </si>
  <si>
    <t xml:space="preserve">TS.                      Nuyễn Phương Đông </t>
  </si>
  <si>
    <t>Phản biện xã hội và phát huy dân chủ pháp quyền                               (Sách tham khảo)</t>
  </si>
  <si>
    <t>TS.                          Hồ Bá Thâm - CN.                       Nguyễn Tôn Thị Tường Vân (Đồng chủ biên)</t>
  </si>
  <si>
    <t xml:space="preserve">Một số vấn đề xây dựng nhà nước pháp quyền xã hội chủ nghĩa ở nước ta </t>
  </si>
  <si>
    <t xml:space="preserve">PGS, TS.                  Trần Thành </t>
  </si>
  <si>
    <t xml:space="preserve">Nơi ở và làm việc của                        Chủ tịch Hồ Chí Minh Tại khu Phủ chủ tịch </t>
  </si>
  <si>
    <t xml:space="preserve">Tư tưởng Hồ Chí Minh về Đảng Cộng sản Việt Nam  </t>
  </si>
  <si>
    <t xml:space="preserve">Cty sách Hà Nội </t>
  </si>
  <si>
    <t>25/11/2008</t>
  </si>
  <si>
    <t xml:space="preserve">Học thuyết tính thiện của Mạnh Tửvới việc giáo dục đạo đức ở nước ta hiện nay </t>
  </si>
  <si>
    <t xml:space="preserve">TS.                       Phạm Đình Đạt </t>
  </si>
  <si>
    <t xml:space="preserve">Tự phê bình và phê bình trong công tác kiểm tra, kỷ luật Đảng </t>
  </si>
  <si>
    <t>Bùi Văn Thể (Chủ biên)</t>
  </si>
  <si>
    <t xml:space="preserve">Luật người lao động Việt Nam đi làm việc ở nước ngoài theo hợp đồng </t>
  </si>
  <si>
    <t xml:space="preserve">Lê Thanh Nga Lê Thanh Hà </t>
  </si>
  <si>
    <t>30/9/09</t>
  </si>
  <si>
    <t xml:space="preserve">Lịch sử tỉnh Cao Bằng </t>
  </si>
  <si>
    <t>Quan điểm kinh tế trong một số tác phẩm kinh điển Mác - Lênin về thời kỳ quá độ
lên chủ nghĩa xã hội  
(Tài liệu tham khảo)</t>
  </si>
  <si>
    <t xml:space="preserve">TS. Ngô Văn Lương, TS. Phạm Ngọc Dũng </t>
  </si>
  <si>
    <t>Giáo trình phương pháp nghiên cứu khoa học 
(Tài liệu hướng dẫn nghiên cứu và ứng dụng thực tiễn)</t>
  </si>
  <si>
    <t xml:space="preserve">Học viện Chính sách và phát triển, PGS, TS. Ngô Doãn Vịnh </t>
  </si>
  <si>
    <t xml:space="preserve">Học hay cày giỏi </t>
  </si>
  <si>
    <t xml:space="preserve">Trần Kim Đồng </t>
  </si>
  <si>
    <t>Lịch sử Đảng bộ 
và nhân dân xã Vĩnh Kim 
(1930 - 2011)</t>
  </si>
  <si>
    <t>Hội đồng chỉ đạo xuất bản                        Sách xã, phường, thị trấn</t>
  </si>
  <si>
    <t>12.5x20.5</t>
  </si>
  <si>
    <t>21/9/2009</t>
  </si>
  <si>
    <t>Lịch sử đấu tranh cách mạng huyện Tiên Phước (1958-1975)</t>
  </si>
  <si>
    <t>Hỏi và đáp môn học Tư tưởng Hồ Chí Minh (Dành cho sinh viên đại học, cao đẳng khối không chuyên ngành M-L, tư tưởng HCM) (TB có sửa chữa)</t>
  </si>
  <si>
    <t>Đăng ký BĐS- Những vấn đề
 lý luận và thực tiễn</t>
  </si>
  <si>
    <t>TS. Nguyễn Minh Tuấn (CB)</t>
  </si>
  <si>
    <t>VK ĐHĐB toàn quốc
 lần thứ XI</t>
  </si>
  <si>
    <t>DN nông nghiệp trên địa bàn huyện Chư Sê tỉnh Gia Lai</t>
  </si>
  <si>
    <t>ThS. Nguyễn Dũng</t>
  </si>
  <si>
    <t>Nhà in KH và Công nghệ</t>
  </si>
  <si>
    <t xml:space="preserve">Điều lệ ĐCSVN </t>
  </si>
  <si>
    <t>Những nội dung cơ bản về tổ chức cán bộ thi hành án dân sự</t>
  </si>
  <si>
    <t>ThS. Nguyễn Văn Nghĩa. Nguyễn Quang Minh</t>
  </si>
  <si>
    <t xml:space="preserve">Cương lĩnh chính trị - ngọn cờ tư tưởng lý luận chỉ đạo 
sự nghiệp cách mạng 
của chúng ta (XB lần 2, BS, điều chỉnh) </t>
  </si>
  <si>
    <t xml:space="preserve">Một số kỹ năng nghiệp vụ hành chính văn phòng cấp cơ sở  </t>
  </si>
  <si>
    <t>Giải pháp thay thế sự im lặng- Bảo vệ người tố cáo ở 10 quốc gia châu Âu (Sách tham khảo)</t>
  </si>
  <si>
    <t>Tổ chức Minh bạch thế giới</t>
  </si>
  <si>
    <t>Quý IV-2014</t>
  </si>
  <si>
    <t>Bàn về hệ thống pháp luật</t>
  </si>
  <si>
    <t>Bộ Tư pháp - Viện khoa học pháp lý, TS. Nguyễn Văn Hiển (CB)</t>
  </si>
  <si>
    <t>Chính sách thuế và chi tiêu công cho bảo vệ môi trường</t>
  </si>
  <si>
    <t>PGS.TS. Hoàng Yến - TS. Vương Đức Hoàng Quân (ĐCB)</t>
  </si>
  <si>
    <t>Thành công và bài học đắt giá của doanh nghiệp nhà nước</t>
  </si>
  <si>
    <t>Giáo trình đạo đức người cán bộ kiểm sát</t>
  </si>
  <si>
    <t>Trường ĐHKS HN</t>
  </si>
  <si>
    <t>Lịch sử đảng bộ và nhân dân Đông Hòa (1930-2010)</t>
  </si>
  <si>
    <t>BCHĐB xã Đông Hòa</t>
  </si>
  <si>
    <t>Tư tưởng Hồ Chí Minh về con người và giải phóng con người</t>
  </si>
  <si>
    <t>PGS.TS. Lương Minh Cừ, TS. Nguyễn Trung Dũng</t>
  </si>
  <si>
    <t>Lịch sử cách mạng của Đảng bộ và nhân dân xã Đan Phượng (1930-2010)</t>
  </si>
  <si>
    <t>BCHĐB xã Đan Phượng</t>
  </si>
  <si>
    <t>Lịch sử đoàn và phong trào Thanh niên huyện Thạch Hà (1930-2014)</t>
  </si>
  <si>
    <t>BCH đoàn TNCSHCM huyện Thạch Hà</t>
  </si>
  <si>
    <t>Pháp luật tố tụng dân sự và thực tiễn xét xử</t>
  </si>
  <si>
    <t>TB có scbs</t>
  </si>
  <si>
    <t>Một thời để nhớ</t>
  </si>
  <si>
    <t>Quy định pháp luật về hồ sơ giao đất, cho thuê đất, chuyển mục đích sử dụng đất, thu hồi đất theo luật đất đai năm 2013</t>
  </si>
  <si>
    <t>Luật phòng cháy và chữa cháy năm 2001 sửa đổi, bổ sung năm 2013 và VBHDTH</t>
  </si>
  <si>
    <t>Kỷ yếu sơ kết 2 năm thực hiện chỉ thị số 03-CT/TW của Bộ Chính trị</t>
  </si>
  <si>
    <t>Pháp lệnh chi phí giám định, định giá; chi phí cho người làm chứng, người phiên dịch trong tố tụng năm 2012 và VBHDTH</t>
  </si>
  <si>
    <t>Quy định pháp luật về giá đất theo luật đất đai năm 2013</t>
  </si>
  <si>
    <t>Tình bút mực</t>
  </si>
  <si>
    <t xml:space="preserve">Luật gia Nguyễn Xuân Anh </t>
  </si>
  <si>
    <t xml:space="preserve">Truyền thống lịch sử, văn hoá Đông Hà với sự phát triển văn hoá đô thị </t>
  </si>
  <si>
    <t xml:space="preserve">Ban thường vụ thành uỷ Đông Hà Tỉnh Quảng Trị </t>
  </si>
  <si>
    <t xml:space="preserve">Đà Nẵng </t>
  </si>
  <si>
    <t>Bàn về công tác xây dựng năng lực cẩm quyền cuả Đảng                                          (Sách tham khảo)</t>
  </si>
  <si>
    <t xml:space="preserve">Lưu Chấn Hoa </t>
  </si>
  <si>
    <t>Những vấn đề lý luận và thực tiễn mới đặt ra trong tình hình hiện nay  Tập II (Lưu hành nội bộ)</t>
  </si>
  <si>
    <t xml:space="preserve">Luật thuế bảo vệ môi truờng </t>
  </si>
  <si>
    <t>Thực hiện chức năng giám sát và phản biện xã hội của Mặt trận Tổ quốc Việt Nam hiện nay</t>
  </si>
  <si>
    <t>TS.Nguyễn Thọ Ánh</t>
  </si>
  <si>
    <t>Khoa bảng Nghệ An- Hà Tĩnh- Quảng Bình qua tài liệu Mộc bản triều Nguyễn</t>
  </si>
  <si>
    <t>Quy định pháp luật về tạm giữ người, quản lý tang vật, phương tiện theo thủ tục hành chính</t>
  </si>
  <si>
    <t>TS.Lê Minh Tuynh</t>
  </si>
  <si>
    <t>ThS. Phạm Hoài Huấn - ThS. Nhữ Ngọc Tiến</t>
  </si>
  <si>
    <t>Ngân hàng câu hỏi thi, kiểm tra môn Những nguyên lý cơ bản của Chủ nghĩa Mác - Lênin</t>
  </si>
  <si>
    <t>Ts. Phạm Văn Sinh (CB)</t>
  </si>
  <si>
    <t xml:space="preserve">Ban Tuyên giáo Trung ương - Đoàn thanh niên Cộng sản Hồ Chí Minh </t>
  </si>
  <si>
    <t xml:space="preserve">Địa chí Thanh Hoá                              tập III kinh tế </t>
  </si>
  <si>
    <t xml:space="preserve">Tỉnh uỷ - hội đồng nhân dân - uỷ ban nhân dân tỉnh Thanh Hoá </t>
  </si>
  <si>
    <t>19/11/2010</t>
  </si>
  <si>
    <t xml:space="preserve">Văn hoá và lối sống đô thị Việt Nam Một cách tiếp cận </t>
  </si>
  <si>
    <t>Văn Tất Thu (CB)</t>
  </si>
  <si>
    <t>VN trong thế giới Đông Á - Một cách tiếp cận liên ngành và khu vực học</t>
  </si>
  <si>
    <t>Nguyễn Văn Kim</t>
  </si>
  <si>
    <t>Mâu thuẫn, xung đột lợi ích nhóm - Thực trạng, xu hướng và giải pháp</t>
  </si>
  <si>
    <t>Hồ Bá Thâm (CB)</t>
  </si>
  <si>
    <t xml:space="preserve">Đổi mới, hoàn thiện hệ thống chính trị ở nước ta </t>
  </si>
  <si>
    <t xml:space="preserve">Phụ nữ và quản lý </t>
  </si>
  <si>
    <t>TS. Nguyễn Thị Vân Hạnh</t>
  </si>
  <si>
    <t>Nguyễn Duy Trinh - Tác phẩm (Tập II)</t>
  </si>
  <si>
    <t>Gương sáng học tập và làm theo tấm gương đạo đức Hồ Chí Minh</t>
  </si>
  <si>
    <t>PGS.TS. Nguyễn Quâng Tuyến (CB)</t>
  </si>
  <si>
    <t>Hỏi - đáp một số nội dung công tác cải cách hành chính</t>
  </si>
  <si>
    <t>Lịch sử Trung đoàn 962 Quân khu 9 (1962-2012)</t>
  </si>
  <si>
    <t>Đảng ủy- Bộ Tư lệnh Quân khu 9</t>
  </si>
  <si>
    <t>Những tranh luận mới của các học giả Nga về chủ nghĩa xã hội (sách tham khảo)</t>
  </si>
  <si>
    <t>Học viện Chính trị - Hành chính quốc gia Hồ Chí Minh Chỉ đạo biên soạn:P GS.TS. Tạ Ngọc Tấn</t>
  </si>
  <si>
    <t>TL nghiên cứu các VK ĐHĐB toàn quốc lần thứ XI của Đảng (Dùng cho cán bộ chủ chốt và báo cáo viên)</t>
  </si>
  <si>
    <t>XN in ACS VN</t>
  </si>
  <si>
    <t>Trần Sơn - Hoàng Xuân Quý - Lê Quang Hòa</t>
  </si>
  <si>
    <t xml:space="preserve">Ths. Dương Bạch Long </t>
  </si>
  <si>
    <t>Luật kinh doanh bảo hiểm năm 2000 được sửa đổi,
bổ sung năm 2010</t>
  </si>
  <si>
    <t xml:space="preserve">CTy in Báo Nhân Dân TP Hồ Chí Minh </t>
  </si>
  <si>
    <t xml:space="preserve">Luật bảo vệ quyền lợi
người tiêu dùng </t>
  </si>
  <si>
    <t>Hỏi - Đáp Luật bầu cử đại biểu hội đồng nhân dân năm 2003 sửa đổi, bổ sung 
năm 2010</t>
  </si>
  <si>
    <t xml:space="preserve">Hỏi - Đáp                                       về quy trình bầu, miễm nhiệm bãi nhiệm trưởng thôn tổ trưởng tổ dân phố </t>
  </si>
  <si>
    <t xml:space="preserve">Luật cơ yếu </t>
  </si>
  <si>
    <t>1/2012</t>
  </si>
  <si>
    <t>BC tuần (16 đến 20/1/2012): 9 cuốn</t>
  </si>
  <si>
    <t>Tài liệu học tập chính trị dành cho học viên lớp bồi dưỡng kết nạp Đảng (Tái bản)</t>
  </si>
  <si>
    <t xml:space="preserve">Ban 
Tuyên giáo
 Trung ương </t>
  </si>
  <si>
    <t>Báo cáo chính trị của BCHTW Đảng khoá X tại ĐH đại biểu toàn quốc lần thứ XI</t>
  </si>
  <si>
    <t xml:space="preserve">Đảng 
Cộng sản
Việt Nam </t>
  </si>
  <si>
    <t xml:space="preserve">Xưởng in NXB Văn hoá Dân tộc </t>
  </si>
  <si>
    <t>Nghệ thuật ngoại giao VN với cuộc đàm phán Paris (Sách tham khảo)</t>
  </si>
  <si>
    <t>Hỏi - Đáp                                       về giám sát đầu tư giám sát cán bộ tại cộng đồng khu dân cư</t>
  </si>
  <si>
    <t>Luật các tổ chức tín dụng                     (đã được sửa đổi, bổ sung năm 2004)</t>
  </si>
  <si>
    <t>28/9/2009</t>
  </si>
  <si>
    <t xml:space="preserve">Lụât Giáo dục </t>
  </si>
  <si>
    <t xml:space="preserve">Đinh công tuấn                    Dương Bạch long </t>
  </si>
  <si>
    <t xml:space="preserve">Quản lý, chỉ đạo công tác tư pháp xa, phường, thị trẫn </t>
  </si>
  <si>
    <t>Quy định mới về nâng cao năng lực, phẩm chất của đội ngũ cán bộ cấp cơ sở                 (Xã, phường, thị trấn )                Tái bản có bổ sung</t>
  </si>
  <si>
    <t>Luật kinh doanh bất động sản năm 2006 và văn bản hướng dẫn thi hành (tái bản có bổ sung )              * Luật kinh doanh bất động sản năm 2006                                      * Nghị định số 153/ 2007/NĐ- CP Hướng dẫn thi hành luật                 * Thông tư số 13 / 2008/TT- BXD HDTH Nghị định số 153/2007/NĐ- CP                        * Cácd chỉ thị, quyết định khác liên quan đế thi hành luật ...</t>
  </si>
  <si>
    <t>Tìm hiểu các tội xâm phạm trật tự quản lý kinh tế và các tội phạm về môi trường</t>
  </si>
  <si>
    <t>Hồ Chí Minh với phong trào thi đua sản xuất, thực hành tiết kiệm, chống quan liêu, tham ô, lãng phí</t>
  </si>
  <si>
    <t>HCM</t>
  </si>
  <si>
    <t>Tư tưởng pháp trị của pháp gia với sự nghiệp xây dựng nhà nước pháp quyền Việt Nam</t>
  </si>
  <si>
    <t>PGS,TS.Doãn Chính - TS.Nguyễn Văn Thịnh</t>
  </si>
  <si>
    <t xml:space="preserve">Lịch sử bí mật đế quốc Hoa Kỳ. Những sát thủ kinh tế, những kẻ đánh thuê và sự thật về nạn tham nhũng toàn cầu . John Perkins. Tác giả lời thú tội của một sát thủ kinh tế </t>
  </si>
  <si>
    <t xml:space="preserve">John Perkins Sách tham khảo </t>
  </si>
  <si>
    <t>Cty in Thương Mại Prima</t>
  </si>
  <si>
    <t xml:space="preserve">Cty in Trung sơn </t>
  </si>
  <si>
    <t>20/10/08</t>
  </si>
  <si>
    <t xml:space="preserve">Luật phá sản năm 2004 và văn bản hướng dẫn thi hành (Tái bản có sửa chữa bổ sung ) </t>
  </si>
  <si>
    <t xml:space="preserve">Nhà in Sự thật </t>
  </si>
  <si>
    <t xml:space="preserve">Từ điển Hán Việt Hành thảo </t>
  </si>
  <si>
    <t>Quy trình xây dựng, ban hành và kiểm tra văn bản quy phạm pháp luật của Hội đồng nhân dân và Uỷ ban nhân dân</t>
  </si>
  <si>
    <t xml:space="preserve">Quy định pháp luật về xoá đói, giảm nghèo </t>
  </si>
  <si>
    <t xml:space="preserve">Tư tưởng và tấm gương đạo đức Hồ Chí Minh </t>
  </si>
  <si>
    <t>Nhân dân các dân tộc Sơn La làm theo lời Bác</t>
  </si>
  <si>
    <t>TU-HĐND-UBND Sơn La</t>
  </si>
  <si>
    <t xml:space="preserve">Lịch sử Mặt trận dân tộc thống nhất Việt Nam tỉnh Đăk Lăk (1930-2005) </t>
  </si>
  <si>
    <t>MTTQVN
UB tỉnh Đăk Lăk</t>
  </si>
  <si>
    <t>Giáo trình đường lối cách mạng của Đảng cộng sản Việt Nam (Dành cho sinh viên đại học, cao đẳng khối không chuyên ngành Mác - Lênin, tư tưởng Hồ Chí Minh) (Tái bản)</t>
  </si>
  <si>
    <t>Tổ chức và công nghệ sản xuất phim</t>
  </si>
  <si>
    <t>Nguyễn Kim Cương, Nguyễn Hạnh Lê</t>
  </si>
  <si>
    <t>Cổ phần in Quảng Cáo</t>
  </si>
  <si>
    <t>Biên bản chiến tranh 1-2-3-4. 75</t>
  </si>
  <si>
    <t>Sổ tay công tác mặt trận</t>
  </si>
  <si>
    <t>Tiểu đoàn vệ binh 180 (1970-2015)</t>
  </si>
  <si>
    <t>Bộ Tham mưu QK7</t>
  </si>
  <si>
    <t>Lịch sử Đảng bộ quân sự tỉnh Bình Phước (1945-2010)</t>
  </si>
  <si>
    <t>Đảng bộ quân sự tỉnh Bình Phước</t>
  </si>
  <si>
    <t>Lịch sử lực lượng vũ trang tỉnh An Giang (1975-2010)</t>
  </si>
  <si>
    <t>ĐU - BCH quân sự tỉnh An Giang</t>
  </si>
  <si>
    <t>Phan Anh - Một niềm tự hào của trí thức Việt Nam</t>
  </si>
  <si>
    <t>Nguyễn Văn Huyên - Cuộc đời và sự nghiệp</t>
  </si>
  <si>
    <t>Tạ Quang Bửu - nhà khoa học tài năng, uyên bác</t>
  </si>
  <si>
    <t>Chuyện người cháu gần nhất của Bác Hồ</t>
  </si>
  <si>
    <t>Hỏi - đáp pháp luật về thu tiền thuê đất, thuê mặt nước theo quy định của Luật đất đai năm 2013</t>
  </si>
  <si>
    <t>Trương Huỳnh Thắng</t>
  </si>
  <si>
    <t>Nhớ lại chuyến đi cấp tốc chiến dịch Hồ Chí Minh mùa Xuân 1975</t>
  </si>
  <si>
    <t>Diện mạo và triển vọng của xã hội tri thức</t>
  </si>
  <si>
    <t>PGS.TS. Nguyễn Văn Dân</t>
  </si>
  <si>
    <t>Vai trò của Đảng trong cập nhật hóa mô hình kinh tế - xã hội tại Cuba và đổi mới tại Việt Nam - Lý luận và thực tiễn</t>
  </si>
  <si>
    <t>Nhớ mãi một thời đã qua (Hồi ký giáo dục khu Tây Nam Bộ thời kỳ kháng chiến chống Mỹ, cứu nước)</t>
  </si>
  <si>
    <t>Lịch sử Trung đoàn bộ binh 20 sư đoàn 330, quân khu 9 (1965-2015)</t>
  </si>
  <si>
    <t>ĐU-Bộ Tư lệnh quân khu 9</t>
  </si>
  <si>
    <t xml:space="preserve">Tư tưởng Hồ Chí Minh và con đường cách mạng Việt Nam </t>
  </si>
  <si>
    <t>Lịch sử Đảng bộ xã Thành Công (1930-2010)</t>
  </si>
  <si>
    <t>BCH Đảng bộ xã Thành Công</t>
  </si>
  <si>
    <t>Đồ gốm văn hóa Phùng Nguyễn</t>
  </si>
  <si>
    <t>TS. Bùi Thị Thu Phương</t>
  </si>
  <si>
    <t>Lịch sử kháng chiến chống Mỹ, cứu nước (1954-1975) tập II: Chuyển chiến lược</t>
  </si>
  <si>
    <t>BQP, Viện Lịch sử quân sự VN</t>
  </si>
  <si>
    <t>Lịch sử Đảng bộ xã Long Bình (1930-2010)</t>
  </si>
  <si>
    <t>BCHĐB xã Long Bình</t>
  </si>
  <si>
    <t>Lịch sử Đảng bộ xã Long Vĩnh (1930-2010)</t>
  </si>
  <si>
    <t>BCHĐB xã Long Vĩnh</t>
  </si>
  <si>
    <t>Lịch sử Đảng bộ xã Bình Tân (1930-2010)</t>
  </si>
  <si>
    <t>BCHĐB xã Bình Tân</t>
  </si>
  <si>
    <t xml:space="preserve">Lịch sử kháng chiến chống Mỹ, cứu nước (1954-1975) tập I: Nguyên nhân chiến tranh </t>
  </si>
  <si>
    <t>Phát triển nông nghiệp, nông thôn Việt Nam hiện nay - Những trăn trở và suy ngẫm</t>
  </si>
  <si>
    <t>Vũ Trọng Khải</t>
  </si>
  <si>
    <t>Hưng Phú</t>
  </si>
  <si>
    <t>Đảng bộ, Bộ đội biên phòng tỉnh Quảng Ninh</t>
  </si>
  <si>
    <t>Cuộc tổng tiến công và nổi dậy của Quân giải phóng miền Nam Việt Nam năm 1968 (qua tài liệu lưu trữ của chính quyền Sài Gòn)</t>
  </si>
  <si>
    <t>Trung tâm lữu trữ QGII</t>
  </si>
  <si>
    <t xml:space="preserve">Nền hòa bình mong manh - Washington, Hà Nội và tiến trình của Hiệp định Paris </t>
  </si>
  <si>
    <t>Về đại thắng mùa Xuân năm 1975 (qua tài liệu của chính quyền Sài Gòn)</t>
  </si>
  <si>
    <t>BNV- Cục VT và LTNN - Trung tâm LTQGII</t>
  </si>
  <si>
    <t>Tổng Tư lệnh Võ Nguyên Giáp - trong những năm đế quốc Mỹ leo thang chiến tranh (1965-1969)</t>
  </si>
  <si>
    <t>Chiến dịch Hồ Chí Minh giữa lòng Paris</t>
  </si>
  <si>
    <t>Võ Văn Sung</t>
  </si>
  <si>
    <t>Lịch sử Đảng bộ xã Sông Kôn (1950-2015)</t>
  </si>
  <si>
    <t>Đảng bộ huyện Đông Giang, BCHĐB xã Sông Kon</t>
  </si>
  <si>
    <t>Truyền thống cách mạng của đảng bộ và nhân dân xã Quỳnh Hải trong thời kỳ xây dựng và bảo vệ tổ quốc (1975-2010)</t>
  </si>
  <si>
    <t>Đảng bộ huyện Quỳnh Phụ, BCHĐB xã Quỳnh Hải</t>
  </si>
  <si>
    <t>Lịch sử kháng chiến chống Mỹ, cứu nước 1954-1975 - Tập VII - Thắng lợi quyết định năm 1972</t>
  </si>
  <si>
    <t>Học viện chính trị - hành chính khu vực  III                                    60 năm xây dựng và phát triển (1949 - 2009)</t>
  </si>
  <si>
    <t xml:space="preserve">Ngoại giao đa phương trong hệ thống quan hệ quốc tế đương đại </t>
  </si>
  <si>
    <t>TS. Lưu Thúy Hồng</t>
  </si>
  <si>
    <t xml:space="preserve">Chuyện thường ngày của Bác Hồ </t>
  </si>
  <si>
    <t>UBND tỉnh Kon Tum, Ban liên lạc tù chính trị</t>
  </si>
  <si>
    <t xml:space="preserve">Đại cương về chính trị học quốc tế </t>
  </si>
  <si>
    <t>Ngô Phương Nghi, Nguyễn Thanh Tùng, Đào Ngọc Tuấn</t>
  </si>
  <si>
    <t>Tân Thành Phát</t>
  </si>
  <si>
    <t>25 năm thu hút vốn FDI tại Hải Phòng - Thực trạng và giải pháp</t>
  </si>
  <si>
    <t>PGS.TS. Đan Đức Hiệp</t>
  </si>
  <si>
    <t>Lịch sử đảng bộ và nhân dân xã Vũ Lăng (1930-2015)</t>
  </si>
  <si>
    <t>BCHĐB xã Vũ Lăng</t>
  </si>
  <si>
    <t>Lịch sử đảng bộ phường Đề Thám (1930-2012)</t>
  </si>
  <si>
    <t>ĐBTP Cao Bằng, BCHĐB phường Đề Thám</t>
  </si>
  <si>
    <t>Lịch sử xứ ủy Nam Bộ và Trung ương Cục miền Nam (1954-1975)</t>
  </si>
  <si>
    <t>HVCTQGHCM, Viện lịch sử Đảng, PGS.TS. Nguyễn Quý (CB)</t>
  </si>
  <si>
    <t>PGS.TS. Doãn Chính (CB)</t>
  </si>
  <si>
    <t>Tổng kết một số vấn đề lý luận - thực tiễn 30 năm đổi mới (1986-2016) - Về tư pháp - nội chính phòng, chống tham nhũng, lãng phí</t>
  </si>
  <si>
    <t>Ban nội chính TW</t>
  </si>
  <si>
    <t>60 năm giải phóng thủ đô thành tựu, thời cơ, thách thức và phát triển</t>
  </si>
  <si>
    <t>Luật đất đai năm 2003 và Nghị định số 181/2004/NĐ-CP đã sửa đổi, bổ sung hướng dẫn thi hành luật</t>
  </si>
  <si>
    <t>Lịch sử Đảng bộ thị xã Móng Cái
( 1946 - 2006 )</t>
  </si>
  <si>
    <t>BCHĐB thị xã Móng Cái</t>
  </si>
  <si>
    <t>Sống mãi như những cây trắc bách hương
Gia cảnh của Fidel Castro</t>
  </si>
  <si>
    <t>Katiuska Blanco</t>
  </si>
  <si>
    <t>Hướng dẫn ôn thi môn chủ nghĩa xã hội khoa học
( Dùng cho sinh viên các trường đại  học, cao đẳng )</t>
  </si>
  <si>
    <t>TS.Lê Quang Phi - ThS.Nguyễn Văn Tùng</t>
  </si>
  <si>
    <t>22/8/2008</t>
  </si>
  <si>
    <t>Luật bầu cử đại biểu Quốc hội và luật tổ chức Quốc hội</t>
  </si>
  <si>
    <t>SX học liệu</t>
  </si>
  <si>
    <t>Phân cấp ngân sách cho chính quyền địa phương- thực trạng và giải pháp</t>
  </si>
  <si>
    <t>PGS,TS.Lê Chi Mai</t>
  </si>
  <si>
    <t>Lịch sử đấu tranh cách mạng của đảng bộ và nhân dân xã Nam Thịnh</t>
  </si>
  <si>
    <t>03/2009</t>
  </si>
  <si>
    <t xml:space="preserve">Học thuyết phạm trù trong triết học Mác- Lênin </t>
  </si>
  <si>
    <t xml:space="preserve">Lê Công Sự , Hoàng Thị Hạnh </t>
  </si>
  <si>
    <t xml:space="preserve">Pháp lệnh sửa đổi 10 điều của pháp lệnh dân số </t>
  </si>
  <si>
    <t>24/2/2009</t>
  </si>
  <si>
    <t>Báo cáo QI</t>
  </si>
  <si>
    <t>Quá trình đổi mới, tư duy lý luận của đảng                                    từ năm 1986 đến nay</t>
  </si>
  <si>
    <t>Hỏi - đáp pháp luật về thu tiền sử dụng đất</t>
  </si>
  <si>
    <t>6-2015</t>
  </si>
  <si>
    <t>Tìm hiểu luật kinh doanh bất động sản năm 2014</t>
  </si>
  <si>
    <t>Viện Lịch sử Quân sự Việt Nam</t>
  </si>
  <si>
    <t>Lý luận về nhà nước và pháp luật - Quyển 1 (Tái bản lần thứ hai có sửa chữa, bổ sung)</t>
  </si>
  <si>
    <t>Báo cáo tuần từ 11 đến 15-4-2016 (23c)</t>
  </si>
  <si>
    <t>Văn kiện đại hội đại biểu lần thứ XII Đảng bộ Khối các cơ quan Thành phố Hà Nội</t>
  </si>
  <si>
    <t>Đảng bộ thành phố Hà Nội - Đảng uỷ khối các cơ quan Thành phố Hà Nội</t>
  </si>
  <si>
    <t>An ninh tài chính tiền tệ của Việt Nam trong bối cảnh hội nhập quốc tế (Sách chuyên khảo)</t>
  </si>
  <si>
    <t>GS.TS. Trần Thọ Đạt - PGS.TS. Tô Trung Thành (Đồng chủ biên)</t>
  </si>
  <si>
    <t>Văn kiện đại hội đại biểu lần thứ XVI Đảng bộ thành phố Hà Nội</t>
  </si>
  <si>
    <t>Đảng cộng sản Việt Nam - Thành uỷ Hà Nội</t>
  </si>
  <si>
    <t>Nguyễn Thị Lương Trà - Trương Hồng Quang</t>
  </si>
  <si>
    <t>Luật thuế thu nhập cá nhân năm 2007 sđ, bs năm 2012, 2014</t>
  </si>
  <si>
    <t>Luật sđ, bs một số điều của các luật về thuế năm 2014 và NĐ hướng dẫn thi hành</t>
  </si>
  <si>
    <t>Luật thuế giá trị gia tăng năm 2008 sđ, bs năm 2013, 2014</t>
  </si>
  <si>
    <t xml:space="preserve">Luật khiếu nại </t>
  </si>
  <si>
    <t>Luật hàng không dân dụng Việt Nam sđ, bs năm 2014</t>
  </si>
  <si>
    <t>Học viện Chính trị QGHCM - Học viện BC &amp; TT - TS. Mai Đức Ngọc (Chủ biên)</t>
  </si>
  <si>
    <t>Hà Huy Tập - Tổng Bí thư của Đảng</t>
  </si>
  <si>
    <t>Ban Thường vụ Tỉnh uỷ Hà Tĩnh</t>
  </si>
  <si>
    <t>Chiến lược đô thị hoá theo hướng phát triển bền vững</t>
  </si>
  <si>
    <t>GS.TS. Nguyễn Đình Hương (Chủ biên)</t>
  </si>
  <si>
    <t>Một số vấn đề về quy chế pháp luật lạm dụng vị trí thống lĩnh thị trường ở Việt Nam hiện nay (Sách tham khảo)</t>
  </si>
  <si>
    <t>TS. Đào Ngọc Báu</t>
  </si>
  <si>
    <t>Báo cáo tuần từ 25 đến 29-4-2016 (13c)</t>
  </si>
  <si>
    <t>Bài tập học phần tư tưởng Hồ Chí Minh (Dành cho sinh viên khối không chuyên ngành Mác - Lênin, tư tưởng Hồ Chí Minh)</t>
  </si>
  <si>
    <t>PGS.TS. Lại Quốc Khánh - ThS. Lê Thị Sự - ThS. Lê Quang Đăng</t>
  </si>
  <si>
    <t>Luật hộ tịch năm 2014 và Nghị định số 123/2015/NĐ-CP hướng dẫn thi hành</t>
  </si>
  <si>
    <t>Tìm hiểu các quy định pháp luật về mua và sở hữu căn hộ chung cư</t>
  </si>
  <si>
    <t>Hỏi - đáp về Luật kiểm toán nhà nước</t>
  </si>
  <si>
    <t>ThS.Trương Huỳnh Thắng - CN. Hồ Nguyên Bình</t>
  </si>
  <si>
    <t>Hỏi - đáp về bán, giao  và chuyển giao doanh nghiệp 100% vốn nhà nước</t>
  </si>
  <si>
    <t>Lịch sử đấu tranh cách mạng của Đảng bộ và nhân dân xã Bình Phước (1930-1975)</t>
  </si>
  <si>
    <t>Ban Chấp hành Đảng bộ xã Bình Phước</t>
  </si>
  <si>
    <t>Lịch sử Đảng bộ và nhân dân thị trấn Dầu Tiếng (1945-2015)</t>
  </si>
  <si>
    <t>Đảng bộ huyện Dầu Tiếng - tỉnh Bình Dương - Ban Chấp hành Đảng bộ thị trấn Dầu Tiếng</t>
  </si>
  <si>
    <t>Biên bản chiến tranh 1-2-3-4.75 (Tái bản lần thứ hai, có bổ sung)</t>
  </si>
  <si>
    <t>Về các tổng tư lệnh, tư lệnh chiến trường Nhật - Pháp trong cuộc chiến tranh xâm lược Việt Nam (Tái bản có sửa chữa, bổ sung)</t>
  </si>
  <si>
    <t>Nguyễn Phương Nam</t>
  </si>
  <si>
    <t>Về các tổng thống Mỹ trong cuộc chiến tranh xâm lược Việt Nam (Tái bản có sửa chữa, bổ sung)</t>
  </si>
  <si>
    <t>Hà Huy Tập - Nhà lãnh đạo xuất sắc của Đảng và cách mạng Việt Nam</t>
  </si>
  <si>
    <t>Đánh giá kinh tế Việt Nam thường niên 2015 trên bậc thềm hội nhập mới</t>
  </si>
  <si>
    <t>Trường đại học Kinh tế quốc dân - PGS.TS. Tô Trung Thành (Chủ biên)</t>
  </si>
  <si>
    <t>Tư tưởng Việt Nam về quyền con người (Sách chuyên khảo)</t>
  </si>
  <si>
    <t>Đại học Quốc gia Hà Nội - Khoa Luật -GS.TS. Phạm Hồng Thái (Chủ biên)</t>
  </si>
  <si>
    <t>Bình luận khoa học Hiến pháp nước Cộng hoà xã hội chủ nghĩa Việt Nam năm 2013</t>
  </si>
  <si>
    <t>Đại học Quốc gia Hà Nội - Khoa Luật -GS.TS. Nguyễn Đăng Dung - PGS.TS. Trịnh QUốc Toản - TS. Đặng Minh Tuấn (Đồng chủ biên )</t>
  </si>
  <si>
    <t>Uỷ ban pháp luật - 70 năm tổ chức và hoạt động</t>
  </si>
  <si>
    <t>Bộ luật tố tụng dân sự năm 2015 dưới góc nhìn so sánh với bộ luật tố tụng dân sự năm 2004 (sửa đổi, bổ sung năm 2011)</t>
  </si>
  <si>
    <t>Những tấm gương bí thư chi bộ tiêu biểu trong sản xuất kinh doanh và tái cơ cấu doanh nghiệp nhà nước</t>
  </si>
  <si>
    <t>Kỷ yếu Hội đồng nhân dân tỉnh Bắc Ninh khóa XVII nhiệm kỳ 2011-2016 (Kỳ họp thứ 11, 12, 13)</t>
  </si>
  <si>
    <t>HĐND tỉnh Bắc Ninh</t>
  </si>
  <si>
    <t>Điều lệ Đảng CSVN</t>
  </si>
  <si>
    <t>4-2015</t>
  </si>
  <si>
    <t>Lịch sử đảng bộ và nhân dân xã Bình Dương (1930-2010)</t>
  </si>
  <si>
    <t>BCH đảng bộ huyện Đông Triều, BCHĐB xã Bình Dương</t>
  </si>
  <si>
    <t>Hiến pháp nước Cộng hoà xã hội chủ nghĩa Việt Nam (Song ngữ Việt - Anh)
The constitution of the socialist republic of Vietnam (Vietnamese - English)</t>
  </si>
  <si>
    <t>PHúc lợi xã hội - Hiện trạng và mức độ tiếp cận của công nhân nhập cư tại các khu công nghiệp tỉnh Bình Dương</t>
  </si>
  <si>
    <t>Trường ĐH Thủ Dầu Một - PGS.TS. Nguyễn Đức Lộc, PGS.TS. Nguyễn Văn Hiệp (CB)</t>
  </si>
  <si>
    <t>Lịch sử Đảng bộ xã Châu Hoá (1930-1975)</t>
  </si>
  <si>
    <t>Ban Chấp hành Đảng bộ xã Châu Hoá</t>
  </si>
  <si>
    <t>Lịch sử Đảng bộ thành phố Hà Tĩnh (1930-2010)</t>
  </si>
  <si>
    <t>Ban Chấp hành Đảng bộ thành phố Hà Tĩnh</t>
  </si>
  <si>
    <t>Lịch sử huyện Càng Long (1930-2010)</t>
  </si>
  <si>
    <t>Ban Chấp hành Đảng bộ tỉnh Trà Vinh - Huyện uỷ Càng Long</t>
  </si>
  <si>
    <t>Lịch sử Đảng bộ huyện Yên Dũng</t>
  </si>
  <si>
    <t>BCHĐB huyện Yên Dũng</t>
  </si>
  <si>
    <t>Lịch sử giáo dục huyện Hoằng Hoá</t>
  </si>
  <si>
    <t>Huyện uỷ - HĐND-UBND huyện Hoằng Hoá, tỉnh Thanh Hoá - GS.TS.NGND. Trịnh Nhu - CN. Lê Trung Tấn (ĐCB)</t>
  </si>
  <si>
    <t>Lịch sử truyền thống cách mạng của Đảng bộ và nhân dân huyện Trà Cú (1930-2010)</t>
  </si>
  <si>
    <t>BCHĐB tỉnh Trà Vinh- BCHĐB huyện Trà Cú</t>
  </si>
  <si>
    <t>Lịch sử truyền thống cách mạng xã Cửu An (1945-2015)</t>
  </si>
  <si>
    <t>BCHĐB thị xã An Khê - tỉnh Gia Lai</t>
  </si>
  <si>
    <t>In ND Bình Định</t>
  </si>
  <si>
    <t>Phạm Thị Hải Truyền (Chủ biên)</t>
  </si>
  <si>
    <t>Khi Việt Nam đã vào WTO</t>
  </si>
  <si>
    <t>Hội đồng Lý luận TW</t>
  </si>
  <si>
    <t>Cẩm nang công tác dân vận</t>
  </si>
  <si>
    <t>Cảm thụ thẩm mỹ và người Hà Nội</t>
  </si>
  <si>
    <t>VS.Hồ Sĩ Vịnh</t>
  </si>
  <si>
    <t>Chiến lược phát triển - bàn về tư duy và hành động có tính chiến lược</t>
  </si>
  <si>
    <t>Nguyễn Văn Cừ đã sống như thế đấy</t>
  </si>
  <si>
    <t>Phạm Văn Hảo</t>
  </si>
  <si>
    <t>Quy định mới hướng dẫn thi hành pháp lệnh ưu đãi người có công với cách mạng</t>
  </si>
  <si>
    <t>Quy định mới về giao thông đường bộ</t>
  </si>
  <si>
    <t>UBND
quận Long Biên</t>
  </si>
  <si>
    <t>Quản lý, theo dõi và đánh giá nỗ lực ngân sách của nhà nước cho ứng phó với biến đổi khí hậu: chia sẻ kinh nghiệm Pháp - Việt Nam (Anh) (kỷ yếu hội thảo)</t>
  </si>
  <si>
    <t>Phùng Chí Kiên - Tiểu Sử</t>
  </si>
  <si>
    <t>Chương trình sưu tầm tài liệu và viết tiểu sử các đồng chí lãnh đạo tiền bối của Đảng và cách mạng VN</t>
  </si>
  <si>
    <t>Những trận đánh của lực lượng vũ trang tỉnh Sóc Trăng trong kháng chiến chống thực dân Pháp và đế quốc Mỹ - Tập 1</t>
  </si>
  <si>
    <t>ĐU - Bộ Chỉ huy quân sự tỉnh Sóc Trăng</t>
  </si>
  <si>
    <t>Lịch sử Đảng bộ và phong trào cách mạng xã Thành Kim (1930-2010)</t>
  </si>
  <si>
    <t>ĐU - HĐND-UBND xã Thành Kim</t>
  </si>
  <si>
    <t>Lịch sử Đảng bộ và nhân dân xã Xuân Cảnh (1975-2015)</t>
  </si>
  <si>
    <t>ĐB thị xã Sông Cầu, BCHĐB xã Xuân Cảnh</t>
  </si>
  <si>
    <t>3-2015</t>
  </si>
  <si>
    <t>Lịch sử Chính quyền nhân dân tỉnh Bình Dương 1945-2005</t>
  </si>
  <si>
    <t>UBND tỉnh Bình Dương</t>
  </si>
  <si>
    <t>In và bao bì Hưng Phú</t>
  </si>
  <si>
    <t>Lịch sử quan hệ đối ngoại Việt Nam 1940-2010</t>
  </si>
  <si>
    <t>Nhà nước - Tôn giáo - luật pháp (sách tham khảo)</t>
  </si>
  <si>
    <t>GS. TS. Đỗ Quang Hưng</t>
  </si>
  <si>
    <t>Những tấm gương bình dị mà cao quý trong học tập và làm theo tấm gương đạo đức Hồ Chí Minh năm 2013</t>
  </si>
  <si>
    <t>Biên niên sự kiện cơ bản lịch sử Đảng bộ Thành phố Hà Nội (2005-2010)</t>
  </si>
  <si>
    <t>BCH Đảng bộ thành phố Hà Nội</t>
  </si>
  <si>
    <t>Văn kiện Quốc hội Toàn tập - Tập 9 (1997-2002) quyển 3, 2000-2001</t>
  </si>
  <si>
    <t>Văn kiện Quốc hội Toàn tập - Tập 9 (1997-2002) quyển 4, 2001-2002</t>
  </si>
  <si>
    <t>Ho Chi Minh - Unexplored Humanism and the Development of Vietnam - Hồ Chí Minh nhân văn và phát triển</t>
  </si>
  <si>
    <t>Về phân định thẩm quyền giữa chính quyền Trung ương và chính quyền địa phương tại Việt Nam hiện nay (sách chuyên khảo)</t>
  </si>
  <si>
    <t>Bộ Tư pháp Viện khoa học pháp lý TS. Nguyễn Văn Cương (CB)</t>
  </si>
  <si>
    <t>Học viện CT khu vực I, Khoa xã hội học - Khoa học lãnh đạo, quản lý PGS.TS. Nguyễn Bá Dương</t>
  </si>
  <si>
    <t>Trương Hồng Quang</t>
  </si>
  <si>
    <t>Luật tài nguyên, môi trường biển và hải đảo</t>
  </si>
  <si>
    <t>Luật kiểm toán nhà nước</t>
  </si>
  <si>
    <t>Luật nghĩa vụ quân sự</t>
  </si>
  <si>
    <t>Luật mặt trận tổ quốc Việt Nam</t>
  </si>
  <si>
    <t>Luật phá sản năm 2014 và VBHDTH</t>
  </si>
  <si>
    <t>Phổ biến, giáo dục pháp luật về phòng, chống tham nhũng cho sinh viên</t>
  </si>
  <si>
    <t>PGS.TS. Lê Thiên Hương, TS. Trần Thị Diệu Oanh (ĐCB)</t>
  </si>
  <si>
    <t xml:space="preserve">CTy in Tổng hợp Cầu Giấy </t>
  </si>
  <si>
    <t>30/02/2009</t>
  </si>
  <si>
    <t xml:space="preserve">Luật thuế giá trị gia tăng năm 2008 và văn bản hướng dẫn thi hành </t>
  </si>
  <si>
    <t xml:space="preserve">Các Nghị quyết được thông qua tại kỳ họp thứ ba Quốc Hội khoá XII </t>
  </si>
  <si>
    <t>Ngành thương mại Đà Nẵng 60 năm hình thành và  phát triển</t>
  </si>
  <si>
    <t>Cơ sở lý luận và thực tiễn về hành chính nhà nước</t>
  </si>
  <si>
    <t>Pháp luật về luật sư và đạo đức nghề nghiệp luật sư (sách tham khảo)</t>
  </si>
  <si>
    <t>TS. Nguyễn Văn Tuân</t>
  </si>
  <si>
    <t xml:space="preserve">TS.         Nguyễn Thế Quyền </t>
  </si>
  <si>
    <t>18/02/2009</t>
  </si>
  <si>
    <t xml:space="preserve">Đảng và các tổ chức chính trị - xã hội trong hệ thống chính trị Việt Nam hiện nay </t>
  </si>
  <si>
    <t xml:space="preserve">Cẩm nang Công tác đảng </t>
  </si>
  <si>
    <t xml:space="preserve">Hội đồng chỉ đạo xuất bản sách xã phường, thị trấn </t>
  </si>
  <si>
    <t>Luật hình sự Việt Nam      Quyển I                                        (Phần chung)</t>
  </si>
  <si>
    <t>TS.                        Phạm Văn Beo</t>
  </si>
  <si>
    <t>Luật hình sự Việt Nam      Quyển 2                                        (Phần các tội phạm)</t>
  </si>
  <si>
    <t>Bình luận luật sửa đổi bổ sung một số điều của bộ luật hình sự năm 1999</t>
  </si>
  <si>
    <t xml:space="preserve">Pháp lệnh sửa đổi điều 10 của pháp lệnh dân số </t>
  </si>
  <si>
    <t>kho nộp 2 lần</t>
  </si>
  <si>
    <t>Tài liệu bồi dưỡng công tác Đảng cho Bí thư chi bộ và cấp uỷ viên cơ sở                                              (Tái bản có sửa chữa bổ sung)</t>
  </si>
  <si>
    <t>Tài liệu bồi dưỡng lý luận chính trị dành cho đảng viên mới                                             (Tái bản có sửa chữa bổ sung)</t>
  </si>
  <si>
    <t>Pl</t>
  </si>
  <si>
    <t>"Xã trưởng chơi ngông"</t>
  </si>
  <si>
    <t>Vũ Lân</t>
  </si>
  <si>
    <t>TTNC và SX Học Liệu</t>
  </si>
  <si>
    <t>Luật tài nguyên nước năm 2012 và VBHDTH</t>
  </si>
  <si>
    <t>Pháp lệnh sửa đổi, bổ sung một số điều của Pháp lệnh quản lý sử dụng vũ khí, vật liệu nổ và công cụ hỗ trợ</t>
  </si>
  <si>
    <t>Luật luật sư năm 2006 sửa đổi, bổ sung năm 2012 và VBHDTH</t>
  </si>
  <si>
    <t>Luật giáo dục đại học năm 2012 và VBHDTH</t>
  </si>
  <si>
    <t>Quy định pháp luật đối với lao động nữ</t>
  </si>
  <si>
    <t>Bộ luật tố tụng hình sự của nước CHXHCNVN</t>
  </si>
  <si>
    <t>Sách In nối 3-2014</t>
  </si>
  <si>
    <t>Triết học hiện đại Pháp những điểm gặp gỡ ở Việt Nam</t>
  </si>
  <si>
    <t>Tư tưởng giải phóng dân tộc của Hồ Chí  Miinh những năm 20 của thế kỷ XX</t>
  </si>
  <si>
    <t>Phạm Quốc Thành</t>
  </si>
  <si>
    <t>Luật sửa đổi, bổ sung một số điều của luật tổ chức Quốc hội</t>
  </si>
  <si>
    <t>Luật chứng khoán và văn bản hướng dẫn thi hành</t>
  </si>
  <si>
    <t>Hệ thống quy định pháp luật về cơ chế đảm bảo công khai, minh bạch trong hoạt động của các cơ quan hành chính, đơn vị sự nghiệp công lập và doanh nghiệp nhà nước</t>
  </si>
  <si>
    <t>20x28</t>
  </si>
  <si>
    <t>Đường Hồ Chí Minh trong chiến tranh (sách ảnh )</t>
  </si>
  <si>
    <t xml:space="preserve">Hoàng Kim Đáng(chủ biên) </t>
  </si>
  <si>
    <t>25x24</t>
  </si>
  <si>
    <t>Lịch sử nước ta</t>
  </si>
  <si>
    <t>9x13</t>
  </si>
  <si>
    <t>Một số vấn đề về xây dựng Đảng và công tác cán bộ</t>
  </si>
  <si>
    <t>TS.Bùi Ngọc Thanh</t>
  </si>
  <si>
    <t>Một số vấn đề về xây dựng Đảng trong Văn kiện Đại hội X</t>
  </si>
  <si>
    <t>PGS,TS. Lê Minh Thông</t>
  </si>
  <si>
    <t>Truyền thống lịch sử, văn hoá và cách mạng huyện Thanh Trì</t>
  </si>
  <si>
    <t>HU-UBND huyện Thanh Trì</t>
  </si>
  <si>
    <t>Vụ KH-TKBT</t>
  </si>
  <si>
    <t>XN In Trung tâm TTTM</t>
  </si>
  <si>
    <t>Tư tưởng giải thoát trong triết học Ấn Độ</t>
  </si>
  <si>
    <t>PGS,TS. Doãn Chính</t>
  </si>
  <si>
    <t>Một số hình ảnh lễ kỷ niệm 100 năm ngày thành lập tỉnh và chuyến thăm, làm việc của Tổng Bí thư Nông Đức Mạnh tại Lào Cai</t>
  </si>
  <si>
    <t>BCHĐB tỉnh Lào Cai</t>
  </si>
  <si>
    <t>19x26</t>
  </si>
  <si>
    <t>Một số vấn đề về pháp luật dân sự Việt Nam từ thế kỷ XV đến thời Pháp thuộc</t>
  </si>
  <si>
    <t>Bộ Tư pháp</t>
  </si>
  <si>
    <t>PL</t>
  </si>
  <si>
    <t>22/2/2008</t>
  </si>
  <si>
    <t>21/12/2009</t>
  </si>
  <si>
    <t>Chiến lược nhân tài của Trung Quốc từ năm  1978 đến nay (Sách tham khảo)</t>
  </si>
  <si>
    <t xml:space="preserve">Hội đồng xuất bản </t>
  </si>
  <si>
    <t xml:space="preserve">PGS, TS. Nguyễn Bá Dương </t>
  </si>
  <si>
    <t>Pháp lệnh tín ngưỡng, tôn giáo và nghị định hướng dẫn thi hành (Tái bản có bổ sung)</t>
  </si>
  <si>
    <t xml:space="preserve">Những điều cần biết về                      Hình phạt tử hình </t>
  </si>
  <si>
    <t>Đại học QGHN TTNC con người - quyền công dân</t>
  </si>
  <si>
    <t xml:space="preserve">Hồ Chí Minh biên niên tiểu sử, tập 10 (1967 - 1969) </t>
  </si>
  <si>
    <t xml:space="preserve">HVCT - HCQG Hồ Chí Minh </t>
  </si>
  <si>
    <t xml:space="preserve">Biện chứng của Tư tưởng Hồ Chí Minh về chủ nghĩa xã hội ở Việt Nam </t>
  </si>
  <si>
    <t>Giáo trình đường lối cách mạng của Đảng Cộng sản Việt Nam (Dành cho sinh viện đại học, cao đẳng khối không chuyên ngành Mác- Lênin, tư tưởng Hồ Chí Minh)</t>
  </si>
  <si>
    <t xml:space="preserve">Bộ Giáo dục và đào tạo </t>
  </si>
  <si>
    <t>02/2009</t>
  </si>
  <si>
    <t xml:space="preserve">CTy  CP in Nghệ An </t>
  </si>
  <si>
    <t>Sách in nối nộp LC</t>
  </si>
  <si>
    <t xml:space="preserve">Biện chứng giữa văn hoá và sự phát triển xã hội trong quá trình định hướng xã hội chủ nghĩa ở Việt Nam </t>
  </si>
  <si>
    <t xml:space="preserve">PGS, TS. Nguyễn Hồng Sơn </t>
  </si>
  <si>
    <t xml:space="preserve">Trung tâm in Kỹ thuật và DV Ảnh cơ quan đại diện TTXVN      tại Đà Nẵng </t>
  </si>
  <si>
    <t>Lịch sử  Công tác Đảng công tác chính trị lực lượng vũ trang tỉnh Bình Thuận                                   (1945 - 2000)</t>
  </si>
  <si>
    <t xml:space="preserve">Đảng uỷ - Bộ chỉ huy quân sự tỉnh bình thuận </t>
  </si>
  <si>
    <t>1/12/2009</t>
  </si>
  <si>
    <t xml:space="preserve">Nhà ở cho người có thu nhập thấp ở các đô thị lớn hiện nay, kinh nghiệm ở Hà Nội </t>
  </si>
  <si>
    <t>TS.                       Hoàng Xuân Nghĩa                      PGS, TS. Nguyễn Khắc Thanh                     (Đồng chủ biên)</t>
  </si>
  <si>
    <t>Người là Bác Hồ của tất cả chúng ta !</t>
  </si>
  <si>
    <t xml:space="preserve">Hỏi - Đáp                                        về bảo vệ an ninh trật tự ở cơ sở </t>
  </si>
  <si>
    <t>Hội đồng chỉ đạo xuất bản sách xã phường thi trấn</t>
  </si>
  <si>
    <t>Tìm hiểu luật thi hành án             dân sự năm 2008</t>
  </si>
  <si>
    <t xml:space="preserve">Ths.                  Nguyễn Văn Nghĩa                   Nguyễn Quang Minh </t>
  </si>
  <si>
    <t xml:space="preserve">CD- ROM Địa chí                         Thái Nguyên </t>
  </si>
  <si>
    <t xml:space="preserve">Tỉnh uỷ hội đồng nhân dân - uỷ ban nhân dân tỉnh Thái Nguyên </t>
  </si>
  <si>
    <t>27/4/2009</t>
  </si>
  <si>
    <t xml:space="preserve">Cty CPSXvà TM Đức Việt </t>
  </si>
  <si>
    <t xml:space="preserve">Đại thắng mùa xuân 1975 Sự kiện - Hỏi và Đáp </t>
  </si>
  <si>
    <t xml:space="preserve">Hội đồng chỉ đạo xuất bản sách xã phường thị trấn </t>
  </si>
  <si>
    <t xml:space="preserve">Hỏi - Đáp về quản lý dự án đầu tư cấp xã </t>
  </si>
  <si>
    <t>Hỏi - Đáp về tiếp dân và giải quyết khiếu nại, tố cáo của chính quyền cấp xã</t>
  </si>
  <si>
    <t>Thế giới một góc nhìn                      (Sách tham khảo)</t>
  </si>
  <si>
    <t xml:space="preserve">Lê Thế Mẫu </t>
  </si>
  <si>
    <t>29/12/2009</t>
  </si>
  <si>
    <t xml:space="preserve">Ba Vĩ Nhân Trung Quốc                     của thế kỷ XX </t>
  </si>
  <si>
    <t xml:space="preserve">Thi Hữu Tùng </t>
  </si>
  <si>
    <t>Đảng</t>
  </si>
  <si>
    <t>16/12/2009</t>
  </si>
  <si>
    <t>Giáo dục đón đầu cho con em ở tuổi vị thành niên                              (12 đến 17 tuổi)</t>
  </si>
  <si>
    <t xml:space="preserve">Chu Trung Thanh </t>
  </si>
  <si>
    <t xml:space="preserve">Đường Hồ Chí Minh từ Nam Tây Nguyên đến miền Đông Nam Bộ  </t>
  </si>
  <si>
    <t xml:space="preserve">Bộ Tư lệnh quân khu 7 - tỉnh uỷ tỉnh Bình Dương </t>
  </si>
  <si>
    <t xml:space="preserve">LKTG </t>
  </si>
  <si>
    <t>Quản lý chi tiêu công                      (Sách chuyên khảo)</t>
  </si>
  <si>
    <t>PGS, TS.                 Lê Chi Mai</t>
  </si>
  <si>
    <t xml:space="preserve">TS.                              Lại Quốc Khánh </t>
  </si>
  <si>
    <t>Lịch sử xây dựng chiến đấu và trưởng thành của lực lượng vũ trang nhân dân huyện Triệu Phong                                              (1945 - 2000)</t>
  </si>
  <si>
    <t xml:space="preserve">Đảg uỷ UBND huyện Triệu Phong </t>
  </si>
  <si>
    <t>26/11/2009</t>
  </si>
  <si>
    <t>Cty CP  in DV TT Huế</t>
  </si>
  <si>
    <t>Hoàn thiện hệ thống chính sách tạo động lực phát triển đột phá theo hướng bền vững kinh tế - xã hội Lai Châu giai đoạn                      2008 - 2015, tầm nhìn 2020</t>
  </si>
  <si>
    <t>GS, TS.                   Đàm Văn Nhuệ (Chủ biên)</t>
  </si>
  <si>
    <t>23/12/2009</t>
  </si>
  <si>
    <t xml:space="preserve">Luật quốc tịch Việt Nam năm 2008 và văn bản hướng dẫn thi hành </t>
  </si>
  <si>
    <t xml:space="preserve">Bích Hạnh               (Tủ sách pháp luật doanh nhân) </t>
  </si>
  <si>
    <t>TS. Bùi Mạnh Cường, TS. Ng.T. Tố Quyên (Sưu tầm và tuyển chọn)</t>
  </si>
  <si>
    <t xml:space="preserve">Công tác chính trị, tư tưởng và văn hóa (tiếng Lào) </t>
  </si>
  <si>
    <t>Mủnkéo Orabun
( Chủ biên )</t>
  </si>
  <si>
    <t>Bìa đỏ</t>
  </si>
  <si>
    <t>Cần phải nắm vững và vận dụng lý luận Mác - Lênin một cách sáng tạo (tiếng Lào)</t>
  </si>
  <si>
    <t>Bìa xanh</t>
  </si>
  <si>
    <t>Luật lưu trữ năm 2011 và văn bản hướng dẫn thi hành</t>
  </si>
  <si>
    <r>
      <t xml:space="preserve">BC tuần (8 đến 12/4): </t>
    </r>
    <r>
      <rPr>
        <b/>
        <sz val="12"/>
        <rFont val="Times New Roman"/>
        <family val="1"/>
      </rPr>
      <t>28</t>
    </r>
  </si>
  <si>
    <t>Luật sở hữu trí tuệ năm 2005 được sđ, bs năm 2009</t>
  </si>
  <si>
    <t>TS. Ng. Huy Động</t>
  </si>
  <si>
    <t>Công nghệ sinh học cho nông dân chăn nuôi  sạch</t>
  </si>
  <si>
    <t>Hội đồng chỉ đạo xuất bản sách xã, phường, thị trấn/KS. Trần Thị Thanh Thuyết, KS. Ng. T. Xuân</t>
  </si>
  <si>
    <t>Học ăn, học nói, học gói, học mở</t>
  </si>
  <si>
    <t xml:space="preserve">PGS, TS. Nguyễn Vũ Tiến, Đỗ Đức Hồng Hà, ThS. Nguyễn Thị Ngọc Hoa </t>
  </si>
  <si>
    <t>Luật phòng, chống ma tuý 
năm 2000 (Sửa đổi, bổ sung năm 2008)</t>
  </si>
  <si>
    <t>Luật đấu thầu năm 2005                         (Đã sửa đổi, bổ sung năm 2009) (Song ngữ Việt - Anh)                      The bidding law in 2005 (Amended and supplemented in 2009) (Vietnamese - English)</t>
  </si>
  <si>
    <t>BCT(4-8/7/2011)</t>
  </si>
  <si>
    <t>Cục văn thư lưu trữ nhà nước trung tâm lưu trữ quốc gia IV</t>
  </si>
  <si>
    <t>Báo cáo phát triển kinh tế và cải cách phát triển Trung Quốc 30 năm cải cách mở cửa của Trung Quốc                                       (1978 - 2008)                                 (Sách tham khảo)</t>
  </si>
  <si>
    <t>Trâu Đông Đào (Chủ biên)</t>
  </si>
  <si>
    <t>Lịch sử Đảng bộ tỉnh                            Quảng Ngãi                                                  1975 - 2005)</t>
  </si>
  <si>
    <t xml:space="preserve">BCH Đảng bộ tỉnh Quảng Ngãi </t>
  </si>
  <si>
    <t xml:space="preserve">Cty in Báo Nhân dân </t>
  </si>
  <si>
    <t xml:space="preserve">Xây dựng đội ngũ cán bộ người dân tộc Khmer ở cơ sở xã, phường, thị trấn khu vực Tây Nam Bộ </t>
  </si>
  <si>
    <t>Lịch sử quan hệ đặc biệt VN-Lào, Lào-VN (1930-2007), Văn kiện, tập IV (1976-1985), tiếng Lào</t>
  </si>
  <si>
    <t>Đảng bộ Vietsovpetro - từ Đại hội đến Đại hội (1982-2012)</t>
  </si>
  <si>
    <t>Vietsovpetro - 30 năm xây dựng và phát triển</t>
  </si>
  <si>
    <t>Các văn bản 
của Tỉnh uỷ Sơn La khoá XII
nhiệm kỳ 2005 - 2010</t>
  </si>
  <si>
    <t>Tài liệu bồi dưỡng lý luận chính trị dành cho Đảng viên mới                                                (Tái bản có sửa chữa bổ sung)</t>
  </si>
  <si>
    <t>Quy định mới hướng dẫn thi hành luật thuế thu nhập doanh nghiệp, luật thuế xuất khẩu, thuế nhập kh ẩu</t>
  </si>
  <si>
    <t>Hướng tới sự phát triển của đất nước , một số vấn đề lýi thuyết và ứng dụng</t>
  </si>
  <si>
    <t>PGS,TS.Ngô Doãn Vịnh</t>
  </si>
  <si>
    <t>TS.Thái Văn Long</t>
  </si>
  <si>
    <t>Văn kiện Đảng toàn tập- Tập44
(1983)</t>
  </si>
  <si>
    <t>Hỏi- đáp về luật cạnh tranh Việt Nam</t>
  </si>
  <si>
    <t>Hà Huy Tập- một số tác phẩm</t>
  </si>
  <si>
    <t>Hồ Chí Minh- Biên niên tiểu sử 
Tập 2(1930-1945)</t>
  </si>
  <si>
    <t>V.I.Lê- nin-Tập 54</t>
  </si>
  <si>
    <t>Quy định mới về quản lý lao động Việt Nam làm  việc ở nước ngoài</t>
  </si>
  <si>
    <t>Đội ngũ trí thức khoa học xã hội và nhân văn Việt Nam trong sự nghiệp đổi mới</t>
  </si>
  <si>
    <t>TS.Ngô Thị Phượng</t>
  </si>
  <si>
    <t xml:space="preserve">Phòng, chống tệ nạn xã hội </t>
  </si>
  <si>
    <t>Trần Đức Châm</t>
  </si>
  <si>
    <t>Quá trình vận động thành lập Đảng Cộng sản Việt Nam</t>
  </si>
  <si>
    <t>TS.Đinh Xuân Lý</t>
  </si>
  <si>
    <t>Tôn Đức Thắng - tiểu sử</t>
  </si>
  <si>
    <t>Chương trình viết tiểu sử các đồng chí lãnh đạo Đảng&amp; NN</t>
  </si>
  <si>
    <t>Nguyễn Văn Cừ - tiểu sử</t>
  </si>
  <si>
    <t>Về căn cứ không khởi tố được xác định bằng cơ sở toán học (Sách chuyên khảo)</t>
  </si>
  <si>
    <t>Tài liệu bồi dưỡng nghiệp vụ công tác đảng cho bí thư chi bộ và cấp uỷ viên cơ sở ( Lưu hành nội bộ )</t>
  </si>
  <si>
    <t>Đảng bộ khối các cơ quan Trung ương</t>
  </si>
  <si>
    <t>Tăng cường thảo luận, trao đổi ý kiến mang tính xây dựng về lý luận chính trị trên Tạp chí Cộng sản</t>
  </si>
  <si>
    <t>Đưa tư tưởng Hồ Chí Minh vào cuộc sống- mấy vấn đề lý luận và thực tiễn</t>
  </si>
  <si>
    <t>Quy định mới của pháp luật về soạn thảo, ban hành văn bản quy phạm pháp luật</t>
  </si>
  <si>
    <t>Hệ thống các quy định pháp luụat mới về đất đai</t>
  </si>
  <si>
    <t>Những điểm mới của luật thương mại năm 2005</t>
  </si>
  <si>
    <t>ThS.Trần Thị Bạch Dương</t>
  </si>
  <si>
    <t>Ô, Dù "Lọng"</t>
  </si>
  <si>
    <t>Những sự kiện lịch sử tỉnh Hải Dương giai đoạn                          1930 -2009</t>
  </si>
  <si>
    <t>Nghị định số 123/2007/NĐ-CP của Chính phủ sửa đổi, bổ sung Nghị định số 188/2004/NĐ-CP về phương pháp xác định giá đất, khung giá các loại đất</t>
  </si>
  <si>
    <t>PGS,TS.
Nguyễn Đăng Thành</t>
  </si>
  <si>
    <t>Văn kiện Hội nghị lần thứ 6 Ban Chấp hành Trung ương khoá X</t>
  </si>
  <si>
    <t>Tài liệu hỏi - đáp về các Nghị quyết Hội nghị Trung ương 6, khoá X</t>
  </si>
  <si>
    <t>Tài liệu nghiên cứu các Nghị quyết Hội nghị Trung ương 6, khoá X
( Dành cho cán bộ chủ chốt và báo cáo viên )</t>
  </si>
  <si>
    <t>Lê Ngân Mai (Sưu tầm tuyển Chọn )</t>
  </si>
  <si>
    <t xml:space="preserve">Tại Nhà in Hà Nội Cty sách Hà Nội </t>
  </si>
  <si>
    <t xml:space="preserve">Xây dựng và phát triển Đội ngũ giám đốc doanh nghiệp nhà nước ở Việt Nam </t>
  </si>
  <si>
    <t>Lịch sử lực lượng vũ trang nhân dân huyện Hải Lăng (1945 - 2005)</t>
  </si>
  <si>
    <t>Quy định pháp luật về đăng ký doanh nghiệp (Các văn bản quy phạm pháp luật ban hành từ tháng 4 - 2010 đến tháng 6 - 2010 về đăng ký doanh nghiệp )</t>
  </si>
  <si>
    <t>Lịch sử Đảng bộ tỉnh                          Bạc Liêu tập II                               (1975 - 2000)</t>
  </si>
  <si>
    <t xml:space="preserve">BCH Đảng bộ tỉnh Bạc Liêu </t>
  </si>
  <si>
    <t>Lịch sử xã Hiệp thạnh anh hùng (1954 - 2000)</t>
  </si>
  <si>
    <t>Lịch sử đấu tranh cách mạng của phụ nữ tỉnh Trà Vinh                  (1930 - 1975)</t>
  </si>
  <si>
    <t xml:space="preserve">Hội liên hiệp phụ nữ tỉnh Trà Vinh </t>
  </si>
  <si>
    <t>Phát triển văn hoá Việt Nam giai đoạn 2011 - 2020 Những vấn đề phương pháp luận                        ( Xuấn bản lần thứ hai)</t>
  </si>
  <si>
    <t>PSG, TS.                   Phạm Duy Đức                  (Chủ biên)</t>
  </si>
  <si>
    <t>Các mô hình công nghiệp hoá trên thế giới và bài học kinh nghiệm cho Việt Nam sách tham khảo                                      (Xuất bản lần thứ hai)</t>
  </si>
  <si>
    <t xml:space="preserve">THs.                       Ngô Đăng Thành                 (Chủ biên)                 THs.                       Trần Quang Tuyến                     PGS, TS.                 Mai Thị Thanh Xuân </t>
  </si>
  <si>
    <t xml:space="preserve">Tìm hiểu Di sản lý luận của các nhà kinh điển chủ nghĩa Mác - Lênin </t>
  </si>
  <si>
    <t xml:space="preserve">Trần Thị  Kim Cúc </t>
  </si>
  <si>
    <t xml:space="preserve">Nghị quyết ban hành nội quy
kỳ họp Quốc hội </t>
  </si>
  <si>
    <t xml:space="preserve">1000 anh hùng mẹ Việt nam anh hùng tiêu biểu thời đại Hồ Chí Minh </t>
  </si>
  <si>
    <t>Chương trình Thăng Long hồn thiêng sông núi Đại tá                 Nguyễn Huy Toàn                     (Chủ biên)</t>
  </si>
  <si>
    <t xml:space="preserve">Lịch sử phong trào phụ nữ tỉnh Phú Thọ (1930 - 2010)                      Việt Nam </t>
  </si>
  <si>
    <t xml:space="preserve">BCH Hội liên hiệp phụ nữ  tỉnh Phú Thọ </t>
  </si>
  <si>
    <t xml:space="preserve">VIETSOVPETRO 30 năm xây dựng và phát triển </t>
  </si>
  <si>
    <t xml:space="preserve">Chỉ đạo biên soạn: Nguyễn Hữu Tuyền, Nguyễn Duy Hùng </t>
  </si>
  <si>
    <t xml:space="preserve">Cty THHH một thành viên in Báo Nhân dân </t>
  </si>
  <si>
    <t>вьетсовпетро 30лет становления и развигия</t>
  </si>
  <si>
    <t xml:space="preserve"> Vietsovpetro 30nươi năm xây dựng và phát triển tiếng Nga </t>
  </si>
  <si>
    <t>Lịch sử Hội đồng nhân dân
tỉnh Sơn La (1945-2010)</t>
  </si>
  <si>
    <t>Hồ Chí Minh trong trái tim Trí thức và văn nghệ sĩ</t>
  </si>
  <si>
    <t>TS. Văn Thị Thanh Mai</t>
  </si>
  <si>
    <t xml:space="preserve">Một số suy nghĩ về mối quan hệ giữa Đảng - Nhà nước và nhân dân </t>
  </si>
  <si>
    <t xml:space="preserve">Nguyễn Khánh </t>
  </si>
  <si>
    <t xml:space="preserve">Tìm hiểu và lý giải một số vấn đề về hành chính học </t>
  </si>
  <si>
    <t>Sổ tay trồng rau an toàn</t>
  </si>
  <si>
    <t>Hội đồng chỉ đạo xuất bản sách xã, phường, thị trấn/ Ng.Mạnh Chinh</t>
  </si>
  <si>
    <t>Đại học Quốc gia Hà Nội - Khoa Luật - PGS.TS. Trịnh Quốc Toản</t>
  </si>
  <si>
    <t>Lịch sử 80 mươi năm ngành Tuyên giáo của Đảng Cộng sản Việt Nam                                          (1930 - 2010)</t>
  </si>
  <si>
    <t>Lịch sử Đảng bộ huyện                    Nghĩa đàn                                         (1930 - 2008)</t>
  </si>
  <si>
    <t xml:space="preserve">Ban chấp hành Đảng bộ huyện Nghĩa Đàn tỉnh Nghệ An </t>
  </si>
  <si>
    <t>Giáo trình lịch sử Đảng Cộng sản Việt Nam                                    (Tái bản có sửa chữa bổ sung)</t>
  </si>
  <si>
    <t xml:space="preserve">Hội đồng Trung ương chỉ đạo biện soạn </t>
  </si>
  <si>
    <t>Lịch sử Đảng bộ huyện Hà Quảng (1930 - 2010)</t>
  </si>
  <si>
    <t>Đảng bộ tỉnh Cao Bằng BCHĐB huyện Hag Quảng</t>
  </si>
  <si>
    <t>Khắc sâu những lời Bác Dạy (Tái bản có sửa chữa bổ sung)</t>
  </si>
  <si>
    <t xml:space="preserve">Luật Doanh nghiệp năm 2005 được sửa đổi bổ sung năm 2009 và văn bản hướng dẫn thi hành </t>
  </si>
  <si>
    <t>Trợ giá BCT(13- 22/4/2011)</t>
  </si>
  <si>
    <t>Xác định tiêu chuẩn và phương pháp đánh giá chính quyền xã trong sạch, vững mạnh (Tái bản, có sửa chữa)</t>
  </si>
  <si>
    <t>TS. Nguyễn Hữu Đức, ThS. Phan Văn Hùng (Đồng chủ biên)</t>
  </si>
  <si>
    <t>Hội Cựu chiến binh Việt Nam</t>
  </si>
  <si>
    <t>Hỏi - đáp về Luật giá năm 2012 (Tủ sách pháp luật doanh nhân)</t>
  </si>
  <si>
    <t>Luật gia Phạm Văn Bằng, Luật gia Đinh Quỳnh Mây</t>
  </si>
  <si>
    <t>Tìm hiểu các giá trị dân tộc Việt Nam với tâm lý học và giáo dục học</t>
  </si>
  <si>
    <t>GS.VS. Phạm Minh Hạc</t>
  </si>
  <si>
    <t>Pháp luật về giao dịch bảo đảm trong hoạt động cấp tín dụng ở Việt Nam (Sách chuyên khảo)</t>
  </si>
  <si>
    <t>Đại học Huế - Trường Đại học Luật: Đoàn Đức Lương, Viên Thế Giang, Võ Thị Mỹ Hương</t>
  </si>
  <si>
    <t>Quá trình đấu tranh củng cố độc lập dân tộc của Liên bang Malaixia (Sách chuyên khảo)</t>
  </si>
  <si>
    <t>TS. Trịnh Thị Hoa</t>
  </si>
  <si>
    <t>An Dương</t>
  </si>
  <si>
    <t>Hoàn thiện pháp luật bảo đảm thực hiện quyền trình sáng kiến pháp luật của đại biểu Quốc hội</t>
  </si>
  <si>
    <t>UBTVQH- Viện nghiên cứu lập pháp - PGS.TS. Đinh Xuân Thảo - ThS. Đỗ Tiến Dũng (ĐCB)</t>
  </si>
  <si>
    <t>Lịch sử Đảng bộ và nhân dân xã Tân Dương (1946-2010)</t>
  </si>
  <si>
    <t>Đảng bộ huyện Định Hoá - Ban Chấp hành Đảng bộ xã Tân Dương</t>
  </si>
  <si>
    <t>Tư tưởng triết học Hồ Chí Minh - Một số vấn đề cơ bản</t>
  </si>
  <si>
    <t>PGS.TS. Trần Văn Phòng, PGS.TS. Hoàng Anh</t>
  </si>
  <si>
    <t>Một số giải pháp bảo đảm việc chấp hành kỷ luật và thi hành kỷ luật trong Đảng hiện nay</t>
  </si>
  <si>
    <t>ThS. Nguyễn Công Học (Chủ biên)</t>
  </si>
  <si>
    <t>Nhập môn tin học</t>
  </si>
  <si>
    <t>Hỏi - đáp về dinh dưỡng</t>
  </si>
  <si>
    <t>Viện nghiên cứu phát triển KT-XH Hà Nội, TS. Ng. Đình Dương- TS. Ng. Thành Công (Đồng CB)</t>
  </si>
  <si>
    <t>Bình Định</t>
  </si>
  <si>
    <r>
      <t xml:space="preserve">BC tuần (21 đến 25/1): </t>
    </r>
    <r>
      <rPr>
        <b/>
        <sz val="12"/>
        <rFont val="Times New Roman"/>
        <family val="1"/>
      </rPr>
      <t>16</t>
    </r>
    <r>
      <rPr>
        <sz val="12"/>
        <rFont val="Times New Roman"/>
        <family val="1"/>
      </rPr>
      <t xml:space="preserve">   </t>
    </r>
  </si>
  <si>
    <t>Tài liệu học tập lý luận chính trị dành cho học viên lớp đối tượng kết nạp Đảng</t>
  </si>
  <si>
    <t>Luật công an nhân dân</t>
  </si>
  <si>
    <t>Luật quản lý nợ công</t>
  </si>
  <si>
    <t>NB 2012</t>
  </si>
  <si>
    <t>Nhà  in ST</t>
  </si>
  <si>
    <t>Nghị định của Chính phủ hướng dẫn thi hành Luật chứng khoán</t>
  </si>
  <si>
    <t>Tư tưởng Hồ Chí Minh và Đảng Cộng sản Việt Nam về xây dựng con người mới, văn hóa mới</t>
  </si>
  <si>
    <t>Nguyễn Trung Thu</t>
  </si>
  <si>
    <t>Quản lý nhà nước về bưu chính, viễn thông và công nghệ thông tin (Dùng cho đào tạo cán bộ quản lý và quản trị kinh doanh</t>
  </si>
  <si>
    <t>Vai trò của Hội bảo vệ người tiêu dùng trong việc bảo vệ người tiêu dùng</t>
  </si>
  <si>
    <t>TS. Ng.T. Vân Anh (CB)</t>
  </si>
  <si>
    <t>Mô hình tập đoàn kinh tế nhà nước ở Việt Nam đến năm 2020</t>
  </si>
  <si>
    <t>GS, TS. Phạm Quang Trung (CB)</t>
  </si>
  <si>
    <t>Lịch sử Đảng bộ và nhân dân xã Vĩnh Khê (1930-2010)</t>
  </si>
  <si>
    <t>Sức sống của chủ nghĩa Mác - Lênin trong thời đại ngày nay</t>
  </si>
  <si>
    <t xml:space="preserve">Nghị quyết và một số báo cáo quan trọng tại kỳ họp thứ chín Quốc hội khoá XII </t>
  </si>
  <si>
    <t xml:space="preserve">Quốc hội nước CHXHCN VN </t>
  </si>
  <si>
    <t xml:space="preserve">Luật hoạt động giám sát
Quốc hội </t>
  </si>
  <si>
    <t xml:space="preserve">Luật Điện ảnh năm 2006 sửa đổi, bổ sung năm 2009 và văn bản hướng dẫn thi hành </t>
  </si>
  <si>
    <t xml:space="preserve">Phát triển thị trường khoa học - công nghệ Việt Nam </t>
  </si>
  <si>
    <t>Phát triển kinh tế tri thức trên địa bàn Thành phố Hà Nội giai đoạn 2011-2020</t>
  </si>
  <si>
    <t>Phát huy vốn văn hóa dân gian trong phát triển du lịch Cao Bằng</t>
  </si>
  <si>
    <t>Phạm Lan Oanh, Nguyễn Thành Tuấn</t>
  </si>
  <si>
    <t xml:space="preserve">Tài liệu chuyên đề bồi dưỡng lý luận chính trị và nghiệp vụ dành cho cán bộ Mặt trận Tổ quốc ở cơ sở </t>
  </si>
  <si>
    <t>Ban Tuyên giáo Trung ương, Mặt trận Tổ quốc Việt Nam</t>
  </si>
  <si>
    <t>Luật an toàn thực phẩm</t>
  </si>
  <si>
    <t>Luật người khuyết tật</t>
  </si>
  <si>
    <t>Văn bản pháp luật về Quy chế làm việc của Chính phủ và quy định chức năng, nhiệm vụ, quyền hạn, cơ cấu tổ chức của các bộ</t>
  </si>
  <si>
    <t xml:space="preserve">Kiến thức chính trị phổ thông (tiếng Lào) </t>
  </si>
  <si>
    <t xml:space="preserve">Sự nghiệp bảo vệ, giải phóng Thăng Long Hà Nội </t>
  </si>
  <si>
    <t>Pháp lệnh quản lý, sử dụng vũ khí, vật liệu nổ và công cụ hỗ trợ năm 2011 và văn bản hướng dẫn thi hành</t>
  </si>
  <si>
    <t>Đảng cộng sảng Việt Nam lãnh đạo xây dựng giai cấp nông dân trong giai đoạn hiện nay                                                     (Sách chuyên khảo)</t>
  </si>
  <si>
    <t>TS. Lương Thanh Tân</t>
  </si>
  <si>
    <t>Chính sách đào tạo, sử dụng quan lại thời Lê Thánh Tông và công tác cán bộ hiện nay</t>
  </si>
  <si>
    <t xml:space="preserve">Nghệ An những tấm gương Cộng sản </t>
  </si>
  <si>
    <t xml:space="preserve">BCH Đảng bộ tỉnh Nghệ An Ban Tuyên Giáo </t>
  </si>
  <si>
    <t xml:space="preserve">Một số vấn đề về ô nhiễm và suy thoái  đất đai ở Việt Nam hiện nay </t>
  </si>
  <si>
    <t xml:space="preserve">TS.                        Nguyễn Quốc Hùng </t>
  </si>
  <si>
    <t xml:space="preserve">Quản trị công ty đại chúng, niêm yết dành cho doanh nhiệp và nhà đầu tư </t>
  </si>
  <si>
    <t>TS.                            Lê Minh Toàn (Chủ biên)</t>
  </si>
  <si>
    <t xml:space="preserve">Tiêu chí danh nhân văn hoá Thăng Long - Hà Nội </t>
  </si>
  <si>
    <t>VS,                            Hồ Sĩ Vịnh              (Chủ biên)</t>
  </si>
  <si>
    <t>Đại hội XI của Đảng với nhiệm vụ xây dựng và bảo vệ Tổ quốc Việt Nam xã hội chủ nghĩa (Xuất bản lần thứ hai)</t>
  </si>
  <si>
    <t>Viện khoa học xã hội nhân văn quân sự</t>
  </si>
  <si>
    <t>Một số vấn đề lý luận và thực tiễn ở Việt Nam thời kỳ mới (Sách tham khảo)</t>
  </si>
  <si>
    <t>Đảng lãnh đạo xây dựng và phát triển văn hoá trong thời kỳ đổi mới</t>
  </si>
  <si>
    <t>Tài năng và danh phận (Bút ký)</t>
  </si>
  <si>
    <t>Hà Minh Đức</t>
  </si>
  <si>
    <t>Văn hoá trong chiến lược phát triển của Việt Nam</t>
  </si>
  <si>
    <t>GS.TS. Đinh Xuân Dũng (Chủ biên)</t>
  </si>
  <si>
    <t>Môi trường đầu tư hướng tới phát triển bền vững tại Việt Nam</t>
  </si>
  <si>
    <t>Đại học quốc gia HN - Trường Đại học Kinh tế - PGS.TS. Nguyễn Hồng Sơn, TS. Nguyễn Quốc Việt (Đồng chủ biên)</t>
  </si>
  <si>
    <t>Nghệ thuật ngoại giao Việt Nam với cuộc đàm phán Paris (Sách tham khảo, tái bản)</t>
  </si>
  <si>
    <t>Một số vấn đề cơ bản của khoa học luận (Dành cho hệ cử nhân chính trị)</t>
  </si>
  <si>
    <t>Điều tiết thị trường- lý thuyết kinh tế và vai trò của chính phủ trong công nghiệp hóa ở Đông Á</t>
  </si>
  <si>
    <t>Hỏi - đáp về quyền và nghĩa vụ của người sử dụng lao động, người lao động trong quan hệ lao động của các loại hình doanh nghiệp (Theo Bộ luật lao động năm 2012)</t>
  </si>
  <si>
    <t>Lê Thanh Nga - NGuyễn Thị Huyền (Đồng Chủ biên)</t>
  </si>
  <si>
    <t>Di dân quốc tế - Bản chất, xu hướng vận động và định hướng chính sách quản lý (Sách tham khảo)</t>
  </si>
  <si>
    <t>Học viện CT-HC Khu vực I - TS. Doãn Hùng (CB)</t>
  </si>
  <si>
    <t>In TCCNQP</t>
  </si>
  <si>
    <t>Lịch sử Đảng bộ và nhân dân Thị trấn Tứ Kỳ (1930-2010)</t>
  </si>
  <si>
    <t>Ban Chấp hành Đảng bộ thị trấn Tứ Kỳ</t>
  </si>
  <si>
    <t>BC tuần (18 đến 22-11): 8c</t>
  </si>
  <si>
    <t>Điều lệ Hội xã hội học Việt Nam</t>
  </si>
  <si>
    <t>Hội Xã hội học Việt Nam</t>
  </si>
  <si>
    <t>Việc làm của nông dân trong quá trình công nghiệp hoá, hiện đại hoá vùng đồng bằng sông hồng đến năm 2010</t>
  </si>
  <si>
    <t>Viện KHXH Việt Nam Viện kinh tế                                TS.                           Trần Thị Minh Ngọc                      (Chủ biên)</t>
  </si>
  <si>
    <t xml:space="preserve">Chính sách phát triển nông nghiệp, nông thôn, nông dân của Hungary trong quá trình chuyển đổi kinh tế và vận dụng cho Việt Nam </t>
  </si>
  <si>
    <t xml:space="preserve">TS,                         Lưu Văn Quảng </t>
  </si>
  <si>
    <t>14,520,5</t>
  </si>
  <si>
    <t>Chính sách công - những vấn đề cơ bản (Xuất bản lần thứ hai)</t>
  </si>
  <si>
    <t>5-2016</t>
  </si>
  <si>
    <t>PGS, TS. Nguyễn Hoài Văn, ThS. Đặng Duy Thìn</t>
  </si>
  <si>
    <t>Xưởng in Biên phòng</t>
  </si>
  <si>
    <t>Một số văn bản pháp luật về thuế (Ban hành từ tháng 8-2011 đến tháng 2-2012)</t>
  </si>
  <si>
    <t>Giao thoa văn hóa và chính sách ngoại giao văn hóa Việt Nam</t>
  </si>
  <si>
    <t>Ban Chấp hành Đảng bộ xã Ninh Sở</t>
  </si>
  <si>
    <t>Nghiên cứu so sánh hiến pháp các quốc gia ASEAN</t>
  </si>
  <si>
    <t>Đại học Luật Hà Nội - TS. Tô Văn Hoà</t>
  </si>
  <si>
    <t>PGS,TS.Lê Văn Yên</t>
  </si>
  <si>
    <t>Tư tưởng Hồ Chí Minh và con đường cách mạng Việt Nam</t>
  </si>
  <si>
    <t>Đại tướng Võ Nguyên Giáp</t>
  </si>
  <si>
    <t xml:space="preserve">XN In ACS Việt Nam </t>
  </si>
  <si>
    <t>Giáo trình soạn thảo văn bản quản lý xã hội</t>
  </si>
  <si>
    <t xml:space="preserve">Học viện BCTT </t>
  </si>
  <si>
    <t>Xưởng in Báo Thể thao VN</t>
  </si>
  <si>
    <t>Tuyển tập Đào Duy Tùng 
Tập I</t>
  </si>
  <si>
    <t>Tuyển tập Đào Duy Tùng 
Tập II</t>
  </si>
  <si>
    <t>Chủ trương, chính sách của Đảng và Nhà nước về Nông nghiệp - Nông dân - Nông thôn thời kỳ 1997 - 2007 - Tập I</t>
  </si>
  <si>
    <t>Ban Chỉ đạo đề án NN - ND - NT</t>
  </si>
  <si>
    <t>nt - Tập II</t>
  </si>
  <si>
    <t>nt - Tập III</t>
  </si>
  <si>
    <t>Quy định mới về chế độ bảo hiểm bắt buộc trách nhiệm dân sự đối với chủ phương tiện xe cơ giới</t>
  </si>
  <si>
    <t>Bác Hồ ở Tân Trào</t>
  </si>
  <si>
    <t>Một số vấn đề về quản lý nhà nước kinh tế, văn hoá, giáo dục trên thế giới và Việt Nam                                       (Sách tham khảo)</t>
  </si>
  <si>
    <t xml:space="preserve">Học viện ngoại giaoViệt Nam khoa truyền thông và văn hoá đối ngoại                PGS, TS.                           Lê Thanh Bình </t>
  </si>
  <si>
    <t xml:space="preserve">Kinh tế Việt Nam năm 2008 động thái nguyên nhân và phản ứng chính sách </t>
  </si>
  <si>
    <t xml:space="preserve">Viện khoa học xã hội Việt Nam Viện nghiên cứu Việt Nam </t>
  </si>
  <si>
    <t>Hoạt động của Quốc hội trong điều kiện Việt Nam là thành viên của WTO                               (Sách tham khảo)</t>
  </si>
  <si>
    <t>TS. Luật học                 Đỗ Ngọc Hải</t>
  </si>
  <si>
    <t>15/5/2009</t>
  </si>
  <si>
    <t xml:space="preserve">Công ty in Trung Sơn </t>
  </si>
  <si>
    <t>Một số yếu tố cản trở quá trình cổ phần hoá doanh nghiệp nhà nước                     (Sách tham khảo)</t>
  </si>
  <si>
    <t xml:space="preserve">TS.                        Trần Thị Minh Ngọc </t>
  </si>
  <si>
    <t xml:space="preserve">Công ty in Giao thông </t>
  </si>
  <si>
    <t xml:space="preserve">Quê hương gia thế của                      chủ tịch Hồ Chí Minh </t>
  </si>
  <si>
    <t xml:space="preserve">Bùi Thị Thu Hà </t>
  </si>
  <si>
    <t>7/2009</t>
  </si>
  <si>
    <t xml:space="preserve">Công ty CP in Sao Việt </t>
  </si>
  <si>
    <t xml:space="preserve">Các văn bản pháp luật về chính sách đối với lao động bị mất việc làm, thôi việc </t>
  </si>
  <si>
    <t>23/6/2009</t>
  </si>
  <si>
    <t>Luật hợp đồng Việt Nam bản án và bình luận bản án. Sách chuyên khảo                             (Tái bản lần thứ nhất có sửa chữa bổ sung)</t>
  </si>
  <si>
    <t xml:space="preserve">TS.                         Đỗ Văn Đại </t>
  </si>
  <si>
    <t xml:space="preserve">Chương trình chuyên đề bồi  dưỡng lý luận chính trị và nghiệp vụ dành cho cán bộ hội liên hiệp phụ nữ ở cơ sở </t>
  </si>
  <si>
    <t xml:space="preserve">Ban Tuyên giáo Trung ương - Hội liên hiệp phụ nữ Việt Nam </t>
  </si>
  <si>
    <t xml:space="preserve">Chương trình chuyên đề bồi  dưỡng lý luận chính trị và nghiệp vụ dành cho cán bộ Mặt trận tổ quốc ở cơ sở </t>
  </si>
  <si>
    <t xml:space="preserve">Ban Tuyên giáo Trung ương - Mặt trân tổ quốc Việt Nam </t>
  </si>
  <si>
    <t xml:space="preserve">Chủ tịch Hồ Chí Minh ngày này năm xưa Tập I </t>
  </si>
  <si>
    <t xml:space="preserve">Tạp chí xưa và nay </t>
  </si>
  <si>
    <t xml:space="preserve">Các quy định về lập, điều chỉnh và thẩm định quy hoạch, kế hoạch sử dụng đất </t>
  </si>
  <si>
    <t>Quy định pháp luật về in, phát hành, sử dụng, quản lý hoá đơn</t>
  </si>
  <si>
    <t xml:space="preserve">Luật Bảo hiểm xã hội </t>
  </si>
  <si>
    <t>Hiến pháp nước cộng hoà xã hội chủ nghĩa Việt Nam năm 1992 (Đã  đựơc sửa đổi, bổ sung năm 2001)</t>
  </si>
  <si>
    <t>Luật Nhà ở năm 2005 được sửa đổi, bổ sung năm 2009</t>
  </si>
  <si>
    <t>Luật phòng, chống tham nhũng năm 2005 sửa  đổi, bổ sung năm 2007</t>
  </si>
  <si>
    <t>Hành trình theo chân Bác (DVD)</t>
  </si>
  <si>
    <t>Hãng phim Truyền hình TPHCM</t>
  </si>
  <si>
    <t>Cuộc sống mới ở các điểm tái định cư thuỷ điện Sơn La</t>
  </si>
  <si>
    <t>Tỉnh uỷ - HĐN - UBND - ban chỉ đạo di dân tái định cư thuỷ điện Sơn La</t>
  </si>
  <si>
    <t>24x31</t>
  </si>
  <si>
    <t>Dự thảo các Văn kiện trình Đại hội XI của Đảng (Tài liệu sử dụng tại đại hội Đảng cấp cơ sở)                        Lưu hành nội bộ</t>
  </si>
  <si>
    <r>
      <t xml:space="preserve">Nội các Trần Trọng Kim Bản chất, vai trò và vị trí lịch sử                                  </t>
    </r>
    <r>
      <rPr>
        <b/>
        <sz val="10"/>
        <rFont val="Times New Roman"/>
        <family val="1"/>
      </rPr>
      <t>(The tran trong kim's Cabinet, Histiric Role and Position)</t>
    </r>
  </si>
  <si>
    <t>Giáo trình soạn thảo văn bản công tác tư tưởng (Xuất bản lần thứ hai)</t>
  </si>
  <si>
    <t>PGS, TS. Lương Khắc Hiếu -                     TS.                         Mai Đức Ngọc                     (Đồng chủ biên)</t>
  </si>
  <si>
    <t xml:space="preserve">Tư tưởng Hồ Chí Minh về báo chí và xuất bản </t>
  </si>
  <si>
    <t>Dân tộc mông Sơn La với việc giải quyết vấn đề tín ngưỡng tôn giáo hiện nay (Tái bản lần thứ nhất )</t>
  </si>
  <si>
    <t>PGS,TS.Trần Thái Học</t>
  </si>
  <si>
    <t>Nghị định số 109/2013/NĐ-CP về xử phạt vi phạm hành chính trong lĩnh vực quản lý giá, phí, lệ phí, hóa đơn và VBHDTH</t>
  </si>
  <si>
    <t>Giải pháp nâng cao chất lượng kiểm tra, giám sát cán bộ giai đoạn hiện nay</t>
  </si>
  <si>
    <t>Góp phần nhỏ vào cuộc vận động lớn</t>
  </si>
  <si>
    <t>Luật xử lý vi phạm hành chính năm 2012 và VBHDTH</t>
  </si>
  <si>
    <t>TPh</t>
  </si>
  <si>
    <t>Nghị định số 72/2013/NĐ-CP</t>
  </si>
  <si>
    <t>Phong cách Bác Hồ</t>
  </si>
  <si>
    <t>Luật cư trú năm 2006 sửa đổi, bổ sung năm 2013 và VBHDTH</t>
  </si>
  <si>
    <t>Lịch sử cách mạng của Đảng bộ và nhân dân thị trấn Thường Tín (1988-2010)</t>
  </si>
  <si>
    <t>Đảng bộ huyện Thường tín, BCHĐB thị trấn</t>
  </si>
  <si>
    <t>Nguyễn Ngọc Trường</t>
  </si>
  <si>
    <t>Thủ tục giải quyết tranh chấp dân sự câu hỏi thực tế và giải đáp</t>
  </si>
  <si>
    <t>Hỏi - đáp pháp lệnh ưu đãi người có công với cách mạng</t>
  </si>
  <si>
    <t>Những điều cần biết về Bộ luật lao động năm 2012</t>
  </si>
  <si>
    <t>Bệnh thường mắc thuốc cần dùng</t>
  </si>
  <si>
    <t>CD - ROM Hồ Chí Minh toàn tập (xuất bản lần thứ 3)</t>
  </si>
  <si>
    <t>REC VN</t>
  </si>
  <si>
    <t xml:space="preserve">Luật phòng, chống bạo lực gia đình CD AUDIO (song ngữ Việt - Khmer) </t>
  </si>
  <si>
    <t xml:space="preserve">Pháp lệnh dân số năm 2003 được sửa đổi năm 2008 CD AUDIO (song ngữ Việt - Khmer)  </t>
  </si>
  <si>
    <t>Giải quyết khiếu nại kỷ luật trong Đảng hiện nay thực trạng và giải pháp</t>
  </si>
  <si>
    <t>Quân đội nhân dân Việt Nam tham gia đào tạo nguồn nhân lực phục vụ sự nghiệp CNH, HĐH đất nước</t>
  </si>
  <si>
    <t>Đại tá, PGS.TS. Trần Đăng Bộ - Thượng tá, TS.Hoàng Văn Phai (ĐCB)</t>
  </si>
  <si>
    <t>Đổi mới chính sách nông nghiệp Việt Nam bối cảnh, nhu cầu và triển vọng</t>
  </si>
  <si>
    <t>Đặng Kim Sơn, Trần Công Thắng, Đỗ Liên Hương, Võ Thị Thanh Tâm, Phạm Thị Kim Dung</t>
  </si>
  <si>
    <t>Các Mác, Ph.Ăngghen, tuyển tập, tập IV (tiếng Lào)</t>
  </si>
  <si>
    <t>Khu phố cổ Hà Nội nửa đầu thế kỷ XX qua tư liệu địa chính</t>
  </si>
  <si>
    <t>Phan Phương Thảo (Chủ biên)</t>
  </si>
  <si>
    <t>Viện KHXHNV quân sự, Đại tá, PGS, TS. Văn Đức Thanh (tổng chủ biên)</t>
  </si>
  <si>
    <t>Lịch sử chiến tranh nhân dân tỉnh Bình Dương (1945-1975)</t>
  </si>
  <si>
    <t>BCHĐB tỉnh Bình Dương</t>
  </si>
  <si>
    <t>BC tuần 30-6 đến 4-7</t>
  </si>
  <si>
    <t>Điện Biên 100 năm xây dựng và phát triển                              (1909 - 2009)</t>
  </si>
  <si>
    <t xml:space="preserve">Tỉnh uỷ hội đồng nhân dân - uỷ ban nhân dân tỉnh Điện Biên </t>
  </si>
  <si>
    <t>16/7/2009</t>
  </si>
  <si>
    <t>Tỉnh uỷ, HĐND, UBND tỉnh Sơn La                  TS.                       Thào Xuân Sùng                     (Chủ biên)</t>
  </si>
  <si>
    <t>50 năm xây dựng và phát triển (1960 - 2010)</t>
  </si>
  <si>
    <t xml:space="preserve">Cty Phân đạm và hoá chất Hà Bắc </t>
  </si>
  <si>
    <t>Lịch sử Đảng bộ và nhân dân xã An Lập (1945-2010)</t>
  </si>
  <si>
    <t>Đảng bộ huyện Dầu Tiếng, tỉnh Bình Dương, BCHĐB xã An Lập</t>
  </si>
  <si>
    <t>Văn hóa sức mạnh nội sinh của phát triển</t>
  </si>
  <si>
    <t>GS.TS. Phùng Hữu Phú, GS.TS. Đinh Xuân Dũng (ĐCB)</t>
  </si>
  <si>
    <t>Tơlơi Wa Hồ Pơtô Bowngach Brơi Jơlan Bing Ta Nao - Lời Bác dạy sáng đường chúng ta đi (song ngữ Jrai - Việt)</t>
  </si>
  <si>
    <t>20x19</t>
  </si>
  <si>
    <t>Nâng cao chất lượng, hiệu quả công tác tuyên giáo trước yêu cầu mới</t>
  </si>
  <si>
    <t>Luật quảng cáo năm 2012 và văn bản hướng dẫn thi hành</t>
  </si>
  <si>
    <t>Một số vấn đề tăng cường trách nhiệm công tố trong hoạt động điều tra, gắn công tố với hoạt động điều tra theo yêu cầu cải cách tư pháp</t>
  </si>
  <si>
    <t>TS. Nguyễn Hải Phong (Chủ biên)</t>
  </si>
  <si>
    <t>In Hà Nội</t>
  </si>
  <si>
    <t>Trưởng thôn tổ trưởng tổ dân phố Những kiến thức cơ bản</t>
  </si>
  <si>
    <t>I-2014</t>
  </si>
  <si>
    <t>In truyền thông</t>
  </si>
  <si>
    <t>Hội người cao tuổi VN và công tác chăm sóc phát huy vai trò người cao tuổi (Hỏi và đáp)</t>
  </si>
  <si>
    <t>BTGTW</t>
  </si>
  <si>
    <t>Sách In nối ở ST</t>
  </si>
  <si>
    <t xml:space="preserve">Tài liệu bồi dưỡng lý luận chính trị dành cho đảng viên mới </t>
  </si>
  <si>
    <t>Tín ngưỡng truyền thống Việt Nam (Hỏi - Đáp)</t>
  </si>
  <si>
    <t>Sổ tay về quản lý nhà nước và kỹ năng làm việc dành cho cán bộ, công chức xã, phường, thị trấn</t>
  </si>
  <si>
    <t>TS. Vũ Đăng Minh (Bộ Nội vụ)</t>
  </si>
  <si>
    <t>Những khía cạnh Lịch sử - Văn hóa Việt Nam và Thế giới</t>
  </si>
  <si>
    <t>Trường Đại học khoa học Huế (Khoa lịch sử)</t>
  </si>
  <si>
    <t>CTy In Truyền thông</t>
  </si>
  <si>
    <t>GS,TSKH.Vũ Huy Từ</t>
  </si>
  <si>
    <t xml:space="preserve">Trần Anh Phương </t>
  </si>
  <si>
    <t xml:space="preserve">Trường Sơn đường khát vọng  </t>
  </si>
  <si>
    <t xml:space="preserve">Ban chỉ đạo biên soạn  </t>
  </si>
  <si>
    <t xml:space="preserve">Cty CP in Công đoàn Việt Nam </t>
  </si>
  <si>
    <t>Báo cáo(1/1/09-&gt;2/6/09)</t>
  </si>
  <si>
    <r>
      <t xml:space="preserve">Ghế   </t>
    </r>
    <r>
      <rPr>
        <sz val="9"/>
        <rFont val="Times New Roman"/>
        <family val="1"/>
      </rPr>
      <t xml:space="preserve">                                            (Tiểu phẩm báo chí )</t>
    </r>
  </si>
  <si>
    <t xml:space="preserve">Hữu Thọ </t>
  </si>
  <si>
    <t xml:space="preserve">Hồ chí Minh vận dụng sáng tạo và phát triển chủ nghĩa Mác - Lênin về xây dựng nhà nước pháp quyền </t>
  </si>
  <si>
    <t xml:space="preserve">HVChính trị - HCQG           Hồ Chí Minh TS.             Phạm Ngọc Dũng </t>
  </si>
  <si>
    <t xml:space="preserve">Hỏi - đáp về thực hiện thí điểm không tổ chức hội đồng nhân dân huyện,                         quận, phường </t>
  </si>
  <si>
    <t>Bộ Nội vụ        Bộ  trưởng    Trần Văn Tuấn</t>
  </si>
  <si>
    <t>14/5/2009</t>
  </si>
  <si>
    <t xml:space="preserve">Xưởng in Nhà XB Văn hoá dân tộc </t>
  </si>
  <si>
    <t xml:space="preserve">Kinh tế - xã hội liên bang Nga thời kỳ hậu Xô Viết </t>
  </si>
  <si>
    <t>TS.           Nguyễn Thị Huyền Sâm</t>
  </si>
  <si>
    <t>Cty in Thương mại TTXVN</t>
  </si>
  <si>
    <t xml:space="preserve">Pháp luật về chống cạnh tranh không lành mạnh                            ở Việt Nam </t>
  </si>
  <si>
    <t xml:space="preserve">TS.                  Lê Anh Tuấn </t>
  </si>
  <si>
    <t>Hỏi - đáp pháp luật về hôn nhân và gia đình</t>
  </si>
  <si>
    <t>Trung tâm hỗ trợ và nghiên cứu pháp lý</t>
  </si>
  <si>
    <t>Luật thi đua, khen thưởng năm 2003 sđ, bs năm 2005, 2009, 2013</t>
  </si>
  <si>
    <t>Tìm hiểu luật hải quan năm 2014</t>
  </si>
  <si>
    <t>Trương Hồng Quang, Phạm Linh Nhân</t>
  </si>
  <si>
    <t>Lịch sử Đảng bộ và nhân dân thị trấn Lương Bằng - Tập II (1975-2010)</t>
  </si>
  <si>
    <t>BCH Đảng bộ thị trấn Lương Bằng</t>
  </si>
  <si>
    <t>Luật giáo dục năm 2005 sđ, bs năm 2009, 2014</t>
  </si>
  <si>
    <t>Di tích quốc gia đặc biệt - Khu lưu niệm Chủ tịch Hồ Chí Minh tại quê hương Nghệ An</t>
  </si>
  <si>
    <t>Sở VH-TT và DL Nghệ An - Khu di tích Kim Liên</t>
  </si>
  <si>
    <t>Quét cầu thang</t>
  </si>
  <si>
    <t>Ủy ban Trung ương Mặt trận Tổ quốc Việt Nam - Khóa VIII</t>
  </si>
  <si>
    <t>ĐCSVN, Tỉnh ủy Quảng Ngãi</t>
  </si>
  <si>
    <t>BC 26-30/1</t>
  </si>
  <si>
    <t>Luật sđ, bs một số điều của Luật thi hành án dân sự</t>
  </si>
  <si>
    <t>Lịch sử đấu tranh cách mạng của đảng bộ và nhân dân xã Minh Hoàng</t>
  </si>
  <si>
    <t>BCHĐB xã Minh Hoàng</t>
  </si>
  <si>
    <t>Nghiên cứu thị trường Việt Cường</t>
  </si>
  <si>
    <t>Năng lực lãnh đạo và sức chiến đấu của Đảng trong thời kỳ mới - Một số vấn đề lý luận và thực tiễn</t>
  </si>
  <si>
    <t>PGS.TS. Lương Khắc Hiếu, PGS.TS. Trương Ngọc Nam (ĐCB)</t>
  </si>
  <si>
    <t>Lịch sử công tác tham mưu lực lượng vũ trang tỉnh Vĩnh Long (1945-1975)</t>
  </si>
  <si>
    <t>ĐU - BCHQS tỉnh Vĩnh Long</t>
  </si>
  <si>
    <t>Nguyễn Đức Cảnh - Tiểu sử</t>
  </si>
  <si>
    <t>Thịnh vượng chung - kinh tế học cho hành tinh đông đúc</t>
  </si>
  <si>
    <t>Bài tập phân tích dự án đầu tư</t>
  </si>
  <si>
    <t>Ts. Phạm Thị Thu Hà</t>
  </si>
  <si>
    <t>Phan Đăng Lưu - Tiểu sử</t>
  </si>
  <si>
    <t>Quản lý công</t>
  </si>
  <si>
    <t>TS. Trần Anh Tuấn - PGS.TS. Nguyễn Hữu Hải (ĐCB)</t>
  </si>
  <si>
    <t>Lịch sử đấu tranh cách mạng của đảng bộ và nhân dân xã Ba Động (1930-2010)</t>
  </si>
  <si>
    <t>BCHĐB xã Ba Động</t>
  </si>
  <si>
    <t>Lịch sử đảng bộ và nhân dân xã Triệu Ái (1930-2010)</t>
  </si>
  <si>
    <t>BCHĐB xã Triệu Ái</t>
  </si>
  <si>
    <t>Hoạt động giám sát của quốc hội Việt Nam trong cơ chế giám sát quyền lực nhà nước</t>
  </si>
  <si>
    <t>PGS.TS. Trương Thị Hồng Hà (CB)</t>
  </si>
  <si>
    <t>Lịch sử Sài Gòn - Chợ Lớn - Gia Định kháng chiến (1945-1975)</t>
  </si>
  <si>
    <t>Đảng bộ Vietsopetro - từ đại hội đến đại hội 1982-2015</t>
  </si>
  <si>
    <t>Vietsopetro</t>
  </si>
  <si>
    <t>Thực trạng và giải pháp xây dựng đội ngũ trí thức Việt Nam trong sự nghiệp đổi mới đất nước (sách tham khảo)</t>
  </si>
  <si>
    <t>Những nội dung cơ bản của môn học Lý luận về nhà nước và pháp luật</t>
  </si>
  <si>
    <t>Những vấn đề lý luận và thực tiễn sửa đổi, bổ sung Hiến pháp năm 1992</t>
  </si>
  <si>
    <t>Tài liệu học tập các Nghị quyết Hội nghị Trung ương 6, khoá X
( Dành cho cán bộ, đảng viên cơ sở )</t>
  </si>
  <si>
    <t>TS. Nguyễn Duy Hùng</t>
  </si>
  <si>
    <t>Đức Lượng</t>
  </si>
  <si>
    <t>Một số quy định pháp luật về trung tâm giới thiệu việc làm và doanh nghiệp hoạt động giới thiệu việc làm</t>
  </si>
  <si>
    <t>30 năm VIETCOMBANK thành phố Hồ Chí Minh (1976 - 2006 )</t>
  </si>
  <si>
    <t>Ngân hàng Ngoại thương VN</t>
  </si>
  <si>
    <t>Sách vàng thương hiệu Việt</t>
  </si>
  <si>
    <t>Trung tâm tư vấn quản lý doanh nghiệp</t>
  </si>
  <si>
    <t>Cẩm nang thông tin thuế - Tập VIII/2006</t>
  </si>
  <si>
    <t>Cẩm nang thông tin thuế - Tập IX/2006</t>
  </si>
  <si>
    <t>Quy định mới về cưỡng chế thi ành án dân sự</t>
  </si>
  <si>
    <t>Hỏi - đáp về pháp luật giao thông đường sắt</t>
  </si>
  <si>
    <t>Quy định mới về chương trình hỗ trợ phát triển tài sản trí tuệ của doanh nghiệp</t>
  </si>
  <si>
    <t>BCHĐB phường Quan Triều</t>
  </si>
  <si>
    <t>Tiên Điền Nguyễn Du - Địa linh nhân kiệt</t>
  </si>
  <si>
    <t>PGS. TS. Nguyễn Quốc Phẩm</t>
  </si>
  <si>
    <t>Bác Hồ với đài tiếng nói Việt Nam (bút ký tư liệu)</t>
  </si>
  <si>
    <t>Vĩnh Trà</t>
  </si>
  <si>
    <t>Luật thuế tài nguyên năm 2009 sđ, bs năm 2014</t>
  </si>
  <si>
    <t>TCCS</t>
  </si>
  <si>
    <t>Hỏi - đáp luật bảo hiểm xã hội năm 2014</t>
  </si>
  <si>
    <t>Lê Thị Thanh Duyên</t>
  </si>
  <si>
    <t>Luật điện lực năm 2004 sđ, bs năm 2012 và VBHDTH</t>
  </si>
  <si>
    <t>Tài liệu bồi dưỡng bí thư chi bộ và cấp ủy viên ở cơ sở (TB)</t>
  </si>
  <si>
    <t>PGS.TS. Nguyễn Hữu Hải - ThS. Nguyễn Tuấn Minh (Đồng chủ biên)</t>
  </si>
  <si>
    <t>Hỏi - đáp chế độ tài sản của vợ chồng trong quan hệ hôn nhân và gia đình</t>
  </si>
  <si>
    <t>BCT 21 đến 25/9 (6 cuốn); Báo cáo tháng 9: 33 cuốn</t>
  </si>
  <si>
    <t>Thế giới trong 50 năm qua (1945-1995) và thế giới trong 25 năm tới (1996-2020)</t>
  </si>
  <si>
    <t>Nguyễn Cơ Thạch</t>
  </si>
  <si>
    <t>Cơ chế giải quyết tranh chấp thay thế đối với các quan hệ thương mại ở Việt Nam - Lý luận và thực tiễn</t>
  </si>
  <si>
    <t>TS. Dương Quỳnh Hoa</t>
  </si>
  <si>
    <t>Chiêm nghiệm chân lý</t>
  </si>
  <si>
    <t>Hồ Ngọc Sơn</t>
  </si>
  <si>
    <t>Quản lý cộng đồng về đất đai của người Thái vùng Tây Bắc Việt Nam</t>
  </si>
  <si>
    <t>TS. Lương Thị Thu Hằng</t>
  </si>
  <si>
    <t>Đảng bộ tỉnh Thái Bình qua các kỳ đại hội</t>
  </si>
  <si>
    <t>Ban Chấp hành Đảng bộ tỉnh Thái Bình</t>
  </si>
  <si>
    <t>In Thái Bình</t>
  </si>
  <si>
    <t>Lời dạy của Bác Hồ mãi soi đường cho Đảng bộ và nhân dân các dân tộc Lào Cai</t>
  </si>
  <si>
    <t>Tỉnh uỷ Lào Cai</t>
  </si>
  <si>
    <t>Truyền thống ngành xây dựng tỉnh Lào Cai (1959 - 2015)</t>
  </si>
  <si>
    <t>Sở xây dựng tỉnh Lào Cai</t>
  </si>
  <si>
    <t>Lịch sử Việt Nam giản yếu (Sách tham khảo) Tái bản lần thứ hai, có sửa chữa, bổ sung</t>
  </si>
  <si>
    <t>GS. Lương Ninh (Chủ biên) - PGS. Nguyễn Cảnh Minh, PGS. Nguyễn Ngọc Cơ - PGS.Trần Bá Đệ, PGS. Trịnh Vương Hồng, PGS. Chương Thâu</t>
  </si>
  <si>
    <t>Lịch sử công tác dân vận của Đảng Cộng sản Việt Nam (1930 - 2010)</t>
  </si>
  <si>
    <t>Ban Chấp hành Trung ương - Ban Dân vận</t>
  </si>
  <si>
    <t>Văn kiện Đảng bộ toàn tập - 1 (1947-1951)</t>
  </si>
  <si>
    <t>Đảng Cộng sản Việt Nam - Đảng bộ tỉnh Lào Cai</t>
  </si>
  <si>
    <t>Văn kiện Đảng bộ toàn tập - 2 (1951-1955)</t>
  </si>
  <si>
    <t>Văn kiện Đảng bộ toàn tập - 3 (1956-1959)</t>
  </si>
  <si>
    <t>Văn kiện Đảng bộ toàn tập - 4 (1959-1962)</t>
  </si>
  <si>
    <t>Văn kiện Đảng bộ toàn tập - 5 (1963-1966)</t>
  </si>
  <si>
    <t>Văn kiện Đảng bộ toàn tập - 6 (1967-1970)</t>
  </si>
  <si>
    <t>Văn kiện Đảng bộ toàn tập - 7 (1970-1972)</t>
  </si>
  <si>
    <t>Văn kiện Đảng bộ toàn tập - 8 (1973-1976)</t>
  </si>
  <si>
    <t>Văn kiện Đảng bộ toàn tập - 9 (1949-1975)</t>
  </si>
  <si>
    <t>BCT 28-9 đến 2-10 (18 cuốn)</t>
  </si>
  <si>
    <t>Lịch sử truyền thống cách mạng xã Chư Băh (1945 - 2015)</t>
  </si>
  <si>
    <t>Thiếu tướng Trần Ngọc Thổ</t>
  </si>
  <si>
    <t xml:space="preserve">TS.                           Ngô Huy Tiếp </t>
  </si>
  <si>
    <t>Lịch sử cục kỹ thuật                    quân khu 7                                                 (1979 - 2009)</t>
  </si>
  <si>
    <t xml:space="preserve">Bộ tư lệnh quân khu 7 cục kỹ thuật </t>
  </si>
  <si>
    <t>Cuộc đời và binh nghiệp</t>
  </si>
  <si>
    <t>Ngân hàng câu hỏi thi, kiểm tra môn Những nguyên lý cơ bản của chủ nghĩa Mác - Lênin (Dùng làm tài liệu tham khảo phục vụ thi, kiểm tra cho các trường đại học, cao đẳng)</t>
  </si>
  <si>
    <t>TS.Phạm Văn Sinh (Chủ biên)</t>
  </si>
  <si>
    <t>Hà Nam- Thế và lực mới trong thế kỷ XXI</t>
  </si>
  <si>
    <t>Công ty CP Văn hoá tổng hợp Hưng Phú TP HCM</t>
  </si>
  <si>
    <t xml:space="preserve">Văn kiện Đảng về phát triển nông nghiệp </t>
  </si>
  <si>
    <t>Lịch sử Triết học phương Tây (tập 3) Triết học phương tây hiện đại</t>
  </si>
  <si>
    <t>Lịch sử Triết học phương Tây (tập 1) Triết học cổ đại, triết học trung cổ, triết học phục hưng</t>
  </si>
  <si>
    <t>Nguyễn Duy Trinh - Tác phẩm (tập I)</t>
  </si>
  <si>
    <t>Nguyễn Duy Trinh</t>
  </si>
  <si>
    <t>Hồ Đắc Di - Nhà y học triết nhân</t>
  </si>
  <si>
    <t>Trường Đại học Y Hà Nội</t>
  </si>
  <si>
    <t>Giáo trình triết học Mác- Lênin
Tập 2- Chủ nghĩa duy vật lịch sử
(tái bản lần thứ hai có bổ sung )</t>
  </si>
  <si>
    <t>Phát triển kinh tế vùng trong quá trình công nghiệp hoá, hiện đại hoá</t>
  </si>
  <si>
    <t>TS.Nguyễn Xuân Thu
TS.Nguyễn Văn Phú</t>
  </si>
  <si>
    <t>Nhớ mãi một thời gian khó</t>
  </si>
  <si>
    <t>Hoàng Minh Thắng</t>
  </si>
  <si>
    <t xml:space="preserve">Triết lý phát triển                          Hồ Chí Minh                                                   giá trị lý luận và thực tiễn </t>
  </si>
  <si>
    <t xml:space="preserve">PGS, TS.                  Phạm Ngọc Anh </t>
  </si>
  <si>
    <t>27/8/2009</t>
  </si>
  <si>
    <t xml:space="preserve">Những khía cạnh lịch sử - văn hoá Việt Nam và thế giới </t>
  </si>
  <si>
    <t xml:space="preserve">Trường Đại học khoa học Huế khoa lịch sử </t>
  </si>
  <si>
    <t>Đổi mới phương thức                  lãnh đạo của Đảng                                 đối với trí thức nước ta hiện nay                                               (Sách chuyên khảo )                           Tái bản lần thứ nhất</t>
  </si>
  <si>
    <t>Vì sao kinh tế thị trường là phương tiện, kinh tế nhà nước là chủ đạo? (Sách tham khảo )</t>
  </si>
  <si>
    <t>PGS,TS.Nguyễn Văn Thâm
TS.Nguyễn Kỳ Hồng</t>
  </si>
  <si>
    <t>Giáo trình triết học Mác- Lênin
Tập 1- Chủ nghĩa duy vật biện chứng
(tái bản lần thứ hai có bổ sung )</t>
  </si>
  <si>
    <t>PGS,TS.Lê Doãn Tá
PGS,TSVũ Trọng Dung</t>
  </si>
  <si>
    <t xml:space="preserve">Trường ĐHọc Nông lâm ĐH Huế Khoa sau ĐHọc Nghiên cứu môi trường toàn cầu ĐH Kyto </t>
  </si>
  <si>
    <t xml:space="preserve">Cty in T kê và sản xuất bao bì Huế </t>
  </si>
  <si>
    <t xml:space="preserve">Giáo trình luật hành chính Việt Nam  </t>
  </si>
  <si>
    <t xml:space="preserve">PGS, TS. Nguyễn Cửu Việt </t>
  </si>
  <si>
    <t>16/8/2008</t>
  </si>
  <si>
    <t xml:space="preserve">Cẩm nang trường học Việt Nam </t>
  </si>
  <si>
    <t xml:space="preserve">TS.       Nguyễn Ngọc Đào </t>
  </si>
  <si>
    <t xml:space="preserve">Trung tâm in Đo vẽ bản đồ </t>
  </si>
  <si>
    <t>Thái Bình những tập thể cá nhân anh hùng (Tập 1)</t>
  </si>
  <si>
    <t xml:space="preserve">Ban chấp hành Đảng bộ tỉnh Thái Bình </t>
  </si>
  <si>
    <t>60 mươi năm truyền thống ngành kiểm tra Đảng (1948-2008)</t>
  </si>
  <si>
    <t xml:space="preserve">Uỷ ban kiểm tra Trung ương </t>
  </si>
  <si>
    <t>Quản lý thành công trong thời đại khủng khoảng                          kinh tế toàn cầu</t>
  </si>
  <si>
    <t>TS.                        Trần Xuân Kiên</t>
  </si>
  <si>
    <t xml:space="preserve">Sức mạnh của thiết kế điều tra (Sách tham khảo)                       Cẩm nang dùng trong Qảng lý điều tra, Diễn giải Kết quả điều tra, và Chi phối Đối tượng điều tra </t>
  </si>
  <si>
    <t>Ngân hàng thế giới    GIUSEPPE IAROSSI</t>
  </si>
  <si>
    <t>18,5x23,5</t>
  </si>
  <si>
    <t>29/6/2009</t>
  </si>
  <si>
    <t>GS. TS.                    Peter Van Den Bossche        Ths.         Nguyễn Văn Tuấn</t>
  </si>
  <si>
    <t>Luật bảo vệ môi trường năm 2005 và văn bản hướng dẫn thi hành        * Luật bảo vệ môi trường năm 2005                                             * Nghị định số 80 / 2006/NĐ- CP quy định chi tiết vàHDTH một số điều của luật bảo vệ môi trường, Nghị định số 21/ 2008/NĐ- CP sửa đổi bổ sung Nghị định số 80/2006/ NĐ- CP...                       * Các Nghị định, Quyết định, Thông Tư ... HDTH</t>
  </si>
  <si>
    <t>Hoàn thiện pháp luật xuất cảnh nhập cảnh và cư trú ở Việt Nam (Sách tham khảo)</t>
  </si>
  <si>
    <t xml:space="preserve">TS.       Nguyễn Văn Cường </t>
  </si>
  <si>
    <t>30/9/2008</t>
  </si>
  <si>
    <t>Xây dựng và củng cố khối đại đoàn kết dân tộc ở Tây Nguyên (Sách chuyên khảo)</t>
  </si>
  <si>
    <t xml:space="preserve">PGS, TS. Trương Minh Dục </t>
  </si>
  <si>
    <t xml:space="preserve">PGS, TS. Đào Duy Quát       PGS, TS. Phạm Văn Ninh </t>
  </si>
  <si>
    <t xml:space="preserve">Cty Cổ phần in 15 </t>
  </si>
  <si>
    <t>Giáo trình lịch sử kinh tế quốc dân</t>
  </si>
  <si>
    <t>Phạm Văn Đồng và ngoại giao Việt Nam</t>
  </si>
  <si>
    <t>Bộ luật dân sự năm 2005 và văn bản hướng dẫn thi hành</t>
  </si>
  <si>
    <t xml:space="preserve">Nguyễn Đắc Hưng  </t>
  </si>
  <si>
    <t xml:space="preserve">Văn bản pháp luật về đăng ký và quản lý hộ tịch </t>
  </si>
  <si>
    <t>18/8/2008</t>
  </si>
  <si>
    <t>29/9/2008</t>
  </si>
  <si>
    <t>Văn kiện đại hội Đảng thời kỳ đổi mới và hội nhập (Đại hội VI, VII, VIII, IX, X)</t>
  </si>
  <si>
    <t xml:space="preserve">Đảng Cộng sản Việt Nam </t>
  </si>
  <si>
    <t>Ctu Cp in TM &amp; VINA</t>
  </si>
  <si>
    <t>20/5/2008</t>
  </si>
  <si>
    <t xml:space="preserve">Hồ Chí MInh tiểu sử </t>
  </si>
  <si>
    <t>GS.                       Song Thành (Chủ biên)</t>
  </si>
  <si>
    <t xml:space="preserve">Công tác giáo dục lý luận Chính trị cho sinh viên Việt Nam hiện nay </t>
  </si>
  <si>
    <t xml:space="preserve">Lịch sử Đảng bộ tỉnh 
Tiền Giang (1954- 1975), 
tập II                </t>
  </si>
  <si>
    <t>15x23</t>
  </si>
  <si>
    <t>Dân chủ nhân quyền - giá trị toàn cầu và đặc thù quốc gia (Lưu hành nội bộ)</t>
  </si>
  <si>
    <t xml:space="preserve">Hội đồng 
Lý luận
 Trung ương </t>
  </si>
  <si>
    <t>CtyTNHH MTV in và Văn hoá phẩm</t>
  </si>
  <si>
    <t xml:space="preserve">Thanh Hoá một thời để nhớ </t>
  </si>
  <si>
    <t xml:space="preserve">Hồ Mẫu Ngoạt </t>
  </si>
  <si>
    <t xml:space="preserve">Nghị định số 71/2010/NĐ-CP quy định chi tiết hướng dẫn thi hành Luật nhà ở 
và thông tư hướng dẫn
thực hiện </t>
  </si>
  <si>
    <t>Sách 2010 nộp LC  15/2/2011</t>
  </si>
  <si>
    <t>Những yêu sách đối kháng của Việt Nam và Trung Quốc ở khu vực bãi ngầm Tư Chính và Thanh Long trong biển Đông</t>
  </si>
  <si>
    <t>Brice M.Claget, Văn phòng Luật sư Covington &amp; Burling Washington D.C</t>
  </si>
  <si>
    <t>Hồ Chí Minh về suốt đời phấn đấu cần, kiệm, liêm, chính, chí công vô tư, làm người công bộc tận tụy, trung thành của nhân dân, đời tư trong sáng, cuộc sống riêng giản dị (Tài liệu tham khảo)</t>
  </si>
  <si>
    <t>TPH (trợ giá)</t>
  </si>
  <si>
    <t>Học tập và làm theo tấm gương đạo đức HCM suốt đời phấn đấu cần, kiệm, liêm, chính, chí công vô tư, làm người công bộc tận tụy, trung thành của nhân dân, đời tư trong sáng, cuộc sống riêng giản dị (Tài liệu sinh hoạt chi bộ, đoàn thể và tại các cơ quan, đơn vị năm 2011-2012)</t>
  </si>
  <si>
    <t>Trung tâm Lưu trữ quốc gia II- 35 năm trên đường phát triển (1976-2011)</t>
  </si>
  <si>
    <t>Cục Văn thư và lưu trữ Nhà nước, Trung tâm Lưu trữ quốc gia II</t>
  </si>
  <si>
    <t>Hồ Tùng Mậu- Người cộng sản kiên trung, mẫu mực</t>
  </si>
  <si>
    <t>Học viện Chính trị-Hành chính quốc gia HCM</t>
  </si>
  <si>
    <t>Nguyễn Thị Mai Hoa</t>
  </si>
  <si>
    <t>Tống Đức Thảo, Bùi Việt Phương               (Đồng chủ biên)</t>
  </si>
  <si>
    <t>Lịch sử Đảng bộ và nhân dân xã Vĩnh Thạch 
(1930-2009)</t>
  </si>
  <si>
    <t xml:space="preserve">Huyện ủy
 Vĩnh Linh </t>
  </si>
  <si>
    <t>Lịch sử ngành kiểm sát quân sự Quân khu 9
(1975-2010)</t>
  </si>
  <si>
    <t>Đảng uỷ, Bộ Tư lệnh Quân khu 9</t>
  </si>
  <si>
    <t>TS. Nguyễn Thị Thu Vân</t>
  </si>
  <si>
    <t>Mô hình tăng trưởng kinh tế của VN thời kỳ hậu khủng hoảng và suy thoái kinh tế toàn cầu</t>
  </si>
  <si>
    <t>Hà Văn Hiền - Phạm Hồng Chương (Đồng chủ biên)</t>
  </si>
  <si>
    <t>Một Đông Nam Á - Vận mệnh chung tương lai chung</t>
  </si>
  <si>
    <t>M. Rajaretnam - Thái Quan Trung</t>
  </si>
  <si>
    <t>Đào Tấn Ngoạn - Kôn Meo - Ama Lộc - Từ quê lúa Tuy Hòa đến đại ngàn Trường Sơn</t>
  </si>
  <si>
    <t>TS. Trần Đình Thắng</t>
  </si>
  <si>
    <t>Về nguyên tắc tranh tụng trong tố tụng hình sự</t>
  </si>
  <si>
    <t>TS. Nguyễn Văn Hiển</t>
  </si>
  <si>
    <t>Tài liệu học tập Kết luận Hội nghị lần thứ ba Ban Chấp hành Trung ương Đảng khóa XI (Dùng cho cán bộ, đảng viên ở cơ sở)</t>
  </si>
  <si>
    <t xml:space="preserve">Tài liệu nghiên cứu Kết luận Hội nghị lần thứ ba Ban Chấp hành Trung ương Đảng khóa XI (Dùng cho cán bộ chủ chốt và báo cáo viên) </t>
  </si>
  <si>
    <t>Tài liệu chuyên đề bồi dưỡng lý luận chính trị và nghiệp vụ dành cho cán bộ Hội Liên hiệp Phụ nữ ở cơ sở (Sửa chữa, bổ sung theo Văn kiện Đại hội XI của Đảng)</t>
  </si>
  <si>
    <t>Ban Tuyên giáo Trung ương- Hội Liên hiệp Phụ nữ VN</t>
  </si>
  <si>
    <t>In Thuận Phát</t>
  </si>
  <si>
    <t>Tài liệu chuyên đề bồi dưỡng lý luận chính trị và nghiệp vụ dành cho cán bộ Hội Nông dân ở cơ sở (Sửa chữa, bổ sung theo Văn kiện  Đại hội XI của Đảng)</t>
  </si>
  <si>
    <t>Ban Tuyên giáo Trung ương - Hội Nông dân VN</t>
  </si>
  <si>
    <t>Luật tương trợ tư pháp năm 2007 và văn bản hướng dẫn thi hành</t>
  </si>
  <si>
    <t>Nhà giáo Đỗ Xuân Vượng với Trường cấp III Phan Đình Phùng và sự nghiệp giáo dục Hà Tĩnh</t>
  </si>
  <si>
    <t>Nguyễn Bá Bốn (CB)</t>
  </si>
  <si>
    <t>Hỏi - đáp về Pháp lệnh thực hiện dân chủ ở xã, phường, thị trấn</t>
  </si>
  <si>
    <t>NGƯT,ThS. Ng.Thanh Xuân, ThS. Ng. Thế Vịnh (Đồng CB)</t>
  </si>
  <si>
    <t>Quyền tự do kinh doanh theo pháp luật Liên minh châu Âu và VN</t>
  </si>
  <si>
    <t>TS. Phan Huy Hồng, TS. Ng. Thanh Tú</t>
  </si>
  <si>
    <t>Tài liệu chuyên đề bồi dưỡng lý luận chính trị và nghiệp vụ dành cho cán bộ Hội Liên hiệp Phụ nữ ở cơ sở</t>
  </si>
  <si>
    <t>Ban Tuyên giáo Trung ương- HLHPN VN</t>
  </si>
  <si>
    <t>Chính sách xóa đói, giảm nghèo- Thực trạng và giải pháp (Sách chuyên khảo)</t>
  </si>
  <si>
    <t>Trào lưu xã hội dân chủ ở một số nước phương Tây hiện nay (sách tham khảo)</t>
  </si>
  <si>
    <t>GS, TS.Phạm Ngọc Hiền (Chủ biên), Kiều Tiến Hùng- Hồ Anh Tuấn</t>
  </si>
  <si>
    <t xml:space="preserve">Lịch sử Tư tưởng Chính trị - xã hội Việt Nam. Từ Bắc thuộc đến thời Lý - Trần </t>
  </si>
  <si>
    <t xml:space="preserve">Lê Văn Quán </t>
  </si>
  <si>
    <t>TS.Phạm Ngọc Dũng</t>
  </si>
  <si>
    <t>Quan hệ công chúng - Lý luận và thực tiễn (Kỷ yếu hội thảo )</t>
  </si>
  <si>
    <t>Học viện
BC &amp; TT</t>
  </si>
  <si>
    <t>Xây dựng chương trình trên cơ sở Quyền trẻ em</t>
  </si>
  <si>
    <t>Save The Children</t>
  </si>
  <si>
    <t>20x29</t>
  </si>
  <si>
    <t>Quy định hướng dẫn thi hành luật khiếu nại, tố cáo</t>
  </si>
  <si>
    <t>Nghị quyết của Bộ Chính trị về công tác đối với người Việt Nam ở nước ngoài</t>
  </si>
  <si>
    <t>Pháp lệnh ngoại hối năm 2005 và Nghị định hướng dẫn thi hành</t>
  </si>
  <si>
    <t>Tài liệu bồi dưỡng về công tác dân tộc
(dùng cho cán bộ cơ sở)</t>
  </si>
  <si>
    <t>UBDT</t>
  </si>
  <si>
    <t>Hỏi - Đáp những nội dung cơ bản của luật đấu thầu năm 2005</t>
  </si>
  <si>
    <t>Đinh Quốc Khánh</t>
  </si>
  <si>
    <t>Quy định về Sở giao dịch hàng hoá trong hoạt động thương mại</t>
  </si>
  <si>
    <t>Pháp lệnh tổ chức điều tra hình sự và các văn bản hướng dẫn thi hành</t>
  </si>
  <si>
    <t>Về đổi mới và nâng cao chất lượng sinh hoạt Đảng</t>
  </si>
  <si>
    <t>Đức Lượng
(chủ biên)</t>
  </si>
  <si>
    <t>Luật bầu cử đại biểu Quốc hội năm 1997, sửa đổi, bổ sung năm 2001 và các văn bản hướng dẫn thi hành</t>
  </si>
  <si>
    <t>Tìm hiểu pháp luật về bầu cử đại biểu Quốc hội</t>
  </si>
  <si>
    <t>Nguyễn Mạnh Hùng</t>
  </si>
  <si>
    <t>Luật nghĩa vụ quân sự năm 1981; sửa đổi, bổ sung các năm 1990, 1994, 2005 và văn bản mới hướng dẫn thi hành</t>
  </si>
  <si>
    <t>Quy định mới về quản lý tài sản công</t>
  </si>
  <si>
    <t>Luật đấu thầu năm 2005 và văn bản hướng dẫn thi hành</t>
  </si>
  <si>
    <t>Quy định mới về bảo đảm cơ chế giám sát đầu tư tại cộng đồng</t>
  </si>
  <si>
    <t>Quy định mới về bảo đảm hiệu quả trong phòng chống cháy nổ</t>
  </si>
  <si>
    <t>Quan hệ Nga - ASEAN trong bối cảnh quốc tế mới</t>
  </si>
  <si>
    <t>Bảo vệ, xây dựng và đổi mới đất nước</t>
  </si>
  <si>
    <t>Giáo trình đạo đức học Mác-Lênin</t>
  </si>
  <si>
    <t>PGS;TS.Vũ Trọng Dung</t>
  </si>
  <si>
    <t>Lịch sử Đảng bộ huyện Lục Nam 
(1975 - 2005 )</t>
  </si>
  <si>
    <t>BCHĐB
huyện Lục Nam</t>
  </si>
  <si>
    <t>TS.Đặng Đình Tân</t>
  </si>
  <si>
    <t>Tác động của hội nhập kinh tế- quốc tế đến tư duy và đời sống kinh tế- xã hội ở Việt Nam</t>
  </si>
  <si>
    <t>GS,TS.Tô Xuân Dân
TS.Nguyễn Thành Công</t>
  </si>
  <si>
    <t>Theo dòng thời sự</t>
  </si>
  <si>
    <t>Vũ Duy Thông</t>
  </si>
  <si>
    <t>Nâng tầm tư tưởng và trí tuệ của Đảng- đáp ứng yêu cầu lãnh đạo trong giai đoạn mới</t>
  </si>
  <si>
    <t>TS.Nguyễn Văn Hòa</t>
  </si>
  <si>
    <t>Tham luận tại Đại hội đại biểu toàn quốc lần thứ X</t>
  </si>
  <si>
    <t>GS.Phạm Minh Hạc</t>
  </si>
  <si>
    <t>Lê Duẩn và cách mạng Việt Nam</t>
  </si>
  <si>
    <t>Viện Hồ Chí Minh và các lãnh tụ</t>
  </si>
  <si>
    <t>Địa chí các xã tỉnh Cao Bằng
Quyển I</t>
  </si>
  <si>
    <t>TU - UBND
tỉnh Cao Bằng</t>
  </si>
  <si>
    <t>Quy định pháp luật về bổ nhiệm, miễn nhiệm tuyển dụng, quản lý cán bộ công chức</t>
  </si>
  <si>
    <t>Dân chủ và dân chủ ở cơ sở nông thôn trong tiến trình đổi mới</t>
  </si>
  <si>
    <t>Liên Xô- một từ không bao giờ quên</t>
  </si>
  <si>
    <t>Cái mới trong đổi mới</t>
  </si>
  <si>
    <t>Hà Đăng</t>
  </si>
  <si>
    <t>Nhân dân giám sát các cơ quan dân cử ở Việt Nam trong thời kỳ đổi mới</t>
  </si>
  <si>
    <t>Những mẩu truyện về tấm gương đạo đức Hồ Chí Minh Tập II</t>
  </si>
  <si>
    <t>12,5x20,5</t>
  </si>
  <si>
    <t xml:space="preserve">Hoàn thiện cơ chế pháp lý đảm bảo chức năng giám sát của Quốc hội </t>
  </si>
  <si>
    <t>TS.                        Trương  Thị Hồng Hà</t>
  </si>
  <si>
    <t xml:space="preserve">Từ điển từ ngữ nam Bộ </t>
  </si>
  <si>
    <t xml:space="preserve">TS.                      Huỳnh Công Tín </t>
  </si>
  <si>
    <t>Cần Thơ</t>
  </si>
  <si>
    <t xml:space="preserve">Cty in CP Tổng hợp Cần Thơ </t>
  </si>
  <si>
    <t>13,5x20,5</t>
  </si>
  <si>
    <t>Câu hỏi và trả lời về môn Thể chế chính trị thế giới đương đại (Sách tham khảo)</t>
  </si>
  <si>
    <t xml:space="preserve">Nâng cao sức cạnh tranh hàng dệt may của Việt Nam trên thị truờng Hoa Kỳ </t>
  </si>
  <si>
    <t xml:space="preserve">TS.                      Nguyễn Thị Tú </t>
  </si>
  <si>
    <t xml:space="preserve">Nhà in Hà Nội Cty sách Hà Nội </t>
  </si>
  <si>
    <t>Những mẩu truyện về tấm gương đạo đức Hồ Chí Minh Tập I</t>
  </si>
  <si>
    <t>TS.                       Doãn Hùng (Chủ biên)</t>
  </si>
  <si>
    <t>Lịch sử Đảng bộ huyện hướng Hoá Tập II                                     (1975 - 2005)</t>
  </si>
  <si>
    <t xml:space="preserve">BCH Đảng bộ huyện Hướng Hoá </t>
  </si>
  <si>
    <t xml:space="preserve">Mê Linh một vùng đất cổ </t>
  </si>
  <si>
    <t>Luật an toàn thực phẩm năm 2010 và văn bản hướng dẫn thi hành</t>
  </si>
  <si>
    <t>Pháp lệnh án phí, lệ phí tòa án và văn bản hướng dẫn thi hành</t>
  </si>
  <si>
    <t>Phong trào Đồng khởi ở An Giang (Sách tham khảo)</t>
  </si>
  <si>
    <t>TS. Lâm Quang Láng</t>
  </si>
  <si>
    <t>Chính sách tôn giáo thời Tự Đức (1848-1883) (Xuất bản lần thứ hai)</t>
  </si>
  <si>
    <t>Năng lực cạnh tranh của doanh nghiệp Việt Nam sau 5 năm gia nhập WTO</t>
  </si>
  <si>
    <t>Văn hóa, nghệ thuật với việc nâng cao đời sống tinh thần bộ đội và nhân dân</t>
  </si>
  <si>
    <t>Thiếu tướng, Nhạc sĩ Nguyễn Đức Trịnh</t>
  </si>
  <si>
    <t>Nhật ký chiến trường</t>
  </si>
  <si>
    <t>BNG, Ủy ban biên giới quốc gia</t>
  </si>
  <si>
    <t>BNG</t>
  </si>
  <si>
    <t>Quyền con người trong hiến pháp năm 2013 quan điểm mới cách tiếp cận mới và các quy định mới</t>
  </si>
  <si>
    <t>Bộ tư pháp, Viện khoa học pháp lý</t>
  </si>
  <si>
    <t>Đặc trưng công nghệ quân sự Việt Nam qua các thời kỳ cách mạng</t>
  </si>
  <si>
    <t>Trung tướng, Viện sĩ Trương Khánh Châu, Đại tá Lê Thế Mẫu</t>
  </si>
  <si>
    <t>Luật đấu thầu năm 2013 và VBHDTH</t>
  </si>
  <si>
    <t>Lịch sử trường quân sự tỉnh Sóc Trăng (1961-2011)</t>
  </si>
  <si>
    <t>Đảng Ủy, BCH quân sự tỉnh Sóc Trăng, Trường Quấn sự tỉnh Sóc Trăng</t>
  </si>
  <si>
    <t>Bộ máy nhà nước cộng hòa Pháp mô hình tổ chức và hoạt động</t>
  </si>
  <si>
    <t>TS. Tống Đức Thảo</t>
  </si>
  <si>
    <t xml:space="preserve">Công tác kiểm tra giám sát thực hiện Nghị quyết Đại hội X của Đảng - những dấu ấn sâu sắc </t>
  </si>
  <si>
    <t xml:space="preserve">Xưởng in NXB Thế giới </t>
  </si>
  <si>
    <t xml:space="preserve">Ý nghĩa lịch sử và giá trị thời đại của sự kiện Bác Hồ ra đi 
tìm đường cứu nước </t>
  </si>
  <si>
    <t xml:space="preserve">PGS, TS.
Bùi Đình Phong </t>
  </si>
  <si>
    <t xml:space="preserve">Xí nghiệp in Tổng cục CNQP </t>
  </si>
  <si>
    <t xml:space="preserve">Đầu tư phát triển </t>
  </si>
  <si>
    <t xml:space="preserve">PGS, TS.                Ngô Doãn Vịnh         </t>
  </si>
  <si>
    <t xml:space="preserve">Nâng cao hiệu lực quản lý
nhà nước về môi trường </t>
  </si>
  <si>
    <t>PGS, TS. Doãn Chính - TS. Cao Xuân Long</t>
  </si>
  <si>
    <t>Lịch sử Đảng bộ khối các cơ quan tỉnh Lâm Đồng (1976-2011)</t>
  </si>
  <si>
    <t>Ban Chấp hành Đảng bộ khối các cơ quan tỉnh Lâm Đồng</t>
  </si>
  <si>
    <t>Văn hóa Việt trên đất Thái Lan</t>
  </si>
  <si>
    <t>ThS. Ng. T. Kim Yến</t>
  </si>
  <si>
    <t>Pháp luật dân sự và thực tiễn xét xử (Tái bản lần thứ hai có sc, bs)</t>
  </si>
  <si>
    <t>Luật gia Tưởng Duy Lượng</t>
  </si>
  <si>
    <t>80 năm (1930-2010) Đảng Cộng sản Việt Nam - những chặng đường lịch sử vẻ vang</t>
  </si>
  <si>
    <r>
      <t xml:space="preserve">BC tuần 
(7-11 đến 11/11/2011):
</t>
    </r>
    <r>
      <rPr>
        <b/>
        <sz val="9"/>
        <rFont val="Times New Roman"/>
        <family val="1"/>
      </rPr>
      <t>16 cuốn</t>
    </r>
  </si>
  <si>
    <t>Văn hóa Khmer- Nét đẹp trong bản sắc văn hóa Việt Nam (Tái bản có sửa chữa, bổ sung)</t>
  </si>
  <si>
    <t>Phạm Thị Phương Hạnh (CB), Lương Minh Hinh, Vũ Thống Nhất, Huỳnh Công Tín</t>
  </si>
  <si>
    <t>Mối quan hệ con người - tự nhiên và phát triển bền vững ở Việt Nam hiện nay</t>
  </si>
  <si>
    <t>TS. Phạm Thị Oanh</t>
  </si>
  <si>
    <t>Lịch sử cách mạng phường Khâm Thiên (1930-2010)</t>
  </si>
  <si>
    <t>Đảng bộ phường Khâm Thiên, quận Đống Đa, Hà Nội</t>
  </si>
  <si>
    <t>Công ty TNHH in và DVTM PHú Thịnh</t>
  </si>
  <si>
    <t>Lý thuyết tổ chức (Xuất bản lần thứ hai)</t>
  </si>
  <si>
    <t>PGS.TS. Nguyễn Hữu Tri</t>
  </si>
  <si>
    <t>Vai trò của pháp luật trong quá trình hình thành nhân cách (Tái bản lần thứ hai, có chỉnh lý, bổ sung)</t>
  </si>
  <si>
    <t xml:space="preserve">Hỏi - Đáp về xây dựng nếp sống văn minh </t>
  </si>
  <si>
    <t>Luật sửa dổi, bổ sung một số điều của Luật bầu cử đại biểu Quốc hội và Luật bầu cử đại biểu Hội đồng nhân dân</t>
  </si>
  <si>
    <t xml:space="preserve">Cty TNHH một thành viên in và Văn Hoá Phẩm </t>
  </si>
  <si>
    <t>Nhân Dân -                                  Những tác phẩm chọn lọc</t>
  </si>
  <si>
    <t xml:space="preserve">Đinh Thế Huynh </t>
  </si>
  <si>
    <t>Nhớ một thời làm báo Nhân dân</t>
  </si>
  <si>
    <t>TS,                             Lê Minh Toàn                     (Chủ biên)</t>
  </si>
  <si>
    <t>Các cương lĩnh Cách mạng của đảng Cộng sản Việt Nam              (Tái bản có sửa chữa )</t>
  </si>
  <si>
    <t xml:space="preserve">Bình luận khoa học bộ luật hình sự năm 1999 sủa đổi, bổ sung năm 2009                                  Phần các tội phạm </t>
  </si>
  <si>
    <t>Hệ thống an sinh xã hội của một số nước EU giai đoạn hậu khủng hoảng tài chính - kinh tế toàn cầu (Sách chuyên khảo)</t>
  </si>
  <si>
    <t>Giáo trình kinh tế môi trường (dành cho đào tạo sau đại học)</t>
  </si>
  <si>
    <t>HVCTQGTPHCM, HVBC và TT, PGS.TS.Lê Quốc Lý (CB)</t>
  </si>
  <si>
    <t>Nợ công Việt Nam - Nhìn từ kinh nghiệm châu Âu</t>
  </si>
  <si>
    <t>PGS.TS. Đinh Công Tuấn (CB)</t>
  </si>
  <si>
    <t>Truyện cổ Danh nhân - Hào kiệt xứ Thanh (Con người - Di tích - Danh Thắng)</t>
  </si>
  <si>
    <t>Trần Văn Thịnh</t>
  </si>
  <si>
    <t>Phấn đấu sáng tạo nhiều tác phẩm văn học nghệ thuật có giá trị Tư tưởng nghệ thuật cao</t>
  </si>
  <si>
    <t>HĐLL phê bình văn học, Nghệ thuật TW</t>
  </si>
  <si>
    <t>Luật quản lý, sử dụng tài sản nhà nước đầu tư vào SX, KD tại doanh nghiệp</t>
  </si>
  <si>
    <t>Luật hộ tịch</t>
  </si>
  <si>
    <t>Ngành điện Việt Nam - Biên niên sự kiện - Tư liệu (tập 1) (1894-1995)</t>
  </si>
  <si>
    <t>EVN</t>
  </si>
  <si>
    <t>400 trận đánh của lực lượng vũ trang quân khu 7 (1945-1989)</t>
  </si>
  <si>
    <t>Luật sửa đổi, bs một số điều của Luật thi hành án dân sự</t>
  </si>
  <si>
    <t>12-2014</t>
  </si>
  <si>
    <t>Luật sửa đổi, bs một số điều của các Luật về thuế</t>
  </si>
  <si>
    <t>Luật tổ chức Tòa án nhân dân</t>
  </si>
  <si>
    <t>BCT (21-25/3/2011)</t>
  </si>
  <si>
    <t xml:space="preserve">Phật giáo thời Lý - Trần
 với 1000 năm Thăng Long - Hà Nội </t>
  </si>
  <si>
    <t>Đại Đức, TS. Thích Đức Thiện -  Ts. Nguyễn Quốc Tuấn (Đồng chủ biên)</t>
  </si>
  <si>
    <t>Cty in Tiến Bộ Hà Nội</t>
  </si>
  <si>
    <t>Biên niên sự kiện lịch sử 
Nam Bộ kháng chiến
1945 - 1975</t>
  </si>
  <si>
    <t xml:space="preserve">Cty TNHH một thành viên in và Văn hoá Phẩm </t>
  </si>
  <si>
    <t>Nhiều tác giả</t>
  </si>
  <si>
    <t>Môn học pháp luật tập bài giảng dùng trong các trưòng học chuyên nghệp và dạy nghề                                         (In lần thứ mười có sủa chữa bổ sung)</t>
  </si>
  <si>
    <r>
      <t>Đại tướng Võ Nguyên Giáp với Thái Nguyên</t>
    </r>
    <r>
      <rPr>
        <b/>
        <sz val="9"/>
        <rFont val="Times New Roman"/>
        <family val="1"/>
      </rPr>
      <t/>
    </r>
  </si>
  <si>
    <t>Lịch sử Đảng bộ huyện Yên Thành                                           (1930 - 2005)</t>
  </si>
  <si>
    <t xml:space="preserve">BCHĐB                   Huyện Yên Thành </t>
  </si>
  <si>
    <t>7/2010</t>
  </si>
  <si>
    <t>Hoà Bình Hợp tác và phát triển xu thế lớn trên thế giới hiện nay                                       (Sách chuyên khảo)</t>
  </si>
  <si>
    <t xml:space="preserve">PGS, TS.              Lê Minh Quân </t>
  </si>
  <si>
    <t>Lịch sử đảng bộ và nhân dân xã Thái Hồng                      (1930 - 2005)</t>
  </si>
  <si>
    <t xml:space="preserve">BCHĐB xã Thái Hồng </t>
  </si>
  <si>
    <t xml:space="preserve">Nguyễn Khoa Điềm </t>
  </si>
  <si>
    <t>Văn kiện HN lần thứ ba Ban Chấp hành Trung ương khóa XI (Lưu hành nội bộ)</t>
  </si>
  <si>
    <t>Hệ thống giáo dục và khoa cử Nho giáo triều Nguyễn</t>
  </si>
  <si>
    <t>Nguyễn Ngọc Quỳnh</t>
  </si>
  <si>
    <t>Lịch sử xã Hoằng Quỳ - Tập I (Từ văn hoá Quỳ Chử đến năm 2010)</t>
  </si>
  <si>
    <t>Đảng uỷ - Hội đồng nhân dân - Uỷ ban nhân dân - Uỷ ban Mặt trận Tổ quốc Việt Nam xã Hoằng Quỳ</t>
  </si>
  <si>
    <t>BC tuần (14 đến 18-10): 17c</t>
  </si>
  <si>
    <t>Một số vấn đề lý luận - thực tiễn chủ yếu trong quá trình đẩy mạnh công cuộc đổi mới ở Việt Nam và Lào</t>
  </si>
  <si>
    <t>Luật viên chức năm 2010 và văn bản hướng dẫn thi hành (Tái bản có bổ sung)</t>
  </si>
  <si>
    <t xml:space="preserve">GS, TS.                    Mạnh Quang Thắng </t>
  </si>
  <si>
    <t xml:space="preserve">Luật người Việt Nam đi làm việc ở nước ngài theo hợp đồng năm 2006 và văn bản hướng dẫn thi hành </t>
  </si>
  <si>
    <t>Quy điịnh mới về bảo vệ, chăm sóc và giáo dục trẻ em</t>
  </si>
  <si>
    <t>Quy định về công tác quy hoạch kế hoạch phát triển kinh tế-xã hội</t>
  </si>
  <si>
    <t>Pháp lệnh dân quân tự vệ năm 2004 và văn bản hướng dẫn thi hành</t>
  </si>
  <si>
    <t>Kiểm soát tập trung kinh tế  
Kinh nghiệm quốc tế và thực tiễn tại Việt Nam</t>
  </si>
  <si>
    <t>Bộ Công thương</t>
  </si>
  <si>
    <t>Luật thể dục, thể thao năm 2006 và văn bản hướng dẫn thi hành</t>
  </si>
  <si>
    <t>Luật du llịch năm 2005 và văn bản hướng dẫn thi hành</t>
  </si>
  <si>
    <t>Quiy định mới về hoạt động kinh doanh xổ số</t>
  </si>
  <si>
    <t>Tạo việc làm cho người lao động bị ảnh hưởng trong quá trình đô thị hoá Hà Nội</t>
  </si>
  <si>
    <t>TS.Vũ Thị Mai</t>
  </si>
  <si>
    <t>Nâng cao chất lượng thực hiện dân chủ trong công tác
 kiểm tra, giám sát và thi hành 
kỷ luật trong Đảng</t>
  </si>
  <si>
    <t>Lê Văn Giảng (CB)</t>
  </si>
  <si>
    <t>Festival lúa gạo VN lần thứ II-2011 tại Sóc Trăng</t>
  </si>
  <si>
    <t>UBND tỉnh 
Sóc Trăng</t>
  </si>
  <si>
    <t>Qúa trình chuyển biến tư tưởng chính trị Việt Nam cuối TK XIX đầu TK XX qua các nhân vật tiêu biểu</t>
  </si>
  <si>
    <t>PGS,TS.Doãn Chính - ThS.Phạm Đào Thịnh</t>
  </si>
  <si>
    <t>Viện quy hoạch và thiết kế nông nghiệp</t>
  </si>
  <si>
    <t>Hồ Chí Minh - Biên niên sự kiện lịch sử - Tập 5 (1951-1955)</t>
  </si>
  <si>
    <t>Đời sống mới (Tái bản lần thứ nhất)</t>
  </si>
  <si>
    <t>Tân Snh</t>
  </si>
  <si>
    <t xml:space="preserve">Ths. Dương Bạch Long, LG Trương Hồng Quang </t>
  </si>
  <si>
    <t>BCT(28-1/4/2011)</t>
  </si>
  <si>
    <t>Uỷ ban khoa học công nghệ và môi trường (2007 - 2011)
(Lưu hành nội bộ)</t>
  </si>
  <si>
    <t>Quốc hội khoá XII nước CHXHCN VN</t>
  </si>
  <si>
    <t xml:space="preserve">Cty TNHH một thành viên in và Văn Hóa Phẩm </t>
  </si>
  <si>
    <t>Lịch sử thanh tra Việt Nam 1945 - 2010</t>
  </si>
  <si>
    <t xml:space="preserve">Thanh tra Chính phủ </t>
  </si>
  <si>
    <t xml:space="preserve">Cty CP phần in Hà Nội </t>
  </si>
  <si>
    <t>Nghiên cứu tôn giáo tín ngưỡng - chặng đường 
20 năm (1991 - 2011)</t>
  </si>
  <si>
    <t xml:space="preserve">Viện KHXH Việt Nam, Viện nghiên cứu tôn giáo </t>
  </si>
  <si>
    <t xml:space="preserve">Đoàn thanh niên 
các cơ quan trung ương - 
Một thời tự hào </t>
  </si>
  <si>
    <t xml:space="preserve">Ban LL cựu cán bộ đoàn các cơ quan TW, Lê Truyền </t>
  </si>
  <si>
    <t>Nếu là in nối thì hệ số có khác không?</t>
  </si>
  <si>
    <t>Liịch sử  Đảng bộ xã La Bằng (1936 - 2010)</t>
  </si>
  <si>
    <t>Quy định về những điều đảng viên không được làm
 (Lưu hành nội bộ)</t>
  </si>
  <si>
    <r>
      <t xml:space="preserve">BC tuần (5 đến 9/12/2011): </t>
    </r>
    <r>
      <rPr>
        <b/>
        <sz val="9"/>
        <rFont val="Times New Roman"/>
        <family val="1"/>
      </rPr>
      <t xml:space="preserve">14 </t>
    </r>
    <r>
      <rPr>
        <sz val="9"/>
        <rFont val="Times New Roman"/>
        <family val="1"/>
      </rPr>
      <t>cuốn</t>
    </r>
  </si>
  <si>
    <t>H-Đ về chính sách hỗ trợ doanh nghiệp nhỏ và vừa</t>
  </si>
  <si>
    <t xml:space="preserve">Giáo trình những nguyên lý cơ bản của chủ nghĩa Mác - Lênin (Dành cho sinh viên đại học, cao đẳng khối không chuyên ngành Mác - Lênin, tư tưởng Hồ Chí Minh) (Tái bản có sửa chữa bổ sung) </t>
  </si>
  <si>
    <t xml:space="preserve">Báo cáo thường niên doanh nghiệp Việt Nam 2008 Kết quả điều tra năng lực cạnh tranh doanh nghiệp Việt Nam trong bối cảnh khủng khoảng kinh tế toàn cầu.                                                      Chủ đề năm thị trường tài chính và tài chính doanh nghiệp </t>
  </si>
  <si>
    <t xml:space="preserve">Phòng thương mại và công nghiệp Việt Nam </t>
  </si>
  <si>
    <t>Cty Haki</t>
  </si>
  <si>
    <r>
      <t xml:space="preserve">VIETNAM BUSINESS ANNUAL REPORT 2008 </t>
    </r>
    <r>
      <rPr>
        <sz val="9"/>
        <rFont val="Times New Roman"/>
        <family val="1"/>
      </rPr>
      <t>Results of the survey " Enhancemet of Competitiveness fot Enterprises in the Global Economic Crisis"</t>
    </r>
  </si>
  <si>
    <t>VietNam       chamber of commerce and industry</t>
  </si>
  <si>
    <t xml:space="preserve">Văn kiện Đảng                                        về phát triển kinh tế trong thời kỳ đổi mới </t>
  </si>
  <si>
    <t>14/10/2009</t>
  </si>
  <si>
    <t>PGS. Nguyễn Bằng Tường</t>
  </si>
  <si>
    <t>Thể chế chính trị Việt Nam trước cách mạng Tháng Tám dưới góc nhìn hiện đại</t>
  </si>
  <si>
    <t>TS. Lưu Văn An</t>
  </si>
  <si>
    <t>Một số giải pháp nhằm nâng cao chất lượng giám sát của uỷ ban kiểm tra các cấp</t>
  </si>
  <si>
    <t>TS. Lê Văn Giảng</t>
  </si>
  <si>
    <t>Sự mù quáng của tướng Đờ Gôn đối với cuộc chiến ở Đông Dương</t>
  </si>
  <si>
    <t>Pierre Quatrepoint</t>
  </si>
  <si>
    <t xml:space="preserve">TS.                            Lê Quang Phi Ths.                          Trần xuân Phú </t>
  </si>
  <si>
    <t>14x20,5</t>
  </si>
  <si>
    <t xml:space="preserve">Hồ Chí Minh với việc chữa bệnh làm mất dân chủ </t>
  </si>
  <si>
    <t>TS.                          Võ Văn Lộc            Đại học Sài Gòn</t>
  </si>
  <si>
    <t xml:space="preserve">Cty in Trần Phú 71-75 Hai Bà Trưng TPHCM </t>
  </si>
  <si>
    <t xml:space="preserve">Luật thuế thu nhập cá nhân và các văn bản hướng dẫn thi hành </t>
  </si>
  <si>
    <t>26/11/2008</t>
  </si>
  <si>
    <t>Cty CP in TM VI NA</t>
  </si>
  <si>
    <t>Xã hội học kinh tế                    (Sách chuyên khảo)</t>
  </si>
  <si>
    <t xml:space="preserve">TS.                           Lê Thị Mai </t>
  </si>
  <si>
    <t>Cty Cp Văn hoá Tổng hợp Hưng Phú TPHCM</t>
  </si>
  <si>
    <t>Công ty in thương mại</t>
  </si>
  <si>
    <t>XN In Thương mại</t>
  </si>
  <si>
    <t>CTCPTM In &amp; du lịch Mê Kông</t>
  </si>
  <si>
    <t>CTXSKT &amp; Dịch vụ In Đà Nẵng</t>
  </si>
  <si>
    <t>CTSXKT&amp; Dịch vụ In Đà Nẵng</t>
  </si>
  <si>
    <t>CTXSKT&amp;Dịch vụ In Đà Nẵng</t>
  </si>
  <si>
    <t>CTCP In &amp; TM Phú Yên</t>
  </si>
  <si>
    <t>CTCP In KHKT</t>
  </si>
  <si>
    <t>In 2 nơi</t>
  </si>
  <si>
    <t>Hội đồng chỉ đạo xuất bản Sách xã, phương, thị trấn</t>
  </si>
  <si>
    <t xml:space="preserve">Mộc bảnTriều Nguyễn                   đề mục tổng quan </t>
  </si>
  <si>
    <t>Cục văn thư và lưu trữ Nhà nước                   TTLTQG</t>
  </si>
  <si>
    <t>Hỏi -Đáp pháp luật về bảo vệ, chăm sóc và giáo dục trẻ em (Tái bản có sửa chữa bổ sung)</t>
  </si>
  <si>
    <t xml:space="preserve">Hội đồng chỉ đạo xuất bản                      Sách xã phường thị trấn </t>
  </si>
  <si>
    <t>Luật thừa kế Việt Nam                      Bản án và bình luận bản án                             (Sách chuyên khảo)</t>
  </si>
  <si>
    <t xml:space="preserve">TS.                        Đỗ Văn Đại Giảng viên TĐHL TP.                 Hồ Chí Minh  </t>
  </si>
  <si>
    <t>Công ty TNHH in Thương mại Bình Nguyên Phát Q .Tân Phú TP. HCM</t>
  </si>
  <si>
    <t>Nâng cao chất lượng thẩm định dự án đầu tư của ngân hàng thương mại                                   (Kinh nghiệm thực tiễn tại ngân hàng đầu tư và phát triển Việt Nam )</t>
  </si>
  <si>
    <t xml:space="preserve">TS.                       Nguyễn Đức Thắng </t>
  </si>
  <si>
    <r>
      <t xml:space="preserve">Chất độc da cam tại Việt Nam Tội ác hôm qua, thảm kịch hôm nay                                            </t>
    </r>
    <r>
      <rPr>
        <b/>
        <sz val="9"/>
        <rFont val="Times New Roman"/>
        <family val="1"/>
      </rPr>
      <t xml:space="preserve">AGENT ORANGE IN VIETNAM     </t>
    </r>
    <r>
      <rPr>
        <sz val="9"/>
        <rFont val="Times New Roman"/>
        <family val="1"/>
      </rPr>
      <t xml:space="preserve">                            Yesterday' s crime, today' s tragedy Song nghữ Việt - Anh (Sách tham khảo)</t>
    </r>
  </si>
  <si>
    <t>Liên hiệp các tổ chức hữu nghị TP HCM             Hội hữu nghị Việt - Pháp            Hội nạn nhân chất độc da cam TP HCM</t>
  </si>
  <si>
    <t xml:space="preserve">Tại Nhà in Hà Nội </t>
  </si>
  <si>
    <t>Giới thiệu tác phẩm bút ký triết học của Lênin</t>
  </si>
  <si>
    <t xml:space="preserve">Nguyễn Bằng Tường </t>
  </si>
  <si>
    <t>Cải cách nền hành chính                     Việt Nam.                                            Thực trạng và giải pháp                    (Sách tham khảo)</t>
  </si>
  <si>
    <t xml:space="preserve">JARO ACUNA _ ALFARO Chương trình phát triển liên hiệp quốc tại Việt Nam </t>
  </si>
  <si>
    <r>
      <t xml:space="preserve">(nt) Tiếng anh                           Reforning Public Administration In Vietnam Curret Situation and Recommendations  </t>
    </r>
    <r>
      <rPr>
        <sz val="9"/>
        <rFont val="Times New Roman"/>
        <family val="1"/>
      </rPr>
      <t xml:space="preserve">                  (Reference book)</t>
    </r>
  </si>
  <si>
    <t>Truyền thống trường học sinh miềm Nam trên đất Bắc                     (1954 - 1975)</t>
  </si>
  <si>
    <t xml:space="preserve">Ban liên lạc học sinh miềm Nam Trung ương </t>
  </si>
  <si>
    <t>23/11/2009</t>
  </si>
  <si>
    <t xml:space="preserve">Kỷ niệm 55 năm tiếp quản Móng Cái (1954 - 2009) và đón nhận danh hiệu anh hùng lực lượng vũ trang nhân dân </t>
  </si>
  <si>
    <t xml:space="preserve">Thành uỷ - hội đồng nhân dân - uỷ ban nhân dân uỷ ban mặt trận tổ quốc thành phố Móng Cái </t>
  </si>
  <si>
    <r>
      <t xml:space="preserve">Luật gia                    </t>
    </r>
    <r>
      <rPr>
        <b/>
        <sz val="10"/>
        <rFont val="Times New Roman"/>
        <family val="1"/>
      </rPr>
      <t xml:space="preserve">Lê Trọng Vinh </t>
    </r>
  </si>
  <si>
    <t xml:space="preserve">Luật bảo hiểm y tế </t>
  </si>
  <si>
    <t xml:space="preserve">Luật trách nhiệm bồi thường của nhà nước năm 2009 và văn bản hướng dẫn thi hành </t>
  </si>
  <si>
    <r>
      <t xml:space="preserve">Lênin tuyển tập tập I                    </t>
    </r>
    <r>
      <rPr>
        <b/>
        <sz val="10"/>
        <rFont val="Times New Roman"/>
        <family val="1"/>
      </rPr>
      <t>(Tiếng Lào)</t>
    </r>
  </si>
  <si>
    <t>Ban Quản lý Dự án</t>
  </si>
  <si>
    <r>
      <t xml:space="preserve">Hồ Chí Minh tuyển tậpTập I </t>
    </r>
    <r>
      <rPr>
        <b/>
        <sz val="10"/>
        <rFont val="Times New Roman"/>
        <family val="1"/>
      </rPr>
      <t xml:space="preserve">(Tiếng Lào) </t>
    </r>
  </si>
  <si>
    <t>Học viện Chính trị - Hành chính quốc gia HCM</t>
  </si>
  <si>
    <r>
      <t xml:space="preserve">Mác - Ăngghen Tuyển tập Tập I                                             </t>
    </r>
    <r>
      <rPr>
        <b/>
        <sz val="10"/>
        <rFont val="Times New Roman"/>
        <family val="1"/>
      </rPr>
      <t>(Tiếng Lào)</t>
    </r>
  </si>
  <si>
    <t>Phong trào công nhân Quốc tế những vấn đề lịch sử và lý luận tập V</t>
  </si>
  <si>
    <t>Lịch sử Đảng bộ thị xã An Khê (1945 - 2005)</t>
  </si>
  <si>
    <t>Thành ủy, HĐND, UBND, UBMTTQVN thành phố Hà Nội</t>
  </si>
  <si>
    <t>Lịch sử Đảng bộ thành phố Hồ Chí Minh 1930-1975</t>
  </si>
  <si>
    <t>ĐCSVN, BCH đảng bộ TPHCM</t>
  </si>
  <si>
    <t>Luật cư trú năm 2006 sđ, bs năm 2013 và VBHTH</t>
  </si>
  <si>
    <t>5-2015</t>
  </si>
  <si>
    <t xml:space="preserve">Luật cư trú năm 2006 sđ, bs năm 2013 </t>
  </si>
  <si>
    <t>Hỏi - đáp pháp luật về công đoàn</t>
  </si>
  <si>
    <t>Tiêu Phương Thúy</t>
  </si>
  <si>
    <t>Những kỷ niệm về Bác Hồ với bộ đội phòng không - không quân (Đại tá Nguyễn Xuân Mai ghi)</t>
  </si>
  <si>
    <t>Sổ tay về luật hợp tác xã năm 2012 và các VBHDTH</t>
  </si>
  <si>
    <t>BCH Đảng bộ thị xã An Khê tỉnh Gia Lai</t>
  </si>
  <si>
    <t>Tâm lý học tuyên trưyền                 (Sách tham khảo)</t>
  </si>
  <si>
    <t>PGS, TS.                Đào Duy Quát                (Chủ biên)</t>
  </si>
  <si>
    <t>Nhà nước cách mạng Việt Nam những năm 1945 - 1946                   những sách tạo của                              Hồ Chí Minh</t>
  </si>
  <si>
    <t xml:space="preserve">TS.                           Lê Phương Thảo </t>
  </si>
  <si>
    <t>Báo cáo QIV</t>
  </si>
  <si>
    <t xml:space="preserve">Quân đội nhân dân Việt Nam 65 năm chiến đấu xây dựng và truởng thành </t>
  </si>
  <si>
    <t>Tính ĐM năm2009</t>
  </si>
  <si>
    <t>Quy định về quyền sử dụng đất (Trong luật đất đai năm 2003, được sửa đổi, bổ sung năm 2009 và các văn bản hướng dẫn thi hành )</t>
  </si>
  <si>
    <t xml:space="preserve">Hồ Chí Minh trong ký ức                   bạn bè Quốc Tế </t>
  </si>
  <si>
    <t>Đỗ Hoàng Linh Phạm Hoàng Hiệp                     (Biên soạn)</t>
  </si>
  <si>
    <t>Thế trận lòng dân trong chiến dịch Điện Biên Phủ</t>
  </si>
  <si>
    <t>PGS.TS. Nguyễn Bá Dương (CB)</t>
  </si>
  <si>
    <t>Luật hợp đồng Việt Nam - Bản án và bình luận bản án (Tập 2)</t>
  </si>
  <si>
    <t>PGS.TS. Đỗ Văn Đại</t>
  </si>
  <si>
    <t xml:space="preserve">Điện Biên Phủ - Khúc tráng ca vang mãi </t>
  </si>
  <si>
    <t>Hải Triều - Toàn tập</t>
  </si>
  <si>
    <t>Liên minh HTXVN, Viện phát triển KINH Tế hợp tác</t>
  </si>
  <si>
    <t>Luật giáo dục đại học năm 2012 sđ, bs năm 2014</t>
  </si>
  <si>
    <t>Kể chuyện xây lăng Bác Hồ</t>
  </si>
  <si>
    <t>Hồng Khanh, Thế Long, Dân Hồng</t>
  </si>
  <si>
    <t>Pháp lệnh quản lý, sử dụng vũ khí, vật liệu nổ và công cụ hỗ trợ năm 2011 sđ, bs năm 2013</t>
  </si>
  <si>
    <t>Cơ chế pháp lý bảo đảm thực hiện quyền khiếu nại hành chính của công dân (sách chuyên khảo)</t>
  </si>
  <si>
    <t>Báo cáo tổng kết một số vấn đề lý luận - thực tiễn qua 30 năm đổi mới (1986-2016)</t>
  </si>
  <si>
    <t>ĐCSVN, BCHTW, Ban chỉ đạo tổng kết</t>
  </si>
  <si>
    <t>Tìm hiểu luật bảo vệ môi trường năm 2014</t>
  </si>
  <si>
    <t>Phát triển cụm ngành công nghiệp trong điều kiện toàn cầu hóa và hội nhập kinh tế quốc tế</t>
  </si>
  <si>
    <t>PGS.TS. Nguyễn Ngọc Sơn (CB)</t>
  </si>
  <si>
    <t>Lịch sử đảng bộ và nhân dân xã Hành Thịnh (1930-2010)</t>
  </si>
  <si>
    <t>BCHĐB xã Hành Thịnh</t>
  </si>
  <si>
    <t>Trương Hồng Quang, Nguyễn Trà</t>
  </si>
  <si>
    <t>Luật hôn nhân và gia đình năm 2014 và VBHDTH</t>
  </si>
  <si>
    <t>Ngân hàng câu hỏi thi, kiểm tra môn tư tưởng Hồ Chí Minh (Dùng làm tài liệu tham khảo phục vụ thi, kiểm tra cho các trường đại học, cao đẳng) xuất bản lần thứ 3</t>
  </si>
  <si>
    <t>Đấu tranh chống biểu hiện lệch lạc trong thi hành kỷ luật và giải quyết khiếu nại kỷ luật Đảng</t>
  </si>
  <si>
    <t>UBKTTW Mai Trực (CB)</t>
  </si>
  <si>
    <t>Giải quyết tình huống tại Đại hội Đảng bộ cấp cơ sở (nhiệm kỳ 2015-2020)</t>
  </si>
  <si>
    <t>Nguyễn Đức Hùng</t>
  </si>
  <si>
    <t>TM Đông Bắc</t>
  </si>
  <si>
    <t>Ngân hàng câu hỏi thi, kiểm tra môn đường lối cách mạng của ĐCSVN (dùng làm tài liệu tham khảo... cao đẳng)</t>
  </si>
  <si>
    <t>PGS.TS. Nguyễn Viết Thông (CB)</t>
  </si>
  <si>
    <t xml:space="preserve">Chương trình sơ cấp lý luận chính trị (tài liệu học tập) </t>
  </si>
  <si>
    <t>Ngân hàng câu hỏi thi, kiểm tra môn những nguyên lý cơ bản của CN Mác - Lênin (dùng làm tài liệu... cao đẳng)</t>
  </si>
  <si>
    <t>TS. Phạm Văn Sinh (CB)</t>
  </si>
  <si>
    <t>Giáo trình lịch sử triết học sự hình thành và phát triển học Mác giai đoạn C. Mác, Ph. Ăngghen và V.I.Lênin</t>
  </si>
  <si>
    <t>Ts. Phạm Văn Chung</t>
  </si>
  <si>
    <t>Hội nhập quốc tế và những vấn đề đặt ra đối với VN (sách tham khảo)</t>
  </si>
  <si>
    <t>Học viện ngoại giao Bùi Thanh Sơn (CB)</t>
  </si>
  <si>
    <t>Một số vấn đề về hoạt động xây dựng và ban hành văn bản quy phạm pháp luật của cơ quan hành chính nhà nước hiện nay</t>
  </si>
  <si>
    <t>ThS. Trần Văn Duy</t>
  </si>
  <si>
    <t>Giáo trình lịch sử tư tưởng chính trị pháp lý</t>
  </si>
  <si>
    <t>Trường ĐHKS Hà Nội</t>
  </si>
  <si>
    <t>Xã hội hóa hoạt động xuất bản - Một số vấn đề lý luận và thực tiễn</t>
  </si>
  <si>
    <t>TS. Nguyễn An Tiêm - ThS. Nguyễn Nguyên (ĐCB)</t>
  </si>
  <si>
    <t>Những trận đánh của lực lượng vũ trang tỉnh Sóc Trăng trong kháng chiến chống thực dân Pháp và đế quốc Mỹ - Tập 2</t>
  </si>
  <si>
    <t>Giáo trình những nguyên lý cơ bản của chủ nghĩa Mác - Lênin (dành cho sinh viên đại học, cao đẳng khối không chuyên ngành Mác - Lênin, tư tưởng HCM)</t>
  </si>
  <si>
    <t>Giáo trình tư tưởng Hồ Chí Minh (dành cho sinh viên đại học, cao đẳng khối không chuyên ngành Mác - Lênin, tư tưởng hồ Chí Minh</t>
  </si>
  <si>
    <t>Lịch sử đấu tranh cách mạng của đảng bộ và nhân dân xã Phú Diên (1930-2014)</t>
  </si>
  <si>
    <t>HU Phú Vang, BCHĐB xã Phú Diên</t>
  </si>
  <si>
    <t>Nguyễn Thị Định - Nữ tướng Anh Hùng</t>
  </si>
  <si>
    <t>Hội liên hiệp Phụ nữ VN</t>
  </si>
  <si>
    <t>Lịch sử Đảng bộ huyện Hải Lăng (1930-1975)</t>
  </si>
  <si>
    <t>BCB Đảng bộ huyện Hải Lăng</t>
  </si>
  <si>
    <t>Những mẩu chuyện về tấm gương đạo đức Hồ Chí Minh (tập 2)</t>
  </si>
  <si>
    <t>Hỏi và đáp về 54 dân tộc Việt  Nam</t>
  </si>
  <si>
    <t>Tài liệu học tập lý luận chính trị dành cho học viên lớp đối tượng kết nạp Đảng (tái bản)</t>
  </si>
  <si>
    <t>Báo ND</t>
  </si>
  <si>
    <t>Luật tổ chức tín dụng</t>
  </si>
  <si>
    <t>Luật nhập cảnh, xuất cảnh, quá cảnh, cư trú của người nước ngoài tại Việt Nam</t>
  </si>
  <si>
    <t>Luật quốc tịch Việt Nam năm 2008 sđ, bs năm 2014</t>
  </si>
  <si>
    <t>Luật bảo hiểm y tế năm 2008 sđ, bs năm 2014 và VBHDTH</t>
  </si>
  <si>
    <t>Cẩm nang thông tin thuế - Tập IV/2006</t>
  </si>
  <si>
    <t>Cẩm nang thông tin thuế - Tập V/2006</t>
  </si>
  <si>
    <t>Cẩm nang thông tin thuế - Tập VI/2006</t>
  </si>
  <si>
    <t>Cẩm nang thông tin thuế - Tập VII/2006</t>
  </si>
  <si>
    <t xml:space="preserve">Luật sửa đổi, bổ sung một số điều của luật di sản văn hoá </t>
  </si>
  <si>
    <t>Luật nhà ở năm 2005 được sửa đổi, bổ sung năm 2009</t>
  </si>
  <si>
    <t>Luật cơ quan đại diện                  Nước Cộng hoà xã hội chủ nghĩa Việt Nam                        ở nước ngoài</t>
  </si>
  <si>
    <t>Luật xây dựng năm 2003 được sửa đổi, bổ sung năm 2009</t>
  </si>
  <si>
    <t>Lịch sử Đảng bộ huyện Gia Lâm (1930-2015)</t>
  </si>
  <si>
    <t>BCHĐB huyện Gia Lâm</t>
  </si>
  <si>
    <t>BIDV - 20 năm hoạt động ngân hàng thương mại - phát triển và hội nhập</t>
  </si>
  <si>
    <t>BIDV</t>
  </si>
  <si>
    <t>Chung một bóng cờ (về mặt trận dân tộc giải phóng miền Nam Việt Nam)</t>
  </si>
  <si>
    <t>Văn kiện Đảng toàn tập - tập 55 (1996)</t>
  </si>
  <si>
    <t>TIến Bộ</t>
  </si>
  <si>
    <t>Văn kiện Đảng toàn tập - tập 56 (1997)</t>
  </si>
  <si>
    <t>Bộ VKĐTT 1996-2010, tổng số lượng 5000c/tập, in tại 3 cơ sở in</t>
  </si>
  <si>
    <t>Văn kiện Đảng toàn tập - tập 57 (1998)</t>
  </si>
  <si>
    <t>Văn kiện Đảng toàn tập - tập 58 (1999)</t>
  </si>
  <si>
    <t>Văn kiện Đảng toàn tập - tập 59 (2000)</t>
  </si>
  <si>
    <t>Quy tắc tố tụng trung tâm trọng tài thương mại Cần Thơ</t>
  </si>
  <si>
    <t>Trung tâm Trọng tài thương mại Cần Thơ</t>
  </si>
  <si>
    <t>In Bao bì DHG1</t>
  </si>
  <si>
    <t>CN Cần thơ khai thai bản thảo</t>
  </si>
  <si>
    <t>"Văn hoá soi đường cho quốc dân đi" (Văn kiện của Đảng về văn hoá)</t>
  </si>
  <si>
    <t>Thống kê trong quản lý hành chính nhà nước (Sách chuyên khảo)</t>
  </si>
  <si>
    <t>Phạm Ngọc Huyền</t>
  </si>
  <si>
    <t>Tìm hiểu Luật căn cước công dân năm 2014</t>
  </si>
  <si>
    <t>Thiếu tướng, GS.TS. Nguyễn Ngọc Anh (Chủ biên)</t>
  </si>
  <si>
    <t>Một số vấn đề về công tác dân vận trong giai đoạn hiện nay</t>
  </si>
  <si>
    <t>Nguyễn Thế Trung</t>
  </si>
  <si>
    <t>Đảng bộ tỉnh Nam Định lãnh đạo chuyển dịch cơ cấu kinh tế theo hướng công nghiệp hoá, hiện đại hoá (sách chuyên khảo)</t>
  </si>
  <si>
    <t>TS. Trần Thị Thái</t>
  </si>
  <si>
    <t>Xây dựng nhà nước pháp quyền xã hội chủ nghĩa - Kinh nghiệm Việt Nam, kinh nghiệm Trung Quốc</t>
  </si>
  <si>
    <t>PGS.TS. Nguyễn Văn Hòa (CB)</t>
  </si>
  <si>
    <t>In và SX bao bì Huế</t>
  </si>
  <si>
    <t>Lịch sử Đảng bộ huyện Chư Păh (1945-2012)</t>
  </si>
  <si>
    <t>Pháp lệnh cán bộ công chức
( đã được sửa đổi năm 2000 và 2003 )</t>
  </si>
  <si>
    <t>Lật ban hành văn bản quy phạm pháp luật của Hội đồng nhân dân và Uỷ ban nhân dân năm 2004 và văn bản hướng dẫn thi hành</t>
  </si>
  <si>
    <t>Pháp lệnh thi hành án dân sự</t>
  </si>
  <si>
    <t>Một số Văn kiện của ĐCS Việt Nam về công tác khoa giáo (Khoa học xã hội - Khoa học tự nhiên và công nghệ - Công tác trí thức )</t>
  </si>
  <si>
    <t>Di tích lịch sử và văn hóa cách mạng kháng chiến quận Long Biên</t>
  </si>
  <si>
    <t>Pháp lệnh công nghiệp quốc phòng</t>
  </si>
  <si>
    <t>Pháp lệnh lực lượng cảnh sát biển Việt Nam</t>
  </si>
  <si>
    <t>Luật công chứng năm 2006 và văn bản hướng dẫn thi hành</t>
  </si>
  <si>
    <t>Luật các tổ chức tín dụng</t>
  </si>
  <si>
    <t>Các nghị quyết được thông qua tại kỳ họp thứ hai Quốc hội khoá XII</t>
  </si>
  <si>
    <t>Bình ổn giá quyền sử dụng đất đô thị ở Việt Nam - khung giá đất năm 2008</t>
  </si>
  <si>
    <t>GS,TS.
Hoàng Việt - PGS,TS.
Hoàng Văn Cường</t>
  </si>
  <si>
    <t>Luật hợp đồng Việt Nam - bản án và bình luận</t>
  </si>
  <si>
    <t>TS.Đỗ Văn Đại</t>
  </si>
  <si>
    <t>Báo cáo Quý I</t>
  </si>
  <si>
    <t xml:space="preserve">Pháp lệnh tổ chức điều tra hình sự và các </t>
  </si>
  <si>
    <t>Báo cáo nghiên cứu công khai minh bạch hoá ở Việt Nam - So sánh tham chiếu với Hiệp định thương mại Việt Nam-Hoa Kỳ và các quy định của Tổ chức thương mại thế giới</t>
  </si>
  <si>
    <t>Luật giao thông đường bộ và xử phạt vi phạm hành chính trong lĩnh vực giao thông đường bộ</t>
  </si>
  <si>
    <t>Tìm hiểu luật các công cụ chuyển nhượng</t>
  </si>
  <si>
    <t>Quy định mới về sử dụng kinh phí quản lý hành chính và chi phí đào tạo cán bộ,công chức</t>
  </si>
  <si>
    <t>Quy định mới hướng dẫn thi hành luật kế toán và luật ngân sách nhà nước</t>
  </si>
  <si>
    <t>Văn phòng QH
Dự án Star Việt Nam</t>
  </si>
  <si>
    <t>LIÊN KẾT TG</t>
  </si>
  <si>
    <t>Lực lượng sản xuất mới và kinh tế tri thức</t>
  </si>
  <si>
    <t>Vũ Đình Cự
Trần Xuân Sầm</t>
  </si>
  <si>
    <t>Về triển vọng của Chủ nghĩa xã hội trong hai thập niên đầu thế kỷ XXI</t>
  </si>
  <si>
    <t>TS.Nguyễn An Ninh</t>
  </si>
  <si>
    <t>Dạy và học môn tư tưởng Hồ Chí Minh theo phương pháp tích cực</t>
  </si>
  <si>
    <t>Nguyễn Đăng Quang</t>
  </si>
  <si>
    <t>Quan hệ quốc tế - những khía cạnh lý thuyết và thực tế</t>
  </si>
  <si>
    <t>Nguyễn Quốc Hùng
Hoàng Khắc Nam</t>
  </si>
  <si>
    <t>Lịch sử Đảng bộ tỉnh Yên Bái
Tập II (1975-2000)</t>
  </si>
  <si>
    <t>Báo cáo 6 tháng</t>
  </si>
  <si>
    <t>Quy định mới hướng dẫn thi hành luật sở hữu trí tuệ</t>
  </si>
  <si>
    <t>28/6/07</t>
  </si>
  <si>
    <t>Quy chế về quản lý tài chính của công ty nhà nước và quản lý vốn nhà nước đầu tư vào doanh nghiệp khác</t>
  </si>
  <si>
    <t>Hỏi - Đáp về luật dạy nghề</t>
  </si>
  <si>
    <t xml:space="preserve">Văn bản pháp luật về chính sách cứu trợ xã hội và các cơ sở bảo trợ xã hội </t>
  </si>
  <si>
    <t>Về học thuyết quân sự Việt Nam thời đại Hồ Chí Minh</t>
  </si>
  <si>
    <t>Luật thương mại năm 2005 và văn bản hướng dẫn thi hành</t>
  </si>
  <si>
    <t>Luật cán bộ, công chức</t>
  </si>
  <si>
    <t>Học tập và làm theo tư tưởng đạo đức Hồ Chí Minh về nêu cao tinh thần trách nhiệm, chống chủ nghĩa cá nhân, nói đi đôi với làm (tài liệu sinh hoạt chi bộ, đoàn thể và tại các cơ quan, đơn vị năm 2014)</t>
  </si>
  <si>
    <t>Doanh nhân Việt  Nam - hội nhập và phát triển</t>
  </si>
  <si>
    <t>Phòng TM và CN VN</t>
  </si>
  <si>
    <t>In Công đoàn VN</t>
  </si>
  <si>
    <t>Giáo trình Triết học Mác - Lênin</t>
  </si>
  <si>
    <t>Hội đồng TW, các bộ môn khoa học Mác-Lênin, Tư tưởng HCM</t>
  </si>
  <si>
    <t>3-2014</t>
  </si>
  <si>
    <t>Pháp lệnh xử lý vi phạm hành chính năm 2006; sửa đổi năm 2007</t>
  </si>
  <si>
    <t xml:space="preserve">Trường - Chinh tuyển tập       (1955-1975) </t>
  </si>
  <si>
    <t xml:space="preserve">Hội đồng chỉ đạo xuất bản </t>
  </si>
  <si>
    <t>Đổi mới kinh tế tập thể giai đoạn 2002-2007</t>
  </si>
  <si>
    <t xml:space="preserve">TS          Nguyễn Hữu Đông            Học viện chính trị - hành chính quốc gia                    Hồ Chí Minh </t>
  </si>
  <si>
    <t>BCT 10-3 đến 14-3-2014</t>
  </si>
  <si>
    <t xml:space="preserve">Công bằng xã hội trong tiến bộ xã hội </t>
  </si>
  <si>
    <t xml:space="preserve">TS.                   Nguyễn Minh Hoàn </t>
  </si>
  <si>
    <t>Quy định về giao khoán đất nông nghiệp, đất rừng sản xuất, đất có mặt nước nuôi trồng thuỷ sản cho nông, lâm trường quốc doanh</t>
  </si>
  <si>
    <t>Bộ luật lao động của nước CHXHCN Việt Nam năm 1994 ( Sửa đổi, bổ sung năm 2002,2006, 2007 )</t>
  </si>
  <si>
    <t xml:space="preserve">Hồ Chí Minh từ Pác Bó đến Ba Đình </t>
  </si>
  <si>
    <t>Đỗ Hoàng Ninh         (Biên soạn)</t>
  </si>
  <si>
    <t>13/02/2009</t>
  </si>
  <si>
    <t xml:space="preserve">Nhà In Sự Thật </t>
  </si>
  <si>
    <t>Lịch sử dân tộc thống nhất Việt Nam tỉnh Cần Thơ sơ thảo                                          (1930-2003)</t>
  </si>
  <si>
    <t xml:space="preserve">Mặt trận tổ quốc Việt Nam TP Cần Thơ </t>
  </si>
  <si>
    <t>16x22,5</t>
  </si>
  <si>
    <t>21/4/2008</t>
  </si>
  <si>
    <t>Cty CP in Tổng hợpCần Thơ</t>
  </si>
  <si>
    <t xml:space="preserve">Nâng cao năng lực lãnh đạo của cán bộ nữ trong hệ thống chính trị </t>
  </si>
  <si>
    <t xml:space="preserve">Nguyễn Đức Hạt </t>
  </si>
  <si>
    <t>27/02/2009</t>
  </si>
  <si>
    <t>Văn kiện Hội nghị lần thứ chín ban chấp hành Trung ương khoá X (Lưu hành nội bộ)</t>
  </si>
  <si>
    <t xml:space="preserve">Đảng  Cộng sản Việt Nam </t>
  </si>
  <si>
    <t>2/2009</t>
  </si>
  <si>
    <t>Tài liệu Học tập Chính trị dành cho học viên lớp bồi dưỡng kết nạp Đảng                                         (Tái bản có sửa chữa bổ sung)</t>
  </si>
  <si>
    <t xml:space="preserve">Ban tuyên giáo Trung ương </t>
  </si>
  <si>
    <t>17/02/2009</t>
  </si>
  <si>
    <t>Luật quản lý thuế năm 2006 và văn bản hướng dẫn thi hành</t>
  </si>
  <si>
    <t xml:space="preserve">Luật doanh nghiệp năm 2005 và các nghị định hướng dẫn thi hành </t>
  </si>
  <si>
    <t>23/3/2009</t>
  </si>
  <si>
    <t>Cty CP Hưng Phú TP- HCM</t>
  </si>
  <si>
    <t>Lịch sử phong trào công nhân lao động và hoạt động công đoàn tỉnh Trà Vinh                   (1929-2005)</t>
  </si>
  <si>
    <t xml:space="preserve">Liên đoàn lao động tỉnh Trà Vinh </t>
  </si>
  <si>
    <t xml:space="preserve">Thực hiện thuế thu nhập cá nhân </t>
  </si>
  <si>
    <t xml:space="preserve">TS.           Huỳnh Viết Tân </t>
  </si>
  <si>
    <t>Nhà in Báo Nhân Dân TP- HCM</t>
  </si>
  <si>
    <t>Phong trào công nhân quốc tế - Những vấn đề lịch sử và lý luận. Tập IV</t>
  </si>
  <si>
    <t xml:space="preserve">Của cải của các quốc gia ở đâu ? Đo lường nguồn của cải của thế kỷ 21                                   (Sách tham khảo) </t>
  </si>
  <si>
    <t>Ngân hàng thế giới</t>
  </si>
  <si>
    <t>TTIN</t>
  </si>
  <si>
    <t>26/6/2008</t>
  </si>
  <si>
    <t xml:space="preserve">Ô Châu cận lục </t>
  </si>
  <si>
    <t xml:space="preserve">Dương Văn An </t>
  </si>
  <si>
    <t>3/2009</t>
  </si>
  <si>
    <t xml:space="preserve">Cty cổ phần in Dịch vụ TT Huế </t>
  </si>
  <si>
    <t xml:space="preserve">Đánh  giá, quy hoạch, luân chuyển cán bộ lãnh đạo, quản lý thời kỳ công nghiệp hoá hiện đại hoá đất nước </t>
  </si>
  <si>
    <t>PGS, TS.               Trần Đình Hoan (Chủ biên)</t>
  </si>
  <si>
    <t>14/3/2009</t>
  </si>
  <si>
    <t xml:space="preserve">Trần Thị Anh Phương </t>
  </si>
  <si>
    <t>Luật phòng cháy và chữa cháy và văn bản hướng dẫn thi hành (Tái bản có bổ sung)</t>
  </si>
  <si>
    <t xml:space="preserve">Luật phòng, chống ma tuý năm 2000 được sửa đổi bổ sung năm 2008 và văn bản hướng dẫn thị hành </t>
  </si>
  <si>
    <t xml:space="preserve">Cẩm nang về công tác bồi thường hỗ trợ tái định cư khi nhà nước thu hồi đất </t>
  </si>
  <si>
    <t xml:space="preserve">TS.                    Nguyễn Thị Phượng </t>
  </si>
  <si>
    <t xml:space="preserve">Hỏi - Đáp                                             về chứng minh nhân dân và hộ chiếu </t>
  </si>
  <si>
    <t>Gs, TS.            Nguyễn Quang Ngọc                       TS.               Đoàn Minh Huấn -                     KS. Bùi Xuân Dũng                   (đồng chủ biên)</t>
  </si>
  <si>
    <t xml:space="preserve">Luận cứ và giải pháp phát triển xã hội và quản lý phát triển xã hội ở nước ta thời kỳ đổi mới </t>
  </si>
  <si>
    <t>GS, TS.                  Hoàng Chí Bảo               (Chủ biên)</t>
  </si>
  <si>
    <t>Lịch sử đảng bộ tỉn Hải Dương tập II (1975 - 2005)</t>
  </si>
  <si>
    <t>Đảng Cộng sản Việt nam BCH Đảng bộ tỉnh Hải Dương</t>
  </si>
  <si>
    <t xml:space="preserve">Góp phần tìm hiểu lịch sử quan hệ Việt Nam - Hoa Kỳ </t>
  </si>
  <si>
    <t xml:space="preserve">PGS, TS.              Phạm Xanh </t>
  </si>
  <si>
    <t xml:space="preserve">Nhà ở của người Triêng                      ở Việt nam </t>
  </si>
  <si>
    <t xml:space="preserve">TS.                       Phạm Văn Lợi </t>
  </si>
  <si>
    <t xml:space="preserve">Trường Đại học khoa học Huế Khoa lịch sử </t>
  </si>
  <si>
    <t xml:space="preserve">Văn hoá Việt Nam trong bối cảnh hội nhập kinh tế quốc tế </t>
  </si>
  <si>
    <t>Nguyễn Chí Bền                      (Chủ biên)</t>
  </si>
  <si>
    <r>
      <t xml:space="preserve">Hồ Chí Minh toàn tập, tập </t>
    </r>
    <r>
      <rPr>
        <b/>
        <sz val="10"/>
        <rFont val="Times New Roman"/>
        <family val="1"/>
      </rPr>
      <t xml:space="preserve">8
</t>
    </r>
    <r>
      <rPr>
        <sz val="10"/>
        <rFont val="Times New Roman"/>
        <family val="1"/>
      </rPr>
      <t>Xuất bản lần thứ ba                             1953 - 1954</t>
    </r>
  </si>
  <si>
    <t xml:space="preserve">Văn hoá giữ nước Việt Nam Những giá trị đặc trưng </t>
  </si>
  <si>
    <t>PGS, TS.               Vũ Như Khôi</t>
  </si>
  <si>
    <t>Lạm phát và kiểm soát 
lạm phát ở Việt Nam
(Sách chuyên khảo)</t>
  </si>
  <si>
    <t xml:space="preserve">PGS, TS. Nguyễn Văn Công </t>
  </si>
  <si>
    <t>Nhà in
 Sự Thật</t>
  </si>
  <si>
    <t>Nguồn lực và động lực cho pháp triển nhanh và bề vững nền kinh tế Việt Nam trong giai đoạn 2011-2020</t>
  </si>
  <si>
    <t>Viện chiến lược Việt Nam                   PGS, TS.                  Ngô Doãn Vịnh                      (Chủ biên)</t>
  </si>
  <si>
    <t>Từ chiến trường đến thương trường (Hồi ký) (Hồ Sơn Đài thể hiện)</t>
  </si>
  <si>
    <t>Lê Văn Khoa</t>
  </si>
  <si>
    <t>Giáo dục truyền thống của Đảng cho thế hệ trẻ hôm nay</t>
  </si>
  <si>
    <t>PGS, TS. Trần Viết Lưu</t>
  </si>
  <si>
    <t>HTC</t>
  </si>
  <si>
    <t>Lịch sử Đảng bộ huyện Ia Pa (1945-2012)</t>
  </si>
  <si>
    <t>Đảng bộ tỉnh Gia Lai, BCH Đảng bộ huyện Ia Pa</t>
  </si>
  <si>
    <t>Khuyến học phía Nam</t>
  </si>
  <si>
    <t>Tư tưởng Hồ Chí Minh về vấn đề tiếp công dân và giải quyết khiếu nại, tố cáo</t>
  </si>
  <si>
    <t>Văn bản pháp luật về thành lập tổ chức, hoạt động của cơ sở bảo trợ xã hội</t>
  </si>
  <si>
    <t>Văn bản pháp luật về hoạt động văn hóa, biểu diễn nghệ thuật, thời trang, thi người mẫu, người đẹp và dịch vụ văn hóa công cộng</t>
  </si>
  <si>
    <t>Lịch sử quan hệ đặc biệt VN-Lào, Lào-VN (1930-2007), Hồi ký, tập I, tiếng Lào</t>
  </si>
  <si>
    <t>Lịch sử quan hệ đặc biệt VN-Lào, Lào-VN (1930-2007), Văn kiện, tập II (1946-1955)</t>
  </si>
  <si>
    <t>Học viện Báo chí và Tuyên truyền, PGS, TS. Lương Khắc Hiếu</t>
  </si>
  <si>
    <t>VHDT</t>
  </si>
  <si>
    <t>Đỗ Hoàng Linh, Ng. Văn Dương, Vũ Kim Yến (Sưu tầm và biên soạn)</t>
  </si>
  <si>
    <t>Lịch sử quan hệ đặc biệt VN-Lào, Lào-VN (1930-2007), Văn kiện, tập IV (1976-1985)</t>
  </si>
  <si>
    <t>Lịch sử quan hệ đặc biệt VN-Lào, Lào-VN (1930-2007), Văn kiện, tập V (1986-2007)</t>
  </si>
  <si>
    <t>Lịch sử quan hệ đặc biệt VN-Lào, Lào-VN (1930-2007), Văn kiện, tập II (1946-1955), tiếng Lào</t>
  </si>
  <si>
    <t>Vietsovpetro - 30 năm xây dựng và phát triển, tiếng Nga</t>
  </si>
  <si>
    <t>OSC Việt Nam- 35 năm một chặng đường phát triển</t>
  </si>
  <si>
    <t>20x30</t>
  </si>
  <si>
    <t>Kỷ yếu Hội đồng nhân dân tỉnh Lạng Sơn khóa XIV, nhiệm kỳ 2004-2011</t>
  </si>
  <si>
    <t>Hội đồng nhân dân tỉnh Lạng Sơn</t>
  </si>
  <si>
    <t>Lịch sử xây dựng và phát triển Báo Đại đoàn kết (1942-2012), Xuất bản lần thứ nhất</t>
  </si>
  <si>
    <t>Ủy ban Trung ương Mặt trận Tổ quốc Việt Nam - Báo Đại đoàn kết</t>
  </si>
  <si>
    <t>Phạm Hùng- Người cộng sản trung kiên, nhà lãnh đạo có uy tín lớn</t>
  </si>
  <si>
    <t>Lý luận về nhà nước và pháp luật, quyển 1 (Tái bản lần thứ nhất có bổ sung)</t>
  </si>
  <si>
    <t>Văn kiện Đảng về chống Mỹ, cứu nước, tập II (1966-1975)</t>
  </si>
  <si>
    <t>Nỗi đau da cam</t>
  </si>
  <si>
    <t>Lịch sử Quốc hội Việt Nam (1976-1992)</t>
  </si>
  <si>
    <t>Lịch sử biên niên Đảng Cộng sản Việt Nam, tập 1 - Nguyễn Ái Quốc tìm đường giải phóng dân tộc và các tổ chức tiền thân của ĐCS VN (1911-1929) (XB lần thứ hai)</t>
  </si>
  <si>
    <t>Học viện Chính trị - Hành chính quốc gia HCM, Viện Lịch sử Đảng</t>
  </si>
  <si>
    <t>Lịch sử Đảng bộ và nhân dân xã Hòa Bình (1930-2010)</t>
  </si>
  <si>
    <t>Đảng bộ huyện Thường Tín, Ban Chấp hành Đảng bộ xã Hòa Bình</t>
  </si>
  <si>
    <t>Lịch sử Công an nhân dân Việt Nam, tập 1 (1945-1946)</t>
  </si>
  <si>
    <t>Bộ Công an</t>
  </si>
  <si>
    <t>NXB CTQG</t>
  </si>
  <si>
    <t>Một số điều cần biết về công tác Hội Nông dân cấp cơ sở</t>
  </si>
  <si>
    <r>
      <t xml:space="preserve">BC tuần (15 đến 18/4): </t>
    </r>
    <r>
      <rPr>
        <b/>
        <sz val="12"/>
        <rFont val="Times New Roman"/>
        <family val="1"/>
      </rPr>
      <t>26</t>
    </r>
  </si>
  <si>
    <t>Chăm sóc bệnh trong gia đình, tập 1</t>
  </si>
  <si>
    <t>Hội đồng chỉ đạo xuất bản sách xã, phường, thị trấn/ Hoàng Gia (CB)</t>
  </si>
  <si>
    <t>Chăm sóc bệnh trong gia đình, tập 2</t>
  </si>
  <si>
    <t>Công nghệ sinh học cho nông dân nuôi trồng thủy đặc sản</t>
  </si>
  <si>
    <t>Hội đồng chỉ đạo xuất bản sách xã, phường, thị trấn/ KS. Ng. Thanh Bình, KS. Ng. T. Xuân, KS. Lê Văn Thường, KS. Lê Xuân Tài</t>
  </si>
  <si>
    <t xml:space="preserve">Cty in Báo Nhân dân TP Hồ Chí Minh </t>
  </si>
  <si>
    <t xml:space="preserve">Văn kiện Đảng về chống Mỹ, cứu nước, tập I (1954 - 1965) </t>
  </si>
  <si>
    <t xml:space="preserve">Đảng bộ tỉnh              Sơn La </t>
  </si>
  <si>
    <t>Lịch sử đấu tranh của các chiến sĩ yêu nước và cách mạng Nhà tù Côn Đảo (1862 - 1975) 
(Tái bản lần thứ nhất)</t>
  </si>
  <si>
    <t xml:space="preserve">HVHCQG TP Hồ Chí Minh, Viện Lịch sử Đảng </t>
  </si>
  <si>
    <t>Luật xây dựng năm 2003             (Sửa đổi, bổ sung năm 2009) Và nghị định hướng dẫn thi hành                                                   * Luật xây dựng năm 2003 được sửa đổi, bổ sung năm 2009                                                      *</t>
  </si>
  <si>
    <t>Lịch sử Đảng bộ dân chính đảng Thừa Thiên Huế                               (1975 - 2010)</t>
  </si>
  <si>
    <t xml:space="preserve">BCH Đảng bộ Thừa Thiên Huế </t>
  </si>
  <si>
    <t>Những cá nhân điển hình trong cuộc vận động                                         " Học tập và làm theo tấm gương đạo đức Hồ Chí Minh"</t>
  </si>
  <si>
    <t>Nghệ thuật truyền thống Đông Nam Á                                                      ( Tái  bản lần thứ hai )</t>
  </si>
  <si>
    <t xml:space="preserve">Nguyễn Phan Thọ </t>
  </si>
  <si>
    <t>Quy định mới về sản xuất và cung ứng sản phẩm, dịch vụ công ích</t>
  </si>
  <si>
    <t>Tìm  hiểu pháp luật về ngân sách nhà nước</t>
  </si>
  <si>
    <t>Trần Minh Trọng</t>
  </si>
  <si>
    <t>Tổ chức bộ máy nhà nước Việt Nam theo các Hiến pháp 1946, 1959, 1980, 1992 v à 1992 sửa đổi, bổ sung năm 2001</t>
  </si>
  <si>
    <t>PGS,TS.Nguyễn Đăng Dung</t>
  </si>
  <si>
    <t xml:space="preserve">Văn hóa - mục tiêu và động lực  của sự phát triển  xã hội </t>
  </si>
  <si>
    <t>GS,TS.Nguyễn Văn Huyên</t>
  </si>
  <si>
    <t>Người của đất</t>
  </si>
  <si>
    <t>Nguyễn Ký Ức</t>
  </si>
  <si>
    <t xml:space="preserve">Lịch sử  lực lượng vũ tranghuyện Đức Hòa (1945-2005) Anh hùng lực lượng vũ trang nhân dân </t>
  </si>
  <si>
    <t>BCHQS Đức Hòa</t>
  </si>
  <si>
    <t>Các quy định pháp luật mới về quyền của phụ nữ và trẻ em</t>
  </si>
  <si>
    <t>Doanh nghiệp nhỏ và vừa của Việt Nam trong điều kiện hội nhập kinh tế quốc tế</t>
  </si>
  <si>
    <t>Đổi mới và phát triển ở Việt Nam- một số vấn đề lý luận và thực tiễn</t>
  </si>
  <si>
    <t>GS,TS.Nguyễn Phú Trọng</t>
  </si>
  <si>
    <t>C.Mác và Ph.ĂngGhen tuyển tập
Tập 5</t>
  </si>
  <si>
    <t>C.Mác và Ph.ĂngGhen tuyển tập
Tập 6</t>
  </si>
  <si>
    <t>Văn bản pháp luật về bảo hiểm xã hội</t>
  </si>
  <si>
    <t>V.I.Lênin- Tập 26</t>
  </si>
  <si>
    <t>V.I.Lênin- Tập 55</t>
  </si>
  <si>
    <t>V.I.Lênin- Tập 53</t>
  </si>
  <si>
    <t>Hiến pháp nước CHXHCNVN và các luật về tổ chức bộ máy nhà nước</t>
  </si>
  <si>
    <t>Sổ tay thanh tra kế hoạch và đầu tư</t>
  </si>
  <si>
    <t>BCT(25-29/7/2011)</t>
  </si>
  <si>
    <t>Lịch sử giáo dục và đào tạo Hoà Bình                                     (1945 - 2008)</t>
  </si>
  <si>
    <t xml:space="preserve">Sở giáo dục và đào tạo Hoà Bình </t>
  </si>
  <si>
    <t>Huyện Quảng Hà (tỉnh Cao Bằng) từ khi thành lập đến giữa thế kỷ XIX</t>
  </si>
  <si>
    <t>PGS, TS.                Đàm Thị Uyên</t>
  </si>
  <si>
    <t xml:space="preserve">Cty CP in Thái Nguyên </t>
  </si>
  <si>
    <t xml:space="preserve">Thực tiễn và kinh nghiệm Quốc hội khoá XII quyết định những vấn đề quan trọng của đất nước về kinh tế- xã hội </t>
  </si>
  <si>
    <t xml:space="preserve">Uỷ ban thường vụ Quốc hội, Viện nghiên cứu lập pháp, TS. Đinh Xuân Thảo </t>
  </si>
  <si>
    <t xml:space="preserve">XN in NXB Văn hoá dân tộc </t>
  </si>
  <si>
    <t xml:space="preserve">Quy định pháp luật về đơn giản hoá, kiểm soát thủ tục hành chính </t>
  </si>
  <si>
    <t xml:space="preserve">Quy định pháp luật về tổ chức, hoạt động và quản lý hội </t>
  </si>
  <si>
    <t xml:space="preserve">Luật thuế thu nhập Doanh nghiệp năm 2008 và văn bản hướng dẫn thi hành </t>
  </si>
  <si>
    <t xml:space="preserve">BCHQSự           tỉnh Quảng Trị BCHQSự huyện Hải Lăng </t>
  </si>
  <si>
    <t xml:space="preserve">Thuận Hoá - Phú Xuân Thừa Thiên Huế 700 năm hình thành và phát triển </t>
  </si>
  <si>
    <t xml:space="preserve">Hội khoa học lịch sử tỉnh Thừa Thiên Huế </t>
  </si>
  <si>
    <t xml:space="preserve">Quy chế hoạt  động của Ủy ban thường vụ Quốc hội </t>
  </si>
  <si>
    <t xml:space="preserve">Quy chế hoạt  động của Hội đồng dân tộc và các ủy ban của Quốc hội </t>
  </si>
  <si>
    <t xml:space="preserve">Nghị quyết ban hành quy chế hoạt động của đại biểu Quốc hội và đoàn đại biểu Quốc hội </t>
  </si>
  <si>
    <t xml:space="preserve">Luật sử dụng năng lượng
tiết kiệm và hiệu quả </t>
  </si>
  <si>
    <t>Cty in Tổng Hợp Cần Thơ</t>
  </si>
  <si>
    <t xml:space="preserve">Luật phòng chống 
bạo lực gia đình </t>
  </si>
  <si>
    <t xml:space="preserve">Luật ngân hàng nhà nước VN </t>
  </si>
  <si>
    <t>Luật bình đẳng giới và
văn bản hướng dẫn thi hành 
(Tái bản có bổ sung)</t>
  </si>
  <si>
    <t xml:space="preserve">Cty in Tổng Hợp Cần Thơ </t>
  </si>
  <si>
    <t xml:space="preserve">Cty in Tổng hợp Cần thơ </t>
  </si>
  <si>
    <t>BCT(13-15/4/2011)</t>
  </si>
  <si>
    <t xml:space="preserve">Sưu tập sắc lệnh của Chính phủ lâm thời Việt Nam Dân chủ cộng hòa năm 1945 - kỷ niệm 100 năm Chủ tịch HCM ra đi tìm đường cứu nước </t>
  </si>
  <si>
    <t>TS. Nguyễn Trí Nhiệm (Chủ biên)</t>
  </si>
  <si>
    <t>Nghiên cứu hình phạt trong Luật hình sự Việt Nam dưới góc độ bảo vệ quyền con người (Sách chuyên khảo)</t>
  </si>
  <si>
    <t>Về các mối quan hệ lớn cần được giải quyết tốt trong quá trình đổi mới đi lên chủ nghĩa xã hội ở nước ta</t>
  </si>
  <si>
    <t>Hội đồng chỉ đạo xuất bản sách xã, phường, thị trấn/GS, TS. Ng. Phú Trọng (CB)</t>
  </si>
  <si>
    <t>Hỏi- đáp về biến đổi khí hậu</t>
  </si>
  <si>
    <t>Luật khoáng sản năm 2010 và văn bản hướng dẫn thi hành</t>
  </si>
  <si>
    <t>Văn bản pháp luật về chính sách đối với các dân tộc thiểu số (Ban hành từ tháng 7-2010 đến tháng 02-2013)</t>
  </si>
  <si>
    <t>Nhân tố tôn giáo trong chủ nghĩa ly khai ở một số nước Đông Nam Á từ sau Chiến tranh thế giới thứ hai đến nay</t>
  </si>
  <si>
    <t>PGS, TS. Lương Thị Thoa (CB)</t>
  </si>
  <si>
    <t>Quy định pháp luật về xử phạt vi phạm hành chính trong lĩnh vực thống kê, tiêu chuẩn, đo lường và chất lượng hàng hóa</t>
  </si>
  <si>
    <t>Triết học - Lý luận và vận dụng</t>
  </si>
  <si>
    <t>PGS.TS.Trần Văn Thụy</t>
  </si>
  <si>
    <t>Xây dựng và bảo vệ Tổ quốc trong tình hình mới</t>
  </si>
  <si>
    <t>Trung tướng Bế Xuân Trường, Đại tá Ng. Bá Dương</t>
  </si>
  <si>
    <t>Lịch sử đấu tranh cách mạng của Đảng bộ và nhân dân xã Bình Phú (1930-1975)</t>
  </si>
  <si>
    <t>Tài liệu nghiên cứu các văn kiện Đại hội Đại biểu toàn quốc lần thứ XI của Đảng (Dùng cho cán bộ chủ chốt và báo cáo viên)</t>
  </si>
  <si>
    <t>Sở Văn hóa, Thể thao và Du lịch tỉnh Bình Dương, TS. Hồ Sơn Điệp (CB)</t>
  </si>
  <si>
    <r>
      <t xml:space="preserve">BC tuần (18 đến 22/2): </t>
    </r>
    <r>
      <rPr>
        <b/>
        <sz val="12"/>
        <rFont val="Times New Roman"/>
        <family val="1"/>
      </rPr>
      <t>14</t>
    </r>
    <r>
      <rPr>
        <sz val="12"/>
        <rFont val="Times New Roman"/>
        <family val="1"/>
      </rPr>
      <t xml:space="preserve"> </t>
    </r>
  </si>
  <si>
    <t>Phát triển nguồn nhân lực đáp ứng yêu cầu công nghiệp hóa, hiện đại hóa và hội nhập quốc tế</t>
  </si>
  <si>
    <t>PGS,TS. Vũ Văn Phúc- TS. Ng. Duy Hùng (Đồng chủ biên)</t>
  </si>
  <si>
    <t>Đổi mới căn bản, toàn diện giáo dục và đào tạo Việt Nam</t>
  </si>
  <si>
    <t>Ban Tuyên giáo Trung ương, Tổng cục Dạy nghề, Viện nghiên cứu phát triển phương Đông</t>
  </si>
  <si>
    <t>Trần Hưng Đạo - Nhà quân sự thiên tài</t>
  </si>
  <si>
    <t>Pháp luật đại cương (Dùng trong các trường đại học, cao đẳng và trung học chuyên nghiệp) (Xuất bản lần thứ mười một có sửa chữa, bổ sung)</t>
  </si>
  <si>
    <t>Bình luận khoa học Bộ luật tố tụng dân sự năm 2004, sửa đổi, bổ sung năm 2011</t>
  </si>
  <si>
    <t>Luật sư, TS. Ng. Đức Mai (Chủ biên)</t>
  </si>
  <si>
    <t>Bình luận Luật thi hành án hình sự 2010</t>
  </si>
  <si>
    <t>Thiếu tướng, GS,TS. Ng. Ngọc Anh (CB), CN. Công Phương Vũ, ThS. Ng. Thị Thu Hương</t>
  </si>
  <si>
    <t>Hỏi - đáp về lãnh đạo, quản lý của ủy ban nhân dân cấp xã (Tái bản có sửa chữa, bổ sung)</t>
  </si>
  <si>
    <t>Cuộc đời và sự nghiệp cách mạng - Hồi ký</t>
  </si>
  <si>
    <t>Tác động của hội nhập quốc tế đến hệ thống pháp luật Việt Nam</t>
  </si>
  <si>
    <t>TS. Lê Thành Long - ThS. Nguyễn Khánh Ngọc - Ths, NCS. Trần Anh Tuấn</t>
  </si>
  <si>
    <t>Báo chí - truyền thông: Những vấn đề đương đại</t>
  </si>
  <si>
    <t>Manufacturing and Environment Management</t>
  </si>
  <si>
    <t>4/2013</t>
  </si>
  <si>
    <r>
      <t xml:space="preserve">BC tuần (1 đến 5/4): </t>
    </r>
    <r>
      <rPr>
        <b/>
        <sz val="12"/>
        <rFont val="Times New Roman"/>
        <family val="1"/>
      </rPr>
      <t>41</t>
    </r>
  </si>
  <si>
    <t>Hướng dẫn soạn thảo văn bản quản lý hành chính cho cán bộ, công chức xã, phường, thị trấn</t>
  </si>
  <si>
    <t>Sổ tay danh mục thuốc bảo vệ thực vật được phép sử dụng trên rau ở Việt Nam</t>
  </si>
  <si>
    <t>Hội đồng chỉ đạo xuất bản sách xã, phường, thị trấn/Thiếu tướng, GS,TS. Ng. Ngọc Anh (Chủ biên)</t>
  </si>
  <si>
    <t>Hội đồng chỉ đạo xuất bản sách xã, phường, thị trấn/ThS. Dương Bạch Long</t>
  </si>
  <si>
    <t>213 trò chơi tập thể trong sinh hoạt đoàn, hội, đội</t>
  </si>
  <si>
    <t>Hội đồng chỉ đạo xuất bản sách xã, phường, thị trấn/Trần Quang Đức</t>
  </si>
  <si>
    <t>Huyện ủy Vĩnh Linh- BCH ĐB xã Vĩnh Khê</t>
  </si>
  <si>
    <t>Lịch sử Đảng bộ và nhân dân xã Vĩnh Tân (1930-2010)</t>
  </si>
  <si>
    <t>ĐB huyện Vĩnh Linh- BCH ĐB xã Vĩnh Tân</t>
  </si>
  <si>
    <t>Thân thế và sự nghiệp Cụ Huỳnh Thúc Kháng (1876-1947)</t>
  </si>
  <si>
    <t>UBND tỉnh Quảng Nam</t>
  </si>
  <si>
    <t>Luật thuế sử dụng đất phi nông nghiệp năm 2010 và văn bản hướng dẫn thi hành (Tái bản có bổ sung)</t>
  </si>
  <si>
    <t xml:space="preserve">Tài liệu học tập lý luận chính trị dành cho học viên lớp đối tượng kết nạp Đảng </t>
  </si>
  <si>
    <t>Luật tố tụng hành chính</t>
  </si>
  <si>
    <t>40 năm giải phóng tỉnh Quảng Trị và chiến đấu bảo vệ Thành Cổ (1972-2012)</t>
  </si>
  <si>
    <t>Tỉnh ủy Quảng Trị - Bộ Quốc phòng</t>
  </si>
  <si>
    <t>Lịch sử quan hệ đặc biệt Việt Nam - Lào, Lào - Việt Nam (1930 - 2007) 
Văn kiện tập I 
(1930 - 1945) (Tiếng Lào)</t>
  </si>
  <si>
    <t>Lịch sử Uỷ ban Dân tộc                   1946 - 2011</t>
  </si>
  <si>
    <t xml:space="preserve">Uỷ ban
 Dân tộc </t>
  </si>
  <si>
    <t>Những vấn đề cơ bản và cấp bách của triết học Mác - xít</t>
  </si>
  <si>
    <t>Nguyễn Hoàng - người mở cõi</t>
  </si>
  <si>
    <t>GS. Phan Huy Lê - PGS.TS. Đỗ Bang (ĐCB)</t>
  </si>
  <si>
    <t>Luật sư Nguyễn Hữu Thọ - Cuộc đời và sự nghiệp</t>
  </si>
  <si>
    <t>Phân tích chinh sách công ở Việt Nam</t>
  </si>
  <si>
    <t>PGS.TS. Hồ Tấn Sang, TS. Nguyễn Thị Tâm</t>
  </si>
  <si>
    <t>Giá trị văn hóa Việt Nam truyền thống và biến đổi</t>
  </si>
  <si>
    <t>GS.TS. Ngô Đức Thịnh (CB)</t>
  </si>
  <si>
    <t>Phân phối bình đẳng các nguồn lực kinh tế tiếp cận lý luận và thực tiễn ở một số quốc gia</t>
  </si>
  <si>
    <t>Tài liệu hỏi - đáp Nghị quyết Hội nghị lần thứ năm Ban Chấp hành Trung ương Đảng Cộng sản Việt Nam khóa XI (Dùng cho đoàn viên, hội viên các đoàn thể chính trị - xã hội và tuyên truyền rộng rãi trong nhân dân)</t>
  </si>
  <si>
    <t>Luật xử lý vi phạm hành chính</t>
  </si>
  <si>
    <t>Luật giáo dục đại học</t>
  </si>
  <si>
    <t>Luật phổ biến giáo dục pháp luật</t>
  </si>
  <si>
    <t>Hướng dẫn một số vấn đề cụ thể thi hành Điều lệ Đảng</t>
  </si>
  <si>
    <t>xã phường</t>
  </si>
  <si>
    <t>Luật tổ chức chính phủ</t>
  </si>
  <si>
    <t>Luật quốc tịch Việt Nam</t>
  </si>
  <si>
    <t>Luật công đoàn</t>
  </si>
  <si>
    <t>Luật an ninh quốc gia</t>
  </si>
  <si>
    <t>Chia sẻ (Đối thoại 2)</t>
  </si>
  <si>
    <t>Nhà báo Hữu Thọ</t>
  </si>
  <si>
    <t>Quá trình chuyển biến tư tưởng của Nho sĩ Việt Nam trong 30 năm đầu thế kỷ XX</t>
  </si>
  <si>
    <t>TS. Trần Thị Hạnh</t>
  </si>
  <si>
    <t>Việt Nam gia nhập ASEAN từ năm 1995 đến nay - Thành tựu, vấn đề và triển vọng (Sách chuyên khảo)</t>
  </si>
  <si>
    <t>PGS, TS. Nguyễn Thị Quế- PGS, TS. Nguyễn Hoàng Giáp (Đồng chủ biên)</t>
  </si>
  <si>
    <t>Giáo trình Pháp luật sở hữu trí tuệ</t>
  </si>
  <si>
    <t>Đại học Huế- Khoa Luật- TS. Đoàn Đức Lương (CB)</t>
  </si>
  <si>
    <t>In Bình Định</t>
  </si>
  <si>
    <t xml:space="preserve">Xây dựng đội ngũ đảng viên nông thôn vững mạnh </t>
  </si>
  <si>
    <t>Đức Lượng         (Chủ biên)</t>
  </si>
  <si>
    <t xml:space="preserve">Luật tổ chức hội đồng nhân dân và ủy ban nhân dân </t>
  </si>
  <si>
    <t xml:space="preserve">Cty in 
Tổng hợp Cần Thơ </t>
  </si>
  <si>
    <t>BCT                          15-19/8/2011)</t>
  </si>
  <si>
    <t xml:space="preserve">Khoa bảng Bắc Bộ và Thanh Hóa qua tài liệu mộc bản triều Nguyễn </t>
  </si>
  <si>
    <t>Cục VTLT Nhà nước, Trung tâm Lưu trữ quốc gia IV</t>
  </si>
  <si>
    <r>
      <t xml:space="preserve">BCT(15-19/8/2011):
</t>
    </r>
    <r>
      <rPr>
        <b/>
        <sz val="9"/>
        <rFont val="Times New Roman"/>
        <family val="1"/>
      </rPr>
      <t xml:space="preserve">15 </t>
    </r>
    <r>
      <rPr>
        <sz val="9"/>
        <rFont val="Times New Roman"/>
        <family val="1"/>
      </rPr>
      <t>cuốn</t>
    </r>
  </si>
  <si>
    <t>Hồ Chí Minh toàn tập, tập 11 Xuất bản lần thứ ba 
1957 - 1958</t>
  </si>
  <si>
    <t>Hội đồng
 xuất bản</t>
  </si>
  <si>
    <t>Cty in 
Tiến Bộ</t>
  </si>
  <si>
    <t>Lịch sử Đảng bộ huyện Chư Sê (1945 - 2010)</t>
  </si>
  <si>
    <t>BCH Đảng bộ huyện Chư Sê tỉnh Gia lai</t>
  </si>
  <si>
    <t xml:space="preserve">Trung tâm in kỹ thuật và dich vụ Ảnh tại Thông tấn xã Việt Nam tại Đà Nẵng </t>
  </si>
  <si>
    <t>PGS, TS. Trương Thị Thông                PGS, TS.                Lê Kim Việt (Đồng chủ biên )</t>
  </si>
  <si>
    <t xml:space="preserve">Võ Nguyên Giáp - Danh tướng thời đại Hồ Chí Minh </t>
  </si>
  <si>
    <t xml:space="preserve">Đại tá                 Trần Trọng Trung </t>
  </si>
  <si>
    <t>Robert Wade</t>
  </si>
  <si>
    <t>Thái Nguyên- Thế và lực mới trong thế kỷ XXI</t>
  </si>
  <si>
    <t>CTY Cổ phần thông tin kinh tế đối ngoại</t>
  </si>
  <si>
    <t>Hòa Bình -Thế và lực mới trong thế kỷ XXI</t>
  </si>
  <si>
    <t>Vai trò của giáo dục thẩm mỹ trong xây dựng lối sống văn hóa cho sinh viên trên địa bàn tỉnh Đồng Tháp hiện nay</t>
  </si>
  <si>
    <t>Bộ luật lao động</t>
  </si>
  <si>
    <t>Luật thi hành án hình sự</t>
  </si>
  <si>
    <t>Luật nghĩa vụ quân sự (đã được sửa đổi, bổ sung các năm 1990, 1994 và 2005) (Tái bản có sửa chữa, bổ  sung)</t>
  </si>
  <si>
    <t>Luật phòng, chống rửa tiền</t>
  </si>
  <si>
    <t>Xí nghiệp In Tổng cục CNQP</t>
  </si>
  <si>
    <t>Luật viên chức năm 2010 và văn bản hướng dẫn thi hành</t>
  </si>
  <si>
    <t>Luật tài nguyên nước</t>
  </si>
  <si>
    <t>Luật quảng cáo</t>
  </si>
  <si>
    <t>Luật biển Việt Nam</t>
  </si>
  <si>
    <t>Luật phòng, chống tác hại của thuốc lá</t>
  </si>
  <si>
    <t xml:space="preserve">Những chặng đường lịch sử </t>
  </si>
  <si>
    <t xml:space="preserve">Đại tướng             Võ Nguyên Giáp </t>
  </si>
  <si>
    <t xml:space="preserve">Một số vấn đề về biến đổi cơ cấu xã hội Việt Nam hiện nay </t>
  </si>
  <si>
    <t>GS, TS.                 Tạ Ngọc Tấn (Chủ biên)</t>
  </si>
  <si>
    <t xml:space="preserve">Vài nét về nước Nga và văn hoá Nga </t>
  </si>
  <si>
    <t xml:space="preserve">TS.                Nguyễn Thị Phương Liên (Chủ biên)           TS.                  Phùng Tuấn Anh </t>
  </si>
  <si>
    <t>TS.                Nguyễn Minh Hoàn</t>
  </si>
  <si>
    <t>Các văn bản chủ yếu của thành uỷ Hà Nội khoá XIV nhiệm kỳ 2005 - 2010 tập III ban hành năm 2008 (Lưu hành nội bộ)</t>
  </si>
  <si>
    <t xml:space="preserve">Đảng Cộng sản Việt Nam thành uỷ Hà Nội </t>
  </si>
  <si>
    <t>Khái lược Kinh tế Chính trị Mác - Lênin (Dùng cho sinh viên các trường đại học thuộc khối ngành kinh tế và quản trị kinh doanh )</t>
  </si>
  <si>
    <t xml:space="preserve">GS, TS.              Phạm Quang Phan                 PGS, TS.               Tô Đức Hạnh </t>
  </si>
  <si>
    <t>Chùa Pháp Hoa với phong trào Phật giáo yêu nước Sài Gòn - Thành phố Hồ Chí Minh (1928-2013)</t>
  </si>
  <si>
    <t>Ban Trị sự chùa Pháp Hoa - TS. Đinh Thu Xuân (Biên soạn)</t>
  </si>
  <si>
    <t>Viện Nhà nước và pháp luật - 30 năm xây dựng và phát triển</t>
  </si>
  <si>
    <t xml:space="preserve">Học viện Chính trị - Hảnh chính quốc gia Hồ Chí Minh </t>
  </si>
  <si>
    <t>Lý luận về nhà nước 
và pháp luật, Quyển 2</t>
  </si>
  <si>
    <t xml:space="preserve">Thiếu tướng Phùng Đình Ấm Đại tá                       TS.                           Hồ Sơn Đài Thượng tá Nguyễn Văn Hùng </t>
  </si>
  <si>
    <t>23/4/2009</t>
  </si>
  <si>
    <t>Lịch sử Đảng bộ huyện KRông Pa                               (1945- 2007)</t>
  </si>
  <si>
    <t>Ban chấp hành Đảng bộ huyện KRông Pa tỉnh Gia Lai</t>
  </si>
  <si>
    <t>Lịch sử Đảng bộ tỉnh Bình Phước                                       (1975-2005)</t>
  </si>
  <si>
    <t xml:space="preserve">Hồ Chí Minh với chiến lược đoàn kết quốc tế trong cách mạng giải phóng dân tộc </t>
  </si>
  <si>
    <t xml:space="preserve">Chủ tịch Hồ Chí Minh với nước Pháp </t>
  </si>
  <si>
    <t>Phạm Hoàng Điệp                     (Biên soạn)</t>
  </si>
  <si>
    <t>Pháp lệnh xử lý vi phạm hành chính năm 2002; sửa đổi, bổ sung năm 2007, năm 2008</t>
  </si>
  <si>
    <t>13/6/2008</t>
  </si>
  <si>
    <t>Quy định mới về xử phạt vi phạm hành chính trong lĩnh vực an ninh, trật tự, an toàn xã hội, phòng cháy và chữa cháy</t>
  </si>
  <si>
    <t>Bộ luật hình sự của nước Cộng hoà xã hội chủ nghĩa Việt Nam</t>
  </si>
  <si>
    <t>Quy định về công tác an ninh nhân dân tại cơ sở
( xã, phường, thị trấn )</t>
  </si>
  <si>
    <t xml:space="preserve">Các văn bản xử phạt vi phạm pháp luật về thuế và cưỡng chế thi hành Quyết định hành chính thuế </t>
  </si>
  <si>
    <t xml:space="preserve">Quy định mới về nâng cao năng lực, phẩm chất của đội ngũ cán bộ cấp cơ sở
( xã, phường, thị trấn ) </t>
  </si>
  <si>
    <t>Pháp lệnh về tổ chức và hoạt động hoà giải ở cơ sở và văn bản hướng dẫn thi hành</t>
  </si>
  <si>
    <t>Quy định về quy trình bầu, miễn nhiệm, bãi nhiệm trưởng thôn, tổ trưởng tổ dân phố</t>
  </si>
  <si>
    <t>Luật ngân hàng nhà nước Việt Nam</t>
  </si>
  <si>
    <t>Quy định mới về điều chỉnh mức lương tối thiểu, lương hưu, trợ cấp bảo hiểm xã hội</t>
  </si>
  <si>
    <t>Bộ tư lệnh Quân khu IV</t>
  </si>
  <si>
    <t>Những trận đánh trong kháng chiến chống Pháp và chống Mỹ trên địa bàn Thừa Thiên Huế
(1945-1975)- Tập II</t>
  </si>
  <si>
    <t>Kể chuyện Bác Hồ ở Tuyên Quang</t>
  </si>
  <si>
    <t>Ngô Quân Lập
(sưu tầm, tuyển chọn )</t>
  </si>
  <si>
    <t>Một số Đảng chính trị phương Tây</t>
  </si>
  <si>
    <t>Ngô Đức Tính
(chủ biên )</t>
  </si>
  <si>
    <t>Sở hữu tập thể và kinh tế tập thể trong nền kinh tế thị trường định hướng XHCN ở Việt Nam</t>
  </si>
  <si>
    <t>Quy định mới về xử phạt vi phạm hành chính trong lĩnh vực giaop thông đường thủy nội địa, thống kê, đo đạc và bản đồ, tài nguyên nuớc, công trình thủy lợi</t>
  </si>
  <si>
    <t>Quy định mới về mẫu hồ sơ mời thầu, mua sắm hàng hóa</t>
  </si>
  <si>
    <t>Bác Hồ với Đại hội Đảng</t>
  </si>
  <si>
    <t>Lịch sử tư tưởng xã hội chủ nghĩa phương Tây trước chủ nghĩa Mác</t>
  </si>
  <si>
    <t>TS.Trần Hùng
TS.Trần Chí Nghĩa</t>
  </si>
  <si>
    <t>Qúa trình đổi mới tư duy lãnh đạo lý luận của Đảng từ 1986 đến nay</t>
  </si>
  <si>
    <t>Các Đại hội đại biểu toàn quốc và Hội nghị Ban chấp hành</t>
  </si>
  <si>
    <t>PGS,TS.Nguyễn Trọng Phúc</t>
  </si>
  <si>
    <t>Quy định mới  về công ty cho thuê tài chính</t>
  </si>
  <si>
    <t>Văn bản mới hướng dẫn thi hành luật Điện lực</t>
  </si>
  <si>
    <t>Tài năng và đắc dụng ( Nghiên cứu về một số nhân tài tiêu biểu ở Việt Nam và nước ngoài</t>
  </si>
  <si>
    <t>Nguyễn Hoàng Lương
Phạm Hồng Tung</t>
  </si>
  <si>
    <t>Ban chỉ đạo Biên soạn</t>
  </si>
  <si>
    <t>Việt Nam và Hội đồng Bảo an Liên hợp quốc</t>
  </si>
  <si>
    <t>Quy định về khám chữa bệnh cho người nghèo</t>
  </si>
  <si>
    <t xml:space="preserve">Kỹ năng lập và chỉ đạo thực hiện kế hoạch phát triển kinh tế - xã hội cấp xã, phường thị trấn </t>
  </si>
  <si>
    <t xml:space="preserve">Nghiệp vụ công tác Đảng viên và văn bản hướng dẫn thực hiện </t>
  </si>
  <si>
    <t xml:space="preserve">Cẩm nang công tác chi bộ ở Xã, phường thị trấn </t>
  </si>
  <si>
    <t xml:space="preserve">Cẩm nang công tác tổ chức - cán bộ xã, phường thị trấn </t>
  </si>
  <si>
    <t>50 năm Đạm Hà Bắc 1960 - 2010</t>
  </si>
  <si>
    <t>28,2x28,2</t>
  </si>
  <si>
    <t xml:space="preserve">Kỷ yếu hội thảo quốc gia cộng đồng các dân tộc thiểu số Việt Nam và chính sách đại đoàn kết dân tộc </t>
  </si>
  <si>
    <t xml:space="preserve">Ban chỉ đạo đại hội đại biểu các dân tộc thiểu số Việt Nam </t>
  </si>
  <si>
    <t>5/2010</t>
  </si>
  <si>
    <t xml:space="preserve">Phát triển văn hoá và con người Việt Nam theo Tư tưởng Hồ Chí Minh </t>
  </si>
  <si>
    <t xml:space="preserve">Hoàng Anh , Nguyễn Duy Bắc,Phạm Văn Thuỷ </t>
  </si>
  <si>
    <t xml:space="preserve">Hồ Chí Minh vĩ đại một con người </t>
  </si>
  <si>
    <t>GS.                     Trần Văn Giàu</t>
  </si>
  <si>
    <t>Lịch sử Đảng bộ huyện Phù Cừ Tập II (1975 - 2005)</t>
  </si>
  <si>
    <t xml:space="preserve">BCH Đảng bộ Huyện Phù Cừ </t>
  </si>
  <si>
    <t xml:space="preserve">Hồ Chí Minh với cuộc đấu tranh vì hoà bình và tiến bộ của nhân loại </t>
  </si>
  <si>
    <t xml:space="preserve">PGS, TS.                  Lê Văn Tích </t>
  </si>
  <si>
    <t xml:space="preserve">Làng xã Việt Nam Một số vấn đề kinh tế văn hoá xã hội </t>
  </si>
  <si>
    <t xml:space="preserve">GS.                      Phan Đại Doãn </t>
  </si>
  <si>
    <t>Hồ Chí Minh đào tạo cán bộ và trọng dụng nhân tài</t>
  </si>
  <si>
    <t xml:space="preserve">PGS, TS. Đức Vượng </t>
  </si>
  <si>
    <t xml:space="preserve">Hồ Chí Minh với sự nghiệp độc lập dân tộc và chủ nghĩa xã hội  ở Việt Nam </t>
  </si>
  <si>
    <t>PGS, TS.              Vũ Đìng Hoè PGS, TS.                Bùi Đình Phong               (Đồng chủ biên)</t>
  </si>
  <si>
    <t xml:space="preserve">Nhân cách Hồ Chí Minh </t>
  </si>
  <si>
    <t>GS, TS.       Mạnh Quang Thắng               (Chủ biên)</t>
  </si>
  <si>
    <t>Lịch sử Đảng bộ phường Bồ Xuyên (1930 - 2006)</t>
  </si>
  <si>
    <t xml:space="preserve">BCHĐB tỉnh Thái Bình BCHĐBộ phường Bồ Xuyên </t>
  </si>
  <si>
    <t xml:space="preserve">Hồ Chí Minh tiểu sử </t>
  </si>
  <si>
    <t>GS.             Song Thành</t>
  </si>
  <si>
    <t>Đảng viên làm kinh tế tư nhân thực trạng và giải pháp (Xuất bản lần thứ hai)</t>
  </si>
  <si>
    <t xml:space="preserve">PGS, TSKH             Trần Nguyễn Tuyên               (Chủ biên) </t>
  </si>
  <si>
    <t xml:space="preserve">Mỗi câu chuyện nhỏ một bài học lớn </t>
  </si>
  <si>
    <t xml:space="preserve">Bùi Kim Hồng phòng Sưu tầm - Kiểm kê - Tư liệu </t>
  </si>
  <si>
    <t>PGS. Bùi Đăng Duy</t>
  </si>
  <si>
    <t>BCT 17-3 đến 21-3-2014</t>
  </si>
  <si>
    <t>Những điều cần biết về bảo vệ và chăm sóc trẻ em</t>
  </si>
  <si>
    <t>ThS.BS. Nguyễn Trọng An</t>
  </si>
  <si>
    <t>PGS.TS. Nguyễn Hữu Hải - ThS. Lê Văn Hoà (Đồng chủ biên)</t>
  </si>
  <si>
    <t>Xúc tiến thương mại - Lý luận và thực tiễn</t>
  </si>
  <si>
    <t>TS. Lê Hoàng Oanh</t>
  </si>
  <si>
    <t>Giáo trình chủ nghĩa xã hội khoa học</t>
  </si>
  <si>
    <t xml:space="preserve">PRO -POOR PUBLIC PRIVATE PARTNERSHIP Song Ngữ                                  (Hợp tác công - tư vì người nghèo ) </t>
  </si>
  <si>
    <t xml:space="preserve">Nghị định về kinh doanh xăng dầu và khí dầu mỏ hoá lỏng * Nghị định số 84/2009/ND - CP ngày 15-10-2009 của chính phủ về kinh doanh xăng dầu                                     (Thay thế nghị định số 55/2007/NĐ-CP và quyết định số 04/2009/QĐ-TTg)          </t>
  </si>
  <si>
    <t xml:space="preserve">Di chúc của Chủ tịch                    Hồ Chí Minh                                      Lý luận và thực tiễn </t>
  </si>
  <si>
    <t xml:space="preserve">Sở Văn hoá, thể thao và du lịch thừa Thiên Huế  Bảo tảng Hồ Chí Minh </t>
  </si>
  <si>
    <t xml:space="preserve">Ngoại giao nhân dân trong quan hệ đối ngoại của Mỹ </t>
  </si>
  <si>
    <t xml:space="preserve">TS.                       Nguyễn Thị Thanh Thuỷ </t>
  </si>
  <si>
    <t xml:space="preserve">Một số vấn đề về xây dựng tổ chức cơ sở Đảng hiện nay </t>
  </si>
  <si>
    <t xml:space="preserve">Nguyễn Đức Hà </t>
  </si>
  <si>
    <t xml:space="preserve">Bình luận khoa học bộ luật dân sự năm 2005 (Tập III)                                        Phần thứ tư: Thừa kế                  Phần thứ năm: Quy dịnh về chuyển quyền sử dụng đất                            Phần thứ sáu: Quyền sở hữu trí tuệ             </t>
  </si>
  <si>
    <t>PGS.TS. Nguyễn Thế Kỷ (chỉ đạo nội dung) TS. Trần Doãn Tiến (CB)</t>
  </si>
  <si>
    <t>In Tổng hợp</t>
  </si>
  <si>
    <t>Kỷ yếu hội đồng nhân dân tỉnh Bắc Ninh khóa XVII nhiệm kỳ 2011-2016 (Kỳ họp thứ tám, chín, mười)</t>
  </si>
  <si>
    <t>BC 23-30/1</t>
  </si>
  <si>
    <t>Thơ chúc Tết mừng xuân của Bác Hồ và lời bình</t>
  </si>
  <si>
    <t>Lê Xuân Đức</t>
  </si>
  <si>
    <t>Hồ Chí Minh vĩ đại một con người</t>
  </si>
  <si>
    <t>Vừa đi đường - Vừa kể chuyện</t>
  </si>
  <si>
    <t>T. Lan</t>
  </si>
  <si>
    <t>Hải quân nhân dân Việt Nam trong cuộc chiến đấu chống chiến tranh phá hoại của Mỹ tại vùng sông biển miền Bắc (1964-1973)</t>
  </si>
  <si>
    <t>Đô thị Thừa Thiên - Huế tiến trình phát triển và giải pháp quy hoạch</t>
  </si>
  <si>
    <t>PGS,TS. Đỗ Bang</t>
  </si>
  <si>
    <t>Giáo trình tư tưởng Hồ Chí Minh (dành cho sinh viên đại học, cao đẳng khối không chuyên ngành Mác - Lênin, tư tưởng Hồ Chí Minh)</t>
  </si>
  <si>
    <t>BGD và ĐT</t>
  </si>
  <si>
    <t xml:space="preserve">Kể chuyện Bác Hồ                                ở Tuyên Quang </t>
  </si>
  <si>
    <t>Ngô Quân Lập (Sưu tẩm tuyển chọn)</t>
  </si>
  <si>
    <t>Mênh mông tình dân. Những bài viết về Nguyên Tổng Bí thư Lê Khả Phiêu từ 1997 đến 2008</t>
  </si>
  <si>
    <t xml:space="preserve">Thanh Phong KĐLL </t>
  </si>
  <si>
    <t>24/11/2008</t>
  </si>
  <si>
    <t xml:space="preserve">Quy định về bảo đảm mở rộng và phát huy dân chủ </t>
  </si>
  <si>
    <t xml:space="preserve">Lịch sử Đảng bộ huyện Quảng Trạch </t>
  </si>
  <si>
    <t xml:space="preserve">Ban chấp hành Đảng bộ huyện Quảng Trạch </t>
  </si>
  <si>
    <t xml:space="preserve">Cty in Thống kêvà sane xuất bao bì Huế </t>
  </si>
  <si>
    <t xml:space="preserve">Xác định tiêu chuẩn và phương pháp đánh giá chính quyền xã trong sạch vững mạnh </t>
  </si>
  <si>
    <t>TS.       Nguyễn Hữu Đức          Ths.        Phạm Văn Hùng (Đồng chủ biên )</t>
  </si>
  <si>
    <t>Văn hoá lịch sử dưới góc nhìn Văn hoá chính trị  (Sách chuyên luận)</t>
  </si>
  <si>
    <t xml:space="preserve">Đg </t>
  </si>
  <si>
    <t>Nhà in Hà Nội  Cty sách HN</t>
  </si>
  <si>
    <t>BCHĐB huyện Tuần Giáo</t>
  </si>
  <si>
    <t>Search For Success in Rural Ser vicer Delivery</t>
  </si>
  <si>
    <t>Lịch sử Đảng bộ huyện Cư M'Gar
Tập II (1975 - 2005 )</t>
  </si>
  <si>
    <t>BCHĐB huyện Cư M'Gar</t>
  </si>
  <si>
    <t>Giáo trình tư tưởng Hồ Chí Minh</t>
  </si>
  <si>
    <t xml:space="preserve">Hội đồng TW chỉ đạo biên soạn </t>
  </si>
  <si>
    <t>Nối</t>
  </si>
  <si>
    <t>Lịch sử Ban Kinh tế-Tài chính Trung ương cục miền Nam trong kháng chiến chống Mỹ, cứu nước (1954 - 1975 )</t>
  </si>
  <si>
    <t>Ban Kinh - Tài TW cục MN</t>
  </si>
  <si>
    <t>Học tập và làm theo tấm gương đạo đức Hồ Chí Minh</t>
  </si>
  <si>
    <t>Nâng cao nhận thức và chất lượng hoạt động của tổ chức công đoàn cơ sở trong thời kỳ hội nhập kinh tế quốc tế</t>
  </si>
  <si>
    <t>TS.Dương Văn Sao 
(chủ biên)</t>
  </si>
  <si>
    <t>Ngô Văn Dụ PGS, TS.     Nguyễn Văn Thạo                        TS.                   Nguyễn Tiến Quang                    (Đồng chủ biên)</t>
  </si>
  <si>
    <t>Kỷ yếu sơ kết ba năm thực hiện chỉ thị 03-CT/TW của Bộ chính trị về tiếp tục đẩy mạnh học tập và làm theo tấm gương đạo đức Hồ Chí Minh</t>
  </si>
  <si>
    <t>Văn kiện Đại hội đại biểu toàn quốc lần thứ VIII</t>
  </si>
  <si>
    <t>Bí thư cấp ủy đồng thời là Chủ tịch Ủy ban nhân dân cấp huyện thực tiễn và giải pháp</t>
  </si>
  <si>
    <t>Tạp chí XD Đảng</t>
  </si>
  <si>
    <t>Hướng dẫn Đại hội Đảng bộ các cấp nhiệm kỳ 2015-2020</t>
  </si>
  <si>
    <t>ĐU khối DNTW</t>
  </si>
  <si>
    <t>Lời thề cùng sông núi</t>
  </si>
  <si>
    <t>Hoàn thiện thể chế kinh tế thị trường định hướng xã hội chủ nghĩa ở Việt Nam</t>
  </si>
  <si>
    <t>Ban KT Trung ương</t>
  </si>
  <si>
    <t>Lễ hội miền biển và sông nước ở Phú Yên</t>
  </si>
  <si>
    <t>UBND tỉnh Phú Yên, Trần Quang Nhất (Chủ biên)</t>
  </si>
  <si>
    <t>Lịch sử Đảng bộ tỉnh Hà Tĩnh (1930-1975) tập II (1954-1975)</t>
  </si>
  <si>
    <t>ĐCSVN, BCH đảng bộ tỉnh Hà Tĩnh</t>
  </si>
  <si>
    <t>VH dân tộc</t>
  </si>
  <si>
    <t>Lịch sử Đảng bộ tỉnh Hà Tĩnh (1930-1975) tập I (1930-1954)</t>
  </si>
  <si>
    <t>Đặng Văn Ngữ - Một trí tuệ Việt Nam</t>
  </si>
  <si>
    <t>Trường đại học Y Hà Nội</t>
  </si>
  <si>
    <t>Kinh tế - xã hội Hà Nội sau 5 năm mở rộng địa giới hành chính</t>
  </si>
  <si>
    <t>Viện Nghiên cứu phát triển KT-XH Hà Nội, TS. Nguyễn Đình Dương (CB)</t>
  </si>
  <si>
    <t>Trần Hữu Tước - Tấm gương sáng về tài năng và y đức</t>
  </si>
  <si>
    <t xml:space="preserve">Ban tuyên giáo trung ương </t>
  </si>
  <si>
    <t>Xây dựng nhà nước pháp quyền xã hội chủ nghĩa Việt Nam lý luận và thực tiễn                                                                       (Sách tham khảo)</t>
  </si>
  <si>
    <t>Quy định về chức năng, nhiệm vụ, quyền hạn và cơ cấu tổ chức của các cơ quan thuộc, trực thuộc Chính phủ</t>
  </si>
  <si>
    <t>Bộ Nội vụ - Viện Khoa học Tổ chức Nhà nước</t>
  </si>
  <si>
    <t>Lịch sử Thanh tra Việt Nam 1945-2015</t>
  </si>
  <si>
    <t>Luật cán bộ, công chức và hệ thống văn bản hướng dẫn thực hiện - Tập I</t>
  </si>
  <si>
    <t>Luật cán bộ, công chức và hệ thống văn bản hướng dẫn thực hiện - Tập II</t>
  </si>
  <si>
    <t>Báo cáo tổng kết thực hiện Nghị quyết Trung ương 4 khoá XI " Một số vấn đề cấp bách về xây dựng Đảng hiện nay " trong Đảng bộ Khối</t>
  </si>
  <si>
    <t>Báo cáo kiểm điểm của Ban Chấp hành Đảng bộ Khối các cơ quan Trung ương khoá XI, nhiệm kỳ 2010 - 2015</t>
  </si>
  <si>
    <t>Báo cáo chính trị trình Đại hội đại biểu Đảng bộ Khối các cơ quan Trung ương lần thứ XII, nhiệm kỳ 2015 - 2020</t>
  </si>
  <si>
    <t>BCT 26 đến 30/10 (10 cuốn)</t>
  </si>
  <si>
    <t>Lịch sử Đảng bộ tỉnh Tiền Giang (1975 - 2015) - Tập III</t>
  </si>
  <si>
    <t>Ban Chấp hành Đảng bộ tỉnh Tiền Giang</t>
  </si>
  <si>
    <t>Vĩnh Long - 40 năm xây dựng, đổi mới, phát triển và hội nhập</t>
  </si>
  <si>
    <t>Tỉnh uỷ Vĩnh Long</t>
  </si>
  <si>
    <t>Căn cứ Bộ chỉ huy quân giải phóng miền Nam Việt Nam tại Tà Thiết (1972-1975)</t>
  </si>
  <si>
    <t>Bộ Tư lệnh Quân khu 7 - Uỷ ban nhân dân tỉnh Bình Phước</t>
  </si>
  <si>
    <t>Lịch sử ngành tuyên giáo tỉnh Bình Dương (1949-2015)</t>
  </si>
  <si>
    <t>Tỉnh uỷ Bình Dương - Ban Tuyên giáo</t>
  </si>
  <si>
    <t>Lịch sử Đảng bộ tỉnh Bà Rịa - Vũng Tàu: Tập III (1975-2010)</t>
  </si>
  <si>
    <t>Ban Chấp hành Đảng bộ tỉnh Bà Rịa - Vũng Tàu</t>
  </si>
  <si>
    <t>Quy định pháp luật về quản lý chất lượng, bảo trì công trình xây dựng và quản lý dự án đầu tư xây dựng theo Luật xây dựng năm 2014</t>
  </si>
  <si>
    <t>Ban Tổng kết chiến tranh thành ủy TPHCM</t>
  </si>
  <si>
    <t>Luật hải quan</t>
  </si>
  <si>
    <t>Luật giao thông đường thủy nội địa năm 2004 sđ, bs năm 2014 và VBHDTH</t>
  </si>
  <si>
    <t>Hỏi - đáp luật doanh nghiệp năm 2014</t>
  </si>
  <si>
    <t>Nhân tố chủ quan trong tạo dựng nền kinh tế thị trường định hướng xã hội chủ nghĩa ở Việt Nam</t>
  </si>
  <si>
    <t>Tính hợp pháp và tính hợp lý của quyết định hành chính (sách chuyên khảo)</t>
  </si>
  <si>
    <t>TS. Bùi Thị Đào</t>
  </si>
  <si>
    <t>Tích hợp tư tưởng Hồ Chí Minh trong giảng dạy môn lịch sử ở trường phổ thông</t>
  </si>
  <si>
    <t>Nghiêm Đình Vỳ (CB)</t>
  </si>
  <si>
    <t>Lịch sử truyền thống cách mạng của đảng bộ và nhân dân thị trần Liên Nghĩa (1954-2010)</t>
  </si>
  <si>
    <t>ĐB huyện Đức Trọng, tỉnh Lâm Đồng, BCBHĐB thị trấn Liên Nghĩa</t>
  </si>
  <si>
    <t>Thực trạng xu hướng và giải pháp phòng, chống "lợi ích nhóm" ở nước ta hiện nay (sách tham khảo)</t>
  </si>
  <si>
    <t>Giáo trình quản lý phát triển địa phương</t>
  </si>
  <si>
    <t>GS.TS. Đàm Văn Nhuệ, TS. Nguyễn Xuân Thu, PGS.TS. Nguyễn Cúc (ĐDDCB)</t>
  </si>
  <si>
    <t>Tập bài giảng giáo dục quốc phòng và an ninh (dùng cho đào tạo cao cấp lý luận chính trị)</t>
  </si>
  <si>
    <t>HVCTQGHCM, HVCT khu vực I</t>
  </si>
  <si>
    <t>Chính sách phát triển đổi mới và hội nhập</t>
  </si>
  <si>
    <t>ĐHQG Hà Nội, Trường ĐHKT - Ts. Nguyễn Quốc Việt, TS. Vũ Đức Thanh (ĐCB)</t>
  </si>
  <si>
    <t>Lịch sử đảng bộ phường Quan Triều (1947-2014)</t>
  </si>
  <si>
    <t xml:space="preserve">Địa chí Bình Phước - Tập I: Tự nhiên - dân cư, Lịch sử - sự kiện - nhân vật, Các huyện, thị </t>
  </si>
  <si>
    <t>Tỉnh uỷ - Uỷ ban nhân dân tỉnh Bình Phước</t>
  </si>
  <si>
    <t>Địa chí Bình Phước - Tập II: Kinh tế, Văn hoá - xã hội</t>
  </si>
  <si>
    <t xml:space="preserve">CD-ROM Địa chí Bình Phước - Tập I: Tự nhiên - dân cư, Lịch sử - sự kiện - nhân vật, Các huyện, thị </t>
  </si>
  <si>
    <t>CD-ROM Địa chí Bình Phước - Tập II: Kinh tế, Văn hoá - xã hội</t>
  </si>
  <si>
    <t>BCT 9 đến 13/11 (8 cuốn)</t>
  </si>
  <si>
    <t>Quy định xử lý kỷ luật đảng viên vi phạm các quy chế giám sát chất vấn trong Đảng và VBHDTH</t>
  </si>
  <si>
    <t>Bài trừ hủ tục để cuộc sống tốt đẹp hơn</t>
  </si>
  <si>
    <t>Bác Hồ với tuổi trẻ</t>
  </si>
  <si>
    <t>Xây dựng nếp sống văn minh tại điểm di tích và lễ hội</t>
  </si>
  <si>
    <t>Sổ tay công tác phòng cháy, chữa cháy rừng</t>
  </si>
  <si>
    <t>Những điều cần biết về phòng, chống ung thư (tài liệu dành cho cộng đồng)</t>
  </si>
  <si>
    <t>Bác Hồ một mẫu mực về sự giản dị và khiêm tốn</t>
  </si>
  <si>
    <t>Luật nước và luật tục</t>
  </si>
  <si>
    <t>Hướng dẫn kỹ thuật nuôi cá nước ngọt</t>
  </si>
  <si>
    <t>Sổ tay hướng dẫn tuổi trẻ chung tay xây dựng nông thôn mới</t>
  </si>
  <si>
    <t>Giải pháp cho các tình huống quản lý hành chính cấp cơ sở</t>
  </si>
  <si>
    <t>Kể chuyện danh nhân Việt Nam</t>
  </si>
  <si>
    <t>Hỏi - Đáp về giáo dục và đào tạo dạy nghề</t>
  </si>
  <si>
    <t>Các giải pháp sáng tạo kỹ thuật của nhà nông - Tập III</t>
  </si>
  <si>
    <t>Hỏi - Đáp pháp luật bảo vệ và phát triển rừng</t>
  </si>
  <si>
    <t>Bệnh trâu, bò, ngựa và lợn</t>
  </si>
  <si>
    <t>Kinh nghiệm làm vườn</t>
  </si>
  <si>
    <t>Võ Thị Sáu con người và huyền thoại</t>
  </si>
  <si>
    <t>12x18</t>
  </si>
  <si>
    <t>Quam Pú Hô Xon Hung Tang Xum Hau Pay - Lời Bác dạy sáng đường chúng ta đi (song ngữ Thái - Việt)</t>
  </si>
  <si>
    <t>Lul Laaul Hôx Kra Chi Cangx Cêr Pêz Môngl - Lời Bác dạy sáng đường chúng ta đi (song ngữ Hmôngz - Việt)</t>
  </si>
  <si>
    <t>Hỏi - đáp về luật phá sản năm 2014</t>
  </si>
  <si>
    <t>Tư tưởng Canh Tân của Nguyễn Trường Tộ - Giá trị và hạn chế (sách tham khảo)</t>
  </si>
  <si>
    <t>TS. Vũ Ngọc Lanh</t>
  </si>
  <si>
    <t>Lịch sử Trung đoàn Bộ binh 3, sư đoàn 330, quân khu 9 (1968-2013)</t>
  </si>
  <si>
    <t>ĐU - Bộ tư lệnh quân khu 9</t>
  </si>
  <si>
    <t>Lê Duẩn tuyển tập,                      tập III                                        (1975 - 1986)</t>
  </si>
  <si>
    <t xml:space="preserve">Trường - Chinh tuyển tập, tậpIII                                        (1976-1986) </t>
  </si>
  <si>
    <t>Hồ Chí Minh toàn tập,                    tập 8                                       (1955- 1957)</t>
  </si>
  <si>
    <t>Tài liệu hỏi -đáp về Hiến pháp nước CHXHCNVN (dùng để tuyên truyền trong nhân dân)</t>
  </si>
  <si>
    <t>Viết về Điện Biên Phủ</t>
  </si>
  <si>
    <t>Thép mới</t>
  </si>
  <si>
    <t>Nguyên tắc tập trung dân chủ trong công tác xây dựng Đảng hiện nay</t>
  </si>
  <si>
    <t>Đẩy mạnh xây dựng văn hóa trong điều kiện kinh tế thị trường, hội nhập quốc tế kinh nghiệm Việt  Nam, kinh nghiệm Trung Quốc</t>
  </si>
  <si>
    <t>Quy định của pháp luật lao động về việc làm</t>
  </si>
  <si>
    <t>Quy định mới về hoạt động nhượng quyền thương mại</t>
  </si>
  <si>
    <t>Quy định mới về kinh doanh dịch vụ giám định thương mại</t>
  </si>
  <si>
    <t>Quy định mới về thuỷ sản</t>
  </si>
  <si>
    <t>Tài liệu học tập chính trị dành cho học viên lớp bồi dưỡng kết nạp Đảng</t>
  </si>
  <si>
    <t>Lưu trữ Việt Nam - những chặng đường phá triển</t>
  </si>
  <si>
    <t>Dân chủ trong nghiên cứu khoa học xã hội và nhân văn: Một số vấn đề lý luận và thực tiễn</t>
  </si>
  <si>
    <t>Triết học giáo dục hiện đại</t>
  </si>
  <si>
    <t>Lương Vị Hùng
Khổng Khang Hoa</t>
  </si>
  <si>
    <t>Các văn bản pháp luật về chế độ, chính sách đối với cán bộ, công chức lực lượng vũ trang</t>
  </si>
  <si>
    <t>Những vấn đề lý luận và thực tiễn mới đặt ra trong tình hình hiện nay - Tập 1</t>
  </si>
  <si>
    <t>HĐLLTW</t>
  </si>
  <si>
    <t>Lịch sử Hội đồng nhân dân tỉnh Hà Tây ( 1946 - 2008 )</t>
  </si>
  <si>
    <t>Thường trực HĐND Hà Tây</t>
  </si>
  <si>
    <t>Chiến thắng Điện Biên Phủ - Sự kiện hỏi và đáp</t>
  </si>
  <si>
    <t>15/8/2008</t>
  </si>
  <si>
    <t>Phát huy tiềm năng trí thức khoa học xã hội Việt Nam</t>
  </si>
  <si>
    <t>TS. Nguyễn An Ninh</t>
  </si>
  <si>
    <t>Quy định mới hướng dẫn thi hành về bồi thường, hỗ trợ, tái định cư khi nhà nước thu hồi đất</t>
  </si>
  <si>
    <t>Pháp luật đại cương dùng trong các trường đại học, cao đẳng và trung học chuyên nghiệp                                        (Xuất bản lần thứ tám có sửa chữa, bổ sung)</t>
  </si>
  <si>
    <t>TS.                             Lê Minh Toàn</t>
  </si>
  <si>
    <t>28/7/2009</t>
  </si>
  <si>
    <t xml:space="preserve">Vấn đề  xây dựng xã hội hài hoà xã hội chủ nghĩa của Trung Quốc </t>
  </si>
  <si>
    <t>Lịch sử công an nhân dân Hưng Yên , tập 1 (1945 - 1975 )</t>
  </si>
  <si>
    <t xml:space="preserve">Bộ Công An Công an tỉnh Hưng Yên </t>
  </si>
  <si>
    <t>Xây dựng nhà cộng đồng truyền thống có sự tham gia của người dân ở vùng miền Trung Việt Nam  Participatory Contruction of Traditional Community House in Mountainous Village of Central Vietnam</t>
  </si>
  <si>
    <t>Luật sửa đổi, bổ sung một số điều của bộ luật hình sự</t>
  </si>
  <si>
    <t>Luật đất đai năm 2003 được sửa đổi, bổ sung năm 2009</t>
  </si>
  <si>
    <t xml:space="preserve">Luật quy hoạch đô thị </t>
  </si>
  <si>
    <t>Luật sở hữu Trí tuệ năm 2005 được sửa đổi,                                 bổ sung năm 2009</t>
  </si>
  <si>
    <t>Luật sửa đổi, bổ sung một số điều của luật sở hữu trí tuệ</t>
  </si>
  <si>
    <t>Luật di sản văn hoá năm 2001 được sửa đổi, bổ sung năm 2009</t>
  </si>
  <si>
    <t>Luật điện ảnh năm 2006                  được sửa đổi,                                bổ sung năm 2009</t>
  </si>
  <si>
    <t xml:space="preserve">Những đặc trưng cơ bản của bộ máy quản lý đất nước và hệ thống Chính trị nước ta. Trước thời kỳ đổi mới </t>
  </si>
  <si>
    <t xml:space="preserve">GS ,TSKH. Vũ Minh Giang (Chủ biên) </t>
  </si>
  <si>
    <t>Hiệp định Giơnevơ 50 năm nhìn lại (Sách tham khảo )</t>
  </si>
  <si>
    <t xml:space="preserve">Bộ Ngoại Giao </t>
  </si>
  <si>
    <t>Trí thức Việt Nam tiến cùng thời đại (Sách tham khảo)</t>
  </si>
  <si>
    <t xml:space="preserve">UỶ ban kiểm tra tỉnh Ninh Bình </t>
  </si>
  <si>
    <t>Pháp lệnh giá năm 2002 và Nghị định mới hướng dẫn thi hành</t>
  </si>
  <si>
    <t>Pháp lệnh dân số và văn bản hướng dẫn thi hành</t>
  </si>
  <si>
    <t>Pháp lệnh trọng tài thương mại</t>
  </si>
  <si>
    <t xml:space="preserve">TS.                          Trần Huy Liệu </t>
  </si>
  <si>
    <t xml:space="preserve">Luật quản lý, sử dụng tài sản nhà nước năm 2008 và văn bản hướng dẫn thi hành </t>
  </si>
  <si>
    <t xml:space="preserve">Bộ luật tố tụng hình sự năm 2003 và các văn bản hướng dẫn thi hành </t>
  </si>
  <si>
    <t xml:space="preserve">Rèn luyện kỹ năng nói, giao tiếp và thuyết trình cho cán bộ đoàn thanh niên </t>
  </si>
  <si>
    <t xml:space="preserve">Bộ luật lao động của nước Cộng hoà xã hội chủ nghĩa Việt Nam                                    (Sửa đổi, bổ sung các năm 2002, 2006, 2007)                        Văn bản hợp nhất Bộ luật lao động qua các lần sửa đổi, bổ sung                              </t>
  </si>
  <si>
    <t>Luật nghĩa vụ quân sự              (Đã được sửa đổi, bổ sung các năm 1990,1994,và 2005)</t>
  </si>
  <si>
    <t>Ban Tuyên giáo Trung ương - Trung ương Đoàn Thanh niên Cộng sản HCM</t>
  </si>
  <si>
    <t>Quy định pháp luật về xử phạt vi phạm hành chính trong lĩnh vực báo chí, xuất bản và viễn thông</t>
  </si>
  <si>
    <t>Một số vấn đề về quản lý Nhà Nước trong nền kinh tế thị trường định hướng xã hội chủ nghĩa ở Việt Nam                         (Sách tham khảo)</t>
  </si>
  <si>
    <t>Luật sửa đổi, bổ sung một                 số điều của luật điện ảnh</t>
  </si>
  <si>
    <t>Bộ luật hình sự năm 1999 được sửa đổi, bổ sung năm 2009</t>
  </si>
  <si>
    <t>Từ thực tiễn đổi mới đến nhận thức lý luận mới về chủ nghĩa xã hội ở VN (1986-2011), tập 3</t>
  </si>
  <si>
    <t>Hoa Kỳ với vấn đề vũ khí hạt nhân trong hơn nửa thế kỷ qua (1945-2010)</t>
  </si>
  <si>
    <t>PGS,TS. Nguyễn Thị Thanh Thủy</t>
  </si>
  <si>
    <t>BC tháng 11: 46</t>
  </si>
  <si>
    <r>
      <t xml:space="preserve">BC tuần (26 đến 30/11): </t>
    </r>
    <r>
      <rPr>
        <b/>
        <sz val="12"/>
        <rFont val="Times New Roman"/>
        <family val="1"/>
      </rPr>
      <t>17</t>
    </r>
  </si>
  <si>
    <t>ThS. Đặng Thị Minh (CB), ThS. Trương Thị Ngọc Lan</t>
  </si>
  <si>
    <t>Xây dựng nhà nước pháp quyền Việt Nam theo quan điểm mácxít (sách chuyên khảo)</t>
  </si>
  <si>
    <t>TS. Trương Quốc Chính</t>
  </si>
  <si>
    <t>Tách biệt xã hội về kinh tế đối với nông dân Việt Nam (sách chuyên khảo)</t>
  </si>
  <si>
    <t>TS. Mai Ngọc Anh (Chủ biên)</t>
  </si>
  <si>
    <t>Việt Nam - Đất nước con Rồng cháu Tiên</t>
  </si>
  <si>
    <t>Daria Mishukova</t>
  </si>
  <si>
    <t xml:space="preserve">CD- ROM 55 năm BIDV </t>
  </si>
  <si>
    <t>Ngân hàng Đầu tư và Phát triển VN</t>
  </si>
  <si>
    <t>Luật biển Việt Nam (Song ngữ Việt - Anh)</t>
  </si>
  <si>
    <t>Bình luận khoa học Bộ luật dân sự năm 2005 (tập I) Phần thứ nhất: Những quy định chung; Phần thứ hai: Tài sản và quyền sở hữu (Tái bản có sc, bs)</t>
  </si>
  <si>
    <t>Bộ Tư pháp - Viện khoa học pháp lý - Chủ biên: PGS, TS. Hoàng Thế Liên</t>
  </si>
  <si>
    <t>Gỡ khó cho nông nghiệp, nông dân, nông thôn (Tác phẩm báo chí chọn lọc hưởng ứng Cuộc thi viết về "Nông nghiệp, nông dân, nông thôn" đăng trên báo Nhân dân năm 2011, 2012)</t>
  </si>
  <si>
    <t>Các nước xã hội chủ nghĩa ủng hộ Việt Nam kháng chiến chống Mỹ, cứu nước (1954-1975) (Sách chuyên khảo)</t>
  </si>
  <si>
    <t>Hoàng Gia</t>
  </si>
  <si>
    <t>Quy định pháp luật về bồi thường, hỗ trợ, tái định cư khi nhà nước thu hồi đất theo luật Đất đai năm 2013</t>
  </si>
  <si>
    <t>Luật thực hành tiết kiệm chống lãng phí năm 2013 và VBHDTH</t>
  </si>
  <si>
    <t>Tài liệu chuyên đề bồi dưỡng lý luận chính trị và nghiệp vụ dành cho cán bộ Hội Cựu chiến binh ở cơ sở (Sửa chữa, bổ sung theo Văn kiện Đại hội XI của Đảng)</t>
  </si>
  <si>
    <t>Thanh tra Việt Nam, The World Bank</t>
  </si>
  <si>
    <t>12/2012</t>
  </si>
  <si>
    <r>
      <t xml:space="preserve">BC tuần (3 đến 7/12): </t>
    </r>
    <r>
      <rPr>
        <b/>
        <sz val="12"/>
        <rFont val="Times New Roman"/>
        <family val="1"/>
      </rPr>
      <t>8</t>
    </r>
  </si>
  <si>
    <t>Corruption from the Perspective of Citizens, Firms, and Public Officials- Result of Sociological Surveys (Reference book)</t>
  </si>
  <si>
    <t>Bình luận khoa học Bộ luật tố tụng hình sự năm 2003 (Tái bản có sc, bs)</t>
  </si>
  <si>
    <t>GS, TS. Ng. Ngọc Anh (CB), TS. Trần Quang Tiệp, TS. Trần Vi Dân, TS. Ng. Mai Bộ, TS. Ng. Đức Mai, ThS. Ng. Sĩ Đại</t>
  </si>
  <si>
    <t>Các văn bản chủ yếu của Thành ủy Hà Nội khóa XIV, nhiệm kỳ 2005-2010, tập V, Ban hành năm 2010 (Lưu hành nội bộ)</t>
  </si>
  <si>
    <t>Đảng Cộng sản Việt  Nam, Thành ủy Hà Nội</t>
  </si>
  <si>
    <t>Xây dựng đội ngũ nữ cán bộ chủ chốt của hệ thống chính trị cấp xã (qua khảo sát thực tiễn ở Đồng bằng sông Hồng)</t>
  </si>
  <si>
    <t>TS. Trịnh Thanh Tâm</t>
  </si>
  <si>
    <t>Doanh nghiệp nhà nước trong nền kinh tế thị trường định hướng xã hội chủ nghĩa</t>
  </si>
  <si>
    <t>Hội đồng khoa học các cơ quan đảng Trung ương - Hiệp hội doanh nghiệp thành phố Hà Nội</t>
  </si>
  <si>
    <t>Bình luận khoa học Luật tố tụng hành chính năm 2010</t>
  </si>
  <si>
    <t>TS. Nguyễn Đức Mai</t>
  </si>
  <si>
    <t>Căn cứ địa cách mạng tỉnh Bình Thuận trong 30 năm chiến tranh giải phóng (1945-1975)</t>
  </si>
  <si>
    <t>Quân khu 7 - Tỉnh ủy Bình Thuận</t>
  </si>
  <si>
    <t>BCT 1-5/7: 10 c</t>
  </si>
  <si>
    <t>Chính sách xã hội đối với di dân nông thôn - thành thị ở Việt Nam hiện nay</t>
  </si>
  <si>
    <t>GS.TS. Mai Ngọc Cường (Chủ biên)</t>
  </si>
  <si>
    <t>7-2013</t>
  </si>
  <si>
    <t>Phòng, chống tham nhũng trong hoạt động công vụ ở Việt Nam - Lý luận và thực tiễn (Sách chuyên khảo)</t>
  </si>
  <si>
    <t>Tư  tưởng Hồ Chí Minh về giáo dục và vận dụng vào đào tạo đại học hiện nay (Sách chuyên khảo)</t>
  </si>
  <si>
    <t>TS. Hoàng Anh (Chủ biên)</t>
  </si>
  <si>
    <t>Tố Hữu- Nhà cách mạng, nhà thơ- Biên niên sự kiện và tác phẩm</t>
  </si>
  <si>
    <t>Đoàn Trọng Huy</t>
  </si>
  <si>
    <t>16x21</t>
  </si>
  <si>
    <t>40 năm Điện Biên Phủ trên không qua tư liệu ảnh (1972-2012)</t>
  </si>
  <si>
    <t>Trung tâm Lưu trữ quốc gia III- Thông tấn xã VN</t>
  </si>
  <si>
    <t>29x20,5</t>
  </si>
  <si>
    <t>Ấn tượng văn hóa Đồng bằng Nam Bộ</t>
  </si>
  <si>
    <t>TS. Huỳnh Công Tín</t>
  </si>
  <si>
    <r>
      <t>BC tuần (17 đến 21/12):</t>
    </r>
    <r>
      <rPr>
        <b/>
        <sz val="12"/>
        <rFont val="Times New Roman"/>
        <family val="1"/>
      </rPr>
      <t xml:space="preserve"> 8</t>
    </r>
    <r>
      <rPr>
        <sz val="12"/>
        <rFont val="Times New Roman"/>
        <family val="1"/>
      </rPr>
      <t xml:space="preserve"> </t>
    </r>
  </si>
  <si>
    <t>Quản lý nhà nước thị trường bất động sản ở Thành phố Hồ Chí Minh - Thực trạng và giải pháp (Sách chuyên khảo)</t>
  </si>
  <si>
    <t>TS.Nguyễn Điển</t>
  </si>
  <si>
    <t>Văn chương miền sông nước Nam Bộ</t>
  </si>
  <si>
    <t>Bộ luật hàng hải Việt Nam năm 2005 (Song ngữ Việt - Anh) The Vietnam Maritime Code in 2005</t>
  </si>
  <si>
    <t>Người Quảng Trị (Nhân vật chí)</t>
  </si>
  <si>
    <t>Thường trực HĐND tỉnh Lạng Sơn</t>
  </si>
  <si>
    <t>PGS, TS. Lê Quốc Lý (CB)</t>
  </si>
  <si>
    <r>
      <t xml:space="preserve">BC tuần (10 đến 14/12): </t>
    </r>
    <r>
      <rPr>
        <b/>
        <sz val="12"/>
        <rFont val="Times New Roman"/>
        <family val="1"/>
      </rPr>
      <t>5</t>
    </r>
    <r>
      <rPr>
        <sz val="12"/>
        <rFont val="Times New Roman"/>
        <family val="1"/>
      </rPr>
      <t xml:space="preserve"> </t>
    </r>
  </si>
  <si>
    <t>Đại biểu Hội đồng nhân dân tỉnh Lạng Sơn khóa XV, nhiệm kỳ 2011-2016</t>
  </si>
  <si>
    <t>Luật hôn nhân và gia đình năm 2000, sửa đổi, bổ sung năm 2010</t>
  </si>
  <si>
    <t>Hỏi - Đáp pháp luật về cư trú</t>
  </si>
  <si>
    <t>Quy định pháp luật về xử phạt vi phạm hành chính về thuốc, mỹ phẩm, trang thiết bị y tế, khám bệnh, chữa bệnh</t>
  </si>
  <si>
    <t>2/2012</t>
  </si>
  <si>
    <t>BC tuần (30/1 đến 3/2/2012): 9   cuốn</t>
  </si>
  <si>
    <t>Chuyện kể về một thời (Hồi ký)</t>
  </si>
  <si>
    <t>Lê Hữu Thăng</t>
  </si>
  <si>
    <t>Ban Tuyên giáo Trung ương- Hội Cựu chiến binh VN</t>
  </si>
  <si>
    <t xml:space="preserve">Hỏi - Đáp về xử phạt vi phạm hành chính trong lĩnh vực lao động, dạy nghề, bảo hiểm xã hội và bảo hiểm thất nghiệp </t>
  </si>
  <si>
    <t>Lê Thanh Nga, Nguyễn Thị Huyền (CB)</t>
  </si>
  <si>
    <t>Luật phòng cháy và chữa cháy và văn bản hướng dẫn thi hành (Tái bản có BS)</t>
  </si>
  <si>
    <t>Luật nhà ở năm 2005 được sửa đổi, bổ sung năm 2009 (Song ngữ Kinh - Khme)</t>
  </si>
  <si>
    <t>Cty in Tổng hợp Cần Thơ</t>
  </si>
  <si>
    <t xml:space="preserve">Hỏi -  Đáp  
về các tội xâm phạm sở hữu </t>
  </si>
  <si>
    <t xml:space="preserve">TS. Đỗ Đức Hồng Hà, ThS. Nguyễn Kim Chi </t>
  </si>
  <si>
    <t>Bàn về phương pháp giảng dạy bậc đại học
(Tài liệu tham khảo phục vụ việc giảng dạy đối với giảng viên Học viện Chính sách và Phát triển)</t>
  </si>
  <si>
    <t xml:space="preserve">Học viện Chính sách và Phát triển, PGS, TS. Ngô Doãn Vịnh </t>
  </si>
  <si>
    <t>BCT                         (1-4/3/11)</t>
  </si>
  <si>
    <t>Lịch sử phong trào công nhân và công đoàn đường sắt Việt Nam (1880 - 2010)</t>
  </si>
  <si>
    <t xml:space="preserve">Công đoàn đường sắt Việt Nam </t>
  </si>
  <si>
    <t xml:space="preserve">Cty TNHH in và Văn Hoá Phẩm </t>
  </si>
  <si>
    <t>Vận dụng và phát triển chủ nghĩa Mác - Lênin của Hồ Chí Minh và Đảng ta
(Thời kỳ trước đổi mới)</t>
  </si>
  <si>
    <t>HVCT - HCQG TP HCM,                PGS, TS.                         Bùi Đình Phong, PGS, TS. Phạm Ngọc Anh (Đồng chủ biên)</t>
  </si>
  <si>
    <t xml:space="preserve">Nhà in
 Sự Thật </t>
  </si>
  <si>
    <t>Ngoại giao Việt Nam- Góc nhìn và suy ngẫm (Sách tham khảo)</t>
  </si>
  <si>
    <t>Phát huy vai trò của các tổ chức xã hội ở VN</t>
  </si>
  <si>
    <t>TS.Thang Văn Phúc, PGS, TS. Nguyễn Minh Phương (Đồng chủ biên)</t>
  </si>
  <si>
    <t>Xu thế toàn cầu hoá trong hai thập niên đầu thế kỷ XXI</t>
  </si>
  <si>
    <t>GS,TS.Lê Hữu Nghĩa - PGS,TS.Trần Khắc Việt - PGS,TS.Lê Ngọc Tòng</t>
  </si>
  <si>
    <t>Một số vấn đề về văn hoá văn nghệ</t>
  </si>
  <si>
    <t>GS,TS.Trần Văn Bính</t>
  </si>
  <si>
    <t>Trần Phú - Tiểu sử</t>
  </si>
  <si>
    <t>Lịch sử Mặt trận dân tộc thống nhất Việt Nam - Quyển II (1954-1975 )</t>
  </si>
  <si>
    <t>Lê Duẩn - Tiểu sử</t>
  </si>
  <si>
    <t>Con người dân tộc và các nền văn hoá chung sống trong thời đại toàn cầu hoá</t>
  </si>
  <si>
    <t>Chức năng, nhiệm vụ của Quân đội nhân dân Việt Nam - Một số vấn đề lý luận và thực tiễn</t>
  </si>
  <si>
    <t>Viện Khoa học xã hội nhân văn quân sự, Đại tá, TS.Dương Văn Lượng (Chủ biên)</t>
  </si>
  <si>
    <t>Quy định pháp luật về xử phạt vi phạm hành chính trong lĩnh vực giá</t>
  </si>
  <si>
    <t>Quy định xử phạt vi phạm hành chính trong lĩnh vực tiền tệ và hoạt động ngân hàng</t>
  </si>
  <si>
    <t>Luật lưu trữ</t>
  </si>
  <si>
    <t>Luật đo lường</t>
  </si>
  <si>
    <t>Hỏi - đáp về "diễn biến hòa bình" và "cách mạng màu"</t>
  </si>
  <si>
    <t>Tác động của dư luận xã hội đối với ý thức pháp luật của đội ngũ cán bộ cấp cơ sở</t>
  </si>
  <si>
    <t>TS. Ngọ Văn Nhân</t>
  </si>
  <si>
    <t>Đại biểu Quốc hội khóa XIII (2011-2016)</t>
  </si>
  <si>
    <t>Quốc hội nước CHXHCN VN</t>
  </si>
  <si>
    <t>Giá trị tinh thần truyền thống của dân tộc Việt Nam</t>
  </si>
  <si>
    <t>GS, NGND Trần Văn Giàu</t>
  </si>
  <si>
    <t>Văn kiện Quốc hội Toàn tập, tập 8 (1992-1997), quyển 2 (1994-1995)</t>
  </si>
  <si>
    <t>Lịch sử công tác kiểm tra của Đảng bộ tỉnh Thái Bình (1930- 2008)</t>
  </si>
  <si>
    <t xml:space="preserve">Tỉnh uỷ - HĐNDT                   Cao Bằng Viện sử học Việt Nam </t>
  </si>
  <si>
    <t xml:space="preserve">Một số vấn đề lý luận và thực tiễn                                                Công tác mặt trận </t>
  </si>
  <si>
    <t>Vũ Trọng Kim  (chủ biên)</t>
  </si>
  <si>
    <t>15/9/2009</t>
  </si>
  <si>
    <t xml:space="preserve">Tìm hiểu về bảo hiểm thất nghiệp </t>
  </si>
  <si>
    <t>Lê Thanh (chủ biên)</t>
  </si>
  <si>
    <t>Chính sách ứng phó khủng hoảng kinh tế của Việt Nam (Sách tham khảo)</t>
  </si>
  <si>
    <t>TS.                      Nguyễn Minh Quang                 TS.                       Đoàn Xuân Thuỷ                     (Đồng chủ  biên)</t>
  </si>
  <si>
    <t xml:space="preserve">Nguyễn Văn Cừ - một số tác phẩm </t>
  </si>
  <si>
    <t>Thực hiện các công ước cơ bản của Tổ chức lao động quốc tế (ILO) tại Việt nam cơ hội và thách thức</t>
  </si>
  <si>
    <t>TS. Phạm Trọng Nghĩa</t>
  </si>
  <si>
    <t>Xuân 1975 - Bản hùng ca toàn thắng</t>
  </si>
  <si>
    <t>Xây dựng quan hệ sản xuất trong nền kinh tế thị trường định hướng xã hội chủ nghĩa ở Việt Nam</t>
  </si>
  <si>
    <t>Đại tá, PGS.TS. Trương Tuấn Biểu - Đại tá, PGS.TS. Trần Văn Bộ (Đồng chủ biên)</t>
  </si>
  <si>
    <t>PGS.TS. Vũ Như Khôi</t>
  </si>
  <si>
    <t xml:space="preserve">Cty CP in Thiên Kim </t>
  </si>
  <si>
    <t>Văn kiện Quốc hội TT, 
tập 7 (1987-1992) 
Quyển 1 (1987-1989)</t>
  </si>
  <si>
    <r>
      <t xml:space="preserve">Hồ Chí Minh toàn tập 
(Xuất bản lần thứ ba), tập </t>
    </r>
    <r>
      <rPr>
        <b/>
        <sz val="10"/>
        <rFont val="Times New Roman"/>
        <family val="1"/>
      </rPr>
      <t xml:space="preserve">1
</t>
    </r>
    <r>
      <rPr>
        <sz val="10"/>
        <rFont val="Times New Roman"/>
        <family val="1"/>
      </rPr>
      <t>1912 - 1924</t>
    </r>
  </si>
  <si>
    <r>
      <t xml:space="preserve">Hồ Chí Minh toàn tập
(Xuất bản lần thứ ba), tập </t>
    </r>
    <r>
      <rPr>
        <b/>
        <sz val="10"/>
        <rFont val="Times New Roman"/>
        <family val="1"/>
      </rPr>
      <t>2</t>
    </r>
    <r>
      <rPr>
        <sz val="10"/>
        <rFont val="Times New Roman"/>
        <family val="1"/>
      </rPr>
      <t xml:space="preserve"> 1924 - 1929</t>
    </r>
  </si>
  <si>
    <r>
      <t xml:space="preserve">Hồ Chí Minh toàn tập
(Xuất bản lần thứ ba), tập </t>
    </r>
    <r>
      <rPr>
        <b/>
        <sz val="10"/>
        <rFont val="Times New Roman"/>
        <family val="1"/>
      </rPr>
      <t xml:space="preserve">3
</t>
    </r>
    <r>
      <rPr>
        <sz val="10"/>
        <rFont val="Times New Roman"/>
        <family val="1"/>
      </rPr>
      <t>1930 - 1945</t>
    </r>
  </si>
  <si>
    <t xml:space="preserve">Hội đồng 
xuất bản </t>
  </si>
  <si>
    <t>Một nghề đáng quý</t>
  </si>
  <si>
    <t>Luật khií tượng thuỷ văn</t>
  </si>
  <si>
    <t>NXB Thanh niên (không ghi vinhet của Thanh niên. )</t>
  </si>
  <si>
    <t>ST 15.000, CT 5.000, HCM 10.000, BĐ 5000</t>
  </si>
  <si>
    <t>LKTG 6.500 bản (không giá) + TPH 1000 bản (giá 76.000đ)</t>
  </si>
  <si>
    <t>Luật thi đua, khen thưởng năm 2003 đã được sửa đổi, bổ sung năm 2005, 2009, 2013</t>
  </si>
  <si>
    <t>Luật kinh doanh bảo hiểm năm 2000 đã được sửa đổi. bổ sung năm 2010</t>
  </si>
  <si>
    <t>Rực rỡ sắc màu 54 dân tộc Việt Nam - Brilliant colours of 54 ethnic minorities in Vietnam</t>
  </si>
  <si>
    <t>Uỷ ban Dân tộc -Committee for ethnic minority affairs (CEMA)</t>
  </si>
  <si>
    <t>29x24</t>
  </si>
  <si>
    <t>Bí ẩn của vốn - Vì sao chủ nghĩa tư bản thành công ở phương Tây và thất bại ở mọi nơi khác</t>
  </si>
  <si>
    <t>Những gương sáng giữa đời thường qua 5 năm tiếp tục đẩy mạnh việc học tập và làm theo tấm gương đạo đức Hồ Chí Minh (2011-2016)</t>
  </si>
  <si>
    <t>Góp phần giữ vững kỷ cương pháp luật, trật tự, an toàn xã hội</t>
  </si>
  <si>
    <t>TS. Nguyễn Mạnh Thắng</t>
  </si>
  <si>
    <t>Lịch sử công tác tuyên giáo của Đảng bộ tỉnh Kon Tum 1930-2015</t>
  </si>
  <si>
    <t>Ban chấp hành Đảng bộ tỉnh Kon Tum - Ban Tuyên giáo Tỉnh uỷ</t>
  </si>
  <si>
    <t>Nạn đói năm 1945 ở Việt Nam - Những chứng tích lịch sử</t>
  </si>
  <si>
    <t>TS. Ng. Đình Đặng Lục</t>
  </si>
  <si>
    <t>Hỏi - đáp về Hiệp định về Quy chế biên giới quốc gia giữa nước CHXHCN VN và nước CHDCND Lào</t>
  </si>
  <si>
    <t>Trường y sĩ tỉnh Phú Thọ, Khóa Y16 (1965-1967)</t>
  </si>
  <si>
    <t>Cuộc chiến đấu ở phía trước (hồi ký)</t>
  </si>
  <si>
    <t>Trung tướng Trần Phi Hổ</t>
  </si>
  <si>
    <t>Lịch sử văn phòng tỉnh ủy Vĩnh Long (1947-2005)</t>
  </si>
  <si>
    <t>Văn phòng tỉnh ủy Vĩnh Long</t>
  </si>
  <si>
    <t>Những trận đánh của lực lượng vũ trang tỉnh Đồng Tháp - tập 2</t>
  </si>
  <si>
    <t>Đảng ủy, BCH quân sự tỉnh Đồng Tháp</t>
  </si>
  <si>
    <t>Sổ tay Bí thư chi bộ</t>
  </si>
  <si>
    <t>Trung tâm thể dục thể thao quốc phòng II (1976-2014)</t>
  </si>
  <si>
    <t>Bộ tham mưu quân khu 7</t>
  </si>
  <si>
    <t>Nhà nước - tôn giáo - luật pháp</t>
  </si>
  <si>
    <t>GS.TS. Đỗ Quang Hưng</t>
  </si>
  <si>
    <t xml:space="preserve">Quá trình hình thành phát triển thư viện đại học Mỹ và một số bài học kinh nghiệm
cho thư viện đại học Việt Nam </t>
  </si>
  <si>
    <t>Tỉnh ủy- HĐND-UBND tỉnh Nghệ An</t>
  </si>
  <si>
    <t>Lịch sử Nghệ An, tập I, từ năm 1945 đến năm 2005</t>
  </si>
  <si>
    <t>Các lý thuyết kinh tế vận dụng vào Việt Nam, tập 2</t>
  </si>
  <si>
    <t>Hội đồng lý luận TW</t>
  </si>
  <si>
    <t>Phát triển công nghiệp hỗ trợ ở VN - Lý thuyết, thực tiễn và chính sách</t>
  </si>
  <si>
    <t>Lê Thế Giới</t>
  </si>
  <si>
    <t>Siêu tốc</t>
  </si>
  <si>
    <t>Tư tưởng Hồ Chí Minh về con đường đi lên CNXH ở VN</t>
  </si>
  <si>
    <t>TS. Trần Thị Phúc An</t>
  </si>
  <si>
    <t>Xây dựng thế trận quốc phòng toàn dân, an ninh nhân dân ở địa bàn các tỉnh Tây Nguyên hiện nay</t>
  </si>
  <si>
    <t>PGS.TS. Lê Văn Đính - TS. Vũ Anh Tuấn (ĐCB)</t>
  </si>
  <si>
    <t>Người tốt việc tốt huyện Gia Lâm (Tập XIX)</t>
  </si>
  <si>
    <t>HU-HĐND-UBND-UBMTTQ huyện Gia Lâm</t>
  </si>
  <si>
    <t>Lịch sử Đảng bộ huyện Tiên Phước</t>
  </si>
  <si>
    <t>BCHĐB huyện Tiên Phước</t>
  </si>
  <si>
    <t>Lịch sử truyền thống cách mạng của đảng bộ và nhân dân phường Bạch Đằng</t>
  </si>
  <si>
    <t>BCHĐB phường Bạch Đằng</t>
  </si>
  <si>
    <t>Đảng ủy khối doanh nghiệp TW</t>
  </si>
  <si>
    <t>Lịch sử đấu tranh CM của đảng bộ và nhân dân thị trấn Trần Cao</t>
  </si>
  <si>
    <t>Ban Chấp hành Đảng bộ thị trấn Trần Cao</t>
  </si>
  <si>
    <t>Luật sđ, bs một số điều của Luật thuế tiêu thụ đặc biệt</t>
  </si>
  <si>
    <t>Luật giáo dục nghề nghiệp</t>
  </si>
  <si>
    <t>Luật căn cước công dân</t>
  </si>
  <si>
    <t>Luật sđ, bs một số điều của Luật sĩ quan QĐNDVN</t>
  </si>
  <si>
    <t>Cẩm nang người đứng đầu cơ quan đại diện VN ở nước ngoài</t>
  </si>
  <si>
    <t>Luật trọng tài thương mại và VBHDTH</t>
  </si>
  <si>
    <t>Luật tổ chức QH</t>
  </si>
  <si>
    <t>Luật sđ, bs một số điều của Luật hàng không dân dụng VN</t>
  </si>
  <si>
    <t>Luật tổ chức Viện kiểm sát nhân dân</t>
  </si>
  <si>
    <t>Lịch sử kháng chiến chống Mỹ, cứu nước (1954-1975), tập III - Đánh thắng chiến tranh đặc biệt</t>
  </si>
  <si>
    <t>PGS.TS.Vũ Văn Phúc (Chủ biên)</t>
  </si>
  <si>
    <t>Học viện Chính trị - Hành chính khu vực I - 10 năm hoạt động đào tạo và nghiên cứu khoa hoc (2003-2013)</t>
  </si>
  <si>
    <t>Học viện chính trị - Hành chính quốc gia Hồ Chí Minh - Học viện CHính trị - Hành chính khu vực I</t>
  </si>
  <si>
    <t>Luật hình sự Việt Nam - Quyển 1 (Phần chung) (Tái bản có sửa chữa, bổ sung)</t>
  </si>
  <si>
    <t>Tiến sĩ Phạm Văn Beo</t>
  </si>
  <si>
    <t>BC tuần (9 đến 13-12): 10c</t>
  </si>
  <si>
    <t>Tài liệu học tập Nghị quyết Hội nghị lần thứ tám Ban Chấp hành Trung ương Đảng Cộng sản Việt Nam khóa XI (Dùng cho cán bộ, đảng viên ở cơ sở)</t>
  </si>
  <si>
    <t xml:space="preserve">Tài liệu nghiên cứu Nghị quyết Hội nghị lần thứ tám Ban Chấp hành Trung ương Đảng Cộng sản Việt Nam khóa XI (Dùng cho cán bộ chủ chốt) </t>
  </si>
  <si>
    <t>Tài liệu hỏi - đáp Nghị quyết Hội nghị lần thứ tám Ban Chấp hành Trung ương Đảng Cộng sản Việt Nam khóa XI (Dùng cho đoàn viên, hội viên các đoàn thể chính trị - xã hội và tuyên truyền rộng rãi trong nhân dân)</t>
  </si>
  <si>
    <t>Xây dựng tổ chức đảng trong doanh nghiệp có vốn đầu tư nước ngoài giai đoạn hiện nay (qua khảo sát ở miền Đông Nam Bộ) (Sách chuyên khảo)</t>
  </si>
  <si>
    <t>PGS.TS. Huỳnh Thị Gấm (Chủ biên)</t>
  </si>
  <si>
    <t>Chế định trách nhiệm sản phẩm trong pháp luật Việt Nam (Sách chuyên khảo)</t>
  </si>
  <si>
    <t>Học tập và làm theo phong cách "Dân vận khéo" Hồ Chí Minh</t>
  </si>
  <si>
    <t>Nguyễn Bá Quang</t>
  </si>
  <si>
    <t>Văn hoá Khmer Nam Bộ - Nét đẹp trong bản sắc văn hoá Việt Nam (Tái bản lần thứ hai có sửa chữa, bổ sung)</t>
  </si>
  <si>
    <t>Phạm Thị Phương Hạnh (Chủ biên) - Lương Minh Hinh - Vũ Thống Nhất - Huỳnh Công Tín</t>
  </si>
  <si>
    <t>Đường cách mệnh (Tái bản lần thứ nhất)</t>
  </si>
  <si>
    <t>Lịch sử công tác đảng, công tác chính trị lực lượng vũ trang tỉnh Vĩnh Long (1945-2005)</t>
  </si>
  <si>
    <t>Đảng uỷ - Bộ Chỉ huy Quân sự tỉnh Vĩnh Long</t>
  </si>
  <si>
    <t>Giáo trình quản lý nhà nước về lâm nghiệp</t>
  </si>
  <si>
    <t>Trường Đại học Đà Lạt - ThS. Bùi Kim Hiếu (Chủ biên)</t>
  </si>
  <si>
    <t>Hỏi đáp môn học Quản lý nhà nước về lâm nghiệp</t>
  </si>
  <si>
    <t>ThS. Bùi Kim Hiếu (Chủ biên)</t>
  </si>
  <si>
    <t xml:space="preserve">BCH Đ bộ xã La Bằng </t>
  </si>
  <si>
    <t>Lich sử  Đảng bộ khối các cơ quan tỉnh Thái Bình                       (1955 - 2010)</t>
  </si>
  <si>
    <t>Đạo đức nghề báo - những vấn đề lý luận và thực tiễn</t>
  </si>
  <si>
    <t>PGS.TS. Hoàng Đình Cúc (Chủ biên)</t>
  </si>
  <si>
    <t>Lịch sử Đảng bộ và nhân dân xã Vũ Tây (1930-2010)</t>
  </si>
  <si>
    <t>Ban Chấp hành Đảng bộ xã Vũ Tây</t>
  </si>
  <si>
    <t>Việt Nam trong quá khứ - Tư liệu và nghiên cứu</t>
  </si>
  <si>
    <t>BC tuần (21 đến 25-10): 10c</t>
  </si>
  <si>
    <t>Một số vấn đề về hoàn thiện pháp luật thi hành án dân sự Việt Nam (Sách tham khảo )</t>
  </si>
  <si>
    <t xml:space="preserve">TS. Lê Thu Hà </t>
  </si>
  <si>
    <t>Luật khiếu nại tố cáo 
(Đã được sửa đổi bổ sung năm 2004 và năm 2005)</t>
  </si>
  <si>
    <t>Cty CP in Tổng Hợp Cần Thơ</t>
  </si>
  <si>
    <t xml:space="preserve">Luật bảo hiểm xã hội </t>
  </si>
  <si>
    <t xml:space="preserve">Hỏi - Đáp về bầu cử đại biểu hội đồng nhân dân </t>
  </si>
  <si>
    <t>Bộ Bội vụ - Trần Văn Tuấn (CB)</t>
  </si>
  <si>
    <t>Xí nghiệp in ACS Hải Phòng</t>
  </si>
  <si>
    <t>BCT(4-8/4/2011)</t>
  </si>
  <si>
    <t>Văn bản quy phạm pháp luật của Chính phủ nước Việt Nam Dân chủ cộng hoà và Cộng hoà xã hội chủ nghĩa Việt Nam giai đoạn 1945 - 1995, tập 1 Tổ chức bộ máy nhà nước</t>
  </si>
  <si>
    <t>History of Vietnam-Laos, Laos-Vietnam special relationship (1930-2007), Annals II (1976-2007)</t>
  </si>
  <si>
    <t>Dự án Việt - Lào</t>
  </si>
  <si>
    <t>Công ty In Tiến Bộ</t>
  </si>
  <si>
    <r>
      <t xml:space="preserve">Báo cáo tuần 6 đến 10-8: </t>
    </r>
    <r>
      <rPr>
        <b/>
        <sz val="12"/>
        <rFont val="Times New Roman"/>
        <family val="1"/>
      </rPr>
      <t>18</t>
    </r>
    <r>
      <rPr>
        <sz val="12"/>
        <rFont val="Times New Roman"/>
        <family val="1"/>
      </rPr>
      <t xml:space="preserve"> cuốn</t>
    </r>
  </si>
  <si>
    <t xml:space="preserve">50 năm
công tác Đảng ngoài nước </t>
  </si>
  <si>
    <t xml:space="preserve">Đảng uỷ 
nước ngoài </t>
  </si>
  <si>
    <t xml:space="preserve">Xưởng in Nhà văn hoá Dân tộc </t>
  </si>
  <si>
    <t>Giáo trình triết học M - L
(Tái bản có sửa chữa, 
bổ sung)</t>
  </si>
  <si>
    <t xml:space="preserve">Hội đồng chỉ đạo biên soạn GTQG các bộ môn KH Mác - Lêni, tư tưởng Hồ Chí Minh </t>
  </si>
  <si>
    <t xml:space="preserve">Tuổi trẻ Việt Nam học tập và làm theo lời Bác </t>
  </si>
  <si>
    <t xml:space="preserve">Ban thường vụ Đảng bộ tỉnh Thái Bình </t>
  </si>
  <si>
    <t>Truyền thống 60 năm lực lượng thanh niên xung phong và sự ra đời hội cựu thanh niên xung phong Việt Nam                        (15/7/1950-15/7/2010)</t>
  </si>
  <si>
    <t xml:space="preserve">Hội cựu thanh niên xung phong Việt Nam </t>
  </si>
  <si>
    <t>Tài liệu bồi dưỡng lý luận chính trị dành cho 
đảng viên mới (Tái bản)</t>
  </si>
  <si>
    <t xml:space="preserve">Ban 
Tuyên giáo
Trung ương </t>
  </si>
  <si>
    <t>Chương trình chuyên đề
bồi dưỡng lý luận chính trị dành cho cán bộ đoàn
ở cơ sở 
(Tái bản lần thứ nhất)</t>
  </si>
  <si>
    <t xml:space="preserve">Ban Tuyên giáo Trung ương, Trung ương Đoàn Thanh niên cộng sản Hồ Chí Minh </t>
  </si>
  <si>
    <t>Chương trình chuyên đề 
bồi dưỡng lý luận chính trị và nghiệp vụ dành cho cán bộ Hội Nông dân Việt Nam ở cơ sở (TB lần thứ nhất)</t>
  </si>
  <si>
    <t xml:space="preserve">Ban Tuyên giáo Trung ương - Hội Nông dân Việt Nam </t>
  </si>
  <si>
    <t xml:space="preserve">Văn bản về bầu cử đại biểu Quốc hội và đại biểu Hội đồng nhân dân các cấp </t>
  </si>
  <si>
    <t>Hỏi đáp Luật bầu cử đại biểu quốc hội năm 1997, sửa đổi, bổ sung năm 2001, 2010</t>
  </si>
  <si>
    <r>
      <t xml:space="preserve">Voi và Rồng    </t>
    </r>
    <r>
      <rPr>
        <sz val="9"/>
        <rFont val="Times New Roman"/>
        <family val="1"/>
      </rPr>
      <t xml:space="preserve">                                        sự nổi lên của Ấn Độ, Trung Quốc và ý ngghĩa của điều đó đối với tất cả chúng ta </t>
    </r>
  </si>
  <si>
    <t>RPBYN MEREDITH</t>
  </si>
  <si>
    <t>19/10/2009</t>
  </si>
  <si>
    <t>Pháp luật dân sự và thực tiễn xét xử                                                        (Tái bản có sửa chữa, bổ sung )</t>
  </si>
  <si>
    <t>Luật hôn nhân và gia đình năm 2000                                                   và các văn bản hướng dẫn thị hành                                             (Tái bản có bổ sung)</t>
  </si>
  <si>
    <t>QH, CP</t>
  </si>
  <si>
    <t>Lý thuyết và mô hình an ninh xã hội                                                 (Phân tích thực tiễn ở Đồng Nai)</t>
  </si>
  <si>
    <t xml:space="preserve">CSKHCNĐN Phạm Quang Sáng                         Ngô Quang Minh                     Bùi Văn Huyền Nguyễn Anh Dũng </t>
  </si>
  <si>
    <r>
      <t xml:space="preserve">Thu hút và sử dụng </t>
    </r>
    <r>
      <rPr>
        <b/>
        <sz val="9"/>
        <rFont val="Times New Roman"/>
        <family val="1"/>
      </rPr>
      <t>ODA</t>
    </r>
    <r>
      <rPr>
        <sz val="9"/>
        <rFont val="Times New Roman"/>
        <family val="1"/>
      </rPr>
      <t xml:space="preserve">                 vào phát triển kết cấu hạ tầng kinh tế ở Việt nam </t>
    </r>
  </si>
  <si>
    <t xml:space="preserve">Phạm Thị Tuý </t>
  </si>
  <si>
    <t>Lịch sử biên niên công an nhân dân Hoà Bình ( 1945 - 2000 )</t>
  </si>
  <si>
    <t>CA tỉnh Hoà Bình</t>
  </si>
  <si>
    <t xml:space="preserve">Tưởng Giới Thạch - Mưu lược chốn quan trường </t>
  </si>
  <si>
    <t>Dị Dương</t>
  </si>
  <si>
    <t>CTTNHH In Đông Thiên</t>
  </si>
  <si>
    <t xml:space="preserve">Phấn đấu đưa nước ta cơ bản trở thành một nước công nghiệp phát triển theo hướng hiện đại vào năm 2020 </t>
  </si>
  <si>
    <t>PGS,TSKH.
Nguyễn Văn Đặng</t>
  </si>
  <si>
    <t>Văn kiện Quốc hội Toàn tập 
Tập 2 (1960 - 1964 )</t>
  </si>
  <si>
    <t>Những điểm đổi mới trong điều lệ Đảng hiện hành và quy đinh hướng dẫn thi hành</t>
  </si>
  <si>
    <t xml:space="preserve">Học viện CTQGHCM
Viện lịch sử Đảng 
</t>
  </si>
  <si>
    <t>Văn kiện Đảng Toàn Tập
Tập 53 (6-1993-12-1994)</t>
  </si>
  <si>
    <t>Pháp lệnh người cao tuổi và văn bản hướng dẫn thi hành</t>
  </si>
  <si>
    <t>Ban TG tỉnh uỷ Tuyên Quang</t>
  </si>
  <si>
    <t>Luật cư trú năm 2006 và văn bản hướng dẫn thi hành</t>
  </si>
  <si>
    <t>30/8/2007</t>
  </si>
  <si>
    <t xml:space="preserve">Quy định mới sửa đổi, bổ sung việc thực hiện chính sách bảo hiểm y tế tự nguyện </t>
  </si>
  <si>
    <t>Quan hệ đặc biệt hợp tác toàn diện Việt Nam - Lào trong giai đoạn (1945-2000)</t>
  </si>
  <si>
    <t>TS.Lê Đình Chỉnh</t>
  </si>
  <si>
    <t>BCHĐB phường Trần Lãm</t>
  </si>
  <si>
    <t>Lịch sử Văn phòng Quốc hội</t>
  </si>
  <si>
    <t>Lê Hồng Phong - Tiểu sử</t>
  </si>
  <si>
    <t xml:space="preserve">Đỗ Mười 
 Những bài nói và viết chọn lọc-Tập 2 </t>
  </si>
  <si>
    <t>Văn kiện Đảng Toàn tập 
Tập 54 (1995)</t>
  </si>
  <si>
    <t>Uỷ ban nhân dân tỉnh Lạng Sơn qua các thời kỳ (1945-2005)</t>
  </si>
  <si>
    <t>UBND
tỉnh Lạng Sơn</t>
  </si>
  <si>
    <t>Văn kiện Hội nghị lần thứ năm Ban Chấp hành Trung ương khoá X</t>
  </si>
  <si>
    <t>Luật các công cụ chuyển nhượng năm 2005 và văn bản hướng dẫn thi hành</t>
  </si>
  <si>
    <t>Luật điện ảnh năm 2006 và văn bản hướng dẫn thi hành</t>
  </si>
  <si>
    <t>Hiệu quả chi tiêu ngân sách dưới tác động của vấn đề nhóm lợi ích ở một số nước trên thế giới</t>
  </si>
  <si>
    <t>TS.Bùi Đại Dũng</t>
  </si>
  <si>
    <t>Asketch on the History of Activity Theory in Psychology</t>
  </si>
  <si>
    <t>Lê Hồng Phong - Một số tác phẩm</t>
  </si>
  <si>
    <t>Văn kiện Đảng Toàn tập
Tập 52 (1992-6-1993)</t>
  </si>
  <si>
    <t>Văn bản mới hướng dẫn thi hành luật phòng, chống tham nhũng năm 2005</t>
  </si>
  <si>
    <t>13/9/2007</t>
  </si>
  <si>
    <t>TB lần 2</t>
  </si>
  <si>
    <t>Cách mạng tháng Mười Nga 1917
Lịch sử và hiện tại</t>
  </si>
  <si>
    <t>PGS.Nguyễn Quốc Hùng</t>
  </si>
  <si>
    <t>Phát triển thị trường tín dụng nông thôn góp phần đẩy nhanh công nghiệp hoá, hiện đại hoá nông thôn vùng đồng bằng sông Hồng</t>
  </si>
  <si>
    <t>TS.Phạm Thị Khanh</t>
  </si>
  <si>
    <t>Bàn về nghệ thuật quân sự</t>
  </si>
  <si>
    <t>Hoàng Minh Thảo</t>
  </si>
  <si>
    <t>Lý luận văn hoá và đường lối văn hoá của Đảng - Tập bài giảng</t>
  </si>
  <si>
    <t>Xây dựng mô hình môi trường học thân thiện với trẻ</t>
  </si>
  <si>
    <t>20,5x28,5</t>
  </si>
  <si>
    <t>Những tên gọi, bí danh, bút danh của Chủ tịch Hồ Chí Minh</t>
  </si>
  <si>
    <t>27/9/2007</t>
  </si>
  <si>
    <t>PGS, TS.                  Phạm Ngọc Anh                     (Chủ biên)</t>
  </si>
  <si>
    <t>Nhận diện tham nhũng và các giải pháp phòng, chống tham nhũng ở Việt Nam                             (Tái bản có sửa chữa bổ sung)</t>
  </si>
  <si>
    <t>PGS, TSKT Phan Xuân Sơn - Ths, Phạn Thế Lực (Đồng chủ biên)</t>
  </si>
  <si>
    <t xml:space="preserve">Hỏi  - Đáp về chính sách việc làm </t>
  </si>
  <si>
    <t>Tập thể tác giả Thanh Nga        (Chủ biên)</t>
  </si>
  <si>
    <t xml:space="preserve">Luật thuỷ sản năm 2003 và các nghị định hướng dẫn thi hành </t>
  </si>
  <si>
    <t xml:space="preserve">Một số quy định về chính sách của chính phủ liên quan đến lĩnh vực phát triển nông nghiệp nông thôn </t>
  </si>
  <si>
    <t>Hỏi - Đáp về dân chủ và tổ chức thực hiện pháp lệnh thực hiện dân chủ ở xã, phường, thị trấn năm 2007</t>
  </si>
  <si>
    <t>Quy định mới về một số chế độ, chính sách đối với cán bộ, công chức và lực lượng vũ trang</t>
  </si>
  <si>
    <t xml:space="preserve">Hộị đồng TW chỉ đạo biên soạn GTQG các bộ môn KH Mác Lênin. Tư tưởng Hồ Chí Minh </t>
  </si>
  <si>
    <t>QPL</t>
  </si>
  <si>
    <t>Giáo trình lịch sử đảng Cộng sản Việt Nam  (Tái bản có sửa chữa bổ sung)</t>
  </si>
  <si>
    <t xml:space="preserve">Hội đồng Trung ương chỉ đạo biên soạn các bộ môn KH Mác - Lênin Tư tưởng Hồ Chí Minh </t>
  </si>
  <si>
    <t xml:space="preserve">Tư tưởng Hồ Chí Minh với công tác bảo vệ, chăm sóc và giáo dục trẻ em </t>
  </si>
  <si>
    <t>Luật người lao động Việt Nam đi làm việc ở nước ngoài theo hợp đồng</t>
  </si>
  <si>
    <t>Một số vấn đề lý luận và thực tiễn về đánh giá nhiệm vụ khoa học và công nghệ ở Việt Nam</t>
  </si>
  <si>
    <t>TSKH.Phan Xuân Dũng
TS.Hồ Thị Mỹ Duệ</t>
  </si>
  <si>
    <t>Lịch sử Mặt trận dân tộc thống nhất Việt Nam - Quyển I 
(1930 - 1954 )</t>
  </si>
  <si>
    <t>UBTWMTTQVN</t>
  </si>
  <si>
    <t>Những vấn đề về lý luận và chính trị và truyền thông- nhận thức và vận dụng</t>
  </si>
  <si>
    <t>Học viện Báo chí và tuyên truyền</t>
  </si>
  <si>
    <t>PGS,TS.Trần Quang Lâm</t>
  </si>
  <si>
    <t>Quy định mới về quản lý thị trường</t>
  </si>
  <si>
    <t>Quy định mới về dịch vụ sở hữu trí tuệ</t>
  </si>
  <si>
    <t>Quy đinhj mới về chế độ kế toán doanh nghiệp</t>
  </si>
  <si>
    <t>V.I.Lênin- Tập 49</t>
  </si>
  <si>
    <t>Hiến pháp năm 1946 - Bản Hiến pháp đặt nền móng cho nền lập hiến nhà nước Việt Nam</t>
  </si>
  <si>
    <t>Tổng kết cuộc kháng chiến chống thực dân Pháp - Thắng lợi và bài học</t>
  </si>
  <si>
    <t>Ban Chỉ đạo tổng kết chiến tranh trực thuộc BCT</t>
  </si>
  <si>
    <t>100 bản quy tắc đạo đức nghề báo trên thế giới</t>
  </si>
  <si>
    <t>Nhà ở cao tầng trong các đô thị lớn - từ kinh nghiệm của Trung Quốc</t>
  </si>
  <si>
    <t>Đại thắng mùa xuân 1975 - Thắng lợi của những tư tưởng và tình cảm lớn (sách tham khảo)</t>
  </si>
  <si>
    <t>Nhà giáo ưu tú Phạm Hồng Việt</t>
  </si>
  <si>
    <t>Ba người khổng lồ trong kinh tế học Adam Smith, các Mác và John Maynard Keynes</t>
  </si>
  <si>
    <t>Góp phần tìm hiểu tư tưởng triết học Nguyễn Trãi (Sách chuyên khảo)</t>
  </si>
  <si>
    <t>PGS.TS. Doãn Chính - TS. Bùi Trọng Bắc</t>
  </si>
  <si>
    <t>Dự thảo báo cáo chính trị trình đại hội đại biểu đảng bộ khối các cơ quan Trung ương lần thứ XII, nhiệm kỳ 2015-2020</t>
  </si>
  <si>
    <t>ĐU khối các cơ quan TW</t>
  </si>
  <si>
    <t>Giáo trình thống kê tư pháp hình sự</t>
  </si>
  <si>
    <t>Trường đại học kiểm sát Hà Nội</t>
  </si>
  <si>
    <t xml:space="preserve">Biển Đông cuộc tìm kiếm đồng thuận nan giải </t>
  </si>
  <si>
    <t>G.M.Lokshin</t>
  </si>
  <si>
    <t>Giá trị của nợ - cẩm nang quản lý tài chính gia đình (sách tham khảo)</t>
  </si>
  <si>
    <t>Thomas J. Anderson</t>
  </si>
  <si>
    <t>Lịch sử đảng bộ và nhân dân xã Nam Thanh (1930-2015)</t>
  </si>
  <si>
    <t>BCH Đảng bộ xã Nam Thanh</t>
  </si>
  <si>
    <t>Hồ Chí Minh - Nhà tư tưởng thiên tài</t>
  </si>
  <si>
    <t>GS. Trần Nhâm</t>
  </si>
  <si>
    <t>Lịch sử đấu tranh cách mạng của đảng bộ và nhân dân xã Tam Xuân (1930-1975)</t>
  </si>
  <si>
    <t>Huyện ủy Núi Thành, ĐB xã Tam Xuân 1, ĐB xã Tam Xuân 2</t>
  </si>
  <si>
    <t>Tổng kết  công tác Đảng, công tác chính trị trong chiến dịch chiến đấu của Quân khu 9 (tập I) (1945-1975)</t>
  </si>
  <si>
    <t>Đảng ủy, Bộ tư lệnh quân khu 9</t>
  </si>
  <si>
    <t>Quân khu 9</t>
  </si>
  <si>
    <t>Lịch sử Đảng bộ huyện Gò Công Tây (1975-2010)</t>
  </si>
  <si>
    <t>BCHĐB huyện Gò Công Tây</t>
  </si>
  <si>
    <t>Sáng tạo tác phẩm báo mạng điện tử</t>
  </si>
  <si>
    <t>Học viện BCTT, TS. Nguyễn Thị Trường Giang (CB)</t>
  </si>
  <si>
    <t>Báo mạng điện tử đặc trưng và phương pháp sáng tạo</t>
  </si>
  <si>
    <t>Học viện BCTT, TS. Nguyễn trí Nhiệm, TS. Nguyễn Thị Trường Giang (ĐCB)</t>
  </si>
  <si>
    <t>Tổng bí thư Trần Phú với cách mạng Việt Nam và nơi sinh Phú Yên</t>
  </si>
  <si>
    <t>Tỉnh ủy Phú Yên, BTGTW, Học viện CTQGHCM</t>
  </si>
  <si>
    <t>Ngân hàng Liên doanh Lào - Việt 15 năm một chặng đường
( 1999 - 2014 )
Song ngữ Việt - Lào</t>
  </si>
  <si>
    <t>Laoviet Bank</t>
  </si>
  <si>
    <t>BC tuần 4-11/7</t>
  </si>
  <si>
    <t>Giá trị của đạo đức Nho giáo trong thời đại ngày nay</t>
  </si>
  <si>
    <t>Ban Bt sách kinh điển thánh hiền Trung Hoa (Tần Đại Đồng)</t>
  </si>
  <si>
    <t>Lịch sử Đảng bộ xã Triệu Trạch (1930-2010)</t>
  </si>
  <si>
    <t>BCH Đảng bộ xã Triệu Trạch</t>
  </si>
  <si>
    <t>Từ điển tổ chức và công tác tổ chức</t>
  </si>
  <si>
    <t>Lê Quang Thưởng</t>
  </si>
  <si>
    <t>CTy TNHH In Thuận Thiên Phú</t>
  </si>
  <si>
    <t>BCT 17-21-2-2014</t>
  </si>
  <si>
    <t>Luật thuế giá trị gia tăng năm 2008 sửa đổi, bổ sung năm 2013 và VBHDTH</t>
  </si>
  <si>
    <t>Chu Văn An - Người thầy của muôn đời</t>
  </si>
  <si>
    <t>Huyện Thanh Trì - TPHN</t>
  </si>
  <si>
    <t>LKTG-TPH</t>
  </si>
  <si>
    <t>Theo dấu chân Bác Hồ</t>
  </si>
  <si>
    <t>Nguyễn Đức Quý</t>
  </si>
  <si>
    <t>Lịch sử Đảng bộ tỉnh Hải Dương
Tập 1 ( 1930 - 1975 )</t>
  </si>
  <si>
    <t>BCHĐB tỉnh Hải Dương</t>
  </si>
  <si>
    <t>CT In Đa Sắc</t>
  </si>
  <si>
    <t xml:space="preserve">Công an nhân dân học tập và làm theo lời dạy của chủ tịch Hồ Chí Minh </t>
  </si>
  <si>
    <t>In An Dương</t>
  </si>
  <si>
    <t>BCT 5 đến 9/10 (6 cuốn)</t>
  </si>
  <si>
    <t>Ban Kinh tế Trung ương - 65 năm xây dựng và trưởng thành ( 1950 - 2015 )</t>
  </si>
  <si>
    <t>Ban Kinh tế Trung ương</t>
  </si>
  <si>
    <t>Lào Cai 25 năm tái lập, đổi mới, phát triển ( 1991 - 2015 ) - Tầm nhìn và hành động</t>
  </si>
  <si>
    <t>Vấn đề đạo đức xã hội trong văn học, nghệ thuật hiện nay</t>
  </si>
  <si>
    <t>Hội đồng lý luận, phê bình văn học, nghệ thuật Trung ương</t>
  </si>
  <si>
    <t>Địa chí Thanh Hoá - Tập IV: Nhân vật chí</t>
  </si>
  <si>
    <t>Tỉnh uỷ - Hội đồng nhân dân - Uỷ ban nhân dân tỉnh Thanh Hoá</t>
  </si>
  <si>
    <t>Báo Thanh Hoá</t>
  </si>
  <si>
    <t>Việt Nam trên đường phát triển</t>
  </si>
  <si>
    <t>Về tác phẩm nâng cao đạo đức cách mạng, quét sạch chủ nghĩa cá nhân</t>
  </si>
  <si>
    <t>Những mẩu chuyện về tấm gương đạo đức Hồ Chí Minh (tập 1)</t>
  </si>
  <si>
    <t>Ban TGTW, Trung tâm thông tin công tác tuyên giáo</t>
  </si>
  <si>
    <t>Lịch sử Đảng bộ huyện Tuyên Hóa
 Tập II (1954-1975)</t>
  </si>
  <si>
    <t>Luật bảo hiểm xã hội và văn bản hướng dẫn thi hành</t>
  </si>
  <si>
    <t>Tái bản lần 2</t>
  </si>
  <si>
    <t>TS.Mai Thị Thanh Xuân
ThS.Ngô Đăng Thành</t>
  </si>
  <si>
    <t>Lịch sử chính quyền Nhà nước Việt Nam</t>
  </si>
  <si>
    <t>TS.Nguyễn Vũ Tiến</t>
  </si>
  <si>
    <t>Quy định mới về quản lý công sở và tiêu chuẩn, định mức trụ sở-trang thiết bị, phương tiện làm việc của cơ quan-cán bộ công chức viên chức nhà nước</t>
  </si>
  <si>
    <t>Quy định mới hướng dẫn quy chế vay, trả nợ nước ngoài và quản lý, sử dụng nguồn hỗ trợ phát triển chính thức (ODA)</t>
  </si>
  <si>
    <t>Các quy định hướng dẫn thi hành việc chuyển hợp đồng thuê đất, cấp giấy chứng nhận quyền sử dụng đất khi chuyển công ty nhà nước thành công ty cổ phần</t>
  </si>
  <si>
    <t>Quy định mới về tổ chức và hoạt động của lực lượng kiểm lâm</t>
  </si>
  <si>
    <t>Luật bảo hiểm xã hội và các văn bản có liên quan</t>
  </si>
  <si>
    <t>Quy định về xử phạt vi phạm hành chính trong hoạt động văn hóa-thông tin và văn bản có liên quan</t>
  </si>
  <si>
    <t xml:space="preserve">Mặt trận tổ quốc Việt Nam </t>
  </si>
  <si>
    <t>1/2010</t>
  </si>
  <si>
    <t>Một số giải pháp chủ yếu nhằm nâng cao chất lượng, hiệu quả chất vấn trong Đảng giai đoạn hiện nay</t>
  </si>
  <si>
    <t>Ts. Tô Quang Thu (CB)</t>
  </si>
  <si>
    <t>Hỏi - đáp về lao động là người giúp việc gia đình</t>
  </si>
  <si>
    <t>Lê Thị Thanh Duyên, Đinh Huyền Trinh</t>
  </si>
  <si>
    <t>Văn hóa đối ngoại Việt Nam trong quá trình hội nhập quốc tế (sách chuyên khảo)</t>
  </si>
  <si>
    <t>TS. Vũ Trọng Lâm, PGS. TS Lê Thanh Bình (ĐCB)</t>
  </si>
  <si>
    <t>Luật tục và việc thực hiện quy chế dân chủ ở cơ sở vùng dân tộc thiểu số ở tỉnh Kon Tum</t>
  </si>
  <si>
    <t>PGS.TS. Nguyễn  Viết Nam (CB)</t>
  </si>
  <si>
    <t>Bộ máy nhà nước và tổ chức bộ máy nhà nước nước CHXCHVN (sách tham khảo)</t>
  </si>
  <si>
    <t>ĐH Luật Hà Nội, PGS.TS Nguyễn Minh Đoan</t>
  </si>
  <si>
    <t>2-2015</t>
  </si>
  <si>
    <t>Phương thức lãnh đạo của Đảng trong công tác Kiểm tra, giám sát</t>
  </si>
  <si>
    <t>TS. Lê Văn Giảng, Cao Văn Thống (ĐCB)</t>
  </si>
  <si>
    <t>Luật đấu thầu năm 2005                được sử đổi,                                   bổ sung năm 2009</t>
  </si>
  <si>
    <t>Luật thi đua, khen thưởng năm 2003 được sửa đổi, bổ sung năm 2005, 2009</t>
  </si>
  <si>
    <t xml:space="preserve">Luật trách nhiệm bồi thường của nhà nước </t>
  </si>
  <si>
    <t>Luật sửa đổi, bổ sung một số điều của các luật liên quan đến đầu tư xây dựng cơ bản</t>
  </si>
  <si>
    <t>Công ty in Tạp chí cộng sản</t>
  </si>
  <si>
    <t xml:space="preserve">Luật quản lý nợ công </t>
  </si>
  <si>
    <t>Luật sửa đổi, bổ sung điều 126 của                                          luật nhà ở và điều 121                          của luật đất đai</t>
  </si>
  <si>
    <t>Hồ Chí Minh toàn tập, tập5 (1947 - 1949)</t>
  </si>
  <si>
    <t xml:space="preserve">Di chúc của Chủ tịch Hồ Chí Minh </t>
  </si>
  <si>
    <t>Luật tổ chức Toà án nhân dân</t>
  </si>
  <si>
    <t>28/3/2008</t>
  </si>
  <si>
    <t>Quản lý, theo dõi và đánh giá nỗ lực ngân sách của nhà nước cho ứng phó với biến đổi khí hậu: chia sẻ kinh nghiệm Pháp - Việt Nam (Việt) (kỷ yếu hội thảo)</t>
  </si>
  <si>
    <t>Adetef</t>
  </si>
  <si>
    <t>Quản lý, theo dõi và đánh giá nỗ lực ngân sách của nhà nước cho ứng phó với biến đổi khí hậu: chia sẻ kinh nghiệm Pháp - Việt Nam (Pháp) (kỷ yếu hội thảo)</t>
  </si>
  <si>
    <t>C.Mác và Ph.Ăngghen Tuyển tập, tập VI
( Tiếng Lào )</t>
  </si>
  <si>
    <t>HVCTQGHCM</t>
  </si>
  <si>
    <t>BCT 21-28-2-2014</t>
  </si>
  <si>
    <t>Pháp lệnh quản lý, sử dụng vũ khí, vật liệu nổ và công cụ hỗ trợ năm 2011 sửa đổi, bổ sung năm 2013</t>
  </si>
  <si>
    <t>VHP</t>
  </si>
  <si>
    <t>Hệ thống câu hỏi và bài tập tổ chức hạch toán kế toán</t>
  </si>
  <si>
    <t>TS. Trần Thị Cẩm Thanh, ThS. Lê Thị Hà</t>
  </si>
  <si>
    <t>CTy cổ phần Ngọc Châu</t>
  </si>
  <si>
    <t>Giáo trình tổ chức hạch toán kế toán</t>
  </si>
  <si>
    <t>TS. Trần Thị Cẩm Thanh</t>
  </si>
  <si>
    <t>Báo mạng điện tử những vấn đề cơ bản</t>
  </si>
  <si>
    <t>TS. Nguyễn Thị Trường Giang</t>
  </si>
  <si>
    <t>Tìm hiểu pháp luật về bảo tồn di sản văn hóa</t>
  </si>
  <si>
    <t>Lê Văn Quý</t>
  </si>
  <si>
    <t>Đinh Thúc Dự - một tấm gương quả cảm vì quê hương</t>
  </si>
  <si>
    <t>Hội Khoa học lịch sử tỉnh Nam Định</t>
  </si>
  <si>
    <t>Tạp chí CS</t>
  </si>
  <si>
    <t>Giáo trình lịch sử nhà nước và pháp luật thế giới (Xuất bản lần thứ hai có sửa chữa, bổ sung)</t>
  </si>
  <si>
    <t>TNHH In và DVTM Phú Thịnh</t>
  </si>
  <si>
    <t>V.I.Lênin Tuyển tập, tập III ( Tiếng Lào )</t>
  </si>
  <si>
    <t>Bàn về giải pháp phòng, chống tham nhũng ở Việt Nam hiện nay</t>
  </si>
  <si>
    <t>GS.TS Trương Giang Long</t>
  </si>
  <si>
    <t>Khám phá lịch sử Việt Nam</t>
  </si>
  <si>
    <t>PGS.TS. NGƯT. Phạm Xanh</t>
  </si>
  <si>
    <t>Những tấm gương bình dị mà cao quý</t>
  </si>
  <si>
    <t>Cty in sách VN</t>
  </si>
  <si>
    <t>Đan Phượng tầm nhìn và phát triển</t>
  </si>
  <si>
    <t>Đảng bộ huyện Đan Phượng</t>
  </si>
  <si>
    <t>BCT 3-3 đến 7-3-2014</t>
  </si>
  <si>
    <t>Hướng dẫn học và ôn tập môn kinh tế chính trị Mác - Lênin</t>
  </si>
  <si>
    <t>ThS. Nguyễn Phước Dũng, ThS. Võ Thị Tuyết Hoa, ThS. Lê Minh Hiếu</t>
  </si>
  <si>
    <t>Văn hóa dân tộc</t>
  </si>
  <si>
    <t>2-21014</t>
  </si>
  <si>
    <t>Tổng hợp Cần thơ</t>
  </si>
  <si>
    <t>Nghị định số 115/2013/NĐ-CP về quản lý, bảo quản tang vật phương tiện vi phạm hành chính bị tạm giữ, tịch thu theo thủ tục hành chính và VBHDTH</t>
  </si>
  <si>
    <t>Qh</t>
  </si>
  <si>
    <t>Hiến pháp nước cộng hòa xã hội chủ nghĩa Việt Nam</t>
  </si>
  <si>
    <t>TP.HCM</t>
  </si>
  <si>
    <t>Pháp lệnh thủ tục giải quyết các vụ án hành chính (đã được sửa đổi, bổ sung các năm 1998, 2006) và các văn bản HDTH</t>
  </si>
  <si>
    <t>Quy định mới về quản lý và sử dụng dịch vụ Internet</t>
  </si>
  <si>
    <t>Quy định mới về xử phạt vi phạm hành chính trong lĩnh vực dạy nghề , tư pháp, bảo vệ môi trường, thực hành tiết kiệm và chống lãng phí, trục xuất theo thủ tục hành chính</t>
  </si>
  <si>
    <t>Đỗ Văn Đại - Nguyễn Trương Tín</t>
  </si>
  <si>
    <t>Quyết định toàn quốc kháng chiến của Đảng cộng sản Việt Nam và sự vận dụng trong giai đoạn hiện nay</t>
  </si>
  <si>
    <t>TS. Nguyễn Huy Động, Ths. Trần Hậu Hạnh</t>
  </si>
  <si>
    <t>Chương trình sơ cấp lý luận chính trị (tài liệu học tập)</t>
  </si>
  <si>
    <t>Du lịch lễ hội vùng đất Tây Nam Bộ</t>
  </si>
  <si>
    <t>Đoàn Nô</t>
  </si>
  <si>
    <t>Sức cảm hóa Hồ Chí Minh</t>
  </si>
  <si>
    <t>TS. Chu Đức Tính</t>
  </si>
  <si>
    <t>Lịch sử đảng bộ huyện Yên Sơn (1940-2010)</t>
  </si>
  <si>
    <t>BCH Đảng bộ huyện Yên Sơn</t>
  </si>
  <si>
    <t>Lịch sử đảng bộ và nhân dân xã Đông Trung (1930-2010)</t>
  </si>
  <si>
    <t>BCH đảng bộ xã Đông Hưng</t>
  </si>
  <si>
    <t>Hội đồng Trung ương, bộ môn khoa học Mác-Lênin tư tưởng HCM</t>
  </si>
  <si>
    <t>Lịch sử kho xăng dầu VK102 (1974-2014)</t>
  </si>
  <si>
    <t>Cục hậu cần quân khu 7</t>
  </si>
  <si>
    <t>Lịch sử đảng bộ huyện Vân Đồn (1945-2013)</t>
  </si>
  <si>
    <t>BCH đảng bộ huyện Vân Đồn</t>
  </si>
  <si>
    <t>SX thương mại Ngọc Châu</t>
  </si>
  <si>
    <t>Lịch sử đảng bộ huyện Đức Phổ (1975-2010)</t>
  </si>
  <si>
    <t>BCH đảng bộ huyện Đức Phổ</t>
  </si>
  <si>
    <t>Nhân cách sử học</t>
  </si>
  <si>
    <t>Trần Văn Thọ, Nguyễn Quang Ngọc, Philiperapin</t>
  </si>
  <si>
    <t>In và dịch vụ Phú Thịnh</t>
  </si>
  <si>
    <t xml:space="preserve">Tác động của kinh tế thị trường và hội nhập kinh tế quốc tế đối với quốc phòng, an ninh ở Việt Nam </t>
  </si>
  <si>
    <t xml:space="preserve">TS.         Nguyễn Văn Ngừng </t>
  </si>
  <si>
    <t>Quy định mới về quản lý, cung cấp, sử dụng dịch vụ INTERNET, thông tin điện tử trên INTERNET.</t>
  </si>
  <si>
    <t>21/01/2009</t>
  </si>
  <si>
    <t xml:space="preserve">Triết học Mác - Lênin với việc xác định con đường và động lực đi lên chủ nghĩa xã hội ở Việt Nam hiện nay </t>
  </si>
  <si>
    <t>PGS, TS. Nguyễn Thế Kiệt                     (Chủ biên)</t>
  </si>
  <si>
    <t>Đã tinh ĐM 2008</t>
  </si>
  <si>
    <t xml:space="preserve">Nâng cao tính Giáo dục trong dạy học khoa học xã hội và nhân văn từ thực tiễn đào tạo chính trị viên trong quân đội </t>
  </si>
  <si>
    <t xml:space="preserve">TS.                         Mai Văn Hoá Ths.                          Trần Xuân Phú </t>
  </si>
  <si>
    <t xml:space="preserve">Nhà nước trong hệ thống chính trị ở Việt Nam hiện nay </t>
  </si>
  <si>
    <t xml:space="preserve">PGS, TS.                   Lê Minh Quân </t>
  </si>
  <si>
    <t xml:space="preserve">Giáo trình những nguyên lý cơ bản của chủ nghiã Mác - Lênin                                         (Dành cho sinh viên đại học, cao đẳng khối không chuyên ngành Mác - Lênin, tư tưởng Hồ Chí Minh) </t>
  </si>
  <si>
    <t>Xí nghiệp in Tổng cục Công nghiệp Quốc phòng</t>
  </si>
  <si>
    <t xml:space="preserve">Học viện chính trị - hành chính quốc gia       Hồ Chí Minh </t>
  </si>
  <si>
    <t xml:space="preserve">Tìm hiểu về quyền và nghĩa vụ bảo vệ môi trường của doanh nghiệp trong hoạt động sản xuất, kinh doanh </t>
  </si>
  <si>
    <t>Văn kiện đại hội đại biểu toàn quốc lần thứ VII</t>
  </si>
  <si>
    <r>
      <t>Luật ban hành văn bản quy phạm pháp luật năm 2008 và nghị định hướng dẫn thi hành</t>
    </r>
    <r>
      <rPr>
        <sz val="10"/>
        <rFont val="Times New Roman"/>
        <family val="1"/>
      </rPr>
      <t xml:space="preserve">                                           * Luật ban hành văn bản quy phạm pháp luật năm 2008                                                                            * Ng</t>
    </r>
  </si>
  <si>
    <t xml:space="preserve">Tư tưởng ngoại giao Hồ Chí Minh </t>
  </si>
  <si>
    <t xml:space="preserve">Nguyễn Duy Niên </t>
  </si>
  <si>
    <t>19/01/2009</t>
  </si>
  <si>
    <t xml:space="preserve">Tham nhũng và biện pháp chống tham nhũng ở Trung Quốc                                   (Sách tham khảo) </t>
  </si>
  <si>
    <t>Sách phục vụ hội nghi TW 9</t>
  </si>
  <si>
    <t xml:space="preserve">Cuộc gặp gỡ định mệnh </t>
  </si>
  <si>
    <t xml:space="preserve">Sơn Tùng </t>
  </si>
  <si>
    <t>13x20,50</t>
  </si>
  <si>
    <t xml:space="preserve">Địa chí Thái Nguyên </t>
  </si>
  <si>
    <t xml:space="preserve">Tỉnh uỷ - HĐND- UBND tỉnh Thái Nguyên  </t>
  </si>
  <si>
    <t>21x29</t>
  </si>
  <si>
    <t xml:space="preserve">Cty in và Văn hoá phẩm </t>
  </si>
  <si>
    <t xml:space="preserve">Hỏi - Đáp pháp luật về bồi thường thiệt hại, hỗ trợ tái định cư khi nhà nước thu hồi đất </t>
  </si>
  <si>
    <t xml:space="preserve">Hội đồng chỉ  đạo xuất bản sách xã phường thị trấn  </t>
  </si>
  <si>
    <t>Lịch sử quan hệ đặc biệt VN-Lào, Lào-VN (1930-2007), Biên niên sự kiện, tập II (1976-2007), tiếng Lào</t>
  </si>
  <si>
    <t>Lịch sử quan hệ đặc biệt VN-Lào, Lào-VN (1930-2007), Văn kiện, tập III (1956-1975), tiếng Lào</t>
  </si>
  <si>
    <t>Lịch sử quan hệ đặc biệt VN-Lào, Lào-VN (1930-2007), Văn kiện, tập V (1956-1975), tiếng Lào</t>
  </si>
  <si>
    <t>Lịch sử quan hệ đặc biệt VN-Lào, Lào-VN (1930-2007), Biên niên sự kiện, tập II (1976-2007)</t>
  </si>
  <si>
    <t xml:space="preserve">Lịch sử quan hệ đặc biệt VN-Lào, Lào-VN (1930-2007), Hồi ký, tập I </t>
  </si>
  <si>
    <r>
      <t xml:space="preserve">BC tuần (18/6 đến 13/7): </t>
    </r>
    <r>
      <rPr>
        <b/>
        <sz val="12"/>
        <rFont val="Times New Roman"/>
        <family val="1"/>
      </rPr>
      <t xml:space="preserve">66 </t>
    </r>
    <r>
      <rPr>
        <sz val="12"/>
        <rFont val="Times New Roman"/>
        <family val="1"/>
      </rPr>
      <t>cuốn</t>
    </r>
  </si>
  <si>
    <t>Luật thương mại năm 2005 (Song ngữ Việt - Anh)                The commercial law in 2005 (Vietnamese - English)</t>
  </si>
  <si>
    <t>BCT(30/6-1-7/2011)</t>
  </si>
  <si>
    <r>
      <t xml:space="preserve">Hồ Chí Minh toàn tập, tập </t>
    </r>
    <r>
      <rPr>
        <b/>
        <sz val="10"/>
        <rFont val="Times New Roman"/>
        <family val="1"/>
      </rPr>
      <t>6</t>
    </r>
    <r>
      <rPr>
        <sz val="10"/>
        <rFont val="Times New Roman"/>
        <family val="1"/>
      </rPr>
      <t xml:space="preserve">
Xuất bản lần thứ ba 
1949 - 1950</t>
    </r>
  </si>
  <si>
    <t>Đảng Nhân dân Cách mạng Lào - Đảng Cộng sản Việt Nam</t>
  </si>
  <si>
    <t xml:space="preserve">Cty TNHH một thành viên in báo Nhân dân </t>
  </si>
  <si>
    <t>NLC ngày1/7/2011</t>
  </si>
  <si>
    <t>13/04/2009</t>
  </si>
  <si>
    <t xml:space="preserve">Thương mại Việt Nam - Nhật Bản trong tiến trình phát triển quan hệ giữa hai nước </t>
  </si>
  <si>
    <t>Mối quan hệ giữa tăng trưởng kinh tế với phát triển văn hóa, văn học, nghệ thuật trong thời kỳ công nghiệp hóa, hiện đại hóa</t>
  </si>
  <si>
    <t>Hội đồng Lý luận, phê bình văn học, nghệ thuật Trung ương</t>
  </si>
  <si>
    <t>GS, TSKH. Lê Du Phong, TS. Trịnh Mai Vân, TS. Hồ Thị Hải Yến (Đồng chủ biên)</t>
  </si>
  <si>
    <t>Hướng dẫn học tập môn Tư tưởng Hồ Chí Minh</t>
  </si>
  <si>
    <t>Trường ĐH KH Huế- Khoa Lý luận chính trị- Nguyễn Thế Phúc, Phạm Ngọc Anh (Đồng chủ biên)</t>
  </si>
  <si>
    <t>Xưởng in Trung tâm NC &amp; SX Học Liệu</t>
  </si>
  <si>
    <t>Một số quy định về xuất nhập cảnh</t>
  </si>
  <si>
    <t>Hướng dẫn thực hiện các quy định về công tác kiểm tra, giám sát và kỷ luật của Đảng</t>
  </si>
  <si>
    <t>Phát huy nguồn lực toàn dân tộc theo tinh thần Lời kêu gọi toàn quốc kháng chiến của Chủ tịch Hồ Chí Minh</t>
  </si>
  <si>
    <t>PGS, TS. Phạm Ngọc Anh (Chủ biên)</t>
  </si>
  <si>
    <t>In Phú Thịnh</t>
  </si>
  <si>
    <t>Hồ Chí Minh- Ông tiên sống mãi</t>
  </si>
  <si>
    <t>Suprida Phanomjong</t>
  </si>
  <si>
    <t>Chiến thuật, chiến lược quân sự Hồ Chí Minh (xuất bản lần thứ hai)</t>
  </si>
  <si>
    <t>Đỗ Hoàng Linh, Nguyễn Văn Dương (Sưu tầm và biên soạn)</t>
  </si>
  <si>
    <t>Lịch sử Đảng bộ và nhân dân xã Quảng Nghiệp (1930-2010)</t>
  </si>
  <si>
    <t>Hội đồng chỉ đạo xuất bản sách xã, phường, thị trấn/Phạm Đức</t>
  </si>
  <si>
    <t>Thiết kế VAC cho mọi vùng (Nguyên lý và mô hình)</t>
  </si>
  <si>
    <t>Hội đồng chỉ đạo xuất bản sách xã, phường, thị trấn/PGS, TS. Phạm Văn Côn, TS. Phạm Thị Hương</t>
  </si>
  <si>
    <t xml:space="preserve">Khoa bảng Thăng Long Hà Nội qua tài liệu Mộc bản triều Nguyễn </t>
  </si>
  <si>
    <t xml:space="preserve">Pháp lệnh kiểm sát viên Viện kiểm sát nhân dân năm 2002, sửa đổi, bổ sung năm 2011 </t>
  </si>
  <si>
    <t>Pháp lệnh thẩm phán và hội thẩm Tòa án nhân dân năm 2002, sửa đổi, bổ sung năm 2011</t>
  </si>
  <si>
    <t>Công nghiệp hóa, hiện đại hóa ở Cộng hòa dân chủ nhân dân Lào và những giải pháp tiếp tục tạo tiền đề</t>
  </si>
  <si>
    <t>TS. Khăm Pheng Say Sổm Pheng</t>
  </si>
  <si>
    <t>Tái cấu trúc kinh tế Việt Nam: Nhìn từ cơ cấu ngành và cơ cấu thành phần kinh tế</t>
  </si>
  <si>
    <t>Học viện Chính trị - Hành chính quốc gia HCM, Viện Kinh tế, TS. Ng. Ngọc Toàn- TS. Bùi Văn Huyền (Đồng CB)</t>
  </si>
  <si>
    <t>Uy tín của chủ tịch ủy ban nhân dân xã trong hoạt động quản lý hành chính nhà nước (Qua nghiên cứu thực tiễn ở Tây Nguyên)</t>
  </si>
  <si>
    <t>TS. Phan Thanh Giản</t>
  </si>
  <si>
    <t>BCHĐB tỉnh Ninh Thuận</t>
  </si>
  <si>
    <t>Lịch sử phong trào 
công nhân cao su Dầu Tiếng (1917 - 2010)</t>
  </si>
  <si>
    <t xml:space="preserve">Tập đoàn công nghiệp cao su Việt Nam, Cty TNHH một thành viên cao su Dầu Tiếng </t>
  </si>
  <si>
    <t>Cty In Báo Nhân dân TPHCM</t>
  </si>
  <si>
    <t xml:space="preserve">Kỷ yếu Văn phòng công an thành phố Hồ Chí Minh </t>
  </si>
  <si>
    <t xml:space="preserve">Chỉ đạo biên soạn Đảng uỷ - Ban chỉ huy Văn phòng công an thành phố </t>
  </si>
  <si>
    <t xml:space="preserve">Đổi mới, hoàn thiện bộ máy nhà nước pháp quyền 
xã hội chủ nghĩa của dân, 
do dân, vì dân ở Việt Nam hiện nay </t>
  </si>
  <si>
    <t xml:space="preserve">PGS, TS.                Lê Minh Thông </t>
  </si>
  <si>
    <t>Phương pháp soạn thảo 
văn bản hành chính                         (Sách chuyên khảo )</t>
  </si>
  <si>
    <t xml:space="preserve">PGS, TS. Nguyễn Minh Phương </t>
  </si>
  <si>
    <t xml:space="preserve">Luật tổ chức hội đồng nhân dân và uỷ ban nhân dân năm 2003 và văn bản hướng dẫn thi hành </t>
  </si>
  <si>
    <t xml:space="preserve">Luật doanh nghiệp bảo vệ cổ đông - pháp luật và thực tiễn </t>
  </si>
  <si>
    <t>TS.                          Bùi Xuân Hải</t>
  </si>
  <si>
    <t>Cty CP in Bao bì xuất nhập khẩu tổng hợp Hoàng Diệu TP HCM</t>
  </si>
  <si>
    <t xml:space="preserve">Giáo trình quan hệ 
công chúng chính phủ trong văn hoá đối ngoại </t>
  </si>
  <si>
    <t xml:space="preserve">PGS, TS.  Lê Thanh Bình, Ths. Đoàn Văn Dũng </t>
  </si>
  <si>
    <t xml:space="preserve">Thực hiện nguyên tắc đảng hoạt động trong khuôn khổ Hiến pháp và pháp luật ở Việt Nam giai đoạn hiện nay </t>
  </si>
  <si>
    <t>PGS, TS. Nguyễn Văn Giang, TS.  Đinh Ngọc Giang  (Đồng chủ biên)</t>
  </si>
  <si>
    <t xml:space="preserve">Cty in TNHH một thành viên in Báo Nhân Dân </t>
  </si>
  <si>
    <t>Luật điện lực năm 2004 sửa đổi, bổ sung năm 2012 và VBHDTH</t>
  </si>
  <si>
    <t>Về vấn đề biển đông</t>
  </si>
  <si>
    <t>Đảng ủy cơ sở lãnh đạo phát triển kinh tế - xã hội (Tài liệu dành cho cấp ủy cơ sở xã, phường, thị trấn)</t>
  </si>
  <si>
    <t>Hội đồng chỉ đạo xuất bản sách xã, phường, thị trấn/ Ng. Dũng Sinh (CB)</t>
  </si>
  <si>
    <t>Kỹ thuật bảo quản nông sản</t>
  </si>
  <si>
    <t>Hội đồng chỉ đạo xuất bản sách xã, phường, thị trấn/ GS, TS. Phạm Xuân Vượng, ThS. Đinh Quốc Công</t>
  </si>
  <si>
    <t>Tiết kiệm để quản lý rủi ro cho gia đình</t>
  </si>
  <si>
    <t>In-TM Thuận Phát</t>
  </si>
  <si>
    <t>Phát triển nguồn nhân lực ở vùng dân tộc thiểu số VN đáp ứng yêu cầu đẩy mạnh công nghiệp hóa, hiện đại hóa đất nước (Sách chuyên khảo)</t>
  </si>
  <si>
    <t>Giáo trình Lý luận văn hóa</t>
  </si>
  <si>
    <t xml:space="preserve">Xưởng in Nhà xuất bản Thế Giới </t>
  </si>
  <si>
    <t>Quốc hội nước Cộng hòa xã hội chủ nghĩa VN - Văn phòng Quốc hội</t>
  </si>
  <si>
    <t>Tái cơ cấu nền nông nghiệp Việt Nam theo hướng giá trị gia tăng cao</t>
  </si>
  <si>
    <t>Viện Chính sách và Chiến lược phát triển nông nghiệp, nông thôn - TS. Đặng Kim Sơn</t>
  </si>
  <si>
    <t>Làm tốt công tác quần chúng trong tình hình mới- Kinh nghiệm Trung Quốc, kinh nghiệm Việt Nam</t>
  </si>
  <si>
    <t>Hội đồng Lý luận Trung ương</t>
  </si>
  <si>
    <t>Trí thức hóa công nhân Việt Nam trong hội nhập kinh tế quốc tế hiện nay</t>
  </si>
  <si>
    <t>TS.Bùi Thị Kim Hậu</t>
  </si>
  <si>
    <t>Cẩm nang pháp luật và kỹ năng hoạt động dành cho công chức, viên chức Trung tâm giáo dục- lao động xã hội (Tái bản có sc, bs)</t>
  </si>
  <si>
    <t>LERES - JPP/JIFF</t>
  </si>
  <si>
    <t>Hội đồng chỉ đạo xuất bản sách xã, phường thị trấn</t>
  </si>
  <si>
    <t>Sách xã phường</t>
  </si>
  <si>
    <t xml:space="preserve">Cty TNHH Một thành viên in báo Nhân dân </t>
  </si>
  <si>
    <t xml:space="preserve">Hỏi - Đáp về các tội
 xâm phạm chế độ hôn nhân
và gia đình </t>
  </si>
  <si>
    <t>Lịch sử truyền thống phường Phú Thọ                                      (1975 - 2007)</t>
  </si>
  <si>
    <t>Quan hệ Việt Nam - Hàn Quốc từ năm 1992 đến nay và triển vọng phát triển đến năm 2020</t>
  </si>
  <si>
    <t>Nguyễn Hoàng Giáp, Nguyễn Thị Quế, Nguyễn Văn Dương (Đồng chủ biên)</t>
  </si>
  <si>
    <t>Chương trình chuyên đề 
bồi dưỡng lý luận chính trị dành cho cán bộ đoàn ở cơ sở (Tái bản lần thứ nhất)</t>
  </si>
  <si>
    <t xml:space="preserve">Ban Tuyên giáo Trung ương, Trung ương Đoàn thanh niên cộng sản Hồ Chí Minh </t>
  </si>
  <si>
    <t xml:space="preserve">Xí nghiệp in Tổng hợp công nghiệp Quốc phòng </t>
  </si>
  <si>
    <t>Luật thanh tra</t>
  </si>
  <si>
    <t xml:space="preserve">Hỏi - Đáp về Luật lý lịch
tư pháp </t>
  </si>
  <si>
    <t>TS. Đỗ Đức Hồng Hà, Ths. Nguyễn Thị Ngọc Hoa</t>
  </si>
  <si>
    <t xml:space="preserve">Luật ban hành văn bản
quy phạm pháp luật </t>
  </si>
  <si>
    <t xml:space="preserve">Điều lệ Đảng Cộng sản                      Việt Nam </t>
  </si>
  <si>
    <t>TPH (triển khai phục vụ ĐH)</t>
  </si>
  <si>
    <t>BCT (11-15/7/2011)</t>
  </si>
  <si>
    <t xml:space="preserve">Hiện tượng học của Edmund Husserl và sự hiện diện của nó ở Việt Nam </t>
  </si>
  <si>
    <t xml:space="preserve">TS. Nguyễn Trọng Nghĩa </t>
  </si>
  <si>
    <t xml:space="preserve">Mặt trận Dân tộc thống nhất     Việt Nam - quá khứ và hiện tại </t>
  </si>
  <si>
    <t xml:space="preserve">PGS, TS.                Trần Hậu </t>
  </si>
  <si>
    <t>Lễ tân - công cụ giao tiếp                     (Sách tham khảo)</t>
  </si>
  <si>
    <t>LOUISAULT</t>
  </si>
  <si>
    <t xml:space="preserve">Luật phá sản </t>
  </si>
  <si>
    <t xml:space="preserve">Kế thừa truyền thống vẻ vang của đảng và dân tộc hoàn thành tốt hơn nhiệm vụ to lớn, nặng nề trong hiện tại vững bước tới tương lai </t>
  </si>
  <si>
    <t xml:space="preserve">Nông Đức Mạnh </t>
  </si>
  <si>
    <t>Cục diện thế giới đến 2020 (Sách tham khảo)</t>
  </si>
  <si>
    <t xml:space="preserve">Nguyên tắc thống nhất giữa dân tộc, giai cấp và nhân loại trong tư tưởng                                 Hồ Chí Minh </t>
  </si>
  <si>
    <t>TS.                   Lương Thuỳ Liên</t>
  </si>
  <si>
    <t xml:space="preserve">Địa chí bình dương Tập 1                 Tự nhiên - nhân văn </t>
  </si>
  <si>
    <t xml:space="preserve">UỶ ban nhân dân tỉnh Bình Dương </t>
  </si>
  <si>
    <t xml:space="preserve">Địa chí bình dương Tập 2                Lịch sử truyền thống </t>
  </si>
  <si>
    <t xml:space="preserve">Địa chí bình dương Tập 3                Kinh tế </t>
  </si>
  <si>
    <t xml:space="preserve">Địa chí bình dương Tập4               Văn hoá- xã hội </t>
  </si>
  <si>
    <t xml:space="preserve">Tư tưởng, tác phong, đạo đức Hồ Chí Minh về vấn đề tiết kiệm, chống tham nhũng, lãng phí và quan liêu (tiếng Lào) </t>
  </si>
  <si>
    <t>7/2012</t>
  </si>
  <si>
    <r>
      <t xml:space="preserve">BC tuần (16 dén 20/7): </t>
    </r>
    <r>
      <rPr>
        <b/>
        <sz val="12"/>
        <rFont val="Times New Roman"/>
        <family val="1"/>
      </rPr>
      <t>11</t>
    </r>
    <r>
      <rPr>
        <sz val="12"/>
        <rFont val="Times New Roman"/>
        <family val="1"/>
      </rPr>
      <t xml:space="preserve"> c</t>
    </r>
  </si>
  <si>
    <t>Tài liệu chuyên đề bồi dưỡng lý luận chính trị dành cho cán bộ đoàn ở cơ sở</t>
  </si>
  <si>
    <t xml:space="preserve">Hội đồng nhân dân tỉnh Sơn La, Ban Chỉ đạo biên soạn </t>
  </si>
  <si>
    <t>Hội đồng chỉ đạo xuất bản sách xã, phường, thị trấn/ Thạc sỹ Y khoa Phạm Ngọc Quế</t>
  </si>
  <si>
    <t>Biển vàng đảo ngọc - Những tác phẩm hay về biển</t>
  </si>
  <si>
    <t>Hội đồng chỉ đạo xuất bản sách xã, phường, thị trấn/ Trần Quốc Toàn (Tuyển chọn)</t>
  </si>
  <si>
    <t>Gặp Bác</t>
  </si>
  <si>
    <t>Hội đồng chỉ đạo xuất bản sách xã, phường, thị trấn/ Ng. Huy Tưởng</t>
  </si>
  <si>
    <t>Vệ sinh môi trường và phòng bệnh ở nông thôn</t>
  </si>
  <si>
    <t xml:space="preserve">Uỷ ban nhân dân tỉnh Hoà Bình </t>
  </si>
  <si>
    <t>17x24</t>
  </si>
  <si>
    <t>Cty Cp in Hà Nội</t>
  </si>
  <si>
    <t>Sách 2010 NLC 3/2011</t>
  </si>
  <si>
    <t>PGS, TS. Trương Ngọc Nam -  TS. Hoàng Anh (Đồng chủ biên)</t>
  </si>
  <si>
    <t>Các nghị quyết được thông qua tại kỳ họp thứ tám
Quốc hội khoá XII</t>
  </si>
  <si>
    <t>Giáo trình triết học                         (Tài liệu hướng dẫn nghiên cứu và ứng dụng thực tiễn )</t>
  </si>
  <si>
    <t>Nguyễn Phương Hạnh</t>
  </si>
  <si>
    <r>
      <t xml:space="preserve">BC tuần (29/10 đến 2/11): </t>
    </r>
    <r>
      <rPr>
        <b/>
        <sz val="12"/>
        <rFont val="Times New Roman"/>
        <family val="1"/>
      </rPr>
      <t>11</t>
    </r>
  </si>
  <si>
    <t>CP, QH</t>
  </si>
  <si>
    <t>Phát triển nền giáo dục Việt Nam trong những thập niên đầu thế kỷ XXI theo tư tưởng HCM</t>
  </si>
  <si>
    <t>HV CT-HC QG HCM, PGS, TS. Nguyễn Thị Nga (Chủ biên)</t>
  </si>
  <si>
    <t>Luật thanh tra năm 2010 và văn bản hướng dẫn thi hành</t>
  </si>
  <si>
    <t>Hỏi - đáp về tổ chức Hội đồng nhân dân và kỳ họp Hội đồng nhân dân cấp xã</t>
  </si>
  <si>
    <t>Lê Thị Thanh Duyên (Chủ biên)</t>
  </si>
  <si>
    <t>Luật phổ biến, giáo dục pháp luật năm 2012 và văn bản hướng dẫn thi hành (Tái bản có sửa đổi, bổ sung)</t>
  </si>
  <si>
    <t>Quy định pháp luật về chứng minh nhân dân và hộ chiếu (Tái bản có sửa đổi, bổ sung)</t>
  </si>
  <si>
    <t>Tài liệu tập huấn kỹ thuật cho khuyến nông viên cấp xã (Tập 2)</t>
  </si>
  <si>
    <t>Đại cương về phân tích chính sách công (Xuất bản lần thứ ba)</t>
  </si>
  <si>
    <t>PGS.TS. Nguyễn Hữu Hải - TS. Lê Văn Hoà (Đồng chủ biên)</t>
  </si>
  <si>
    <t>7-2016</t>
  </si>
  <si>
    <t>Tổng thống Obama - Ba ngày trên đất Việt (Sách tham khảo)</t>
  </si>
  <si>
    <t>Báo Tin tức - Ninh Hồng Nga, Nguyễn Hà Ngọc</t>
  </si>
  <si>
    <t>Hỏi - đáp pháp luật về thu tiền sử dụng đất (Tái bản có sửa đổi, bổ sung)</t>
  </si>
  <si>
    <t>Hỏi - đáp về thành lập, tổ chức và hoạt động của công ty cổ phần</t>
  </si>
  <si>
    <t>Giáo trình phương pháp phân tích các thông số môi trường</t>
  </si>
  <si>
    <t>Trường đại học An Giang - Khoa kỹ thuật - Công nghệ - Môi trường - TS. Nguyễn Trung Thành</t>
  </si>
  <si>
    <t>Dư luận xã hội trong lãnh đạo, quản lý - Một số vấn đề lý luận và thực tiễn (Sách chuyên khảo)</t>
  </si>
  <si>
    <t>TS.Đỗ Văn Quân (Chủ biên)</t>
  </si>
  <si>
    <t>Nghiên cứu triết học ở Việt Nam hiện nay - những vấn đề lý luận</t>
  </si>
  <si>
    <t>Đại học quốc gia Hà Nội - Trường Đại học Khoa học xã hội và nhân văn - Khoa triết học</t>
  </si>
  <si>
    <t>Phạm Văn Đồng với văn hoá dân tộc</t>
  </si>
  <si>
    <t>Tỉnh uỷ - Uỷ ban nhân dân tỉnh Quảng Ngãi</t>
  </si>
  <si>
    <t>Định hướng và những nội dung cơ bản của lý luận văn nghệ Việt Nam</t>
  </si>
  <si>
    <r>
      <t xml:space="preserve">GAZPROM </t>
    </r>
    <r>
      <rPr>
        <sz val="10"/>
        <rFont val="Times New Roman"/>
        <family val="1"/>
      </rPr>
      <t xml:space="preserve">                                    vũ khí mới của Nga                            (Sách tham khảo)</t>
    </r>
  </si>
  <si>
    <t>VALERIJ PANÝUHKIN - MIKHAIL SYGAR</t>
  </si>
  <si>
    <t xml:space="preserve">Đảng Cộng sản Việt Nam 80 năm xây dựng và phát triển </t>
  </si>
  <si>
    <t>Hội đồng xuất bản</t>
  </si>
  <si>
    <t xml:space="preserve">Đảng </t>
  </si>
  <si>
    <t xml:space="preserve">Vai trò của tri thức khoa học trong sự nghiệp công nghiệp hoá, hiện đại hoá ở Việt Nam hiện nay </t>
  </si>
  <si>
    <t xml:space="preserve">TS.                         Trần Hồng Lưu </t>
  </si>
  <si>
    <t>TS. Đoàn Duy Khương (Chủ biên)</t>
  </si>
  <si>
    <t>Lịch sử phong trào nông dân và Hội nông dân tỉnh Bắc Kạn (1930-2010)</t>
  </si>
  <si>
    <t>Ban Thường vụ Hội Nông dân tỉnh Bắc Kạn</t>
  </si>
  <si>
    <t>Tài liệu hướng dẫn học tập môn Những nguyên lý cơ bản của Chủ nghĩa Mác - Lênin (Dùng cho hệ đại học không chuyên ngành Mác - Lênin, tư tưởng Hồ Chí Minh)</t>
  </si>
  <si>
    <t>Trường Đại học Ngân hàng Thành phố Hồ Chí Minh - Khoa Lý luận chính trị</t>
  </si>
  <si>
    <t>Võ Văn Kiệt - Tiểu sử</t>
  </si>
  <si>
    <t>Chương trình sưu tầm tài liệu, viết tiểu sử các đồng chí lãnh đạo tiền bối của Đảng và cách mạng Việt Nam</t>
  </si>
  <si>
    <t>Lịch sử Quốc hội Việt Nam 1992-2011</t>
  </si>
  <si>
    <t>Hội đồng chỉ đạo xuất bản sách xã, phường, thị trấn/Thiếu tướng, GS,TS. Ng. Ngọc Anh  - Vụ trưởng Vụ Pháp chế Bộ Công an (Chủ biên)</t>
  </si>
  <si>
    <t>Bác Hồ - Người cho em tất cả</t>
  </si>
  <si>
    <t>Hội đồng chỉ đạo xuất bản sách xã, phường, thị trấn/ThS. Trương Huỳnh Thắng</t>
  </si>
  <si>
    <t>Hội đồng chỉ đạo xuất bản sách xã, phường, thị trấn/Thanh tra Chính phủ, Viện Khoa học thanh tra</t>
  </si>
  <si>
    <t xml:space="preserve">Sổ tay pháp luật dành cho cán bộ cơ sở </t>
  </si>
  <si>
    <t>Hội đồng chỉ đạo xuất bản sách xã, phường, thị trấn/PGS, TS. Ng. Ngọc Chí</t>
  </si>
  <si>
    <t>Văn phòng Interpol VN - Lịch sử biên niên (1991-2011) Lưu hành nội bộ</t>
  </si>
  <si>
    <t>Bộ Công an, Tổng cục Cảnh sát phòng, chống tội phạm</t>
  </si>
  <si>
    <t>Đảng bộ Công ty Lưới điện cao thế miền Bắc nhiệm kỳ 2010-2015 (Lưu hành nội bộ)</t>
  </si>
  <si>
    <t>Cty Lưới điện
 cao thế 
miền Bắc</t>
  </si>
  <si>
    <t>Kinh tế đối ngoại đồng bằng sông Cửu Long thời kỳ đổi mới- Kinh nghiệm và triển vọng</t>
  </si>
  <si>
    <t>TS. Nguyễn Trọng Minh</t>
  </si>
  <si>
    <t>CN Cần Thơ</t>
  </si>
  <si>
    <t>H-Đ về thực hiện Quy chế văn hóa công sở tại UBND xã, phường, thị trấn</t>
  </si>
  <si>
    <t>H-Đ về công tác bảo vệ môi trường ở cơ sở</t>
  </si>
  <si>
    <t>PGS, TS.Ng. Quang, ThS. Lê Thị Ngân</t>
  </si>
  <si>
    <t>Lịch sử quan hệ đặc biệt Việt Nam - Lào, Lào - Việt Nam (1930 - 2007) (Sách ảnh, cuốn Việt - Lào)</t>
  </si>
  <si>
    <t>31/5/2011</t>
  </si>
  <si>
    <t>Lịch sử quan hệ đặc biệt Việt Nam - Lào, Lào - Việt Nam (1930 - 2007) - Bài viết của lãnh đạo Đảng, Nhà nước (Tiếng Lào)</t>
  </si>
  <si>
    <t>10/6/nộp LC</t>
  </si>
  <si>
    <t>Lịch sử quan hệ đặc biệt Việt Nam- Lào, Lào - Việt Nam 1930 - 2007
 Biên niên sự kiện I 
1930 - 1975</t>
  </si>
  <si>
    <t>Đảng nhân dân cách mạng Lào, Đảng Cộng sản Việt Nam</t>
  </si>
  <si>
    <t>Cty TNHH một thành viên In &amp; VHP</t>
  </si>
  <si>
    <t>HVCT khu vực I PGS.TS. Vũ Thanh Sơn (Chủ Biên)</t>
  </si>
  <si>
    <t>Luật bảo hiểm tiền gửi</t>
  </si>
  <si>
    <t>Hỏi - đáp về tổ chức hội đồng nhân dân và kỳ họp hội đồng nhân dân cấp xã</t>
  </si>
  <si>
    <t>GS,TS. Phan Trung Lý (Chủ biên)</t>
  </si>
  <si>
    <t>Luật giám định tư pháp</t>
  </si>
  <si>
    <t>Cẩm nang công tác Đảng 
(Xuất bản lần thứ ba)</t>
  </si>
  <si>
    <t xml:space="preserve">Cẩm nang cán bộ 
Hội Phụ nữ cơ sở </t>
  </si>
  <si>
    <t xml:space="preserve">Xác định tiêu chuẩn và phương pháp đánh giá chính quyền xã trong sạch, vững mạnh </t>
  </si>
  <si>
    <t xml:space="preserve">Hỏi - Đáp về chứng minh 
nhân dân và hộ chiếu </t>
  </si>
  <si>
    <t>Hỏi - Đáp về quản lý 
văn hóa - xã hội ở cấp xã</t>
  </si>
  <si>
    <t xml:space="preserve">Hỏi - Đáp các quy định 
của pháp luật về thừa kế </t>
  </si>
  <si>
    <t>Quy định mới về nâng cao năng lực, phẩm chất của đội ngũ 
cán bộ cấp cơ sở 
(Xã, phường, thị trấn) 
Tái bản có bổ sung</t>
  </si>
  <si>
    <t xml:space="preserve">Cty in 
Tổng hợp
Cần Thơ </t>
  </si>
  <si>
    <r>
      <t xml:space="preserve">BCT (29-8 đến 1-9):
  </t>
    </r>
    <r>
      <rPr>
        <b/>
        <sz val="9"/>
        <rFont val="Times New Roman"/>
        <family val="1"/>
      </rPr>
      <t xml:space="preserve">50 </t>
    </r>
    <r>
      <rPr>
        <sz val="9"/>
        <rFont val="Times New Roman"/>
        <family val="1"/>
      </rPr>
      <t xml:space="preserve">cuốn
</t>
    </r>
  </si>
  <si>
    <t>Những câu chuyện về Bác Hồ trong hoạt động ngoại giao</t>
  </si>
  <si>
    <t>Hỏi - đáp về bảo vệ 
an ninh trật tự ở cơ sở</t>
  </si>
  <si>
    <t>Hỏi - đáp pháp luật
 về bình đẳng giới</t>
  </si>
  <si>
    <t>Nhà in 
Sự thật</t>
  </si>
  <si>
    <t>Kỹ năng lập và chỉ đạo thực hiện kế hoạch phát triển kinh tế - xã hội cấp xã, phường, thị trấn</t>
  </si>
  <si>
    <t>Bác Hồ viết di chúc (Hồi ký)</t>
  </si>
  <si>
    <t>H-Đ về dân chủ ở cơ sở</t>
  </si>
  <si>
    <t>Cẩm nang công tác tổ chức - cán bộ xã, phường, thị trấn</t>
  </si>
  <si>
    <t>H-Đ về xử phạt vi phạm hành chính trong lĩnh vực 
an ninh, trật tự và phòng cháy, chữa cháy</t>
  </si>
  <si>
    <t>Quy định pháp luật về lệ phí trước bạ (Các văn bản quy phạm pháp luật hiện hành về lệ phí trước bạ được ban hành từ tháng 12 - 1999 đến  tháng 6- 2010)</t>
  </si>
  <si>
    <t xml:space="preserve">Quy định về chế độ tiếp khách, hội nghị, hội thảo, công tác phí trong cơ quan nhà nước, đơn vị sự nghiệp công lập và danh nghiệp nhà nước </t>
  </si>
  <si>
    <t xml:space="preserve">Quy định pháp luật về giám sát và đánh giá đầu tư </t>
  </si>
  <si>
    <t xml:space="preserve">Địa chí Ninh Bình </t>
  </si>
  <si>
    <t>Tỉnh uỷ Ninh Bình - Viện khoa học xã hộ Việt Nam</t>
  </si>
  <si>
    <t>Căn cứ địa Bắc Tây Ninh trong kháng chiến chống Mỹ cứu nước                                                     (Hồi ký)</t>
  </si>
  <si>
    <t xml:space="preserve">BCH Đảng bộ tỉnh uỷ Tây Ninh </t>
  </si>
  <si>
    <t>Lịch sử Đảng bộ thành phố 
Bắc Ninh (1926 - 2010)</t>
  </si>
  <si>
    <t xml:space="preserve">BCH Đảng bộ TP Bắc Ninh </t>
  </si>
  <si>
    <t xml:space="preserve">Hồ Chí Minh - nhà tư tưởng thiên tài </t>
  </si>
  <si>
    <t xml:space="preserve">Giáo sư 
Trần Nhâm </t>
  </si>
  <si>
    <t>Hội đồng chỉ đạo xuất bản sách xã, phường, thị trấn (Đỗ Văn Đại CB)</t>
  </si>
  <si>
    <t>Xã phường thị trấn + TPH</t>
  </si>
  <si>
    <t>Quy định xử lý kỷ luật đảng viên vi phạm, các quy chế giám sát, chất vấn trong đảng và VBHD thực hiện</t>
  </si>
  <si>
    <t>Hội đồng Chỉ đạo xuất bản sách xã, phường thị trấn 
( Tập thể TG )</t>
  </si>
  <si>
    <t xml:space="preserve">History of Vietnam-Laos, Laos-Vietnam special relationship (1930-2007), Memoirs I </t>
  </si>
  <si>
    <t>Đồng chí Võ Chí Công- Người chiến sĩ cách mạng kiên cường, nhà lãnh đạo xuất sắc</t>
  </si>
  <si>
    <t>Quy chế hoạt động của hội đồng nhân dân</t>
  </si>
  <si>
    <r>
      <t xml:space="preserve">BC tuần (20 đến 24/8): </t>
    </r>
    <r>
      <rPr>
        <b/>
        <sz val="12"/>
        <rFont val="Times New Roman"/>
        <family val="1"/>
      </rPr>
      <t>15</t>
    </r>
  </si>
  <si>
    <t>Phản biện xã hội trong hoạt động lập pháp, hoạt động quyết định các vấn đề quan trọng của đất nước của Quốc hội (Sách chuyên khảo)</t>
  </si>
  <si>
    <t>Uỷ ban Thường vụ Quốc hội - Viện Nghiên cứu lập pháp - PGS.TS. Vũ Hồng Anh (Chủ biên)</t>
  </si>
  <si>
    <t>Đại cương về phân tích chính sách công (Sách chuyên khảo)</t>
  </si>
  <si>
    <t>BC tuần (2 đến 6-12): 12c</t>
  </si>
  <si>
    <t>Luật dự trữ quốc gia năm 2012 và văn bản hướng dẫn thi hành</t>
  </si>
  <si>
    <t>Công nghiệp hóa, hiện đại hóa nông nghiệp, nông thôn - Từ lý luận đến thực tiễn ở Việt Nam hiện nay</t>
  </si>
  <si>
    <t>TS. Phạm Ngọc Dũng</t>
  </si>
  <si>
    <t>Xiếc - tiểu phẩm báo chí</t>
  </si>
  <si>
    <t xml:space="preserve">Bộ Giáo dục và Đào tạo </t>
  </si>
  <si>
    <t>SGK</t>
  </si>
  <si>
    <t>Cty Văn hóa phẩm</t>
  </si>
  <si>
    <t>Tài liệu bồi dưỡng về phòng, chống tham nhũng (dành cho giáo viên các trường trung học phổ thông)</t>
  </si>
  <si>
    <t>Thanh tra 
Chính phủ</t>
  </si>
  <si>
    <t>Công ty CP in truyền thông VN</t>
  </si>
  <si>
    <t>Tài liệu bồi dưỡng về phòng, chống tham nhũng (dành cho giảng viên, giáo viên các trường đại học, cao đẳng, trung cấp)</t>
  </si>
  <si>
    <t>Cty in 
Tổng hợp 
Cần Thơ</t>
  </si>
  <si>
    <t xml:space="preserve">Sổ tay người Đại biểu nhân dân </t>
  </si>
  <si>
    <t>Trình tự thủ tục giải quyết các vụ việc dân sự (Tái bản có sửa chữa bổ sung)</t>
  </si>
  <si>
    <t xml:space="preserve">ThS. Dương Bạch Long </t>
  </si>
  <si>
    <t xml:space="preserve">Đẩy mạnh xây dựng văn hóa trong điều kiện kinh tế thị trường, hội nhập quốc tế 
Kinh nghiệm Việt Nam, kinh nghiệm Trung Quốc </t>
  </si>
  <si>
    <t xml:space="preserve">Hội đồng Lý luận Trung ương </t>
  </si>
  <si>
    <t xml:space="preserve">Cẩm nang về kỹ năng nghiệp vụ hoạt động của bí thư chi đoàn </t>
  </si>
  <si>
    <t xml:space="preserve">Ths.                          Trần Văn Trung </t>
  </si>
  <si>
    <t>Pháp luật về hôn nhân và gia đình                                                         (Tái bản có sửa chữa bổ sung)</t>
  </si>
  <si>
    <t>Chủ thể quan hệ pháp luật dân sự                                                     (Sách tham khảo)</t>
  </si>
  <si>
    <t xml:space="preserve">TS.                       Nguyễn Ngọc Điện </t>
  </si>
  <si>
    <t xml:space="preserve">Các nghị quyết được thông qua  tại kỳ họp thứ bảy quốc hội kháo XII </t>
  </si>
  <si>
    <t xml:space="preserve">Chỉ đạo bên soạn Trần Đình Đàn Nguyễn Đức Hiền </t>
  </si>
  <si>
    <t>Luật cư trú năm 2006 và văn bản hướng dẫn thi hành (Tái bản có bổ sung)</t>
  </si>
  <si>
    <t>TS.                   Nguyễn Minh Đoan</t>
  </si>
  <si>
    <t xml:space="preserve">Pháp lệnh cảnh vệ </t>
  </si>
  <si>
    <t>Dự thảo các Văn kiện trình Đại hội XI của Đảng (Tài liệu sử dụng tại đại hội Đảng bộ cấp tỉnh, cấp huyện và tương đương) Lưu hành nội bộ</t>
  </si>
  <si>
    <t xml:space="preserve">Các quy định về xử phạt vi phạm hành chính trong lĩnh vực hoá chất, quản lý, bảo vệ rừng, lâm sản, đất đai và một số lĩnh vực khác </t>
  </si>
  <si>
    <t>Cơ chế quản lý tài sản công trong khu vực hành chính sự nghiệp ở Việt Nam                   (Sách chuyên khảo)</t>
  </si>
  <si>
    <t xml:space="preserve">TS.                   Nguyễn Mạnh Hùng </t>
  </si>
  <si>
    <t xml:space="preserve">Quy định pháp luật về quy trình giải quyết tố cáo </t>
  </si>
  <si>
    <t>Thực hiện và áp dụng pháp luật ở Việt Nam (Sách tham khảo)</t>
  </si>
  <si>
    <t xml:space="preserve">Đảng Cộng sản Việt Nam Ban chấp hảnh Đảng bộ tỉnh Bình Phước </t>
  </si>
  <si>
    <t xml:space="preserve">Lịch sử truyền thống Đảng bộ và nhân dân xã An Phú (1930-2005) </t>
  </si>
  <si>
    <t xml:space="preserve">Đảng bộ huyện Thuận An ban chấp hành Đảng bộ xã An Phú </t>
  </si>
  <si>
    <t>Lịch sử Đảng bộ huyện Đồng Phú                                          (1975-2005)</t>
  </si>
  <si>
    <t>TS.Chử Văn Lâm
(chủ biên)</t>
  </si>
  <si>
    <t>Hỏi - Đáp về pháp luật chống bán phá giá của Việt Nam</t>
  </si>
  <si>
    <t>Bộ Thương mại
Cục quản lý cạnh tranh</t>
  </si>
  <si>
    <t>Luật sở hữu trí tuệ năm 2005 và văn bản hướng dẫn thi hành</t>
  </si>
  <si>
    <t>Lg. Nguyễn Văn Thung</t>
  </si>
  <si>
    <t>Chỉ số phát triển giáo dục trong HDI cách tiếp cận và một số kết quả nghiên cứu</t>
  </si>
  <si>
    <t>PGS,TS.Đặng Quốc Bảo
TS.Đặng Thị Thanh Huyền</t>
  </si>
  <si>
    <t>Sức hấp dẫn-một giá trị văn hóa doanh nghiệp</t>
  </si>
  <si>
    <t>Trần Quốc Dân</t>
  </si>
  <si>
    <t>Thành tựu bảo vệ và phát triển quyền con người ở Việt Nam</t>
  </si>
  <si>
    <t>Bộ Ngoại giao</t>
  </si>
  <si>
    <t>Chính trị học-Hỏi và đáp</t>
  </si>
  <si>
    <t>Tập bài giảng kinh tế học phát triển</t>
  </si>
  <si>
    <t>nt</t>
  </si>
  <si>
    <t>Trí thức Việt Nam trước yêu cầu phát triển đất nước</t>
  </si>
  <si>
    <t>Nguyễn Đắc Hưng</t>
  </si>
  <si>
    <t>Văn bản mới hướng dãn thi hành luật đát đai năm 2003</t>
  </si>
  <si>
    <t>Xây dựng lối sống văn hóa của thanh niên thành phố Hồ Chí Minh</t>
  </si>
  <si>
    <t>TS.Đặng Quang Thành</t>
  </si>
  <si>
    <t>Tổng kết 55 năm công tác xây dựng Đảng của Đảng bộ tỉnh Lào Cai
 (1947-2002)</t>
  </si>
  <si>
    <t>Ban TVTU Lào Cai</t>
  </si>
  <si>
    <t>Tố Hữu- Nhà thơ lớn của nhân dân</t>
  </si>
  <si>
    <t>Trường ĐH Hồng Đức</t>
  </si>
  <si>
    <t>Về công tác tư tưởng-văn hóa</t>
  </si>
  <si>
    <t>Trần Trọng Tân</t>
  </si>
  <si>
    <t>Biến động kinh tế Đông Á và con đường công nghiệp hóa Việt Nam</t>
  </si>
  <si>
    <t>GS.Trần Văn Thọ</t>
  </si>
  <si>
    <t>Đồng chí Hà Huy Giáp, một nhà yêu nước,một người cộng sản</t>
  </si>
  <si>
    <t>Tư tưởng triết học và chính trị của Phan Bội Châu</t>
  </si>
  <si>
    <t>Nguyễn Văn Hòa</t>
  </si>
  <si>
    <t>Quy định mới về quản lý, tổ chức bán hàng đa cấp        (Tái bản có bổ sung)                      * Nghị định Chính phủ về quản lý hoạt động bán hàng đa cấp                                        * Thông tư hướng dẫn Nghị định của Chính phủ về quản lý hoạt đông bán hàng đa cấp                                             * Quy định về xử lý vi phạm pháp luật trong hoạt động bán hàng đa cấp                                    * Quy định về quản lý lệ phí cấp giấy đăng ký tổ chức bán hàng đa cấp</t>
  </si>
  <si>
    <t xml:space="preserve">Luật thuế thu nhập doanh nghiệp năm 2008 và văn bản hướng dẫn thi hành                          * Luật thuế thu nhập doanh nghiệp năm 2008                           * Nghị định số 124/2008/NĐ- CP ngày 08-12-2008 quy định chi tiết và hướng dẫn thi hành một số điều của luật thuế thu nhập doanh nghiệp * Các văn bản pháp quy hướng dẫn thi hành luật, Nghị định </t>
  </si>
  <si>
    <t xml:space="preserve">Những sáng tạo của Hồ Chí Minh trên đường sáng lập Đảng Cộng sản Việt Nam </t>
  </si>
  <si>
    <t>PGS,TS.         Lê Văn Yên</t>
  </si>
  <si>
    <t>17/4/2009</t>
  </si>
  <si>
    <t xml:space="preserve">Học tập và làm theo Tư tưởng, tấm gương đạo đức Hồ Chí Minh về nâng cao ý thức trách nhiệm, hết lòng hết sức phụng sự tổ quốc, phục phụ nhân dân             (Tài liệu học tập năm 2009) </t>
  </si>
  <si>
    <t>Hoàn thiện thể chế về môi trường kinh doanh của Việt Nam                                            (Sách tham khảo)</t>
  </si>
  <si>
    <t>Hồ Chí Minh - Nhân văn và phát triển</t>
  </si>
  <si>
    <t>Nguyễn Đài Trang</t>
  </si>
  <si>
    <t>Đại cương về chính sách công</t>
  </si>
  <si>
    <t>Giáo dục thanh niên kế thừa nhân cách Hồ Chí Minh để trưởng thành và phát triển</t>
  </si>
  <si>
    <t>TS. Dương Tự Đam</t>
  </si>
  <si>
    <t>Sổ tay pháp luật và kỹ năng hoạt động dành cho cán bộ cấp cơ sở</t>
  </si>
  <si>
    <t>Trung tâm NC&amp;HTPL</t>
  </si>
  <si>
    <t xml:space="preserve">Quy định về chế độ áp dụng biện pháp đưa vào cơ sở chữa bệnh trong xử lý vi phạm hành chính                     * Trích các quy định liên quan đến việc áp dụng biện pháp đưa vào cơ sở chữa bệnh tại Pháp lệnh xử lý vi phạm hành chính năm 2002; sửa đổi bổ sung, các năm 2007,2008                                  * Các Nghị định của Chính phủ quy định và hướng dẫn cụ thể pháp lệnh xử lý vi phạm hành chính về áp dụng biện pháp đưa vào cơ sở chữa bệnh </t>
  </si>
  <si>
    <t>Danh mục các văn bản hết hiệu lực trong lĩnh vực công thương, tài chính, ngân hàng,và xã hội y tế</t>
  </si>
  <si>
    <t xml:space="preserve">Quy định về chứng minh nhân dân và hộ chiếu (Tái bản có bổ sung)                     </t>
  </si>
  <si>
    <t>Đổi mới phương thức lãnh đạo của Đảng đối với trí thức nước ta hiện nay</t>
  </si>
  <si>
    <t>TS. Ngô Huy Tiếp</t>
  </si>
  <si>
    <t>Bác Hồ với doanh nghiệp và doanh nhân Việt Nam</t>
  </si>
  <si>
    <t>Phòng Thương mại &amp; công nghiệp VN</t>
  </si>
  <si>
    <t>Thị trường dịch vụ tài chính Việt Nam trong quá trình hội nhập</t>
  </si>
  <si>
    <t>PGS,TS. Phạm Quốc Trung</t>
  </si>
  <si>
    <t>Triết lý nhân sinh</t>
  </si>
  <si>
    <t>Lê Kiến Cầu</t>
  </si>
  <si>
    <t>Quy định bổ sung việc cấp giấy chứng nhận quyền sử dụng đất; thu hòi đất; thực hiện quyền sử dụng đất; trình tự, thủ tục bồi thường, hỗ trợ tái định cư khi nàh nước thu hồi đất; giải quyết khiếu nại về đất đai và văn bản hướng dẫn thi hành</t>
  </si>
  <si>
    <t>Bộ Tư pháp viện khoa học pháp lý                   GS, TS.                 Hoàng Thế Liên</t>
  </si>
  <si>
    <t xml:space="preserve">Hỏi đáp và chỉ dẫn áp dụng luật thi hành án dân sự năm 2008 và các văn bản hướng dẫn thị hành </t>
  </si>
  <si>
    <t xml:space="preserve">ThS.                   Nguyễn Văn Nghĩa                  Nguyễn Quang Minh </t>
  </si>
  <si>
    <t>Bác Hồ viết di chúc</t>
  </si>
  <si>
    <t>Tân Sinh</t>
  </si>
  <si>
    <t>Hỏi - đáp về chính sách hỗ trợ giảm nghèo</t>
  </si>
  <si>
    <t>Hỏi - đáp chính sách hỗ trợ giáo dục và đào tạo dành cho người nghèo, dân tộc thiểu số và vùng khó khăn</t>
  </si>
  <si>
    <t>Hỏi và đáp về chương trình xây dựng nông thôn mới</t>
  </si>
  <si>
    <t>Phát triển văn hóa xây dựng nông thôn mới</t>
  </si>
  <si>
    <t>Hỏi - đáp về luật hợp tác xã</t>
  </si>
  <si>
    <t>Kiến thức kinh doanh cơ bản dành cho nhà nông</t>
  </si>
  <si>
    <t>Hướng dẫn quản lý và sản xuất rau an toàn theo VietGAP</t>
  </si>
  <si>
    <t>Kỹ thuật xử lý môi trường nông thôn</t>
  </si>
  <si>
    <t>Hỏi - đáp về công tác kiểm tra giám sát và kỷ luật Đảng của các tổ chức Đảng ở cơ sở</t>
  </si>
  <si>
    <t>Quy hoạch xây dựng nông thôn mới</t>
  </si>
  <si>
    <t>99 câu hỏi - đáp về biển, đảo</t>
  </si>
  <si>
    <t>CD - ROM Địa chí Tuyên Quang</t>
  </si>
  <si>
    <t>TU, HĐND, UBND tỉnh Tuyên Quang</t>
  </si>
  <si>
    <t>Tài liệu hỏi - đáp một số nội dung của Hiến pháp nước CHXHCNVN (Tiếng Việt) (dùng cho người VN ở nước ngoài)</t>
  </si>
  <si>
    <t>UBNN về người VN ở nước ngoài</t>
  </si>
  <si>
    <t>Tài liệu hỏi - đáp một số nội dung của Hiến pháp nước CHXHCNVN (Tiếng Anh) (dùng cho người VN ở nước ngoài)</t>
  </si>
  <si>
    <t>Tài liệu hỏi - đáp một số nội dung của Hiến pháp nước CHXHCNVN (Tiếng Trung) (dùng cho người VN ở nước ngoài)</t>
  </si>
  <si>
    <t>Tài liệu hỏi - đáp một số nội dung của Hiến pháp nước CHXHCNVN (Tiếng Pháp) (dùng cho người VN ở nước ngoài)</t>
  </si>
  <si>
    <t>Tài liệu hỏi - đáp một số nội dung của Hiến pháp nước CHXHCNVN (Tiếng Nga) (dùng cho người VN ở nước ngoài)</t>
  </si>
  <si>
    <t>Tài liệu hỏi - đáp một số nội dung của Hiến pháp nước CHXHCNVN (Tiếng Tây Ban Nha) (dùng cho người VN ở nước ngoài)</t>
  </si>
  <si>
    <t>Luật quốc tịch VN năm 2008 sđ, bs năm 2014 và VBHDTH</t>
  </si>
  <si>
    <t>Huy động và sử dụng các nguồn lực chủ yếu nhằm đảm bảo tăng trưởng kinh tế ở Việt Nam                                             (Sách chuyên khảo)</t>
  </si>
  <si>
    <t>PGS, TS.         Võ Văn Đức                  (Chủ biên)</t>
  </si>
  <si>
    <t>Pháp lệnh về tổ chức và hoạt động hoà giải ở cơ sở và văn bản hướng dẫn thi hành (Tái bản có bổ sung)</t>
  </si>
  <si>
    <t xml:space="preserve">Luật bình đẳng giới năm 2006 và văn bản hướng dẫn thi hành </t>
  </si>
  <si>
    <t xml:space="preserve">Quy định về tổ chức và hoạt động của tổ chức hợp tác </t>
  </si>
  <si>
    <t>Năng lực cạnh tranh của các doanh nghệp theo thành phần kinh tế ở Việt Nam Nghiên cứu điển hình tại thành phố Đà Nẵng (Sách chuyên khảo)</t>
  </si>
  <si>
    <t xml:space="preserve">PGS, TS. Nguyễn Trường Sơn </t>
  </si>
  <si>
    <t>Những nội dung cơ bản của chủ nghĩa Mác - Lênin chương trình sơ cấp lý luận Chính trị                                        (Thí điểm)</t>
  </si>
  <si>
    <t>Tư tưởng Hồ Chí Minh chương trình sơ cấp lý luận chính trị                                        (Thí điểm)</t>
  </si>
  <si>
    <t xml:space="preserve">Ban tuyên Giáo Trung ương </t>
  </si>
  <si>
    <t>Lịch sử và đường lối cách mạng của Đảng cộng sản Việt Nam Chương trình sơ cấp lý luận chính trị (Thí điểm)</t>
  </si>
  <si>
    <t>Giải quyết tranh chấp hợp đồng thương mại quốc tế - nhận dạng tranh chấp, biện pháp ngăn ngừa và phương pháp giải quyết</t>
  </si>
  <si>
    <t xml:space="preserve">ThS. GVC. Nguyễn Ngọc Lâm, Trưởng khoa Luật Quốc tế, Trường đại học Luật TP HCM, Trọng tài viên Trung tâm Trọng tài quốc tế Việt Nam </t>
  </si>
  <si>
    <t xml:space="preserve"> Cty TNHH Thương mại - Dịch vụ Bình Nguyên Phát  </t>
  </si>
  <si>
    <t>Sách 2010</t>
  </si>
  <si>
    <t xml:space="preserve">Xây dựng và phát huy nguồn lực trí tuệ Việt Nam phục vụ sự nghiệp chấn hưng đất nước </t>
  </si>
  <si>
    <t xml:space="preserve">GS, TS.                       Nguyễn Văn Khánh </t>
  </si>
  <si>
    <t xml:space="preserve">Nhà in
Sự Thật </t>
  </si>
  <si>
    <t xml:space="preserve">Văn học nghệ thuật phản ánh hiện thực đất nước hôm nay </t>
  </si>
  <si>
    <t xml:space="preserve">Hội đồng lý luận, phê bình văn học, nghệ thuật Trung ương </t>
  </si>
  <si>
    <t>TWĐH + TPH</t>
  </si>
  <si>
    <t>Cty TNHH một thành viên In và Văn hoá phẩm</t>
  </si>
  <si>
    <t xml:space="preserve">Tuyển tập nghiên cứu về
 phát triển và tổ chức lãnh thổ </t>
  </si>
  <si>
    <t>Quy định pháp luật về xử phạt vi phạm hành chính trong kinh doanh bảo hiểm, thú y, chuyển giao công nghệ, quyền tác giả, bưu chính - viễn thông và một số lĩnh vực khác                                               (Các văn bản pháp luật được ban hành tháng 3- 2009 đến tháng 6 -2009)</t>
  </si>
  <si>
    <t>21/7/2009</t>
  </si>
  <si>
    <t>Hỏi - Đáp về các chế độ bảo hiểm xã hội bắt buộc</t>
  </si>
  <si>
    <t xml:space="preserve">Lê Thu Lan </t>
  </si>
  <si>
    <t>Đổi mới về đối ngoại và hội nhập quốc tế</t>
  </si>
  <si>
    <t>Nguyễn Mạnh Cầm</t>
  </si>
  <si>
    <t xml:space="preserve">Cty TNHH Minh Đạt </t>
  </si>
  <si>
    <t xml:space="preserve">Lý luận và thực tiễn về thời kỳ quá độ lên chủ nghã xã hội </t>
  </si>
  <si>
    <t xml:space="preserve">PGS, TS.         Vũ Văn Phúc </t>
  </si>
  <si>
    <t xml:space="preserve">Trường Chinh - Một tư duy sáng tạo                                          một tài năng kiệt xuất </t>
  </si>
  <si>
    <t xml:space="preserve">GS.                          Trần Nhâm </t>
  </si>
  <si>
    <t>Văn bản pháp luật về đăng ký và quản lý hộ tịch
(Tái bản có bổ sung)</t>
  </si>
  <si>
    <t>14/12/2010</t>
  </si>
  <si>
    <t xml:space="preserve">Công tác tham mưu tại các cơ quan đảng trung ương - Một số vấn đề lý luận và thực tiễn </t>
  </si>
  <si>
    <t xml:space="preserve">Hội đồng khoa học các cơ quan đảng trung ương </t>
  </si>
  <si>
    <t>24/12/2010</t>
  </si>
  <si>
    <t>GS, TS. 
Trần Đức Hòe</t>
  </si>
  <si>
    <t>10/2011</t>
  </si>
  <si>
    <r>
      <t xml:space="preserve">BC tuần (3 đến 7/10/2011):
</t>
    </r>
    <r>
      <rPr>
        <b/>
        <sz val="9"/>
        <rFont val="Times New Roman"/>
        <family val="1"/>
      </rPr>
      <t>4 cuốn</t>
    </r>
  </si>
  <si>
    <t>Đường lối tranh thủ sự giúp đỡ quốc tế của Đảng giai đoạn 1965-1975</t>
  </si>
  <si>
    <t>Hoàng Đức Thịnh</t>
  </si>
  <si>
    <t>Ngoại giao Việt Nam: quá trình triển khai đường lối đối ngoại Đại hội toàn quốc lần thứ XI của Đảng</t>
  </si>
  <si>
    <t>Học viện ngoại giao - Phạm Bình Minh</t>
  </si>
  <si>
    <t>BCT 2 đến 6/11 (8 cuốn)</t>
  </si>
  <si>
    <t>Law on the Vietnam fatherland front</t>
  </si>
  <si>
    <t>Chân dung bà mẹ Việt Nam anh hùng tỉnh Tiền Giang - Tập II</t>
  </si>
  <si>
    <t>Ban Tuyên giáo Tỉnh uỷ Tiền Giang</t>
  </si>
  <si>
    <t>Chân dung bà mẹ Việt Nam anh hùng tỉnh Tiền Giang - Tập III</t>
  </si>
  <si>
    <t>Bình Dương - 20 năm phát triển</t>
  </si>
  <si>
    <t>Hội Khoa học lịch sử tỉnh Bình Dương</t>
  </si>
  <si>
    <t>29x27</t>
  </si>
  <si>
    <t>Kinh tế châu Phi - Cải cách, tăng trưởng, hội nhập và hợp tác với Việt Nam (Sách tham khảo)</t>
  </si>
  <si>
    <t>Đỗ Đức Hiệp</t>
  </si>
  <si>
    <t>BCT 14 đến 18/9 (9 cuốn)</t>
  </si>
  <si>
    <t>125 câu nói của Chủ tịch Hồ Chí Minh về công an nhân dân</t>
  </si>
  <si>
    <t>Pháp lệnh cảnh sát môi trường</t>
  </si>
  <si>
    <t>Nghị quyết về việc thực hiện chính sách hưởng bảo hiểm xã hội một lần đối với người lao động</t>
  </si>
  <si>
    <t>Hướng dẫn giải quyết về quan hệ việc làm, đào tạo nghề, hợp đồng lao động theo Bộ luật lao động năm 2012</t>
  </si>
  <si>
    <t>TS. Nguyễn Thanh Huyền (Chủ biên)</t>
  </si>
  <si>
    <t>Hỏi - đáp về luật biển Việt Nam</t>
  </si>
  <si>
    <t>Hồ Chí Minh - Vĩ đại một con người</t>
  </si>
  <si>
    <t>Các giải pháp sáng tạo kỹ thuật của nhà nông - Tập 2</t>
  </si>
  <si>
    <t>Biết nghề để thoát nghèo</t>
  </si>
  <si>
    <t>Môn học pháp luật - Tập bài giảng dùng trong các trường trung học chuyên nghiệp và dạy nghề</t>
  </si>
  <si>
    <t>Luật đấu thầu năm 2005 và văn bản hướng dẫn thi hành ( lần 2 )</t>
  </si>
  <si>
    <t>Các Hiệp định thương mại khu vực trong GATT/WTO : Điều khoản XXIV và yêu cầu về thương mại nội bộ</t>
  </si>
  <si>
    <t xml:space="preserve">Đất nước qua những chặng đường làm báo </t>
  </si>
  <si>
    <t>TS.Hồng Vinh</t>
  </si>
  <si>
    <t>Phạm Văn Đồng - Tuyển tập
Tập I ( 1946 - 1965 )</t>
  </si>
  <si>
    <t>Tài liệu hỏi - đáp về các Nghị quyết Hội nghị Trung ương bảy, khoá X (Tuyên truyền sâu rộng trong nhân dân)</t>
  </si>
  <si>
    <t xml:space="preserve">Ban Tuyên Giáo Trung ương </t>
  </si>
  <si>
    <t xml:space="preserve">Tài liệu học tập các Nghị quyết Hội nghị Trung ương bảy, khoá X (Dành cho cán bộ Đảng viên cơ sở ) </t>
  </si>
  <si>
    <t>Tài liệu nghiên cứu các Nghị quyết Hội nghị Trung ương bảy, khoá X
( Dành cho cán bộ chủ chốt và báo cáo viên )</t>
  </si>
  <si>
    <t>Tài liệu Nghiên cứu, quán triệt Nghị quyết 23 - NQ / TW của Bộ Chính trị, khoá X "Về tiếp tục xây dựng và phát triển văn học, nghệ thuật trong thời kỳ mới"</t>
  </si>
  <si>
    <t xml:space="preserve">Hỏi - Đáp về tình hình thế giới và chính sách đối ngoại của Đảng và nhà nước ta  </t>
  </si>
  <si>
    <t xml:space="preserve">Bộ Ngoại giao Học viện ngoại giao </t>
  </si>
  <si>
    <t xml:space="preserve">Nhà in Sự Thật </t>
  </si>
  <si>
    <t>17/7/2008</t>
  </si>
  <si>
    <t>Hồ Chí Minh về suốt đời phấn đấu cần, kiệm, liêm, chính, chí công vô tư, làm người công bộc tận tụy, trung thành của nhân dân, đời tư trong sáng, cuộc sống riêng giản dị (tài liệu tham khảo)</t>
  </si>
  <si>
    <t>X.Y.Z</t>
  </si>
  <si>
    <t>Nơi ở và làm việc của Chủ tịch Hồ Chí Minh tại khu Phủ Chủ tịch</t>
  </si>
  <si>
    <t>Học Chủ tịch Hồ Chí Minh chúng ta học gì?</t>
  </si>
  <si>
    <t>Ngô Quân Lập (St, tc)</t>
  </si>
  <si>
    <t>Chiến thắng Điện Biên Phủ - Cột mốc vàng lịch sử</t>
  </si>
  <si>
    <t>66,000</t>
  </si>
  <si>
    <t>Truyền thông</t>
  </si>
  <si>
    <t>Giáo trình lý luận về nhà nước và pháp luật</t>
  </si>
  <si>
    <t>81,000</t>
  </si>
  <si>
    <t>II-2014</t>
  </si>
  <si>
    <t>Lịch sử Chính phủ Việt Nam- T1
(1945-1955)</t>
  </si>
  <si>
    <t>Ban chỉ đạo biên soạn lịch sử Chính phủ Việt Nam</t>
  </si>
  <si>
    <t>TW ĐẶT HÀNG</t>
  </si>
  <si>
    <t>Tác động của Hiệp định thương mại song phương Việt Nam-Hoa Kỳ</t>
  </si>
  <si>
    <t>Bộ KHĐT</t>
  </si>
  <si>
    <t>Địa chí Hòa Bình</t>
  </si>
  <si>
    <t>Tỉnh Hòa Bình</t>
  </si>
  <si>
    <t>Luật sửa đổi, bổ sung một số điều của luật khiếu nại, tố cáo</t>
  </si>
  <si>
    <t>Luật phòng, chống tham nhũng</t>
  </si>
  <si>
    <t>Luật thuế tiêu thụ đặc biệt
(đã được sửa đổi, bổ sung năm2003 và 2005)</t>
  </si>
  <si>
    <t>Luật cạnh tranh và văn bản hướng dẫn thi hành</t>
  </si>
  <si>
    <t>Luật đầu tư</t>
  </si>
  <si>
    <t>Luật nhà ở</t>
  </si>
  <si>
    <t>Luật thanh niên</t>
  </si>
  <si>
    <t>Một số quy định mới nhất về tiền lương và phụ cấp</t>
  </si>
  <si>
    <t>Luật bảo vệ môi trường</t>
  </si>
  <si>
    <t>Luật doanh nghiệp</t>
  </si>
  <si>
    <t>Luật đấu thầu</t>
  </si>
  <si>
    <t>Nghị viện châu Âu</t>
  </si>
  <si>
    <t>VPQH</t>
  </si>
  <si>
    <t>Lý luận và phương pháp công tác văn thư</t>
  </si>
  <si>
    <t>PGS.Vương Đình Quyền</t>
  </si>
  <si>
    <t>Luật phòng cháy và chữa cháy và các văn bản hướng dẫn thi hành</t>
  </si>
  <si>
    <t>Tư tưởng Hồ Chí Minh về đối ngoại-một số nội dung cơ bản</t>
  </si>
  <si>
    <t>Đỗ Đức Hinh</t>
  </si>
  <si>
    <t>12x20,5</t>
  </si>
  <si>
    <t>25/5/2007</t>
  </si>
  <si>
    <t>Tiếng Sài Gòn</t>
  </si>
  <si>
    <t>Huỳnh Công Tín</t>
  </si>
  <si>
    <t>Sổ tay học tập chính trị dành cho đảng viên mới</t>
  </si>
  <si>
    <t>Sổ tay học tập chính trị danh cho đối tượng kết nạp Đảng</t>
  </si>
  <si>
    <t>Định hướng xã hội chủ nghĩa trong phát triển kinh tế thị trường ở VN - Một số vấn đề lý luận và thực tiễn mới đang đặt ra ( tập I)</t>
  </si>
  <si>
    <t>BC tuần từ 31/4-4/4</t>
  </si>
  <si>
    <t>Lịch sử cuộc vận động vì các quyền dân sinh, dân chủ ở Việt Nam ( 1936 - 1939 )</t>
  </si>
  <si>
    <t>Bóc lột - Cách nhìn và ứng xử</t>
  </si>
  <si>
    <t>Viện KHXHNV Quân sự</t>
  </si>
  <si>
    <t>Sơn Tây - Thuận Hoá và anh hùng dân tộc                          Nguyễn Huệ Quang Trung</t>
  </si>
  <si>
    <t>Đảng lãnh đạo xây dựng giai cấp cấp công nhân trong giai đoạn hiện nay                               (Sách chuyên khảo)</t>
  </si>
  <si>
    <t>TS.                      Nguyễn Văn Giang</t>
  </si>
  <si>
    <t xml:space="preserve">Công tác khoa giáo của các cấp uỷ Đảng trong xoá đói giảm nghèo Tây Nguyên </t>
  </si>
  <si>
    <t>ThS.                          Lê Thị Phú Hương</t>
  </si>
  <si>
    <t>Làng Tây Hồ - Phủ Tây Hồ     (Sách tham khảo)</t>
  </si>
  <si>
    <t xml:space="preserve">Hoàng Giáp - Trương Công Đức </t>
  </si>
  <si>
    <t xml:space="preserve">CTy CP Đầu tư thiết bị  và in </t>
  </si>
  <si>
    <t>Những vấn đề cơ bản của chủ nghĩa Mác Mác - Lênin             (Sách tham khảo)                        Người dịch:                                  Ts. Lê Văn Toan</t>
  </si>
  <si>
    <t xml:space="preserve">Giáo trình trường Đảng trung ương Trung Quốc </t>
  </si>
  <si>
    <t>22/7/2009</t>
  </si>
  <si>
    <t xml:space="preserve">Sáng mãi lửa thiêng </t>
  </si>
  <si>
    <t xml:space="preserve">Ban Tuyên Giáo thành uỷ Hà Nội </t>
  </si>
  <si>
    <t>23/7/2009</t>
  </si>
  <si>
    <t>Tìm hiểu di sản lý luận của các nhà kinh điển chủ nghĩa Mác - Lênin</t>
  </si>
  <si>
    <t xml:space="preserve">Th.s.                       Trần Thị Kim Cúc </t>
  </si>
  <si>
    <t>17/7/2009</t>
  </si>
  <si>
    <t xml:space="preserve">Các biện pháp tâm lý nâng cao tính tích cực lao động của cán bộ, công chức trong các cơ quan hành chính nhà nước hiện nay </t>
  </si>
  <si>
    <t xml:space="preserve">Trần Hương Thanh                     (Chủ biên)                 </t>
  </si>
  <si>
    <t>Phát triển công nghiệp hỗ trợ ở Việt Nam lý thuyêt, thực tiễn và chính sách (Sách chuyên khảo)</t>
  </si>
  <si>
    <t>Lê Thế giới</t>
  </si>
  <si>
    <t xml:space="preserve">Chủ tịch Hồ Chí Minh với công tác ngoại giao </t>
  </si>
  <si>
    <t>Vũ Khoan (Chủ biên)</t>
  </si>
  <si>
    <t xml:space="preserve">Vấn đề giao đất, giao rừng và định canh, định cư vùng đồng bào các dân tộc thiểu số ở Tây nguyên </t>
  </si>
  <si>
    <t xml:space="preserve">Luật lý lịch tư pháp </t>
  </si>
  <si>
    <t>Luật doanh nghiệp năm 2005 được sửa đổi,                                  bổ sung năm 2009</t>
  </si>
  <si>
    <r>
      <t xml:space="preserve">Thành lập doanh nghiệp và kinh doanh tại Việt Nam                           </t>
    </r>
    <r>
      <rPr>
        <b/>
        <sz val="9"/>
        <rFont val="Times New Roman"/>
        <family val="1"/>
      </rPr>
      <t>(Song ngữ Việt - Anh )           Setting up entenrprise and doing business in Vietnam (Vietnamese - English)</t>
    </r>
  </si>
  <si>
    <t>Bích Hạnh  (Biên soạn)</t>
  </si>
  <si>
    <t xml:space="preserve">Thực hiện quốc sách Giáo dục -Đào tạo và khoa học - công nghệ trong đào tạo của học viện Chính trị Quân sự </t>
  </si>
  <si>
    <t>Học viện Chính trị quân sự Tạp trí GDLL Chính trị QS</t>
  </si>
  <si>
    <t>Xuất bản Việt Nam trong những năm đổi mới đất nước</t>
  </si>
  <si>
    <t>Luật khiếu nại</t>
  </si>
  <si>
    <t>Lịch sử ngành kiểm tra Đảng tỉnh Ninh Bình (1947-2005) (Lưu hành nội bộ)</t>
  </si>
  <si>
    <t xml:space="preserve">PGS, TSKH     Nguyễn Viết Vượng </t>
  </si>
  <si>
    <t>Công tác Tư tưởng và vấn đề đào tạo cán bộ làm công tác tư tưởng                    (Sách chuyên khảo)</t>
  </si>
  <si>
    <t xml:space="preserve">PGS, TS. Trần Thị Anh Đào </t>
  </si>
  <si>
    <t>Đảng Cộng sản Việt Nam - Uỷ ban Kiểm tra Trung ương</t>
  </si>
  <si>
    <t>Hương Sen - Tập ký</t>
  </si>
  <si>
    <t>Sáng mãi niềm tin yêu - 65 năm ngày truyền thống ngành kiểm tra Đảng học tập vàl àm theo lời Bác (16-10-1948 - 16-10-2013) - Tập ký</t>
  </si>
  <si>
    <t>Tình người kiểm tra - Trường ca</t>
  </si>
  <si>
    <t>Đoàn Thị Ký</t>
  </si>
  <si>
    <t>Luật khám bệnh, chữa bệnh</t>
  </si>
  <si>
    <t>Góp phần chống suy thoái tư tưởng chính trị, đạo đức, lối sống theo Nghị quyết Trung ương 4 khóa XI</t>
  </si>
  <si>
    <t>Quốc hội Việt Nam với AIPA trong tiến trình xây dựng cộng đồng ASEAN</t>
  </si>
  <si>
    <t>TS. Ngô Đức Mạnh</t>
  </si>
  <si>
    <t>Hoàn thiện chế định sở hữu toàn dân về đất đai ở VN hiện nay</t>
  </si>
  <si>
    <t>Ủy ban Thường vụ Quốc hội, Viện nghiên cứu lập pháp, TS. Đinh Xuân Thảo (Chủ biên)</t>
  </si>
  <si>
    <t>Sổ tay quản lý văn hóa- xã hội ở cấp xã</t>
  </si>
  <si>
    <t>Hội khoa học lịch sử tỉnh Phú Yên - TS. Đào Nhật Kim - ThS. Phan Thanh Bình</t>
  </si>
  <si>
    <t>In Báo ND</t>
  </si>
  <si>
    <t>Tư tưởng HCM về người thầy và việc xây dựng đội ngũ giảng viên đại học hiện nay</t>
  </si>
  <si>
    <t>TS. Ngô Văn Hà</t>
  </si>
  <si>
    <t>Góp phần chống "diễn biến hòa bình" trên lĩnh vực tư tưởng, lý luận</t>
  </si>
  <si>
    <t>Khung đánh giá tổng hợp công cụ hoàn thiện hoạt động của cơ quan nhà nước (CAF - phiên bản 2006)</t>
  </si>
  <si>
    <t>Công tác xã hội trong chăm sóc sức khỏe nhân dân</t>
  </si>
  <si>
    <t>GS,TS. Đào Văn Dũng (CB)</t>
  </si>
  <si>
    <t>Đồng chí Võ Văn Kiệt với cách mạng Việt Nam</t>
  </si>
  <si>
    <t>Tham nhũng từ góc nhìn của người dân, doanh nghiệp và cán bộ, công chức, viên chức- Kết quả khảo sát xã hội học (Sách tham khảo)</t>
  </si>
  <si>
    <t>Dấu ấn Thủ đô (1954-2014)</t>
  </si>
  <si>
    <t xml:space="preserve">Thành ủy, HĐND, UBND TPHN và tạp chí văn hóa doanh nhân </t>
  </si>
  <si>
    <t>Sử dụng internet an toàn và hiệu quả</t>
  </si>
  <si>
    <t>Hội đồng chỉ đạo sách xã, phường, thị trấn/ KS. Hoàng Hồng</t>
  </si>
  <si>
    <t>Văn bản hướng dẫn thi hành Luật quản lý, sử dụng tài sản nhà nước năm 2008 (Ban hành từ tháng 01-2012 đến tháng 11-2012)</t>
  </si>
  <si>
    <t>Xã hội học pháp luật</t>
  </si>
  <si>
    <t>Phân công, phối hợp giữa các cơ quan trong thực hiện các quyền lập pháp, hành pháp và tư pháp ở Việt Nam (Sách chuyên khảo - tham khảo)</t>
  </si>
  <si>
    <t>TS. Cao Anh Đô</t>
  </si>
  <si>
    <t>Tư tưởng Phan Bội Châu về con người</t>
  </si>
  <si>
    <t>TS.                          Văn Thị Thanh Mai</t>
  </si>
  <si>
    <t xml:space="preserve">Về Tài nguyên thiên nhiên </t>
  </si>
  <si>
    <t>Chiến lược biển Việt Nam từ quan điểm đến thực tiễn (Sách tham khảo)</t>
  </si>
  <si>
    <t xml:space="preserve">CTY CPSX và TM Đức Việt </t>
  </si>
  <si>
    <t>Đĩa CD- Rom 2010 NLC 14/1/2011</t>
  </si>
  <si>
    <t>CD-ROM 
Văn kiện Đảng Toàn tập 
(Tập 26 - 54)</t>
  </si>
  <si>
    <t>Tổ chức xét xử vụ án dân sự đáp ứng yêu cầu cải cách tư pháp (sách chuyên khảo)</t>
  </si>
  <si>
    <t>Học viện Tư pháp - TS. Lê Thu Hà</t>
  </si>
  <si>
    <t xml:space="preserve"> Đổi mới công tác tư tưởng, lý luận phục vụ sự nghiệp xây dựng và bảo vệ Tổ quốc</t>
  </si>
  <si>
    <t>TS. Phạm Tất Thắng (Chủ biên)</t>
  </si>
  <si>
    <t>14.5x20.5</t>
  </si>
  <si>
    <t>1/1/2011</t>
  </si>
  <si>
    <t>Cty Cp in Thái Nguyên</t>
  </si>
  <si>
    <t>Hồ Chí Minh hành trình từ Làng Sen đến Ba Đình
(1890 - 1969)</t>
  </si>
  <si>
    <t>TS. Văn Thanh Mai</t>
  </si>
  <si>
    <t>12/2011</t>
  </si>
  <si>
    <t>Ủy ban Thường vụ Quốc hội- Viện nghiên cứu lập pháp- TS. Bùi Ngọc Thanh</t>
  </si>
  <si>
    <t>Giáo trình Luật bảo vệ quyền lợi người tiêu dùng</t>
  </si>
  <si>
    <t>TS. Ng.Thị Vân Anh- TS. Ng. Văn Cương (Đồng CB)</t>
  </si>
  <si>
    <t>Vai trò của Nhà nước đối với việc thực hiện công bằng xã hội trong điều kiện kinh tế thị trường ở nước ta hiện nay (Sách chuyên khảo)</t>
  </si>
  <si>
    <t>TS. Võ Thị Hoa</t>
  </si>
  <si>
    <t>Thuật ngữ pháp lý (Tái bản có sc, bổ sung)</t>
  </si>
  <si>
    <t>Ng. Mạnh Hùng</t>
  </si>
  <si>
    <t>Colin Campell, Bert A.Rockman, Andrew Rudalevige</t>
  </si>
  <si>
    <t>V.I. Lênin Tuyển tập - Tập IV (Tiếng Lào)</t>
  </si>
  <si>
    <t>Học viện CT-HCQGHCM</t>
  </si>
  <si>
    <t>Hội đồng khoa học các cơ quan Đảng Trung ương</t>
  </si>
  <si>
    <t>Những vấn đề lý luận cơ bản về phát triển xã hội và quản lý phát triển xã hội hiện nay vận dụng cho Việt Nam (Sách chuyên khảo)</t>
  </si>
  <si>
    <t>GS,TS. Hoàng Chí Bảo-PGS,TS. Đoàn Minh Huấn (Đồng CB)</t>
  </si>
  <si>
    <t>Hướng dẫn học tốt môn Pháp luật đại cương (TB lần thứ hai có sc, bs)</t>
  </si>
  <si>
    <t>Thanh niên quân đội với việc giữ gìn bản sắc văn hóa dân tộc trong hội nhập quốc tế hiện nay (Sách chuyên khảo)</t>
  </si>
  <si>
    <t>TS. Lưu Ngọc Khải - TS. Ng. Văn Tùng</t>
  </si>
  <si>
    <t>CD-ROM Lịch sử Nam Bộ kháng chiến</t>
  </si>
  <si>
    <t>Cty CP Công nghệ và Đầu tư Bách Việt</t>
  </si>
  <si>
    <t>DVD sách xã, phường, thị trấn năm 2012</t>
  </si>
  <si>
    <t>Lịch sử công tác tham mưu lực lượng vũ trang tỉnh Đồng Tháp (1945-1975)</t>
  </si>
  <si>
    <t>Đảng ủy - Bộ chỉ huy quân sự tỉnh Đồng Tháp</t>
  </si>
  <si>
    <t>In TH Cần Thơ</t>
  </si>
  <si>
    <t>Các Đại hội đại biểu toàn quốc và Hội nghị Ban Chấp hành Trung ương Đảng Cộng sản Việt Nam (1930-2011)</t>
  </si>
  <si>
    <t>GS.TS. 
Nguyễn Phú Trọng</t>
  </si>
  <si>
    <t xml:space="preserve">Xưởng in NXB Dân tộc văn hoá </t>
  </si>
  <si>
    <t>Chiến lược phát triển kinh tế-xã hội 2011-2020</t>
  </si>
  <si>
    <t xml:space="preserve">CTy TNHH in THương mại Thuận Phát </t>
  </si>
  <si>
    <t>Chính trị học so sánh từ cách tiếp cận hệ thống cấu trúc chức năng (Dùng cho cao học chuyên Chính trị học)</t>
  </si>
  <si>
    <t>Học viện Chính trị- Hành chính quốc gia Hồ Chí Minh- Viện Chính trị học</t>
  </si>
  <si>
    <t>Lịch sử Đảng bộ huyện Đông Triều, tập I (1930-1975)</t>
  </si>
  <si>
    <t>Ban Chấp hành Đảng bộ huyện Đông Triều</t>
  </si>
  <si>
    <t>In Ngọc Châu</t>
  </si>
  <si>
    <t>Tư tưởng Việt Nam từ thế kỷ XV đến thế kỷ XIX</t>
  </si>
  <si>
    <t>PGS, TS. Doãn Chính (Chủ biên)</t>
  </si>
  <si>
    <t>Luật bảo vệ, chăm sóc và giáo dục trẻ em năm 2004 và văn bản hướng dẫn thi hành</t>
  </si>
  <si>
    <t>Giáo dục pháp luật cho đội ngũ cán bộ, công chức hành chính trong điều kiện xây dựng Nhà nước pháp quyền xã hội chủ nghĩa VN</t>
  </si>
  <si>
    <t>TS. Nguyễn Quốc Sửu</t>
  </si>
  <si>
    <t>Luật bầu cử đại biểu Hội đồng nhân dân năm 2003 sửa đổi, bổ sung năm 2010</t>
  </si>
  <si>
    <t xml:space="preserve">Luật bảo vệ, chăm sóc 
và giáo dục trẻ em </t>
  </si>
  <si>
    <t>Luật hôn nhân và gia đình năm 2000, sửa đổi bổ sung năm 2010</t>
  </si>
  <si>
    <t xml:space="preserve">Luật thuế sử dụng đất 
phi nông nghiệp </t>
  </si>
  <si>
    <t xml:space="preserve">Luật nuôi con nuôi </t>
  </si>
  <si>
    <t xml:space="preserve">Luật trọng tài thương mại </t>
  </si>
  <si>
    <t>Bộ luật hình sự năm 1999 được sửa đổi, bổ sung 
năm 2009</t>
  </si>
  <si>
    <t>BCT                             (7-11/3/11)</t>
  </si>
  <si>
    <t>Điều lệ Đảng Cộng sản 
Việt Nam</t>
  </si>
  <si>
    <t xml:space="preserve">ĐCSVN </t>
  </si>
  <si>
    <t>3/2011</t>
  </si>
  <si>
    <t>Cương lĩnh chính trị - ngọn cờ tư tưởng lý luận chỉ đạo 
sự nghiệp cách mạng 
của chúng ta</t>
  </si>
  <si>
    <t>Tài liệu chuyên đề bồi dưỡng lý luận chính trị và nghiệp vụ dành cho cán bộ Mặt trận Tổ quốc ở cơ sở (Sửa chữa, bổ sung theo Văn kiện Đại hội XI của Đảng)</t>
  </si>
  <si>
    <t>Ban Tuyên giáo Trung ương- Mặt trận Tổ quốc VN</t>
  </si>
  <si>
    <t>Tài liệu chuyên đề bồi dưỡng lý luận chính trị và nghiệp vụ dành cho cán bộ công đoàn ở cơ sở (Sửa chữa, bổ sung theo Văn kiện Đại hội XI của Đảng)</t>
  </si>
  <si>
    <t>Ban Tuyên giáo Trung ương- Tổng liên đoàn Lao động VN</t>
  </si>
  <si>
    <t>Thiếu tướng, GS, TS. Nguyễn Ngọc Anh (Chủ biên) (Tủ sách pháp luật phổ thông)</t>
  </si>
  <si>
    <t>Nhận diện và giảm thiểu các rủi ro dẫn đến tham nhũng trong quản lý đất đai ở Việt Nam (sách tham khảo)</t>
  </si>
  <si>
    <t xml:space="preserve">Ngân hàng thế giới tại Việt Nam,                       Đại sứ quán Đan Mạch                </t>
  </si>
  <si>
    <t>BCTTết (8-18/2/2011)</t>
  </si>
  <si>
    <t>Luật tố cáo</t>
  </si>
  <si>
    <t>Tài liệu chuyên đề bồi dưỡng lý luận chính trị và nghiệp vụ dành cho cán bộ Công đoàn ở cơ sở</t>
  </si>
  <si>
    <t>Trí thức Việt Nam đối diện với văn minh phương Tây thời Pháp thuộc</t>
  </si>
  <si>
    <t>TS. Trần Viết Nghĩa</t>
  </si>
  <si>
    <t>Vai trò của báo chí trong định hướng dư luận xã hội</t>
  </si>
  <si>
    <t>TS. Đỗ Chí Nghĩa</t>
  </si>
  <si>
    <r>
      <t xml:space="preserve">Cẩm nang giới thiệu pháp luật của tổ chức thương mại thế giới                                              </t>
    </r>
    <r>
      <rPr>
        <b/>
        <sz val="9"/>
        <rFont val="Times New Roman"/>
        <family val="1"/>
      </rPr>
      <t xml:space="preserve">(Song ngữ Việt Anh )  </t>
    </r>
    <r>
      <rPr>
        <sz val="9"/>
        <rFont val="Times New Roman"/>
        <family val="1"/>
      </rPr>
      <t xml:space="preserve">                     WTO LAWIN A NUTSHELL                    (Vietnamese - English)</t>
    </r>
  </si>
  <si>
    <t>Hướng dẫn nghiệp vụ công tác văn phòng cấp ủy ở cơ sở</t>
  </si>
  <si>
    <t>Đỗ Quốc Toán (CB), Phạm T. Thinh</t>
  </si>
  <si>
    <t>Bàn về phưong pháp giảng dạy bậc Đại học                                   (Tài liệu tham khảo phục vụ việc giảng dạy đối với giảng viên Học viện Chính sách và Phát triển)</t>
  </si>
  <si>
    <t xml:space="preserve">Học viện chính sách                          và phát triển PGS, TS.                        Ngô Doãn Vịnh </t>
  </si>
  <si>
    <t>10x15</t>
  </si>
  <si>
    <t xml:space="preserve">Đại cương lịch sử thế giới trung đại tập II phương đông </t>
  </si>
  <si>
    <t xml:space="preserve">PGS. Đặng Đức An </t>
  </si>
  <si>
    <t xml:space="preserve">Phát triển xã hội và quản lý phát triển xã hội vùng Tây nguyên  Một số vấn đề lý luận và thực tiễn </t>
  </si>
  <si>
    <t xml:space="preserve">GS, TS.          Nguyễn Đình Tấn                          PGS, TS.                    Lê Tiêu La                TS.                       Trần Thị Bích Hằng </t>
  </si>
  <si>
    <t>9/2010</t>
  </si>
  <si>
    <t>Giáo trình tổ chức lãnh thổ kinh tế                                                        (Tài liệu hướng dẫn nghiên cứu và ứng dụng thực tiễn)</t>
  </si>
  <si>
    <t xml:space="preserve">Học viện chính sách                          và phát triển TS.                        Ngô Thuý Quỳnh </t>
  </si>
  <si>
    <t>Soạn thảo và xử lý văn bản quản lý nhà nước (Xuất bản lần thứ năm có sửa chữa, bổ sung)</t>
  </si>
  <si>
    <t xml:space="preserve">GS, TS. Nguyễn Văn Thâm </t>
  </si>
  <si>
    <t xml:space="preserve">Luật năng lượng nguyên tử năm 2008 và văn bản hướng dẫn thi hành </t>
  </si>
  <si>
    <t>Văn kiện Đảng bộ toàn tập - 20 (2008-2009)</t>
  </si>
  <si>
    <t>Văn kiện Đảng bộ toàn tập - 21 (2009-2010)</t>
  </si>
  <si>
    <t>Văn kiện Đảng bộ toàn tập - 22 (1976-2010)</t>
  </si>
  <si>
    <t>Đổi mới cơ chế quản lý tài chính ở Đại học Đà Nẵng (Sách chuyên khảo)</t>
  </si>
  <si>
    <t>TS. Đỗ Văn Nhân</t>
  </si>
  <si>
    <t>Quy định pháp luật về quản lý dự án đầu tư xây dựng và cấp giấy phép xây dựng</t>
  </si>
  <si>
    <t>Giá trị văn hoá truyền thống Tây Nguyên với phát triển bền vững</t>
  </si>
  <si>
    <t>Ban chỉ đạo Tây Nguyên - Viện Nghiên cứu phát triển phương Đông</t>
  </si>
  <si>
    <t>Đại học Quốc gia TP.HCM- Trường ĐHKHXH &amp; NV TP. HCM- UBND tỉnh Bà Rịa- Vũng Tàu</t>
  </si>
  <si>
    <t>Lịch sử triết học phương Đông</t>
  </si>
  <si>
    <t>Địa chí Sóc Trăng</t>
  </si>
  <si>
    <t>Tỉnh ủy- UBND tỉnh Sóc Trăng</t>
  </si>
  <si>
    <t>In Tổng hợp Cần Thơ</t>
  </si>
  <si>
    <t>Tài liệu bồi dưỡng bí thư chi bộ và cấp ủy viên ở cơ sở (Tái bản có sửa chữa, bổ sung)</t>
  </si>
  <si>
    <r>
      <t xml:space="preserve">BC tuần (8 đến 12/10): </t>
    </r>
    <r>
      <rPr>
        <b/>
        <sz val="12"/>
        <rFont val="Times New Roman"/>
        <family val="1"/>
      </rPr>
      <t>26</t>
    </r>
  </si>
  <si>
    <t>Phát triển bản chất giai cấp công nhân của sĩ quan cấp phân đội Quân đội nhân dân Việt Nam</t>
  </si>
  <si>
    <t>TS. Đỗ Ngọc Khải</t>
  </si>
  <si>
    <t>Xây dựng đội ngũ trí thức thời kỳ đẩy mạnh công nghiệp hóa, hiện đại hóa theo tư tưởng Hổ Chí Minh</t>
  </si>
  <si>
    <t>HV CT-HC QG HCM, PGS, TS. Nguyễn Khánh Bật, ThS. Trần Thị Huyền (Đồng chủ biên)</t>
  </si>
  <si>
    <t>Tôn Thất Tùng- Phác thảo chân dung một danh nhân y học Việt Nam thời hiện đại</t>
  </si>
  <si>
    <t>Hoội KH Lịch sử tỉnh Thừa Thiên Huế, Bệnh viện Trung ương Huế</t>
  </si>
  <si>
    <t>Sự thật vấn đề dân chủ và nhân quyền trong chiến lược "diễn biến hòa bình" ở Việt Nam</t>
  </si>
  <si>
    <t>HV Chính trị, PGS, TS. Trương Thành Trung (Chủ biên)</t>
  </si>
  <si>
    <t>Hoàn thiện cơ chế pháp lý giám sát xã hội đối với việc thực thi quyền lực nhà nước ở VN hiện nay (Sách tham khảo)</t>
  </si>
  <si>
    <t>TS. Nguyễn Mạnh Bình</t>
  </si>
  <si>
    <t>Chu Văn An- Người thầy của muôn đời</t>
  </si>
  <si>
    <t>Huyện Thanh Trì- TP. Hà Nội</t>
  </si>
  <si>
    <t>Phòng, chống tội phạm tham nhũng có yếu tố nước ngoài trong bối cảnh toàn cầu hóa, hội nhập quốc tế</t>
  </si>
  <si>
    <t>ThS. Nguyễn Xuân Trường</t>
  </si>
  <si>
    <t>In Tổng cục CNQP</t>
  </si>
  <si>
    <t>Viện Hàn lâm Khoa học xã hội Việt Nam - Viện Sử học - Tiểu ban hợp tác Việt - Nhật nghiên cứu về nạn đói năm 1945 ở Việt Nam - Chủ biên GS. Văn Tạo, GS. Furuta Motoo</t>
  </si>
  <si>
    <t>Về đạo Phật (Sách tham khảo)</t>
  </si>
  <si>
    <t>Hoàng Tâm Xuyên</t>
  </si>
  <si>
    <t>Về Đạo Cơ đốc (Sách tham khảo)</t>
  </si>
  <si>
    <t>Nghị định số 43/2010/NĐ-CP về đăng ký doanh nghiệp, sđ, bs theo Nghị định số 05/2013/NĐ-CP</t>
  </si>
  <si>
    <t>Xu hướng biến đổi cơ cấu xã hội VN</t>
  </si>
  <si>
    <t>GS, TS. Tạ Ngọc Tấn (CB)</t>
  </si>
  <si>
    <t>Lịch sử Đảng bộ quân sự tỉnh Quảng Trị (1945-2010)</t>
  </si>
  <si>
    <t>Thường vụ Đảng ủy- Bộ chỉ  huy quân sự tỉnh Quảng Trị</t>
  </si>
  <si>
    <t>Niên giám các điều ước quốc tế nước Công hòa xã hội chủ nghĩa Việt Nam ký năm 2007</t>
  </si>
  <si>
    <t>Cách mạng Tháng Tám 1945- Thắng lợi vĩ đại đầu tiên của cách mạng Việt Nam</t>
  </si>
  <si>
    <t>GS, TS. Trịnh Nhu, Ts. Trần Trọng Thơ</t>
  </si>
  <si>
    <t>Đảng Cộng sản Việt Nam lãnh đạo công tác thông tin đối ngoại (1991-2010) (Sách tham khảo)</t>
  </si>
  <si>
    <t>ThS. Ng. Chí Thảo</t>
  </si>
  <si>
    <t>Hỏi - đáp về Luật trọng tài thương mại năm 2010 (Tủ sách pháp luật doanh nhân)</t>
  </si>
  <si>
    <t>ThS. Trần Thu Hòa, LG. Trương Hồng Quang</t>
  </si>
  <si>
    <t>Tổng hành dinh trong mùa Xuân toàn thắng</t>
  </si>
  <si>
    <t>Lịch sử Bộ đội Thông tin Miền</t>
  </si>
  <si>
    <t>Bộ Tư lệnh Quân khu 7</t>
  </si>
  <si>
    <t>Góp phần nghiên cứu một số vấn đề phát triển của Việt Nam</t>
  </si>
  <si>
    <t>GS,TS. Tạ Ngọc Tấn</t>
  </si>
  <si>
    <t>Lịch sử phong trào công nhân Chè Bàu Cạn</t>
  </si>
  <si>
    <t>Đảng bộ tỉnh Gia Lai, BCH ĐB huyện Chư Prông</t>
  </si>
  <si>
    <t>GS, TS. Lê Hữu Nghĩa- PGS, TS. Trương Thị Thông, GS, TS. Mạch Quang Thắng, PGS, TS. Ng. Văn Giang (Đồng CB)</t>
  </si>
  <si>
    <t>Các giải pháp để hoàn thiện thể chế thúc đẩy sự phát triển của thị trường bất động sản Việt Nam</t>
  </si>
  <si>
    <t>Bộ Tư pháp - Viện khoa học PL - TS. Đinh Thị Mai Phương (CB)</t>
  </si>
  <si>
    <t>Chủ nghĩa xã hội và quyền con người</t>
  </si>
  <si>
    <t>Đặng Dũng Chí - Hoàng Văn Nghĩa</t>
  </si>
  <si>
    <t>Giáo trình lý luận chung về nhà nước và pháp luật (dành cho đào tạo đại học luật và trên đại học luật)</t>
  </si>
  <si>
    <t>PGS. TS. Nguyễn Văn Động</t>
  </si>
  <si>
    <t>Tài liệu học tập dành cho lớp bồi dưỡng dự nguồn cán bộ lãnh đạo, quản lý tỉnh Lào Cai</t>
  </si>
  <si>
    <t>Học viện chính trị quốc gia Hồ Chí Minh - Học viện chính trị khu vực I</t>
  </si>
  <si>
    <t>BC tuần 22-9 đến 26-9</t>
  </si>
  <si>
    <t>Hỏi - đáp về lao động nước ngoài làm việc tại VN theo bộ luật lao động năm 2012</t>
  </si>
  <si>
    <t>Giáo trình luật dân sự Việt Nam (tập 1)</t>
  </si>
  <si>
    <t>Trường ĐH kiểm sát Hà Nội</t>
  </si>
  <si>
    <t>Quy định pháp luật về thu tiền sử dụng đất theo luật đất đai năm 2013</t>
  </si>
  <si>
    <t>Luật phòng, chống thiên tai năm 2013 và VBHDTH</t>
  </si>
  <si>
    <t>Quy định pháp luật về giấy chứng nhận quyền sử dụng đất, quyền sở hữu nhà ở và tài sản khác gắn liền với đất, hồ sơ địa chính theo luật đất đai năm 2013</t>
  </si>
  <si>
    <t>Pháp lệnh ưu đãi người có công với cách mạng năm 2005 sửa đổi, bổ sung năm 2007, 2012 và văn bản hướng dẫn thi hành</t>
  </si>
  <si>
    <t>Về hệ thống chính trị Xingapo (Sách tham khảo)</t>
  </si>
  <si>
    <t>PGS,TS. Lê Văn Đính (Chủ biên)</t>
  </si>
  <si>
    <t>Khoa học và công nghệ phục vụ công nghiệp hóa, hiện đại hóa và phát triển bền vững</t>
  </si>
  <si>
    <t>Bộ Khoa học và công nghệ- Cục Thông tin khoa học và công nghệ quốc gia</t>
  </si>
  <si>
    <t>Hỏi - đáp về pháp luật xử phạt vi phạm hành chính trong lĩnh vực giao thông đường bộ (Theo tinh thần Nghị định số 34/2010/NĐ-CP được sđ, bs theo Nghị định số 71/2012/NĐ-CP của Chính phủ) (Tái bản có sc, bs) (Tủ sách pháp luật phổ thông)</t>
  </si>
  <si>
    <t>PGS, TS. Ng. Hữu Tri</t>
  </si>
  <si>
    <t>Công nghiệp hóa, hiện đại hóa nông nghiệp, nông thôn - Vấn đề và giải pháp (Sách chuyên khảo)</t>
  </si>
  <si>
    <t>PGS,TS. Lê Quốc Lý (CB)</t>
  </si>
  <si>
    <t>Ngọc Châu</t>
  </si>
  <si>
    <t>Lịch sử quan hệ đặc biệt Việt Nam- Lào, Lào- Việt Nam (1930-2007), Hồi ký, tập II, tiếng Lào</t>
  </si>
  <si>
    <t>Một số văn bản của Đảng, Nhà nước và tỉnh Phú Thọ về phòng, chống tham nhũng</t>
  </si>
  <si>
    <t>History of Vietnam- Laos, Laos- Vietnam special relationship (1930-2007), Documents, volume II (1946-1955)</t>
  </si>
  <si>
    <t>In-TM VNA</t>
  </si>
  <si>
    <t>History of Vietnam- Laos, Laos- Vietnam special relationship (1930-2007), Documents, volume III (1956-1975)</t>
  </si>
  <si>
    <t>History of Vietnam- Laos, Laos- Vietnam special relationship (1930-2007), Documents, volume IV (1976-1985)</t>
  </si>
  <si>
    <t>History of Vietnam- Laos, Laos- Vietnam special relationship (1930-2007), Annals, volume I (1930-1975)</t>
  </si>
  <si>
    <t>Lịch sử quan hệ đặc biệt Việt Nam- Lào, Lào- Việt Nam (1930-2007), Hồi ký, tập II</t>
  </si>
  <si>
    <t>Lịch sử kháng chiến chống Mỹ, cứu nước (1954-1975), tập V - Tổng tiến công và nổi dậy năm 1968</t>
  </si>
  <si>
    <t>Lịch sử kháng chiến chống Mỹ, cứu nước (1954-1975), tập VI - Thắng Mỹ trên chiến trường ba nước Đông Dương</t>
  </si>
  <si>
    <t>Lịch sử kháng chiến chống Mỹ, cứu nước (1954-1975), tập VII - Thắng lợi quyết định năm 1972</t>
  </si>
  <si>
    <t>Lịch sử kháng chiến chống Mỹ, cứu nước (1954-1975), tập VIII - Toàn thắng</t>
  </si>
  <si>
    <t>Lịch sử kháng chiến chống Mỹ, cứu nước (1954-1975), tập IX - Tính chất, đặc điểm, tầm vóc và bài học lịch sử</t>
  </si>
  <si>
    <t>Tiểu đoàn 302 chủ lực Phân liên khu miền Đông Nam Bộ (1949-1954)</t>
  </si>
  <si>
    <r>
      <t xml:space="preserve">BC tuần (6 đến 10/5): </t>
    </r>
    <r>
      <rPr>
        <b/>
        <sz val="12"/>
        <rFont val="Times New Roman"/>
        <family val="1"/>
      </rPr>
      <t>10</t>
    </r>
  </si>
  <si>
    <t>Các văn bản pháp lý về Quy chế biên giới quốc gia giữa nước CHXHCN VN và nước CHDCND Lào</t>
  </si>
  <si>
    <t>Nghị quyết số 49/2010/QH12 về dự án, công trình quan trọng quốc gia trình Quốc hội quyết định chủ trương đầu tư và văn bản hướng dẫn thi hành</t>
  </si>
  <si>
    <t>Luật phổ biến, giáo dục pháp luật năm 2012 và văn bản hướng dẫn thi hành</t>
  </si>
  <si>
    <t>BC tuần (28-10 đến 1-11): 14c</t>
  </si>
  <si>
    <t>Đ</t>
  </si>
  <si>
    <t>11-2013</t>
  </si>
  <si>
    <t>Một số vấn đề lý luận và thực tiễn chủ yếu trong quá trình đẩy mạnh công cuộc đổi mới ở Việt Nam và Lào (tiếng Lào)</t>
  </si>
  <si>
    <t>Ban Đối ngoại TW</t>
  </si>
  <si>
    <t>65 năm truyền thống công tác kiểm tra Đảng tỉnh Cao Bằng (1948-2013)</t>
  </si>
  <si>
    <t>Đảng bộ tỉnh Cao Bằng - Uỷ ban Kiểm tra Tỉnh uỷ</t>
  </si>
  <si>
    <t>Lịch sử cách mạng của Đảng bộ và nhân dân xã Ninh Sở (1930-2010)</t>
  </si>
  <si>
    <t>Cẩm nang hoạt động của cán bộ đoàn cơ sở</t>
  </si>
  <si>
    <t>Trần Văn Trung</t>
  </si>
  <si>
    <t>Luật doanh nghiệp năm 2005 được sửa đổi, bổ sung 
năm 2009</t>
  </si>
  <si>
    <t>NĐ số 45/2011/NĐ-CP về lệ phí trước bạ và VBHDTH</t>
  </si>
  <si>
    <t>Lịch sử Đảng bộ 
thị trấn Nam Ban</t>
  </si>
  <si>
    <t>BCHĐB thị trấn Nam Ban</t>
  </si>
  <si>
    <r>
      <t xml:space="preserve">BC tuần (21-25/11): </t>
    </r>
    <r>
      <rPr>
        <b/>
        <sz val="9"/>
        <rFont val="Times New Roman"/>
        <family val="1"/>
      </rPr>
      <t>10</t>
    </r>
    <r>
      <rPr>
        <sz val="9"/>
        <rFont val="Times New Roman"/>
        <family val="1"/>
      </rPr>
      <t xml:space="preserve"> cuốn</t>
    </r>
  </si>
  <si>
    <t>Tri ân nơi giữ lửa</t>
  </si>
  <si>
    <t>68 câu hỏi - đáp về đăng ký doanh nghiệp (Theo nghị định số43/2010/NĐ - CP ngày 15-4-2010 của Chính phủ về đăng ký doanh nghệp )</t>
  </si>
  <si>
    <t>PGS, TS. Nguyễn Thị Thương Huyền (Biên soạn)</t>
  </si>
  <si>
    <t xml:space="preserve">Kỹ năng lập và chỉ đạo thực hiện kế hoạch phát triển kinhtế - xã hội cấp xã, phường thị trấn </t>
  </si>
  <si>
    <t xml:space="preserve">Đáp ứng rào cản phi thế quan để đẩy mạnh xuất khẩu bền vững hàng thuỷ sản Việt Nam </t>
  </si>
  <si>
    <t xml:space="preserve">GS, TS.                   Đỗ Đức Bình - TS.                           Bùi Huy Nhượng </t>
  </si>
  <si>
    <t>27/10/2009</t>
  </si>
  <si>
    <t xml:space="preserve">Kinh tế hộ gia đình ở nông thôn Việt Nam thực trạng và giải pháp phát triển </t>
  </si>
  <si>
    <t xml:space="preserve">TS.                          Chu Tiến Quang               Ths.                        Lưu Đức Khải </t>
  </si>
  <si>
    <t xml:space="preserve">Cty in Phú Thịnh </t>
  </si>
  <si>
    <t>Bảo hộ thương mại trong bối cảnh hội nhập kinh tế quốc tế và hiệu quả điều chỉnh của pháp luật Việt Nam (Sách chuyên khảo)</t>
  </si>
  <si>
    <t>Đảng Cộng sản Việt Nam trách nhiệm trước dân tộc và lịch sử (Lưu hành nội bộ)</t>
  </si>
  <si>
    <t xml:space="preserve">Hội đồng 
Lý luận 
Trung ương </t>
  </si>
  <si>
    <t xml:space="preserve">Vai trò của tri thức khoa học trong sự nghiệp công nghiệp hoá, hiện đại hoá, hiện đại hoá ở Việt Nam hiện nay </t>
  </si>
  <si>
    <t xml:space="preserve">TS. Trần Hồng Lưu </t>
  </si>
  <si>
    <t>Giới thiệu chiến lược 
quốc gia phòng, chống 
tham nhũng đến năm 2020</t>
  </si>
  <si>
    <t>Tấm lòng Lào- Việt (tiếng Lào)</t>
  </si>
  <si>
    <t>Giáo trình Lôgíc học hình thức</t>
  </si>
  <si>
    <t>PGS,TS. Võ Văn Thắng</t>
  </si>
  <si>
    <t>Động lực phát triển bền vững sự nghiệp đổi mới, xây dựng và bảo vệ Tổ quốc (Sách chuyên khảo)</t>
  </si>
  <si>
    <t>PGS, TS. Nguyễn Bá Dương</t>
  </si>
  <si>
    <t>Giáo dục liêm chính cho thanh thiếu niên ví dụ tử mười một quốc gia, vùng lãnh thổ                   (Sách tham khảo)</t>
  </si>
  <si>
    <t>Tập thể tác giả Ths,                            Lê Văn Hoà</t>
  </si>
  <si>
    <t>Điều lệ Hội cựu thanh niên xung phong Việt Nam</t>
  </si>
  <si>
    <t>16/10/2009</t>
  </si>
  <si>
    <t xml:space="preserve">Luật thi hành án dân sự năm 2008                                                      và văn bản hướng dẫn thi hành </t>
  </si>
  <si>
    <t>Pháp lệnh công an xã và văn bản hướng dẫn thi hành</t>
  </si>
  <si>
    <t>Luật công chứng năm 2006 và văn bản hướng dẫn thị hành                    (Tái bản có bổ sung)</t>
  </si>
  <si>
    <t xml:space="preserve">Luật công đoàn năm 1990 và nghị định hướng dẫn thi hành </t>
  </si>
  <si>
    <t xml:space="preserve">Văn kiện Đảng về thương mại dịch vụ </t>
  </si>
  <si>
    <t xml:space="preserve">Cty in Văn hoá phẩm </t>
  </si>
  <si>
    <t xml:space="preserve">Hồ Chí Minh nhà cách mạng sáng tạo </t>
  </si>
  <si>
    <r>
      <t>Kinh doanh ở Việt Nam và philippin Những điều cần biết</t>
    </r>
    <r>
      <rPr>
        <sz val="9"/>
        <rFont val="Times New Roman"/>
        <family val="1"/>
      </rPr>
      <t xml:space="preserve"> </t>
    </r>
    <r>
      <rPr>
        <b/>
        <sz val="9"/>
        <rFont val="Times New Roman"/>
        <family val="1"/>
      </rPr>
      <t xml:space="preserve">DOIN BUSINESS IN VIETNAM AND THE PHILIPPPINES        </t>
    </r>
    <r>
      <rPr>
        <sz val="9"/>
        <rFont val="Times New Roman"/>
        <family val="1"/>
      </rPr>
      <t xml:space="preserve">               Information and Experiences                                  (Sách tham khảo)</t>
    </r>
  </si>
  <si>
    <t xml:space="preserve">TS.                            Đỗ Đức Hà                 TS.                          Trịnh Tiến Việt </t>
  </si>
  <si>
    <t>Một số điểm nóng chính trị - xã hội điển hình tại các vùng đa dân tộc ở miềm núi trong những năm gần đây hiện trạng vấn đề các bài học khinh nghiệm trong xử lý tình huống                          (Sách tham khảo)</t>
  </si>
  <si>
    <t xml:space="preserve">PGS, TS.   Trần Hậu </t>
  </si>
  <si>
    <t>27/12/2008</t>
  </si>
  <si>
    <t>Lịch sử Đảng bộ nhân dân xã Kim Anh (1930 -2007)</t>
  </si>
  <si>
    <t xml:space="preserve">BCHĐB Xã Kim Anh </t>
  </si>
  <si>
    <t xml:space="preserve">Luật thi hành án dân sự </t>
  </si>
  <si>
    <t xml:space="preserve">Luật hoá chất năm 2007 và văn bản hướng dẫn thi hành </t>
  </si>
  <si>
    <t xml:space="preserve">Luật bảo hiểm Y tế </t>
  </si>
  <si>
    <t>Địa chí Hải Dương (CDROM )</t>
  </si>
  <si>
    <t xml:space="preserve">Tỉnh uỷ HĐND- UBND tỉnh Hải Dương </t>
  </si>
  <si>
    <t xml:space="preserve">Cty CP Đức Việt </t>
  </si>
  <si>
    <t>Quý IV 2008</t>
  </si>
  <si>
    <t xml:space="preserve">NHÀ XUẤT BẢN CHÍNH TRỊ QUỐC GIA </t>
  </si>
  <si>
    <t>SÁCH XUẤT BẢN NĂM 2009</t>
  </si>
  <si>
    <t>VỤ KẾ HOẠCH THƯ KÝ BIÊN TẬP</t>
  </si>
  <si>
    <t>Địa chí Hải Dương , tập 1</t>
  </si>
  <si>
    <t xml:space="preserve">Tỉnh uỷ - HĐND- UBND tỉnh Hải Dương </t>
  </si>
  <si>
    <t>Địa chí Hải Dương , tập 2</t>
  </si>
  <si>
    <t xml:space="preserve">Địa chí Hải Dương , tập 3 </t>
  </si>
  <si>
    <t>Hiện đại hoá và hậu hiện đại hoá                                       (Sách tham khảo )</t>
  </si>
  <si>
    <t xml:space="preserve">Viện KHXHViệt Nam </t>
  </si>
  <si>
    <t>12/2008</t>
  </si>
  <si>
    <t>Các văn bản pháp luật về trợ giúp pháp lý                             (Tập 1)</t>
  </si>
  <si>
    <t>22/12/2008</t>
  </si>
  <si>
    <t>Cty sách Hà Nội</t>
  </si>
  <si>
    <t xml:space="preserve">Thuật ngữ cơ bản văn kiện Đảng Cộng sản Việt Nam </t>
  </si>
  <si>
    <t xml:space="preserve">Ban Tuyên giáo tỉnh uỷ Thanh Hoá </t>
  </si>
  <si>
    <t>25/12/2008</t>
  </si>
  <si>
    <t xml:space="preserve">Hồ Chí Minh và minh triết Hồ Chí Minh </t>
  </si>
  <si>
    <t xml:space="preserve">PGS, TS.                  Bùi Đình Phong </t>
  </si>
  <si>
    <t>Một số vấn đề tham nhũng và nội dung chủ yếu của luật, phòng chống tham nhũng và các văn bản HDTH</t>
  </si>
  <si>
    <t>Thanh tra CP Chương trình tăng cường năng lực tổng thể ngành thanh tra (POSCIS)</t>
  </si>
  <si>
    <t>25/9/2008</t>
  </si>
  <si>
    <t xml:space="preserve">Cty đầu tư và phát triển Truyền thông Hà Nội </t>
  </si>
  <si>
    <t xml:space="preserve">Nhận diện tham nhũng và các giải pháp phòng, chống tham nhũng ở Việt Nam hiện nay </t>
  </si>
  <si>
    <t>Các quy định mới hướng dẫn thi hành luật giáo dục năm 2005</t>
  </si>
  <si>
    <t>Luật nhà ở năm 2005 và văn bản hướng dẫn thi hành</t>
  </si>
  <si>
    <t>Quy định mới hướng dẫn thi hành luật đầu tư năm 2005</t>
  </si>
  <si>
    <t>Phương thức lãnh đạo và đổi mới phương thức lãnh đạo của Đảng</t>
  </si>
  <si>
    <t>Nguyễn Sỹ Nồng</t>
  </si>
  <si>
    <t>Một số chuyên đề lịch sử Đảng Cộng sản Việt Nam - Tập II</t>
  </si>
  <si>
    <t>Vấn đề tôn giáo trong cách mạng Việt Nam - lý luận và thực tiễn</t>
  </si>
  <si>
    <t>GS,TS.Đỗ Quang Hưng</t>
  </si>
  <si>
    <t>Tài liệu tham khảo phục vụ nghiên cứu Nghị quyết Đại hội đại biểu toàn quốc lần thứ X của Đảng</t>
  </si>
  <si>
    <t>Nhà nước pháp quyền XHCN và các định chế xã hội ở nước ta hiện nay</t>
  </si>
  <si>
    <t>GS,TS.Lê Văn Quang
PGS,TS.Văn Đức Thanh</t>
  </si>
  <si>
    <t>Kinh tế có vốn đầu tư nước ngoài ở Việt Nam hiện nay</t>
  </si>
  <si>
    <t>Tổng cục dạy nghề</t>
  </si>
  <si>
    <t>26/7/2007</t>
  </si>
  <si>
    <t>Văn bản mới hướng dẫn thi hành luật thực hành tiết kiệm, chống lãng phí năm 2005</t>
  </si>
  <si>
    <t>Quy định mới về giao dịch bảo đảm</t>
  </si>
  <si>
    <t>Quy định mới về quyền và nghĩa vụ của chủ sở hữu nhà nước đối với công ty nhà nước</t>
  </si>
  <si>
    <t>Luật ban hành văn bản quy phạm pháp luật của Hội đồng nhân dân và Uỷ ban nhân dân năm 2004 và văn bản hướng dẫn thi hành</t>
  </si>
  <si>
    <t>Quy định mới về quản lý quy hoạch tổng thể phát triển kinh tế-xã hội và nguyên tắc, tiêu chí, định mức phân bổ đầu tư phát triển bằng nguồn ngân sách nhà nước</t>
  </si>
  <si>
    <t>Quy định mới về tín dụng đối với học sinh, sinh viên có hoàn cảnh khó khăn</t>
  </si>
  <si>
    <t>Luật thể duc, thể thao</t>
  </si>
  <si>
    <t>Tâm lý học phát triển, giai đoạn thanh niên đến tuổi già</t>
  </si>
  <si>
    <t>TS.Nguyễn Văn Đồng</t>
  </si>
  <si>
    <t>Văn hoá và triết lý phát triển trong tư tưởng Hồ Chí Minh</t>
  </si>
  <si>
    <t>GS.Đinh Xuân Lâm-PGS,TS.Bùi Đình Phong</t>
  </si>
  <si>
    <t>Đại tướng Chu Huy Mân - Nhà chính trị, quân sự tài ba, tấm gương sáng về đạo đức cách mạng</t>
  </si>
  <si>
    <t>Lịch sử Biên niên Đảng Cộng sản Việt Nam - Tập 1
" Nguyễn Ái Quốc tìm đường giải phóng dân tộc và các tổ chức tiền thân của Đảng Cộng sản Việt Nam (1911 - 1929) "</t>
  </si>
  <si>
    <t>Lịch sử Đảng bộ huyện Bình Sơn
(1930-1975)</t>
  </si>
  <si>
    <t>Ban chấp hành ĐB Bình Sơn</t>
  </si>
  <si>
    <t>Lịch sử 75 năm hoạt động tuyên giáo của Đảng bộ tỉnh Hà Tĩnh (1930-2005)</t>
  </si>
  <si>
    <t>Ban chấp hành ĐB Hà Tĩnh</t>
  </si>
  <si>
    <t>Chính quyền địa phương trong nhà nước pháp quyền XHCN của dân, do dân, vì dân</t>
  </si>
  <si>
    <t>PGS,TS.Lê Minh Thông</t>
  </si>
  <si>
    <t>Ban chấp hành ĐB tỉnh</t>
  </si>
  <si>
    <t>Lịch sử khởi nghĩa Nam Kỳ</t>
  </si>
  <si>
    <t>Hội đồng chỉ đạo biên soạn khởi nghĩa Nam Kỳ</t>
  </si>
  <si>
    <t>Đảng Cộng sản Việt Nam- chặng đường qua hai thế kỷ</t>
  </si>
  <si>
    <t>Tài liệu học tập nghị quyết Đại hội X của Đảng</t>
  </si>
  <si>
    <t>Ban TT-VHTW</t>
  </si>
  <si>
    <t>Quy định mới về hoạt động mua bán hàng hóa quốc tế, đại lý mua, bán, gia công và quá cảnh hàng hóa với nước ngoài</t>
  </si>
  <si>
    <t>Quy điịnh mới về lưu trữ quốc gia</t>
  </si>
  <si>
    <t>Khu căn cứ Mộc Hạ- Mộc Châu trong kháng chiến chống thực dân Pháp(1947-1952)</t>
  </si>
  <si>
    <t>TS. KTS. Ngô Lê Minh</t>
  </si>
  <si>
    <t>BC tuần từ 21/4-26/4</t>
  </si>
  <si>
    <t>Pháp lệnh phòng, chống lụt bão năm 1993, sửa đổi, bổ sung năm 2000 và Nghị định HDTH</t>
  </si>
  <si>
    <t>Quy định mới về đổi mới doanh nghiệp nhà nước</t>
  </si>
  <si>
    <t>Các văn bản về đào tạo Cao đẳng, Đại học, Trung cấp chuyên nghiệp ( Ban hành từ tháng 5-2007 đến tháng 4-2008 )</t>
  </si>
  <si>
    <t>Luật khiếu nại tố cáo                             (đã được sửa đổi bổ sung năm 2004 và năm 2005)</t>
  </si>
  <si>
    <t xml:space="preserve">Luật bảo vệ , chăm sóc và giáo dục trẻ em </t>
  </si>
  <si>
    <t>Lịch sử Đảng bộ và nhân dân huyện Nam Trực                          (1930 - 2010)</t>
  </si>
  <si>
    <t xml:space="preserve">Kinh nghiệm công tác nhân sự của một số nước </t>
  </si>
  <si>
    <t>PGS, TS.         Lê Minh Thông           TS.         Nguyễn Danh Châu</t>
  </si>
  <si>
    <t>24/3/2009</t>
  </si>
  <si>
    <t xml:space="preserve">Lịch sử đảng bộ tỉnh Gia Lai (1945-2005) </t>
  </si>
  <si>
    <t xml:space="preserve">Ban chấp hành đảng bộ tỉnh Gia Lai </t>
  </si>
  <si>
    <t>Hoàng Thị Minh Hoa                         Chủ biên)</t>
  </si>
  <si>
    <t xml:space="preserve">Vương Triều Lý Trần với Kinh Đô Thăng Long </t>
  </si>
  <si>
    <t xml:space="preserve">Đường về Tổ quốc </t>
  </si>
  <si>
    <t>Đỗ Hoàng Linh (Biên soạn)</t>
  </si>
  <si>
    <t xml:space="preserve">Chủ tịch Hồ Chí Minh ngày này năm xưa Tập II </t>
  </si>
  <si>
    <t xml:space="preserve">Bộ luật lao động và các văn bản hướng dân thi hành               </t>
  </si>
  <si>
    <t xml:space="preserve">111 câu hỏi - đáp về khiếu nại hành chính, khiêú nại hành chính, tranh chấp đất đai và tố cáo </t>
  </si>
  <si>
    <t xml:space="preserve">Luật Tương trợ tư pháp </t>
  </si>
  <si>
    <t xml:space="preserve">Luật bình đẳng giới </t>
  </si>
  <si>
    <t xml:space="preserve">Luật thuế tài nguyên và văn bản hướng dẫn thi hành </t>
  </si>
  <si>
    <t xml:space="preserve">Luật chứng khoán </t>
  </si>
  <si>
    <t xml:space="preserve">Luật quy hoạch đô thị năm 2009 và văn bản hướng dẫn thi hành </t>
  </si>
  <si>
    <t xml:space="preserve">Việt Nam đổi mới và phát triển </t>
  </si>
  <si>
    <t xml:space="preserve">Hoội đồng xuất bản </t>
  </si>
  <si>
    <t xml:space="preserve">Đĩa CD - Rom  Việt Nam đổi mới và phát triển </t>
  </si>
  <si>
    <t>Lịch sử Đảng bộ huyện                    Hàm Yên                                       (1940-2010)</t>
  </si>
  <si>
    <t>BCHĐ bộ Huyện Hàm Yên</t>
  </si>
  <si>
    <t>Lịch sử Đảng thị xã                     Quảng Trị                                        (1930 - 2009)</t>
  </si>
  <si>
    <t xml:space="preserve">BCH Đảng bộ thị xã Quảng Trị </t>
  </si>
  <si>
    <t>Quy định mới  về chính  sách hỗ trợ, khuyến khích phát triển hợp tác xã</t>
  </si>
  <si>
    <t>Tên sách</t>
  </si>
  <si>
    <t>Tác giả</t>
  </si>
  <si>
    <t>Phương thức</t>
  </si>
  <si>
    <t>Lần xuất bản</t>
  </si>
  <si>
    <t>Số lượng in</t>
  </si>
  <si>
    <t>Trang</t>
  </si>
  <si>
    <t>Khổ</t>
  </si>
  <si>
    <t>Giá bìa</t>
  </si>
  <si>
    <t>Luật dạy nghề</t>
  </si>
  <si>
    <t>13x19</t>
  </si>
  <si>
    <t>Luật cư trú</t>
  </si>
  <si>
    <t>Luật sửa đổi, bổ sung một số điều của Bộ luật lao động</t>
  </si>
  <si>
    <t>Luật đê điều</t>
  </si>
  <si>
    <t>Luật hiến, lấy, ghép mô, bộ phận cơ thể người và hiến, lấy xác</t>
  </si>
  <si>
    <t>Luật công chứng</t>
  </si>
  <si>
    <t>Luật bình đẳng giới</t>
  </si>
  <si>
    <t>Luật quản lý thuế</t>
  </si>
  <si>
    <t>Luật chuyển giao công nghệ</t>
  </si>
  <si>
    <t>Lịch sử Đảng bộ huyện Đa Krông 
(1930 - 2005 )</t>
  </si>
  <si>
    <t>BCHĐB
huyện Đa Krông</t>
  </si>
  <si>
    <t>14,5x20,5</t>
  </si>
  <si>
    <t>PGS, TS. Phạm Thị Khanh
(Chủ biên)</t>
  </si>
  <si>
    <t>TPH                      (Phục vụ triển khai NQĐH XI)</t>
  </si>
  <si>
    <t xml:space="preserve">Phiên toà sơ thẩm dân sự những vấn đề lý luận 
và thực tiễn </t>
  </si>
  <si>
    <t xml:space="preserve">Vấn đề chủ nghĩa xã hội khoa học trong tác phẩm của Các Mác - Ph. Ăngghen - V. I. Lênin </t>
  </si>
  <si>
    <t>TS.                         Trần Chí Mỹ PGS, TS.                                         Đinh Ngọc Thạch                       (Đồng chủ biên)</t>
  </si>
  <si>
    <t>Luật khiếu nại tố cáo
năm 1998; sửa đổi, bổ sung năm 2004, 2005 và các văn bản hướng dẫn thi hành</t>
  </si>
  <si>
    <t>Tư tưởng Hồ Chí Minh về giáo dục thanh niên</t>
  </si>
  <si>
    <t>TS.Đoàn Nam Đàn</t>
  </si>
  <si>
    <t>Vai trò của pháp luật trong đời sống xã hội</t>
  </si>
  <si>
    <t>TS.Nguyễn Minh Đoan</t>
  </si>
  <si>
    <t xml:space="preserve">Một số giải pháp tháo gỡ khó khăn, trở ngại của uỷ ban kiểm tra các cấp trong thực hiện nhiệm vụ kiểm tra khi có dấu hiệu vi phạm </t>
  </si>
  <si>
    <t>TS.                      Lê Hồng Liên (Chủ biên)</t>
  </si>
  <si>
    <t xml:space="preserve">Quy định pháp luật về quản lý hoạt động chợ và thương mại biên giới, của khẩu </t>
  </si>
  <si>
    <t xml:space="preserve">Luật khiếu nại , tố cáo và văn bản hướng dẫn thi hành </t>
  </si>
  <si>
    <t xml:space="preserve">BCHĐảng bộ xã Hà Thượng </t>
  </si>
  <si>
    <t xml:space="preserve">Việt Nam đất nước con người </t>
  </si>
  <si>
    <t>Lịch sử hình thành và phát triển các đơn vị bộ ngoại giao 1945 - 2010</t>
  </si>
  <si>
    <t xml:space="preserve">Đại tướng tổng tư lệnh Võ Nguyên Giáp với sử học Việt Nam </t>
  </si>
  <si>
    <t xml:space="preserve">Hội khoa học lịch sử việt Nam Tạp chí xưa và nay </t>
  </si>
  <si>
    <t>TS.                         Nguyễn Thị Thu Phương                  (Chủ biên)</t>
  </si>
  <si>
    <t xml:space="preserve">Các văn bản xử phạt hành chính trong lĩnh vực bình đẳng giới, tư pháp, xây dựng và sửa đổi, bổ sung biện pháp đưa vào trường giáo dưỡng </t>
  </si>
  <si>
    <t>Luật giáo dục năm 2005 được sửa đổi, bổ sung năm 2009</t>
  </si>
  <si>
    <t>Một số vấn đề phân công, phối hợp và kiểm soát quyền lực trong xây dựng nhà nước pháp quyền xã hội chủ nghĩa Việt Nam 
(Sách chuyên khảo)</t>
  </si>
  <si>
    <t>GS, TS.                Trần Ngọc Đường                 (Chủ biên)</t>
  </si>
  <si>
    <t xml:space="preserve">Một số vấn đề lý luận và thực tiễn xây dựng, phát triển văn hoá Việt Nam </t>
  </si>
  <si>
    <t xml:space="preserve">PGS, TS. Nguyễn Thị Hương, Ths. Trần Kim Cúc </t>
  </si>
  <si>
    <t>Chế định các biện pháp ngăn chặn theo luật tố tụng hình sự Việt Nam những vấn đề lý luận và thực tiễn (sách chuyên khảo)</t>
  </si>
  <si>
    <t>TS. Nguyễn Trọng Phúc</t>
  </si>
  <si>
    <t>Lịch sử Đảng bộ xã Ba Lòng (1930-2010)</t>
  </si>
  <si>
    <t>ĐB huyện Đakrông, BCHĐB xã Ba Lòng</t>
  </si>
  <si>
    <t>1-2015</t>
  </si>
  <si>
    <t>Dịch vụ Thừa thiên Huế</t>
  </si>
  <si>
    <t>Sống - học tập - làm việc theo tư tưởng Hồ Chí Minh</t>
  </si>
  <si>
    <t>GS. TS. Nguyễn Như Ý, TS. Nguyễn An Tiêm, ThS. Nguyễn Nguyên</t>
  </si>
  <si>
    <t>Bài giảng môn học chính trị</t>
  </si>
  <si>
    <t>Ts. Trương Văn Bính</t>
  </si>
  <si>
    <t>Thế giới bước ngoặt lịch sử</t>
  </si>
  <si>
    <t>Đại tá Lê Thế Mẫu</t>
  </si>
  <si>
    <t>Tư tưởng triết học và giáo dục của Trần Đức Thảo</t>
  </si>
  <si>
    <t>Trường Đh Sư phạm Hà Nội</t>
  </si>
  <si>
    <t>Lịch sử y tế tỉnh Cao Bằng (1930-2013)</t>
  </si>
  <si>
    <t>UBND tỉnh Cao Bằng - Sở y tế</t>
  </si>
  <si>
    <t>Học tập và làm theo tấm gương đạo đức Hồ Chí Minh về trung thực, trách nhiệm; gắn bó với nhân dân; đoàn kết, xây dựng Đảng trong sách, vững mạnh (tài liệu sinh hoạt chi bộ, các tổ chức đoàn thể và các cơ quan, đơn vị năm 2015)</t>
  </si>
  <si>
    <t>Bộ luật hình sự năm 1999 được sđ, bs năm 2009</t>
  </si>
  <si>
    <t xml:space="preserve">Luật bảo hiểm y tế năm 2008 sđ, bs năm 2014 </t>
  </si>
  <si>
    <t>Bộ luật tố tụng hình sự của nước cộng hòa xã hội chủ nghĩa Việt  Nam</t>
  </si>
  <si>
    <t>Luật quản lý, sử dụng vốn nhà nước đầu tư vào sản xuất, kinh doanh tại doanh nghiệp</t>
  </si>
  <si>
    <t>Điện ảnh học lý luận và thực tiễn</t>
  </si>
  <si>
    <t>Vũ Ngọc Thanh</t>
  </si>
  <si>
    <t>Quảng cáo Âu Việt</t>
  </si>
  <si>
    <t>Nghiên cứu, học tập Di chúc của Chủ tịch Hồ Chí Minh</t>
  </si>
  <si>
    <t>Lịch sử dđấu tranh cách mạng của đảng bộ và nhân dân xã Nhơn Đức (1930-2010)</t>
  </si>
  <si>
    <t>BCH Đảng bộ huyện Nhà Bè</t>
  </si>
  <si>
    <t>Một số vấn đề về giải thích pháp luật chính thức ở VN hiện nay</t>
  </si>
  <si>
    <t>TS. Phạm Thị Duyên Thảo</t>
  </si>
  <si>
    <t>Hiện đại hóa giáo dục</t>
  </si>
  <si>
    <t>Vương Bân Thái</t>
  </si>
  <si>
    <t>Một số giải pháp góp phần ổn định và phát triển ở Tây Nguyên hiện nay</t>
  </si>
  <si>
    <t>PGS,TS.Phạm Hảo</t>
  </si>
  <si>
    <t>Tài liệu học tập các Nghị quyết Hội nghị Trung ương 5, khoá X
(Dành cho cán bộ, đảng viên cơ sở)</t>
  </si>
  <si>
    <t>Ban TGTW</t>
  </si>
  <si>
    <t>20/9/2007</t>
  </si>
  <si>
    <t>Chủ trương 189 ngày 1-4-2010, in tái bản cho TTPH 1.000 bản, hệ số ban đề nghị 0,5</t>
  </si>
  <si>
    <t xml:space="preserve">Ngô Quân Lập </t>
  </si>
  <si>
    <t>Làm người cộng sản trong giai đoạn hiện nay (tái bản có sửa chữa, bổ sung)</t>
  </si>
  <si>
    <t>PGS.TS.Tô Huy Rứa - PGS.TS. Trần Khắc Việt (Đồng chủ biên)</t>
  </si>
  <si>
    <t>Công ty In Sách Việt Nam</t>
  </si>
  <si>
    <t>Tìm hiểu Hành chính công Hoa Kỳ - Lý thuyết và thực tiễn (Sách chuyên khảo)</t>
  </si>
  <si>
    <t>Học viện Hành chính - PGS.TS. Nguyễn Hữu Hải (Chủ biên)</t>
  </si>
  <si>
    <t>Luật phòng, chống khủng bố</t>
  </si>
  <si>
    <t>Pháp luật Việt Nam về trách nhiệm bồi thường của nhà nước</t>
  </si>
  <si>
    <t>Quy định mới về nhãn hiệu hàng hóa</t>
  </si>
  <si>
    <t>Quy định mới về thương mại điện tử</t>
  </si>
  <si>
    <t>Một số lời dạy và mẩu chuyện về tấm gương đạo đức của Chủ tịch Hồ Chí Minh</t>
  </si>
  <si>
    <t>Đẩy mạnh học tập và làm theo tấm gương đạo đức Hồ Chí Minh</t>
  </si>
  <si>
    <t>TB</t>
  </si>
  <si>
    <t xml:space="preserve">Sổ tay tổ chức lấy ý kiến cử tri về dự thảo luật </t>
  </si>
  <si>
    <t>12x20</t>
  </si>
  <si>
    <t>Ban TGCP</t>
  </si>
  <si>
    <t>Nể và Né - Tiểu phẩm báo chí</t>
  </si>
  <si>
    <t>Hữu THọ</t>
  </si>
  <si>
    <t>In VHDT</t>
  </si>
  <si>
    <t>xinhê 1000c</t>
  </si>
  <si>
    <t>Vai trò của Chính phủ trong quy trình lập pháp ở Việt Nam (Sách chuyên khảo)</t>
  </si>
  <si>
    <t>TS. Trần QUốc Bình</t>
  </si>
  <si>
    <t>Một số vấn đề tổ chức thực hiện quyền lực Nhà nước                          (Sách tham khảo)</t>
  </si>
  <si>
    <t>TS. Nguyễn Minh Đoan TS. Bùi Thị Đào. THS. Trần Ngọc Định ...</t>
  </si>
  <si>
    <t>Lịch sử các học thuyết kinh tế</t>
  </si>
  <si>
    <t>HVBCTT                    khoa KT                              TS.                            Ngô Văn Lương</t>
  </si>
  <si>
    <t xml:space="preserve">Xưởng in Nhà xuất bản Văn hoá Dân tộc </t>
  </si>
  <si>
    <t>Pháp luật về xúc tiến thương mại ở Việt Nam; những vấn đề lý luận và thực tiễn</t>
  </si>
  <si>
    <t>TS.Nguyễn Thị Dung</t>
  </si>
  <si>
    <t>Phát huy nhân tố con người trong phát triển lực lượng sản xuất ở Việt Nam hiện nay</t>
  </si>
  <si>
    <t>TS.Phạm Công Nhất</t>
  </si>
  <si>
    <t xml:space="preserve">Quy định mới hướng dẫn thi hành luật đất đai năm 2003 </t>
  </si>
  <si>
    <t>Văn bản mới về thi hành luật xây dựng</t>
  </si>
  <si>
    <t>Lịch sử Đảng bộ huyện Đông Hưng
(1927-2005)</t>
  </si>
  <si>
    <t>BCHĐB huyện Đông Hưng</t>
  </si>
  <si>
    <t>Luật phòng, chống nhiễm vi rút gây ra hội chứng suy giảm miễn dịch mắc phải ở người (HIV/AIDS) năm 2006 và văn bản hướng dẫn thi hành</t>
  </si>
  <si>
    <t>18/10/2007</t>
  </si>
  <si>
    <t>Văn bản mới về xử phạt vi phạm hành chính trong lĩnh vực giao thông đường bộ</t>
  </si>
  <si>
    <t>Giáo trình Lôgíc học</t>
  </si>
  <si>
    <t>Giáo trình Tư tưởng Hồ Chí Minh (Dành cho sinh viên đại học, cao đẳng khối không chuyên ngành Mác- Lênin, tư tưởng Hồ Chí Minh)</t>
  </si>
  <si>
    <t xml:space="preserve">Cơ chế giám sát của nhân dân đối với hoạt động của bộ máy Đảng và nhà nước . Một số vấn đề lý luận và thực tiễn </t>
  </si>
  <si>
    <t xml:space="preserve">GSTSKH.               Đào Trí Úc </t>
  </si>
  <si>
    <t xml:space="preserve">Đảng Công sản Việt Nam lãnh đạo công cuộc đổi mới </t>
  </si>
  <si>
    <t>Bùi Kim Đỉnh HVBCTT</t>
  </si>
  <si>
    <t xml:space="preserve">Pháp lệnh công an xã </t>
  </si>
  <si>
    <t xml:space="preserve">Luật chất lượng sản phẩm hàng hoá năm 2007 và văn bản hướng dẫn thi hành </t>
  </si>
  <si>
    <t xml:space="preserve">Pháp lệnh sửa đổi bổ sung điều 6 pháp lệnh thuế và tài nguyên </t>
  </si>
  <si>
    <t xml:space="preserve">Luật phòng, chống nhiễm vi rút gây ra hội chứng suy giảm miễn dịch mắc phải ở người (HIV/ AIDS) </t>
  </si>
  <si>
    <t>17/12/2008</t>
  </si>
  <si>
    <t>Đã tiính ĐM 2008</t>
  </si>
  <si>
    <t>Chế định chứng cứ trong luật tố tụng hình sự Việt Nam Sách chuyên khảo                                          (Tái bản có bổ sung)</t>
  </si>
  <si>
    <t xml:space="preserve">TS.                         Trần Quang Tiệp </t>
  </si>
  <si>
    <t>AGENT ORANGE IN VIETNAM Yesterday's Crime, Todayy's Tragedy Forwordby Frangói Gros</t>
  </si>
  <si>
    <t>Association D' Amitie' Franco - Vietnamiênn (Franco - Vietnammese Friendship Association)</t>
  </si>
  <si>
    <t>30/3/2009</t>
  </si>
  <si>
    <t xml:space="preserve">Văn kiện Hội nghị ban chấp hành Trung ương Đảng khoá X                     (Hội nghị lần thứ ba, tư, năm, sáu,bảy và Chín) </t>
  </si>
  <si>
    <t xml:space="preserve">PGS, TS.                  Phạm Xuân Mỹ..... </t>
  </si>
  <si>
    <t xml:space="preserve">Nhà xuất bản thế giới </t>
  </si>
  <si>
    <t xml:space="preserve">Giáo trình lý luận và pháp luật về quyền con người </t>
  </si>
  <si>
    <t xml:space="preserve">Kinh tế Việt Nam sau khi ra nhập WTO                                (Sách tham khảo)                           Tổng hợp các kết quả nghiên cứu của Diễn đàn </t>
  </si>
  <si>
    <t>Diễn đàn KT và Tài chính Việt - Pháp Khoá họp lần thứ bảy</t>
  </si>
  <si>
    <t>15/4/2009</t>
  </si>
  <si>
    <t xml:space="preserve">Hỏi - Đáp                                           về quy trình bầu, miễn nhiệm, bãi nhiệm trưởng thôn, tổ truởng tổ dân phố </t>
  </si>
  <si>
    <t xml:space="preserve">Hội đồng chỉ đạo xuất bản sách xã phưòng thị trấn  </t>
  </si>
  <si>
    <t xml:space="preserve"> 1/2010</t>
  </si>
  <si>
    <t>GS, TS.                 Trần Văn Bính                (Chủ biên)</t>
  </si>
  <si>
    <t>Thăng Long - Hà Nội 1000 năm đô thị hoá                                      (Sách tham khảo)</t>
  </si>
  <si>
    <t xml:space="preserve">Bộ Tư pháp viện khoa học pháp lý </t>
  </si>
  <si>
    <t>27/2/2009</t>
  </si>
  <si>
    <t xml:space="preserve">Bình luận khoa học bộ luật dân sự năm 2005                         (Tâp II) Phần thứ ba:                     Nghĩa vụ dân sự và hợp đồng dân sự </t>
  </si>
  <si>
    <t>Bộ Tư pháp viện khoa học pháp lý      PGS, TS. Hoàng Thế Liên</t>
  </si>
  <si>
    <t>Kỷ yếu Đoàn đại biểu 54 dân tộc Việt Nam đi thăm và làm việc tại huyện đảo Trường Sa và Nhà giàn DK1</t>
  </si>
  <si>
    <t>Ủy ban Trung ương Mặt trận Tổ quốc Việt Nam</t>
  </si>
  <si>
    <t>Nhà in Khoa học và Công nghệ</t>
  </si>
  <si>
    <t>Lịch sử quan hệ đặc biệt VN-Lào, Lào-VN (1930-2007), Văn kiện, tập III (1956-1975)</t>
  </si>
  <si>
    <t>GS, TS.                 Dương Phú Hiệp               (Chủ biên)</t>
  </si>
  <si>
    <t xml:space="preserve">Một số văn bản pháp luật 
về chứng thực </t>
  </si>
  <si>
    <t>BCT(20-24/6/2011)</t>
  </si>
  <si>
    <t xml:space="preserve">Thuỷ chung cùng năm tháng </t>
  </si>
  <si>
    <t>Tỉnh uỷ 
Phú Yên</t>
  </si>
  <si>
    <t>PGS.TS. Nguyễn Thế Nghĩa - TS. Nguyễn Thị Bích Thuỷ</t>
  </si>
  <si>
    <t>BCH Đảng bộ xã Quảng Nghiệp</t>
  </si>
  <si>
    <t>Phong trào khởi nghĩa N'Trang Lơng (1912-1936)</t>
  </si>
  <si>
    <t>BCH Đảng bộ tỉnh Đắk Nông</t>
  </si>
  <si>
    <t>Các nghị quyết của Trung ương Đảng (2005-2010) (Lưu hành nội bộ)</t>
  </si>
  <si>
    <t>History of Vienam-Laos, Laos-Vietnam special relationship (1930-2007), Documents, volume I (1930-1945)</t>
  </si>
  <si>
    <t>BC tuần (21 đến 25/5): 16 cuốn</t>
  </si>
  <si>
    <t>History of Vienam-Laos, Laos-Vietnam special relationship (1930-2007), Writings of Party and State leaders</t>
  </si>
  <si>
    <t>Nguồn lực trí tuệ Việt Nam- Lịch sử, hiện trạng và triển vọng</t>
  </si>
  <si>
    <t>GS, TS. Nguyễn Văn Khánh (Chủ biên)</t>
  </si>
  <si>
    <t>Lịch sử kháng chiến chống Mỹ, cứu nước (1954-1975), tập IX- Tính chất, đặc điểm, tầm vóc và bài học lịch sử</t>
  </si>
  <si>
    <t>Bộ Quốc phòng- Viện Lịch sử quân sự Việt Nam</t>
  </si>
  <si>
    <t>Tư tưởng hợp tác xã- Kinh nghiệm quốc tế và thực tiễn Việt Nam</t>
  </si>
  <si>
    <t>Bộ Kế hoạch và Đầu tư- Vụ Hợp tác xã</t>
  </si>
  <si>
    <t>Pháp luật Việt Nam 
về trọng tài thương mại 
(sách chuyên khảo)</t>
  </si>
  <si>
    <t xml:space="preserve">TS. Đỗ Văn Đại - TS. Trần Hoàng Hải </t>
  </si>
  <si>
    <t>Pháp luật an sinh xã hội -
kinh nghiệm của một số nước đối với Việt Nam 
(Sách tham khảo)</t>
  </si>
  <si>
    <t xml:space="preserve">TS. Trần Hoàng Hải, TS. Lê Thị Thúy Hương  </t>
  </si>
  <si>
    <t xml:space="preserve">Cty in báo Nhân dân TP Hồ Chí Minh </t>
  </si>
  <si>
    <t>GS.TS. Trình Quang Phú</t>
  </si>
  <si>
    <t>Ban Tuyên giáo Trung ương - Tổng cục Dạy nghề - Viện Nghiên cứu phát triển phương Đông</t>
  </si>
  <si>
    <t>Cẩm nang dành cho đại biểu Hội đồng nhân dân các cấp</t>
  </si>
  <si>
    <t>Bộ Nội vụ - Viện Khoa học tổ chức nhà nước</t>
  </si>
  <si>
    <t>Chính sách thu hút, sử dụng nguồn nhân lực chất lượng từ nước ngoài trở về</t>
  </si>
  <si>
    <t>TS. Phạm Đức Chính</t>
  </si>
  <si>
    <t>Giáo trình quản lý xã hội về tôn giáo</t>
  </si>
  <si>
    <t>Học viện Báo chí và Tuyên truyền - PGS.TS. Hoàng Quốc Bảo (Chủ biên)</t>
  </si>
  <si>
    <t>Tổ chuyên gia</t>
  </si>
  <si>
    <t>Tổng kết một số vấn đề lý luận - thực tiễn qua 30 năm đổi mới và hoàn thiện hệ thống tư pháp (1986-2016)</t>
  </si>
  <si>
    <t>Cơ hội đầu tư và kinh doanh ở Mianma (Sách tham khảo)</t>
  </si>
  <si>
    <t>Hội hữu nghị Việt Nam - Myanmar; Chủ tịch, Đại sứ Chu Công Phùng (Chủ biên)</t>
  </si>
  <si>
    <t>Mianma - Lịch sử và hiện tại (Tái bản có sửa chữa, bổ sung)</t>
  </si>
  <si>
    <t>Phân định thẩm quyền giải quyết khiếu nại hành chính và thẩm quyền xét xử hành chính ở Việt Nam (Sách chuyên khảo) (Tái bản có chỉnh sửa, bổ sung)</t>
  </si>
  <si>
    <t>Đại học Luật Hà Nội - TS. Nguyễn Mạnh Hùng</t>
  </si>
  <si>
    <t>Con người mới trong quá trình định hướng xã hội chủ nghĩa ở nước ta</t>
  </si>
  <si>
    <t>TS. Phạm Mậu Tuyển</t>
  </si>
  <si>
    <t>Nghị định số 46/2016/NĐ-CP ngày 26-5-2016 của Chính phủ quy định xử phạt vi phạm hành chính trong lĩnh vực giao thông đường bộ và đường sắt</t>
  </si>
  <si>
    <t>Bác Hồ với hoạt động văn hoá nghệ thuật</t>
  </si>
  <si>
    <t>Khắc Tuế (Chủ biên)</t>
  </si>
  <si>
    <t>Giáo trình đại cương về chính sách công</t>
  </si>
  <si>
    <t>PGS.TS. Nguyễn Hữu Hải, PGS.TS. Lê Văn Đính, TS. Đinh Trung Thành</t>
  </si>
  <si>
    <t>Văn kiện Đảng bộ toàn tập - 14 (1986-1991)</t>
  </si>
  <si>
    <t>Đảng Cộng sản VIệt Nam - Đảng bộ tỉnh Lào Cai</t>
  </si>
  <si>
    <t>Văn kiện Đảng bộ toàn tập - 11 (1978-1980)</t>
  </si>
  <si>
    <t>Văn kiện Đảng bộ toàn tập - 12 (1980-1982)</t>
  </si>
  <si>
    <t>Về cách mạng Việt Nam trong thời đại ngày nay</t>
  </si>
  <si>
    <t>Văn kiện Đảng toàn tập - Tập 60 (2001)</t>
  </si>
  <si>
    <t>Tiến Bộ, Bình Định, Báo ND</t>
  </si>
  <si>
    <t>Văn kiện Đảng toàn tập - Tập 61 (2002)</t>
  </si>
  <si>
    <t>Văn kiện Đảng toàn tập - Tập 62 (2003)</t>
  </si>
  <si>
    <t>Văn kiện Đảng toàn tập - Tập 63 (2004)</t>
  </si>
  <si>
    <t>Văn kiện Đảng toàn tập - Tập 64 (2005)</t>
  </si>
  <si>
    <t>Giáo trình tổ chức diễn đàn trên báo mạng điện tử</t>
  </si>
  <si>
    <t>Học viện Báo chí và tuyên truyền - PGS.TS. Nguyễn Thị Trường Giang</t>
  </si>
  <si>
    <t>Đền Cờn - Điểm đến Hoàng Mai</t>
  </si>
  <si>
    <t>Thị uỷ - HĐND - UBND thị xã Hoàng Mai - Viện Nghiên cứu văn hoá Thăng Long - TS. Nguyễn Viết Chức (Chủ biên)</t>
  </si>
  <si>
    <t>Doanh nhân và kiểm soát quản trị</t>
  </si>
  <si>
    <t>Phạm Hoài Huấn</t>
  </si>
  <si>
    <t>Cẩm nang tra cứu pháp luật về lao động</t>
  </si>
  <si>
    <t>Cẩm nang tra cứu pháp luật về doanh nghiệp</t>
  </si>
  <si>
    <t>Cẩm nang tra cứu pháp luật về đất đai</t>
  </si>
  <si>
    <t>Công ty CP Văn hoá - Công nghệ Mêkông Việt</t>
  </si>
  <si>
    <t>Tài liệu tuyên truyền về Hiến pháp nước CHXHCNVN (dùng cho cán bộ, đảng viên)</t>
  </si>
  <si>
    <t>Hội đồng chỉ đạo xuất bản sách xã, phường, thị trấn/ Đinh Thị Minh Thái</t>
  </si>
  <si>
    <t>Kiến thức cơ bản về chăn nuôi gia cầm</t>
  </si>
  <si>
    <t>Kỹ năng lãnh đạo, điều hành của chủ tịch, phó chủ tịch ủy ban nhân dân cấp xã</t>
  </si>
  <si>
    <t>Quốc hiệu Việt Nam qua các thời kỳ lịch sử</t>
  </si>
  <si>
    <t>PGS,TS. Cao Văn Liên</t>
  </si>
  <si>
    <t>TS. Phạm Ngọc Trung (Chủ biên)</t>
  </si>
  <si>
    <t>Quan hệ quốc tế thời hiện đại - Những vấn đề mới đặt ra</t>
  </si>
  <si>
    <t>GS,TS. Đỗ Thanh Bình- PGS,TS. Văn Ngọc Thành (Đồng chủ biên)</t>
  </si>
  <si>
    <t>Tiếng Việt- Tiếng nói thống nhất của dân tộc Việt Nam</t>
  </si>
  <si>
    <t>GS.TS.NGND. Bùi Khánh Thế</t>
  </si>
  <si>
    <t>Đẩy mạnh xã hội hóa giáo dục, y tế ở Việt Nam (Sách chuyên khảo)</t>
  </si>
  <si>
    <t>PGS.TS. Nguyễn Minh Phương</t>
  </si>
  <si>
    <t>Về quyền lực trong quản lý nhà nước hiện nay (Sách chuyên khảo)</t>
  </si>
  <si>
    <t>PGS.TS. Lê Minh Quân- ThS. Bùi Việt Hương (Đồng chủ biên)</t>
  </si>
  <si>
    <t>Tự phê bình và phê bình trong Đảng</t>
  </si>
  <si>
    <t>Nguyễn Văn Cừ - Tiểu sử</t>
  </si>
  <si>
    <t>Chương trình viết tiểu sử các đồng chí lãnh đạo của Đảng và Nhà nước</t>
  </si>
  <si>
    <t>Lịch sử quan hệ đặc biệt VN- Lào, Lào- VN (1930-2007), Tài liệu tuyên truyền</t>
  </si>
  <si>
    <t>Ban Tuyên huấn Đảng Nhân dân Cách mạng Lào- Ban Tuyên giáo Trung ương Đảng Cộng sản VN</t>
  </si>
  <si>
    <t xml:space="preserve">BCHĐB                 Thị xã Thủ dầu Một Đảng bộ phường Phú Thọ </t>
  </si>
  <si>
    <t>Lịch sử đảng bộ xã An Bình (1975 - 2005)</t>
  </si>
  <si>
    <t xml:space="preserve"> Đảng bộ huyện Dĩ An </t>
  </si>
  <si>
    <t>Đồng Nơ lịch sử truyền thống đấu tranh và xây dựng (1976 -2008)</t>
  </si>
  <si>
    <t xml:space="preserve"> Đảng bộ huyện Bình Long </t>
  </si>
  <si>
    <t>Nguyễn Ái Quốc với Quốc Tế Cộng sản                                    1920-1943)</t>
  </si>
  <si>
    <t>PGS, TS.         Lê Văn Tích       Chủ biên)</t>
  </si>
  <si>
    <t>23/03/2009</t>
  </si>
  <si>
    <t>Văn kiện Đại hội Đại biểu toàn quốc lần thứ X</t>
  </si>
  <si>
    <t xml:space="preserve"> Đảng Cộng sản Việt Nam </t>
  </si>
  <si>
    <t>Lịch sử Đảng bộ tỉnh Đăk Lăk 1975 - 2005</t>
  </si>
  <si>
    <t>BCH Đảng bộ tỉnh đăk Lăk</t>
  </si>
  <si>
    <t xml:space="preserve">Quy định pháp luật về xử phạt vi phạm hành chính trong lĩnh vực kế hoạch - đầu tư,hàng không dân dụng, bưu chính viễn thông - tần số vô tuyến điện và một số lĩnh vực khác  </t>
  </si>
  <si>
    <t xml:space="preserve">Luật đất đai năm  2003                      (Sửa đổi ,bổ sung năm 2009) và các bghị định hướng dẫn thi hành                                        * Luật đất đại năm 2003 đựơc sửa đổi, bổ sung năm 2009                                           * Các Nghị </t>
  </si>
  <si>
    <t>PGS, TS. Nguyễn Vũ Tiến, TS. Đỗ Đức Hồng Hà, Ths. Nguyễn Kim Nga</t>
  </si>
  <si>
    <t>Nghị quyết của Quốc hội về việc lấy phiếu tín nhiệm, bỏ phiếu tín nhiệm đối với người giữ chức vụ do Quốc hội, Hội đồng nhân dân bầu hoặc phê chuẩn</t>
  </si>
  <si>
    <t>Luật sđ, bs một số điều của Luật luật sư</t>
  </si>
  <si>
    <t>Luật quản lý thuế năm 2006 sđ, bs năm 2012</t>
  </si>
  <si>
    <t>In sách VN</t>
  </si>
  <si>
    <t>Luật sđ, bs một số điều của Luật phòng, chống tham nhũng</t>
  </si>
  <si>
    <t>Luật dự trữ quốc gia</t>
  </si>
  <si>
    <t>Luật sđ, bs một số điều của Luật điện lực</t>
  </si>
  <si>
    <t>Luật điện lực năm 2004 sđ, bs năm 2012</t>
  </si>
  <si>
    <t>Luật luật sư năm 2006 sđ, bs năm 2012</t>
  </si>
  <si>
    <t>Báo cáo chính trị của Ban Chấp hành Trung ương Đảng khóa X tại Đại hội đại biểu toàn quốc lần thứ XI</t>
  </si>
  <si>
    <t>Đảng Cộng sản VN</t>
  </si>
  <si>
    <t>Chiến lược phát triển kinh tế- xã hội 2011-2020</t>
  </si>
  <si>
    <t>Cương lĩnh xây dựng đất nước trong thời kỳ quá độ lên chủ nghĩa xã hội (Bổ sung, phát triển năm 2011)</t>
  </si>
  <si>
    <t>Nghiên cứu so sánh Hiến pháp các quốc gia ASEAN</t>
  </si>
  <si>
    <t>Đại học Luật Hà Nội, TS. Tô Văn Hòa</t>
  </si>
  <si>
    <t>Lực lượng vũ trang tỉnh Bạc Liêu - 30 năm xây dựng và chiến đấu bảo vệ Tổ quốc (1975-2005)</t>
  </si>
  <si>
    <t>Luật tổ chức tòa án nhân dân</t>
  </si>
  <si>
    <t xml:space="preserve">Một số kỹ năng trong hoạt động lãng đạo quản lý
cấp cơ sở </t>
  </si>
  <si>
    <t>Báo cáo tổng hợp ý kiến nhân dân về Dự thảo sửa đổi  Hiến pháp năm 1992 (Từ ngày 02-1-2013 đến ngày 30-4-2013)</t>
  </si>
  <si>
    <t>Ủy ban Dự thảo sửa đổi  Hiến pháp năm 1992 - Ban biên tập</t>
  </si>
  <si>
    <t>20x29,5</t>
  </si>
  <si>
    <t>Một số vấn đề lý luận và thực tiễn xây dựng và thực hiện nghị quyết của Quốc hội</t>
  </si>
  <si>
    <t>UBTVQH - Viện Nghiên cứu lập pháp - PGS.TS. Vũ Hồng Anh (Chủ biên)</t>
  </si>
  <si>
    <t>6-2013</t>
  </si>
  <si>
    <t>Lợi thế xuất khẩu nông sản của VN sau khi gia nhập WTO</t>
  </si>
  <si>
    <t>Trần Hoa Phượng</t>
  </si>
  <si>
    <t>Xây dựng Đảng cầm quyền trong quá trình phát triển kinh tế thị trường định hướng xã hội chủ nghĩa ở Việt Nam và kinh tế hàng hóa theo cơ chế thị trường định hướng xã hội chủ nghĩa ở Lào</t>
  </si>
  <si>
    <t>Bác Hồ - Tấm gương đạo đức sáng ngời</t>
  </si>
  <si>
    <t>Song Thành</t>
  </si>
  <si>
    <t>Bác Hồ với thiếu niên, nhi đồng (Qua những câu chuyện và những bức thư)</t>
  </si>
  <si>
    <t>Giải quyết những vấn đề kinh tế và xã hội cấp bách ở Việt Nam hiện nay</t>
  </si>
  <si>
    <t>Học viện Báo chí và tuyên truyền - Khoa chủ nghĩa xã hội khoa học - PGS.TS. Nguyễn Thọ Khang - TS. Bùi Thị Kim Hậu</t>
  </si>
  <si>
    <t>Vietsovpetro - 35 năm xây dựng và phát triển (Song ngữ VIệt - Nga)</t>
  </si>
  <si>
    <t>Vietsovpetro</t>
  </si>
  <si>
    <t>29x25</t>
  </si>
  <si>
    <t>Tìm hiểu Luật giáo dục nghề nghiệp năm 2014</t>
  </si>
  <si>
    <t>Chung một bóng cờ 
(Về Mặt trận Dân tộc giải phóng miền Nam Việt Nam)</t>
  </si>
  <si>
    <t xml:space="preserve">Hội đồng
 chỉ đạo </t>
  </si>
  <si>
    <t>CTy TNHHin một thành viên và Văn Hoá Phẩm</t>
  </si>
  <si>
    <t>Sách 2010 7/1/2010 nộp LC</t>
  </si>
  <si>
    <t>Quy đinh pháp luật về xử phạt vi phạm hành chính trong lĩnh vực giao thông đường bộ</t>
  </si>
  <si>
    <t>Tìm hiểu về pháp luật thuế tài nguyên</t>
  </si>
  <si>
    <t>Minh Thắng</t>
  </si>
  <si>
    <t>Một số vấn đề hoàn thiện chế dộ bầu cử đại biểu hội đồng nhân dân ở Việt Nam hiện nay (sách tham khảo)</t>
  </si>
  <si>
    <t>TS. Vũ Thị Loan</t>
  </si>
  <si>
    <t>Dân chủ và dân chủ ở cơ sở nông thôn trong tiến trình đổi mới (xuất bản lần thứ 2)</t>
  </si>
  <si>
    <t>GS.TS. Hoàng Chí Bảo</t>
  </si>
  <si>
    <t>Những khía cạnh triết học trong tín ngưỡng thờ cúng tổ tiên của người Việt ở đồng bằng Bắc bộ hiện nay</t>
  </si>
  <si>
    <t>PGS.TS. Trần Đăng Sinh</t>
  </si>
  <si>
    <t>Lâm Quang Huyên Những bài viết về kinh tế (1960-2008)</t>
  </si>
  <si>
    <t>Viện Kinh tế Việt Nam</t>
  </si>
  <si>
    <t>Trái đất nặng ân tình nhắc mãi tên người Hồ Chí Minh</t>
  </si>
  <si>
    <t>Dự thảo báo cáo trình đại hội đại biểu đảng bộ khối các cơ quan Trung ương nhiệm kỳ 2010 - 2015                   (Lưu hành nội bô )</t>
  </si>
  <si>
    <t>Lịch sử đảng bộ và nhân dân xã Bắc Hải (1930 - 2000)</t>
  </si>
  <si>
    <t xml:space="preserve">Ban chấp hành đảng bộ xã                Bắc Hải </t>
  </si>
  <si>
    <t xml:space="preserve">Phường Trần Phú                          những chặng đường lịch sử </t>
  </si>
  <si>
    <t xml:space="preserve">TUyHà Nội Q Uỷ Hoàng Mai ĐUỷ - HĐND - UBND Phường Trần Phú </t>
  </si>
  <si>
    <t>28/12/2009</t>
  </si>
  <si>
    <t xml:space="preserve">Hỏi - Đáp                                            về những quy định doanh nghiệp không được làm </t>
  </si>
  <si>
    <t xml:space="preserve">Bích Loan -               Bích Hạnh </t>
  </si>
  <si>
    <t>Các văn bản pháp luật về thuế (Được ban hành từ tháng 4 đến tháng 10 năm 2009)</t>
  </si>
  <si>
    <t>Lịch sử truyền thống công an quận Hoàn Kiếm (1945 - 2010)</t>
  </si>
  <si>
    <t>QH nước CHXHCNVN - Văn phòng Quốc hội</t>
  </si>
  <si>
    <t>Lý luận và thực tiễn về trưng cầu ý dân trên thế giới và ở Việt Nam (Sách chuyên khảo)</t>
  </si>
  <si>
    <t>Đại học Quốc gia Hà Nội - Khoa Luật - TS. Đặng Minh Tuấn (Chủ biên)</t>
  </si>
  <si>
    <t>Quản lý đầu tư phát triển từ ngân sách nhà nước trên địa bàn Thành phố Hải Phòng (2001-2010)</t>
  </si>
  <si>
    <t>Nguyễn Thị Thanh Nhàn</t>
  </si>
  <si>
    <r>
      <t xml:space="preserve">BC tháng 10: </t>
    </r>
    <r>
      <rPr>
        <b/>
        <sz val="12"/>
        <rFont val="Times New Roman"/>
        <family val="1"/>
      </rPr>
      <t>82</t>
    </r>
  </si>
  <si>
    <t>Tìm hiểu về quyền tự định đoạt của đương sự theo quy định của Bộ luật tố tụng dân sự Việt Nam</t>
  </si>
  <si>
    <t>Jeffrey D. Sachs</t>
  </si>
  <si>
    <t>Cty TNHH MTV In- TM TTXVN</t>
  </si>
  <si>
    <t>Văn kiện Quốc hội Toàn tập, tập 8 (1992-1997), quyển 3 (1995-1996)</t>
  </si>
  <si>
    <t>3/2012</t>
  </si>
  <si>
    <r>
      <t xml:space="preserve">BC tuần (5 đến 9/3/2012): </t>
    </r>
    <r>
      <rPr>
        <b/>
        <sz val="12"/>
        <rFont val="Times New Roman"/>
        <family val="1"/>
      </rPr>
      <t xml:space="preserve">20 </t>
    </r>
    <r>
      <rPr>
        <sz val="12"/>
        <rFont val="Times New Roman"/>
        <family val="1"/>
      </rPr>
      <t>cuốn</t>
    </r>
  </si>
  <si>
    <t>Đảng Cộng sản lãnh đạo quá trình đổi mới tại Việt Nam - Cập nhật hóa mô hình phát triển kinh tế - xã hội tại Cu Ba: Một số vấn đề lý luận và thực tiễn</t>
  </si>
  <si>
    <t>Di cư của người Hmông từ đổi mới đến nay (Sách chuyên khảo)</t>
  </si>
  <si>
    <t>TS. Đậu Tuấn Nam</t>
  </si>
  <si>
    <t>Cẩm nang tư vấn, phản biện và đóng góp xây dựng chính sách của các tổ chức xã hội Việt Nam</t>
  </si>
  <si>
    <t>Trung tâm nghiên cứu quản lý và phát triển bền vững- Quỹ hỗ trợ các sáng kiến tư pháp</t>
  </si>
  <si>
    <t>In Học Liệu</t>
  </si>
  <si>
    <t>Hỏi - đáp về chính sách dân số và xây dựng gia đình Việt Nam (Tái bản có sửa chữa, bổ sung)</t>
  </si>
  <si>
    <t>XN in ACS Việt Nam</t>
  </si>
  <si>
    <t>Công tác kiểm tra, giám sát của Đảng với phòng, chống tham nhũng ở nước ta hiện nay</t>
  </si>
  <si>
    <t>TS. Lê Hồng Liên (CB)</t>
  </si>
  <si>
    <t>Luật tần số vô tuyến điện năm 2009 và VBHDTH</t>
  </si>
  <si>
    <t>Thuốc thường dùng</t>
  </si>
  <si>
    <t>H-Đ về xây dựng nếp sống văn minh (TB có sửa chữa, bổ sung)</t>
  </si>
  <si>
    <t>H-Đ về cải cách thủ tục trong  hoạt động thu, nộp thuế (TB có sửa chữa, bổ sung)</t>
  </si>
  <si>
    <t>H-Đ về quản lý dự án đầu tư cấp xã (TB có sửa chữa, bổ sung)</t>
  </si>
  <si>
    <t>H-Đ về pháp luật giao thông đường thủy nội địa</t>
  </si>
  <si>
    <t>Kinh tế thế giới -
 Một thiên niên kỷ phát triển</t>
  </si>
  <si>
    <t>Angus Maddison</t>
  </si>
  <si>
    <r>
      <t xml:space="preserve">BC tuần 
(14-11 đến 18/11/2011):
</t>
    </r>
    <r>
      <rPr>
        <b/>
        <sz val="9"/>
        <rFont val="Times New Roman"/>
        <family val="1"/>
      </rPr>
      <t>13 cuốn</t>
    </r>
  </si>
  <si>
    <t>Tin học quản lý văn phòng
(TB lần thứ nhất có sửa chữa)</t>
  </si>
  <si>
    <t>TS. Huỳnh Thanh Nhã</t>
  </si>
  <si>
    <t>Xây dựng và hoàn thiện hệ thống pháp luật VN trong bối cảnh xây dựng nhà nước pháp quyền XHCN</t>
  </si>
  <si>
    <t>PGS, TS. Nguyễn Minh Đoan</t>
  </si>
  <si>
    <t>Lịch sử Đảng bộ huyện Tuyên Hóa, tập III (1975-2000)</t>
  </si>
  <si>
    <t>BCHĐB huyện Tuyên Hóa</t>
  </si>
  <si>
    <t>Những giải pháp và điều kiện thực hiện phòng, chống suy thoái tư tưởng, đạo đức, lối sống trong cán bộ, đảng viên</t>
  </si>
  <si>
    <t>Vũ Văn Phúc, Ngô Văn Thạo (đồng CB)</t>
  </si>
  <si>
    <t>70 năm trường Phan Đình Phùng Hà Tĩnh</t>
  </si>
  <si>
    <t>Trường THPT Phan Đình Phùng - Hà Tĩnh - Nguyễn PHan Thọ - Nguyễn Hồng Cường (ĐCB)</t>
  </si>
  <si>
    <t>Các dân tộc ở Việt Nam - Tập 1: Nhóm ngôn ngữ Việt - Mường</t>
  </si>
  <si>
    <t>Viện Dân tộc học - Vương Xuân Tình (Chủ biên)</t>
  </si>
  <si>
    <t>Công nghiệp hoá, hiện đại hoá nông nghiệp, nông thôn vùng Đồng bằng sông Cửu Long - 30 năm đổi mới</t>
  </si>
  <si>
    <t xml:space="preserve">Lịch sử quan hệ đặc biệt Việt Nam- Lào, Lào - Việt Nam 1930 - 2007                                    </t>
  </si>
  <si>
    <r>
      <t xml:space="preserve">Lịch sử quan hệ đặc biệt Việt Nam- Lào, Lào - Việt Nam 1930 - 2007                                      </t>
    </r>
    <r>
      <rPr>
        <b/>
        <sz val="10"/>
        <rFont val="Times New Roman"/>
        <family val="1"/>
      </rPr>
      <t xml:space="preserve">Văn kiện I     </t>
    </r>
    <r>
      <rPr>
        <sz val="10"/>
        <rFont val="Times New Roman"/>
        <family val="1"/>
      </rPr>
      <t xml:space="preserve">                                     1930 - 1945                                 </t>
    </r>
  </si>
  <si>
    <t>Nghiên cứu, xác minh
tư liệu và địa chỉ Chủ tịch Hồ Chí Minh đã sống và hoạt động ở nước ngoài từ năm 1911 đến năm 1941</t>
  </si>
  <si>
    <t>PGS. TS. Trần Minh Trưởng - ThS. Nguyễn Thị Giang (ĐCB)</t>
  </si>
  <si>
    <t>Logic học phật giáo</t>
  </si>
  <si>
    <t>TM Trường Xuân</t>
  </si>
  <si>
    <t>BC tuần 28-7 đến 1-8</t>
  </si>
  <si>
    <t xml:space="preserve">Các hiệp định phân định  Biển giữa Việt Nam và các nước láng giềng </t>
  </si>
  <si>
    <t>Lê Như Quỳnh, Nguyễn Trường Giang (CB)</t>
  </si>
  <si>
    <t>8-2014</t>
  </si>
  <si>
    <t>Khu di tích quốc gia đặc biệt Tân Trào</t>
  </si>
  <si>
    <t>DV thương mại Phú Thịnh</t>
  </si>
  <si>
    <t>Luật tiếp công dân năm 2013 và VBHDTH</t>
  </si>
  <si>
    <t>Hỏi - đáp luật tiếp công dân năm 2013</t>
  </si>
  <si>
    <t>Hỏi và đáp về 54 dân tộc Việt Nam</t>
  </si>
  <si>
    <t>TS.Nguyễn Văn Dũng</t>
  </si>
  <si>
    <t>Chủ nghĩa tư bản và chủ nghĩa xã hội trong thế kỷ XXI</t>
  </si>
  <si>
    <t>Những giải pháp và điều kiện thực hiện phòng, chống suy thoái tư tưởng chính trị, đạo đức, lối sống trong cán bộ, đảng viên (Tái bản lần thứ nhất)</t>
  </si>
  <si>
    <t>Đại thắng mùa xuân 1975 - 
Sự kiện - hỏi, đáp</t>
  </si>
  <si>
    <t>Hỏi - đáp về quản lý ngân sách và tài chính xã</t>
  </si>
  <si>
    <t>Quản lý, chỉ đạo công tác tư pháp xã, phường, thị trấn</t>
  </si>
  <si>
    <t>Hỏi - đáp về giám sát đầu tư, giám sát cán bộ tại cộng đồng khu dân cư</t>
  </si>
  <si>
    <t>Hỏi - đáp về tổ chức và hoạt động hòa giải ở cơ sở</t>
  </si>
  <si>
    <t>Hỏi - đáp pháp luật về bảo vệ, chăm sóc và giáo dục trẻ em</t>
  </si>
  <si>
    <t>Sổ tay bí thư chi bộ</t>
  </si>
  <si>
    <t>Lịch sử Đảng bộ và nhân dân xã Đông Minh (1930-2010)</t>
  </si>
  <si>
    <t>Ban Chấp hành Đảng bộ xã Đông Minh</t>
  </si>
  <si>
    <t>Quy trình, thủ tục hoạt động của Quốc hội</t>
  </si>
  <si>
    <t>Văn phòng Quốc hội - Đặng Văn Chiến (Chủ biên)</t>
  </si>
  <si>
    <t>Pháp luật đại cương - Dùng trong các trường đại học, cao đẳng và trung học chuyên nghiệp (Xuất bản lần thứ mười ba có sửa chữa, bổ sung)</t>
  </si>
  <si>
    <t>TB có sửa chữa</t>
  </si>
  <si>
    <t>60 năm giải phóng huyện Thanh Trì (6-10-1854 - 6-10-2014)</t>
  </si>
  <si>
    <t>Mặt trận Tổ quốc VN những hình ảnh lịch sử (song ngữ)</t>
  </si>
  <si>
    <t>Khoa học về biển và kinh tế miền biển</t>
  </si>
  <si>
    <t>10-2014</t>
  </si>
  <si>
    <t>Cơ sở hình thành xu hướng nghề nghiệp quân sự của người sĩ quan quân đội</t>
  </si>
  <si>
    <t>TS. Hoàng Văn Thanh</t>
  </si>
  <si>
    <t>Hỏi - đáp luật thực hành tiết kiệm chống lãng phí năm 2013</t>
  </si>
  <si>
    <t>Trương Hồng Quang, Nguyễn Thị Lương Trà</t>
  </si>
  <si>
    <t>Một số vấn đề về bảo vệ Tổ quốc trong thời kỳ mới</t>
  </si>
  <si>
    <t>Thiếu tướng, PGS.TS. Nguyễn Vĩnh Thắng</t>
  </si>
  <si>
    <t>Văn phòng Ban Chỉ đạo tỉnh Phú Thọ về phòng, chống tham nhũng</t>
  </si>
  <si>
    <t>Cấp dữ liệu cho PH làm danh mục đến hết cuốn 459</t>
  </si>
  <si>
    <t>8/2012</t>
  </si>
  <si>
    <r>
      <t>BC tuần (30/7 đến 3/8)</t>
    </r>
    <r>
      <rPr>
        <b/>
        <sz val="12"/>
        <rFont val="Times New Roman"/>
        <family val="1"/>
      </rPr>
      <t>: 6</t>
    </r>
  </si>
  <si>
    <t>Luật giá</t>
  </si>
  <si>
    <t>Tài liệu chuyên đề bồi dưỡng lý luận chính trị và nghiệp vụ dành cho cán bộ Hội Cựu chiến binh ở cơ sở</t>
  </si>
  <si>
    <t>Trước ghi nhầm là TPH</t>
  </si>
  <si>
    <t>Tài liệu bồi dưỡng về phòng, chống tham nhũng (dành cho giảng viên, giáo viên các trường hành chính, quản lý nghiệp vụ thuộc tổ chức đảng, cơ quan NN; trường thuộc lực lượng vũ trang, thuộc tổ chức CT-XH)</t>
  </si>
  <si>
    <t>Trách nhiệm hình sự của pháp nhân trong pháp luật hình sự</t>
  </si>
  <si>
    <t>TS. Trịnh Quốc Toản</t>
  </si>
  <si>
    <t>Quy định về hỗ trợ pháp lý 
cho doanh nghiệp</t>
  </si>
  <si>
    <t>Các quy chế về cảnh báo, phòng, chống thiên tai (áp thấp nhiệt đới, bão, lũ lụt, động đất, sóng thần…)</t>
  </si>
  <si>
    <t xml:space="preserve">Viện KHXH Việt Nam                     Viện nghiên cứu Trung Quốc </t>
  </si>
  <si>
    <t>Cẩm nang công tác chi bộ 
ở xã, phường thị trấn  
 (Xuất bản lần thứ hai)</t>
  </si>
  <si>
    <t>Sách xã, phường</t>
  </si>
  <si>
    <t>12.5x20,5</t>
  </si>
  <si>
    <t>Tài liệu bồi dưỡng công tác Đảng cho bí thư chi bộ và cấp uỷ viên cơ sở                                    (Tái bản có sửa chữa bổ sung)</t>
  </si>
  <si>
    <t xml:space="preserve">Luật quản lý sử dụng tài sản nhà nước năm 2008 và văn bản hướng dẫn thi hành </t>
  </si>
  <si>
    <t xml:space="preserve">Lược khảo nhân vật lịch sử quân sự tieu biểu trong sự nghiệp bảo vệ, giải phóng Thăng Long Hà Nội </t>
  </si>
  <si>
    <t xml:space="preserve">Thiếu tướng, PGS, TS. Nguyễn Văn Tài Đại tá,                     PGS, TS.               Văn Đắc Thanh </t>
  </si>
  <si>
    <t xml:space="preserve">Các nhà khoa bảng đất Thăng Long Hà Nội </t>
  </si>
  <si>
    <t xml:space="preserve">Hội khoa học lịch sử                      Việt Nam              Trần Hồng Đức (Chủ biên)                 Lê Đức Đạt </t>
  </si>
  <si>
    <t xml:space="preserve">Nghiên cứu xây dựng cương lĩnh Đảng Cộng sản Trung Quốc </t>
  </si>
  <si>
    <t xml:space="preserve">Chu Kính Thanh </t>
  </si>
  <si>
    <t>Thu hút và sử dụng ODA vào phát triển kết cấu hạ tầng kinh tế ở Việt Nam                                   (Tái bản lần thứ nhất )</t>
  </si>
  <si>
    <t>TS.                        Phạm Thị Tuý</t>
  </si>
  <si>
    <t>Lịch sử Đảng bộ xã Mường Do (1960 - 2005)</t>
  </si>
  <si>
    <t>Ban chấp hành Đảng bộ xã Mường Do</t>
  </si>
  <si>
    <t xml:space="preserve">Công ty giao thông </t>
  </si>
  <si>
    <t xml:space="preserve">Thuật ngữ pháp luật quốc tế (Sách tham khảo) </t>
  </si>
  <si>
    <t>Hỏi - đáp Luật xử lý vi phạm hành chính năm 2012</t>
  </si>
  <si>
    <t>LG.Trương Hồng Quang, LG. Hoàng Công Dũng</t>
  </si>
  <si>
    <t xml:space="preserve">Từ điển Địa chí Bạc Liêu </t>
  </si>
  <si>
    <t xml:space="preserve">Uỷ ban nhân dân tỉnh Bạc Liêu </t>
  </si>
  <si>
    <t>Giai cấp công nhân Việt Nam trong sự nghiệp công nghiệp hoá, hiện đại hoá và hội nhập quốc tế                                            (Sách tham khảo)</t>
  </si>
  <si>
    <t xml:space="preserve">Đại học Quốc gia Hà Nội Trung tâm đào tạo, bồi dưỡng giảng viên lý luận chính trị </t>
  </si>
  <si>
    <t xml:space="preserve">TS.           Nguyễn Xuân Tú </t>
  </si>
  <si>
    <t>27/5/2009</t>
  </si>
  <si>
    <t xml:space="preserve">Ban thường vụ huyện uỷ huyện đồng phú tỉnh Bình Phước </t>
  </si>
  <si>
    <t>Đạo đức sinh thái và giáo dục đạo đức sinh thái              (Sách chuyên khảo)</t>
  </si>
  <si>
    <t xml:space="preserve">PGS, TS.         Vũ Trọng Dung </t>
  </si>
  <si>
    <t>25/5/2009</t>
  </si>
  <si>
    <t xml:space="preserve">Văn kiện Đảng về phát triển công nghiệp </t>
  </si>
  <si>
    <t xml:space="preserve">Giáo trình quản lý chăm sóc sức khoẻ cộng đồng </t>
  </si>
  <si>
    <t>HVBTTT       TS.                Trần Thị Anh Đào</t>
  </si>
  <si>
    <t xml:space="preserve">Cty in Thương mại Á Phi </t>
  </si>
  <si>
    <t xml:space="preserve">Xây dựng đạo đức mới trong nền kinh tế thị trường định hướng xã hội chủ nghĩa </t>
  </si>
  <si>
    <t>TS.              Trịnh Duy Huy</t>
  </si>
  <si>
    <t>26/5/2009</t>
  </si>
  <si>
    <t xml:space="preserve">Đại cương lịch sử triết học Trung Quốc </t>
  </si>
  <si>
    <t xml:space="preserve">PGS, TS.     Doãn Chính PGS, TS    Trương Văn Chung         PGS, TS. Nguyễn Thế Nghĩa          PGS, TS.                   Vũ Tình </t>
  </si>
  <si>
    <t>Lần 3</t>
  </si>
  <si>
    <t xml:space="preserve">Công ty in Thuơng Mại </t>
  </si>
  <si>
    <t xml:space="preserve">Ngoại giao và công tác                ngoại giao </t>
  </si>
  <si>
    <t xml:space="preserve">PGS, TS.        Vũ Dương Huân </t>
  </si>
  <si>
    <t>Công ty in Thuơng Mại           TTXVN</t>
  </si>
  <si>
    <t>Cuộc đàm phán lịch sử kỷ niệm 35 năm hiệp định                   Paris 1973- 2008</t>
  </si>
  <si>
    <t>21/5/2009</t>
  </si>
  <si>
    <t xml:space="preserve">Công ty TNHH phát triển Minh Đạt </t>
  </si>
  <si>
    <t>Việt Nam sau một năm gia nhập WTO tăng trưởng và việc làm                                    (Sách tham khảo)</t>
  </si>
  <si>
    <t>Jean - Pierre Cling Ste'phane Lagre'e Mirelle Razafindrakoto Francois Roubud</t>
  </si>
  <si>
    <t xml:space="preserve">Công ty in tạp Chí Cộng sản </t>
  </si>
  <si>
    <r>
      <t xml:space="preserve">Đặc trưng của nền kinh tế thị trường định hướng xã hội chủ nghiã ở Việt Nam                     </t>
    </r>
    <r>
      <rPr>
        <b/>
        <sz val="9"/>
        <rFont val="Times New Roman"/>
        <family val="1"/>
      </rPr>
      <t>(Tiến Lào)</t>
    </r>
  </si>
  <si>
    <t>Dự thảo báo cáo một số vấn đề về bổ sung, sửa đổi điều lệ Đảng trình Đại hội XI của Đảng (Tài liệu sử dụng tại Đại hội Đảng các cấp) Lưu hành nội bộ</t>
  </si>
  <si>
    <t xml:space="preserve">Đại thắng mùa xuân 1975-Sức mạnh của trí tuệ Việt Nam </t>
  </si>
  <si>
    <t xml:space="preserve">PGS, TS.              Vũ Quang Hiển                 Võ Văn Bé, Ths.                      Nguyễn Văn Quyền,                    Vũ Thị Hương </t>
  </si>
  <si>
    <t xml:space="preserve">Thảm bại của một "Bầy diều hâu"(Về các Tổng thống Mỹ trong chiến tranh Việt Nam ) </t>
  </si>
  <si>
    <t xml:space="preserve">Cuộc kháng chiến chống Mỹ, cứu nước Những mốc son lịch sử </t>
  </si>
  <si>
    <t>Nhà xuất bản Chính trị quốc gia- 60 năm xây dựng và phát triển</t>
  </si>
  <si>
    <t>Thực thi luật thương mại lành mạnh ở Đài Loan- T1</t>
  </si>
  <si>
    <t>Thực thi luật thương mại lành mạnh ở Đài Loan- T2</t>
  </si>
  <si>
    <t>Hướng dẫn giám sát và đánh giá đề tài, dự án nghiên cứu và phát triển nông nghiệp
( Việt - Anh )</t>
  </si>
  <si>
    <t>Bộ NN &amp; PTNT</t>
  </si>
  <si>
    <t>Thị trường chứng khoán Việt Nam trong hội nhập kinh tế quốc tế</t>
  </si>
  <si>
    <t>Quá trình đổi mới tư duy lý luận của Đảng từ năm 1986 đến nay</t>
  </si>
  <si>
    <t>Học viện
CT-HCQG</t>
  </si>
  <si>
    <t>Nhật ký trong tù</t>
  </si>
  <si>
    <t>12x18,5</t>
  </si>
  <si>
    <t>20/6/2008</t>
  </si>
  <si>
    <t>Quy định mới về nếp sống văn minh</t>
  </si>
  <si>
    <t xml:space="preserve">Hỏi đáp pháp luật về bảo vệ, chăm sóc và giáo dục trẻ em </t>
  </si>
  <si>
    <t>Bộ luật hàng hải Việt Nam</t>
  </si>
  <si>
    <t>Bác Hồ và hoạt động ngoại giao : Một vài kỷ niệm về Bác</t>
  </si>
  <si>
    <t>GS. Lê Xuân Tùng</t>
  </si>
  <si>
    <t>Ý thức về Đảng Lào</t>
  </si>
  <si>
    <t>Ý thức về văn hoá Lào</t>
  </si>
  <si>
    <t>Pháp lệnh sửa đổi, bổ sung một số điều của pháp lệnh xử lý vi phạm hành chính</t>
  </si>
  <si>
    <t xml:space="preserve">Chủ tịch Hồ Chí Minh với phong trào thi đua yêu nước </t>
  </si>
  <si>
    <t>KĐ - LL; KT</t>
  </si>
  <si>
    <t>Những phát triển của luật pháp quốc tế trong thế kỷ XXI</t>
  </si>
  <si>
    <t>Nguyễn Trường Giang</t>
  </si>
  <si>
    <t>Quan điểm và nguyên tắc đổi mới hệ thống chính trị ở Việt Nam giai đoạn 2005 - 2020</t>
  </si>
  <si>
    <t>Tư tưởng ngoại giao Hồ Chí Minh</t>
  </si>
  <si>
    <t>Nguyễn Dy Niên</t>
  </si>
  <si>
    <t>NXB Nông nghiệp</t>
  </si>
  <si>
    <t>Kinh tế thị trường định hướng xã hội chủ nghĩa ở Việt Nam</t>
  </si>
  <si>
    <t>GS,TS.Vũ Đình Bách</t>
  </si>
  <si>
    <t>Quan điểm chính trị trong một số tác phẩm kinh điển Mác - Lênin</t>
  </si>
  <si>
    <t>Dư vị</t>
  </si>
  <si>
    <t>Nguyễn Đăng Tiến</t>
  </si>
  <si>
    <t>10,5x20</t>
  </si>
  <si>
    <t>Công ty in Tạp chí CS</t>
  </si>
  <si>
    <t>27/6/2008</t>
  </si>
  <si>
    <t>Luật tổ chức Hội đồng nhân dân và Uỷ ban nhân dân</t>
  </si>
  <si>
    <t>Luật khiếu nại tố cáo
( Đã được sửa đổi, bổ sung năm 2004, 2005 )</t>
  </si>
  <si>
    <t>Luật khoa học và công nghệ và một số văn bản hướng dẫn thi hành</t>
  </si>
  <si>
    <t>Quản lý tài chính của Trung Quốc</t>
  </si>
  <si>
    <t>Hạng Hoài Thanh</t>
  </si>
  <si>
    <t>Sổ tay công tác bảo vệ người tiêu dùng</t>
  </si>
  <si>
    <t>Bộ TM</t>
  </si>
  <si>
    <t>Phong trào đấu tranh chống phá ấp chiến lược</t>
  </si>
  <si>
    <t>TS.Nguyễn Công Thục</t>
  </si>
  <si>
    <t>Đổi mới quản lý và hoạt động các tổ chức khoa học và công nghệ theo cơ chế doanh nghiệp</t>
  </si>
  <si>
    <t>TSKH.Phạm Xuân Dũng
TS.Hồ Thị Mỹ Duệ</t>
  </si>
  <si>
    <t>Góp phần tìm hiểu quan hệ Việt Nam- Hoa Kỳ</t>
  </si>
  <si>
    <t>PGS,TS.Phạm Xanh</t>
  </si>
  <si>
    <t>CT In Công đoàn VN</t>
  </si>
  <si>
    <t>Cải cách cơ chế kiểm tra tính hợp pháp của các văn bản hành chính ở Trung Quốc</t>
  </si>
  <si>
    <t>Thanh tra Chính phủ</t>
  </si>
  <si>
    <t>CT Đầu tư &amp; phát triển truyền thông Hà Nội</t>
  </si>
  <si>
    <t>Quốc hội trong nhà nước pháp quyền Cộng hoà Liên bang Đức</t>
  </si>
  <si>
    <t>Văn phòng</t>
  </si>
  <si>
    <t>Luật thuỷ sản</t>
  </si>
  <si>
    <t>Luật nghĩa vụ quân sự
( Đã được sửa đổi, bổ sung các năm 1990, 1994 và 2005 )</t>
  </si>
  <si>
    <t>Luật an ninh quốc gia và các văn bản hướng dẫn thi hành</t>
  </si>
  <si>
    <t>Luật du lịch năm 2005 và văn bản hướng dẫn thi hành</t>
  </si>
  <si>
    <t>Luật phòng cháy và chữa cháy</t>
  </si>
  <si>
    <t>Tạo môi trường kinh doanh thuận lợi xây dựng và thực thi chính sách phát triển doanh nghiệp nhỏ và vừa
Quyển I : Tổng quan về chính sách phát triển kinh tế địa phương</t>
  </si>
  <si>
    <t>nt - Quyển II : Môi trường kinh doanh thuận lợi cho các doanh nghiệp nhỏ</t>
  </si>
  <si>
    <t>nt - Quyển III : Đánh giá, xây dựng và thực thi chính sách</t>
  </si>
  <si>
    <t xml:space="preserve">TS.                          Phan Trung Hiền </t>
  </si>
  <si>
    <t>Lịch sử Đảng bộ tỉnh Bình Định (1975 2005)</t>
  </si>
  <si>
    <t xml:space="preserve">BCH Đảng bộ tỉnh Bình Định </t>
  </si>
  <si>
    <t>Xây dựng đội ngũ cán bộ lãnh đạo chủ chốt của hệ thống chính trị cấp tỉnh, thành phố
( qua kinh nghiệm của Hà Nội )</t>
  </si>
  <si>
    <t>Cao Khoa Bảng</t>
  </si>
  <si>
    <t>HĐTW, bộ mộ KH Mác-Lênin</t>
  </si>
  <si>
    <t>Giáo trình lịch sử Đảng CSVN</t>
  </si>
  <si>
    <t>Phong trào cộng sản quốc tế - hiện nay và triển vọng</t>
  </si>
  <si>
    <t>PGS,TS. Nguyễn Hoàng Giáp, PGS, TS. Nguyễn Thị Quế</t>
  </si>
  <si>
    <t>Quản lý, sử dụng hiệu quả đất đai gắn với xây dựng nông thôn mới ở các tỉnh tây nguyên</t>
  </si>
  <si>
    <t>PGS,TS. Vũ Văn Phúc</t>
  </si>
  <si>
    <t>Tổng tiến công và nổi dậy mậu thân 1968 - Giá trị lịch sử</t>
  </si>
  <si>
    <t>Hội nghị quân sự Trung Giã và Hiệp định Giơnevơ 1954 về Việt Nam</t>
  </si>
  <si>
    <t>Những trang sách vàng                 Một tấm lòng son kỷ niệm 65 năm ngày truyền thống nhà xuất bản chính trị quốc gia - sự thật                                       (5-12-1945-5-12-2010)</t>
  </si>
  <si>
    <t>Đĩa DVD</t>
  </si>
  <si>
    <t>12/2010</t>
  </si>
  <si>
    <t>Quy định pháp luật về thừa kế (Tái bản có bổ sung)</t>
  </si>
  <si>
    <t>Luật bảo vệ và phát triển rừng và các nghị định hướng dẫn thi hành                                                   (Tái bản có bổ sung)</t>
  </si>
  <si>
    <t>QH.CP</t>
  </si>
  <si>
    <t xml:space="preserve">Luật di sản văn hoá năm 2001 sửa đổi, bổ sung năm 2009 và văn bản hướng dẫn thi hành </t>
  </si>
  <si>
    <t xml:space="preserve">Luật thuế giá trị gia tăng </t>
  </si>
  <si>
    <t>Tóm tắt kết quả nghiên cứu khoa học của bộ nội vụ                      (1990 - 2010)</t>
  </si>
  <si>
    <t xml:space="preserve">Bộ nội vụ viện khoa học tổ chức nhà nước </t>
  </si>
  <si>
    <t xml:space="preserve">Khởi nghĩa Nam Kỳ năm 1940 -  Bản tráng ca sống mãi </t>
  </si>
  <si>
    <t xml:space="preserve">Luật thuế xuất khẩu, thuế nhập khẩu và văn bản hướng dẫn thi hành </t>
  </si>
  <si>
    <t>Các biện pháp xử lý việc không thực hiện đúng hợp đồng trong pháp luật Việt Nam</t>
  </si>
  <si>
    <t>Tường Đại học Luật TP. Hồ Chí Minh TS.Đỗ Văn Đại</t>
  </si>
  <si>
    <t>Một số Văn kiện của ĐCS Việt Nam về công tác khoa giáo (Giáo dục - Đào tạo)</t>
  </si>
  <si>
    <t>Một số Văn kiện của ĐCS Việt Nam về công tác khoa giáo (Chăm sóc sức khỏe nhân dân; dân số - gia đình và trẻ em; thể dục thể thao )</t>
  </si>
  <si>
    <t>Thu nhập, đời sống, việc làm của người có đất bị thu hồi để xây dựng các khu công nghiệp, khu đô thị kết cấu hạ tầng kinh tế-xã hội các công trình công cộng phục vụ lợi ích quốc gia</t>
  </si>
  <si>
    <t>GS,TSKH.Lê Du Phong</t>
  </si>
  <si>
    <t>Quy định mới về tổ chức và hoạt động của chính quyến cấp cơ sở
(xã, phường, thị trấn)</t>
  </si>
  <si>
    <t>Nông nghiệp nông thôn sau hai mươi năm đổi mới, quá khứ và hiện tại</t>
  </si>
  <si>
    <t xml:space="preserve">Hội đồng biên tập </t>
  </si>
  <si>
    <t xml:space="preserve">CTy TNHH một thành viên in báo Nhân dân </t>
  </si>
  <si>
    <t>sách 2010 (24/12/2010)LC</t>
  </si>
  <si>
    <t>HV CT-HC QG HCM, PGS, TS. Ng.Thanh Tuấn, PGS, TS. Trần Ngọc Linh, PGS, TSKH. Trần Ng. Tuyên (đồng CB)</t>
  </si>
  <si>
    <t>Chính sách hỗ trợ sản xuất
nông nghiệp ở VN hiện nay</t>
  </si>
  <si>
    <t>TS. Đoàn Xuân Thủy (CB)</t>
  </si>
  <si>
    <t>Sự tương đồng và khác biệt về quan điểm cách mạng Việt Nam giữa Hồ Chí Minh với Quốc tế Cộng sản đông dương những năm 1930 - 1941 (Sách tham khảo)</t>
  </si>
  <si>
    <t>PGS, TS. Nguyễn Khánh Bật (Chủ  biên)</t>
  </si>
  <si>
    <t>101 câu hỏi và trả lời về công tác tổ chức, kiểm tra của đảng                                    (Xuất bản lần thứ hai)</t>
  </si>
  <si>
    <t>Hà Văn Thuật</t>
  </si>
  <si>
    <t>Lịch sử Đảng bộ xã Triệu Nguyên (1930 - 2005)</t>
  </si>
  <si>
    <t xml:space="preserve">BCHĐ Bộ xã Triệu Ngyuên </t>
  </si>
  <si>
    <t>Định hướng chiến lược đối ngoại Việt Nam đến 2020 (Sách tham khảo)</t>
  </si>
  <si>
    <t xml:space="preserve">Bí quyết thành công Hồ Chí Minh </t>
  </si>
  <si>
    <t xml:space="preserve">GS, TS. Phùng Hữu Phú </t>
  </si>
  <si>
    <t>Chiến sĩ quốc tế Hồ Chí Minh hoạt động thực tiễn và lý luận cách mạng (Sách tham khảo)</t>
  </si>
  <si>
    <t>GS, TS. NGND.               Phan Ngọc Liên</t>
  </si>
  <si>
    <t>Hồ Chí Minh con người của sự sống (Sách tham khảo)</t>
  </si>
  <si>
    <t xml:space="preserve">GS, TS.             Mạnh Quang Thắng </t>
  </si>
  <si>
    <t xml:space="preserve">Xây dựng, phát triển thị trường khoa học và công nghệ trong nền kinh tế thi trường định hướng xã hội chủ nghĩa </t>
  </si>
  <si>
    <t xml:space="preserve">TS. Hồ Đức Việt </t>
  </si>
  <si>
    <t xml:space="preserve">Giải thoát luận Phật giáo </t>
  </si>
  <si>
    <t xml:space="preserve">TS. Nguyễn Thị Toán </t>
  </si>
  <si>
    <t xml:space="preserve">Quan niệm của Các Mác về tha hoá và ý nghĩa của quan niệm đó đối với phát triển con người Việt Nam hịên nay </t>
  </si>
  <si>
    <t xml:space="preserve">TS. Nguyễn Thi Thanh Huyền </t>
  </si>
  <si>
    <t xml:space="preserve">Tìm hiểu pháp luật về giao thông đường bộ </t>
  </si>
  <si>
    <t xml:space="preserve">Trần Sơn - Hoàng Xuân Quý </t>
  </si>
  <si>
    <t xml:space="preserve">Nhân cách doanh nhân văn hoá doanh nhân Việt Nam </t>
  </si>
  <si>
    <t xml:space="preserve">PGS, TS. Đỗ Minh Cương </t>
  </si>
  <si>
    <t>Viện khoa học tổ chức Nhà nước 20 năm xây dựng và phát triển (1990-2010)</t>
  </si>
  <si>
    <t xml:space="preserve">Bộ Nội vu Viện khoa học tổ chức nhà nước </t>
  </si>
  <si>
    <t xml:space="preserve">Văn hoá Việt Nam giàu bản sác </t>
  </si>
  <si>
    <t xml:space="preserve">Nguyễn Đắc Hưng </t>
  </si>
  <si>
    <t xml:space="preserve">Để hoàn thành tốt luận văn ngành Luật </t>
  </si>
  <si>
    <t xml:space="preserve">TS. Phan Trung Hiền </t>
  </si>
  <si>
    <t xml:space="preserve">Montreuil và Việt Nam Biểu tượng của tình hữu nghị Việt - Pháp </t>
  </si>
  <si>
    <t>Các giải pháp chủ yếu để Hà Nội cơ bản hoàn thành công nghiệp hóa theo hướng hiện đại vào năm 2018</t>
  </si>
  <si>
    <t>Viện Nghiên cứu P/triển KT-XH Hà Nội, TS. Ng. Đình Dương, TS. Ng. Thành Công (đồng CB)</t>
  </si>
  <si>
    <t>Cty CP in
 Hà Nội</t>
  </si>
  <si>
    <t>28/8/2008</t>
  </si>
  <si>
    <t xml:space="preserve">Sổ tay Đảng viên (Những điều đảng viên cân biết để thực hiện) </t>
  </si>
  <si>
    <t xml:space="preserve">TS. Vũ Ngọc Am,            TS, Đỗ Khánh Tặng </t>
  </si>
  <si>
    <t xml:space="preserve">Xí nghiệp in Thương Mại </t>
  </si>
  <si>
    <t>3/7/2008 nộp Q3</t>
  </si>
  <si>
    <t xml:space="preserve">PGS, TS. Nguyễn Văn Mạnh </t>
  </si>
  <si>
    <t>Pháp lệnh phòng, chống lụt, bão năm 1993; sửa đổi, bổ sung năm 2000 và Nghị định hướng dẫn thi hành</t>
  </si>
  <si>
    <t>National special relic area - President Ho Chi Minh memorial complex in his native land of Nghe An</t>
  </si>
  <si>
    <t>Department of Culture, sport and Tourism of Nghe An - Kim Lien relic area</t>
  </si>
  <si>
    <t>15-10: anh Chiêm mới đưa sách (vì phải sửa)</t>
  </si>
  <si>
    <t>Đại học Huế - Trường Đại học Luật - PGS.TS. Đoàn Đức Lương và TS. Viên Thế Giang (Đồng chủ biên)</t>
  </si>
  <si>
    <t>bao bì Huế</t>
  </si>
  <si>
    <t xml:space="preserve">Tư tưởng Hồ Chí Minh về công an nhân dân - Giá trị lý luận và thực tiễn </t>
  </si>
  <si>
    <t>Đổi mới công tác tuyên truyền kinh tế trong quá trình hội nhập quốc tế của Việt Nam hiện nay</t>
  </si>
  <si>
    <t>TS. Nguyễn THị Thu Hà (Chủ biên) - TS. Nguyễn Thanh Liêm</t>
  </si>
  <si>
    <t>Quyền sống và hình phạt tử hình (Sách tham khảo)</t>
  </si>
  <si>
    <t>Liên hiệp các Hội KH&amp;KTVN - Viện Chính sách công và pháp luật - Đồng chủ biên: GS.TSKH Đào Trí Úc - PGS.TS. Vũ Công Giao - PGS.TS. Trương Thị Hồng Hà</t>
  </si>
  <si>
    <t>Hướng về phía Đông - Một chiến lược lớn của Ấn Độ (Sách tham khảo)</t>
  </si>
  <si>
    <t>TS. Nguyễn Trường Sơn</t>
  </si>
  <si>
    <t>Tìm hiểu các quy định pháp luật về bán hàng qua mạng Internet</t>
  </si>
  <si>
    <t>Trần Thị Minh</t>
  </si>
  <si>
    <t>Luật đê điều năm 2006 và văn bản hướng dẫn thi hành</t>
  </si>
  <si>
    <t>Lịch sử Đảng bộ huyện Kim Động (1930 - 2005)</t>
  </si>
  <si>
    <t xml:space="preserve">Ban chấp hành Đảng bộ huyện Kim Động </t>
  </si>
  <si>
    <t>Lịch sử Đảng bộ xã Thuỵ Hải (1928 - 1954)</t>
  </si>
  <si>
    <t xml:space="preserve">Ban chấp hành đảng bộ xã Thuỵ Hải </t>
  </si>
  <si>
    <t>Thể chế kinh tế của nhà nước trong nền kinh tế thị trường và hội nhập kinh tế quốc tế ở Việt Nam (Sách tham khảo)</t>
  </si>
  <si>
    <t>GS, TSKH Lương Xuân Quý                        GS, TS.               Đỗ Đức Bình (Đồng chủ  biên)</t>
  </si>
  <si>
    <t>Kinh tế thị trường định hướng xã hội chủ nghĩa ở Việt Nam                                   (Sách tham khảo)</t>
  </si>
  <si>
    <t>GS, TS.                Vũ Đình Bách                (Chủ biên)</t>
  </si>
  <si>
    <t xml:space="preserve">Chủ nghĩa xã hội hiện thực trong quan hệ quốc tế </t>
  </si>
  <si>
    <t xml:space="preserve">GS, TS.      Vũ Quang Vinh </t>
  </si>
  <si>
    <t>Xây dựng và phát triển tập đoàn kinh tế ở Việt Nam (Sách chuyên khảo)</t>
  </si>
  <si>
    <t xml:space="preserve">TS.             Bùi Văn Huyền </t>
  </si>
  <si>
    <t>Lịch sử Đảng bộ huyện Bắc Giang, tập 2 (1975-2005)</t>
  </si>
  <si>
    <t xml:space="preserve">Đảng CSVN Tỉnh uỷ Bắc Giang </t>
  </si>
  <si>
    <t>Sự phát triển của Tư tưởng Chính trị Việt Nam thế kỷ thứ X - XV (Sách chuyên khảo)</t>
  </si>
  <si>
    <t xml:space="preserve">TS        Nguyễn Hoài Văn </t>
  </si>
  <si>
    <t>Báo cáo tổng kết 20 năm thực hiện cương lĩnh xây dựng đất nước trong thời kỳ quá độ lên chủ nghĩa xã hội (1991 -2011)                                        (Lưu hành nội bô )</t>
  </si>
  <si>
    <t>Nghị quyết số 388/NQ-UBTVQH11 ngày 17-3-2003 của Uỷ ban thường vụ Quốc hội về bồi thường thiệt hại cho người bị oan do người có thẩm quyền trong hoạt động tố tụng hình sự gây ra và văn bản mới hơứng dẫn thi hành</t>
  </si>
  <si>
    <t>19/7/2007</t>
  </si>
  <si>
    <t>Tôn giáo với dân tộc và chủ nghĩa xã hội</t>
  </si>
  <si>
    <t>PGS.TS.Nguyễn Đức Lữ</t>
  </si>
  <si>
    <t>GS,TS.Vũ Đình Bách
GS,TS.Trần Minh Đạo</t>
  </si>
  <si>
    <t>Bồi dưỡng lý tưởng cách mạng cho thanh niên trong giai đoạn hiện nay</t>
  </si>
  <si>
    <t>Đảng ủy khối cơ quan TW về công tác tư tưởng</t>
  </si>
  <si>
    <t>Nền hòa bình mong manh</t>
  </si>
  <si>
    <t>Pierre Asselin</t>
  </si>
  <si>
    <t>108 câu Hỏi-Đáp pháp luật về thừa kế theo Bộ luật dân sự năm 2005</t>
  </si>
  <si>
    <t>LS.Lê Kim Quế</t>
  </si>
  <si>
    <t>Quốc hội Việt Nam 60 năm hình thành và phát triển</t>
  </si>
  <si>
    <t>Quy định về  an toàn lao động, vệ sinh lao động</t>
  </si>
  <si>
    <t>Hồ Chí Minh toàn tập,                    tập 9                                          (1958 - 1959)</t>
  </si>
  <si>
    <t>Hồ Chí Minh toàn tập,                     tập 11                                      (1963 - 1965)</t>
  </si>
  <si>
    <t>Hồ Chí Minh toàn tập,                    tập 12                                      (1966 - 1969)</t>
  </si>
  <si>
    <t>Tổ chức nhà nước Việt Nam
( 1945 - 2007 )</t>
  </si>
  <si>
    <t>Bộ Nội vụ</t>
  </si>
  <si>
    <t>Nhật ký Trần Mộng Thành</t>
  </si>
  <si>
    <t>14x20</t>
  </si>
  <si>
    <t>Pháp chế xã hội chủ nghĩa trong hoạt động ban hành văn bản quy phạm pháp luật của HĐND và UBND các cấp ở nước ta hiện nay</t>
  </si>
  <si>
    <t>ĐU-BCHQS
huyện Vũ Thư</t>
  </si>
  <si>
    <t>Mưu lược Đặng Tiểu Bình</t>
  </si>
  <si>
    <t>Tiêu Thi Mỹ</t>
  </si>
  <si>
    <t>Quan hệ Việt Nam - Cu Ba qua tài liệu lưu trữ                     1960 - 2005                                        Relaciones De Auistad Y Cooperacion Entre Vietnam Y CuBa A Traves De Archivo                              1960 - 2005</t>
  </si>
  <si>
    <t>Cục Văn thư và lưu trữ</t>
  </si>
  <si>
    <t>Logic học đại cương- Hướng dẫn học và ôn tập qua các câu hỏi tự luận và bài tập trắc nghiệm</t>
  </si>
  <si>
    <t>TS. Phạm Quỳnh</t>
  </si>
  <si>
    <t>Văn hóa thời đại toàn cầu (Tái bản lần thứ nhất có sửa chữa, bổ sung)</t>
  </si>
  <si>
    <t>TS. Phạm Ngọc Trung</t>
  </si>
  <si>
    <t>Tư tưởng Hồ Chí Minh (Hỏi-Đáp)</t>
  </si>
  <si>
    <t>PGS, TS. Bùi Đình Phong (Chủ biên)</t>
  </si>
  <si>
    <t>PGS, TS. Ng. An Ninh (CB)</t>
  </si>
  <si>
    <t>Tuyên ngôn Độc lập năm 1945 và các Hiến pháp Việt Nam</t>
  </si>
  <si>
    <t>Một số vấn đề cơ bản của Hiến pháp các nước trên thế giới (Sách chuyên khảo)</t>
  </si>
  <si>
    <t>Ban biên tập dự thảo sửa đổi Hiến pháp năm 1992</t>
  </si>
  <si>
    <t>60 năm tỉnh Sơn La thực hiện phong trào thi đua ái quốc</t>
  </si>
  <si>
    <t>BCH Đảng bộ tỉnh Sơn La</t>
  </si>
  <si>
    <t>Văn bản hướng dẫn thi hành Luật thuế thu nhập doanh nghiệp năm 2008 (Ban hành từ tháng 12-2011 đến tháng 7-2012)</t>
  </si>
  <si>
    <r>
      <t xml:space="preserve">BC tuần (19 đến 23/11): </t>
    </r>
    <r>
      <rPr>
        <b/>
        <sz val="12"/>
        <rFont val="Times New Roman"/>
        <family val="1"/>
      </rPr>
      <t>14</t>
    </r>
    <r>
      <rPr>
        <sz val="12"/>
        <rFont val="Times New Roman"/>
        <family val="1"/>
      </rPr>
      <t xml:space="preserve"> </t>
    </r>
  </si>
  <si>
    <t>Ministry of Foreign Affairs, National Boundary Commission</t>
  </si>
  <si>
    <t>Chủ quyền của Việt Nam đối với hai quần đảo Hoàng Sa và Trường Sa</t>
  </si>
  <si>
    <t>Bộ Ngoại giao, Ủy ban Biên giới quốc gia</t>
  </si>
  <si>
    <t>Hiệu quả của pháp luật- Những vấn đề lý luận và thực tiễn (Tái bản lần thứ nhất có sc, bs)</t>
  </si>
  <si>
    <t>ĐH Luật Hà Nội, PGS, TS. Nguyễn Minh Đoan</t>
  </si>
  <si>
    <t>Đào tạo, bồi dưỡng giảng viên trẻ ở các trường đại học vùng Đồng bằng sông Cửu Long</t>
  </si>
  <si>
    <t>TS. Nguyễn Văn Đệ</t>
  </si>
  <si>
    <t>Chính sách công và phát triển bền vững- Cán cân thanh toán, nợ công và đầu tư công</t>
  </si>
  <si>
    <t>Đại học Quốc gia Hà Nội, Trường ĐH Kinh tế</t>
  </si>
  <si>
    <t>Công bằng trong phân phối- Cơ sở để phát triển bền vững</t>
  </si>
  <si>
    <t>TS. Bùi Đại Dũng</t>
  </si>
  <si>
    <t>PGS, TS. Nguyễn Văn Nam                     (Chủ biên)</t>
  </si>
  <si>
    <t xml:space="preserve">Sự phát triển quan điểm lý luận bảo vệ Tổ quốc Việt Nam xã hội chủ nghĩa </t>
  </si>
  <si>
    <t>PGS, TS. Nguyễn Vĩnh Thắng                (Chủ biên)</t>
  </si>
  <si>
    <t>Giai cấp công nhân và tổ chức công đoàn Việt Nam trong những năm đầu thế kỷ XXI                                                 (Sách chuyên khảo)</t>
  </si>
  <si>
    <t>Giáo trình Tư tưởng HCM (Dành cho sinh viên đại học, cao đẳng khối không chuyên ngành M-L, tư tưởng HCM) (Tái bản có sửa chữa)</t>
  </si>
  <si>
    <t>Giáo trình Tư tưởng HCM (Tái bản có sửa chữa)</t>
  </si>
  <si>
    <t>Hội đồng Trung ương chỉ đạo biên soạn giáo trình quốc gia các bộ môn khoa học M-L, tư tưởng HCM</t>
  </si>
  <si>
    <t>Bộ Ngoại giao, UB biên giới quốc gia</t>
  </si>
  <si>
    <t xml:space="preserve">Học thuyết tính thiện của Mạnh Tử với việc giáo dục đạo đức ở nước ta hiện nay </t>
  </si>
  <si>
    <t>Văn kiện Đại hội đại biểu toàn quốc thời kỳ đổi mới (khoá VI, VII, VIII, IX, X)         phần I</t>
  </si>
  <si>
    <t xml:space="preserve">Luật sửa đổi, bổ sung một số điều của Luật chứng khoán </t>
  </si>
  <si>
    <t xml:space="preserve">Luật sửa đổi, bổ sung một số điều của Luật bầu cử đại biểu quốc hội và Luật bầu cử đại biểu hội đồng nhân dân </t>
  </si>
  <si>
    <t>Luật bầu cử đại biểu quốc hội năm 1997, sửa đổi, bổ sung năm 2001 và 2010</t>
  </si>
  <si>
    <t>Luật bầu cử đại biểu hội đồng nhân dân năm 2003 sửa đổi, 
bổ sung năm 2010</t>
  </si>
  <si>
    <t>CD-ROM 
Văn kiện Đảng Toàn tập
(Tập 1 - 25)</t>
  </si>
  <si>
    <t>Hội đồng chỉ đạo sách xã, phường, thị trấn/ Phan Đào Nguyên (Biên soạn)</t>
  </si>
  <si>
    <t>Giao thông</t>
  </si>
  <si>
    <t>Sổ tay phòng tránh tai nạn bất ngờ</t>
  </si>
  <si>
    <t>Hội đồng chỉ đạo sách xã, phường, thị trấn/ Phương Nam Đình, Ng. Mạnh Hùng, Long Quân Thắng, Lý Hồng Dương, Hoàng Cát Minh, Hoàng Vân, Dương Minh Hao</t>
  </si>
  <si>
    <t xml:space="preserve">Luật thuế thu nhập cá nhân năm 2007 và văn bản hướng dẫn thi hành                             * Luật thuế thu nhập cá nhân năm 2007                                   * Các văn bản hướng dẫn thi hành luật </t>
  </si>
  <si>
    <t>16/03/2009</t>
  </si>
  <si>
    <t xml:space="preserve">Pháp lệnh bảo vệ công trình quan trọng liên quan đến an ninh quốc gia năm 2007 và văn bản hướng dẫn thi hành </t>
  </si>
  <si>
    <t>30/03/2009</t>
  </si>
  <si>
    <t xml:space="preserve">Luật đầu tư </t>
  </si>
  <si>
    <t>Pháp lệnh dân số năm 2003, sửa đổi năm 2008</t>
  </si>
  <si>
    <t>22/1/2010</t>
  </si>
  <si>
    <t>Mãi mãi học tập và làm theo tấm gương đạo đức Hồ Chí Minh (Xuất bản lần thứ ba, có sửa chữa bổ sung)</t>
  </si>
  <si>
    <t xml:space="preserve">Phong trào đồng khởi                     50 năm nhìn lại </t>
  </si>
  <si>
    <t xml:space="preserve">Chuyện kể từ nơi Bác Hồ ở và làm việc tại phủ chủ tịch </t>
  </si>
  <si>
    <t xml:space="preserve">Bùi Kim Hồng </t>
  </si>
  <si>
    <t xml:space="preserve">TS.                        Trần Xuân Kiên </t>
  </si>
  <si>
    <t>Trung tướng, GS.TS. Nguyễn Đình Chiến - Đại tá, PGS.TS. Văn Đức Thanh</t>
  </si>
  <si>
    <t xml:space="preserve">Dương Bạch Long, Nguyễn Xuân Anh, Nguyễn Văn Hiển </t>
  </si>
  <si>
    <t>Xã, Phường thị trấn +TPH</t>
  </si>
  <si>
    <t>BCT(13-17/6/2011)</t>
  </si>
  <si>
    <t xml:space="preserve">Bác Hồ ở Việt Bắc </t>
  </si>
  <si>
    <t>Sưu tầm tuyển chọn TS.                           Lưu Trần Luân, Ng. Kim Thanh, Võ Văn Bé</t>
  </si>
  <si>
    <t>Lịch sử Tiểu đoàn 7, Trung đoàn 3 Sư đoàn bộ binh 330 Quân khu 9 (1958 - 2008) 
Đơn vị ba lần AHLLVTND</t>
  </si>
  <si>
    <t>Đảng uỷ - Ban chỉ huy Trung đoàn 3</t>
  </si>
  <si>
    <t xml:space="preserve">Vai trò của nhà nước đối với phát triển xã hội trong tiến trình đổi mới ở Việt Nam (Sách chuyên khảo) </t>
  </si>
  <si>
    <t>Xu hướng vận động của giai cấp công nhân Việt Nam trong quá trình đổi mới (Sách tham khảo)</t>
  </si>
  <si>
    <t>ThS. Phạm Văn Giang</t>
  </si>
  <si>
    <t>Cơ chế hỗ trợ đại biểu Quốc hội trong thực hiện quyền trình sáng kiến pháp luật</t>
  </si>
  <si>
    <t>Ủy ban Thường vụ Quốc hội- Viện nghiên cứu lập pháp- TS. Hoàng Văn Tú</t>
  </si>
  <si>
    <t>Triết lý "Dĩ bất biến, ứng vạn biến" trong tư tưởng Hồ Chí Minh</t>
  </si>
  <si>
    <t>GS, TS. Nguyễn Hùng Hậu (Chủ biên)</t>
  </si>
  <si>
    <t>Thành ủy, Hội đồng nhân dân, Ủy ban nhân dân, Ủy ban Mặt trận Tổ quốc thành phố Hà Tĩnh</t>
  </si>
  <si>
    <t>Vai trò của Nhà nước đối với hội nhập kinh tế quốc tế của Việt Nam (Sách tham khảo)</t>
  </si>
  <si>
    <t>TS. Mai Lan Hương</t>
  </si>
  <si>
    <t>Thực trạng và giải pháp khắc phục tình trạng in lậu sách ở nước ta</t>
  </si>
  <si>
    <t>Lịch sử truyền thống anh hùng cách mạng xã Tơ Tung (1945-2010)</t>
  </si>
  <si>
    <t>Ban Chấp hành Đảng bộ huyện Kbang</t>
  </si>
  <si>
    <t>Viện Khoa học giáo dục Việt Nam- GS, VS. Phạm Minh Hạc- GS, TSKH. Thái Duy Tuyên (chủ biên)</t>
  </si>
  <si>
    <t>Phát triển kinh tế vùng Đồng bằng sông Cửu Long - Thực trạng và giải pháp</t>
  </si>
  <si>
    <t>Ban Chỉ đạo Tây Nam bộ, Ng. Phong Quang, ThS. Trần Hữu Hiệp, TS. Võ Hùng Dũng</t>
  </si>
  <si>
    <t>Lê Thanh Bình (Chủ biên), Đoàn Văn Dũng, Nguyễn Tuấn Hiệp, Nguyễn Anh Thư</t>
  </si>
  <si>
    <t>Tài liệu tham khảo về phòng, chống tham nhũng</t>
  </si>
  <si>
    <t>Xây dựng nền kinh tế thị trường- Kinh nghiệm của Hungary và bài học vận dụng cho Việt Nam</t>
  </si>
  <si>
    <t>Lịch sử đấu tranh cách mạng của Đảng bộ và nhân dân xã Bình Châu (1930-1975)</t>
  </si>
  <si>
    <t>BCH ĐB xã Bình Châu</t>
  </si>
  <si>
    <t>Lịch sử Mặt trận Tổ quốc tỉnh Phú Yên (1930-2010)</t>
  </si>
  <si>
    <t>UB MTTQVN tỉnh Phú Yên</t>
  </si>
  <si>
    <t>Cải cách hành chính nhà nước - lý luận và thực tiễn (Sách chuyên khảo)</t>
  </si>
  <si>
    <t>Bình luận khoa học Bộ luật dân sự năm 2005 (tập III) - Phần thứ tư: Thừa kế; Phần thứ năm: quy định về chuyển quyền sử dụng đất; Phần thứ sáu: Quyền sở hữu trí tuệ và chuyển giao công nghệ; Phần thứ bảy: Quan hệ dân sự có yếu tố nước ngoài</t>
  </si>
  <si>
    <t>Lịch sử báo chí cách mạng Việt Nam (1925-2010)</t>
  </si>
  <si>
    <t>PGS.TS. Đào Duy Quát (Chủ biên)</t>
  </si>
  <si>
    <t>BCT 8-12/7: 6c</t>
  </si>
  <si>
    <t>Pháp lệnh cảnh vệ</t>
  </si>
  <si>
    <t>Cương lĩnh xây dựng 
đất nước trong thời kỳ 
quá độ lên chủ nghĩa xã hội 
(Bổ sung phát triển 
năm 2011)</t>
  </si>
  <si>
    <t xml:space="preserve">Xử lý tình huống công tác Đảng giai đoạn hiện nay </t>
  </si>
  <si>
    <t>HVCTHCQGTPHCM - TS. Ngô Huy Tiếp, TS. Đinh Ngọc Giang (Đồng chủ biên)</t>
  </si>
  <si>
    <t xml:space="preserve">Cty TNHH một thành viên in báo nhân dân </t>
  </si>
  <si>
    <t xml:space="preserve">Phụ nữ Việt Nam trong di sản văn hoá dân tộc </t>
  </si>
  <si>
    <t>Hội KHLS Thừa Thiên Huế</t>
  </si>
  <si>
    <t>Các cương lĩnh cách mạng của Đảng Cộng sản VN
(Tái bản có sửa chữa)</t>
  </si>
  <si>
    <t>Luật hình sự Việt Nam 
Quyển I (Phần chung) 
(Tái bản có sửa chữa, BS)</t>
  </si>
  <si>
    <t xml:space="preserve">TS. Phạm Văn Beo </t>
  </si>
  <si>
    <t xml:space="preserve">Cty CP in Tổng Hợp Cần Thơ </t>
  </si>
  <si>
    <t xml:space="preserve">Tìm hiểu pháp luật xử phạt vi phạm hành chính trong lĩnh vực phòng, chống bạo lực 
gia đình </t>
  </si>
  <si>
    <t xml:space="preserve">TS. Vũ Ngọc Anh, Ths. Vũ Vân Anh </t>
  </si>
  <si>
    <t xml:space="preserve"> Đặng Minh Huyyền </t>
  </si>
  <si>
    <t>Hỏi - Đáp                                       các quy định của pháp luật về thừa kế</t>
  </si>
  <si>
    <t xml:space="preserve">Dương Bách Long                    Nguyễn Xuân An </t>
  </si>
  <si>
    <t xml:space="preserve">Hỏi - Đáp                                       Về chứng minh dân dân và hộ chiếu </t>
  </si>
  <si>
    <t xml:space="preserve">PGS, TS. Nguyễn Ngọc Anh Vụ trưởng vụ Pháp chế, Bộ Công An </t>
  </si>
  <si>
    <t>Lịch sử Nam Bộ kháng chiến, tập I (1945 - 1954)</t>
  </si>
  <si>
    <t>Những vấn đề kinh tế - xã hội trong Cương lĩnh (bổ sung, phát triển năm 2011) 
(Sách tham khảo)</t>
  </si>
  <si>
    <t xml:space="preserve">Tạp chí Cộng sản, ĐH KT TP.HCM, GS, TS. Trương Giang Long, PGS, TS. Trần Hoàng Ngân (Đồng chủ biên) </t>
  </si>
  <si>
    <t xml:space="preserve">CTy TNHH phát triển Minh Đạt </t>
  </si>
  <si>
    <t>Luật nhà ở năm 2005 (sửa đổi, bổ sung năm 2009) và văn bản hướng dẫn thi hành (Tái bản có bổ sung lần thứ nhất)</t>
  </si>
  <si>
    <r>
      <t xml:space="preserve">BC tuần (9 đến 13/1/2012): </t>
    </r>
    <r>
      <rPr>
        <b/>
        <sz val="12"/>
        <rFont val="Times New Roman"/>
        <family val="1"/>
      </rPr>
      <t>7</t>
    </r>
    <r>
      <rPr>
        <sz val="12"/>
        <rFont val="Times New Roman"/>
        <family val="1"/>
      </rPr>
      <t xml:space="preserve"> cuốn</t>
    </r>
  </si>
  <si>
    <t>Văn kiện Đại hội đại biểu toàn quốc lần thứ XI</t>
  </si>
  <si>
    <t xml:space="preserve">TS.                         Chu Tiến Quang               CN.                             Hà Huy Ngọc </t>
  </si>
  <si>
    <t>Hán Văn Việt Nam đầu thế ký XX                                                      (Qua tư liệu Hán Văn Đông kinh nghĩa thục )</t>
  </si>
  <si>
    <t xml:space="preserve">TS.                          Đỗ Thúy Nhung </t>
  </si>
  <si>
    <t>Hồ Chí Minh nhà văn hoá kiệt xuất                                                     (Tái bản có sửa chữa, bổ sung)</t>
  </si>
  <si>
    <t xml:space="preserve">GS.                        Song Thành </t>
  </si>
  <si>
    <t>Vai trò của trí thức khoa học trong sự nghiệp công nghiệp hoá, hiện đại hoá ở Việt Nam hiện nay                                         (Xuất bản lần thứ hai)</t>
  </si>
  <si>
    <t>TS.                          Trần Hồng Lưu</t>
  </si>
  <si>
    <t xml:space="preserve">Vận dụng Tư tưỏng Hồ Chí Minh về thi đua yêu nước trong xây dựng và hoàn thiện pháp luật thi đua, khen thưởng </t>
  </si>
  <si>
    <t xml:space="preserve">Trương Quốc Bảo </t>
  </si>
  <si>
    <t xml:space="preserve">Rủi ro tín dụng thương mại ngân hàng lý luận và thực tiễn </t>
  </si>
  <si>
    <t xml:space="preserve">TS.                     Trương Quốc Cuờng -                   TS.                          Đào Minh Phuc             TS.                   Nguyễn Đức Thắng </t>
  </si>
  <si>
    <t xml:space="preserve">Quản trị doanh nghiệp </t>
  </si>
  <si>
    <t xml:space="preserve">TS.                         Trần Thị Cẩm Thanh </t>
  </si>
  <si>
    <t xml:space="preserve">Năng lực cán bộ lãnh đạo quản lý cấp cơ sở trong việc thực hiện quyền phụ nữ trực trạng và giải pháp </t>
  </si>
  <si>
    <t>Pháp luật quản lý phần vốn nhà nước tại doanh nghiệp ở Việt Nam (Sách chuyên khảo)</t>
  </si>
  <si>
    <t>TS. Phạm Thị Hồng Nhung</t>
  </si>
  <si>
    <t>Tổ chức, triển khai nghiên cứu lý luận, tổng kết thực tiễn qua 30 năm đổi mới - Thực trạng, bài học và định hướng</t>
  </si>
  <si>
    <t>Ngoại giao Việt Nam 2015</t>
  </si>
  <si>
    <t>Cộng hoà xã hội chủ nghĩa Việt Nam - Bộ Ngoại giao</t>
  </si>
  <si>
    <t>Diplomatic Bluebook 2015</t>
  </si>
  <si>
    <t>Lịch sử Đảng bộ và nhân dân xã An Ninh (1925-2015)</t>
  </si>
  <si>
    <t>Ban Chấp hành Đảng bộ xã An Ninh</t>
  </si>
  <si>
    <t>Luật phá sản năm 2014 và văn bản hướng dẫn thi hành</t>
  </si>
  <si>
    <t>Huỳnh Thúc Kháng với cách mạng Việt Nam và quê hương Quảng Nam</t>
  </si>
  <si>
    <t>Học viện Chính trị quốc gia  Hồ Chí Minh - Ban Tuyên giáo Trung ương - Tỉnh uỷ Quảng Nam</t>
  </si>
  <si>
    <t>Văn kiện Đảng bộ toàn tập - 17 (2000-2003)</t>
  </si>
  <si>
    <t>Văn kiện Đảng bộ toàn tập - 18 (2004-2005)</t>
  </si>
  <si>
    <t>Văn kiện Đảng bộ toàn tập - 19 (2005-2007)</t>
  </si>
  <si>
    <t>Giáo trình đường lối cách mạng của Đảng Cộng sản Việt Nam (Dành cho sinh viên đại học, cao đẳng khối không chuyên ngành Mác - Lênin, tư tưởng Hồ Chí Minh) (Tái bản có sửa chữa, bổ sung)</t>
  </si>
  <si>
    <t>50 năm quan hệ Việt Nam- Lào (5-9-1962 - 5-9-2012) Sáng mãi tình anh em</t>
  </si>
  <si>
    <t>Phòng Thương mại và Công nghiệp Việt Nam- Tạp chí Vietnam Business Forum</t>
  </si>
  <si>
    <t>In Công đoàn</t>
  </si>
  <si>
    <t>106 nhà thông thái</t>
  </si>
  <si>
    <t>P.S. Taranốp</t>
  </si>
  <si>
    <t>Côn Đảo- 150 năm đấu tranh, xây dựng và phát triển (1862-2012)</t>
  </si>
  <si>
    <t>Giáo dục với việc hình thành và phát triển nhân cách sinh viên</t>
  </si>
  <si>
    <t>TS.Hoàng Anh</t>
  </si>
  <si>
    <t>Hướng dẫn một số vấn đề cụ thể về nghiệp vụ công tác đảng viên và lập biểu thống kê cơ bản trong hệ thống tổ chức đảng</t>
  </si>
  <si>
    <t>Ban Tổ chức Trung ương</t>
  </si>
  <si>
    <t>Chủ tịch Hồ Chí Minh với Trung Quốc</t>
  </si>
  <si>
    <t>Đặng Quang Huy (Biên soạn)</t>
  </si>
  <si>
    <t>Lịch sử Đảng bộ và nhân dân phường Hàng Bột (1930-2010)</t>
  </si>
  <si>
    <t>Đảng bộ quận Đống Đa- Ban Chấp hành Đảng bộ phường Hàng Bột</t>
  </si>
  <si>
    <t>Lịch sử Đảng bộ thành phố Hà Nội, tập 1 (1926-1945)</t>
  </si>
  <si>
    <t>Ban Chấp hành Đảng bộ Thành phố Hà Nội</t>
  </si>
  <si>
    <t>Đồng chí Lê Hồng Phong với cách mạng Việt Nam và quê hương Nghệ An</t>
  </si>
  <si>
    <t>Học viện Chính trị- Hành chính quốc gia Hồ Chí Minh- Ban Tuyên giáo Trung ương- Tỉnh ủy Nghệ An</t>
  </si>
  <si>
    <t>Ghế (Tiểu phẩm báo chí)</t>
  </si>
  <si>
    <t>10/2012</t>
  </si>
  <si>
    <r>
      <t xml:space="preserve">BC tuần (1 đến 5/10): </t>
    </r>
    <r>
      <rPr>
        <b/>
        <sz val="12"/>
        <rFont val="Times New Roman"/>
        <family val="1"/>
      </rPr>
      <t>18</t>
    </r>
  </si>
  <si>
    <t>Đèn xanh, đèn đỏ</t>
  </si>
  <si>
    <t>Chuyện nhà, chuyện nước</t>
  </si>
  <si>
    <t>Một số quy định về chính sách
của CP liên quan đến lĩnh vực 
p.triển nông nghiệp, nông thôn
(TB có bổ sung)</t>
  </si>
  <si>
    <t>H-Đ về lãnh đạo quản lý của UBND cấp xã</t>
  </si>
  <si>
    <t xml:space="preserve">Một số vấn đề về giới và biến đổi khí hậu trong hoạt động của đại biểu Quốc hội Việt Nam </t>
  </si>
  <si>
    <t xml:space="preserve">Chỉ đạo biên soạn GS, TSKH Đặng Vũ Minh </t>
  </si>
  <si>
    <t>Cty TNHH MTV In và Văn hoá phẩm</t>
  </si>
  <si>
    <t xml:space="preserve">Chủ nghĩa mác - Lênin trong bối cảnh thế giới ngày nay </t>
  </si>
  <si>
    <t>PGS, TS.            Trình Mưu PGS, TS.           Hoàng Giáp         TS.                    Nguyễn Thị Quế</t>
  </si>
  <si>
    <t>Thể chế đảng cầm quyền - Một số vấn đề lý luận và thực tiễn (Sách tham khảo) (Tái bản có sửa chữa, bổ sung)</t>
  </si>
  <si>
    <t>TS. Đặng Đình Tân- TS. Đặng Minh Tuấn (Đồng chủ biên)</t>
  </si>
  <si>
    <t>Những chặng đường lịch sử</t>
  </si>
  <si>
    <t>Lịch sử truyền thống cách mạng của Đảng bộ và nhân dân phường Nguyễn Du (1930-2010)</t>
  </si>
  <si>
    <t>Đảng bộ quận Hai Bà Trưng- Ban Chấp hành Đảng bộ phường Nguyễn Du</t>
  </si>
  <si>
    <t>Nhận thức và thực hiện pháp luật đất đai của cán bộ lãnh đạo, quản lý các cấp chính quyền ở Việt Nam hiện nay</t>
  </si>
  <si>
    <t>Cty CP In và SX Bao bì Huế</t>
  </si>
  <si>
    <r>
      <t xml:space="preserve">BC tuần (13 đến 17/5): </t>
    </r>
    <r>
      <rPr>
        <b/>
        <sz val="12"/>
        <rFont val="Times New Roman"/>
        <family val="1"/>
      </rPr>
      <t>12</t>
    </r>
  </si>
  <si>
    <t>TRANG</t>
  </si>
  <si>
    <t>KHỔ SÁCH</t>
  </si>
  <si>
    <t>PGS, TS.Vũ Văn Phúc (Chủ biên)</t>
  </si>
  <si>
    <t>Về trường phái kinh tế học pháp luật (Sách tham khảo)</t>
  </si>
  <si>
    <t>Sách 2010 NLC 14/1/2011</t>
  </si>
  <si>
    <t>Đảng ủy- Bộ Chỉ huy quân sự tỉnh Bạc Liêu</t>
  </si>
  <si>
    <t>Lịch sử đấu tranh cách mạng của Đảng bộ và nhân dân xã Bình Thới (1930-1975)</t>
  </si>
  <si>
    <t>Ban Chấp hành Đảng bộ xã Bình Thới</t>
  </si>
  <si>
    <t>Sổ tay người đại biểu nhân dân</t>
  </si>
  <si>
    <t>Đông Dương</t>
  </si>
  <si>
    <t>Sổ tay đảng viên</t>
  </si>
  <si>
    <t>Sổ sinh hoạt chi bộ</t>
  </si>
  <si>
    <t>Thuận Thiên Phú</t>
  </si>
  <si>
    <t>Lịch sử Nghệ An, tập I, từ nguyên thủy đến Cách mạng Tháng Tám 1945</t>
  </si>
  <si>
    <t xml:space="preserve">Quang Đạm </t>
  </si>
  <si>
    <t>Cty TNHH một thành viênin báo Nhân Dân</t>
  </si>
  <si>
    <t>Giáo trình 
Tư tưởng Hồ Chí Minh 
(Tái bản có sửa chữa,
 bổ sung)</t>
  </si>
  <si>
    <t xml:space="preserve">Vai trò của các tổ chức xã hội đối với phát triển và quản lý xã hội </t>
  </si>
  <si>
    <t>TS. Thang Văn Phúc, PGS, TS. Nguyễn Minh Phương (Đồng Chủ biên)</t>
  </si>
  <si>
    <t>Luật phòng, chống mua bán người năm 2011 (Song ngữ Việt - Anh)</t>
  </si>
  <si>
    <t>Nghị định số 45/2011/NĐ-CP về lệ phí trước bạ sửa đổi, bổ sung theo Nghị định số 23/2013/NĐ-CP</t>
  </si>
  <si>
    <t>Giáo trình tư tưởng Hồ Chí Minh (Tái bản có sửa chữa, bổ sung)</t>
  </si>
  <si>
    <t>Hội đồng TW chỉ đạo biên soạn giáo trình quốc gia các bộ môn khoa học  M-L, tư tưởng HCM</t>
  </si>
  <si>
    <t>In &amp; VHP</t>
  </si>
  <si>
    <t>Những bài học kinh nghiệm của cách mạng Việt Nam</t>
  </si>
  <si>
    <t>GS.TS. Lê Hữu Nghĩa (Chủ biên)</t>
  </si>
  <si>
    <t>Đổi mới mô hình tăng trưởng kinh tế ở Việt Nam và chuyển đổi phương thức phát triển kinh tế ở Trung Quốc</t>
  </si>
  <si>
    <t>Luật doanh nghiệp năm 2005 được sđ, bs năm 2009</t>
  </si>
  <si>
    <t>Luật hôn nhân và gia đình năm 2000 sđ, bs năm 2010</t>
  </si>
  <si>
    <t>Mẫu văn bản dùng trong sinh hoạt chi bộ</t>
  </si>
  <si>
    <t>Hội đồng chỉ đạo xuất bản sách xã, phường, thị trấn/Bộ Ngoại giao, UB Biên giới quốc gia</t>
  </si>
  <si>
    <t>Hỏi- đáp về thực hiện Quy chế tổ chức và hoạt động của thôn và tổ dân phố</t>
  </si>
  <si>
    <t>Hội đồng chỉ đạo xuất bản sách xã, phường, thị trấn/NGƯT.Vũ Thanh Xuân - ThS. Ng. Thế Vịnh (Đồng chủ biên)</t>
  </si>
  <si>
    <t>Các tỉnh uỷ vùng Đồng bằng sông Hồng lãnh đạo đẩy nhanh công nghiệp hoá, hiện đại hoá nông nghiệp, nông thôn trong giai đoạn hiện nay</t>
  </si>
  <si>
    <t>TS. Nguyễn Thị Tố Uyên</t>
  </si>
  <si>
    <t>Bách khoa thư các khoa học triết học - Tập I - Khoa học lôgích (Sách tham khảo)</t>
  </si>
  <si>
    <t>G.W.F.Hegel</t>
  </si>
  <si>
    <t>Lịch sử Đảng bộ thành phố Hạ Long (1930-2010)</t>
  </si>
  <si>
    <t>Đảng bộ tỉnh Quảng Ninh - Ban Chấp hành Đảng bộ Thành phố Hạ Long</t>
  </si>
  <si>
    <t>Các bản hiến pháp làm nên lịch sử</t>
  </si>
  <si>
    <t>Văn hóa giữ nước Việt Nam - Những giá trị đặc trưng</t>
  </si>
  <si>
    <t>PGS. TS. Vũ Như Khôi</t>
  </si>
  <si>
    <t>Luật Salic của vương quốc Phrăng</t>
  </si>
  <si>
    <t>Đậu Công Nghiệp (Dịch và giới thiệu)</t>
  </si>
  <si>
    <t>Chuyển dịch cơ cấu kinh tế nông thôn tỉnh Nam Định trong quá trình CNH, HĐH</t>
  </si>
  <si>
    <t>TS. Nguyễn Thị Thanh Tâm</t>
  </si>
  <si>
    <t>Một số vấn đề chính trị quốc tế trong giai đoạn hiện nay (xuất bản lần thứ hai)</t>
  </si>
  <si>
    <t>PGS.TS.Nguyên Hoàng Giáp (CB), PGS.TS. Nguyên Thị Quế, PGS.TS. Thái Văn Long, PGS.TS. Phan Văn Bân</t>
  </si>
  <si>
    <t>Sao Việt</t>
  </si>
  <si>
    <t>Giáo trình luật hình sự Việt Nam (Phần chung)</t>
  </si>
  <si>
    <t>Giáo trình luật hành chính Việt Nam</t>
  </si>
  <si>
    <t>Lịch sử Đảng bộ và nhân dân xã Tây An (1930-2010)</t>
  </si>
  <si>
    <t>Viện khoa học pháp lý - Bộ Tư pháp GS.TS.Lê Hồng Hạnh (Chủ biên)</t>
  </si>
  <si>
    <t>Một số vấn đề về trí thức và nhân tài (Sách tham khảo)</t>
  </si>
  <si>
    <t>PGS.TS. Đức Vượng</t>
  </si>
  <si>
    <t>Lịch sử kháng chiến chống Mỹ, cứu nước (1954-1975), tập IV - Cuộc đụng đầu lịch sử</t>
  </si>
  <si>
    <t>Nhà in 
Sự Thật</t>
  </si>
  <si>
    <t>Hoàn thiện tổ chức và 
hoạt động của bộ, cơ quan ngang bộ trong quá trình cải cách hành chính ở VN hiện nay</t>
  </si>
  <si>
    <t>Đặng Xuân Phương</t>
  </si>
  <si>
    <t>Hình phạt bổ sung trong
 Luật hình sự VN</t>
  </si>
  <si>
    <t>Trịnh Quốc Toản</t>
  </si>
  <si>
    <t>H-Đ về lễ hội truyền thống VN</t>
  </si>
  <si>
    <t>Lê Trung Vũ, Trần Mạnh Quang, Ng. Ngọc Quỳnh</t>
  </si>
  <si>
    <t>Thành tựu trong xây dựng và phát triển Văn hoá Việt Nam 25 năm đổi mới                             (1986 - 2010)</t>
  </si>
  <si>
    <t>PGS, TS.               Phạm Duy Đức                  (Chủ biên)</t>
  </si>
  <si>
    <t xml:space="preserve">Đảng lãnh đạo phát triển xã hội và quản lý phát triển xã hội thời kỳ đổi mới                                       Một số vấn đề lý luận và thực tiễn </t>
  </si>
  <si>
    <t>PGS, TS.                 Đinh Xuân Lý                 (Chủ biên)</t>
  </si>
  <si>
    <t>Toàn cầu hoá - cơ hội và thách thức đối với sự phát triển của truyền thông Việt Nam</t>
  </si>
  <si>
    <t>Ths.                     Đặng Vũ Cảnh Linh</t>
  </si>
  <si>
    <t>16/11/2009</t>
  </si>
  <si>
    <t xml:space="preserve">Những viên tướng ngã ngựa </t>
  </si>
  <si>
    <t xml:space="preserve">Nguyễn Phương Nam </t>
  </si>
  <si>
    <t>28/10/2009</t>
  </si>
  <si>
    <t>Về bồi thường thiệt hại do hành vi trái pháp luật xâm phạm quyền sở hữu công nghiệp theo pháp luật Việt Nam                         (Sách tham khảo)</t>
  </si>
  <si>
    <t xml:space="preserve">Viện khoa học pháp lý - Bộ Tư pháp TS. Đinh Thị Mai Phương </t>
  </si>
  <si>
    <t xml:space="preserve">Quy định pháp luật mới về tổ chức và hoạt động của thừa phát lại </t>
  </si>
  <si>
    <t>Xây dựng hệ thống kết cấu hạ tầng đồng bộ, hiện đại phục vụ sự nghiệp công nghiệp hóa, hiện đại hóa đất nước giai đoạn 2011-2020</t>
  </si>
  <si>
    <t>TS.Nguyễn Bá Ân (Chủ biên)</t>
  </si>
  <si>
    <r>
      <t xml:space="preserve">BC tuần (19 đến 23/3): </t>
    </r>
    <r>
      <rPr>
        <b/>
        <sz val="12"/>
        <rFont val="Times New Roman"/>
        <family val="1"/>
      </rPr>
      <t>25</t>
    </r>
    <r>
      <rPr>
        <sz val="12"/>
        <rFont val="Times New Roman"/>
        <family val="1"/>
      </rPr>
      <t xml:space="preserve"> cuốn</t>
    </r>
  </si>
  <si>
    <t>Lịch sử công tác xây dựng Đảng (1930-2011)</t>
  </si>
  <si>
    <t>Chính sách phát triển kinh tế ven biển Thanh Hóa</t>
  </si>
  <si>
    <t>Lê Minh Thông</t>
  </si>
  <si>
    <t>Pháp lệnh xử lý vi phạm hành chính năm 2002 (Đã được sửa đổi, bổ sung các năm 2007, 2008)</t>
  </si>
  <si>
    <t>Luật viên chức</t>
  </si>
  <si>
    <t>Vai trò của lợi ích đối với sự phát triển xã hội</t>
  </si>
  <si>
    <t>TS. Đặng Quang Định</t>
  </si>
  <si>
    <t>TS. Hà Thị Thanh Bình</t>
  </si>
  <si>
    <t>Ngô Quân Lập (Sưu tầm, tuyển chọn)</t>
  </si>
  <si>
    <t>Bảo tàng Chiến sĩ CM bị địch bắt tù đày</t>
  </si>
  <si>
    <t>Về tự do cá nhân và biện pháp cưỡng chế tố tụng hình sự</t>
  </si>
  <si>
    <t>Trần Quang Tiệp</t>
  </si>
  <si>
    <t>Mối quan hệ giữa Nhà nước và Giáo hội Phật giáo VN</t>
  </si>
  <si>
    <t>Nguyễn Tất Đạt</t>
  </si>
  <si>
    <t>Chủ tịch HCM với QH 
(1946-1969)</t>
  </si>
  <si>
    <t>Văn Thị Thanh Mai</t>
  </si>
  <si>
    <t>Tiếp tục đổi mới hoạt động của QH từ thực tiễn hoạt động 
của QH khóa XII</t>
  </si>
  <si>
    <t>Đinh Xuân Thảo (CB)</t>
  </si>
  <si>
    <t>Phụ nữ Bình Dương - 30 năm xây dựng và phát triển (1975-2005</t>
  </si>
  <si>
    <t>BCH HLHPN tỉnh Bình Dương</t>
  </si>
  <si>
    <t>Kinh doanh ở VN và Mianma- Những điều cần biết (Sách tham khảo, song ngữ V-A)</t>
  </si>
  <si>
    <t>ĐSQ VN tại CHLB Myanmar</t>
  </si>
  <si>
    <t xml:space="preserve">Ổn định kinh tế vĩ mô dưới góc nhìn doanh nghiệp </t>
  </si>
  <si>
    <t>Đặng Đức Thành
(Bộ sách Cẩm nang dành cho CEO)</t>
  </si>
  <si>
    <t>Veda Upanishad- Những bộ kinh triết lý tôn giáo cổ Ấn Độ (sách tham khảo)</t>
  </si>
  <si>
    <t>Con người qua lăng kính triết gia (Sách tham khảo)</t>
  </si>
  <si>
    <t>Quy định pháp luật xử phạt vi phạm hành chính trong lĩnh vực an ninh, trật tự, an toàn xã hội và du lịch</t>
  </si>
  <si>
    <t>Tài liệu bồi dưỡng bí thư chi bộ và cấp ủy viên ở cơ sở</t>
  </si>
  <si>
    <t>Luật khoáng sản</t>
  </si>
  <si>
    <t>6/2012</t>
  </si>
  <si>
    <r>
      <t xml:space="preserve">BC tuần (28/5 đến 15/6): </t>
    </r>
    <r>
      <rPr>
        <b/>
        <sz val="12"/>
        <rFont val="Times New Roman"/>
        <family val="1"/>
      </rPr>
      <t>60</t>
    </r>
    <r>
      <rPr>
        <sz val="12"/>
        <rFont val="Times New Roman"/>
        <family val="1"/>
      </rPr>
      <t xml:space="preserve"> cuốn</t>
    </r>
  </si>
  <si>
    <t>Pháp lệnh hợp nhất văn bản quy phạm pháp luật</t>
  </si>
  <si>
    <t>Cty TNHH In-TM Thuận Phát</t>
  </si>
  <si>
    <t>Dân tộc trong lịch sử và trong thời đại ngày nay</t>
  </si>
  <si>
    <t>GS. Trần Hữu Tiến</t>
  </si>
  <si>
    <t>Công ước của Liên hợp quốc về luật biển 1982</t>
  </si>
  <si>
    <t>Liên hợp quốc</t>
  </si>
  <si>
    <t>Lịch sử Đảng bộ huyện Tam Nông (1947-2012)</t>
  </si>
  <si>
    <t>BCHĐB huyện Tam Nông - Phú Thọ</t>
  </si>
  <si>
    <t>Công tác quy hoạch cán bộ thuộc diện ban thường vụ tỉnh ủy quản lý ở các tỉnh miền núi phía Bắc giai đoạn hiện nay</t>
  </si>
  <si>
    <t>Thân Minh Quế</t>
  </si>
  <si>
    <t>Sổ tay các văn bản triển khai Chỉ thị số 03-CT/TW của Bộ Chính trị về tiếp tục đẩy mạnh học tập và làm theo tấm gương đạo đức HCM</t>
  </si>
  <si>
    <t>Viện khoa học xã hội nhân văn quân sự                 PGS, TS. Nguyễn Vính Thắng                   (Chủ biên)</t>
  </si>
  <si>
    <t>Luật quốc tế về đáng cá trên biển                                                  (Sách tham khảo)</t>
  </si>
  <si>
    <t xml:space="preserve">Tổ chức minh bach thể giới </t>
  </si>
  <si>
    <t xml:space="preserve">Hỏi - Đáp                                           về các tội xâm phạm tính mạng, sức khoẻ của con người </t>
  </si>
  <si>
    <t xml:space="preserve">Thanh tra chính phủ, Viện KH Thanh tra </t>
  </si>
  <si>
    <t xml:space="preserve">Cty TNHH Đầu tư và phát triển công nghệ truyền thông Hà Nội </t>
  </si>
  <si>
    <t xml:space="preserve">Khủng khoảng kinh tế
thế giới - những vấn đề 
lý luận và kinh nghiệm </t>
  </si>
  <si>
    <t>PGS, TS. Phạm Quốc Trung, TS. Phạm Thị Tuý (Đồng CB)</t>
  </si>
  <si>
    <t xml:space="preserve">GS, TS.                    Lưu Văn Sùng </t>
  </si>
  <si>
    <t>Học viện Hành chính Quốc gia Hồ Chí Minh GS, TS.                    Hoàng Chí Bảo (Chủ biên)</t>
  </si>
  <si>
    <t xml:space="preserve">Tính Dân tộc và tính Hiện đại trong văn học, nghệ thuật Việt Nam hiện nay </t>
  </si>
  <si>
    <t xml:space="preserve">Hội đồng lý luận , phê bình văn học, nghệ thuật trung ương </t>
  </si>
  <si>
    <t>TWDH+ TPH</t>
  </si>
  <si>
    <t xml:space="preserve">Giới thiệu tác phẩm biện chứng của tự nhiên của Ăngghen </t>
  </si>
  <si>
    <t xml:space="preserve">Quốc phòng - an ninh trong thời kỳ quá độ lên chủ nghĩa xã hội ở Việt Nam </t>
  </si>
  <si>
    <t xml:space="preserve">Tiếp cận lịch sử thế giới và lịch sử Việt Nam Một cách nhìn </t>
  </si>
  <si>
    <t xml:space="preserve">TS.                       Hoàng Văn Hiển </t>
  </si>
  <si>
    <t>20/10/2009</t>
  </si>
  <si>
    <t>Luật công an nhân dân năm 2005 và văn bản hướng dẫn thi hành</t>
  </si>
  <si>
    <t>Luật luật sư năm 2006 và văn bản hướng dẫn thi hành</t>
  </si>
  <si>
    <t>Bác Hồ với ngành đường sắt Việt Nam</t>
  </si>
  <si>
    <t>ĐUĐSVN</t>
  </si>
  <si>
    <t>Một số chuyên đề lịch sử Đảng Cộng sản Việt Nam - Tập III</t>
  </si>
  <si>
    <t>Văn bản pháp luật về giải quyết các trường hợp về nhà đất trong quá trình thực hiện chính sách quản lý nhà đất, cải tạo xã hội chủ nghĩa trước ngày 1-7-1991</t>
  </si>
  <si>
    <t>16/8/2007</t>
  </si>
  <si>
    <t>Pháp lệnh về người tàn tật và văn bản hướng dẫn thi hành</t>
  </si>
  <si>
    <t>Quy định mới về bảo vệ dân phố</t>
  </si>
  <si>
    <t>Quy định mới hướng dẫn thi hành luật bảo vệ và phát triển rừng năm 2004</t>
  </si>
  <si>
    <t>Một số văn bản pháp luật về thanh tra, kiểm tra tài chính</t>
  </si>
  <si>
    <t>Luật công nghệ thông tin năm 2006 và văn bản hướng dẫn thi hành</t>
  </si>
  <si>
    <t>Quy định mới hướng dẫn thi hành luật hải quan năm 2001; sửa đổi, bổ sung năm 2005</t>
  </si>
  <si>
    <t xml:space="preserve">PGS, TS.               Vũ Đình Hoè TS.                      Đoàn Minh Huấn </t>
  </si>
  <si>
    <t>18/12/2008</t>
  </si>
  <si>
    <t>Đã tính ĐM năm 2008</t>
  </si>
  <si>
    <t xml:space="preserve">Một số vấn đề văn hoá dưới góc độ văn hoá Tư tưởng </t>
  </si>
  <si>
    <t xml:space="preserve">TS.                           Đỗ Khánh Tặng </t>
  </si>
  <si>
    <t>15/12/2008</t>
  </si>
  <si>
    <t>Nhà in Sự Thật</t>
  </si>
  <si>
    <t>Đã tính ĐM năm 2009</t>
  </si>
  <si>
    <t xml:space="preserve">Sổ tay người đại biểu nhân dân </t>
  </si>
  <si>
    <t xml:space="preserve">PGS, TS.                    Lê Văn Yên </t>
  </si>
  <si>
    <t xml:space="preserve">Cty TNHH Thuận thiên Phú </t>
  </si>
  <si>
    <t xml:space="preserve">Trợ giúp pháp lý ở Việt Nam </t>
  </si>
  <si>
    <t xml:space="preserve">Tạ Thị Minh Lý </t>
  </si>
  <si>
    <t xml:space="preserve">PGS, TS.     Phan Xuân Sơn .         Ths.                       Phạm Thế Lực </t>
  </si>
  <si>
    <t xml:space="preserve">Khảo lược bộ luật HAMMURABI                          của Nhà nước lưỡng hà cổ đại </t>
  </si>
  <si>
    <t xml:space="preserve">Nguyễn Anh Tuấn </t>
  </si>
  <si>
    <t>18/12/08</t>
  </si>
  <si>
    <t xml:space="preserve">Bác Hồ ở Tân Trào </t>
  </si>
  <si>
    <t>Ngô Quân Lập           (Siêu tầm tuyển chọn )</t>
  </si>
  <si>
    <t>Những biến đổi về giá trị văn hoá truyền thống ở các làng ven đô Hà Nội trong thời kỳ đổi mới</t>
  </si>
  <si>
    <t>TS.Ngô Văn Giá
(chủ biên)</t>
  </si>
  <si>
    <t>Tư tưởng Hồ Chí Minh về văn hoá Đảng</t>
  </si>
  <si>
    <t>TS.Phạm Ngọc Anh
(chủ biên)</t>
  </si>
  <si>
    <t>Đổi mới tổ chức và hoạt động của Mặt trận tổ quốc và các tổ chức chính trị - xã hội ở nước ta hiện nay</t>
  </si>
  <si>
    <t>TS.Thang Văn Phúc-TS.Nguyễn Minh Phương
(đồng chủ biên)</t>
  </si>
  <si>
    <t xml:space="preserve">Luật thực hành tiết kệm chống lãng phí năm 2005 và văn bản hướng dẫn thi hành </t>
  </si>
  <si>
    <t>Đào tạo nghề - thuật ngữ chọn lọc
( Song ngữ Việt - Anh )</t>
  </si>
  <si>
    <t xml:space="preserve">Quy định mới về bảo đảm trật tự, an toàn trong giao thông đường bộ </t>
  </si>
  <si>
    <t xml:space="preserve">Quy định mới về các điều kiện trang bị bảo đảm hoạt động bảo vệ an ninh quốc gia, trật tự, an toàn xã hội </t>
  </si>
  <si>
    <t xml:space="preserve">Quy định mới hướng dẫn thi hành luật doanh nghiệp năm 2005 </t>
  </si>
  <si>
    <t>Quy định mới về thi hành luật điện lực</t>
  </si>
  <si>
    <t xml:space="preserve">Quy định pháp luật về thừa kế </t>
  </si>
  <si>
    <t xml:space="preserve">Bảo đảm bình đẳng và tăng cường hợp tác giữa các dân tộc. Trong phát triển kinh tế xã hội ở nước ta hiện nay </t>
  </si>
  <si>
    <t>Về một số  xu hướng chính trị chủ yếu trên thế giới hiện nay</t>
  </si>
  <si>
    <t>Lịch sử đảng bộ thành phố Pleiku
(1945-2005)</t>
  </si>
  <si>
    <t xml:space="preserve">Đổi mới quan hệ giữa Đảng nhà nước và các tổ chức chính trị - xã hội trong hệ thống chính trị ở Việt Nam (Sách chuyên khảo) </t>
  </si>
  <si>
    <t xml:space="preserve">GS, TS.                      Lê Hữu Nghĩa GS, TS.              Hoàng Chí Bảo    PGS,TS.                 Bùi Đình Bôn  </t>
  </si>
  <si>
    <t>23/12/2008</t>
  </si>
  <si>
    <t>Đã tính ĐM2008</t>
  </si>
  <si>
    <t xml:space="preserve">Phong trào chống mặt trái của toàn cầu hoá và vấn đề đặt ra ở Việt Nam </t>
  </si>
  <si>
    <t>Chính sách trợ cấp của Việt Nam tác động từ việc gia nhập WTO                                           (Sách tham khảo)</t>
  </si>
  <si>
    <t xml:space="preserve">Bộ Thương mại </t>
  </si>
  <si>
    <t>Đã tính ĐM2009</t>
  </si>
  <si>
    <t>Subsidy Policies of Vietnam Im pacts of WTO accession                  ( Areference Book)</t>
  </si>
  <si>
    <t>20,5x28,6</t>
  </si>
  <si>
    <t>Suthat Printing Workshop</t>
  </si>
  <si>
    <t>Đã tính ĐM2010</t>
  </si>
  <si>
    <t>Nhicolai Zlobin</t>
  </si>
  <si>
    <t>Mục tiêu phát triển kinh tế- xã hội tỉnh Cao Bằng giai đoạn 2011-2015, tầm nhìn 2020</t>
  </si>
  <si>
    <t>GS, TS. Mai Ngọc Cường (Chủ biên)</t>
  </si>
  <si>
    <t>Quy định điều chỉnh các quan hệ lao động có yếu tố nước ngoài</t>
  </si>
  <si>
    <t>Lịch sử Đảng bộ huyện Ea Kar
(1985 - 2005)</t>
  </si>
  <si>
    <t>BCHĐB huyện Ea Kar</t>
  </si>
  <si>
    <t xml:space="preserve">Cty in Tổng hợp Cầu Giấy </t>
  </si>
  <si>
    <t>16/10/2008</t>
  </si>
  <si>
    <t>Công tác Tư tưởng Chính trị trong phát hiện và sử lý các điểm nóng Chính trị - xã hội trên địa bàn tỉnh Đồng Nai thực trạng và giải pháp (Lưu hành nội bộ )</t>
  </si>
  <si>
    <t xml:space="preserve">ThS Dương Thanh Tân TS. Nguyễn Văn Long TS. Phẩm An Ninh </t>
  </si>
  <si>
    <t>Pháp luật đại cương dùng trong các trường đại học, cao đẳng và trung học chuyên nghiệp (In lần thư7 có sửa chữa bổ sung )</t>
  </si>
  <si>
    <t>Sở hữu tư nhân và kinh tế tư nhân trong nền kinh tế thị trường định hướng XHCN ở Việt Nam</t>
  </si>
  <si>
    <t>GS,TS.Nguyễn Thanh Tuyền</t>
  </si>
  <si>
    <t>Pháp lệnh khai thác và bảo vệ công trình thuỷ lợi năm 2001 và các Nghị định hướng dẫn thi hành</t>
  </si>
  <si>
    <t>20/2/2009</t>
  </si>
  <si>
    <t>Phạm Văn Đồng - Tiểu sử</t>
  </si>
  <si>
    <t>Bộ Quốc phòng</t>
  </si>
  <si>
    <t xml:space="preserve">Pháp lệnh phòng, chống mại dâm và các văn bản mới nhất hướng dẫn thi hành </t>
  </si>
  <si>
    <t>18/5/2007</t>
  </si>
  <si>
    <t xml:space="preserve">Cuộc đấu tranh giành độc lập dân tộc của nhân dân Palestins sau chiến tranh lạnh </t>
  </si>
  <si>
    <t>TS.                          Thái Văn Long Ths.                      Nguyễn Đức Toàn                    (Đồng chủ biên)</t>
  </si>
  <si>
    <t>14/12/2009</t>
  </si>
  <si>
    <t>Tình hình thế giới và chính sách đối ngoại Việt Nam các bài viết và phát biểu chọn lọc của Tổng bí thư, Chủ tịch nước, Thủ tướng chính phủ, Chủ tịchQuốc hội, Phó thủ tướng, Bộ trưởng ngoại giao 2008</t>
  </si>
  <si>
    <t xml:space="preserve">Bộ ngoại giao </t>
  </si>
  <si>
    <t xml:space="preserve">Lịch sử Đảng bộ huyện                   Đông Triều                                     (1975 - 2010) Tập II </t>
  </si>
  <si>
    <t xml:space="preserve">BCH Đảng bộ huyện Đông Triều </t>
  </si>
  <si>
    <t>8/2010</t>
  </si>
  <si>
    <t>Vấn đề sở hữu trong nền kinh tế thị trường định hướng xã hội chủ nghĩa ở Việt Nam                           (Sách tham khảo)</t>
  </si>
  <si>
    <t>GS, TS. Nguyễn Kế Tuấn                 (Chủ biên)</t>
  </si>
  <si>
    <t xml:space="preserve">Tuướng không phong hàm Tiê7ủ thuyết lịch sử </t>
  </si>
  <si>
    <t xml:space="preserve">Nguyễn Trường Thanh </t>
  </si>
  <si>
    <t>Đạo đức Bác Hồ tấm gương soi cho muôn đời                               (Xuất bản lần thứ ba)</t>
  </si>
  <si>
    <t xml:space="preserve">TS.                          Trần Viết Hoàn </t>
  </si>
  <si>
    <t xml:space="preserve">Phương pháp và phong cách Hồ Chí Minh </t>
  </si>
  <si>
    <t>GS,                        Đặng Xuân Kỳ (Chủ biên)</t>
  </si>
  <si>
    <t xml:space="preserve">Nhớ mãi ngày sinh bác Hồ </t>
  </si>
  <si>
    <t xml:space="preserve">TS.                            Trần Viết Hoàn </t>
  </si>
  <si>
    <t>Cải cách xã hội Trung Quốc và những sáng tạo đổi mới trong xây dựng Đảnh cơ sở                        (Sách tham khảo)</t>
  </si>
  <si>
    <t>GS,                      Đổng Liên Tường                     (chủ biên)</t>
  </si>
  <si>
    <t xml:space="preserve">Vận dụng tư tưởng Hồ Chí Minh về công tác kiểm tra, giám sát và kỷ luật Đảng </t>
  </si>
  <si>
    <t xml:space="preserve">Kinh tế Việt Nam 2010 vượt qua suy giảm, tạo đà phát triển bền vững sau Đại hội XI của Đảng </t>
  </si>
  <si>
    <t>Hiến pháp năm 1946 bản hiến pháp đặt nền móng cho nền lập hiến nhà nước Việt Nam Sách tham khảo                                         (Tái bản lần thứ tư có sửa chữa, bổ sung)</t>
  </si>
  <si>
    <t xml:space="preserve">TS.                           Đỗ Ngọc Hải </t>
  </si>
  <si>
    <t xml:space="preserve">Cty in Trung Sơn </t>
  </si>
  <si>
    <t xml:space="preserve">Quy định về giám sát đầu tư giám sát cán bộ tại cộng đồng khu dân cư </t>
  </si>
  <si>
    <t>QH,CP</t>
  </si>
  <si>
    <t>24/11/2009</t>
  </si>
  <si>
    <t>Pháp lệnh phòng, chống mại dâm và các văn bản mới nhất hướng dẫn thi hành                                      (Tái bản có bổ sung)</t>
  </si>
  <si>
    <t>25/11/2009</t>
  </si>
  <si>
    <r>
      <t xml:space="preserve">MEDVEDEV                              Nhikolai và Marina Svanhidze </t>
    </r>
    <r>
      <rPr>
        <sz val="9"/>
        <rFont val="Times New Roman"/>
        <family val="1"/>
      </rPr>
      <t xml:space="preserve">                          (Sách tham khảo)</t>
    </r>
  </si>
  <si>
    <t xml:space="preserve">Nhikolai Và Marina Svanhidze     Người dịch               Tạ Tường Vy Người hiệu chính TS.                      Nguyễn Ngọc Hùng </t>
  </si>
  <si>
    <t>11/2009</t>
  </si>
  <si>
    <t>Dân tộc Mông Sơn La với việc giải quyết vẫn đề tín ngưỡng tôn giáo hiện nay</t>
  </si>
  <si>
    <t xml:space="preserve">Tỉnh uỷ, HĐND, UBND tỉnh Sơn La                 TS.                         Thào Xuân Sùng </t>
  </si>
  <si>
    <t xml:space="preserve">Nhà sách Hà Nội - Công ty sách Hà Nội </t>
  </si>
  <si>
    <t>Sổ tay Đảng viên</t>
  </si>
  <si>
    <t>Ban KĐLL</t>
  </si>
  <si>
    <t>12/2009</t>
  </si>
  <si>
    <t xml:space="preserve">Công ty in Văn hoá phẩm </t>
  </si>
  <si>
    <t>PGS, TS.                Đinh Xuân Lý (Chủ biên)</t>
  </si>
  <si>
    <t>Hoạt động đối ngoại của Chủ tịch Hồ Chí Minh với các nước châu Á                                          (1954 - 1969)</t>
  </si>
  <si>
    <t xml:space="preserve">Ra biển lớn </t>
  </si>
  <si>
    <t>Tác động của toàn cầu hoá đối với sự phát triển văn hoá và con người Việt Nam                            (Sách tham khảo)</t>
  </si>
  <si>
    <t>GS, TS. Dương Phú Hiệp                (Chủ biên)</t>
  </si>
  <si>
    <t xml:space="preserve">Hội đồng
xuất bản                          </t>
  </si>
  <si>
    <t>Cty In &amp; VHP</t>
  </si>
  <si>
    <t>Phát huy dân chủ, tiếp tục xây dựng nhà nước pháp quyền XHCN của nhân dân, do nhân dân, vì nhân dân</t>
  </si>
  <si>
    <t>Nguyễn Phú Trọng</t>
  </si>
  <si>
    <t>TWĐH+TPH</t>
  </si>
  <si>
    <t>Lý luận về nhà nước
 và pháp luật, quyển 1</t>
  </si>
  <si>
    <t>TS. Phan Trung Hiền</t>
  </si>
  <si>
    <t>Cty CP in tổng hợp Cần Thơ</t>
  </si>
  <si>
    <t>Lịch sử Đảng bộ huyện                       Chư PRông                                      (1945 - 2010)</t>
  </si>
  <si>
    <t xml:space="preserve">BCH Đảng bộ huyện Chư PRông </t>
  </si>
  <si>
    <t xml:space="preserve">Lịch sử Đảng bộ                               huyện  Lạc Dương                         (1975 2010)                      </t>
  </si>
  <si>
    <t xml:space="preserve">BCH Đảng bộ huyện Lạc Dương </t>
  </si>
  <si>
    <t>Cẩm nang công tác hoà giải ở cơ sở (Tái bản có sửa chữa, bổ sung)</t>
  </si>
  <si>
    <t>Hiến pháp nước Cộng hoà xã hội chủ nghĩa Việt Nam năm 1992 (Đã được sửa đổi, bổ sung năm 2001)</t>
  </si>
  <si>
    <t>Pháp lệnh công an xã và văn bản hướng dẫn thi hành                    (Tái bản có bổ sung)</t>
  </si>
  <si>
    <t xml:space="preserve">Luật nuôi con nuôi năm 2010 và văn bản hướng dẫn thi hành </t>
  </si>
  <si>
    <t>Luật lý lịch tư pháp năm 2009 và văn bản hướng dẫn thi hành</t>
  </si>
  <si>
    <t>Luật sử dụng năng lượng tiết kiệm và hiệu quả năm 2010 và VBHDTH</t>
  </si>
  <si>
    <t>BCHĐB
huyện Tuyên Hóa</t>
  </si>
  <si>
    <t>Quy định mới về phòng chống thiên tai</t>
  </si>
  <si>
    <t>19/1/2007</t>
  </si>
  <si>
    <t>Phát triển công nghiệp chế biến nông sản ở Việt Nam</t>
  </si>
  <si>
    <t xml:space="preserve">Bạn bè thế giới với Đại hội XI Đảng Cộng sản Việt Nam </t>
  </si>
  <si>
    <t xml:space="preserve">Ban đối ngoại Trung ương </t>
  </si>
  <si>
    <t>Đảng Cộng sản cầm quyền nội dung và phương thức cầm quyền của Đảng
(Tái bản lần thứ nhất)</t>
  </si>
  <si>
    <t xml:space="preserve">Vấn đề dân tộc và công tác dân tộc </t>
  </si>
  <si>
    <t xml:space="preserve">TS. Bế Trường Thành </t>
  </si>
  <si>
    <t xml:space="preserve">CTQCvà thương hệu Mê Linh </t>
  </si>
  <si>
    <t>Quy định pháp luật về quản lý, sử dụng nhà chung cư (Tái bản có bổ sung)</t>
  </si>
  <si>
    <t xml:space="preserve">TS.                           Bùi Thị Huyền </t>
  </si>
  <si>
    <t>Bộ luật tố tụng dân sự năm 2004 sửa đổi, bổ sung 
năm 2011</t>
  </si>
  <si>
    <t xml:space="preserve">Xí nghiệp in Tổng cục Quốc phòng </t>
  </si>
  <si>
    <t xml:space="preserve">Luật hoạt động chữ thập đỏ năm 2008 và văn bản 
hướng dẫn thi hành </t>
  </si>
  <si>
    <t xml:space="preserve">Luật sửa đổi , bổ sung một số điều của Bộ luật tố tụng dân sự </t>
  </si>
  <si>
    <t xml:space="preserve">Luật kiểm toán độc lập </t>
  </si>
  <si>
    <t>Quy định mới hướng dẫn thi hành quy chế hoạt động văn hoá và kinh doanh dịch vụ văn hoá công cộng</t>
  </si>
  <si>
    <t>Quy định mới hướng dẫn thi hành luật  cạnh tranh</t>
  </si>
  <si>
    <t>Chiến lược đối ngoại của các nước lớn và quan hệ với Việt Nam trong hai thập niên đầu thế kỷ XXI</t>
  </si>
  <si>
    <t>Luật kinh doanh quốc tế (tái bản)</t>
  </si>
  <si>
    <t>TS.Nguyễn Thị Sơn</t>
  </si>
  <si>
    <t>Dẫn luận nghiên cứu APEC</t>
  </si>
  <si>
    <t>GS. Mạc Đường</t>
  </si>
  <si>
    <t>Thanh Thản một cuộc đời</t>
  </si>
  <si>
    <t>Võ Anh Tuấn</t>
  </si>
  <si>
    <t>Lịch sử công an nhân dân huyện Nhà Bè (1945-2010)</t>
  </si>
  <si>
    <t>CA TPHCM-CA Nhà Bè</t>
  </si>
  <si>
    <t xml:space="preserve">Hỏi - Đáp 
về quyền và nghĩa vụ 
của người sử dụng lao động, người lao động </t>
  </si>
  <si>
    <t>Lê Thanh Nga (Chủ biên)</t>
  </si>
  <si>
    <t xml:space="preserve">Di chúc 
của Chủ tịch Hồ Chí Minh </t>
  </si>
  <si>
    <t>Lịch sử Đảng bộ Quân khu 9 - Tập 2 (1975-2010)</t>
  </si>
  <si>
    <t>Đảng uỷ Quân khu 9</t>
  </si>
  <si>
    <t>Xuwỏng in Quân khu 9</t>
  </si>
  <si>
    <t>Hội đồng nhân dân tỉnh Bắc Ninh và thưởng trực hội đồng nhân dân các huyện, thị xã, thành phố thuộc tỉnh nhiệm kỳ 2011-2016</t>
  </si>
  <si>
    <t>Hội đồng nhân dân tỉnh Bắc Ninh</t>
  </si>
  <si>
    <t>Lịch sử Đảng bộ huyện Kông Chro (1945-2013)</t>
  </si>
  <si>
    <t>BCHĐB huyện Kông Chro tỉnh Gia Lai</t>
  </si>
  <si>
    <t>Một số vấn đề lý luận và thực tiễn về việc xây dựng và ban hành Hiến pháp (Sách chuyên khảo)</t>
  </si>
  <si>
    <t>GS.TS.Trần Ngọc Đường - ThS. Bùi Ngọc Sơn</t>
  </si>
  <si>
    <t>BC tuần (30 đến 4-10): 14c</t>
  </si>
  <si>
    <t>PGS,TS.Trần Thành</t>
  </si>
  <si>
    <t>Luật tổ chức Hội đồng nhân dân và Uỷ ban nhân dân năm 2003 và các văn bản HDTH</t>
  </si>
  <si>
    <t>Lịch sử Công an nhân dân tỉnh Phú Thọ- Tập2 (1975-2000)</t>
  </si>
  <si>
    <t>Công an Phú Thọ</t>
  </si>
  <si>
    <t>Vĩnh Long - Thế và lực mới trong thế kỷ XXI</t>
  </si>
  <si>
    <t>Công ty CPTTKTĐN</t>
  </si>
  <si>
    <t>Những lời dạy của Bác Hồ về công tác thương binh liệt sĩ</t>
  </si>
  <si>
    <t>Luật điện lực và Nghị định hướng dẫn thi hành</t>
  </si>
  <si>
    <t xml:space="preserve">Tìm hiểu lụât người Việt Nam đi làm việc ở nước ngoài theo hợp đồng </t>
  </si>
  <si>
    <t>Lê Thanh Nga
Lê Thanh Hà</t>
  </si>
  <si>
    <t>Luật tổ chức Quốc hội năm 2001; sửa đổi, bổ sung năm 2007</t>
  </si>
  <si>
    <t>Luật hàng không dân dụng Việt Nam và công ước về việc thống nhất một số quy tắc liên quan tới vận chuyển hàng không quốc tế</t>
  </si>
  <si>
    <t>Luật luật sư, luật trợ giúp pháp lý và các văn bản có liên quan</t>
  </si>
  <si>
    <t>Luật chứng khoán và quy định về xử phạt vi phạm hành chính trong lĩnh vực chứng khoán và thị trường chứng khoán</t>
  </si>
  <si>
    <t>Luật kinh doanh bất động sản và các văn bản có liên quan</t>
  </si>
  <si>
    <t>Luật phòng, chống nhiễm vi rút gây ra hội chứng suy giảm miễn dịch mắc phải ở người (HIV/AIDS) và luật phòng, chống ma túy</t>
  </si>
  <si>
    <t>Tôn giáo và chính sách tôn giáo ở Việt Nam</t>
  </si>
  <si>
    <t xml:space="preserve">Văn bản pháp luật về xử phạt hành chính trong lĩnh vưc du lịch khí tượng- thuỷ văn, rừng, giống cây, trồng và một số lĩnh vực khác </t>
  </si>
  <si>
    <t>16/01/2009</t>
  </si>
  <si>
    <t xml:space="preserve">Pháp luật tố tụng dân sự và thực tiễn xét xử </t>
  </si>
  <si>
    <t>Quy định mới về đổi mới trong quản lý hoạt động khoa học và công nghệ</t>
  </si>
  <si>
    <t>26/1/2007</t>
  </si>
  <si>
    <t>Quy định mới về sử dụng năng lượng tiết kiệm và hiệu quả</t>
  </si>
  <si>
    <t xml:space="preserve">Đánh giá tiến trình APEC và tác động đối với Việt Nam </t>
  </si>
  <si>
    <t>TS.Hoàng Anh Tuấn</t>
  </si>
  <si>
    <t xml:space="preserve">AHLLVT           Hồ Thị Bi               TS.                       Đinh Xuân Thu </t>
  </si>
  <si>
    <t>Cty CP Văn hoá Tổng hợp Hưng Phú TPHCM</t>
  </si>
  <si>
    <t>Đã tính ĐM 2010</t>
  </si>
  <si>
    <t>Các vùng, tỉnh , thành phố trực thuộc Trung ương: Tiềm năng và triển vọng đến năm 2020</t>
  </si>
  <si>
    <t xml:space="preserve">Bộ kế hoạch và đầu tư viện chiến lược phát triển </t>
  </si>
  <si>
    <t>Chuyện những người làm nên lịch sử. Hồi ức điện biên phủ 1954-2009</t>
  </si>
  <si>
    <t xml:space="preserve">Tập thể tác giả </t>
  </si>
  <si>
    <t>22x28</t>
  </si>
  <si>
    <t>4/2009</t>
  </si>
  <si>
    <t xml:space="preserve">Khu di tích lịch sử Tân Trào </t>
  </si>
  <si>
    <t xml:space="preserve">Ngô Quân Lập           </t>
  </si>
  <si>
    <t xml:space="preserve">Đại biểu quốc hội khắc ghi lời Bác </t>
  </si>
  <si>
    <t xml:space="preserve">TS.                Bùi Ngọc Thanh </t>
  </si>
  <si>
    <t xml:space="preserve">Phát triển công nghiệp hỗ trợ ở Việt Nam. Lý thuyết, thực tiễn và chính sách            (Sách chuyên khảo)  </t>
  </si>
  <si>
    <t xml:space="preserve">Lê Thế Giới </t>
  </si>
  <si>
    <t>Luật hợp tác xã năm 2003 và văn bản hướng dẫn thi hành               (Tái bản có bổ sung)</t>
  </si>
  <si>
    <t>Biên niên lịch sử lực lượng vũ trang nhân dân Thừa Thiên Huế                                             (1975-2005)</t>
  </si>
  <si>
    <t>Đảng uỷ - Bộ chỉ huy quân sự Thừa Thiên Huế</t>
  </si>
  <si>
    <t>16/4/2009</t>
  </si>
  <si>
    <t xml:space="preserve">Cty CP in dịch vụ Thừa Thiên Huế </t>
  </si>
  <si>
    <t xml:space="preserve">Giải quyết việc làm cho lao động nông nghiệp trong quá trình đô thị hoá </t>
  </si>
  <si>
    <t>PGS,TS. Nguyễn Thị Thơm           Ths. Phí Thị Hằng</t>
  </si>
  <si>
    <t>13/4/2009</t>
  </si>
  <si>
    <t xml:space="preserve">Phòng chống "Diễn biến hoà bình"ở Việt Nam -                        Những vấn đề lý luận và thực tiễn  </t>
  </si>
  <si>
    <t xml:space="preserve">Học viện Chính trị </t>
  </si>
  <si>
    <t>22/4/2009</t>
  </si>
  <si>
    <t>PGS, TS. Lê Văn Yên (Chủ biên)</t>
  </si>
  <si>
    <t>Đổi mới mô hình tăng trưởng, cơ cấu lại nền kinh tế</t>
  </si>
  <si>
    <t>PGS, TS. Vũ Văn Phúc (Chủ biên)</t>
  </si>
  <si>
    <t>Giới thiệu quyển I bộ "Tư bản" của Các Mác</t>
  </si>
  <si>
    <t>Đ.I. Rôdenbe</t>
  </si>
  <si>
    <t>Giới thiệu quyển II bộ "Tư bản" của Các Mác</t>
  </si>
  <si>
    <t>Giới thiệu quyển III bộ "Tư bản" của Các Mác</t>
  </si>
  <si>
    <t>Hội đồng chỉ đạo xuất bản sách xã, phường, thị trấn/Ban biên tập sách chính trị - nghiệp vụ NXB. CAND</t>
  </si>
  <si>
    <t>Một số vị thuốc nam thường dùng</t>
  </si>
  <si>
    <t>Hội đồng chỉ đạo xuất bản sách xã, phường, thị trấn/Trường ĐH Y Hà Nội, Khoa Y học cổ truyền</t>
  </si>
  <si>
    <t>Hội đồng chỉ đạo xuất bản sách xã, phường, thị trấn/Bộ Y tế</t>
  </si>
  <si>
    <t>Hỏi - đáp chính sách của Đảng, Nhà nước về tín ngưỡng, tôn giáo</t>
  </si>
  <si>
    <t>GS, TS.                  Lê Hồng Kế (Chủ biên)</t>
  </si>
  <si>
    <t>Nghiên cứu văn hoá con người Việt Nam hiện nay                       (Sách tham khảo)</t>
  </si>
  <si>
    <t>Các loại hình thể chế chính trị đương đại và những giá trị tham khảo cho Việt Nam hiện nay (Sách chuyên khảo)</t>
  </si>
  <si>
    <t>GS.TS. Lưu Văn Sùng (Chủ biên)</t>
  </si>
  <si>
    <t>Sử dụng hiệu quả các nguồn lực vật chất chủ yếu trong quá trình chuyển đổi mô hình tăng trưởng kinh tế ở Việt Nam</t>
  </si>
  <si>
    <t>TS. Phạm Tú Tài - TS. Nguyễn Vĩnh Thanh</t>
  </si>
  <si>
    <t>Tư tưởng nhân văn và triết lý y đức (Tài liệu tham khảo dành cho sinh viên ngành y, dược)</t>
  </si>
  <si>
    <t>Một số vấn đề lý luận và thực tiễn qua 30 năm đổi mới (Xuất bản lần thứ hai)</t>
  </si>
  <si>
    <t>Phát huy vai trò của giáo dục - đào tạo với việc phát triển nguồn nhân lực chất lượng cao ở Việt Nam hiện nay (Sách chuyên khảo)</t>
  </si>
  <si>
    <t>TS. Lương Công Lý, TS. Nguyễn Thị Vân, TS. Nguyễn Kim Phượng (Đồng chủ biên)</t>
  </si>
  <si>
    <t>Quá trình xây dựng Đảng về tổ chức ở miền Bắc Việt Nam từ năm 1965 đến năm 1975</t>
  </si>
  <si>
    <t>TS. Nguyễn Thế Tấn</t>
  </si>
  <si>
    <t>Chiến tranh và hoà bình trong lịch sử và đương đại (Sách chuyên khảo)</t>
  </si>
  <si>
    <t>Phát triển kinh tế tập thể trong 30 năm đổi mới ở VIệt Nam</t>
  </si>
  <si>
    <t>Luật ban hành văn bản quy phạm pháp luật năm 2015 và nghị định hướng dẫn thi hành</t>
  </si>
  <si>
    <t>Tái cơ cấu mặt hàng xuất khẩu chủ yếu của vùng Đông Bắc Việt Nam (Sách chuyên khảo)</t>
  </si>
  <si>
    <t>TS. Nguyễn Tiến Long (Chủ biên)</t>
  </si>
  <si>
    <t>Từ làng Sen đến bến Nhà Rồng</t>
  </si>
  <si>
    <t>Chủ tịch Hổ Chí Minh và cách mạng Việt Nam (Trích các bài viết, bài nói chuyện của Bác Hồ đăng trên Báo Nhân Dân)</t>
  </si>
  <si>
    <t>Báo Nhân Dân</t>
  </si>
  <si>
    <r>
      <t xml:space="preserve">BC tuần (27 đến 31/5): </t>
    </r>
    <r>
      <rPr>
        <b/>
        <sz val="12"/>
        <rFont val="Times New Roman"/>
        <family val="1"/>
      </rPr>
      <t>8</t>
    </r>
  </si>
  <si>
    <t>Xây dựng chính sách nhà ở cho hộ thu nhập thấp trên địa bàn thành phố Đà Nẵng</t>
  </si>
  <si>
    <t>PGS, TS. Lê Văn Đính - TS. Hồ Kỳ Minh (Đồng CB)</t>
  </si>
  <si>
    <t>Lịch sử Đảng bộ và nhân dân xã Vĩnh Thái (1930-2010)</t>
  </si>
  <si>
    <t>Huyện ủy Vĩnh Linh - BCH Đảng bộ xã Vĩnh Thái</t>
  </si>
  <si>
    <t>Văn kiện Đại hội Đảng thời kỳ đổi mới và hội nhập (Đại hội VI, VII, VIII, IX, X, XI)</t>
  </si>
  <si>
    <t>Mô hình tổ chức và hoạt động của Hội đồng Hiến pháp ở một số nước trên thế giới (Sách chuyên khảo)</t>
  </si>
  <si>
    <t>Bình luận khoa học Bộ luật hình sự năm 1999 sđ, bs năm 2009 - Phần các tội phạm (Tái bản có sc, bổ sung)</t>
  </si>
  <si>
    <t>TS. Ng. Đức Mai (CB), GS,TS. Ng. Ngọc Anh- TS. Trần Văn Luyện - TS. Trần Quang Tiệp - ThS. Ng. Mai Bộ - ThS. Ng. Văn Huấn</t>
  </si>
  <si>
    <t>Lịch sử Ngân hàng thương mại cổ phần Ngoại thương Việt Nam 1963-2013</t>
  </si>
  <si>
    <t>Vietcombank</t>
  </si>
  <si>
    <t>Tổng quan các học thuyết quản lý và khả năng áp dụng vào quản lý hành chính ở Việt Nam (Sách chuyên khảo)</t>
  </si>
  <si>
    <t>TS. Triệu Văn Cường</t>
  </si>
  <si>
    <t>xInhê 1000c (sách mẫu sửa 300c)</t>
  </si>
  <si>
    <t>Chất lượng hoạt động của Hội đồng nhân dân cấp tỉnh theo yêu cầu của nhà nước pháp quyền xã hội chủ nghĩa Việt Nam (Sách tham khảo)</t>
  </si>
  <si>
    <t>TS. Nguyễn Nam Hà</t>
  </si>
  <si>
    <t>Công ước của Liên hợp quốc về Luật biển 1982</t>
  </si>
  <si>
    <t>Hỏi - đáp về công tác thi hành án hình sự ở cấp cơ sở</t>
  </si>
  <si>
    <t>Cẩm nang về kỹ năng kiểm tra khi có dấu hiệu vi phạm đối với tổ chức đảng cấp dưới và đảng viên</t>
  </si>
  <si>
    <t>Hỏi - đáp pháp luật về bồi thường thiệt hại, hỗ trợ tái định cư khi Nhà nước thu hồi đất</t>
  </si>
  <si>
    <t>Những mẩu chuyện về đời hoạt động của Hồ Chủ tịch</t>
  </si>
  <si>
    <t>Trần Dân Tiên</t>
  </si>
  <si>
    <t xml:space="preserve">Những mẩu chuyện về tấm gương đạo đức Hồ Chí Minh - Tập 1 </t>
  </si>
  <si>
    <t>Những mẩu chuyện về tấm gương đạo đức Hồ Chí Minh - Tập 2</t>
  </si>
  <si>
    <t>Phân tích triết học bản chất của tri thức toán học</t>
  </si>
  <si>
    <t>PGS, TS. Vũ Văn Viên</t>
  </si>
  <si>
    <t>Hỏi - đáp về các tội xâm phạm tính mạng, sức khỏe 
của con người</t>
  </si>
  <si>
    <t>TS. Đỗ Đức Hồng Hà</t>
  </si>
  <si>
    <t>Về thi hành pháp lệnh thực hiện dân chủ ở xã, phường, thị trấn năm 2007</t>
  </si>
  <si>
    <t>Viện KH pháp lý - Bộ Tư pháp - TS. Nguyễn Văn Hiển (CB)</t>
  </si>
  <si>
    <t>Luật đất đai năm 2013 và VBHDTH</t>
  </si>
  <si>
    <t>Tổ chức xã hội truyền thống của người Cơ tu ở huyện Nam Đông tỉnh Thừa - Thiên Huế</t>
  </si>
  <si>
    <t>TS. Trần Thị Mai An</t>
  </si>
  <si>
    <t>Đền Thượng Cổ Loa - và những bí ẩn trong lòng đất</t>
  </si>
  <si>
    <t>TS. Lại Văn Tới</t>
  </si>
  <si>
    <t>Tăng cường mối quan hệ giữa Đảng và nhân dân trong thời kỳ mới</t>
  </si>
  <si>
    <t>Ban DVTW - Nguyễn Thế Trung (CB)</t>
  </si>
  <si>
    <t>Phát triển năng lực tư duy biện chứng cho sinh viên VN hiện nay</t>
  </si>
  <si>
    <t>TS. Hoàng Thúc Lân</t>
  </si>
  <si>
    <t>Những quan điểm nguyên tắc ứng xử trong quan hệ quốc tế của HCM và sự vận dụng của Đảng trong tình hình mới</t>
  </si>
  <si>
    <t>PGS.TS. Trần Minh Trưởng</t>
  </si>
  <si>
    <t>Quy định pháp luật về lao động là người giúp việc gia đình</t>
  </si>
  <si>
    <t>Luật xây dựng</t>
  </si>
  <si>
    <t>Luật nhập cảnh, xuất cảnh quá cảnh, cư trú của người nước ngoài tại Việt Nam</t>
  </si>
  <si>
    <t>Luật sửa đổi, bs một số điều của Luật giao thông đường thủy nội địa</t>
  </si>
  <si>
    <t>Luật bảo hiểm y tế năm 2008 sd, bs năm 2014</t>
  </si>
  <si>
    <t>Luật bảo vệ  môi trường</t>
  </si>
  <si>
    <t>Luật giao thông đường thuỷ nội địa năm 2004 sửa đổi, bs năm 2014</t>
  </si>
  <si>
    <t>Luật quốc tịch Việt Nam năm 2008 sửa đổi, bổ sung năm 2014</t>
  </si>
  <si>
    <t>Luật Hải quan</t>
  </si>
  <si>
    <t>Giáo trình tư tưởng Hồ Chí Minh dành cho sinh viên đại học, cao đẳng khối không chuyên ngành Mác - Lênin, tư tưởng Hồ Chí Minh (Tái bản có sửa chữa)</t>
  </si>
  <si>
    <t>Bộ Giáo dục và đào tạo</t>
  </si>
  <si>
    <t>Cơ sở lý luận và phương pháp luận nghiên cứu văn hóa và con người Việt Nam (Sách tham khảo)</t>
  </si>
  <si>
    <t>Dương Phú Hiệp (Chủ biên)</t>
  </si>
  <si>
    <t>Quy chế giám sát trong Đảng</t>
  </si>
  <si>
    <t>Chiến thuật du kích</t>
  </si>
  <si>
    <t>Thực hành tiết kiệm, chống tham ô, lãng phí, chống bệnh quan liêu</t>
  </si>
  <si>
    <t>Luật hôn nhân và gia đình</t>
  </si>
  <si>
    <t>Luật đầu tư công</t>
  </si>
  <si>
    <t>Công tác lãnh đạo, quản lý báo chí trong 25 năm tiến hành sự nghiệp đổi mới</t>
  </si>
  <si>
    <t>TS. Nguyễn Thế Kỷ (Chủ biên)</t>
  </si>
  <si>
    <t>Các lý thuyết tổ chức hiện đại và việc vận dụng vào công tác tổ chức xây dựng Đảng hiện nay</t>
  </si>
  <si>
    <t>Học viện CT-HC QG HCM- Học viện Xây dựng Đảng- PGS,TS. Nguyễn Văn Giang, TS. Phạm Tất Thắng (Đồng chủ biên)</t>
  </si>
  <si>
    <t>Luật Doanh nghiệp năm 2005 (đã sửa đổi bổ sung năm 2009) (Song ngữ V-A) The enterprise law in 2005 (Amended and supplemented in 2009) (Vietnameses - English)</t>
  </si>
  <si>
    <t>Quốc hội</t>
  </si>
  <si>
    <t>Luật bảo hiểm y tế</t>
  </si>
  <si>
    <t>Tài liệu nghiên cứu Nghị quyết Hội nghị lần thứ năm Ban Chấp hành Trung ương Đảng Cộng sản Việt Nam khóa XI (Dùng cho cán bộ chủ chốt và báo cáo viên)</t>
  </si>
  <si>
    <t>TS. Trương Thị Mỹ Nhân</t>
  </si>
  <si>
    <t>Bộ luật tố tụng hình sự của nước Cộng hòa xã hội chủ nghĩa Việt Nam</t>
  </si>
  <si>
    <t>History of Vietnam- Laos, Laos-Vietnam special relationship (1930-2007), Memoirs, vol II</t>
  </si>
  <si>
    <t>Công ty In Tiến bộ</t>
  </si>
  <si>
    <t>Liên minh hợp tác xã Việt Nam - 20 năm xây dựng và phát triển (1993-2013)</t>
  </si>
  <si>
    <t>Liên minh hợp tác xã Việt Nam</t>
  </si>
  <si>
    <t>Tài liệu học tập Nghị quyết Hội nghị lần thứ sáu Ban Chấp hành Trung ương Đảng Cộng sản Việt Nam khóa XI (Dùng cho cán bộ, đảng viên ở cơ sở)</t>
  </si>
  <si>
    <r>
      <t xml:space="preserve">BC tuần (2 đến 5/1/2013): </t>
    </r>
    <r>
      <rPr>
        <b/>
        <sz val="12"/>
        <rFont val="Times New Roman"/>
        <family val="1"/>
      </rPr>
      <t>22</t>
    </r>
    <r>
      <rPr>
        <sz val="12"/>
        <rFont val="Times New Roman"/>
        <family val="1"/>
      </rPr>
      <t xml:space="preserve"> </t>
    </r>
  </si>
  <si>
    <t>Tài liệu hỏi - đáp Nghị quyết Hội nghị lần thứ sáu Ban Chấp hành Trung ương Đảng Cộng sản Việt Nam khóa XI (Dùng cho đoàn viên, hội viên các đoàn thể chính trị - xã hội và tuyên truyền rộng rãi trong nhân dân)</t>
  </si>
  <si>
    <t>Tài liệu nghiên cứu Nghị quyết Hội nghị lần thứ sáu Ban Chấp hành Trung ương Đảng Cộng sản Việt Nam khóa XI (Dùng cho cán bộ chủ chốt và báo cáo viên)</t>
  </si>
  <si>
    <t>Quy định pháp luật về tổ chức, hoạt động của thôn, tổ dân phố</t>
  </si>
  <si>
    <t>Luật xuất bản</t>
  </si>
  <si>
    <t>Pháp luật về chống bán phá giá trong thương mại quốc tế và những vấn đề đặt ra đối với Việt Nam</t>
  </si>
  <si>
    <t>Đại học Luật Hà Nội, TS. Vũ Thị Phương Lan</t>
  </si>
  <si>
    <t>Bác Hồ- Nguồn sức mạnh của bộ đội Phòng không</t>
  </si>
  <si>
    <t>Tập bài giảng môn Lịch sử chủ nghĩa Mác - Lênin (Chuyên ngành triết học)</t>
  </si>
  <si>
    <t>ĐH Quốc gia HN, Trường ĐH KHXH và NV, PGS, TS. Ng. Thanh Tuấn (Chủ biên)</t>
  </si>
  <si>
    <t>TTXVN</t>
  </si>
  <si>
    <t>TS. Nguyễn Thị Phượng</t>
  </si>
  <si>
    <t>Lịch sử Đảng bộ và nhân dân xã Tây Kỳ (1930-2010)</t>
  </si>
  <si>
    <t>Ban Chấp hành Đảng bộ xã Tây Kỳ</t>
  </si>
  <si>
    <t>TT PH</t>
  </si>
  <si>
    <t xml:space="preserve">Văn kiện Đảng 
về lao động việc làm </t>
  </si>
  <si>
    <t xml:space="preserve">Hội đồng 
biên soạn </t>
  </si>
  <si>
    <t>Học viện Báo chí và tuyên truyền - Khoa chủ nghĩa xã hội khoa học - TS. Bùi Thị Kim Hậu (Chủ biên)</t>
  </si>
  <si>
    <t>Cách mạng tháng Tám 1945 với sự nghiệp đổi mới, hội nhập và phát triển</t>
  </si>
  <si>
    <t>Viện Hàn lâm khoa học xã hội Việt Nam - Viện sử học</t>
  </si>
  <si>
    <t>Quy định pháp luật về bảo hiểm xã hội bắt buộc</t>
  </si>
  <si>
    <t>Hiệp định đối tác xuyên Thái Bình Dương (TPP) và tác động tới Việt Nam (Sách chuyên khảo) (Tái bản có bổ sung)</t>
  </si>
  <si>
    <t>Học viện Ngoại giao - PGS.TS. Nguyễn Anh Tuấn</t>
  </si>
  <si>
    <t>Toàn cầu hoá, hội nhập quốc tế và giữ gìn, phát huy giá trị truyền thống của dân tộc VIệt Nam (Sách chuyên khảo)</t>
  </si>
  <si>
    <t>PGS.TS. Nguyễn Thế Nghĩa, TS. Nguyễn Thị Hương Giang</t>
  </si>
  <si>
    <t>Cải cách hành chính công phục vụ phát triển kinh tế, cải thiện môi trường kinh doanh (Sách tham khảo)</t>
  </si>
  <si>
    <t>Hỏi - đáp về thế giới quan, phương pháp luận triết học của chủ nghĩa Mác - Lênin (Dùng cho sinh viên các trường đại học, học viện, cao đẳng)</t>
  </si>
  <si>
    <t>TS. Nguyễn Văn Sanh, TS. Dương Quốc Quân (Đồng chủ biên)</t>
  </si>
  <si>
    <t>Sổ tay niên biểu lịch sử Việt Nam</t>
  </si>
  <si>
    <t>PGS.TS. Lê Thành Lân</t>
  </si>
  <si>
    <t>Luật chuyển giao công nghệ năm 2006 và văn bản hướng dẫn thi hành</t>
  </si>
  <si>
    <t>Phát triển nguồn nhân lực phục vụ công nghiệp hóa, hiện đại hóa ở thành phố Đà Nẵng</t>
  </si>
  <si>
    <t>TS. Dương Anh Hoàng</t>
  </si>
  <si>
    <t>Cty CP in SAVINA</t>
  </si>
  <si>
    <t>Lịch sử truyền thống đấu tranh cách mạng của Đảng bộ và nhân dân xã Bình Hòa (1930-1975)</t>
  </si>
  <si>
    <t>Ban Chấp hành Đảng bộ xã Bình Hòa</t>
  </si>
  <si>
    <t>Phát triển dịch vụ xã hội ở nước ta đến năm 2020- Một số vấn đề lý luận và thực tiễn</t>
  </si>
  <si>
    <t>PGS, TS. Trần Hậu- PGS, TS. Đoàn Minh Huấn</t>
  </si>
  <si>
    <t>Tìm hiểu Luật căn cước công dân năm 2014 (Tủ sách pháp luật phổ thông)</t>
  </si>
  <si>
    <t>Hỏi - đáp pháp luật về phòng, chống bạo lực gia đình (Tái bản có sửa đổi, bổ sung)</t>
  </si>
  <si>
    <t>Cách mạng tháng Tám ở Hưng Yên</t>
  </si>
  <si>
    <t>Ban Chấp hành Đảng bộ tỉnh Hưng Yên</t>
  </si>
  <si>
    <t>An Nam</t>
  </si>
  <si>
    <t>An sinh xã hội ở Việt Nam, hướng tới 2020</t>
  </si>
  <si>
    <t>Nghị quyết số 29/2012/QH13 của Quốc hội ban hành một số chính sách thuế nhằm tháo gỡ khó khăn cho tổ chức và cá nhân và văn bản hướng dẫn thi hành</t>
  </si>
  <si>
    <r>
      <t xml:space="preserve">BC tuần (15 đến 19/10): </t>
    </r>
    <r>
      <rPr>
        <b/>
        <sz val="12"/>
        <rFont val="Times New Roman"/>
        <family val="1"/>
      </rPr>
      <t>26</t>
    </r>
  </si>
  <si>
    <t>11/2011</t>
  </si>
  <si>
    <t>Các văn bản xử phạt vi phạm hành chính trong lĩnh vực bình đẳng giới, tư pháp, xây dựng và sửa đổi, bổ sung biện pháp đưa và trường giáo dưỡng (Các nghị định, thông tư về xử lý vi phạm hành chính được ban hành từ tháng 6-2009 đến tháng 10-2010) (Tái bản có bổ sung)</t>
  </si>
  <si>
    <t>Văn kiện Hội nghị lần thứ tư Ban Chấp hành Trung ương khóa XI (Lưu hành nội bộ)</t>
  </si>
  <si>
    <t>Đảng Cộng sản Việt  Nam</t>
  </si>
  <si>
    <t>BC tuần (9 đến 13/4): 28c</t>
  </si>
  <si>
    <t>Luật cơ quan đại diện nước Cộng hòa xã hội chủ nghĩa Việt Nam ở nước ngoài năm 2009 và văn bản hướng dẫn thi hành</t>
  </si>
  <si>
    <t>Hỏi - đáp pháp luật về thi hành án hình sự (Tủ sách pháp luật phổ thông)</t>
  </si>
  <si>
    <t xml:space="preserve">Thiếu tướng, GS, TS. Nguyễn Ngọc Anh - Vụ trưởng Vụ pháp chế Bộ Công an (Chủ biên) </t>
  </si>
  <si>
    <t>Giáo trình Triết học Mác - Lênin (Tái bản có sửa chữa, bổ sung)</t>
  </si>
  <si>
    <t>Luật đấu thầu năm 2005 được sửa đổi, bổ sung năm 2009</t>
  </si>
  <si>
    <t>BC tuần (23 đến 27/4):  10 cuốn</t>
  </si>
  <si>
    <t>Tài liệu bồi dưỡng về phòng, chống tham nhũng (Dành cho giảng viên, giáo viên các trường đại học, cao đẳng, trung cấp)</t>
  </si>
  <si>
    <t>Thanh tra Chính phủ, Viện Khoa học thanh tra</t>
  </si>
  <si>
    <t>Tài liệu bồi dưỡng về phòng, chống tham nhũng (Dành cho giáo viên các trường trung học phổ thông)</t>
  </si>
  <si>
    <t>Hỏi - đáp về Luật thanh tra năm 2010 (Tủ sách pháp luật phổ thông)</t>
  </si>
  <si>
    <t xml:space="preserve">ThS. Đinh Văn Minh </t>
  </si>
  <si>
    <t>Những nhận thức mới về chủ nghĩa xã hội và xây dựng chủ nghĩa xã hội ở Việt Nam</t>
  </si>
  <si>
    <t>Hội đồng Lý luận Trung ương, PGS, TS. Nguyễn Quốc Phẩm, PGS, TS. Đỗ Thị Thạch (Đồng chủ biên)</t>
  </si>
  <si>
    <t>Tư tưởng văn hóa - Khái luận về triết học văn hóa (Sách tham khảo)</t>
  </si>
  <si>
    <t>V.M. Mezhuev</t>
  </si>
  <si>
    <t>Cty in Giao thông</t>
  </si>
  <si>
    <t>Giáo trình Triết học                         Mác - Lênin                                                      (Tái bản có bổ sung)</t>
  </si>
  <si>
    <t>HĐTƯC Đạo biên soạn</t>
  </si>
  <si>
    <t xml:space="preserve">Những tập thể điển hình trong cuộc vận động                                        "Học tậpvà làm theo tấm gương đạo đức Hồ Chí Minh" </t>
  </si>
  <si>
    <t xml:space="preserve">Đảng cộng sản Việt Nam ban chấp hành Đảng bộ khối các cơ quan Trung </t>
  </si>
  <si>
    <t>Thấm nhuần Tư tưởng đạo đức Hồ Chí Minh</t>
  </si>
  <si>
    <t xml:space="preserve">TS.                       Phạm Văn Khánh </t>
  </si>
  <si>
    <t xml:space="preserve">Điều lệ Đảng Cộng sản Việt Nam                                               </t>
  </si>
  <si>
    <t xml:space="preserve">Bình luận khoa học bộ luật dân sự năm 2005 (Tập I) Phần thứ nhất : Những quy định chung Phần Phần thứ hai : Tài sản và quyền sở hữu </t>
  </si>
  <si>
    <t xml:space="preserve">Bình luận khoa học bộ luật dân sự năm 2005 (Tập II) Phần thứ nhất : Những quy định chung Phần Phần thứ ba : Nghĩa vụ dân sự và hợp đồng dân sự </t>
  </si>
  <si>
    <t xml:space="preserve">Hội người Việt nam tại Pháp </t>
  </si>
  <si>
    <t>25x19</t>
  </si>
  <si>
    <t xml:space="preserve">Công an quận Hoàn Kiếm </t>
  </si>
  <si>
    <t>Công cuộc mở đất Tây Nam Bộ thời chúa Nguyễn</t>
  </si>
  <si>
    <t>TS. Đỗ Quỳnh Nga</t>
  </si>
  <si>
    <t>Chủ tịch Hồ Chí Minh với nước Nga</t>
  </si>
  <si>
    <t>Ban Tuyên giáo Trung ương - Bảo tàng Hồ Chí Minh</t>
  </si>
  <si>
    <t>24x24</t>
  </si>
  <si>
    <t>BCT 5-9/8: 19c</t>
  </si>
  <si>
    <t>Pháp luật chống lạm dụng vị trí thống lĩnh vị trí độc quyền để hạn chế cạnh tranh về giá (Sách chuyên khảo)</t>
  </si>
  <si>
    <t>152 thủ tục hành chính về thuế (Được thực hiện ở cấp Chi cục Thuế)</t>
  </si>
  <si>
    <t>Hỏi - đáp về Đảng, Nhà nước, đoàn thể và công tác tổ chức, kiểm tra của Đảng (Tái bản có sửa chữa, bổ sung)</t>
  </si>
  <si>
    <t>Cẩm nang công tác Hội Cựu chiến binh ở cơ sở</t>
  </si>
  <si>
    <t>Điều lệ Đảng khóa XI và một số quy định, hướng dẫn thi hành</t>
  </si>
  <si>
    <t>Vận dụng học thuyết lưu thông tiền tệ của C.Mác trong điều tiết nền kinh tế ở VN hiện nay (Sách tham khảo)</t>
  </si>
  <si>
    <t>Học viện Chính trị-Hành chính quốc gia HCM, Viện Kinh tế- PGS, TS. Phạm Quốc Trung- PGS, TS. Phạm Thị Túy (Đồng chủ biên)</t>
  </si>
  <si>
    <t>History of Vienam-Laos, Laos-Vietnam special relationship (1930-2007)</t>
  </si>
  <si>
    <t>ĐCS VN, ĐNDCM Lào</t>
  </si>
  <si>
    <r>
      <t xml:space="preserve">BC tuần (12 đến 16/3): </t>
    </r>
    <r>
      <rPr>
        <b/>
        <sz val="12"/>
        <rFont val="Times New Roman"/>
        <family val="1"/>
      </rPr>
      <t>15</t>
    </r>
    <r>
      <rPr>
        <sz val="12"/>
        <rFont val="Times New Roman"/>
        <family val="1"/>
      </rPr>
      <t xml:space="preserve"> cuốn</t>
    </r>
  </si>
  <si>
    <t>Hồ Chí Minh với con đường giải phóng dân tộc</t>
  </si>
  <si>
    <t>In- TM TTXVN</t>
  </si>
  <si>
    <t>Bình luận khoa học Bộ luật hình sự năm 1999 sửa đổi, bổ sung năm 2009- Phần chung</t>
  </si>
  <si>
    <t>TS. Nguyễn Đức Mai (Chủ biên), TS. Đỗ Thị Ngọc Tuyết</t>
  </si>
  <si>
    <t>Các đại hội và hội nghị Trung ương của Đảng Cộng sản  Việt Nam thời kỳ đổi mới</t>
  </si>
  <si>
    <t>PGS, NGND. Lê Mậu Hãn- ThS. Thái Phương</t>
  </si>
  <si>
    <t>Các nghị quyết và một số văn bản quan trọng tại kỳ họp thứ hai Quốc hội khóa XIII</t>
  </si>
  <si>
    <t>Quốc hội nước CHXHCN Việt Nam</t>
  </si>
  <si>
    <t>Trên những trận địa phòng không</t>
  </si>
  <si>
    <t>Một số cảm nhận về tư tưởng- hành động của Hồ Chí Minh (Tái bản lần thứ nhất)</t>
  </si>
  <si>
    <t>Đoàn Duy Thành</t>
  </si>
  <si>
    <t>BCHĐB huyện Khánh Vĩnh</t>
  </si>
  <si>
    <t>Thương mại Ngọc Châu</t>
  </si>
  <si>
    <t>50 năm truyền thống công nhân mỏ công ty cổ phần than Vàng Danh Vinacomin (1964-2014)</t>
  </si>
  <si>
    <t>Tạp chí Cộng sản - Ban Chỉ huy Tây Nam Bộ - Thành uỷ Cần Thơ</t>
  </si>
  <si>
    <t>BCT 23 đến 27/11 (16 cuốn). Báo cáo tháng 11: 55 cuốn</t>
  </si>
  <si>
    <t>BCHĐB xã Tây An</t>
  </si>
  <si>
    <t>Lịch sử Đảng bộ huyện Khánh Vĩnh (1975-2010)</t>
  </si>
  <si>
    <t xml:space="preserve">Bảo tàng 
Hồ Chí Minh                  </t>
  </si>
  <si>
    <t>Các văn bản chủ yếu của Thành uỷ Hà Nội khoá XIV nhiệm kỳ 2005 - 2010,
tập IV ban hành năm 2009                       (Lưu hành nội bộ)</t>
  </si>
  <si>
    <t>Lịch sử Đảng bộ tỉnh 
Ninh Thuận (1930 - 1975)
(Xuất bản lần thứ hai có chỉnh lý, bổ sung)</t>
  </si>
  <si>
    <t>Kỷ yếu Đoàn đại biểu Quốc hội tỉnh Sơn La khóa XII (2007-2011)</t>
  </si>
  <si>
    <t>UBND tỉnh 
Sơn La</t>
  </si>
  <si>
    <t>Một số nghiên cứu về thị trường ngách (sách chuyên khảo)</t>
  </si>
  <si>
    <t>PGS, TS. Đỗ Thị Phi Hoài</t>
  </si>
  <si>
    <t>H-Đ pháp luật bảo vệ quyền lợi người tiêu dùng</t>
  </si>
  <si>
    <t>ThS. Trần Thị Quang Hồng, Trương Hồng Quang, Nguyễn Mai Trang</t>
  </si>
  <si>
    <t>Tôn giáo với đời sống chính trị - xã hội ở một số nước trên thế giới (Sách tham khảo)</t>
  </si>
  <si>
    <t>TS. Nguyễn Thanh Tú, ThS. Lê Thị Thu Hiền (CB)</t>
  </si>
  <si>
    <t>Đào tạo nâng cao năng lực suy luận thống kê</t>
  </si>
  <si>
    <t>TS. Hoàng Nam Hải (CB) PGS.TS. Trần Vui, TS. Chu Trọng Thanh</t>
  </si>
  <si>
    <t>Ngôn ngữ báo chí và biên tập báo</t>
  </si>
  <si>
    <t>TS ngôn ngữ Hồ Xuân Mai</t>
  </si>
  <si>
    <t>Bẫy thu nhập trung bình - bài học cho Việt Nam</t>
  </si>
  <si>
    <t>Ban TGTW - Ban KTTW</t>
  </si>
  <si>
    <t>Lịch sử đảng bộ huyện Tân Phước (1994-2010)</t>
  </si>
  <si>
    <t>BCHĐB huyện Tân Phước</t>
  </si>
  <si>
    <t>Sổ tay công tác cán bộ, đảng viên</t>
  </si>
  <si>
    <t>Giáo dục đại học Việt Nam - góc nhìn từ lý thuyết kinh tế - tài chính hiện đại</t>
  </si>
  <si>
    <t>ĐHQGTPHCM - Trường ĐHKT - Luật, PGS.TSKH. Phạm Đức Chính, PGS.TS. Nguyễn Tiến Dũng (ĐCB)</t>
  </si>
  <si>
    <t xml:space="preserve">Lịch sử Đảng bộ huyện Ia Grai </t>
  </si>
  <si>
    <t>BCHĐB huyện Ia Grai, tỉnh Gia Lai</t>
  </si>
  <si>
    <t>Sổ họp chi bộ</t>
  </si>
  <si>
    <t>Đảng CSVN</t>
  </si>
  <si>
    <r>
      <t xml:space="preserve">20 năm đổi mới thực hiện tiến bộ, công bằng xã hội và phát triển văn hoá </t>
    </r>
    <r>
      <rPr>
        <b/>
        <sz val="10"/>
        <rFont val="Times New Roman"/>
        <family val="1"/>
      </rPr>
      <t>(Tiếng Lào)</t>
    </r>
  </si>
  <si>
    <t>Nguyễn Khoa Điềm</t>
  </si>
  <si>
    <r>
      <t xml:space="preserve">Báo cáo tổng kết 20 năm đổi mới (1986 - 2006) thực hiện </t>
    </r>
    <r>
      <rPr>
        <b/>
        <sz val="10"/>
        <rFont val="Times New Roman"/>
        <family val="1"/>
      </rPr>
      <t>(Tiếng Lào)</t>
    </r>
  </si>
  <si>
    <t xml:space="preserve">Ban chỉ đạo tổng kết lý luận </t>
  </si>
  <si>
    <r>
      <t xml:space="preserve">Công tác Tư tưởng chính trị văn hoá Lào </t>
    </r>
    <r>
      <rPr>
        <b/>
        <sz val="10"/>
        <rFont val="Times New Roman"/>
        <family val="1"/>
      </rPr>
      <t>(Tiếng Lào)</t>
    </r>
  </si>
  <si>
    <t>Mun Keôle Boun Bộ trưởng thông tin và VH Lào</t>
  </si>
  <si>
    <t>Vành đai diệt Mỹ ở chiến trường Miền Nam (1965-1973)</t>
  </si>
  <si>
    <t>TS. Trịnh Thị Hồng Hạnh</t>
  </si>
  <si>
    <t>Những vấn đề pháp lý về tài chính doanh nghiệp</t>
  </si>
  <si>
    <t>TS. Nguyễn Thị Lan Hương</t>
  </si>
  <si>
    <t>12/2013</t>
  </si>
  <si>
    <t>Đổi mới sinh hoạt chi bộ dân cư nông thôn trong điều kiện hiện nay (qua khảo sát thực tế ở các huyện của TP. Hà Nội)</t>
  </si>
  <si>
    <t>Quy định pháp luật về xử phạt vi phạm hành chính trong
lĩnh vực kế toán</t>
  </si>
  <si>
    <t xml:space="preserve">Pháp lệnh quản lý, sử dụng vũ khí, vật liệu nổ và công cụ hỗ trợ </t>
  </si>
  <si>
    <t>Quy định về cấp "Giấy chứng nhận quyền sử dụng đất, quyền sở hữu nhà ở và tài sản khác gắn liền với đất"</t>
  </si>
  <si>
    <t>Nông dân làm giàu</t>
  </si>
  <si>
    <t>Hội đồng chỉ đạo xuất bản sách xã, phường, thị trấn/Trung ương Hội Nông dân VN</t>
  </si>
  <si>
    <t>Các báo cáo tham luận tại Đại hội Đại biểu Đảng bộ khối các cơ quan Trung ương mhiệm kỳ 2010 - 2015</t>
  </si>
  <si>
    <t xml:space="preserve">Đảng CSViệt Nam BCHĐBKcác cơ quan Trung ương </t>
  </si>
  <si>
    <t xml:space="preserve">Giáo dục thẩm mỹ trong việc hình thành lối sống văn hoá cho thanh niên vùng đồng bằng sông Cửu Long hiện nay </t>
  </si>
  <si>
    <t xml:space="preserve">TS.                      Lương Thanh Tân </t>
  </si>
  <si>
    <t xml:space="preserve">Dương Bạch Long </t>
  </si>
  <si>
    <t>Những điều cần biết về thủ tục hành chính trong cấp " Giếy chứng nhận quyền sử dụng đất, quyền sở hữu nhà ở và tài sản khác gắn liền với đất"</t>
  </si>
  <si>
    <t>Nguyễn Xuân Anh                   Dương Bách Long</t>
  </si>
  <si>
    <t xml:space="preserve">Văn kiện Đảng về công nghiệp hoá, hiện đại hoá </t>
  </si>
  <si>
    <t>Về đại thắng mùa xuân năm 1975 qua tài liệu của chính quyền Sài Gòn (Sách tham khảo)</t>
  </si>
  <si>
    <t xml:space="preserve">Bộ Nội vụ CVTLT Nhà nước TTLưu trữ Quốc gia </t>
  </si>
  <si>
    <t xml:space="preserve">Giải đáp chế độ, chính sách đối với cán bộ, công chức xã, phường, thị trấn </t>
  </si>
  <si>
    <t xml:space="preserve">Bộ Nội vụ Ths, Nguyễn Thế Vịnh, Phan Văn Hùng                     (Đồng chủ biên) </t>
  </si>
  <si>
    <t>Tư tưởng Hồ Chí Minh về văn hoá Đảng (Xuất bản lần thứ hai)</t>
  </si>
  <si>
    <t>PGS, TS. Phạm Ngọc Anh                     (Chủ biên)</t>
  </si>
  <si>
    <t>Người khuyết tật ở Việt Nam Kết quả điều tra xã hội tại Thái Bình, Quảng Nam, Đà Nẵmg và Đồng Nai</t>
  </si>
  <si>
    <t xml:space="preserve">Viện nghiên cưú phát triển xã hội </t>
  </si>
  <si>
    <r>
      <t xml:space="preserve">People With Disasbilities In Vietnam Findings From a social survey at Thai Binh, Quang Nam, Da Nang ang Dong Nai                                  </t>
    </r>
    <r>
      <rPr>
        <b/>
        <sz val="9"/>
        <rFont val="Times New Roman"/>
        <family val="1"/>
      </rPr>
      <t>(Người khuyết tật bằng tiếng Anh )</t>
    </r>
  </si>
  <si>
    <t>Quy định pháp luật về chứng minh nhân dân và hộ chiếu (Tái bản có bổ sung)</t>
  </si>
  <si>
    <t>Tìm hiểu một số vấn đề dưới góc độ pháp lý về đồng tính, song tính và chuyển giới</t>
  </si>
  <si>
    <t>Luật gia Trương Hồng Quang</t>
  </si>
  <si>
    <t>Chủ nghĩa Mác - Lênin - Phương pháp luận của sự phê phán và phát triển hiện nay</t>
  </si>
  <si>
    <t>TS. Hồ Bá Thâm</t>
  </si>
  <si>
    <t>Văn phòng trung ương cục miền Nam Uỷ ban kháng chiến hành chính Nam Bộ</t>
  </si>
  <si>
    <t>Câu lạc bộ truyền thống kháng chiến thành phố Hồ Chí Minh - Khối trung ương cục miền Nam - Uỷ ban kháng chiến hành chính Nam Bộ</t>
  </si>
  <si>
    <t xml:space="preserve">Cộng hoà Nhân dân Trung Hoa 60 năm xây dựng và phát triển </t>
  </si>
  <si>
    <t>Lịch sử đấu tranh của các chiến sĩ yêu nước và cách mạng nhà tù Côn đảo (1862 - 1975)</t>
  </si>
  <si>
    <t xml:space="preserve">TS.                 Đỗ Hoà Bình Ths.            Phạm Thị Thu Hương          Ths.                 Lê Đức Hạnh </t>
  </si>
  <si>
    <t>Luật kinh doanh Việt Nam (Dùng trong các trường đại học cao đẳng )Tập 1</t>
  </si>
  <si>
    <t xml:space="preserve">TS.                  Lê Minh Toàn </t>
  </si>
  <si>
    <t xml:space="preserve">Chủ tịch Hồ Chí Minh với công tác tổ chức, cán bộ </t>
  </si>
  <si>
    <t>Bùi Kim Hồng (Biên soạn )</t>
  </si>
  <si>
    <t xml:space="preserve">Tìm hiểu các quy định của pháp luật về thừa kế </t>
  </si>
  <si>
    <t xml:space="preserve">Dương bạch Long         Nguyễn Xuân Anh </t>
  </si>
  <si>
    <t xml:space="preserve">Bộ luật dân sự </t>
  </si>
  <si>
    <t>Luật Hôn nhân và gia đình (Song ngữ Kinh - Khmer)</t>
  </si>
  <si>
    <t xml:space="preserve">Cần Thơ </t>
  </si>
  <si>
    <t xml:space="preserve">Giới và lồng ghép giới với hoạt động của Quốc Hội </t>
  </si>
  <si>
    <t xml:space="preserve">Uỷ ban về các vấn đề xã hội </t>
  </si>
  <si>
    <t xml:space="preserve">Xưởng in báo người Hà Nội </t>
  </si>
  <si>
    <t>Báo cáo 6 tháng năm 2009</t>
  </si>
  <si>
    <t xml:space="preserve">Từ điển triết học Trung Quốc </t>
  </si>
  <si>
    <t xml:space="preserve">PGS, TS.               Doãn Chính </t>
  </si>
  <si>
    <t>Công ty in Tạp chí Cộng sản</t>
  </si>
  <si>
    <t xml:space="preserve">Đại cương lịch sử thế giới trung đại tập I Phương Tây </t>
  </si>
  <si>
    <t xml:space="preserve">PGS,                   Đặng Đức An PGS, TS.                Lại Bích Ngọc </t>
  </si>
  <si>
    <t xml:space="preserve">Quy hoạch cán bộ lãnh đạo quản lý </t>
  </si>
  <si>
    <t>TS.                        Đỗ Minh Cường</t>
  </si>
  <si>
    <t>Luật kinh doanh Việt Nam (Dùng trong các trường đại học cao đẳng )Tập 2</t>
  </si>
  <si>
    <t>TS.                               Lê Minh Toàn</t>
  </si>
  <si>
    <t xml:space="preserve">Giải đáp về quản lý tài chính công </t>
  </si>
  <si>
    <t xml:space="preserve">TS.                          Trần Văn Giao </t>
  </si>
  <si>
    <t>Giáo dục Đại học ở Miền Bắc thời kỳ 1945 - 1975</t>
  </si>
  <si>
    <t xml:space="preserve">TS.                       Ngô Văn Hà </t>
  </si>
  <si>
    <t>Các tội xâm phạm sở hữu trong bộ luật hình sự năm 1999 được sửa đổi, bổ sung năm 2009 (Sách chuyên khảo)</t>
  </si>
  <si>
    <t xml:space="preserve">Ths.                        Nguyễn Mai Bộ </t>
  </si>
  <si>
    <t>Lý luận các hình thái biểu hiện của giá trị thặng dư và vấn đề tiếp tục hoàn thiện thể chế kinh tế thị trườrng ở Việt nam hiện nay (Sách chuyên khảo)</t>
  </si>
  <si>
    <t>TS.                         Bùi Ngọc Quỵnh</t>
  </si>
  <si>
    <t xml:space="preserve">Chỉ thị và các văn bản hướng dẫn về Đại hội Đảng bộ các cấp tiến tới Đại hội Đại biểu toàn quốc lần thứ XI của Đảng </t>
  </si>
  <si>
    <t xml:space="preserve">Công ty in Thương Mại TTXVN </t>
  </si>
  <si>
    <t>PGS,TS.Bùi Đình Phong
TS.Phạm Ngọc Anh</t>
  </si>
  <si>
    <t>Quy định mới về xử phạt vi phạm hành chính trong lĩnh vực văn hoá -  thông tin và quản lý trò chơi trực tuyến 
( Online Games )</t>
  </si>
  <si>
    <t>Môn học pháp luật - Tập bài giảng dùng trong các trường Trung học chuyên nghiệp và dạy nghề</t>
  </si>
  <si>
    <t>Quan hệ sản xuất trong nền kinh tế thị trường định hướng XHCN</t>
  </si>
  <si>
    <t>TS.Vũ Trọng Lâm</t>
  </si>
  <si>
    <t>Ký ức tháng năm</t>
  </si>
  <si>
    <t>Văn phòng QH</t>
  </si>
  <si>
    <t>Lịch sử giáo dục Hải Dương
(1945-2005)</t>
  </si>
  <si>
    <t>Sở GDĐT Hải Dương</t>
  </si>
  <si>
    <t>V.I.Lê-nin- Tập 47</t>
  </si>
  <si>
    <t>V.I.Lê-nin- Tập 39</t>
  </si>
  <si>
    <t>V.I.Lê-nin- Tập 20</t>
  </si>
  <si>
    <t>V.I.Lê-nin- Tập 24</t>
  </si>
  <si>
    <t>Bài giảng luật doanh nghiệp năm 2005</t>
  </si>
  <si>
    <t>PGS,TS.
Nguyễn Đình Tài</t>
  </si>
  <si>
    <t>Nguyên lý công tác tư tưởng  Tập I</t>
  </si>
  <si>
    <t>PGS,TS.
Lương Khắc Hiếu</t>
  </si>
  <si>
    <t>CT In Phú Thịnh</t>
  </si>
  <si>
    <t>Nguyên lý công tác tư tưởng  Tập II</t>
  </si>
  <si>
    <t>Giáo trình Tổ chức Thương mại thế giới ( WTO - OMC )</t>
  </si>
  <si>
    <t>PGS,TS.
Nguyễn Anh Tuấn</t>
  </si>
  <si>
    <t>Phan Thanh, Anh là ai ?</t>
  </si>
  <si>
    <t>Phan Vịnh</t>
  </si>
  <si>
    <t>Hồ Chí Minh toàn tập, tập3 (1930-1945)</t>
  </si>
  <si>
    <t xml:space="preserve">GVCC,TS. Nguyễn Quốc Tuấn </t>
  </si>
  <si>
    <t xml:space="preserve">Tổng khởi nghĩa tháng tám 1945 ở đồng bằng bắc bộ </t>
  </si>
  <si>
    <t xml:space="preserve">TS. Nguyễn Đình Cả </t>
  </si>
  <si>
    <t>Một số luật của Nhật Bản về đạo đức công chức chống tham nhũng                                             (Sách tham khảo)</t>
  </si>
  <si>
    <t>Nhà XBChính trịquốc gia</t>
  </si>
  <si>
    <t xml:space="preserve">Tin học quản lý văn phòng </t>
  </si>
  <si>
    <t>Giới thiệu một số tác phẩm của C.Mác, Ph.Ăngghen và V.I.Lênin về chính trị</t>
  </si>
  <si>
    <t>TS. Nguyễn Xuân Phong</t>
  </si>
  <si>
    <t>Lịch sử Đảng bộ
huyện Dầu Tiếng (1975-2010)</t>
  </si>
  <si>
    <t>BCHĐB huyện</t>
  </si>
  <si>
    <t>Hỏi - đáp về thực hiện quy chế tổ chức và hoạt động của thôn và tổ dân phố</t>
  </si>
  <si>
    <t>Ban Tổ chức Trung ương- Tạp chí Cộng sản- Thành ủy TP.HCM</t>
  </si>
  <si>
    <t>In FAHASA</t>
  </si>
  <si>
    <t>So sánh Bộ luật lao động năm 1994 và Bộ luật lao động năm 2012</t>
  </si>
  <si>
    <t>ThS. Bùi Kim Hiếu, ThS. Ng.Ngọc Anh Đào</t>
  </si>
  <si>
    <t>Những điểm mới của Bộ luật lao động năm 2012</t>
  </si>
  <si>
    <t>ThS. Bùi Kim Hiếu (Chủ biên), ThS. Ng.Ngọc Anh Đào</t>
  </si>
  <si>
    <t>Quản lý đất đai ở Việt Nam (1945-2010)</t>
  </si>
  <si>
    <t>TS.Ng. Đình Bồng (Chủ biên)</t>
  </si>
  <si>
    <t>Thăng Long- Hà Nội- Truyền thống, tầm nhìn, động lực vươn tới</t>
  </si>
  <si>
    <t>Hỏi - đáp pháp luật về thuế sử dụng đất phi nông nghiệp</t>
  </si>
  <si>
    <t>Văn bản về sắp xếp lại, xử lý nhà, đất thuộc sở hữu nhà nước</t>
  </si>
  <si>
    <t xml:space="preserve">Trươờng cao đảng kinh tế - kỹ thuật                  Cần Thơ                           TS.                        Huỳnh Thanh Nhã </t>
  </si>
  <si>
    <t>Hươớng dẫn học tốt môn pháp luật đại cương                                (Tái bản có bổ sung)</t>
  </si>
  <si>
    <t>Hồ Chí Minh Toàn tập - tập 10 (1955-1957)</t>
  </si>
  <si>
    <t>Hồ Chí Minh toàn tập - tập 14 (1963-1965)</t>
  </si>
  <si>
    <t>Hồ Chí Minh toàn tập - tập 15 (1966-1969)</t>
  </si>
  <si>
    <t xml:space="preserve">PGS, TS.                  Doãn Chính </t>
  </si>
  <si>
    <t>Lịch sử Công an nhân dân huyện Chương Mỹ (1945-2011)</t>
  </si>
  <si>
    <t>Công an huyện Chương Mỹ</t>
  </si>
  <si>
    <t>Văn bản hướng dẫn thi hành bộ luật dân sự năm 2005</t>
  </si>
  <si>
    <t>Tôn trọng trí thức, tôn trọng nhân tài - Kế lớn trăm năm chấn hưng đất nước</t>
  </si>
  <si>
    <t>Thẩm Vinh Hoa
Ngô Quốc Diệu</t>
  </si>
  <si>
    <t xml:space="preserve">Luật quốc phòng năm 2005 và văn bản hướng dẫn thi hành                                       * Luật quốc phòng năm 2005            * Các van bản quy phạm pháp luật của Chính phủ, các bộ, ngành có liên quan hướng dẫn thi hành luật  </t>
  </si>
  <si>
    <t xml:space="preserve">Quy định mới về xử lý vi phạm hành chính trong áp dụng hình thức xử phạt trục xuất, tạm giữ người, quản lý tang vật, phương tiện tạm giữ </t>
  </si>
  <si>
    <t>Hiến pháp nước Cộng hoà xã hội chủ nghĩa Việt Nam năm 1992                                              (Đã được sử đổi bổ sung năm 2001)</t>
  </si>
  <si>
    <t xml:space="preserve">Luật thuế tiêu thụ đặc biệt </t>
  </si>
  <si>
    <t xml:space="preserve">Nối bản nộp lưu chiểu </t>
  </si>
  <si>
    <t>Hồ Chí Minh toàn tập,                   tập 6                                      (1950 - 1952)</t>
  </si>
  <si>
    <t>Công ty in Tiến Bộ</t>
  </si>
  <si>
    <t xml:space="preserve">BCH Đảg bộ huyện Nguyên Bình </t>
  </si>
  <si>
    <t>11/2010</t>
  </si>
  <si>
    <t>Lich sửMặt trận Tổ quốc Việt Nam tỉnh Quảng Ninh                    (1930 - 2010)</t>
  </si>
  <si>
    <t>UBMTTQ Việt Nam  tỉnh Quảng Ninh</t>
  </si>
  <si>
    <t>Lịch sử Mặt trận Tổ quốc                  tỉnh Thái Bình                                        (1930 - 2010)</t>
  </si>
  <si>
    <t>UBMTTQ tỉnh Thái Bình</t>
  </si>
  <si>
    <t>Luật Hôn nhân và gia đình năm 2000 và các văn bản hướng dẫn thi hành                                            (Tái bản có bổ sung)</t>
  </si>
  <si>
    <t xml:space="preserve">Luật đấu thầu năm 2005 được sửa đổi bổ sung năm 2009 </t>
  </si>
  <si>
    <t xml:space="preserve">Luật Công đoàn năm 1990 và Nghị định hướng dẫn thi hành </t>
  </si>
  <si>
    <t xml:space="preserve">Luật bảo vệ và phát triển rừng </t>
  </si>
  <si>
    <t xml:space="preserve">Pháp lệnh thực hiện dân chủ ở xã, phường, thị trấn năm 2007 và văn bản hướng dẫn thi hành </t>
  </si>
  <si>
    <t>Sơ thảo lịch sử đảng bộ khối các cơ quan trung ương                     (1948 - 2010)</t>
  </si>
  <si>
    <t xml:space="preserve">Đảng bộ khối các cơ quan Trung ương </t>
  </si>
  <si>
    <t xml:space="preserve">Thanh Trì trên đường đổi mới </t>
  </si>
  <si>
    <t>HUỷ - Hội đồng nhân dân uỷ ban nhân dân huyện Thanh Trì</t>
  </si>
  <si>
    <t>Nghị định số 51/2010/NĐ-CP quy định về hóa đơn bán hàng cung ứng dịch vụ và VBHDTH</t>
  </si>
  <si>
    <t>Tập bài giảng về quan điểm chính trị trong một số tác phẩm kinh điển M-L</t>
  </si>
  <si>
    <t>Tài liệu nghiên cứu quán triệt Nghị quyết 11 - NQ/TW của Bộ Chính trị khoá X " Về công tác phụ nữ thời kỳ đẩy mạnh công nghiệp hoá, hiện đại hoá đất nước "</t>
  </si>
  <si>
    <t>Vì bình yên cuộc sống
Điển hình tiên tiến trong phong trào toàn dân bảo vệ an ninh tổ quốc</t>
  </si>
  <si>
    <t>Ban Chỉ đạo phong trào toàn dân BVANTQ tỉnh Vĩnh Phúc</t>
  </si>
  <si>
    <t>Dung Quất - Trung tâm thương mại, dịch vụ lớn của miền Trung và Việt Nam</t>
  </si>
  <si>
    <t>Phạm Hữu Tôn</t>
  </si>
  <si>
    <t>Cty TNHHMTV SXKT&amp;DV In Đà Nẵng</t>
  </si>
  <si>
    <t>Hồ Chí Minh - Biên niên tiểu sử
Tập 6 ( 1955 - 1957 )</t>
  </si>
  <si>
    <t>Luật hoạt động chữ thập đỏ</t>
  </si>
  <si>
    <t>25/7/2008</t>
  </si>
  <si>
    <t>Luật thuế giá trị gia tăng</t>
  </si>
  <si>
    <t>Góp phần nghiên cứu giá trị và sức sống trong Tuyên ngôn của Đảng Cộng sản</t>
  </si>
  <si>
    <t>Trần Thị Kim Cúc</t>
  </si>
  <si>
    <t>Tác động của hội nhập kinh tế quốc tế đối với phát triển nông nghiệp Việt Nam</t>
  </si>
  <si>
    <t>TS. Nguyễn Từ</t>
  </si>
  <si>
    <t>Luật hôn nhân gia đình năm 2000 và các văn bản hướng dẫn thi hành</t>
  </si>
  <si>
    <t>Một số văn bản về cải cách hành chính ( Ban hành từ tháng 6-2007 đến tháng 3-2008 )</t>
  </si>
  <si>
    <t>Kinh tế Việt Nam sau một năm gia nhập WTO</t>
  </si>
  <si>
    <t>PGS,TS.
Ngô Quang Minh
TS. Bùi Văn Huyền</t>
  </si>
  <si>
    <t xml:space="preserve">GS, TS.         Mai Ngọc Cường </t>
  </si>
  <si>
    <t>18/6/2009</t>
  </si>
  <si>
    <t xml:space="preserve">Cương lĩnh và chiến lược của Đảng Cộng sản Việt Nam Từ năm 1930 đến nay </t>
  </si>
  <si>
    <t xml:space="preserve">Hội Đồng biên soạn </t>
  </si>
  <si>
    <t>26/6/2009</t>
  </si>
  <si>
    <t xml:space="preserve">Công Ty in Tién Bộ </t>
  </si>
  <si>
    <t xml:space="preserve">Vai trò của pháp luật trong đời sống xã hội                          (Sách tham khảo) </t>
  </si>
  <si>
    <t xml:space="preserve">TS.                 Nguyễn minh Đoan </t>
  </si>
  <si>
    <t>Quy định về tự kê khai ,tự nộp thuế</t>
  </si>
  <si>
    <t>Sử dụng hiền tài</t>
  </si>
  <si>
    <t>Tiến Hải</t>
  </si>
  <si>
    <t>Luật kiểm toán nhà nước và văn bản hướng dẫn thi hành</t>
  </si>
  <si>
    <t>Học  thuyết Mác về hình thái kinh tế-xã hội và lý luận về con đường phát triển xã hội chủ nghĩa ở nước ta</t>
  </si>
  <si>
    <t>TS.Phạm Văn Chung</t>
  </si>
  <si>
    <t>Tìm hiểu pháp luật hiện hành về giải quyết khiếu kiện hành chính và tố cáo</t>
  </si>
  <si>
    <t>Tập thể TG</t>
  </si>
  <si>
    <t>Lịch sử thể dục thể thao tỉnh Bắc Giang (1945-2005)</t>
  </si>
  <si>
    <t>UBND tỉnh Bắc Giang</t>
  </si>
  <si>
    <t>Chăm sóc và giáo dục trẻ khuyết tật- những điều cần biết</t>
  </si>
  <si>
    <t>Luật dân sự Việt Nam- Lược khảo</t>
  </si>
  <si>
    <t>TS,LS.Nguyễn Mạnh Bách</t>
  </si>
  <si>
    <t>Sự vận động phát triển của kinh tế tư nhân trong nền kinh tế thị trường đinịh hướng XHCN ở nước ta</t>
  </si>
  <si>
    <t>Joelle Cuvilliez - Trịnh Ngọc Thái</t>
  </si>
  <si>
    <t>21x27</t>
  </si>
  <si>
    <t>Cẩm nang công tác hoà giải ở cơ ưở</t>
  </si>
  <si>
    <t xml:space="preserve">LG. Dương Bạch Long </t>
  </si>
  <si>
    <t>SÁCH XUẤT BẢN NĂM 2010</t>
  </si>
  <si>
    <t>SL in</t>
  </si>
  <si>
    <t xml:space="preserve">Bộ luật dân sự và văn bản hướng dẫn thi hành </t>
  </si>
  <si>
    <t xml:space="preserve">Nhà in 
Sự Thật </t>
  </si>
  <si>
    <t>sách 2010</t>
  </si>
  <si>
    <t>Giáo trình đường lối cách mạng của Đảng Cộng sản Viẹt Nam (Dành cho sinh viên đại học cao đẳng khối không chuyên ngành Mác- Lênin, tư tưởng Hồ Chí Minh ) ( Tái ban có sửa chữa, bổ sung)</t>
  </si>
  <si>
    <t xml:space="preserve">Bộ giáo dục và đào tạo </t>
  </si>
  <si>
    <t xml:space="preserve">Chương trình chuyên đề bồi  dưỡng lý luận chính trị và nghiệp vụ dành cho cán bộ công đoàn cơ sở </t>
  </si>
  <si>
    <t xml:space="preserve">Ban Tuyên giáo Trung ương - tổng liên đoàn lao động Việt Nam </t>
  </si>
  <si>
    <t>Luật phòng, chống tham nhũng và văn bản hướng dẫn thi hành                                        (Tái bản có bổ sung)</t>
  </si>
  <si>
    <t>Luật sđ, bs một số điều của các luật về thuế</t>
  </si>
  <si>
    <t>Luật sđ, bs một số điều của Luật hàng không dân dụng Việt Nam</t>
  </si>
  <si>
    <t>Luật sđ, bs một số điều của Luật sĩ quan quân đội nhân dân Việt Nam</t>
  </si>
  <si>
    <t>Những tấm gương điển hình trong phong trào xây dựng công trình giao thông nông thôn, miền núi</t>
  </si>
  <si>
    <t>Những điều nông dân miền núi cần biết (tập 1)</t>
  </si>
  <si>
    <t>Những điều nông dân miền núi cần biết (tập 2)</t>
  </si>
  <si>
    <t>Điểm sáng xây dưng nông thôn mới (tập 1)</t>
  </si>
  <si>
    <t>Điểm sáng xây dưng nông thôn mới (tập 2)</t>
  </si>
  <si>
    <t>Quy trình sản xuất giống thủy sản có giá trị kinh tế</t>
  </si>
  <si>
    <t>Xây dựng làng, bản văn hóa</t>
  </si>
  <si>
    <t>250 món ăn ngon dễ làm</t>
  </si>
  <si>
    <t>Kể chuyện gương hiếu thảo</t>
  </si>
  <si>
    <t>Mưu sinh từ đồng vốn nhỏ</t>
  </si>
  <si>
    <t>Hợp tác phát triển sinh kế cộng đồng kinh nghiệm và thực tiễn</t>
  </si>
  <si>
    <t>Sổ tay trồng cây ăn quả</t>
  </si>
  <si>
    <t>Chế độ kế toán ngân sách và tài chính xã - Hệ thống báo cáo tài chính và báo cáo quyết toán</t>
  </si>
  <si>
    <t>Tác động của hội nhập kinh tế quốc tế đối với phát triển nông nghiệp Việt Nam                              (Xuất bản lần thứ hai, có sửa chữa bổ sung)</t>
  </si>
  <si>
    <t>TS.                        Nguyễn Từ              (Chủ biên)</t>
  </si>
  <si>
    <r>
      <t xml:space="preserve">Luật bảo vệ môi trường                 </t>
    </r>
    <r>
      <rPr>
        <b/>
        <sz val="10"/>
        <rFont val="Times New Roman"/>
        <family val="1"/>
      </rPr>
      <t>(Song ngữ Khơ Me)</t>
    </r>
  </si>
  <si>
    <t>Luật sửa đổi, bổ sung một số điều của luật phòng, chống tham nhũng</t>
  </si>
  <si>
    <t>PGS, TS. Ng. Thanh Tú</t>
  </si>
  <si>
    <t>Theo chỉ đao của A. Tài (Do đi Nghệ An gấp Cúc làm QĐ in Và ko có lý lịch lưu) sách vụ KH-TKBT</t>
  </si>
  <si>
    <t xml:space="preserve">Ban Chấp hành Đảng bộ huyện EA H'LEO  </t>
  </si>
  <si>
    <t>Những tấm gương học tập và làm theo lời Bác</t>
  </si>
  <si>
    <t>Huyện uỷ - HĐND - UBND huyện Thanh Trì</t>
  </si>
  <si>
    <t>Cơ duyên tồn tại và phát triển của Phật giáo Việt Nam hiện nay (qua một số tỉnh đồng bằng Bắc bộ)</t>
  </si>
  <si>
    <t>TS. Vũ Minh Tuyên</t>
  </si>
  <si>
    <t>Một số vấn đề tổ hợp công nghiệp quốc phòng (sách chuyên khảo)</t>
  </si>
  <si>
    <t xml:space="preserve">TS. Vũ Ngọc Am              TS. Nguyễn Mạnh Tường </t>
  </si>
  <si>
    <t>Địa Chí các xã tỉnh Cao Bằng Quyển III                                     Huyện Hạ Lang, huyện Phục Hoà, Huyện Quảng Uyên, huyện Trà Lĩnh, huyện Trùng Khánh</t>
  </si>
  <si>
    <t>Tỉnh uỷ - UBND tỉnh Cao Bằng</t>
  </si>
  <si>
    <t>Đảng cộng sản Việt Nam BCH TU Tiểu ban tổng kết bổ sung và phát triển cương lĩnh năm 1991</t>
  </si>
  <si>
    <t xml:space="preserve">Luật nhà ở năm 2005 (Sửa đổi, bổ sung năm 2009 ) và các nghị định hướng dẫn thi hành </t>
  </si>
  <si>
    <t>Luật chống độc quyền Nhật Bản và kinh nghiệm thực thi</t>
  </si>
  <si>
    <t>Cục QLCT</t>
  </si>
  <si>
    <t>Lôgíc vận động của khái niệm trong tư duy lý luận</t>
  </si>
  <si>
    <t>TS.Nguyễn Thanh Tân</t>
  </si>
  <si>
    <t>Về chế độ công vụ Việt Nam</t>
  </si>
  <si>
    <t>PGS,TS.Nguyễn Trọng Điều</t>
  </si>
  <si>
    <t>V.I.Lênin - Tuyển tập 1</t>
  </si>
  <si>
    <t>Các văn bản hướng dẫn thi hành luật hàng không dân dụng Việt Nam năm 2006</t>
  </si>
  <si>
    <t>22/11/2007</t>
  </si>
  <si>
    <t>Về đạo đức</t>
  </si>
  <si>
    <t>Chủ động hội nhập kinh tế quốc tế và phát triển kinh tế thị trường định hướng xã hội chủ nghĩa</t>
  </si>
  <si>
    <t>GS,TS.Hoàng Ngọc Hà</t>
  </si>
  <si>
    <t>Lịch sử công tác dân vận của Đảng bộ tỉnh Quảng Trị (1930 - 2005 )</t>
  </si>
  <si>
    <t>TU Quảng Trị</t>
  </si>
  <si>
    <t>29/11/2007</t>
  </si>
  <si>
    <t>Quy định mới về chế độ tài chính đối với các tổ chức tín dụng</t>
  </si>
  <si>
    <t xml:space="preserve">Đổi mới ở Việt Nam - thực tiễn và nhận thực lý luận </t>
  </si>
  <si>
    <t>Hướng tới quan hệ hợp tác toàn diện Nga - ASEAN trong những thập niên đầu thế kỷ XXI</t>
  </si>
  <si>
    <t>Nguyễn Quang Thuấn (cb)</t>
  </si>
  <si>
    <t>Ảnh hưởng xã hội của thực hiện Luật đất đai 2003 đối với hộ gia đình nông thôn 
Social inpacts of implenting the land law 2003 on rural household (Sách chuyên khảo)</t>
  </si>
  <si>
    <t>Lưu Đức Khải</t>
  </si>
  <si>
    <t>Tăng cường năng lực tham gia thị trường của hộ nông dân thông qua chuỗi giá trị hàng nông sản (Sách chuyên khảo)</t>
  </si>
  <si>
    <t xml:space="preserve">Lưu Đức Khải </t>
  </si>
  <si>
    <t xml:space="preserve">Mặt trận Dân tộc giải phóng miền Nam trong sự nghiệp 
cách mạng Việt Nam </t>
  </si>
  <si>
    <t>Cty in 
Tạp chí 
Cộng sản</t>
  </si>
  <si>
    <t xml:space="preserve">Ban chấp hành hội nông dân tỉnh Sơn La </t>
  </si>
  <si>
    <t>VKHTK</t>
  </si>
  <si>
    <t xml:space="preserve">CTy in Cầu Giấy </t>
  </si>
  <si>
    <t>Pháp luật đại cương - Dùng trong các trường Đại học, Cao đẳng, và Trung học chuyên nghiệp</t>
  </si>
  <si>
    <t>ThS. Lê Minh Toàn</t>
  </si>
  <si>
    <t>Đối mặt với quân thù</t>
  </si>
  <si>
    <t>UBND
tỉnh KonTum</t>
  </si>
  <si>
    <t>Cơ cấu lại doanh nghiệp nhà nước theo luật doanh nghiệp năm 2005</t>
  </si>
  <si>
    <t>Định hướng giá trị con người Việt Nam thời kỳ đổi mới và hội nhập (Sách chuyên khảo)</t>
  </si>
  <si>
    <t>Phạm Minh Hạc, Thái Duy Tuyên (CB)</t>
  </si>
  <si>
    <t>Di sản của George W.Bush (Sách tham khảo)</t>
  </si>
  <si>
    <t>Điều kiện hoạt động của đại biểu Quốc hội</t>
  </si>
  <si>
    <t>Ngoại giao 
và công tác ngoại giao</t>
  </si>
  <si>
    <t xml:space="preserve">PGS, TS. 
Vũ Dương Huân </t>
  </si>
  <si>
    <t xml:space="preserve">Lịch sử Đảng bộ tỉnh 
Tiền Giang (1927 - 1954), 
tập I                </t>
  </si>
  <si>
    <t>BCHĐB tỉnh Tiền Giang</t>
  </si>
  <si>
    <t>Sách 9/2010 nộp LC 15/2/2011</t>
  </si>
  <si>
    <t>Đổi mới phương thức chuyển giao công nghệ phát triển nông, lâm nghiệp vùng Tây Nguyên</t>
  </si>
  <si>
    <t>Phạm Đức Nghiệm, Quách Ngọc Ân, Vũ Ngọc Hiếu</t>
  </si>
  <si>
    <t>152 thủ tục hành chính về thuế (được thực hiện ở cấp Chi cục Thuế)</t>
  </si>
  <si>
    <t>Tổng cục Thuế, Ban Cải cách và Hiện đại hóa</t>
  </si>
  <si>
    <t>Văn kiện Quốc hội Toàn tập, tập 8 (1992-1997), quyển 1 (1992-1993)</t>
  </si>
  <si>
    <t>Sự thật vấn đề dân chủ và nhân quyền trong chiến lược "diễn biến hòa bình" ở VN</t>
  </si>
  <si>
    <t>HV Chính trị, Trương Thành Trung (CB)</t>
  </si>
  <si>
    <r>
      <t xml:space="preserve">BC tuần (19 đến 23/12/2011): </t>
    </r>
    <r>
      <rPr>
        <b/>
        <sz val="9"/>
        <rFont val="Times New Roman"/>
        <family val="1"/>
      </rPr>
      <t>4 cuốn</t>
    </r>
  </si>
  <si>
    <t>Tư tưởng Hồ Chí Minh về kiểm tra, giám sát, kỷ luật của Đảng</t>
  </si>
  <si>
    <t>Cao Văn Thống (Chủ biên)</t>
  </si>
  <si>
    <r>
      <t xml:space="preserve">BC tuần (3 đến 6/1/2012):  </t>
    </r>
    <r>
      <rPr>
        <b/>
        <sz val="12"/>
        <rFont val="Times New Roman"/>
        <family val="1"/>
      </rPr>
      <t xml:space="preserve">43 </t>
    </r>
    <r>
      <rPr>
        <sz val="12"/>
        <rFont val="Times New Roman"/>
        <family val="1"/>
      </rPr>
      <t>cuốn</t>
    </r>
  </si>
  <si>
    <t>Giáo trình Tư tưởng HCM (Tái bản có sửa chữa, bổ sung)</t>
  </si>
  <si>
    <t>Hội đồng Trung ương chỉ đạo biên soạn giáo trình quốc gia các bộ môn khoa học Mác-Lênin, tư tưởng HCM</t>
  </si>
  <si>
    <t>Cty In báo ND TP HCM</t>
  </si>
  <si>
    <t>Mianma- Lịch sử và hiện tại (Sách tham khảo)</t>
  </si>
  <si>
    <t>Phân công, phối hợp và kiểm soát quyền lực với việc sửa đổi Hiến pháp năm 1992 (Sách chuyên khảo)</t>
  </si>
  <si>
    <t>Giá trị bền vững và sức sống của chủ nghĩa M-L và chủ nghĩa xã hội khoa học, tập 1</t>
  </si>
  <si>
    <t>GS, TS. Hoàng Chí Bảo</t>
  </si>
  <si>
    <t>Chủ nghĩa xã hội hiện thực và quá độ lên chủ nghĩa xã hội ở VN, tập 2</t>
  </si>
  <si>
    <t>Hỏi - đáp về công tác của cấp ủy và bí thư chi bộ (Xuất bản lần thứ hai có sc, bs)</t>
  </si>
  <si>
    <t>Kiến thức cơ bản về phòng cháy và chữa cháy</t>
  </si>
  <si>
    <t>Hội đồng chỉ đạo xuất bản sách xã, phường, thị trấn/ ThS. Lương Khắc Vọng</t>
  </si>
  <si>
    <t>Hỏi - đáp về quản lý địa chính - đất đai của chính quyền cấp xã (Tái bản có sc, bs)</t>
  </si>
  <si>
    <t>Hội đồng chỉ đạo xuất bản sách xã, phường, thị trấn/ PGS, TS. Trần Thị Cúc, GVC, ThS.Lê Thị Thảo</t>
  </si>
  <si>
    <t>Văn hoá Đông Á trong tiến trình hội nhập (Sách tham khảo)</t>
  </si>
  <si>
    <t xml:space="preserve">Đỗ Tiến Sâm - Phạm Duy Đức </t>
  </si>
  <si>
    <t xml:space="preserve">Xây dựng đội ngũ giảng viên khoa học xã hội nhân văn trong các truờng đào tạo sĩ quân quân đội </t>
  </si>
  <si>
    <t xml:space="preserve">Ths.                       Nguyễn Văn Tháp </t>
  </si>
  <si>
    <r>
      <t xml:space="preserve">Điều lệ </t>
    </r>
    <r>
      <rPr>
        <sz val="10"/>
        <rFont val="Times New Roman"/>
        <family val="1"/>
      </rPr>
      <t xml:space="preserve">mặt trận tổ quốc Việt Nam </t>
    </r>
  </si>
  <si>
    <t>10x12,5</t>
  </si>
  <si>
    <t xml:space="preserve">Kỷ yếu hội nghị sơ kết 2 năm thực hiện cuộc vận động học tập và làm theo tấm gương đạo đức Hồ Chí Minh </t>
  </si>
  <si>
    <t xml:space="preserve">Ban chỉ đạo Trung ương cuộc vận động học tập và làm theo tấm gương đạo đức Hồ Chí Minh </t>
  </si>
  <si>
    <t xml:space="preserve">Cty in Thương mại Thông tấn xã Việt Nam </t>
  </si>
  <si>
    <t xml:space="preserve">Luật tổ chức chính phủ nam 2001 và van bản hướng dẫn thi hành </t>
  </si>
  <si>
    <t>18/03/2009</t>
  </si>
  <si>
    <t>Luật thực hành tiết kiệm chống lãng phí năm 2005 và văn bản hướng dẫn thi hành (Tái bản có bổ sung)</t>
  </si>
  <si>
    <r>
      <t xml:space="preserve">Văn bản pháp luật quy định bổ sung quy hoạch sử dụng đất, thu hồi đất, bồi thường, hỗ trợ và tái định cư  </t>
    </r>
    <r>
      <rPr>
        <sz val="10"/>
        <rFont val="Times New Roman"/>
        <family val="1"/>
      </rPr>
      <t xml:space="preserve">                                                   * Toàn văn nghị định số 69/ 2009/NĐ-CPngày 13/8/2009...               * Thông tư số 14/ 2009/ TT- </t>
    </r>
  </si>
  <si>
    <t>QH - CP</t>
  </si>
  <si>
    <r>
      <t xml:space="preserve">Hỏi - Đáp   </t>
    </r>
    <r>
      <rPr>
        <sz val="10"/>
        <rFont val="Times New Roman"/>
        <family val="1"/>
      </rPr>
      <t xml:space="preserve">                                         các quy định về ban thanh tra nhân dân</t>
    </r>
  </si>
  <si>
    <t xml:space="preserve">Bích Hạnh </t>
  </si>
  <si>
    <t>Đảng bộ huyện Dầu Tiếng- tỉnh Bình Dương- Ban Chấp hành Đảng bộ xã Thanh Tuyền</t>
  </si>
  <si>
    <t>Phương pháp hệ thống - Một số vấn đề lý luận và vận dụng (Sách chuyên khảo)</t>
  </si>
  <si>
    <t>TS. Nguyễn Ngọc Khá</t>
  </si>
  <si>
    <t>Tin học quản lý văn phòng (Tái bản lần thứ hai, có chỉnh sửa)</t>
  </si>
  <si>
    <t xml:space="preserve">V. I. Lênin tuyển tập, tập 3 </t>
  </si>
  <si>
    <t>Những nguyên lý cơ bản 
của chủ nghĩa Mác - Lênin
(Hỏi - Đáp)</t>
  </si>
  <si>
    <t>PGS, TS. Nguyễn Văn Hoà (CB)</t>
  </si>
  <si>
    <t xml:space="preserve">Luật ban hành văn bản quy phạm pháp luật năm 2008             và văn bản hướng dẫn 
thi hành </t>
  </si>
  <si>
    <t>Nâng cao sức cạnh tranh của doanh nghiệp Việt Nam gắn với tăng cường quốc phòng ở nước ta hiện nay                     (Sách chuyên khảo)</t>
  </si>
  <si>
    <t xml:space="preserve">TS.                         Đỗ Huy Hà </t>
  </si>
  <si>
    <t>335 câu hỏi và trả lời về bảo hiểm thất nghiệp (Tái bản, có sửa chữa, bổ sung)</t>
  </si>
  <si>
    <t>Thanh Nga
(Chủ biên)</t>
  </si>
  <si>
    <t>Bác Hồ với thiếu niên, nhi đồng (Xuất bản lần thứ hai, có sửa chữa bổ sung)</t>
  </si>
  <si>
    <t xml:space="preserve">Cty TNHH một thành viên Báo Nhân Dân </t>
  </si>
  <si>
    <t xml:space="preserve">Quan điểm của Chủ tịch 
Hồ Chí Minh về dân chủ trong giáo dục </t>
  </si>
  <si>
    <t xml:space="preserve">TS. 
Võ Văn Lộc </t>
  </si>
  <si>
    <t>Luật thuế thu nhập cá nhân năm 2007 và văn bản hướng dẫn thi hành                                                   (Tái bản có bổ sung)</t>
  </si>
  <si>
    <t xml:space="preserve">PGS, TS. Phạm Văn Linh, TS. Nguyễn Tiến Hoàng </t>
  </si>
  <si>
    <t>Hỏi - Đáp PL về bảo vệ, chăm sóc và giáo dục trẻ em (TB có sửa chữa bổ sung)</t>
  </si>
  <si>
    <t>Hướng dẫn nghiệp vụ công tác đảng viên - tập 2</t>
  </si>
  <si>
    <t>Chuyện kể về thời niên thiếu của Bác Hồ</t>
  </si>
  <si>
    <t>Những tấm gương sống tốt đời, đẹp đạo</t>
  </si>
  <si>
    <t>Tài liệu bồi dưỡng cập nhật kiến thức một số chuyên đề về dân tộc và tôn giáo (tài liệu tham khảo nội bộ)</t>
  </si>
  <si>
    <t>PGS.TS. Đoàn Minh Huấn - Thượng tá Võ Trọng Hải (ĐCB)</t>
  </si>
  <si>
    <t>Học tập và làm theo tấm gương đạo đức HCM về trung thực, trách nhiệm; gắn bó với nhân dân; đoàn kết, xây dựng Đảng trong sạch, vững mạnh (tài liệu sinh hoạt chi bộ, các tổ chức đoàn thể và các cơ quan, đơn vị năm 2015)</t>
  </si>
  <si>
    <t>Tác động đầu tư trực tiếp nước ngoài đến năng suất lao động và trình độ công nghệ của Việt Nam</t>
  </si>
  <si>
    <t>GS.TS. Lê Hữu Nghĩa - TS. Lê Văn Chiến (ĐCB)</t>
  </si>
  <si>
    <t>Hiến pháp năm 2013 - Sự kết tinh ý chí, trí tuệ toàn dân tộc</t>
  </si>
  <si>
    <t>Hỏi - đáp về phòng, chống tham nhũng</t>
  </si>
  <si>
    <t>Nâng cao chất lượng đảng bộ xã trong thời kỳ đẩy mạnh CNH, HĐH nông nghiệp, nông thôn</t>
  </si>
  <si>
    <t>Gương sáng học sinh sinh viên</t>
  </si>
  <si>
    <t xml:space="preserve">Luật nghĩa vụ dân sự và bảo đảm thực hiện nghĩa vụ dân sự Việt Nam - Bản án và bình luận bản án - tập 1 </t>
  </si>
  <si>
    <t>PGS.Ts. Đỗ Văn Đại Giảng viên Trường Đại học Luật TPHCM</t>
  </si>
  <si>
    <t xml:space="preserve">Luật nghĩa vụ dân sự và bảo đảm thực hiện nghĩa vụ dân sự Việt Nam - Bản án và bình luận bản án - tập 2 </t>
  </si>
  <si>
    <t>Những chậng đường đời</t>
  </si>
  <si>
    <t>Những nguyên lý triết học</t>
  </si>
  <si>
    <t>Văn phòng Uỷ ban nhân dân tỉnh Cao Bằng - 70 năm xây dựng và phát triển (1945-2015)</t>
  </si>
  <si>
    <t>Văn phòng Uỷ ban nhân dân tỉnh Cao Bằng</t>
  </si>
  <si>
    <t>Văn kiện Đảng bộ Toàn tập - 10 (1976-1977)</t>
  </si>
  <si>
    <t>Văn kiện Đảng bộ Toàn tập - 15 (1991-1996)</t>
  </si>
  <si>
    <t>Văn kiện Đảng bộ Toàn tập - 16 (1996-2000)</t>
  </si>
  <si>
    <t>Cẩm nang tra cứu pháp luật về cạnh tranh</t>
  </si>
  <si>
    <t>Phạm Hoài Huấn (Chủ biên), Nguyễn Đình Thái</t>
  </si>
  <si>
    <t>Lịch sử Đảng bộ và nhân dân xã Long Hoà (1945-2015)</t>
  </si>
  <si>
    <t>Đảng bộ huyện Dầu Tiếng - Ban Chấp hành Đảng bộ xã Long Hoà</t>
  </si>
  <si>
    <t>Pháp luật với lối sống theo pháp luật và văn hóa giao tiếp pháp lý</t>
  </si>
  <si>
    <t>PGS.TS. Nguyễn Minh Đoan</t>
  </si>
  <si>
    <t>Quy chế, quy trình về công tác kiểm tra, giám sát và thi hành kỷ luật Đảng</t>
  </si>
  <si>
    <t>Kết hợp phát triển kinh tế với bảo đảm quốc phòng ở Tây Nguyên giai đoạn 1996-2010</t>
  </si>
  <si>
    <t>TS. Lê Nhị Hòa</t>
  </si>
  <si>
    <t>Tổ chức đơn vị hành chính - lãnh thổ Việt Nam (Sách tham khảo)</t>
  </si>
  <si>
    <t>Học viện Hành chính - Chủ biên TS. Nguyễn Thị Phượng</t>
  </si>
  <si>
    <t>Phiên tòa sơ thẩm dân sự - Những vấn đề lý luận và thực tiễn (Tái bản có sửa chữa, bổ sung)</t>
  </si>
  <si>
    <t>TS.  Bùi Thị Huyền</t>
  </si>
  <si>
    <t>BCT 15-19/7: 6c</t>
  </si>
  <si>
    <t>BCT 22-26/7: 12c</t>
  </si>
  <si>
    <t>Viện sĩ Hồ Sĩ Vịnh (Chủ biên)</t>
  </si>
  <si>
    <t>Sổ tay cán bộ, đảng viên học tập và làm theo Bác</t>
  </si>
  <si>
    <t>Chính trị học - Những vấn đề lý luận và thực tiễn (2007-2012)</t>
  </si>
  <si>
    <t>Góp phần chống "diễn biến hòa bình" trên lĩnh vực quân sự, quốc phòng</t>
  </si>
  <si>
    <t>PGS,TS. Nguyễn Mạnh Hưởng</t>
  </si>
  <si>
    <t>Chủ quyền trên hai quần đảo Hoàng Sa và Trường Sa (Sách tham khảo)</t>
  </si>
  <si>
    <t>Monique Chemillier- Gendreau</t>
  </si>
  <si>
    <t>Trung tâm tu bổ, phục chế tài liệu lưu trữ</t>
  </si>
  <si>
    <t>Quản lý nhà nước dự án đầu tư từ ngân sách Nhà nước trong giáo dục - đào tạo đại học và sau đại học ở Việt Nam (Sách chuyên khảo)</t>
  </si>
  <si>
    <t>TS. Phùng Văn Hiền</t>
  </si>
  <si>
    <t>Biên giới trên đất liền Việt Nam - Lào (tài liệu tuyên truyền)</t>
  </si>
  <si>
    <t>Cơ chế pháp lý kiểm soát quyền lực nhà nước của các cơ quan nhà nước ở Việt Nam hiện nay (Sách tham khảo)</t>
  </si>
  <si>
    <t>PGS.TS. Nguyễn Minh Đoan (Chủ biên)</t>
  </si>
  <si>
    <t>Những vấn đề cơ bản về hành chính nhà nước và chế độ công vụ, công chức (Sách dùng cho thi nâng ngạch từ chuyên viên lên chuyên viên chính)</t>
  </si>
  <si>
    <t>9-2016</t>
  </si>
  <si>
    <t>Những vấn đề cơ bản về quyền lực nhà nước, cải cách chế độ công vụ và đánh giá chính sách công (Sách dùng cho thi nâng ngạch từ chuyên viên chính lên chuyên viên cao cấp)</t>
  </si>
  <si>
    <t>Lịch sử Đảng bộ và nhân dân thị trấn Khe Sanh (1930-2010)</t>
  </si>
  <si>
    <t>Ban Chấp hành Đảng bộ thị trấn Khe Sanh</t>
  </si>
  <si>
    <t>Thanh Minh</t>
  </si>
  <si>
    <t>Kỷ yếu hoạt động của đoàn đại biểu Quốc hội tỉnh Cao Bằng khoá XIII (2011-2016)</t>
  </si>
  <si>
    <t>Quốc hội nước CHXHCN VN - Đoàn đại biểu Quốc hội tỉnh Cao Bằng</t>
  </si>
  <si>
    <t>Hội nhập quốc tế và phát triển bền vững - Kinh nghiệm của Đảng Cộng sản Việt Nam, Đảng Cộng sản Pháp và Đảng Dân chủ xã hội Đức</t>
  </si>
  <si>
    <t>Sự phát triển các khu công nghiệp vùng Bắc Trung Bộ - Thực trạng và giải pháp</t>
  </si>
  <si>
    <t>TS. Lê Thị Lệ</t>
  </si>
  <si>
    <t>Góp phần đẩy mạnh toàn diện, đồng bộ công cuộc đổi mới đất nước</t>
  </si>
  <si>
    <t>PGS.TS. Vũ Văn Phúc</t>
  </si>
  <si>
    <t>BC tuần (16 đến 20-9): 16c</t>
  </si>
  <si>
    <t>Lịch sử truyền thống Đảng bộ và nhân dân xã Hiệp Phước (1930-2010)</t>
  </si>
  <si>
    <t>Ban Chấp hành Đảng bộ xã Hiệp Phước, huyện Nhà Bè, TP.HCM</t>
  </si>
  <si>
    <t>Lịch sử Đảng bộ quân sự tỉnh Thừa Thiên Huế (1945-2010)</t>
  </si>
  <si>
    <t>Đảng bộ quân sự tỉnh Thừa Thiên Huế</t>
  </si>
  <si>
    <t>Các Mác, Ph.Ăngghen, tuyển tập, tập III (tiếng Lào)</t>
  </si>
  <si>
    <t xml:space="preserve">Giáo sư, viện sĩ Nguyễn Khánh Toàn - Cuộc đời và sự nghiệp </t>
  </si>
  <si>
    <t>Công tác biên giới trên đất liền giữa Việt Nam và Camphuchia (Lưu hành nội bộ)</t>
  </si>
  <si>
    <t>Ban Tuyên giáo Trung ương - Bộ Ngoại giao</t>
  </si>
  <si>
    <r>
      <t xml:space="preserve">BC tháng 4: </t>
    </r>
    <r>
      <rPr>
        <b/>
        <sz val="12"/>
        <rFont val="Times New Roman"/>
        <family val="1"/>
      </rPr>
      <t>145</t>
    </r>
  </si>
  <si>
    <t>5-2013</t>
  </si>
  <si>
    <t>Cty TNHH sản xuất và thương mại Hưng Hà</t>
  </si>
  <si>
    <r>
      <t xml:space="preserve">BC tuần (2 đến 4/5): </t>
    </r>
    <r>
      <rPr>
        <b/>
        <sz val="12"/>
        <rFont val="Times New Roman"/>
        <family val="1"/>
      </rPr>
      <t>29</t>
    </r>
  </si>
  <si>
    <t>Hỏi - Đáp về công tác của cấp uỷ và bí thư chi bộ</t>
  </si>
  <si>
    <t xml:space="preserve">Hỏi - Đáp về chính sách dân số và xây dựng gia đình Việt Nam </t>
  </si>
  <si>
    <t xml:space="preserve">Hỏi - Đáp về quản lý địa chính - đất đai của chính quyền cấp xã </t>
  </si>
  <si>
    <t xml:space="preserve">Hỏi - Đáp về lãnh đạo quản lý của Uỷ ban nhân dân cấp xã </t>
  </si>
  <si>
    <t>BCHĐB thị xã Mường Lay</t>
  </si>
  <si>
    <t>Tòa án công lý quốc tế</t>
  </si>
  <si>
    <t>PGS, TS. Nguyễn Hồng Thao</t>
  </si>
  <si>
    <t>Lịch sử ngành giao thông vận tải tỉnh Thái Bình (1945-2010)</t>
  </si>
  <si>
    <t>Sở GTVT tỉnh Thái Bình</t>
  </si>
  <si>
    <t xml:space="preserve">Cty CP In truyền thông Việt Nam </t>
  </si>
  <si>
    <t>Các tội xâm phạm nghĩa vụ, trách nhiệm của quân nhân</t>
  </si>
  <si>
    <t xml:space="preserve">TS. Nguyễn
 Mai Bộ </t>
  </si>
  <si>
    <t>Những người kế tục từ Ivan III đến Dmitri Medvedev</t>
  </si>
  <si>
    <t>Piotr Romanov</t>
  </si>
  <si>
    <t>Pháp lệnh tín ngưỡng, tôn giáo và nghị định hướng dẫn thi hành (TB có BS)</t>
  </si>
  <si>
    <t>Luật phòng, chống mua bán người năm 2011 và văn bản hướng dẫn thi hành</t>
  </si>
  <si>
    <t>Bộ luật tố tụng dân sự năm 2004 sđ, bs năm 2011</t>
  </si>
  <si>
    <t>Tội phạm và trách nhiệm hình sự (Sách chuyên khảo)</t>
  </si>
  <si>
    <t>Lịch sử Đảng bộ xã Hải Thành (1930-2010)</t>
  </si>
  <si>
    <t>Đảng bộ huyện Hải Lăng, BCH Đảng bộ xã Hải Thành</t>
  </si>
  <si>
    <t>Những vấn đề lý luận, thực tiễn về Luật hình sự quốc tế (Tái bản lần thứ nhất có sc, bs)</t>
  </si>
  <si>
    <t>Đại học Quốc gia HN, Khoa Luật, PGS, TS. NG. Ngọc Chí (CB)</t>
  </si>
  <si>
    <t>Chạy… (Tiểu phẩm báo chí)</t>
  </si>
  <si>
    <t>In Tiến bộ</t>
  </si>
  <si>
    <t>Ô, dù, lọng</t>
  </si>
  <si>
    <t>Hỏi - đáp về Luật nuôi con nuôi năm 2010 (Tủ sách pháp luật phổ thông)</t>
  </si>
  <si>
    <t>LG.Hòa Thị Thủy, LG. Trương Hồng Quang</t>
  </si>
  <si>
    <t>Công nghiệp hóa, hiện đại hóa, dân chủ hóa với bình đẳng giới ở Việt Nam hiện nay</t>
  </si>
  <si>
    <t>PGS, TS. Lê Quốc Lý, PGS, TS. Nguyễn Thị Nga, ThS. Phạm Anh  Hùng, ThS. Hoàng Thị Kim Oanh (Đồng CB)</t>
  </si>
  <si>
    <t xml:space="preserve">Pháp luật cạnh tranh chuyển giao công nghệ và hiệp định TRIPSKinh Nghiệm cho Việt Nam </t>
  </si>
  <si>
    <t xml:space="preserve">TS. Nguễn Thanh Tú </t>
  </si>
  <si>
    <t>Bác Hồ nói và làm</t>
  </si>
  <si>
    <t>Vương Liêm</t>
  </si>
  <si>
    <t>Đổi mới chính sách đất đai ở Việt Nam từ lý thuyết đến thực tiễn                                                  (Sách tham khảo)</t>
  </si>
  <si>
    <t xml:space="preserve">Nguyễn Văn Sửu </t>
  </si>
  <si>
    <t>Lịch sử đảng bộ huyện                   Nguyên Bình                                  (1930 - 2010)</t>
  </si>
  <si>
    <t>Tập bài giảng 
Lịch sử đạo đức học</t>
  </si>
  <si>
    <t>PGS, TS. Trần Hậu Kiêm</t>
  </si>
  <si>
    <t>Kỹ năng quản lý điều hành tại ấp - thôn - tổ dân phố</t>
  </si>
  <si>
    <t>PGS.TS. Nguyễn Viết Thông (Chủ biên)</t>
  </si>
  <si>
    <t>Giải thích thuật ngữ trong nghiên cứu phát triển (Bối cảnh và điều kiện của Việt Nam)</t>
  </si>
  <si>
    <t>PGS.TS. Ngô Doãn Vịnh</t>
  </si>
  <si>
    <t>Đảng lãnh đạo xây dựng đội ngũ cán bộ, công chức, viên chức nhà nước (Sách chuyên khảo)</t>
  </si>
  <si>
    <t>Đại tá, TS. Trần Đình Thắng</t>
  </si>
  <si>
    <t>Lịch sử Đảng bộ xã Cam Chính (1930-2010)</t>
  </si>
  <si>
    <t>Ban Chấp hành Đảng bộ xã Cam Chính</t>
  </si>
  <si>
    <t>Trạng nguyên Nguyễn Xuân Chính (1588-1647)</t>
  </si>
  <si>
    <t>TS. Nguyễn Văn Vọng</t>
  </si>
  <si>
    <t>Công ty  in Truyền Thông VN</t>
  </si>
  <si>
    <t>PGS.TS. Đỗ Ngọc Ninh, TS. Đinh Ngọc Giang (ĐCB)</t>
  </si>
  <si>
    <t>Tìm hiểu lịch sử dân tộc qua câu đố</t>
  </si>
  <si>
    <t>Phạm Hồng Việt</t>
  </si>
  <si>
    <t>Chủ nghĩa nhân văn Hồ Chí Minh với việc xây dựng nhân cách sinh viên VN hiện nay</t>
  </si>
  <si>
    <t>PGS.TS. Lương Gia Ban, PGS.TS. Hoàng Trang</t>
  </si>
  <si>
    <t>Thiếu tướng, GS. Bùi Phan Kỳ (Chủ biên) - Đại tá, PGS.TS. Bùi Đình Bôn - Trung tướng, GS.TS. Đỗ Trình</t>
  </si>
  <si>
    <t>Tập bài giảng Luật tố tụng hành chính Việt Nam</t>
  </si>
  <si>
    <t>Lê Thị Bích Chi</t>
  </si>
  <si>
    <t>Lịch sử đấu tranh cách mạng của Đảng bộ và nhân dân xã Phan Sào Nam (1930-2010)</t>
  </si>
  <si>
    <t>Ban Chấp hành Đảng bộ xã PHan Sào Nam</t>
  </si>
  <si>
    <t>Luận đàm về ngành xuất bản Trung Quốc (Sách tham khảo)</t>
  </si>
  <si>
    <t>Trần Hân</t>
  </si>
  <si>
    <t>Lịch sử quan hệ quốc tế (Sách tham khảo nội bộ)</t>
  </si>
  <si>
    <t>Bogaturov Aleksey Demofenovich-Averkov Viktor Viktorovich</t>
  </si>
  <si>
    <r>
      <t xml:space="preserve">Luật cư trú                                              </t>
    </r>
    <r>
      <rPr>
        <b/>
        <sz val="10"/>
        <rFont val="Times New Roman"/>
        <family val="1"/>
      </rPr>
      <t>( Song ngữ  Kinh - khơ me)</t>
    </r>
  </si>
  <si>
    <t>Mênh mông tình dân                (Những bài viết về nguyên Tổng bí thư Lê Khả Phiêu)</t>
  </si>
  <si>
    <t xml:space="preserve">Thanh Phong </t>
  </si>
  <si>
    <t>Một số quan điểm của Đảng và Nhà nước Việt Nam về Tôn Giáo</t>
  </si>
  <si>
    <t>PGS, TS. Nguyễn Đức Lữ Ths. Nguyễn Thị Kim Thanh (Tuyển chọn và biên soạn)</t>
  </si>
  <si>
    <t xml:space="preserve">Nhà in sự Thật </t>
  </si>
  <si>
    <t>PSG. TS. Phạm Ngọc Trung, TS. Nguyễn Đình Chiến</t>
  </si>
  <si>
    <t>Qt</t>
  </si>
  <si>
    <t>BCHĐB huyện Đan Phượng</t>
  </si>
  <si>
    <t>TT NCKH</t>
  </si>
  <si>
    <t xml:space="preserve">Học tập và làm theo                     Tư tưởng Hồ Chí Minh                     về trung với nước hiếu với dân </t>
  </si>
  <si>
    <t>Hội đồng biên soạn</t>
  </si>
  <si>
    <t>Quan hệ tộc người ở Tây Nguyên trong thời kỳ đổi mới (Sách chuyên khảo)</t>
  </si>
  <si>
    <t>PGS.TS. Trương Minh Dục</t>
  </si>
  <si>
    <t xml:space="preserve">Bộ Kế hoạch và Đầu tư, 
Viện Chiến lược phát triển </t>
  </si>
  <si>
    <t xml:space="preserve">Cty CP in Hà Nội </t>
  </si>
  <si>
    <t>Sách 2010 ( 24/12/2010)LC</t>
  </si>
  <si>
    <t>HV CT-HC QG HCM, PGS, TS. Nguyễn Cảnh Quý (Chủ biên)</t>
  </si>
  <si>
    <t>Đảng lãnh đạo xây dựng tuyến đường Trường Sơn trong kháng chiến chống Mỹ, cứu nước (1959-1975)</t>
  </si>
  <si>
    <t>TS. Nguyễn Huy Động</t>
  </si>
  <si>
    <t>Sổ tay về Luật hợp tác xã năm 2012 và các văn bản hướng dẫn (Xuất bản lần thứ ba)</t>
  </si>
  <si>
    <t>Liên minh hợp tác xã Việt Nam - Viện phát triển kinh tế hợp tác</t>
  </si>
  <si>
    <t>GS.TS. Mai Ngọc Cường - PGS.TS. Trần Việt Tiến - PGS.TS. Mai Ngọc Anh</t>
  </si>
  <si>
    <t>Recognizing and reducing corruption risks in land management in Vietnam (Reference book)</t>
  </si>
  <si>
    <t>The world bank in Vietnam, Embassy of Denmark, Embassy of Sweden</t>
  </si>
  <si>
    <t>19x24</t>
  </si>
  <si>
    <t>Quan hệ Mỹ-Trung: Hợp tác và cạnh tranh, luận giải dưới góc độ cân bằng quyền lực (Sách tham khảo)</t>
  </si>
  <si>
    <t>Nguyễn Thái Yên Hương (CB)</t>
  </si>
  <si>
    <t>Lợi ích - Động lực phát triển 
xã hội bền vững</t>
  </si>
  <si>
    <t>Hoàng Văn Luân</t>
  </si>
  <si>
    <t xml:space="preserve">H-Đ pháp luật về giao thông đường bộ </t>
  </si>
  <si>
    <t>Trần Sơn, Hoàng Xuân Quý</t>
  </si>
  <si>
    <t xml:space="preserve">Tài liệu học tập các văn kiện Đại hội đại biểu toàn quốc lần thứ XI của Đảng (Dùng cho cán bộ, đảng viên ở cơ sở) </t>
  </si>
  <si>
    <t>Trình tự, thủ tục cung cấp, tiếp nhận, cập nhật thông tin, lập lý lịch tư pháp và cấp phiếu lý lịch tư pháp</t>
  </si>
  <si>
    <t>Luận về sửa đổi Hiến pháp năm 1992</t>
  </si>
  <si>
    <t>TS. Võ Trí Hảo (Chủ biên)</t>
  </si>
  <si>
    <t>Lịch sử truyền thống Đảng bộ và nhân dân thị trấn Trà Ôn anh hùng (1930-2010)</t>
  </si>
  <si>
    <t>BCHĐB thị trấn Trà Ôn - Huyện Trà Ôn - Tỉnh Vĩnh Long</t>
  </si>
  <si>
    <t>Lịch sử Tiểu đoàn 311 Long Châu Sa (1950-1954)</t>
  </si>
  <si>
    <t>Đảng ủy - Bộ Chỉ huy Quân sự tỉnh Đồng Tháp</t>
  </si>
  <si>
    <t>Tài liệu bồi dưỡng nghiệp vụ công tác tuyên giáo lĩnh vực nghiên cứu, giáo dục lý luận chính trị (Tái bản lần thứ nhất)</t>
  </si>
  <si>
    <t>Hỏi - đáp về công tác đảng ở cơ sở (Xuất bản lần thứ hai có sc, bs)</t>
  </si>
  <si>
    <t>Nghiệp vụ công tác đảng viên và văn bản hướng dẫn thực hiện</t>
  </si>
  <si>
    <t>Liên minh Hợp tác xã Việt Nam, TS. Đào Xuân Cần (CB)</t>
  </si>
  <si>
    <t>Luật thuế thu nhập cá nhân năm 2007 sđ, bs năm 2012</t>
  </si>
  <si>
    <r>
      <t xml:space="preserve">BC tuần (14 đến 18/1): </t>
    </r>
    <r>
      <rPr>
        <b/>
        <sz val="12"/>
        <rFont val="Times New Roman"/>
        <family val="1"/>
      </rPr>
      <t>23</t>
    </r>
  </si>
  <si>
    <t>Luật Thủ đô</t>
  </si>
  <si>
    <t>Độc lập dân tộc và chủ nghĩa xã hội theo tư tưởng Hồ Chí Minh</t>
  </si>
  <si>
    <t>PGS. Mai Trung Hậu</t>
  </si>
  <si>
    <t>Lễ tân - Công cụ giao tiếp (Sách tham khảo)</t>
  </si>
  <si>
    <t>Louis Dussault</t>
  </si>
  <si>
    <t>Đảng ủy cơ sở lãnh đạo phát triển kinh tế - xã hội (Tài liệu dành cho đảng ủy viên cấp cơ sở)</t>
  </si>
  <si>
    <t>Đề án nâng cao năng lực lãnh đạo phát triển kinh tế- xã hội của các đảng ủy cơ sở vùng nông thôn Hà Giang, Ng. Dũng Sinh (CB) - Lâm Quốc Tuấn</t>
  </si>
  <si>
    <t>Đảng Cộng sản Việt Nam và tư tưởng Hồ Chí Minh về vấn đề dân tộc</t>
  </si>
  <si>
    <t>Biên soạn và giới thiệu: Albert P.Blaustein - Jay A.Sigler</t>
  </si>
  <si>
    <t>Luật tố cáo năm 2011 và văn bản hướng dẫn thi hành (Tái bản có bổ sung)</t>
  </si>
  <si>
    <t xml:space="preserve">TS.                    Nguyễn Huy Chương </t>
  </si>
  <si>
    <t xml:space="preserve">Một số vấn đề về quản lý
công sản ở Việt Nam hiện nay </t>
  </si>
  <si>
    <t xml:space="preserve">TS.
Chu Xuân Nam </t>
  </si>
  <si>
    <t xml:space="preserve">Phát triển văn hoá 
và con người Việt Nam
 theo tư tưởng Hồ Chí Minh </t>
  </si>
  <si>
    <t xml:space="preserve">Hoàng Anh, Nguyễn Duy Bắc, Phạm Văn Thuỷ </t>
  </si>
  <si>
    <t xml:space="preserve">Giáo trình 
Toà án hình sự quốc tế </t>
  </si>
  <si>
    <t>Đại học Quốc gia Hà Nội, Khoa Luật, TS. GVC. Nguyễn Ngọc Chí (Chủ biên)</t>
  </si>
  <si>
    <t xml:space="preserve">Cty TNHH in Thương mại Thuận Phát </t>
  </si>
  <si>
    <t xml:space="preserve">Bộ luật lao động của nước Cộng hoà xã hội chủ nghĩa Việt Nam (Đã sửa đổi, bổ sung các năm 2002, 2006, và 2007)
 (Song ngữ Việt - Anh) </t>
  </si>
  <si>
    <t xml:space="preserve">Thông tấn xã Việt Nam </t>
  </si>
  <si>
    <t>GS.TS. Đào Văn Dũng - TS. Đỗ Văn Dung (Đồng chủ biên)</t>
  </si>
  <si>
    <t>Sách VN</t>
  </si>
  <si>
    <t>Đồng chí Chu Huy Mân với cách mạng Việt Nam và quê hương Nghệ An</t>
  </si>
  <si>
    <t>Tỉnh ủy Nghệ An, Bộ Quốc phòng, Ban Tuyên giáo Trung ương,  Văn phòng Chủ tịch nước, Học viện Chính trị - Hành chính quốc gia HCM</t>
  </si>
  <si>
    <t>Từ Xuân - Hè năm 1972 đến "Điện Biên Phủ trên không" qua tài liệu của chính quyền Sài Gòn (Sách tham khảo)</t>
  </si>
  <si>
    <t>Đại tướng Chu Huy Mân - Nhà quân sự - chính trị song toàn, người cộng sản kiên trung, mẫu mực</t>
  </si>
  <si>
    <t>Pháp lệnh pháp điển hệ thống quy phạm pháp luật</t>
  </si>
  <si>
    <t>Pháp lệnh chi phí giám định, định giá; chi phí cho người làm chứng, người phiên dịch trong tố tụng</t>
  </si>
  <si>
    <t>Lịch sử Viện kiểm sát nhân dân Việt Nam                                             (Sơ thảo)</t>
  </si>
  <si>
    <t xml:space="preserve">Viện kiểm sát nhân dân tối cao </t>
  </si>
  <si>
    <t>Tổng quan lịch sử báo chí cách mạng Việt Nam                              (1925 - 2010)</t>
  </si>
  <si>
    <t>PGS, TS.                Đào Duy Quát GS, TS.                Đỗ Quang Hưng PGS, TS.                 Vũ Huy Thông (Chủ biên)</t>
  </si>
  <si>
    <t>Những điều cần biết trong sinh hoạt chi bộ ở khu dân cư</t>
  </si>
  <si>
    <t>Hỏi - đáp về trách nhiệm cung ứng một số dịch vụ công của chính quyền cấp xã ở nước ta hiện nay</t>
  </si>
  <si>
    <t>Hội đồng chỉ đạo xuất bản sách xã, phường, thị trấn/ TS. Trần Anh Tuấn (CB)</t>
  </si>
  <si>
    <t>Bí quyết làm giàu từ chăn nuôi</t>
  </si>
  <si>
    <t>Hoàn thiện các quy định của Phần chung Bộ luật hình sự trước yêu cầu mới của đất nước</t>
  </si>
  <si>
    <t>TS. Trịnh Tiến Việt</t>
  </si>
  <si>
    <t>Luật nhà ở năm 2005 được sđ, bs năm 2009</t>
  </si>
  <si>
    <t>Đặc trưng văn hóa Nam Bộ qua phương ngữ</t>
  </si>
  <si>
    <t>Luật kiểm toán độc lập năm 2011 và văn bản hướng dẫn thi hành</t>
  </si>
  <si>
    <t xml:space="preserve">H-Đ Luật trợ giúp pháp lý </t>
  </si>
  <si>
    <t xml:space="preserve">PGS, TS. Ng. Vũ Tiến, TS. Đỗ Đức Hồng Hà </t>
  </si>
  <si>
    <t>Quy chế và chương trình làm việc của BCH TW khoá XI 
Quy chế làm việc của Uỷ ban Kiểm tra Trung ương khoá XI (Lưu hành nội bộ)</t>
  </si>
  <si>
    <t>Luật cư trú năm 2006 
và văn bản hướng dẫn thi hành                               (TB lần thứ nhất có bổ sung)</t>
  </si>
  <si>
    <t>Luật hình sự Việt Nam
Quyển 2: Phần các tội phạm                                  (Tái bản có sửa chữa, 
bổ sung)</t>
  </si>
  <si>
    <t>TS. Phạm Văn Beo</t>
  </si>
  <si>
    <t xml:space="preserve">Tham luận tại Đại hội đại biểu toàn quốc lần thứ XI </t>
  </si>
  <si>
    <t xml:space="preserve">Sổ tay 
người đại biểu nhân dân </t>
  </si>
  <si>
    <t>Tập thể tác giả</t>
  </si>
  <si>
    <t xml:space="preserve">Cty TNHH Thuận Thiên Phú </t>
  </si>
  <si>
    <t>NLC28/4/2011</t>
  </si>
  <si>
    <t xml:space="preserve">Xây dựng Đảng ta thật sự trong sạch, vững mạnh, 
là đạo đức, là văn minh theo tư tưởng Hồ Chí Minh </t>
  </si>
  <si>
    <t>Nguyễn Duy Trinh - Người cộng sản kiên cường, nhà ngoại giao tài năng (Hồi ký)</t>
  </si>
  <si>
    <t>Đảng với vấn đề nông dân, nông nghiệp và nông thôn (1930-1975)</t>
  </si>
  <si>
    <t>PGS, TS. Vũ Quang Hiển (CB)</t>
  </si>
  <si>
    <t>2-2013</t>
  </si>
  <si>
    <t>Phong trào dân tộc dân chủ ở Nam Kỳ 1930-1945, nghiên cứu qua tài liệu lưu trữ</t>
  </si>
  <si>
    <t>TS. Phạm Thị Huệ</t>
  </si>
  <si>
    <t>Hội đồng nhân dân huyện Thanh Trì - Những chặng đường phát triển (1961-2011)</t>
  </si>
  <si>
    <t>HĐND huyện Thanh Trì</t>
  </si>
  <si>
    <t>Lịch sử đấu tranh cách mạng của Đảng bộ và nhân dân thị trấn Phú Đa (1930-2010)</t>
  </si>
  <si>
    <t>Huyện ủy Phú Vang, BCH Đảng bộ thị trấn Phú Đa</t>
  </si>
  <si>
    <t>Chủ động ứng phó biến đổi khí hậu, đẩy mạnh công tác bảo vệ tài nguyên, môi trường - Một số vấn đề lý luận và thực tiễn</t>
  </si>
  <si>
    <t>Hội đồng khoa học các cơ quan đảng Trung ương</t>
  </si>
  <si>
    <t>Về an sinh xã hội ở VN giai đoạn 2012-2020</t>
  </si>
  <si>
    <t>Lối sống đô thị VN trong quá trình đô thị hóa (Sách chuyên khảo)</t>
  </si>
  <si>
    <t>Quy chế pháp lý của công dân Việt Nam                                    (Sách chuyên khảo)</t>
  </si>
  <si>
    <t>PGS, TS. Nguyễn Minh Đoan)</t>
  </si>
  <si>
    <t xml:space="preserve">Pháp lệnh dân số năm 2003 sửa đổi năm 2008 và văn bản hướng dẫn thi hành </t>
  </si>
  <si>
    <t xml:space="preserve">Luật bưu chính </t>
  </si>
  <si>
    <t>Luật nuôi con nuôi</t>
  </si>
  <si>
    <t xml:space="preserve">Luật các tổ chức tín dụng </t>
  </si>
  <si>
    <t>Luật trọng tài thương mại</t>
  </si>
  <si>
    <t xml:space="preserve">Luật Ngân hàng nhà nước Việt Nam </t>
  </si>
  <si>
    <t xml:space="preserve">Luật thuế sử dụng đất phi nông nghiệp </t>
  </si>
  <si>
    <t xml:space="preserve">Luật thi hành án hình sự </t>
  </si>
  <si>
    <t>Luật sử dụng năng lượng tiết kiệm và hiệu quả</t>
  </si>
  <si>
    <t xml:space="preserve">Luật người khuyết tật </t>
  </si>
  <si>
    <t xml:space="preserve">Luật an toàn thực phẩm </t>
  </si>
  <si>
    <t>Luật Đất dai năm 2003 được sửa đổi, bổ sung năm 2009</t>
  </si>
  <si>
    <t>TS.                         Đặng Văn Thái (Chủ biên)</t>
  </si>
  <si>
    <t>PGS, TS. Ngfuyễn Văn Tài                           Tổng chủ biên)</t>
  </si>
  <si>
    <t>Tình hình thế giới và chính sách đối ngoại Việt Nam Các bài viết và phát biểu chọn lọc của Tổng Bí Thư, Chủ Tich nước, Thủ tướng chính phủ, Bộ trưởng Bộ ngoại giao 2006</t>
  </si>
  <si>
    <t>Giáo trình Tư tưởng Hồ Chí Minh                                                  (Tái bản có bổ sung)</t>
  </si>
  <si>
    <t xml:space="preserve">Hộ đồng Trung ương chỉ đạo biên soạn </t>
  </si>
  <si>
    <t>Bản chất khoa học và cách mạng của chủ nghĩa Mác - Lênin                                               (Sách chuyên khảo)</t>
  </si>
  <si>
    <t>Cục văn thư lưu trữ nhà nước, Trung tâm Lưu trữ quốc gia III (Biên soạn)</t>
  </si>
  <si>
    <t xml:space="preserve">Thanh niên và lối sống của thanh niên Việt nam trong quá trình đổi mới và hội nhập quốc tế </t>
  </si>
  <si>
    <t xml:space="preserve">Đảng ta là đạo  đức,
là văn minh </t>
  </si>
  <si>
    <t xml:space="preserve">220 năm cách mạng Pháp                (1789 - 2009)                                        và quan hệ Việt Pháp trong lịch sử </t>
  </si>
  <si>
    <t xml:space="preserve">Đại học Huế TTKHXHvà Nhân văn </t>
  </si>
  <si>
    <t>Các mô hình công nghiệp hoá trên thế giới và bài học kinh nghiệm cho Việt Nam                     (Sách chuyên khảo)</t>
  </si>
  <si>
    <t>Ngô Đăng Thành (Chủ biên)              Trần Quang Tuyến                      Mai Thị Thanh Xuân</t>
  </si>
  <si>
    <t xml:space="preserve">Tư tưởng Hồ Chí Minh về hợp tác quốc tế và vận dụng trong công cuộc đổi mới ở nước ta hiện nay </t>
  </si>
  <si>
    <t>1/2009</t>
  </si>
  <si>
    <t xml:space="preserve">Đảng lãnh đạo xây dựng nề kinh tế thị trường định hướng xã hội chủ nghĩa ở Việt Nam                     (Sách tham khảo) </t>
  </si>
  <si>
    <t xml:space="preserve">PGS, TS.                Định Xuân Lý      TS.                         Phạm Công Nhất </t>
  </si>
  <si>
    <t>20/10/2008</t>
  </si>
  <si>
    <t>Tạp Chí Cộng Sản</t>
  </si>
  <si>
    <t>Đã tính định mức 2008</t>
  </si>
  <si>
    <t xml:space="preserve">Toàn cầu hoá bắt đầu một chu kỳ mới (Sách tham khảo) </t>
  </si>
  <si>
    <t xml:space="preserve">La Côn </t>
  </si>
  <si>
    <t xml:space="preserve">Tổ chức quốc tế pháp ngữ và quan hệ Việt nam                            từ 1968 đến nay </t>
  </si>
  <si>
    <t xml:space="preserve">Học viện Ngọai giao </t>
  </si>
  <si>
    <t>Đã tính ĐM 2008</t>
  </si>
  <si>
    <t>Kiểm soát quyền lực Nhà nước Một số vấn đề lý luận và thưc tiễn ở Việt Nam hiện nay                                               (Sách chuyên khảo)</t>
  </si>
  <si>
    <t xml:space="preserve">Văn bản pháp luật về tổ chức hoạt động của công ty Tài chính, công ty cho thuê                  tài chính </t>
  </si>
  <si>
    <t>18/11/2008</t>
  </si>
  <si>
    <t>Văn hoá nghề                            (Sách tham khảo )</t>
  </si>
  <si>
    <t>IV/2008</t>
  </si>
  <si>
    <t xml:space="preserve">Xưởng in Tin học và đời sống </t>
  </si>
  <si>
    <t>Bàn về vấn đề lý luận              (Sách chuyên khảo)</t>
  </si>
  <si>
    <t xml:space="preserve">PGsS, TS.             Ngô Doãn Vịnh </t>
  </si>
  <si>
    <t>29/12/2008</t>
  </si>
  <si>
    <t xml:space="preserve">Cty in Sao Việt </t>
  </si>
  <si>
    <t xml:space="preserve">Nâng cao chất lượng nguồn nhân lực dân tộc thiểu số ở các tỉnh miền núi phía Bắc và Tây nguyên hiện nay </t>
  </si>
  <si>
    <t>Đại sứ quán Việt Nam tại Phililppin Việt Nam Empassy in the pjilippines</t>
  </si>
  <si>
    <t xml:space="preserve">Cty in và văn hoá phẩm </t>
  </si>
  <si>
    <t xml:space="preserve">Khắc sâu những lời Bác dạy </t>
  </si>
  <si>
    <t xml:space="preserve">Nguyễn Văn Khoan </t>
  </si>
  <si>
    <t>23/10/2009</t>
  </si>
  <si>
    <t>Lịch sử tư tưởng chính trị- xã hội Việt Nam từ thời kỳ tiền sử đến thời kỳ dựng nước</t>
  </si>
  <si>
    <t>Lê Văn Quán</t>
  </si>
  <si>
    <t>Mỹ học Mác- Lênin
(tái bản có sửa chữa, bổ sung)</t>
  </si>
  <si>
    <t>Nguyễn Văn Đại</t>
  </si>
  <si>
    <t>Đã tính ĐM  2008</t>
  </si>
  <si>
    <t xml:space="preserve">Cảm nhận về công tác sách báo và thư viện </t>
  </si>
  <si>
    <t xml:space="preserve">Nguyên Xuân Thanh </t>
  </si>
  <si>
    <t xml:space="preserve">Trung tâm in đo vẽ bản đồ </t>
  </si>
  <si>
    <t>Đã tính ĐM  2009</t>
  </si>
  <si>
    <t xml:space="preserve">Nông nghiệp, nông dân, nông thôn trong quá trình đẩy mạnh công nghiệp hoá, hiện đại hoá ở nước ta </t>
  </si>
  <si>
    <t xml:space="preserve">GS, TS.                  Hoàng Ngọc Hà </t>
  </si>
  <si>
    <t xml:space="preserve">Học viện Chính trị - hành chính quốc gia                   Hồ Chí Minh         TS.                 Nguyễn Văn Hậu -                       TS.                  Nguyễn Thị Như Hà  </t>
  </si>
  <si>
    <t xml:space="preserve">GS, TS.                 Hoàng Chí Bảo </t>
  </si>
  <si>
    <t xml:space="preserve">Nguồn gốc vai trò, chức năng của tôn giáo trong lịch sử thế giới cổ- trung đại </t>
  </si>
  <si>
    <t xml:space="preserve">Lại Bích Ngọc </t>
  </si>
  <si>
    <t>Văn kiện Đại hội đại biểu lần thứ XVII Đảng bộ huyện Vĩnh Linh nhiệm kỳ 2010 - 2015</t>
  </si>
  <si>
    <t xml:space="preserve">BCH Đảng bộ huyện Vĩnh Linh </t>
  </si>
  <si>
    <t xml:space="preserve">Xử lý tình huống công tác 
cán bộ của Đảng </t>
  </si>
  <si>
    <t>TS. Cao Thanh Vân, TS. Đinh Ngọc Giang</t>
  </si>
  <si>
    <t>Ký ức đời tôi (Hồi ký)</t>
  </si>
  <si>
    <t xml:space="preserve">Thiếu tướng Nguyễn Văn Lưỡng </t>
  </si>
  <si>
    <t>Giáo trình Những nguyên lý cơ bản của chủ nghĩa Mác- Lênin (Dành cho sinh viên đại học, cao đẳng khối không chuyên ngành Mác- Lênin, tư tưởng Hồ Chí Minh) (Tái bản có sửa chữa, bổ sung)</t>
  </si>
  <si>
    <t>Bộ Giáo dục và Đào tạo</t>
  </si>
  <si>
    <t>Lịch sử Đảng bộ huyện Sơn Động (1945-2010)</t>
  </si>
  <si>
    <t>Văn bản hướng dẫn thi hành Luật phòng cháy và chữa cháy năm 2001 (ban hành từ tháng 5-2012 đến tháng 11-2012)</t>
  </si>
  <si>
    <t>Biên niên lịch sử thị trấn Thanh Bình (1987-2010)</t>
  </si>
  <si>
    <t xml:space="preserve">TS.                       Trần Thị Anh Đào </t>
  </si>
  <si>
    <t xml:space="preserve">Tài liệu giáo dục chủ nghĩa yêu nước Việt Nam </t>
  </si>
  <si>
    <t xml:space="preserve">Ban Tuyên giáo Trung ương </t>
  </si>
  <si>
    <t>Những vấn đề lý luận và thực tiễn mới đặt ra trong tình hình hiện nay (Sách tham khảo)</t>
  </si>
  <si>
    <t>Ban Chấp hành Đảng bộ huyện Sơn Động</t>
  </si>
  <si>
    <t>Lịch sử triết học phương Tây từ triết học Hy Lạp cổ đại đến triết học cổ điển Đức (History of Western philosophy from ancient Greek to classical German philosophy)</t>
  </si>
  <si>
    <t>PGS, TS. Nguyễn Tấn Hùng</t>
  </si>
  <si>
    <t>TS.               Lê Minh Toàn (Chủ biên)</t>
  </si>
  <si>
    <t>TB        (7)</t>
  </si>
  <si>
    <t>21/10/08</t>
  </si>
  <si>
    <t xml:space="preserve">Quy định và giám sát đầu tư giám sát cán bộ tại cộng đồng khu dân cư </t>
  </si>
  <si>
    <t xml:space="preserve">Cty in Diên Hồng </t>
  </si>
  <si>
    <t>Nông dân và Hội nông dân trên đường hội nhập kinh tế quốc tế</t>
  </si>
  <si>
    <t>TS.Vũ Ngọc Kỳ</t>
  </si>
  <si>
    <t xml:space="preserve">Chỉ dẫn các điều cấm và việc xử phạt vi phạm pháp luật hành chính trong lĩnh vực bảo vệ môi trường </t>
  </si>
  <si>
    <t>Đẩy mạnh công nghiệp hoá, hiện đại hoá nông nghiệp nông thôn trong thời kỳ mới</t>
  </si>
  <si>
    <t>TS.Lê Quang Phi</t>
  </si>
  <si>
    <t>Phạm Hùng - Tiểu sử</t>
  </si>
  <si>
    <t>Văn kiện Quốc hội Toàn tập 
Tập 3 (1964 - 1971 )</t>
  </si>
  <si>
    <t>Luật thanh niên năm 2005 và văn bản hướng dẫn thi hành</t>
  </si>
  <si>
    <t>Pháp lệnh ưu đãi người có công với cách mạng năm 2005; sửa đổi, bổ sung năm 2007</t>
  </si>
  <si>
    <t xml:space="preserve">Phát triển nhận thức kinh tế chính trị Mác-Lênin trong quá trình đổi mới ở Việt Nam </t>
  </si>
  <si>
    <t>PGS,TS.Nguyễn Đình Kháng</t>
  </si>
  <si>
    <t>Văn bản hướng dẫn  thi hành luật ngân hàng nhà nước Việt Nam và luật các tổ chức tín dụng</t>
  </si>
  <si>
    <t xml:space="preserve">Đình công của công nhân-thực trạng và những  giải pháp xử lý ở tỉnh Đồng Nai </t>
  </si>
  <si>
    <t>Lịch sử Đảng bộ huyện M'ĐRắk                                    (1945-2005)</t>
  </si>
  <si>
    <t xml:space="preserve">Ban Chấp hành Đảng bộ xã M'ĐRắk </t>
  </si>
  <si>
    <t>Đà Nẵng</t>
  </si>
  <si>
    <t>Lịch sử công tác Đảng công tác chính trị trong lực lượng vũ trang nhân dân tỉnh Điện Biên                                         (1945-2005)</t>
  </si>
  <si>
    <t>Đảng uỷ Bộ Chỉ huy quân sự tỉnh Điện Biên</t>
  </si>
  <si>
    <t>Tiếp tục đổi mới đồng bộ công tác cán bộ thời kỳ đẩy mạnh công nghiệp hóa, hiện đại hóa</t>
  </si>
  <si>
    <t>TS. Nguyễn Minh Tuấn</t>
  </si>
  <si>
    <t>Quy định pháp luật xử phạt vi phạm hành chính về kinh doanh xăng dầu, khí dầu mỏ hóa lỏng</t>
  </si>
  <si>
    <t>Luật phá sản</t>
  </si>
  <si>
    <t>Chuyện kể và những bức thư Bác Hồ gửi thiếu niên, nhi đồng</t>
  </si>
  <si>
    <t>ThS. Nguyễn Anh Minh (Sưu tầm và tuyển chọn)</t>
  </si>
  <si>
    <t>Lê Văn Lương- Trọn đời vì sự nghiệp của Đảng</t>
  </si>
  <si>
    <t>Sổ tay bí thư chi đoàn (155 câu hỏi và trả lời)</t>
  </si>
  <si>
    <t>TS. Phạm Đình Nghiệp - TS. Lê Văn Cầu</t>
  </si>
  <si>
    <t>Kỹ thuật chăn nuôi gà sạch trong trang trại</t>
  </si>
  <si>
    <t>KS. Ng. Thanh Bình</t>
  </si>
  <si>
    <t>Nghệ thuật truyền thống Đông Nam Á                              (Tái bản lần thứ nhất)</t>
  </si>
  <si>
    <t>Nguyễn Phan Thọ</t>
  </si>
  <si>
    <t>Bước đầu tìm hiểu những giá trị văn hoá chính trị truyền thống Việt Nam</t>
  </si>
  <si>
    <t>GS.TS.                Nguyễn Văn Huyên,                  TS.                  Nguyễn Hoài Văn,                   PGS,TS                      Nguyễn Văn Vĩnh</t>
  </si>
  <si>
    <t>Pháp lệnh xử lý vi phạm hành chính và các quy định về xử phạt vi phạm hành chính trong hoạt động thương mại và hành vi gian lận thương mại</t>
  </si>
  <si>
    <t xml:space="preserve">Tăng cường kiểm tra, giám sát phục vụ nhiệm vụ chính trị               và công tác xây dựng Đảng </t>
  </si>
  <si>
    <t xml:space="preserve">Cao Văn Thống </t>
  </si>
  <si>
    <t>Các tội xâm phạm quyền tự do, dân chủ của công dân theo luật hình sự Việt nam                              (Sách chuyên khảo)</t>
  </si>
  <si>
    <t>TS.                          Trịnh Tiến Việt (Chủ biên)</t>
  </si>
  <si>
    <t xml:space="preserve">Kiến Xương xưa và nay </t>
  </si>
  <si>
    <t xml:space="preserve">Huyện uỷ - HĐND - UBND huyện Kiến Xương </t>
  </si>
  <si>
    <t xml:space="preserve">Hỏi và Đáp môn những nguyên lý cơ bản của chủ nghĩa Mác - Lênin (Dành cho sinh viên đại học, cao đẳng khối không chuyên ngành Mác - Lênin, tư tưởng Hồ Chí Minh </t>
  </si>
  <si>
    <t>TS.                           Lê Minh Nghĩa Ts.                          Phạm Văn Sinh (Đồng chủ biên)</t>
  </si>
  <si>
    <t xml:space="preserve">Lịch sử truyền thống của Đảng bộ và nhân dân thị xã Đồng Xoài                                                (1975 - 2005)                </t>
  </si>
  <si>
    <t>BCH Đảng bộ thị xã Đồng xoài</t>
  </si>
  <si>
    <t xml:space="preserve">Cuộc đời và sự nghiệp Hồi ký </t>
  </si>
  <si>
    <t>Lịch sử Đảng bộ                            huyện Đông Giang                           (1945 - 2005)</t>
  </si>
  <si>
    <t xml:space="preserve">Đảng Cộng sản Việt Nam BCH Đảng bộ huyện Đông Giang </t>
  </si>
  <si>
    <t xml:space="preserve">Nhận thức, thái độ, hành vi của cộng đồng các dân tộc thiểu số đối với chính sách dân tộc của Đảng và nhà nước trong giai đoạn hiện nay Thực trạng và giải pháp </t>
  </si>
  <si>
    <t xml:space="preserve">GS, TS.        Nguyễn Đình Tấn TS. Trần Thị Bích Hằng </t>
  </si>
  <si>
    <t>Lịch sử đảng bộ xã Hà Thượng (1953 - 2010)</t>
  </si>
  <si>
    <t>Chủ nghĩa Mác - Lênin - học thuyết về sự  phát triển và sáng tạo không ngừng  
(Xuất bản lần thứ hai)</t>
  </si>
  <si>
    <t xml:space="preserve">GS. Trần Nhâm </t>
  </si>
  <si>
    <t>5/2011</t>
  </si>
  <si>
    <t>Tài liệu hỏi - đáp về các Nghị  quyết Hội nghị Trung ương 5, khoá X
(Dành cho việc tuyên truyền, phổ biến rộng rãi trong nhân dân)</t>
  </si>
  <si>
    <t>Tài liệu nghiên cứu các Nghị quyết Hội nghị Trung ương 5, khoá X
(dành cho cán bộ chủ chốt và báo cáo viên)</t>
  </si>
  <si>
    <t>Luật thuế thu nhập doanh nghiệp năm 2008 sửa đổi, bổ sung năm 2013 và VBHDTH</t>
  </si>
  <si>
    <t>Quy định pháp luật về hợp đồng lao động</t>
  </si>
  <si>
    <t>Luật phòng, chống rửa tiền năm 2012 và VBHDTH</t>
  </si>
  <si>
    <t>Quy định pháp luật về cấp và thu hồi chứng chỉ hành nghề giấy phép hoạt động đình chỉ hoạt động chuyên môn đối với người hành nghề cơ sở khám, chữa bệnh</t>
  </si>
  <si>
    <t>Khoa học lãnh đạo - lý thuyết và kỹ năng</t>
  </si>
  <si>
    <t>HVCT-HCKVI, KHXH-Tâm lý lãnh đạo, quản lý PGS.TS. Nguyễn Bá Dương</t>
  </si>
  <si>
    <t>Đường thời đại - Tiểu thuyết lịch sử, tập 8 - Giăng bẫy</t>
  </si>
  <si>
    <t>Đường thời đại - Tiểu thuyết lịch sử, tập 9 - Mật lệnh</t>
  </si>
  <si>
    <t>Đường thời đại - Tiểu thuyết lịch sử, tập 10 - Trước giờ "G"</t>
  </si>
  <si>
    <t>SAVINA</t>
  </si>
  <si>
    <t>Đường thời đại - Tiểu thuyết lịch sử, tập 11 - Tia chớp đầu mùa</t>
  </si>
  <si>
    <t>Nâng cao chất lượng đội ngũ cán bộ lãnh đạo, quản lý thời kỳ công nghiệp hóa, hiện đại hóa thủ đô</t>
  </si>
  <si>
    <t>TS. Cao Khoa Bảng</t>
  </si>
  <si>
    <t xml:space="preserve">PGS,TS.Đỗ Đình Hãng </t>
  </si>
  <si>
    <t xml:space="preserve">ĐB tỉnh Quảng Ninh, BCHĐB thành phố Móng Cái </t>
  </si>
  <si>
    <t xml:space="preserve">Cty TNHH Một thành viên in và Văn Hoá Phẩm </t>
  </si>
  <si>
    <t xml:space="preserve">Lịch sử giáo dục Gio Linh 1945 - 2010 </t>
  </si>
  <si>
    <t xml:space="preserve">Phòng giáo dục và  đào tạo huyện Gio Linh </t>
  </si>
  <si>
    <t>Đại biểu Quốc hội và bầu cử đại biểu Quốc hội
(Sách chuyên khảo)</t>
  </si>
  <si>
    <t xml:space="preserve">PGS, TS.
Phan Trung Lý </t>
  </si>
  <si>
    <t xml:space="preserve">Luật giao thông đường bộ năm 2008 và văn bản hướng dẫn thi hành </t>
  </si>
  <si>
    <t xml:space="preserve">QH, CP </t>
  </si>
  <si>
    <t xml:space="preserve">Văn bản pháp lụât về đấu thầu, đặt hàng giao nhiêm vụ, cung cấp dịnh vụ sự nghiệp công </t>
  </si>
  <si>
    <t xml:space="preserve">Quy định về "cấp giấy chứng nhận quyền sở hữu đất, quyền sở hữu nhà ở và các tài sản khác gắn liền với đất" * Quy định mới của các luật...* Nghị định số 88/2009/NĐ-CP.. * Thông tư số 17/2009/TT-BTNMT... </t>
  </si>
  <si>
    <t xml:space="preserve">Cẩm nang công tác hoà giải ở cơ sở </t>
  </si>
  <si>
    <t xml:space="preserve">LG.                        Dương Bach Long </t>
  </si>
  <si>
    <t xml:space="preserve">Pháp lệnh lực lượng cảnh sát biển Việt Nam năm 2008                                             và văn bản hướng dẫn thi hành </t>
  </si>
  <si>
    <t xml:space="preserve">Luật sửa đổi, bổ sung một số điều của luật giáo dục </t>
  </si>
  <si>
    <t xml:space="preserve">Luật tần số vô tuyến điện </t>
  </si>
  <si>
    <t xml:space="preserve">Luật thuế tài nguyên môi trường </t>
  </si>
  <si>
    <t xml:space="preserve">Luật dân quân tự vệ </t>
  </si>
  <si>
    <t xml:space="preserve">V. I. Lênin tuyển tập, tập 2 </t>
  </si>
  <si>
    <t>TWDH</t>
  </si>
  <si>
    <t>18/11/2009</t>
  </si>
  <si>
    <t xml:space="preserve">Một số vấn đề văn hoá xã hội các dân tộc thiểu số ở Tây nguyên hiện nay </t>
  </si>
  <si>
    <t xml:space="preserve">Dương Thị Hưởng                      Đỗ Đình Hãng Đậu tuấn Nam </t>
  </si>
  <si>
    <t>31/12/2009</t>
  </si>
  <si>
    <t>Bước qua đầu thù                              (Hồi ký)</t>
  </si>
  <si>
    <t xml:space="preserve">Trần Hữu Dực </t>
  </si>
  <si>
    <t xml:space="preserve">Cơ cấu xã hội Việt Nam và những vấn đề xã hội bức xúc trong quá trình đổi mới </t>
  </si>
  <si>
    <t xml:space="preserve"> GS, TS.                   Đỗ Nguyên Phương                   TS.                      Nguyễn Xuân Kiên                      (Đồng chủ biên )</t>
  </si>
  <si>
    <t xml:space="preserve">Hương ước Cổ làng xã đồng bằng Bắc Bộ </t>
  </si>
  <si>
    <t>PGG, TS. Vũ Duy Mền</t>
  </si>
  <si>
    <t>Cơ sở cho phát triển nông thôn theo vùng ở Tây Nguyên                                     (Sách tham khảo)</t>
  </si>
  <si>
    <t xml:space="preserve">AECL- ETEA- AIDA        Khoa KT Đại học Tây Nguyên </t>
  </si>
  <si>
    <t>Cty Văn hoá Tổng hợp Hưng Phú - TP HCM</t>
  </si>
  <si>
    <t>Lịch sử bộ đội biên phòng tỉnh Bình Phước               (1975-2005)</t>
  </si>
  <si>
    <t>Những vấn đề toàn cầu hóa trong hai thập niên đầu thế kỷ XXI</t>
  </si>
  <si>
    <t>GS,TS.Nguyễn Trọng Chuẩn</t>
  </si>
  <si>
    <t>LK 1phần</t>
  </si>
  <si>
    <t>Đòi hỏi của phát triển- hướng tới cách tiếp cận lấy con người làm trung tâm</t>
  </si>
  <si>
    <t>Cần Thơ- Thế và lực mới trong thế kỷ XXI</t>
  </si>
  <si>
    <t>Cà Mau- Thế và lực mới trong thế kỷ XXI</t>
  </si>
  <si>
    <t>Từ triều đình Huế đến chiến khu Việt Bắc</t>
  </si>
  <si>
    <t>Phạm Khắc Hoè</t>
  </si>
  <si>
    <t>Đã tính ĐM 2009</t>
  </si>
  <si>
    <t xml:space="preserve">Lịch sử truyền thống Đảng bộ và nhân dân xã Bình Chuẩn </t>
  </si>
  <si>
    <t xml:space="preserve">Đảng bộ huyện Thuận An xã Bình Chuẩn </t>
  </si>
  <si>
    <t>26/12/2008</t>
  </si>
  <si>
    <t>Cty Hưng Phú TPHCM</t>
  </si>
  <si>
    <t xml:space="preserve">Nữ kiệt Miền Đông </t>
  </si>
  <si>
    <t xml:space="preserve">Mộc bản triều nguyễn chiếu dờ đô và một số kiệt tác </t>
  </si>
  <si>
    <t>Cục văn thư lưu trữ nhà nứoc trung tâm lư trữ quốc gia IV</t>
  </si>
  <si>
    <t>Tư tưởng của V.I.Lênin về xây dựng Đảng</t>
  </si>
  <si>
    <t>HVCTQGHCM, PGS. TS. Ngô Huy Tiếp (CB)</t>
  </si>
  <si>
    <t>Hồ Chí Minh Anh hùng dân tộc và tầm thời đại của người</t>
  </si>
  <si>
    <t>Lịch sử phong trào nông dân và hội nông dân tỉnh Lai Châu (1945-2014)</t>
  </si>
  <si>
    <t>BCH Hội nông dân tỉnh Lai Châu</t>
  </si>
  <si>
    <t xml:space="preserve">Tại sao chúng ta phải kiên định chủ nghĩa Mác </t>
  </si>
  <si>
    <t>TS. Lê Kim Bình - PGS.TS. Đỗ Minh Hợp</t>
  </si>
  <si>
    <t>Những bài học nhỏ từ tư tưởng lớn Hồ Chí Minh</t>
  </si>
  <si>
    <t>PGS.TS. Trần Quang Nhiếp</t>
  </si>
  <si>
    <t>Sổ tay công tác sinh hoạt Đảng</t>
  </si>
  <si>
    <t>Lịch sử quan hệ đối ngoại Việt Nam (1940-2010)</t>
  </si>
  <si>
    <t>GS. Vũ Dương Ninh</t>
  </si>
  <si>
    <t>Lương Định Của - Nhà nông học vì dân, vì nước</t>
  </si>
  <si>
    <t>Tỉnh ủy, UBND tỉnh Sóc Trăng</t>
  </si>
  <si>
    <t>Ngân hàng câu hỏi thi, kiểm tra môn Tư tưởng Hồ Chí Minh (dùng làm tài liệu tham khảo phục vụ thi, kiểm tra cho các trường đại học, cao đẳng)</t>
  </si>
  <si>
    <t>PGS.TS. Phạm Ngọc Anh (CB)</t>
  </si>
  <si>
    <t>Hỏi và đáp về môn luật hành chính</t>
  </si>
  <si>
    <t>TS. Nguyễn Thị Phượng - ThS. Nguyễn Thị Thục, ThS. Lê Thị Hoa</t>
  </si>
  <si>
    <t>Pháp luật đại cương dùng trong các trường đại học, cao đẳng và trung học chuyên nghiệp                                                (Xuất bản lần thứ chín có sửa chữa, bổ sung )</t>
  </si>
  <si>
    <t>TS. Tần Xuân Bảo</t>
  </si>
  <si>
    <t>Tổ chức tội phạm ở Việt Nam - Những vấn đề lý luận và thực tiễn (Sách chuyên khảo)</t>
  </si>
  <si>
    <t>Hội đồng chỉ đạo xuất bản sách xã, phường, thị trấn/TS. Ng. Thanh Xuân, CN. Vũ Văn Hoàng Hà, TS. Ng. Ngọc Quỳnh</t>
  </si>
  <si>
    <t>Hội đồng chỉ đạo xuất bản sách xã, phường, thị trấn/Lan Anh</t>
  </si>
  <si>
    <t>Mặt trận Tổ quốc Việt Nam - Một số điều cần biết</t>
  </si>
  <si>
    <t>Hỏi - đáp về Luật an toàn thực phẩm năm 2010 (Tủ sách pháp luật phổ thông)</t>
  </si>
  <si>
    <t>LG.Trương Hồng Quang, ThS. Kiều Thị Hảo</t>
  </si>
  <si>
    <t>Một số vấn đề chính trị  quốc tế trong giai đoạn hiện nay (Xuất bản lần thứ hai)</t>
  </si>
  <si>
    <t>PGS,TS. Ng. Hoàng Giáp (CB), PGS, TS. Ng. T. Quế, PGS,TS. Thái Văn Long, PGS,TS. Phan Văn Rân</t>
  </si>
  <si>
    <t>Pháp luật về giám sát tài chính ở Việt Nam - Một số vấn đề lý luận và thực tiễn</t>
  </si>
  <si>
    <t>Đại học Huế, Khoa Luật, TS. Đoàn Đức Lương và ThS. Viên Thế Giang (Đồng CB)</t>
  </si>
  <si>
    <t>Bao bì Huế</t>
  </si>
  <si>
    <t>Giáo trình triết học Mác - Lênin (Tái bản có sc, bs)</t>
  </si>
  <si>
    <t>TS. Nguyễn Quang Minh (Chủ biên)</t>
  </si>
  <si>
    <t>Luật đầu tư công năm 2014 và nghị định hướng dẫn thi hành</t>
  </si>
  <si>
    <t>Tìm hiểu Luật ban hành văn bản quy phạm pháp luật năm 2015</t>
  </si>
  <si>
    <t>4-2016</t>
  </si>
  <si>
    <t>Văn kiện Đại hội đại biểu toàn quốc lần thứ XII</t>
  </si>
  <si>
    <t>Báo cáo tuần từ 4 đến 8-4-2016 (21c)</t>
  </si>
  <si>
    <t>Tư tưởng triết học của Đặng Huy Trứ</t>
  </si>
  <si>
    <t>TS. Cao Xuân Long</t>
  </si>
  <si>
    <t>Tiếng Việt và sự phát triển văn hoá Việt Nam</t>
  </si>
  <si>
    <t>Viện Hàn lâm Khoa học xã hội Việt Nam - Viện Khoa học xã hội vùng Nam Bộ - Trung tâm nghiên cứu ngôn ngữ - Tiến sĩ Ngôn ngữ học Hồ Xuân Mai</t>
  </si>
  <si>
    <t>Bản thảo của chi nhánh Cần Thơ</t>
  </si>
  <si>
    <t>Hỏi - đáp môn chủ nghĩa xã hội khoa học</t>
  </si>
  <si>
    <t>Học viện Chính trị quốc gia Hồ Chí Minh - Viện chủ nghĩa xã hội khoa học</t>
  </si>
  <si>
    <t>Những anh hùng đặc công hải quân Lữ đoàn 126 (Sách tham khảo)</t>
  </si>
  <si>
    <t>Đảng uỷ - Chỉ huy Lữ đoàn đặc công hải quân 126</t>
  </si>
  <si>
    <t>Tài liệu Hỏi - Đáp các văn kiện Đại hội Đại biểu toàn quốc làn thứ XI của Đảng  (Dùng cho đoàn viên, hội viên các đoàn thể CT-XH và tuyên truyền trong nhân dân)</t>
  </si>
  <si>
    <t>Tài liệu về Dự thảo sửa đổi Hiến pháp năm 1992 (Trình Quốc hội xem xét, cho ý kiến tại kỳ họp thứ 5)</t>
  </si>
  <si>
    <t>Ủy ban Dự thảo sửa đổi  Hiến pháp năm 1992</t>
  </si>
  <si>
    <t>Võ Văn Kiệt - Một nhân cách lớn, nhà lãnh đạo tài năng, suốt đời vì nước vì dân (Hồi ký)</t>
  </si>
  <si>
    <t>Các văn bản của Đảng và Chính phủ về đổi mới doanh nghiệp nhà nước (Từ năm 2001 đến nay)</t>
  </si>
  <si>
    <r>
      <t xml:space="preserve">BC tháng 5: </t>
    </r>
    <r>
      <rPr>
        <b/>
        <sz val="12"/>
        <rFont val="Times New Roman"/>
        <family val="1"/>
      </rPr>
      <t>63</t>
    </r>
  </si>
  <si>
    <t>Tài liệu bồi dưỡng về phòng, chống tham nhũng (Dành cho giáo viên, giảng viên các trường đại học, cao đẳng, trung cấp)</t>
  </si>
  <si>
    <t>Tài liệu tham khảo về phòng, chống tham nhũng (tái bản lần thứ nhất có sc, bs)</t>
  </si>
  <si>
    <t>Tài liệu bồi dưỡng, tập huấn về phòng, chống tham nhũng (dành cho giáo viên các trường trung học phổ thông, tái bản lần thứ nhất có sc, bs)</t>
  </si>
  <si>
    <t>Tài liệu bồi dưỡng, tập huấn về phòng, chống tham nhũng (dành cho giảng viên, giáo viên các trường hành chính, quản lý nghiệp vụ thuộc cơ quan, tổ chức của Đảng, Nhà nước, lực lượng vũ trang, tổ chức chính trị - xã hội, tái bản lần thứ nhất có sc, bs)</t>
  </si>
  <si>
    <t>Phát triển nguồn nhân lực chất lượng cao trong quá trình công nghiệp hóa, hiện đại hóa ở thành phố Đà Nẵng hiện nay</t>
  </si>
  <si>
    <t>Lê Văn Phục</t>
  </si>
  <si>
    <t>Tâm lý học đại cương</t>
  </si>
  <si>
    <t>NXB VHDT</t>
  </si>
  <si>
    <t>Triết học thẩm mỹ và nhân cách</t>
  </si>
  <si>
    <t>Học viện chính trị quốc gia Hồ Chí Minh - Viện Triết học PGS.TS. Nguyễn Thế Kiệt</t>
  </si>
  <si>
    <t xml:space="preserve">Học viện ngoại giao                      PGS, TS.                   Lê Thanh Bình </t>
  </si>
  <si>
    <t xml:space="preserve">Giữ vững nền tảng tư tưởng tăng cường sự lãnh đạo của Đảng trong tình hình mới </t>
  </si>
  <si>
    <t xml:space="preserve">Học viện chính trị </t>
  </si>
  <si>
    <t>BCT 12-16/8: 17c</t>
  </si>
  <si>
    <t>Tài liệu học tập nghị quyết hội nghị lần thứ bảy Ban Chấp hành Trung ương Đảng Cộng sản Việt Nam khóa XI (Dùng cho cán bộ, đảng viên ở cơ sở</t>
  </si>
  <si>
    <t>Nguyễn Văn Cừ - Nhà lãnh đạo xuất sắc, một tấm gương cộng sản mẫu mực</t>
  </si>
  <si>
    <t>History of Vietnam- Laos, Laos- Vietnam special relationship (1930-2007), Documents, volume V (1986-2007)</t>
  </si>
  <si>
    <t>Communist Party of Vietnam- Lao People's Revolutionary Party</t>
  </si>
  <si>
    <t>BC tuần (23 đến 27/7): 17c</t>
  </si>
  <si>
    <t>Đào tạo cán bộ lãnh đạo và quản lý - Kinh nghiệm từ thực tiễn Thành phố Hồ Chí Minh</t>
  </si>
  <si>
    <t>Hỏi - đáp về chế độ, chính sách đối với cán bộ, công chức xã, phường, thị trấn</t>
  </si>
  <si>
    <t>ThS. Nguyễn Thế Vịnh, CN. Nguyễn Thị Ngọc Anh (Đồng chủ biên)</t>
  </si>
  <si>
    <t>Tủ sách xã phường</t>
  </si>
  <si>
    <t>10x14.5</t>
  </si>
  <si>
    <t>C.Mác-Ăngghen Tuyển tập, tập II, tiếng Lào</t>
  </si>
  <si>
    <t>Mác, Ph.Ăngghen</t>
  </si>
  <si>
    <t>Hồ Chí Minh Tuyển tập, tập III (1954-1969), tiếng Lào</t>
  </si>
  <si>
    <r>
      <t xml:space="preserve">BC tuần (27/2 đến 2/3/2012): </t>
    </r>
    <r>
      <rPr>
        <b/>
        <sz val="12"/>
        <rFont val="Times New Roman"/>
        <family val="1"/>
      </rPr>
      <t xml:space="preserve">  </t>
    </r>
    <r>
      <rPr>
        <sz val="12"/>
        <rFont val="Times New Roman"/>
        <family val="1"/>
      </rPr>
      <t xml:space="preserve">  19 cuốn</t>
    </r>
  </si>
  <si>
    <t>Luật phòng, chống mua bán người</t>
  </si>
  <si>
    <t>Bộ luật tố tụng dân sự năm 2004 sửa đổi, bổ sung năm 2011</t>
  </si>
  <si>
    <t>Tiểu đoàn 307 trong kháng chiến chống thực dân Pháp (1948-1954)</t>
  </si>
  <si>
    <t>Đảng ủy - Bộ Tư lệnh Quân khu 9</t>
  </si>
  <si>
    <t>Cẩm nang về kỹ năng giám sát của Đảng (Xuất bản lần thứ hai có bổ sung, sửa chữa)</t>
  </si>
  <si>
    <t>XN in Tổng cục CNQP</t>
  </si>
  <si>
    <t>Định hướng xã hội chủ nghĩa - tiến tới xã hội nhân đạo hoàn bị (Sách chuyên khảo)</t>
  </si>
  <si>
    <t>GS, TS. Lưu Văn Sùng</t>
  </si>
  <si>
    <t>Các kỹ năng cần thiết dành cho cán bộ chính quyền cấp cơ sở</t>
  </si>
  <si>
    <t>TS.Nguyễn Thị Hà, ThS. Lê Văn Hòa (Đồng chủ biên)</t>
  </si>
  <si>
    <t>Văn bản pháp luật về chống thư rác</t>
  </si>
  <si>
    <t>Quy định mới về sắp xếp, đổi mới doanh nghiệp nhà nước</t>
  </si>
  <si>
    <t>Học thuyết chính trị - xã hội của Nho giáo và ảnh hưởng của nó ở Việt Nam (Từ đầu thế kỷ XI đến nửa đầu thế kỷ XIX)</t>
  </si>
  <si>
    <t>TS.Nguyễn Thanh Bình</t>
  </si>
  <si>
    <t>Phát triển nhân tài chấn hưng đất nước</t>
  </si>
  <si>
    <t>Biên niên sự kiện Chủ tịch Hồ Chí Minh với tình đoàn kết hữu nghị đặc biệt Việt Nam - Lào</t>
  </si>
  <si>
    <t>Bảo tàng HCM</t>
  </si>
  <si>
    <t>Lịch sử đảng bộ và nhân dân xã Thái Hòa (1930-2005)</t>
  </si>
  <si>
    <t>Ban CHĐB xã Thái Hòa</t>
  </si>
  <si>
    <t>100 nhà kinh tế nổi tiếng</t>
  </si>
  <si>
    <t>TS.TS. Nguyễn Công Nghiệp (CB)</t>
  </si>
  <si>
    <t>Công đoàn VN</t>
  </si>
  <si>
    <t>BC tuần 18-8 đến 22-8</t>
  </si>
  <si>
    <t>Brice M.Claget Văn phòng Luật sư Covington &amp; Burling Washington D.C</t>
  </si>
  <si>
    <t>Luật phòng, chống tham nhũng năm 2005 sđ, bs năm 2007, 2012</t>
  </si>
  <si>
    <t>Hội đồng chỉ đạo xuất bản sách xã, phường, thị trấn/TS.Bùi Quý Huy</t>
  </si>
  <si>
    <t>Những kiến thức cơ bản về phòng, chống ung thư</t>
  </si>
  <si>
    <t>Hội đồng chỉ đạo xuất bản sách xã, phường, thị trấn/GS, TS. Ng. Bá Đức (CB)</t>
  </si>
  <si>
    <t>Ban Tuyên giáo Trung ương, Hội Liên hiệp Phụ nữ VN</t>
  </si>
  <si>
    <t>Hồ Chí Minh về văn hóa làm người</t>
  </si>
  <si>
    <t>Tập bài giảng giáo dục quốc phòng và an ninh (Dùng cho đào tạo cao cấp lý luận chính trị) (Tái bản lần thứ nhất)</t>
  </si>
  <si>
    <t>Học viện chính trị quốc gia Hồ Chí Minh - Học viện Chính trị khu vực I</t>
  </si>
  <si>
    <t>Pháp điển hoá - những vấn đề lý luận và thực tiễn (Sách chuyên khảo)</t>
  </si>
  <si>
    <t>Đặng Văn Chiến (Chủ biên)</t>
  </si>
  <si>
    <t>Quy định pháp luật về tổ chức và hoạt động của kiểm ngư</t>
  </si>
  <si>
    <t>Tài liệu Nghiên cứu Nghị quyết và một số chủ trương của Hội nghị lần thứ chín BCHTWĐCSVN khoá XI (Dùng cho cán bộ chủ chốt và báo cáo viên)</t>
  </si>
  <si>
    <t>trợ giá</t>
  </si>
  <si>
    <t>Tài liệu học tập Nghị quyết và một số chủ trương của Hội nghị lần thứ chín BCHTWĐCSVN khoá XI (Dùng cho cán bộ đảng viên ở cơ sở)</t>
  </si>
  <si>
    <t>Tác động của tự do hóa tài chính đối với tăng trưởng kinh tế ở Việt Nam</t>
  </si>
  <si>
    <t>Chảy máu chất xám- Từ lý luận đến thực tiễn ở Việt Nam hiện nay</t>
  </si>
  <si>
    <t>In Đa Sắc</t>
  </si>
  <si>
    <t>Nghiên cứu chức năng ngôn ngữ văn bản quản lý nhà nước (Sách chuyên khảo)</t>
  </si>
  <si>
    <t>TS. Nguyễn Thị Hà</t>
  </si>
  <si>
    <t>TS. Luật sư Phan Trung Hoài</t>
  </si>
  <si>
    <t>Nguyên tắc hiến pháp về quyền con người, quyền công dân (Sách tham khảo)</t>
  </si>
  <si>
    <t>Lưu Đức Quang</t>
  </si>
  <si>
    <t>Văn hoá chính trị Hồ Chí Minh với việc xây dựng văn hoá chính trị Việt Nam (Sách chuyên khảo)</t>
  </si>
  <si>
    <t>Nguyễn Minh Khoa</t>
  </si>
  <si>
    <t>Tư tưởng Hồ Chí Minh về công an nhân dân (Xuất bản lần thứ hai)</t>
  </si>
  <si>
    <t>Thượng tướng, GS.TS. Tô Lâm (Chủ biên)</t>
  </si>
  <si>
    <t>Tư tưởng Hồ Chí Minh về công an nhân dân - Giá trị lý luận và thực tiễn (Xuất bản lần thứ hai)</t>
  </si>
  <si>
    <t>Lịch sử Đảng bộ xã Bình Phú (1930-2010)</t>
  </si>
  <si>
    <t>Về đạo Islam (Sách tham khảo)</t>
  </si>
  <si>
    <t>Một số vấn đề lý luận - thực tiễn về chủ nghĩa xã hội và con đường đi lên chủ nghĩa xã hội ở Việt Nam qua 30 năm đổi mới</t>
  </si>
  <si>
    <t>GS.TS. Phùng Hữu Phú, GS.TS. Lê Hữu Nghĩa, GS.TS. Vũ Văn Hiền, PGS.TS. Nguyễn Viết Thông (Đồng chủ biên)</t>
  </si>
  <si>
    <t>So sánh Bộ luật tố tụng dân sự năm 2004 (sửa đổi, bổ sung năm 2011) với Bộ luật tố tụng dân sự năm 2015</t>
  </si>
  <si>
    <t>ThS. Đinh Tuấn Anh</t>
  </si>
  <si>
    <t>Giáo trình lý luận về thời đại ngày nay và phong trào cách mạng thế giới</t>
  </si>
  <si>
    <t>Địa vị pháp lý của kiểm toán nhà nước (Sách chuyên khảo)</t>
  </si>
  <si>
    <t>GS, TS. Phan Trung Lý (Chủ biên); PGS, TS. Lê Huy Trọng, ThS. Đặng Văn Hải (Đồng chủ biên)</t>
  </si>
  <si>
    <t>Lịch sử Đảng bộ và nhân dân xã Thanh An (1945-2010)</t>
  </si>
  <si>
    <t>Đảng bộ huyện Dầu Tiếng- tỉnh Bình Dương- Ban Chấp hành Đảng bộ xã Thanh An</t>
  </si>
  <si>
    <t>Một số vấn đề về công tác lý luận, tư tưởng và tổ chức của Đảng trong thời kỳ đổi mới</t>
  </si>
  <si>
    <t>PGS, TS. Tô Huy Rứa</t>
  </si>
  <si>
    <t>Văn kiện Quốc hội toàn tập, tập 8 (1992-1997), quyển 4 (1996-1997)</t>
  </si>
  <si>
    <t>Quốc hội nước Cộng hòa xã hội chủ nghĩa VN</t>
  </si>
  <si>
    <t>k đề bìa</t>
  </si>
  <si>
    <r>
      <t xml:space="preserve">BC tuần (16 đến 20/4): </t>
    </r>
    <r>
      <rPr>
        <b/>
        <sz val="12"/>
        <rFont val="Times New Roman"/>
        <family val="1"/>
      </rPr>
      <t>12</t>
    </r>
    <r>
      <rPr>
        <sz val="12"/>
        <rFont val="Times New Roman"/>
        <family val="1"/>
      </rPr>
      <t xml:space="preserve"> cuốn</t>
    </r>
  </si>
  <si>
    <t>Tự chỉ trích</t>
  </si>
  <si>
    <t>Nguyễn Văn Cừ</t>
  </si>
  <si>
    <t>Quyết tâm cao, biện pháp quyết liệt nhằm tạo chuyển biến mới về xây dựng Đảng</t>
  </si>
  <si>
    <t>Tư cách người cách mạng</t>
  </si>
  <si>
    <t>Về tác phẩm Nâng cao đạo đức cách mạng, quét sạch chủ nghĩa cá nhân</t>
  </si>
  <si>
    <t xml:space="preserve">Tập thể tác giả,  PGS, TS. Trần Thị Cúc, GVC, Ths. Lê Thị Thảo </t>
  </si>
  <si>
    <t>Hỏi - đáp về quy trình bầu, miễn nhiệm, bãi nhiệm và hoạt động của trưởng thôn, tổ trưởng tổ dân phố</t>
  </si>
  <si>
    <t>Đinh Công Tuấn, Dương Bạch Long</t>
  </si>
  <si>
    <t>Hỏi - đáp về tiếp dân và giải quyết khiếu nại, tố cáo của chính quyền cấp xã (tái bản có sửa chữa)</t>
  </si>
  <si>
    <t>PGS, TS. Nguyễn Đăng Thành</t>
  </si>
  <si>
    <t>Luật hợp tác xã</t>
  </si>
  <si>
    <t>Luật trách nhiệm bồi thường của Nhà nước</t>
  </si>
  <si>
    <t>Cty CP In Tổng hợp Cần Thơ</t>
  </si>
  <si>
    <t>Thuật ngữ pháp lý</t>
  </si>
  <si>
    <t>Lịch sử Đảng bộ 
và nhân dân xã Thụy An
(1930-2010)</t>
  </si>
  <si>
    <t>BCH Đảng bộ xã Thụy An</t>
  </si>
  <si>
    <t>Công ty In &amp; VHP</t>
  </si>
  <si>
    <t>Văn kiện Đại hội Đảng 
thời kỳ đổi mới và hội nhập 
(Đại hội VI, VII, VIII, IX, X)</t>
  </si>
  <si>
    <t>Cty in báo Nhân dân</t>
  </si>
  <si>
    <t>Phong trào công nhân
quốc tế - những vấn đề 
lịch sử và lý luận, tập VI  
(Sách tham khảo)</t>
  </si>
  <si>
    <t>Đường thời đại - Tiểu thuyết lịch sử, tập 12 - Sóng đô thành</t>
  </si>
  <si>
    <t>Đường thời đại - Tiểu thuyết lịch sử, tập 13 - Sét Trị Thiên</t>
  </si>
  <si>
    <t>Kỷ yếu Đại hội đại biểu các dân tộc thiểu số địa phương lần thứ nhất - 2009</t>
  </si>
  <si>
    <t xml:space="preserve">Ban chỉ đạo biên tập </t>
  </si>
  <si>
    <t>Hạnh phúc được biên tập tin phục vụ Bác Hồ</t>
  </si>
  <si>
    <t>Ngô Thi</t>
  </si>
  <si>
    <t>Luật phòng, chống tham nhũng năm 2005; sửa đổi, bổ sung năm 2007</t>
  </si>
  <si>
    <t>Vấn đề hợp tác khai thác chung trong luật pháp và thực tiễn quốc tế (Tủ sách pháp luật quốc tế)</t>
  </si>
  <si>
    <t>Nguyễn Trường Giang (Chủ biên)</t>
  </si>
  <si>
    <t>Quan hệ giữa nhà nước và xã hội: Lý thuyết và thực tiễn ở nước ta trong bối cảnh hiện nay</t>
  </si>
  <si>
    <t>TS. Vũ Văn Hậu</t>
  </si>
  <si>
    <t>Tài liệu học tập lý luận chính trị dành cho học viên lớp đối tượng kết nạp Đảng (SC, BS theo VK ĐH XI của Đảng)</t>
  </si>
  <si>
    <t>Ban Tuyên giáo Trung ương</t>
  </si>
  <si>
    <t>Những nhân tố mới tác động đến triển vọng của chủ nghĩa
xã hội ở Việt Nam 
(Sách tham khảo )</t>
  </si>
  <si>
    <t xml:space="preserve">PGS, TS. Nguyễn An Ninh </t>
  </si>
  <si>
    <t>Tuyên Quang trong cách mạng tháng tám và kháng chiến chống thực dân Pháp xâm lược                                          (Tuyển chọn hồi ký)</t>
  </si>
  <si>
    <t xml:space="preserve">BTGtỉnh uỷ Tuyên Quang </t>
  </si>
  <si>
    <t>17/8/2009</t>
  </si>
  <si>
    <t>Ban Chấp hành Đảng bộ xã Bình Phú</t>
  </si>
  <si>
    <t>Một số vấn đề phát triển kinh tế thị trường định hướng xã hội chủ nghĩa ở Việt Nam (Sách tham khảo)</t>
  </si>
  <si>
    <t xml:space="preserve">TS. Hoàng Xuân Nghĩa </t>
  </si>
  <si>
    <t>Quy định pháp luật về quản lý ngoại tệ và hoạt động kinh doanh vàng (Ban hành từ tháng 1-2011 đến tháng 4-2012)</t>
  </si>
  <si>
    <t>Hỏi và đáp môn học Đường lối cách mạng của Đảng Cộng sản Việt Nam (Dành cho sinh viên đại học, cao đẳng khối không chuyên ngành M-L, tư tưởng HCM) (Tái bản có sửa chữa, bổ sung)</t>
  </si>
  <si>
    <t>PGS,TS. Nguyễn Trọng Phúc (CB)</t>
  </si>
  <si>
    <t>In báo Nhân dân TP.HCM</t>
  </si>
  <si>
    <t>Trên những chặng đường cách mạng (Hồi ký của Thiếu tướng Ngô Văn Tảo)</t>
  </si>
  <si>
    <t>Đảng ủy- Bộ Chỉ huy quân sự tỉnh Sóc Trăng</t>
  </si>
  <si>
    <t>Lịch sử Trường bắn quốc gia Khu vực 3 (1982-2012)</t>
  </si>
  <si>
    <t>Quân khu 7</t>
  </si>
  <si>
    <t>Hồ Chí Minh- Tinh hoa và khí phách của dân tộc</t>
  </si>
  <si>
    <t>Một số vấn đề cơ bản của hiến pháp các nước trên thế giới (Sách chuyên khảo)</t>
  </si>
  <si>
    <t>Ban biên tập Dự thảo sửa đổi Hiến pháp năm 1992</t>
  </si>
  <si>
    <t>Phát triển bền vững hàng nông sản xuất khẩu của VN trong điều kiện hiện nay (Sách chuyên khảo)</t>
  </si>
  <si>
    <t>TS. Ngô Thị Tuyết Mai (CB)</t>
  </si>
  <si>
    <r>
      <t xml:space="preserve">BC tuần (17 đến 21/10/2011):
</t>
    </r>
    <r>
      <rPr>
        <b/>
        <sz val="9"/>
        <rFont val="Times New Roman"/>
        <family val="1"/>
      </rPr>
      <t>12 cuốn</t>
    </r>
  </si>
  <si>
    <t>Quy định chế độ áp dụng biện pháp hành chính đưa vào cơ sở chữa bệnh và người chưa thành niên, người tự  nguyện vào cơ sở chữa bệnh</t>
  </si>
  <si>
    <t>Luật di sản văn hóa năm 2001 sửa đổi, bổ sung năm 2009 và VBHDTH (TB có bổ sung)</t>
  </si>
  <si>
    <t>Lịch sử Đảng bộ Trường ĐH Nông nghiệp Hà Nội 
(1956-2011)</t>
  </si>
  <si>
    <t>BCHĐB Trường ĐH NN HN</t>
  </si>
  <si>
    <r>
      <t xml:space="preserve">BC tháng 3: </t>
    </r>
    <r>
      <rPr>
        <b/>
        <sz val="12"/>
        <rFont val="Times New Roman"/>
        <family val="1"/>
      </rPr>
      <t>117</t>
    </r>
  </si>
  <si>
    <t>Lời Bác (Xuất bản lần thứ hai)</t>
  </si>
  <si>
    <t>8x12</t>
  </si>
  <si>
    <r>
      <t xml:space="preserve">BC tuần (25 đến 29/3): </t>
    </r>
    <r>
      <rPr>
        <b/>
        <sz val="12"/>
        <rFont val="Times New Roman"/>
        <family val="1"/>
      </rPr>
      <t>24</t>
    </r>
    <r>
      <rPr>
        <sz val="12"/>
        <rFont val="Times New Roman"/>
        <family val="1"/>
      </rPr>
      <t xml:space="preserve"> </t>
    </r>
  </si>
  <si>
    <t>Võ Nguyên Giáp - Một cuộc đời (Sách tham khảo)</t>
  </si>
  <si>
    <t xml:space="preserve">Tư tưởng Hồ Chí Minh về hợp tác xã những vấn đề lý luận và thực tiễn </t>
  </si>
  <si>
    <t xml:space="preserve">GS, TS.                     Lê Hữu Nghĩa </t>
  </si>
  <si>
    <t>Tham luận tại đại hội đại biểu toàn quốc lần thứ VII</t>
  </si>
  <si>
    <t>Học viện chính sách                          và phát triển TS.                        Trần Đình Thảo (Chủ biên)</t>
  </si>
  <si>
    <t>Giáo trình Những nguyên lý cơ bản của chủ nghĩa Mác - Lênin (Dành cho sinh viên đại học, cao đẳng khối không chuyên ngành M-L, tư tưởng HCM) (Tái bản có sửa chữa)</t>
  </si>
  <si>
    <t>Giáo trình Tư tưởng HCM (Dành cho sinh viên đại học, cao đẳng khối không chuyên ngành Mác - Lênin, tư tưởng Hồ Chí Minh) (Tái bản có sửa chữa, bổ sung)</t>
  </si>
  <si>
    <t>Cuộc vận động thanh niên miền Bắc của Đảng trong thời kỳ kháng chiến chống Mỹ, cứu nước (1965-1975)</t>
  </si>
  <si>
    <t>TS.Nguyễn Quang Liệu</t>
  </si>
  <si>
    <t>Hết quyền đối với nhãn hiệu trong pháp luật, thực tiễn quốc tế và Việt Nam</t>
  </si>
  <si>
    <t>TS. Nguyễn Như Quỳnh</t>
  </si>
  <si>
    <t>Giới thiệu một số tác phẩm của Chủ tịch Hồ Chí Minh (Tài liệu sinh hoạt chi bộ, đoàn thể và tại các cơ quan, đơn vị)</t>
  </si>
  <si>
    <t>5/2012</t>
  </si>
  <si>
    <t>BC tuần (2 đến 4/5): 18 c</t>
  </si>
  <si>
    <t>Quy định pháp luật về tuyển dụng, quản lý người nước ngoài làm việc tại Việt Nam</t>
  </si>
  <si>
    <t>Hội nghị quân sự Trung Giã và Hiệp định Giơnevơ 1954 về Việt Nam (Sách tham khảo)</t>
  </si>
  <si>
    <t>Lưu Văn Lợi</t>
  </si>
  <si>
    <t>Khu di tích lịch sử Tân Trào</t>
  </si>
  <si>
    <t>Hội đồng chỉ đạo xuất bản sách xã, phường, thị trấn/Ng.Ngọc Đán - Cao Văn Thống (Đồng chủ biên)</t>
  </si>
  <si>
    <t>Hỏi - đáp về hoạt động giám sát của Hội đồng nhân dân cấp xã</t>
  </si>
  <si>
    <t>Hội đồng chỉ đạo xuất bản sách xã, phường, thị trấn/ThS. Ng. Hải Long (Chủ biên)</t>
  </si>
  <si>
    <t>Hỏi - đáp về công tác đảng viên của chi bộ</t>
  </si>
  <si>
    <t>Hội đồng chỉ đạo xuất bản sách xã, phường, thị trấn/ Tập thể tác giả</t>
  </si>
  <si>
    <t>Hội đồng chỉ đạo xuất bản sách xã, phường, thị trấn/ Bảo tàng Hồ Chí Minh</t>
  </si>
  <si>
    <t>Hội đồng chỉ đạo xuất bản sách xã, phường, thị trấn/Ng. Văn Cừ</t>
  </si>
  <si>
    <t>Lịch sử quan hệ đặc biệt Lào - Việt Nam, Việt Nam - Lào (1930-1975) Biên niên sự kiện tập I (1930-1975) 
(Sách tiếng Lào)</t>
  </si>
  <si>
    <t xml:space="preserve">ĐNDCM Lào, ĐCS VN </t>
  </si>
  <si>
    <t xml:space="preserve">Dự án Việt - Lào </t>
  </si>
  <si>
    <t>25/5/2011</t>
  </si>
  <si>
    <t>PSS, TS.                 Trần Quang Lâm                      (Chủ biên)</t>
  </si>
  <si>
    <t xml:space="preserve">Về vấn đề nhà nước và pháp luật </t>
  </si>
  <si>
    <t xml:space="preserve">Hồ Chí MInh </t>
  </si>
  <si>
    <t>Lịch sử  Đảng bộ thành phố Lạng Sơn                                          (1986 - 2005)</t>
  </si>
  <si>
    <t xml:space="preserve">BCHĐảng bộ thành phố lạng Sơn tỉnh Lạng sơn </t>
  </si>
  <si>
    <t>17/9/2010</t>
  </si>
  <si>
    <t>Nhà nước Cách mạng Việt Nam (1945 - 2010)</t>
  </si>
  <si>
    <t xml:space="preserve">PGS, TS. Nguyễn Trọng Phúc                   </t>
  </si>
  <si>
    <t>Bộ nội vụ 65 năm xây dựng và phát triển                                       (1945 - 2010)</t>
  </si>
  <si>
    <t xml:space="preserve">Bộ Nội vụ </t>
  </si>
  <si>
    <t>Lịch sử Đảng bộ xã Vĩnh Long (1930 - 2005)</t>
  </si>
  <si>
    <t xml:space="preserve">BCH Đảng bộ xã Vĩnh Long huyện Vĩnh Linh, tỉnh Quảng Trị </t>
  </si>
  <si>
    <t>Vương triều Lý - Trần với kinh đô Thăng Long</t>
  </si>
  <si>
    <t>Luật bảo vệ quyền lợi người tiêu dùng năm 2010 và một số văn bản hướng dẫn thi hành</t>
  </si>
  <si>
    <t>Cẩm nang chăm sóc sức khỏe người cao tuổi ở cơ sở</t>
  </si>
  <si>
    <t>Hội đồng chỉ đạo xuất bản sách xã, phường, thị trấn/ TS. Ng. Thế Huệ</t>
  </si>
  <si>
    <t xml:space="preserve">Lịch sử quan hệ đặc biệt Việt Nam - Lào, Lào - Việt Nam (1930 - 2007) - Bài viết của lãnh đạo Đảng, Nhà nước </t>
  </si>
  <si>
    <t>ĐNDCM Lào, ĐCS VN</t>
  </si>
  <si>
    <t>Tập đoàn công nghiệp Than - Khoáng sản VN, CTCP Than Vàng Danh - Vinacomin</t>
  </si>
  <si>
    <t>Quý II-2014</t>
  </si>
  <si>
    <t>Xây dựng cơ quan lãnh đạo cấp trung ương, xứ ủy của Đảng thời kỳ 1930-1945</t>
  </si>
  <si>
    <t>TS. Trần Trọng Thơ</t>
  </si>
  <si>
    <t>Trách nhiệm pháp lý trong pháp luật bảo vệ môi trường ở Việt Nam</t>
  </si>
  <si>
    <t>Vốn để phát triển kinh tế nông nghiệp, nông thôn ở tỉnh Yên Bái</t>
  </si>
  <si>
    <t>TS. Trần Thị Ngọc Minh</t>
  </si>
  <si>
    <t>Nhập khẩu song song dưới góc độ pháp luật sở hữu trí tuệ, hợp đồng và cạnh tranh</t>
  </si>
  <si>
    <t xml:space="preserve">Kinh nghiệm một số nước về phát triển giáo dục và đào tạo khoa học công nghệ gắn với xây dựng đội ngũ trí thức </t>
  </si>
  <si>
    <t>Cơ chế giám sát của nhân dân đối với hoạt động của bộ máy Đảng và nhà nước Một số vấn đề lý luận và thực tiễn                                    (Xuất bản lần thứ hai)</t>
  </si>
  <si>
    <t>GS, TSKH. Đào Trí Úc (Chủ biên)</t>
  </si>
  <si>
    <r>
      <t xml:space="preserve">Những mẩu chuyện tấm gương đạo đức Hồ Chí Minh </t>
    </r>
    <r>
      <rPr>
        <b/>
        <sz val="10"/>
        <rFont val="Times New Roman"/>
        <family val="1"/>
      </rPr>
      <t>(Tiếng Lào)</t>
    </r>
  </si>
  <si>
    <t xml:space="preserve">Trung tâm thông tin công tác tuyên giáo </t>
  </si>
  <si>
    <t>Những nội dung chủ yếu và mới trong các văn kiện Đại hội XI của Đảng (Tài liệu tham khảo phục vụ nghiên cứu học tập và vận dụng nghị quyết Đại hội XI)</t>
  </si>
  <si>
    <t>Tín ngưỡng thờ cúng tổ tiên ở Việt Nam xưa và nay (Hỏi - Đáp)</t>
  </si>
  <si>
    <t>PGS.TS. Nguyễn Đức Lữ - ThS. Nguyễn Thị Hải Yến</t>
  </si>
  <si>
    <t>TT NC&amp;SX Học liệu</t>
  </si>
  <si>
    <t>BC tuần (7 đến 11/5): 10 cuốn</t>
  </si>
  <si>
    <t>Nâng cao năng lực tư duy lý luận của đội ngũ lãnh đạo quản lý cấp huyện người dân tộc thiểu số ở Tây Nguyên (qua khảo sát các tỉnh Kon Tum, Gia Lai, Đắk Lắk)</t>
  </si>
  <si>
    <t>Văn kiện Đại hội Đại biểu Đảng bộ khối các cơ quan Trung ương nhiệm kỳ                                         2010 - 2015</t>
  </si>
  <si>
    <t xml:space="preserve">Nguyễn Khắc Huỳnh </t>
  </si>
  <si>
    <t>Triển vọng kinh tế Việt Nam trong thế kỷ XXI (Sách tham khảo)</t>
  </si>
  <si>
    <t xml:space="preserve">TS.                       Trần Xuân Kiên </t>
  </si>
  <si>
    <t>Trình tự, thủ tục giải quyết các vụ việc dân sự</t>
  </si>
  <si>
    <t>Lịch sử Đảng bộ và nhân dân xã Vũ Đoài (1929-2010)</t>
  </si>
  <si>
    <t>Ban Chấp hành Đảng bộ xã Vũ Đoài</t>
  </si>
  <si>
    <t>Tôn Đức Thắng - Một con người bình thường - vĩ đại</t>
  </si>
  <si>
    <t>Chiến lược, chính sách phát triển dạy nghề</t>
  </si>
  <si>
    <t>Tổng cục Dạy nghề - TS. Nguyễn Tiến Dũng (Chủ biên)</t>
  </si>
  <si>
    <t>BC tuần (16 đến 20-12): 12c</t>
  </si>
  <si>
    <t>Đồng chí Võ Chí Công với cách mạng VN và quê hương Quảng Nam- Đà Nẵng</t>
  </si>
  <si>
    <t>TS. Nguyễn Văn Lý (Chủ biên)</t>
  </si>
  <si>
    <t>Truyện danh nhân Ngô Thì Nhậm</t>
  </si>
  <si>
    <t>Huyện Thanh Trì - Thành phố Hà Nội</t>
  </si>
  <si>
    <t>Đạo Tin lành ở miền Trung Tây Nguyên (Sách chuyên khảo)</t>
  </si>
  <si>
    <t>TS. Đoàn Triệu Long</t>
  </si>
  <si>
    <t>Ngân hàng câu hỏi thi, kiểm tra môn Tư tưởng Hồ Chí Minh (Dùng làm tài liệu tham khảo phục vụ thi, kiểm tra cho các trường đại học, cao đẳng)</t>
  </si>
  <si>
    <t>Chiến trường Đông Nam Bộ với Hiệp định Pari</t>
  </si>
  <si>
    <t>Lịch sử Lữ đoàn Phòng không 77 (1973-2013)</t>
  </si>
  <si>
    <t>Sổ tay công tác Đảng</t>
  </si>
  <si>
    <t>Bình định</t>
  </si>
  <si>
    <t>Thu Dau Mot - Binh Duong: The land and the people</t>
  </si>
  <si>
    <t>Binh Duong province department of Culture, Sports and Tourism - Dr. Ho Son Diep (Chief author)</t>
  </si>
  <si>
    <t>PGS.TS. Trần Quốc Toản (Chủ biên)</t>
  </si>
  <si>
    <t>Bình luận khoa học Bộ luật dân sự năm 2005 (tập II) Phần thứ ba: Nghĩa vụ dân sự và hợp đồng dân sự (Tái bản có sửa chữa, bổ sung)</t>
  </si>
  <si>
    <t>Báo cáo tuần 24-28/6: 17 cuốn</t>
  </si>
  <si>
    <t>In Savina</t>
  </si>
  <si>
    <t>HCM đặt</t>
  </si>
  <si>
    <t>Thế kỷ XXI - ánh sáng giáo dục</t>
  </si>
  <si>
    <t>Ikeda Daisaku</t>
  </si>
  <si>
    <t>Chiến lược nhân tài của Trung Quốc từ năm 1978 đến nay (XB lần thứ hai)</t>
  </si>
  <si>
    <t>TS. Ng.T. Thu Phương (CB)</t>
  </si>
  <si>
    <t>12-2012</t>
  </si>
  <si>
    <t>Foresight và cách tiếp cận foresight trong xây dựng chiến lược nguồn nhân lực giảng dạy công nghệ thông tin</t>
  </si>
  <si>
    <t>GS, TS. Trần Thọ Đạt (CB)</t>
  </si>
  <si>
    <t>XN in VHDT</t>
  </si>
  <si>
    <t>Ba người khổng lồ trong kinh tế học: Adam Smith, Các Mác và John Maynard Keynes</t>
  </si>
  <si>
    <t>Mark Skousen</t>
  </si>
  <si>
    <t>The institute for social developnent studies</t>
  </si>
  <si>
    <t>Giáo trình lịch sử Đảng Cộng sản Việt Nam                                (Tái bản có sửa chữa bổ sung)</t>
  </si>
  <si>
    <t xml:space="preserve">Hội đồng Trung ương chỉ đạo biên soạn giáo trình quốc gia các bộ môn khoa học Mác- Lênin, tư tưởng Hồ Chí Minh </t>
  </si>
  <si>
    <t>Lịch sử Tây Nam Bộ kháng chiến Tập I 1945 - 1954</t>
  </si>
  <si>
    <t xml:space="preserve">Ban biên soạn lịch sử Tây Nam Bộ </t>
  </si>
  <si>
    <t>Lịch sử Tây Nam Bộ kháng chiến Tập II 1955-1969</t>
  </si>
  <si>
    <t>Lịch sử Tây Nam Bộ kháng chiến Tập III 1969-1975</t>
  </si>
  <si>
    <t>Học viện Chính trị - hành chính quốc gia Hồ Chí Minh Viện lịch sử Đảng</t>
  </si>
  <si>
    <t>không thấy</t>
  </si>
  <si>
    <t>Luân chuyển cán bộ khâu đội phá trong công tác cán bộ ở tỉnh Đăk Lắk</t>
  </si>
  <si>
    <t xml:space="preserve">Ths.                  Nguyễn Thành Dũng </t>
  </si>
  <si>
    <t>Cuộc kháng chiến chống Mỹ của Việt Nam tác động của những nhân tố Quốc tế (Sách tham khảo)</t>
  </si>
  <si>
    <t>Nước Nga hậu Xô Viết Qua những biến thiên của lịch sử (Sách chuyên khảo)</t>
  </si>
  <si>
    <t xml:space="preserve">PGS, TS.         Hà Mỹ Hương </t>
  </si>
  <si>
    <t>Bình luận khoa học bộ luật tố tụng hình sự năm 2003</t>
  </si>
  <si>
    <t xml:space="preserve">PGS, TS. Nguyễn Ngọc Anh TS.                   Trần Quanh Tiệp -                      TS.                Trần Vi Dân          Ths.                  Nguyễn Mai Bộ - TS.                  Nguyễn Đức Mai                        Ths.                    Nguyễn Sỹ Đạt </t>
  </si>
  <si>
    <t xml:space="preserve">Công Ty in Tạp chí Cọng sản </t>
  </si>
  <si>
    <t xml:space="preserve">Bộ luật lao động và các nghị định hướng dẫn thi hành </t>
  </si>
  <si>
    <t xml:space="preserve">Một số quy định về cưỡng chế thi hành quyết định trong xử phạt hành chính </t>
  </si>
  <si>
    <t>Thực hiện và áp dụng pháp luật ở Việt Nam                         (Sách chuyên khảo)</t>
  </si>
  <si>
    <t>TS.                     Nguyễn Minh Đoan</t>
  </si>
  <si>
    <t xml:space="preserve">Quy định pháp lụât về chính sách tiền lương, trợ cấp,                 phụ cấp mới </t>
  </si>
  <si>
    <t>17/6/2009</t>
  </si>
  <si>
    <t>Văn bản pháp luật về thực hiện thí điểm không tổ chức hội đồng nhân dân huyện, quận, phường</t>
  </si>
  <si>
    <t xml:space="preserve">111 câu hỏi - đáp về khiếu nại hành chính, khiếu nại hành chính, tranh chấp đất đai và tố cáo </t>
  </si>
  <si>
    <t xml:space="preserve">Ths                       Đinh Văn Minh </t>
  </si>
  <si>
    <t>Đảng phải có trí tuệ, có đủ năng lực và phẩm chất cách mạng tương  xứng với yêu cầu của thới kỳ mới</t>
  </si>
  <si>
    <t>Lê Khả Phiêu</t>
  </si>
  <si>
    <t>Hồ Chí Minh- Biên niên tiểu sử tập 3 (1945-1946)</t>
  </si>
  <si>
    <t>Cẩm nang hoạt động của chính quyền cơ sở</t>
  </si>
  <si>
    <t>Văn bản pháp quy về báo chí, xuất bản</t>
  </si>
  <si>
    <t>Tìm hiểu luật đàu tư</t>
  </si>
  <si>
    <t>Tìm hiểu pháp lệnh thú y</t>
  </si>
  <si>
    <t>Tìm hiểu luật đấu thầu</t>
  </si>
  <si>
    <t>Tìm hiểu luật doanh nghiệp</t>
  </si>
  <si>
    <t>Lg.Nguyễn Văn Thung</t>
  </si>
  <si>
    <t>Tìm hiểu luật giao dịch điện tử</t>
  </si>
  <si>
    <t>Hỏi và đáp luật đấu thầu</t>
  </si>
  <si>
    <t>Những vấn đề xã hội học trong công cuộc đổi mới</t>
  </si>
  <si>
    <t>Mai Quỳnh Nam</t>
  </si>
  <si>
    <t>V.I.Lê-nin- Tập 46</t>
  </si>
  <si>
    <t>Nâng cao sức cạnh tranh của các doanh nghiệp trong tiến trình hội nhập kinh tế quốc tế</t>
  </si>
  <si>
    <t>Tài liệu hỏi - đáp Nghị quyết Hội nghị lần thứ bảy Ban Chấp hành Trung ương Đảng Cộng sản Việt Nam khóa XI (Dùng cho đoàn viên, hội viên các đoàn thể chính trị - xã hội và tuyên truyền rộng rãi trong nhân dân)</t>
  </si>
  <si>
    <t>V.I.Lê-nin- Tập 21</t>
  </si>
  <si>
    <t>Nắm vững ngọn cờ độc lập dân tộc và chủ nghĩa xã hội</t>
  </si>
  <si>
    <t>GS.Đỗ Tư</t>
  </si>
  <si>
    <t>Quy định mới về vệ sinh an toàn thực phẩm</t>
  </si>
  <si>
    <t>Quy định mới về ngưòi cao tuổi</t>
  </si>
  <si>
    <t>Quyđịnh mới về quản lý và đăng ký hộ tịch</t>
  </si>
  <si>
    <t>Giáo trình triết học Mác - Lênin                                            (Tái bản có sửa chữa bổ sung)</t>
  </si>
  <si>
    <t xml:space="preserve">Công ty in Tạp chí Cộng sản </t>
  </si>
  <si>
    <t>Giáo trình tư tưởng Hồ Chí Minh                                           (Tái bản có sử chữa bổ sung)</t>
  </si>
  <si>
    <t xml:space="preserve">Hồ Chí Minh đỉnh cao truyền thống nhân trí dũng Việt Nam </t>
  </si>
  <si>
    <t xml:space="preserve">Nguyễn Khắc Nho </t>
  </si>
  <si>
    <t>19/1/2009</t>
  </si>
  <si>
    <t>Lịch sử đấu tranh yêu nước và cách mạng tại nhà lao Quảng Trị                                 (1930- 1972)</t>
  </si>
  <si>
    <t xml:space="preserve">Ban Tuyên giáo tỉnh uỷ Quảng Trị </t>
  </si>
  <si>
    <t>22/6/2009</t>
  </si>
  <si>
    <t>Pháp lệnh pháp điển hệ thống quy phạm pháp luật năm 2012 và văn bản hướng dẫn thi hành</t>
  </si>
  <si>
    <t>BCT 19-23/8: 11c</t>
  </si>
  <si>
    <t>Pháp luật về đấu giá hàng hóa trong thương mại ở Việt Nam (Sách chuyên khảo)</t>
  </si>
  <si>
    <t>TS. Nguyễn Mạnh Cường</t>
  </si>
  <si>
    <t>Luật nuôi con nuôi (Song ngữ Việt - Anh) The law on adoption (Vietnamese - English)</t>
  </si>
  <si>
    <t>Pháp luật hôn nhân - gia đình, thừa kế và thực tiễn xét xử</t>
  </si>
  <si>
    <t>Pháp luật đại cương - Dùng trong các trường đại học, cao đẳng và trung học chuyên nghiệp (Xuất bản lần thứ mười hai có sửa chữa, bổ sung)</t>
  </si>
  <si>
    <t>Lịch sử tư tưởng chính trị - xã hội Việt Nam thời kỳ Lê - Nguyễn</t>
  </si>
  <si>
    <t>Ban Chấp hành Đảng bộ xã Đông Long</t>
  </si>
  <si>
    <t>Lịch sử Đảng bộ huyện Minh Hóa, tập II (1975-2005)</t>
  </si>
  <si>
    <t>Ban Chấp hành Đảng bộ huyện Minh Hóa</t>
  </si>
  <si>
    <t>Ngoại giao Việt Nam 2010</t>
  </si>
  <si>
    <t>Lê Hồng Phong- Chiến sĩ cộng sản quốc tế kiên cường, nhà lãnh đạo xuất sắc của Đảng ta</t>
  </si>
  <si>
    <t>Nền ngoại giao toàn diện Việt Nam trong thời kỳ hội nhập</t>
  </si>
  <si>
    <t>Phạm Gia Khiêm</t>
  </si>
  <si>
    <t>Pháp lệnh sửa đổi, bổ sung một số điều của Pháp lệnh ưu đãi người có công với cách mạng</t>
  </si>
  <si>
    <r>
      <t xml:space="preserve">BC tuần (24 đến 28/9): </t>
    </r>
    <r>
      <rPr>
        <b/>
        <sz val="12"/>
        <rFont val="Times New Roman"/>
        <family val="1"/>
      </rPr>
      <t xml:space="preserve">11 </t>
    </r>
    <r>
      <rPr>
        <sz val="12"/>
        <rFont val="Times New Roman"/>
        <family val="1"/>
      </rPr>
      <t>c</t>
    </r>
  </si>
  <si>
    <t>BCT 26-30/8: 10c</t>
  </si>
  <si>
    <t>Quy chế chất vấn trong Đảng</t>
  </si>
  <si>
    <t>9-2013</t>
  </si>
  <si>
    <t>Pháp lệnh ngoại hối năm 2005 sđ, bs năm 2013</t>
  </si>
  <si>
    <t>Nghị định của Chính phủ về hoạt động của các tổ chức phi chính phủ nước ngoài, báo chí nước ngoài tại Việt Nam</t>
  </si>
  <si>
    <t>Luật biển Việt Nam năm 2012 và văn bản hướng dẫn thi hành</t>
  </si>
  <si>
    <t>Luật công chứng năm 2006 và văn bản hướng dẫn thi hành (Tái bản có bổ sung)</t>
  </si>
  <si>
    <t>Tính phổ biến và đặc thù của con đường đi lên chủ nghĩa xã hội ở Việt Nam</t>
  </si>
  <si>
    <t>Học viện CT-HCQGHCM - Viện Chính trị học - PGS.TS. Nguyễn Hữu Đổng - TS. Phạm Thế Lực (ĐCB)</t>
  </si>
  <si>
    <t>HĐ TW chỉ đạo biên soạn giáo trình quốc gia các bộ môn KH Mác - Lênin, tư tưởng HCM</t>
  </si>
  <si>
    <t>Bộ quy tắc ứng xử cho công chức cấp phường - Kinh nghiệm thành phố Hồ Chí Minh</t>
  </si>
  <si>
    <r>
      <t xml:space="preserve">BC tuần (10 đến 14/9): </t>
    </r>
    <r>
      <rPr>
        <b/>
        <sz val="12"/>
        <rFont val="Times New Roman"/>
        <family val="1"/>
      </rPr>
      <t>10 c</t>
    </r>
  </si>
  <si>
    <t>Trung tâm Lưu trữ Quốc gia IV- Nơi bảo quản di sản tư liệu thế giới đầu tiên của Việt Nam (2006-2011) (The National archieves center IV- Where the first world documentary heritage of Vietnam is preserved (2006-2011)</t>
  </si>
  <si>
    <t>Cục Văn thư và Lưu trữ Nhà nước - Trung tâm Lưu trữ Quốc gia IV</t>
  </si>
  <si>
    <t>9/2011</t>
  </si>
  <si>
    <t>Doanh nghiệp tư nhân In Bao bì Phú Nhuận</t>
  </si>
  <si>
    <r>
      <t xml:space="preserve">BC tuần từ 5/9 đến 9/9/2011:
</t>
    </r>
    <r>
      <rPr>
        <b/>
        <sz val="9"/>
        <rFont val="Times New Roman"/>
        <family val="1"/>
      </rPr>
      <t xml:space="preserve">22 </t>
    </r>
    <r>
      <rPr>
        <sz val="9"/>
        <rFont val="Times New Roman"/>
        <family val="1"/>
      </rPr>
      <t>cuốn</t>
    </r>
  </si>
  <si>
    <t>Hồ Chí Minh toàn tập, tập 4
Xuất bản lần thứ ba 
1945 - 1946</t>
  </si>
  <si>
    <t>Hồ Chí Minh toàn tập, tập 7
Xuất bản lần thứ ba 
1951 - 1952</t>
  </si>
  <si>
    <t>Hồ Chí Minh toàn tập, tập 9
Xuất bản lần thứ ba 
1954 - 1955</t>
  </si>
  <si>
    <t xml:space="preserve">PGS, TS.        Lê Danh Vĩnh </t>
  </si>
  <si>
    <t xml:space="preserve">14,5x20,5 </t>
  </si>
  <si>
    <t>5/2009</t>
  </si>
  <si>
    <t>Cty in Tạp chí Cộng sản</t>
  </si>
  <si>
    <t xml:space="preserve">Cẩm nang doanh nghiệp về WTO và cam kết WTO của Việt Nam </t>
  </si>
  <si>
    <t>TS. Nguyễn Thị Thu Trang                 (Chủ biên)</t>
  </si>
  <si>
    <t xml:space="preserve">Luật đất đai và nghị định số 181/2004/NĐ- CP hướng dẫn thi hành                                             * Luật đất đai năm 2003             * Văn bản Nghị định số181/2004/NĐ- CP sau khi đã hợp nhất với các nội dung có liên quan trong các Nghị định số 17/2006/NĐ- CP, Nghị định số 84/2007/NĐ- CP...  </t>
  </si>
  <si>
    <t>Pháp lệnh tín ngưỡng, tôn giáo và Nghị định hướng dẫn thi hành</t>
  </si>
  <si>
    <t>Luật sửa đổi, bổ sung một số điều của luật dầu khí</t>
  </si>
  <si>
    <t>Luật trưng mua, trưng dụng tài sản</t>
  </si>
  <si>
    <t>Luật sửa đổi, bổ sung một số điều của luật sĩ quan quân đội nhân dân Việt Nam</t>
  </si>
  <si>
    <t>Luật quản lý, sử dụng tài sản nhà nước</t>
  </si>
  <si>
    <t>Bộ luật tố tụng hình sự của nước CHXHCN Việt Nam</t>
  </si>
  <si>
    <t>Bộ luật dân sự</t>
  </si>
  <si>
    <t>Viện nghiên cứu phát triển kinh tế- xã hội Hà Nội, PGS,TS. Nguyễn Chí Mỳ- TS. Hoàng Ngọc Bắc- TS. Hoàng Xuân Nghĩa- ThS. Nguyễn Thanh Bình (Đồng tác giả)</t>
  </si>
  <si>
    <t>Hỏi và đáp về công tác dân vận của chính quyền ở nước ta hiện nay</t>
  </si>
  <si>
    <t>Nguyễn Bá Quang (Chủ biên)</t>
  </si>
  <si>
    <t>Mắt sáng, lòng trong, bút sắc (Xuất bản lần thứ ba có sửa chữa, bổ sung)</t>
  </si>
  <si>
    <t>Hội đồng chỉ đạo xuất bản sách xã, phường, thị trấn/ PGS, TS. Văn Tất Thu (CB)</t>
  </si>
  <si>
    <t>Các giải pháp sáng tạo kỹ thuật của nhà nông, tập 1</t>
  </si>
  <si>
    <t>Hội đồng chỉ đạo xuất bản sách xã, phường, thị trấn/ Hội Nông dân VN</t>
  </si>
  <si>
    <t>Bộ  luật dân sự</t>
  </si>
  <si>
    <t xml:space="preserve">Hợp tác chiến lượcViệt - Nga
Những quan điểm, thực trạng và triển vọng </t>
  </si>
  <si>
    <t>PGS,TS.Vũ Đình Hoè
PGS,TS.
Nguyễn Hoàng Giáp</t>
  </si>
  <si>
    <t>GS.Đinh Xuân Lâm
PGS,TS.Bùi Đình Phong</t>
  </si>
  <si>
    <t>Lụât thanh niên</t>
  </si>
  <si>
    <t>18/7/2008</t>
  </si>
  <si>
    <t xml:space="preserve">Luật trợ giúp pháp lý </t>
  </si>
  <si>
    <t>Luật quốc phòng</t>
  </si>
  <si>
    <t>Luật sửa đổi, bổ sung một số điều của luật xuất bản</t>
  </si>
  <si>
    <t>Luật phòng, chống ma tuý năm 2000 
( sửa đổi, bổ sung năm 2008 )</t>
  </si>
  <si>
    <t>Luật sửa đổi, bổ sung một số điều của luật phòng, chống ma tuý</t>
  </si>
  <si>
    <t>Luật năng lượng nguyên tử</t>
  </si>
  <si>
    <t>Luật đê điều năm 2006 và các văn bản hướng dẫn thi hành</t>
  </si>
  <si>
    <t>Luật dầu khí năm 1993
 (sửa đổi, bổ sung các năm 2000, 2008 )</t>
  </si>
  <si>
    <t>Luật xuất bản năm 2004
( sửa đổi, bổ sung năm 2008 )</t>
  </si>
  <si>
    <t>Luật sĩ quan quân đội nhân dân Việt Nam năm 1999
( sửa đổi, bổ sung năm 2008 )</t>
  </si>
  <si>
    <t>Nông nghiệp, nông dân, nông thôn Việt Nam
Hôm nay và mai sau</t>
  </si>
  <si>
    <t>Phan Đăng Thanh - Trương Thị Hòa</t>
  </si>
  <si>
    <t>Lê Duẩn với văn hóa và con người Việt Nam</t>
  </si>
  <si>
    <t>Hội đồng Lý luận Trung ương, Trung tâm nghiên cứu bảo tồn và phát huy văn hóa dân tộc Việt Nam</t>
  </si>
  <si>
    <t>Lịch sử Đảng bộ tỉnh Nam Định (1975-2005)</t>
  </si>
  <si>
    <t>BCHĐB tỉnh Nam Định</t>
  </si>
  <si>
    <t>PGS.Mai Tết
ThS.Đặng Danh Lợi</t>
  </si>
  <si>
    <t>Miền Nam luôn ở trong trái tim người</t>
  </si>
  <si>
    <t>TS.Đinh Thu Xuân</t>
  </si>
  <si>
    <t>V.I.Lê- nin-Tập16</t>
  </si>
  <si>
    <t>V.I.Lê- nin-Tập30</t>
  </si>
  <si>
    <t>V.I.Lê- nin-Tập41</t>
  </si>
  <si>
    <t>V.I.Lê- nin-Tập36</t>
  </si>
  <si>
    <t>Cẩm nang thông tin thuế-Tập 1/2006</t>
  </si>
  <si>
    <t>Cẩm nang thông tin thuế-Tập 2/2006</t>
  </si>
  <si>
    <t>Thương hiệu Việt- Tập IV</t>
  </si>
  <si>
    <t>Hòa nhập trẻ có nhu cầu đặc biệt trong giáo dục vào  các trường học</t>
  </si>
  <si>
    <t>Quy định mới về quản lý và xây dựng đô thị</t>
  </si>
  <si>
    <t xml:space="preserve">Hỏi - Đáp về quản lý văn hoá - xã hội ở cấp xã </t>
  </si>
  <si>
    <t xml:space="preserve">Chính trị học một số vấn đề lý luận và thực tiễn </t>
  </si>
  <si>
    <t>PGS, TS. Ngô Ngọc Thắng                     TS                           . Lê Văn Phụng                     TS.                          Đoàn Văn Huấn                     Tập thể tác giả</t>
  </si>
  <si>
    <t xml:space="preserve">Cẩm nang về kỹ năng giám sát của Đảng </t>
  </si>
  <si>
    <t xml:space="preserve">Hội đồng chỉ đao xuất bản sách xã phường thị trấn </t>
  </si>
  <si>
    <t xml:space="preserve">Những câu chuyện về Bác Hồ trong hoạt động ngoại giao </t>
  </si>
  <si>
    <t xml:space="preserve">Hoàng Thúc Lý Long Tường Tiểu thuyết lịch sử </t>
  </si>
  <si>
    <t xml:space="preserve">Khương Vũ Hạc </t>
  </si>
  <si>
    <t>LKTG+TPH</t>
  </si>
  <si>
    <t xml:space="preserve">Hỏi - Đáp về quản lý ngân sách và tài chính xã </t>
  </si>
  <si>
    <t>Soạn thảo và xử lý văn bản trong hoạt động của chính quyền cấp xã</t>
  </si>
  <si>
    <t>Liịch sử đảng bộ huyện Bến Lức (1975 2005)</t>
  </si>
  <si>
    <t xml:space="preserve">BCH Đảng bộ huyện Bến Lức tỉnh Long An </t>
  </si>
  <si>
    <t xml:space="preserve">Xây dựng văn hoá thanh tra và chuẩn mực đạo đức cán bộ thanh tra </t>
  </si>
  <si>
    <t>Trần Văn Truyền                    (Chủ biên)</t>
  </si>
  <si>
    <t xml:space="preserve">Văn hoá và con người Việt Nam trong đổi mới và hội nhập quốc tế </t>
  </si>
  <si>
    <t xml:space="preserve">GS. TS. Hoàng Chí Bảo </t>
  </si>
  <si>
    <t xml:space="preserve">Tổng kết thực tiễn với việc phát triển lý luận về chủ nghĩa xã hội ở Việt Nam </t>
  </si>
  <si>
    <t xml:space="preserve">PGS, TS.                Trần Văn Phòng </t>
  </si>
  <si>
    <t xml:space="preserve">Tư tưởng và tấm gương đạo đức Hồ Chí Minh. Về sửa đổi lối làm việc thực hành tiết kiệm, chống tham ô, lãng phí, quan liêu(Tài liêu đợt 2 phục vụ cuộc vân động " Học tập và làm theo tấm gương đạo đức Hồ Chí Minh" thực hiện theo chỉ thị 06- CT/TW ngày 7/11/2006 của bộ Chính trị  </t>
  </si>
  <si>
    <t xml:space="preserve">Chương trình chuyên đề bồi dưỡng lý luận Chính trị và nghiệp vụ dành cho cán bộ hội cựu chiến binh ở cơ sở </t>
  </si>
  <si>
    <t xml:space="preserve">Ban Tuyên Giáo Trung ương - hội cựu chiến binh ở Việt Nam </t>
  </si>
  <si>
    <t>Lịch sử đấu tranh cách mạng của Đảng bộ và nhân dân xã Đông Cơ (1930 - 2005)</t>
  </si>
  <si>
    <t xml:space="preserve">Ban chấp hành Đảng bộ xã Đông Cơ </t>
  </si>
  <si>
    <t>Lịch sử phụ nữ tỉnh 
Thừa Thiên Huế (1930-2010)</t>
  </si>
  <si>
    <t>HLHPN tỉnh Thừa Thiên Huế</t>
  </si>
  <si>
    <t>Điều lệ ĐCSVN</t>
  </si>
  <si>
    <r>
      <t xml:space="preserve">BC tuần (10 đến 14/10/2011):
</t>
    </r>
    <r>
      <rPr>
        <b/>
        <sz val="9"/>
        <rFont val="Times New Roman"/>
        <family val="1"/>
      </rPr>
      <t>11 cuốn</t>
    </r>
  </si>
  <si>
    <t>Luật đất đai năm 2003, sửa đổi, bổ sung năm 2009, 2010</t>
  </si>
  <si>
    <t>Nghị quyết của QH về miễn, giảm thuế sử dụng đất nông nghiệp và VBHDTH</t>
  </si>
  <si>
    <t>Quy định pháp luật về minh bạch tài sản, thu nhập</t>
  </si>
  <si>
    <t>VB pháp luật về bồi thường, hỗ trợ và tái định cư khi Nhà nước thu hồi đất</t>
  </si>
  <si>
    <t>Lê Đức Thọ, người cộng sản kiên cường, nhà lãnh đạo tài năng (Hồi ký)</t>
  </si>
  <si>
    <t>Quốc hội Việt Nam tổ chức, hoạt động và đổi mới                                       (Sách tham khảo)</t>
  </si>
  <si>
    <t xml:space="preserve">PGS, TS. Phan Trung Lý </t>
  </si>
  <si>
    <t>Thành phố Hồ Chí Minh 35 năm xây dựng và phát triển</t>
  </si>
  <si>
    <t>Ban Chỉ đạo</t>
  </si>
  <si>
    <t>24x25</t>
  </si>
  <si>
    <t>Hồ Chí Minh hiến cả đời tôi cho dân tộc tôi</t>
  </si>
  <si>
    <t>TS. Trần Đình Thêm (Sưu tầm và tuyển chọn)</t>
  </si>
  <si>
    <t>Pháp luật giải quyết tranh chấp kinh doanh thương mại bằng tài phán ở Việt Nam (sách chuyên khảo)</t>
  </si>
  <si>
    <t>TS. Nguyễn Hoài Phương</t>
  </si>
  <si>
    <t>Soạn thảo văn bản và các mẫu tham khảo trong hoạt động quản lý và kinh doanh</t>
  </si>
  <si>
    <t>Tư pháp quốc tế Việt Nam Quan hệ dân sự, lao động, thương mại có yếu tố nước ngoài (sách chuyên khảo)</t>
  </si>
  <si>
    <t>TS. Đỗ Văn Đại , PGS.TS. Mai Hồng Quỳ</t>
  </si>
  <si>
    <t>Lịch sử Đảng bộ Huyện EA H'LEO (1945-2005)</t>
  </si>
  <si>
    <t>Một số vấn đề về phát triển nguồn nhân lực dân tộc thiểu số cho sự nghiệp đẩy mạnh công nghiệp hoá, hiện đại hoá ở Việt Nam, tập II</t>
  </si>
  <si>
    <t>PGS, TS. Nguyễn Đăng Thành                    (Chủ biên)</t>
  </si>
  <si>
    <t>Lịch sử Đảng bộ tỉnh Tây Ninh (1930 - 2005)</t>
  </si>
  <si>
    <t xml:space="preserve">BCH Đảng bộ tỉnh Tây Ninh </t>
  </si>
  <si>
    <t>Cty in Báo Nhân dân TP HCM</t>
  </si>
  <si>
    <t xml:space="preserve">TS.             Nhị Lê </t>
  </si>
  <si>
    <t xml:space="preserve">Cty in Tạp chí Cộng sản </t>
  </si>
  <si>
    <t>Luật xây dựng và các văn bản quy định về quản lý chi phí đầu tư, vật liệu và trật tự trong xây dựng (ban hành từ tháng 2- 2007đến tháng 6- 2008)</t>
  </si>
  <si>
    <t>23/9/2008</t>
  </si>
  <si>
    <t>Đại sứ quán VN tại Cộng hòa Liên bang Mianma, Đại sứ Chu Công Phùng (Chủ biên)</t>
  </si>
  <si>
    <t>In và VHP</t>
  </si>
  <si>
    <t>Hỏi - Đáp về chế độ quản lý đầu tư xây dựng cơ bản</t>
  </si>
  <si>
    <t>Bích Loan (Tủ sách pháp luật doanh nhân)</t>
  </si>
  <si>
    <t>In Giao thông</t>
  </si>
  <si>
    <t>XN in NXB VHDT</t>
  </si>
  <si>
    <t>Tài liệu chuyên đề bồi dưỡng lý luận chính trị dành cho cán bộ đoàn ở cơ sở (Sửa chữa, bổ sung theo Văn kiện Đại hội XI của Đảng)</t>
  </si>
  <si>
    <t>Chân dung bà mẹ Việt Nam anh hùng tỉnh Tiền Giang</t>
  </si>
  <si>
    <t>Ban Tuyên giáo  Tỉnh uỷ 
Tiền Giang</t>
  </si>
  <si>
    <t>Cty in báo NDTP HCM</t>
  </si>
  <si>
    <t>Sách 2010 nộp LC15/2/2011</t>
  </si>
  <si>
    <t>Trao đổi lý luận lần thứ hai giữa                                                Đảng Cộng sản Việt Nam và Đảng Cộng sản Nhật Bản (Lưu hành nội bộ)</t>
  </si>
  <si>
    <t>PGS, TS.        Tô Huy Rứa (Chủ biên)</t>
  </si>
  <si>
    <t xml:space="preserve">Quy định pháp luật về tiếp tục hỗ trợ doanh nghiệp trong sản xuất - kinh doanh và xoá đói giảm nghèo </t>
  </si>
  <si>
    <t xml:space="preserve">Pháp luật về hợp đồng trong thương mại và đầu tư, những vấn đề pháp lý cơ bản </t>
  </si>
  <si>
    <t>TS.                  Nguyễn Thị Dung                  (Chủ biên)</t>
  </si>
  <si>
    <t>Về bảo đảm quyền lợi ích hợp pháp của người bị tạm giữ, bị can, bị cáo trong tố tụng hình sự                                      (Sách chuyên khảo)</t>
  </si>
  <si>
    <t xml:space="preserve">TS                        Trần Quang Tiệp </t>
  </si>
  <si>
    <t>27/7/2009</t>
  </si>
  <si>
    <t xml:space="preserve">Hỏi - Đáp về công tác giám sát đầu tư của cộng đồng </t>
  </si>
  <si>
    <t>Bích Hạnh</t>
  </si>
  <si>
    <t xml:space="preserve">Lịch sử nước ta </t>
  </si>
  <si>
    <t xml:space="preserve">Trình tự thủ tục giải quyết các vụ việc dân sự </t>
  </si>
  <si>
    <t>28/8/2009</t>
  </si>
  <si>
    <t>Lịch sử Đảng bộ huyện Văn Lâm                                          (1930 - 1975)</t>
  </si>
  <si>
    <t xml:space="preserve">BCHĐ bộ      huyện Văn lâm </t>
  </si>
  <si>
    <t>Kết quả thực hiện Nghị quyết Đại hội X của Đảng trong nửa đầu nhiệm kỳ                           (2006 - 2008)</t>
  </si>
  <si>
    <t>Cuộc cách mạng 10 ngày làm rung chuyển thế giới - những giá trị xuyên thế kỷ (Sách tham khảo)</t>
  </si>
  <si>
    <r>
      <t xml:space="preserve">BC tuần (12 đến 16/11): </t>
    </r>
    <r>
      <rPr>
        <b/>
        <sz val="12"/>
        <rFont val="Times New Roman"/>
        <family val="1"/>
      </rPr>
      <t>10</t>
    </r>
  </si>
  <si>
    <t>Lịch sử Công ty Quản lý đường sắt Yên Lào (1952-2012)</t>
  </si>
  <si>
    <t>Công ty Quản lý đường sắt Yên Lào</t>
  </si>
  <si>
    <t>Về mô hình "chủ nghĩa xã hội ở thế kỷ XXI" của khu vực Mỹ Latinh hiện nay (Sách tham khảo)</t>
  </si>
  <si>
    <t>Quản lý, sử dụng bền vững tài nguyên đất đai ứng phó với biến đổi khí hậu</t>
  </si>
  <si>
    <t>TS. Nguyễn Đình Bồng (Chủ biên)</t>
  </si>
  <si>
    <t>Nhà trí thức yêu nước Phùng Văn Cung với cách mạng miền Nam (Kỷ yếu Hội thảo khoa học)</t>
  </si>
  <si>
    <t>Tỉnh ủy Vĩnh Long - HVCT-HCQGHCM - Ủy ban TWMTTQVN</t>
  </si>
  <si>
    <t>In Fahasa</t>
  </si>
  <si>
    <t>Xây dựng Đảng Cộng sản Việt Nam cầm quyền theo tư tưởng Hồ Chí Minh</t>
  </si>
  <si>
    <t>PGS.TS. Phạm Ngọc Anh (Chủ biên)</t>
  </si>
  <si>
    <t>Giáo trình kinh tế học chính trị Mác - Lênin</t>
  </si>
  <si>
    <t>150 câu hỏi - đáp về nghiệp vụ hành chính văn phòng</t>
  </si>
  <si>
    <t>TS. Nguyễn Thị Thu Vân - ThS. Nguyễn Thị Thu Hà (Đồng chủ biên)</t>
  </si>
  <si>
    <t>Lịch sử Đảng bộ huyện Tuyên Quang                              (Giai đoạn 1976 - 2005)</t>
  </si>
  <si>
    <t xml:space="preserve">BCHĐB huyện Tuyên Quang </t>
  </si>
  <si>
    <t xml:space="preserve">Quy định pháp luật về quyền hạn, trách nhiệm, chế độ, chính sách đối với cán bộ, công chức, những người hoạt động không chuyên trách ở cấp xã </t>
  </si>
  <si>
    <t xml:space="preserve">Giá trị lý luận và thực tiễn của tác phẩm                                     Nâng cao đạo đức cách mạng quét sạch chủ nghĩa cá nhân </t>
  </si>
  <si>
    <t xml:space="preserve">Ban biên soạn </t>
  </si>
  <si>
    <t>Quản lý hoạt động tư tưởng - văn hoá (Sách tham khảo)</t>
  </si>
  <si>
    <t>PGS, TS. Đào Duy Quát                  (Chủ biên)</t>
  </si>
  <si>
    <t>Những chặng đường đáng nhớ (Hồi ký)</t>
  </si>
  <si>
    <t xml:space="preserve">Nguyễn Thanh Bình </t>
  </si>
  <si>
    <t xml:space="preserve">Sự vận dụng và phát triển sáng tạo của Chủ nghĩa Mác - Lênin của Hồ Chí Minh và Đảng cộng sản Việt Nam trong cách mạng giải phóng dân tộc </t>
  </si>
  <si>
    <t>PGS, TS. Nguyễn  Khánh Bật (Chủ biên)</t>
  </si>
  <si>
    <t xml:space="preserve">Đổi mới phương thức lãnh đạo của các tổ chức cơ sở Đảng trực thuộc Đảng bộ khối các cơ quan Trung ương  </t>
  </si>
  <si>
    <t xml:space="preserve">Hoàng Xuân Cừ </t>
  </si>
  <si>
    <t xml:space="preserve">Các cương lĩnh Cách mạng của đảng Cộng sản Việt Nam </t>
  </si>
  <si>
    <t xml:space="preserve">Lê Mậu Hãn </t>
  </si>
  <si>
    <t>25/12/2009</t>
  </si>
  <si>
    <t>Nguyễn Ngọc Đán- Cao Văn Thống (Đồng chủ biên)</t>
  </si>
  <si>
    <t>Hỏi - đáp về xử phạt vi phạm hành chính trong lĩnh vực thông tin và truyền thông</t>
  </si>
  <si>
    <t>Xây dựng, chỉnh đốn Đảng - Một số vấn đề lý luận và thực tiễn (Xuất bản lần thứ hai có bổ sung, điều chỉnh)</t>
  </si>
  <si>
    <t>GS, TS. Nguyễn Phú Trọng</t>
  </si>
  <si>
    <t>Lịch sử Đảng bộ huyện Nà Hang (1940-2010)</t>
  </si>
  <si>
    <t>Ban Chấp hành Đảng bộ huyện Nà Hang</t>
  </si>
  <si>
    <t>ĐB tỉnh Cao Bằng
BCHĐB huyện Hạ Lang</t>
  </si>
  <si>
    <t>Nhà xuất bản Chính trị quốc gia Sự thật - Chi nhánh tại Thành phố Hồ Chí Minh: 40 năm hình thành và phát triển</t>
  </si>
  <si>
    <t>Lịch sử Đảng bộ và nhân dân xã Tân Hiệp (1976-2016)</t>
  </si>
  <si>
    <t>Đảng bộ huyện Phú Giáo</t>
  </si>
  <si>
    <t>Hỏi - đáp Lịch sử tỉnh Bình Dương 1930-2010</t>
  </si>
  <si>
    <t>Lịch sử Đảng bộ và nhân dân xã Phú An (1945-2015)</t>
  </si>
  <si>
    <t>Đảng bộ thị xã Bến Cát, tỉnh Bình Dương - Ban Chấp hành Đảng bộ xã Phú An</t>
  </si>
  <si>
    <t>Văn kiện Đại hội lần thứ XII của Đảng (Tiếng Khmer)</t>
  </si>
  <si>
    <t>Tài liệu tuyên truyền một số nội dung cơ bản về công tác phòng, chống tham nhũng</t>
  </si>
  <si>
    <t>Ban Chấp hành Đảng bộ tỉnh Lào Cai</t>
  </si>
  <si>
    <t>Giáo trình Luật dân sự Việt Nam - tập 1</t>
  </si>
  <si>
    <t>Trường Đại học kiểm sát Hà Nội - PGS.TS. Vũ Thị Hồng Vân (Chủ biên)</t>
  </si>
  <si>
    <t>Lịch sử lực lượng vũ trang quận Gò Vấp (1945-2015)</t>
  </si>
  <si>
    <t>Bộ Tư lệnh Thành phố Hồ Chí Minh - Đảng uỷ - Ban Chỉ huy quân sự quận Gò Vấp</t>
  </si>
  <si>
    <t>Lựa chọn cuộc sống - Đối thoại cho thế kỷ XXI (Sách tham khảo)</t>
  </si>
  <si>
    <t>Arnold Toynbee và Daisaku Ikeda</t>
  </si>
  <si>
    <t>TWĐH: 1000; TPH: 1000</t>
  </si>
  <si>
    <t>Những bài viết của Bác Hồ trên báo Nhân Dân - Tập 3 (1960-1969)</t>
  </si>
  <si>
    <t>Lịch sử Đảng bộ huyện Trà Lĩnh (1930-2015)</t>
  </si>
  <si>
    <t>Đảng bộ tỉnh Cao Bằng - Ban Chấp hành Đảng bộ huyện Trà Lĩnh</t>
  </si>
  <si>
    <t>Lịch sử ngành giao thông vận tải tỉnh Bắc Kạn (1945-2016)</t>
  </si>
  <si>
    <t>Sở Giao thông vận tải tỉnh Bắc Kạn</t>
  </si>
  <si>
    <t>Luật tín ngưỡng, tôn giáo</t>
  </si>
  <si>
    <t>Sách VN, Cần Thơ, Fahasa</t>
  </si>
  <si>
    <t>HN 2.500, CT 2.500, HCM 2.000</t>
  </si>
  <si>
    <t>Luật đấu giá tài sản</t>
  </si>
  <si>
    <t>Sách VN, Cần Thơ</t>
  </si>
  <si>
    <t>HN 2000, CT 2000</t>
  </si>
  <si>
    <t>Luật sửa đổi, bổ sung Điều 6 và Phụ lục 4 về danh mục ngành, nghề đầu tư kinh doanh có điều kiện của Luật đầu tư</t>
  </si>
  <si>
    <t>HN 1000, CT 1000</t>
  </si>
  <si>
    <t>Bạn bè thế giới với Đại hội XII Đảng Cộng sản Việt Nam</t>
  </si>
  <si>
    <t>Ban Đối ngoại Trung ương</t>
  </si>
  <si>
    <t>Hỏi - đáp về Luật nghĩa vụ quân sự năm 2015</t>
  </si>
  <si>
    <t>Sự thật, BĐ, Báo ND</t>
  </si>
  <si>
    <t>Hỏi - đáp pháp luật về thừa kế (theo quy định của Bộ luật Dân sự năm 2015)</t>
  </si>
  <si>
    <t>Những mẩu chuyện bảo vệ biên cương trong lịch sử</t>
  </si>
  <si>
    <t>Hồ Chí Minh - Biên niên tiểu sử (Tập 1: 1890-1929) (Xuất bản lần thứ ba, có chỉnh sửa, bổ sung)</t>
  </si>
  <si>
    <t>Học viện Chính trị quốc gia Hồ Chí Minh - Viện Hồ Chí Minh</t>
  </si>
  <si>
    <t>TWĐH: 1000; TPH: 750</t>
  </si>
  <si>
    <t>Hồ Chí Minh - Biên niên tiểu sử (Tập 2: 1930-1945) (Xuất bản lần thứ ba, có chỉnh sửa, bổ sung)</t>
  </si>
  <si>
    <t>Hồ Chí Minh - Biên niên tiểu sử (Tập 3: 1945 - 1946) (Xuất bản lần thứ ba, có chỉnh sửa, bổ sung)</t>
  </si>
  <si>
    <t>Hồ Chí Minh - Biên niên tiểu sử (Tập 4: 1946-1950) (Xuất bản lần thứ ba, có chỉnh sửa, bổ sung)</t>
  </si>
  <si>
    <t>Hồ Chí Minh - Biên niên tiểu sử (Tập 5: 1951-1954) (Xuất bản lần thứ ba, có chỉnh sửa, bổ sung)</t>
  </si>
  <si>
    <t>Hồ Chí Minh - Biên niên tiểu sử (Tập 6: 1955-1957) (Xuất bản lần thứ ba, có chỉnh sửa, bổ sung)</t>
  </si>
  <si>
    <t>Hồ Chí Minh - Biên niên tiểu sử (Tập 7: 1958 - 1960) (Xuất bản lần thứ ba, có chỉnh sửa, bổ sung)</t>
  </si>
  <si>
    <t>Hồ Chí Minh - Biên niên tiểu sử (Tập 8: 1961-1963) (Xuất bản lần thứ ba, có chỉnh sửa, bổ sung)</t>
  </si>
  <si>
    <t>Hồ Chí Minh - Biên niên tiểu sử (Tập 9; 1964-1966) (Xuất bản lần thứ ba, có chỉnh sửa, bổ sung)</t>
  </si>
  <si>
    <t>Hồ Chí Minh - Biên niên tiểu sử (Tập 10: 1967-1969) (Xuất bản lần thứ ba, có chỉnh sửa, bổ sung)</t>
  </si>
  <si>
    <t>PGS.TS. Nguyễn Thế Nghĩa (CB)</t>
  </si>
  <si>
    <t>Lịch sử tư tưởng quân sự Việt Nam (tập 2)</t>
  </si>
  <si>
    <t>BQP - Viện lịch sử Quân sự Việt Nam</t>
  </si>
  <si>
    <t>Lịch sử tư tưởng quân sự Việt Nam (tập 3)</t>
  </si>
  <si>
    <t>Lịch sử tư tưởng quân sự Việt Nam (tập 4)</t>
  </si>
  <si>
    <t>Lịch sử tư tưởng quân sự Việt Nam (tập 5)</t>
  </si>
  <si>
    <t>Lịch sử tư tưởng quân sự Việt Nam (tập 1)</t>
  </si>
  <si>
    <t>Sổ tay hướng dẫn phòng, chống lụt, bão và thiên tai</t>
  </si>
  <si>
    <t>Giáo dục nếp sống văn hóa cho học sinh</t>
  </si>
  <si>
    <t>Lịch sử đảng bộ và nhân dân xã Vĩnh Nam (1930-2010)</t>
  </si>
  <si>
    <t>HU Vĩnh Linh, BCH đảng bộ xã Vĩnh Nam</t>
  </si>
  <si>
    <t>Thừa Thiên Huế</t>
  </si>
  <si>
    <t>Lịch sử lực lượng vũ trang nhân dân huyện Quảng Điền (1945-2010)</t>
  </si>
  <si>
    <t>ĐU - BCH quân sự huyện Quảng Điền</t>
  </si>
  <si>
    <t>Đổi mới cách thức tăng trưởng kinh tế Việt Nam trong thời kỳ đẩy mạnh công nghiệp hoá, hiện đại hoá và hội nhập quốc tế</t>
  </si>
  <si>
    <t>GS.TS. Trương Bá Thanh - PGS.TS. Bùi Quang Bình (Đồng Chủ biên)</t>
  </si>
  <si>
    <t>Tìm hiểu quy định của pháp luật về tổ chức và hoạt động của chính quyền địa phương</t>
  </si>
  <si>
    <t>TS. Nguyễn Hải Long (Chủ biên)</t>
  </si>
  <si>
    <t>Các dân tộc ở Việt Nam - tập 2: Nhóm ngôn ngữ Tày - Thái Kađai</t>
  </si>
  <si>
    <t>Viện Hàn lâm khoa học xã hội Việt Nam - Viện Dân tộc học - Vương Xuân Tình (Chủ biên)</t>
  </si>
  <si>
    <t>Chuyển dịch cơ cấu kinh tế nông nghiệp vùng Đồng bằng sông Hồng trong bối cảnh hội nhập quốc tế</t>
  </si>
  <si>
    <t>TS. Đỗ Thị Thanh Loan</t>
  </si>
  <si>
    <t>Văn kiện Đảng bộ toàn tập - 13 (1983-1986)</t>
  </si>
  <si>
    <t>Tổng tập công thần triều Nguyễn qua tài liệu Mộc bản - Di sản tư liệu thế giới - Tập 2</t>
  </si>
  <si>
    <t>Cục Văn thư và lưu trữ Nhà nước - Trung tâm Lưu trữ quốc gia IV</t>
  </si>
  <si>
    <t>Lịch sử Tiểu đoàn 440 
Bà Rịa - Long Khánh 
(1967 - 1979)</t>
  </si>
  <si>
    <t xml:space="preserve">Đảng ủy - Bộ chỉ huy quân sự tỉnh Bà Rịa  - Vũng Tàu </t>
  </si>
  <si>
    <t xml:space="preserve">Cty in Khuyến học phía Nam </t>
  </si>
  <si>
    <t>Giáo trình tư tưởng HCM (Dành cho sinh viên đại học, cao đẳng khối không chuyên ngành Mác - Lênin, tư tưởng Hồ Chí Minh) (Tái bản có sửa chữa bổ sung)</t>
  </si>
  <si>
    <t xml:space="preserve">Bộ Giáo dục
và đào tạo </t>
  </si>
  <si>
    <t xml:space="preserve">Xí nghiệp ACS Hải Phòng </t>
  </si>
  <si>
    <t>Tư tưởng đạo đức Hồ Chí Minh với việc nâng cao đạo đức cách mạng cho cán bộ lãnh đạo, quản lý 
ở Việt Nam hiện nay
(Sách chuyên khảo)</t>
  </si>
  <si>
    <t xml:space="preserve">PGS, TS. Nguyễn Thế Kiệt </t>
  </si>
  <si>
    <t xml:space="preserve">Cty Cp in Khuyến học phía Nam </t>
  </si>
  <si>
    <t xml:space="preserve">Một số cảm nhận về tư tưởng- hành động của HCM </t>
  </si>
  <si>
    <t xml:space="preserve">Đoàn Duy Thành </t>
  </si>
  <si>
    <t xml:space="preserve">Nhà xuất bản Văn hóa dân tộc </t>
  </si>
  <si>
    <t xml:space="preserve">Đại cương 
Lịch sử triết học Việt Nam </t>
  </si>
  <si>
    <t xml:space="preserve">C. Mác, Ph. Ăngghen, 
V. I. Lênin với báo chí </t>
  </si>
  <si>
    <t xml:space="preserve">Hà Minh Đức </t>
  </si>
  <si>
    <t xml:space="preserve">Mấy vấn đề Phật giáo
 trong lịch sử Việt Nam </t>
  </si>
  <si>
    <t xml:space="preserve">Nguyễn Đức Sự, Lê Tâm Đắc </t>
  </si>
  <si>
    <t>Lịch sử Đảng bộ và nhân dân xã Quất Động (1930 - 2007)</t>
  </si>
  <si>
    <t xml:space="preserve">BCH Đảng bộ xã Quất Động </t>
  </si>
  <si>
    <t xml:space="preserve">Cty in 
Tiến Bộ </t>
  </si>
  <si>
    <t>Bộ luật tố tụng hình sự năm 2003 và các văn bản hướng dẫn thi hành (Tái bản có bổ sung)</t>
  </si>
  <si>
    <t>Bộ luật tố tụng dân sự năm 2004 và các văn bản hướng dẫn thi hành (Tái bản có bổ sung)</t>
  </si>
  <si>
    <t>Bộ luật lao động và các văn bản hướng dẫn thi hành 
(Tái bản có bổ sung)</t>
  </si>
  <si>
    <t xml:space="preserve">Cty TNHH MInh Đạt </t>
  </si>
  <si>
    <t>Giáo trình Luật hành chính Việt Nam (Tái bản có sửa chữa, bổ sung)</t>
  </si>
  <si>
    <t>PGS.TS. Nguyễn Cửu Việt</t>
  </si>
  <si>
    <t>Quy định pháp luật về xử phạt vi phạm hành chính trong lĩnh vực sản xuất, kinh doanh phân bón, thức ăn chăn nuôi</t>
  </si>
  <si>
    <t>Cty CP In tổng hợp Cần Thơ</t>
  </si>
  <si>
    <r>
      <t xml:space="preserve">BC tuần (12 đến 16/9/2011): </t>
    </r>
    <r>
      <rPr>
        <b/>
        <sz val="9"/>
        <rFont val="Times New Roman"/>
        <family val="1"/>
      </rPr>
      <t xml:space="preserve">18 </t>
    </r>
    <r>
      <rPr>
        <sz val="9"/>
        <rFont val="Times New Roman"/>
        <family val="1"/>
      </rPr>
      <t>cuốn</t>
    </r>
  </si>
  <si>
    <t>Hỏi- đáp về quyền sở hữu nhà ở tại VN của người VN định cư 
ở nước ngoài</t>
  </si>
  <si>
    <t>TS. Lê Thu Hà</t>
  </si>
  <si>
    <t>Hỏi- đáp về bảo vệ an ninh quốc gia trong bối cảnh toàn cầu hóa và hội nhập quốc tế</t>
  </si>
  <si>
    <t>Bộ Công an, Học viện An ninh nhân dân, GS, TS. Phạm Ngọc Hiền (CB)</t>
  </si>
  <si>
    <t>Sự biến đổi những giá trị xã hội truyền thống của đồng bào các dân tộc thiểu số ở Tây Nguyên hiện nay</t>
  </si>
  <si>
    <t>PGS.TS. Nguyễn Ngọc Hòa (CB)</t>
  </si>
  <si>
    <t>ĐCSVN - tỉnh ủy Thừa Thiên Huế</t>
  </si>
  <si>
    <t>Luật quản lý, sử dụng vốn nhà nước đầu tư vào SX, KD tại DN</t>
  </si>
  <si>
    <t>Luật tổ chức viện kiểm sát nhân dân</t>
  </si>
  <si>
    <t>Luật tổ chức quốc hội</t>
  </si>
  <si>
    <t>Hỏi - đáp luật xử lý vi phạm hành chính năm 2012</t>
  </si>
  <si>
    <t>Những nội dung cơ bản của Luật lý lịch tư pháp năm 2009</t>
  </si>
  <si>
    <t>Lịch sử 30 năm kháng chiến của quân và dân huyện Trần Văn Thời (1945-1975)</t>
  </si>
  <si>
    <t>ĐU - BCH quân sự huyện Trần Văn Thời</t>
  </si>
  <si>
    <t>Lịch sử công tác Đảng, công tác chính trị lực lượng vũ trang tỉnh Bạc Liêu (1975-2005)</t>
  </si>
  <si>
    <t>ĐU - BCH quân sự tỉnh Bạc Liêu</t>
  </si>
  <si>
    <t>Lịch sử ngành quân giới tỉnh Cà Mau - 30 năm kháng chiến 1945-1975</t>
  </si>
  <si>
    <t>ĐU - BCH quân sự tỉnh Cà Mau</t>
  </si>
  <si>
    <t>Công tác xây dựng Đảng ở doanh nghiệp ngoài quốc doanh (sách tham khảo)</t>
  </si>
  <si>
    <t>Vụ 2 - Ban Tổ chức TWĐCS Trung Quốc (Chủ biên)</t>
  </si>
  <si>
    <t xml:space="preserve">Nâng cao năng lực lãnh đạo và sức chiến đấu của Đảng trong điều kiện một đảng cầm quyền </t>
  </si>
  <si>
    <t>Nâng cao năng lực lãnh đạo và sức chiến đấu của Đảng trong điều kiện một đảng cầm quyền (tiếng Lào)</t>
  </si>
  <si>
    <t>Cầm quyền khoa học</t>
  </si>
  <si>
    <t>Hoàng Văn Hổ</t>
  </si>
  <si>
    <t>Kể chuyện gương hiếu học</t>
  </si>
  <si>
    <t>Có một thời như thế</t>
  </si>
  <si>
    <t>Chứng cứ và chứng minh trong vụ án hình sự</t>
  </si>
  <si>
    <t>TS. Đỗ Văn Đương</t>
  </si>
  <si>
    <t>Sổ tay đội viên</t>
  </si>
  <si>
    <t>Nguyễn Thị Thanh Thủy (BS, ST)</t>
  </si>
  <si>
    <t>Sách xã, phường, thị trấn</t>
  </si>
  <si>
    <t>Tìm hiểu PL 
về tố tụng hành chính</t>
  </si>
  <si>
    <t>TL H-Đ các văn kiện ĐHĐB toàn quốc lần thứ XI của Đảng (Dùng cho đoàn viên, hội viên các đoàn thể CT-XH và tuyên truyền trong nhân dân)</t>
  </si>
  <si>
    <t>TL bồi dưỡng llct dành cho đảng viên mới (SC, BS theo VK ĐH XI của Đảng)</t>
  </si>
  <si>
    <t>Lê Khả Phiêu tuyển tập 
(1999 - 2010), tập II</t>
  </si>
  <si>
    <t>CTy in
Tiến Bộ</t>
  </si>
  <si>
    <t>Nâng cao chất lượng đảng bộ xã trong thời kỳ đẩy mạnh công nghiệp hóa, hiện đại hóa nông nghiệp, nông thôn</t>
  </si>
  <si>
    <t>TS. Dương Trung Ý</t>
  </si>
  <si>
    <t>in sách VN</t>
  </si>
  <si>
    <t>Luận cứ phê phán các quan điểm sai trái, thù địch</t>
  </si>
  <si>
    <t>Chính sách phát triển vùng dân tộc thiểu số phía Bắc VN hiện nay</t>
  </si>
  <si>
    <t>TS. Nguyễn Lâm Thành</t>
  </si>
  <si>
    <t>Lịch sử truyền thống và cách mạng xã Yên Mỹ (1930-2010)</t>
  </si>
  <si>
    <t>ĐU - HĐNN - UBND- UBMTTQ xã Yên Mỹ</t>
  </si>
  <si>
    <t>Tự truyện của thiếu tướng Lê Phú Tươi</t>
  </si>
  <si>
    <t>Cục chính trị quân khu 9</t>
  </si>
  <si>
    <t>Làng thanh niên lập nghiệp</t>
  </si>
  <si>
    <t>Hội đồng chỉ đạo XB sách xã, phường, thị trấn</t>
  </si>
  <si>
    <t>Tham nhũng từ góc nhìn của người dân, doanh nghiệp và cán bộ, công chức, viên chức- Kết quả khảo sát xã hội học (XB lần thứ hai) (Sách tham khảo)</t>
  </si>
  <si>
    <t>The World Bank, Thanh tra VN</t>
  </si>
  <si>
    <t>1-2012</t>
  </si>
  <si>
    <t xml:space="preserve">Hồ Chí Minh tấm gương sáng trung với nước, hiếu với dân </t>
  </si>
  <si>
    <t xml:space="preserve">PGS, TS Lê Văn Yên </t>
  </si>
  <si>
    <t xml:space="preserve">Hỏi - Đáp về công tác Đảng ở cơ sở </t>
  </si>
  <si>
    <t>Công ty in báo nhân dân TPHCM</t>
  </si>
  <si>
    <t>Quy định về biện pháp xử lý hành chính đưa vào 
trường giáo dưỡng</t>
  </si>
  <si>
    <t xml:space="preserve">Công ty in Tiến Bộ </t>
  </si>
  <si>
    <t>Hồ Chí Minh toàn tập, tập1   (1919-1924)</t>
  </si>
  <si>
    <t xml:space="preserve">Hỏi - Đáp về chính sách                của đảng nhà nước                         đối với người cao tuổi </t>
  </si>
  <si>
    <t xml:space="preserve">Kinh tế thị trường định hướng xã hội chủ nghĩa,                              lý luận và thực tiễn </t>
  </si>
  <si>
    <t xml:space="preserve">Xây dựng và hoàn thiện hệ thống chính sách an sinh                   xã hội ở Việt Nam </t>
  </si>
  <si>
    <t>PGS, TS. Trương Minh Rục TS. Lê Văn Định                      (Đồng Chủ biên)</t>
  </si>
  <si>
    <t xml:space="preserve">Nhập môn chính trị học </t>
  </si>
  <si>
    <t>Xây dựng QĐND VN cách mạng trong thời kỳ mới</t>
  </si>
  <si>
    <t>PGS, TS. Lê Minh Vụ</t>
  </si>
  <si>
    <t>Chính sách kinh tế và năng lực cạnh tranh của doanh nghiệp</t>
  </si>
  <si>
    <t>TS. Đinh Thị Nga</t>
  </si>
  <si>
    <t>Lịch sử Đảng bộ và nhân dân
xã Tây Lương</t>
  </si>
  <si>
    <t>BCHĐB xã</t>
  </si>
  <si>
    <t>Triết lý phát triển trên cơ sở chủ nghĩa M-L phù hợp với VN hiện nay</t>
  </si>
  <si>
    <t>PGS, TS. Nguyễn Thanh Tuấn</t>
  </si>
  <si>
    <t>Cục Văn thư và Lưu trữ Nhà nước, Trung tâm Lưu trữ quốc gia IV</t>
  </si>
  <si>
    <t>Khoa bảng Trung Bộ và Nam Bộ qua tài liệu Mộc bản triều Nguyễn</t>
  </si>
  <si>
    <t>Anh hùng Lực lượng vũ trang nhân dân tỉnh Quảng Trị</t>
  </si>
  <si>
    <t>Quản trị công trong thời kỳ cải cách hành chính ở Việt Nam (Sách chuyên khảo)</t>
  </si>
  <si>
    <t>TS. Lê Văn Chiến (Chủ biên)</t>
  </si>
  <si>
    <t>6-2016</t>
  </si>
  <si>
    <t>Trường chính trị Trường Chinh tỉnh Nam Định - 60 năm xây dựng và phát triển (1956-2016)</t>
  </si>
  <si>
    <t>Tỉnh uỷ Nam Định</t>
  </si>
  <si>
    <t>Chính sách việc làm cho lao động nông thôn trong bối cảnh di dân tại một số tỉnh Bắc Trung Bộ</t>
  </si>
  <si>
    <t>TS. Nguyễn Hoài Nam</t>
  </si>
  <si>
    <t>Đoàn kết dân tộc ở Việt Nam</t>
  </si>
  <si>
    <t>Trung tướng, PGS.TS. Nguyễn Đình Minh (Chủ biên)</t>
  </si>
  <si>
    <t>Truường Xuân</t>
  </si>
  <si>
    <t>Hiến pháp nước cộng hoà xã hội chủ nghĩa Việt Nam và các luật về tổ chức bộ máy nhà nước</t>
  </si>
  <si>
    <t>Hướng dẫn giải bài tập lôgíc hình thức</t>
  </si>
  <si>
    <t>TS. Vương Tất Đạt - TS. Hoàng Thúc Lân</t>
  </si>
  <si>
    <t>Xây dựng nông thôn mới ở Việt Nam hiện nay (nghiên cứu vùng duyên hải Nam Trung Bộ)</t>
  </si>
  <si>
    <t>TS. Phạm Đi</t>
  </si>
  <si>
    <t>Phát triển nguồn nhân lực vùng Nam Bộ - Thực trạng và giải pháp (Sách chuyên khảo)</t>
  </si>
  <si>
    <t>TS. Phạm MInh Tuấn - TS. Hoàng Thị Ngọc Loan (Đồng chủ biên)</t>
  </si>
  <si>
    <t>CN Cần thơ khai thác bản thảo</t>
  </si>
  <si>
    <t>Nâng cao năng lực lãnh đạo của cấp uỷ, quản lý của chính quyền cấp xã trong xây dựng nông thôn mới ở Thanh Hoá hiện nay</t>
  </si>
  <si>
    <t>Lương Trọng Thành - Bùi Văn Dũng - Lê Văn Phong (Đồng chủ biên)</t>
  </si>
  <si>
    <t>Giáo trình triết học văn hoá (Dùng cho đào tạo nghiên cứu sinh và học viên cao học)</t>
  </si>
  <si>
    <t>PGS.TS. Văn Đức Thanh (Chủ biên)</t>
  </si>
  <si>
    <t>Tăng trưởng kinh tế với giảm nghèo ở VN hiện nay</t>
  </si>
  <si>
    <t>TS. Vũ Thị Vinh</t>
  </si>
  <si>
    <t>Cơ chế pháp lý bảo đảm thực hiện quyền khiếu nại hành chính của công dân</t>
  </si>
  <si>
    <t>TS. Nguyễn Tuấn Khanh</t>
  </si>
  <si>
    <t>Nghị quyết của Chính phủ về một số giải pháp tháo gỡ khó khăn cho sản xuất- kinh doanh, hỗ trợ thị trường và văn bản hướng dẫn thi hành</t>
  </si>
  <si>
    <t>Quy định pháp luật về quản lý và sử dụng con dấu</t>
  </si>
  <si>
    <t>Hỏi - đáp về Luật phòng, chống bạo lực gia đình</t>
  </si>
  <si>
    <t>Lan Anh</t>
  </si>
  <si>
    <t>Tìm hiểu pháp luật về hôn nhân và gia đình</t>
  </si>
  <si>
    <t>Luật gia Nguyễn Xuân Anh, Dương Bạch Long</t>
  </si>
  <si>
    <t>Thẩm quyền, trách nhiệm của người đứng đầu cấp ủy, chính quyền trong hệ thống chính trị hiện nay</t>
  </si>
  <si>
    <t>Ban Tổ chức Trung ương, Tạp chí Cộng sản - Tỉnh ủy Bắc Ninh, PGS, TS. Vũ Văn Phúc (CB)</t>
  </si>
  <si>
    <t>Logic học đại cương - Hướng dẫn học và ôn tập qua các câu hỏi tự luận và bài tập trắc nghiệm</t>
  </si>
  <si>
    <t>Mô hình đào tạo nghề cho lao động nông thôn</t>
  </si>
  <si>
    <t>L:KTG</t>
  </si>
  <si>
    <t>Luật biển Việt Nam năm 2012 và VBHDTH</t>
  </si>
  <si>
    <t>Văn hóa dân gian Khánh Hòa (tuyển tập)</t>
  </si>
  <si>
    <t>Hội Văn học - Nghệ thuật KH</t>
  </si>
  <si>
    <t>Triết học cổ đại</t>
  </si>
  <si>
    <t>Ts. Lê Công Sự</t>
  </si>
  <si>
    <t>Chính sách an sinh xã hội và vai trò của nhà nước trong việc thực hiện chinh sách an sinh xã hội ở Việt Nam</t>
  </si>
  <si>
    <t>TS. Nguyễn Văn Chiều</t>
  </si>
  <si>
    <t>Quý III-2014</t>
  </si>
  <si>
    <t>Sưu tập Sổ bộ Hán - Nôm Nam Bộ (1819-1918) tại Trung tâm Lưu trữ quốc gia II (Sách tham khảo)</t>
  </si>
  <si>
    <t>Những việc cần làm ngay về xây dựng Đảng</t>
  </si>
  <si>
    <t>Báo Nhân dân</t>
  </si>
  <si>
    <t>Chương trình sơ cấp lý luận chính trị (Tài liệu tham khảo, dùng cho giảng viên, học viên)</t>
  </si>
  <si>
    <t>Ban Tuyên giáo Trung ương, TS. Ng. Tiến Hoàng</t>
  </si>
  <si>
    <t>Luật quốc tế (Tái bản có sc, bs)</t>
  </si>
  <si>
    <t>TS. Ngô Hữu Phước, Khoa Luật quốc tế, Trường đại học Luật TP.HCM</t>
  </si>
  <si>
    <t>Cty in Bao bì và XNK tổng hợp</t>
  </si>
  <si>
    <t>Các nước và một số lãnh thổ trên thế giới</t>
  </si>
  <si>
    <t>TS. Hoàng Phong Hà (Chủ biên)</t>
  </si>
  <si>
    <t>Uỷ ban Dân tộc - Giàng Seo Phử (Chủ biên)</t>
  </si>
  <si>
    <t>12-2013</t>
  </si>
  <si>
    <t>Triết học mácxít và tư tưởng Hồ Chí Minh - Một số vấn đề lý luận và thực tiễn</t>
  </si>
  <si>
    <t>PGS.TS. Lê Doãn Tá</t>
  </si>
  <si>
    <t>Y học xã hội và xã hội học sức khoẻ</t>
  </si>
  <si>
    <t>Văn hóa xã hội và con người (tiếng Lào)</t>
  </si>
  <si>
    <t>Mủnkéo Orabun (Chủ biên)</t>
  </si>
  <si>
    <t>Hội đồng chỉ đạo xuất bản sách xã, phường, thị trấn/ Nguyễn Bá Quang</t>
  </si>
  <si>
    <t>Những điều cần biết về chế độ, chính sách đối với cán bộ, công chức xã, phường, thị trấn</t>
  </si>
  <si>
    <t>Viện Khoa học xã hội VN- Viện Kinh tế VN- TS. Ng. Thị Tố Quyên (Chủ biên)</t>
  </si>
  <si>
    <t>Ban đối ngoại Trung ương Đảng - 65 năm chậng đường vẻ vang (1949-2014)</t>
  </si>
  <si>
    <t>Giáo trình học thuyết sứ mệnh lịch sử của giai cấp công nhân</t>
  </si>
  <si>
    <t>HVBC và TT khoa CNXHKH TS.Bùi Thị Kim Hậu (CB)</t>
  </si>
  <si>
    <t>Tìm hiểu luật hôn nhân và gia đình năm 2014</t>
  </si>
  <si>
    <t>Trương Hồng Quang - Nguyễn Quyết Thắng</t>
  </si>
  <si>
    <t>Cơ chế tham gia của người dân trong phòng, chống tham nhũng ở VN hiện nay</t>
  </si>
  <si>
    <t>TS. Trịnh Thị Xuyến (CB)</t>
  </si>
  <si>
    <t>11-2014</t>
  </si>
  <si>
    <t>Về một số xu hướng chính trị chủ yếu trên thế giới hiện nay</t>
  </si>
  <si>
    <t>PGS.TS. Lê Minh Quân (CB)</t>
  </si>
  <si>
    <t>Giáo trình Lý thuyết truyền thông</t>
  </si>
  <si>
    <t>TS. Nguyễn Văn Dương</t>
  </si>
  <si>
    <t>Tổng cục CNQP</t>
  </si>
  <si>
    <t>Đảng Cộng sản Việt Nam</t>
  </si>
  <si>
    <t>Năm quốc tế Hợp tác xã - 2012 "Hợp tác xã xây dựng thế giới tốt đẹp hơn"</t>
  </si>
  <si>
    <t>PGS, TS. Nguyễn Thị Thơm, PGS, TS. An Như Hải (Đồng chủ biên)</t>
  </si>
  <si>
    <t>Những ngày máu lửa
(Phóng sự - bút ký 
từ 1966 đến 1979)</t>
  </si>
  <si>
    <t xml:space="preserve">Hoàng Tuấn Nhã </t>
  </si>
  <si>
    <t xml:space="preserve">Cty TNHH một thành viên In và VHP </t>
  </si>
  <si>
    <t>Tài liệu bồi dưỡng lý luận chính trị dành cho đảng viên mới                  (Tái bản)</t>
  </si>
  <si>
    <t>Bộ môn lịch sử Đảng - 40 năm xây dựng và phát triển (1974-2014)</t>
  </si>
  <si>
    <t>Pháp lệnh xử lý vi phạm hành chính năm  2002 (đã được sửa đổi, bổ sung các năm 2007, 2008)</t>
  </si>
  <si>
    <t xml:space="preserve">Pháp lệnh án phí, lệ phí toà án </t>
  </si>
  <si>
    <t>Hỏi và đáp môn học Đường lối cách mạng của Đảng Cộng sản Việt Nam (Dành cho sinh viên đại học, cao đẳng khối không chuyên ngành Mác - Lênin, tư tưởng Hồ Chí Minh) (Tái bản có sửa chữa, bổ sung)</t>
  </si>
  <si>
    <t>PGS, TS. Nguyễn Trọng Phúc (Chủ biên)</t>
  </si>
  <si>
    <t>Hướng dẫn ôn thi môn Lịch sử Đảng Cộng sản Việt Nam
(Tái bản có sửa chữa, bổ sung)</t>
  </si>
  <si>
    <t>Quy định pháp luật về xử phạt vi phạm hành chính trong lĩnh vực giao thông đường bộ                          (Tái bản có bổ sung)</t>
  </si>
  <si>
    <t>Từ Lão - Trang đến Đạo giáo</t>
  </si>
  <si>
    <t xml:space="preserve">Lê Xuân Vũ </t>
  </si>
  <si>
    <t>Luật sở hữu trí tuệ năm 2005 được sửa đổi, bổ sung năm 2009</t>
  </si>
  <si>
    <t xml:space="preserve">Cty CP in Gia Định </t>
  </si>
  <si>
    <t>Nhớ lại và suy nghĩ (Hồi ký)</t>
  </si>
  <si>
    <t xml:space="preserve">Đinh Hữu Cường </t>
  </si>
  <si>
    <t>Thư mục tóm tắt luận án tiến sỹ</t>
  </si>
  <si>
    <t>Thẩm quyền và trách nhiệm của đảng cầm quyền và nhà nước trong việc thực hiện quyền lực của nhân dân</t>
  </si>
  <si>
    <t>GS, TS. Lê Hữu Nghĩa, PGS, TS. Bùi Đình Bôn (Đồng CB)</t>
  </si>
  <si>
    <t>Giáo sư Tôn Thất Tùng- Người thầy thuốc mẫu mực của nhân dân</t>
  </si>
  <si>
    <t>Trường ĐH Y Hà Nội</t>
  </si>
  <si>
    <t>VCCI - 50 năm đồng hành cùng doanh nghiệp hội nhập và phát triển (VCCI- 50 years Side by Side Enterprises Integration and Development)</t>
  </si>
  <si>
    <t>Phòng Thương mại và Công nghiệp VN</t>
  </si>
  <si>
    <t>20,7x28</t>
  </si>
  <si>
    <r>
      <t xml:space="preserve">BC tuần (20 đến 24/5): </t>
    </r>
    <r>
      <rPr>
        <b/>
        <sz val="12"/>
        <rFont val="Times New Roman"/>
        <family val="1"/>
      </rPr>
      <t>12</t>
    </r>
    <r>
      <rPr>
        <sz val="12"/>
        <rFont val="Times New Roman"/>
        <family val="1"/>
      </rPr>
      <t xml:space="preserve"> </t>
    </r>
  </si>
  <si>
    <t>Điều lệ Đảng Cộng sản VN</t>
  </si>
  <si>
    <t>Những vấn đề đặt ra trong phát triển kinh tế VN giai đoạn 2011-2020 (Sách chuyên khảo)</t>
  </si>
  <si>
    <t>Tư tưởng HCM về tổ chức nhà nước và cán bộ, công chức</t>
  </si>
  <si>
    <t>TS. Hà Quang Ngọc, PGS, TS. Ng. Minh Phương</t>
  </si>
  <si>
    <t>Nhân tài với tương lai đất nước</t>
  </si>
  <si>
    <t>Nguyễn Đắc Hưng (Sưu tầm, biên soạn)</t>
  </si>
  <si>
    <t>Kiên định mục tiêu và con đường đi lên chủ nghĩa xã hội ở nước ta</t>
  </si>
  <si>
    <r>
      <t xml:space="preserve">Quy định pháp luật về hợp đồng lao động </t>
    </r>
    <r>
      <rPr>
        <sz val="9"/>
        <rFont val="Times New Roman"/>
        <family val="1"/>
      </rPr>
      <t xml:space="preserve">                                                  ( Các quy định pháp luật về hợp đồng lao động trong bộ luật lao động, Nghị định hướng dẫn thi hành Bộ luật lao động về hợp đồng lao động, các thông tư hướng dẫn thi hành từ 2003 2009)</t>
    </r>
  </si>
  <si>
    <t xml:space="preserve">Luật bảo hiểm y tế năm 2008           và văn bản hướng dẫn thi hành </t>
  </si>
  <si>
    <t xml:space="preserve">Hồ Chí Minh Tinh hoa và khí phách của dân tộc </t>
  </si>
  <si>
    <t xml:space="preserve">Phạm Văn Đồng </t>
  </si>
  <si>
    <t xml:space="preserve">Hạn chế lạm dụng thuốc trừ sâu vì sức khoẻ phụ nữ và một nền công nghiệp sạch </t>
  </si>
  <si>
    <t>TTNCGiới, GĐVMTTPT    (CGFED)            PGS, TS.            Hoàng Bá Thịnh</t>
  </si>
  <si>
    <t xml:space="preserve">Bồi dưỡng niềm tin Cộng sản cho đội ngũ sĩ quan trẻ quân đội hiện nay </t>
  </si>
  <si>
    <t>TS.                     Nguyễn Thanh Tuyên</t>
  </si>
  <si>
    <t>30/10/2009</t>
  </si>
  <si>
    <t xml:space="preserve">Hội người Việt Nam tại Pháp 90 năm một con đường </t>
  </si>
  <si>
    <t xml:space="preserve">Hội người Việt Nam tại Pháp </t>
  </si>
  <si>
    <t>19x15</t>
  </si>
  <si>
    <t>13/11/2009</t>
  </si>
  <si>
    <t>50 năm uỷ ban nhà nước  về người Việt Nam ở nước ngoài (1959 - 2009)</t>
  </si>
  <si>
    <t xml:space="preserve">Bộ ngoại giao TS.                    Nguyễn Thanh Sơn </t>
  </si>
  <si>
    <t xml:space="preserve">Pháp lệnh ngoại hối và văn bản hướng dẫn thi hành </t>
  </si>
  <si>
    <t xml:space="preserve">Hỏi - Đáp một số quy định về giám sát cán bộ công chức, viên chức </t>
  </si>
  <si>
    <t xml:space="preserve">Bích Loan               Tủ sách pháp luật phổ thông </t>
  </si>
  <si>
    <t>Thực tiễn tốt và bài học kinh nghiệm từ dự án giảm nghèo thông qua trợ giúp tổng thể phát triển doanh nghiệp nhỏ - PRISED</t>
  </si>
  <si>
    <t>BEST PRACTICES AND LESSONS LEARNT FROM The Poverty Reduction through Integrated Small Enterprise Development Project - PRISED</t>
  </si>
  <si>
    <t>Swedish International Development Cooperation Agency</t>
  </si>
  <si>
    <t>Công tác bảo vệ bí mật của Đảng, nhà nước ở các ban, cơ quan Đảng trực thuộc Trung ương.                                           (Lưu hành nội bộ tại các ban, cơ quan Đảng, ban cán sự Đảng, Đảng đoàn và Đảng trực thuộc Trung ương (Mật )</t>
  </si>
  <si>
    <t xml:space="preserve">Phan Văn Thọ </t>
  </si>
  <si>
    <t>TTNCKH</t>
  </si>
  <si>
    <t>13/01/2009</t>
  </si>
  <si>
    <t xml:space="preserve">Quản lý nhà nước đối với tiền tệ, tín dụnh, một số vấn đề lý luận và thưc tiễn </t>
  </si>
  <si>
    <t xml:space="preserve">PGS, TS.                Trần Đình Ty TS.                        Nguyễn Văn Cường </t>
  </si>
  <si>
    <t xml:space="preserve">Nhà in Hà Nội  Cty sách Hà Nội </t>
  </si>
  <si>
    <t xml:space="preserve">Lịch sử Đảng bộ và nhân dân xã Nam Hà </t>
  </si>
  <si>
    <t xml:space="preserve">Ban chấp hành Đảng bộ xã Nam Hà </t>
  </si>
  <si>
    <t>Văn bản hướng dẫn thi hành Luật thể dục, thể thao năm 2006 (Ban hành từ tháng 6-2011 đến tháng 9-2012)</t>
  </si>
  <si>
    <t>Luật du lịch năm 2005 và văn bản hướng dẫn thi hành (Tái bản có bổ sung)</t>
  </si>
  <si>
    <t>Sổ tay cán bộ đoàn cơ sở</t>
  </si>
  <si>
    <t>TS. Lê Văn Cầu</t>
  </si>
  <si>
    <t>Báo Hải Phòng</t>
  </si>
  <si>
    <t>Ủy ban Kiểm tra Trung ương</t>
  </si>
  <si>
    <t>Một số vấn đề chính trị quốc tế trong giai đoạn hiện nay</t>
  </si>
  <si>
    <t>TS.                         Trịnh Thị Xuyến</t>
  </si>
  <si>
    <t xml:space="preserve">Quy định về tuyển dụng và quản lý người nước ngoài làm việc ở Việt Nam </t>
  </si>
  <si>
    <t xml:space="preserve">Luật thanh tra </t>
  </si>
  <si>
    <t>23/10/2008</t>
  </si>
  <si>
    <t xml:space="preserve">Luật đa dạng sinh học </t>
  </si>
  <si>
    <t xml:space="preserve">Luật kinh doanh bảo hiểm </t>
  </si>
  <si>
    <t>13/5/2008</t>
  </si>
  <si>
    <t>Luật phòng chống tham nhũng năm 2005 sửa đổi,                           bổ sung năm 2007</t>
  </si>
  <si>
    <t xml:space="preserve">Nhà in sự thật </t>
  </si>
  <si>
    <r>
      <t xml:space="preserve">Kinh tế thị trường định hướng xã hội chủ nghĩa Việt Nam                     </t>
    </r>
    <r>
      <rPr>
        <b/>
        <sz val="9"/>
        <rFont val="Times New Roman"/>
        <family val="1"/>
      </rPr>
      <t>(Tiếng Lào)</t>
    </r>
  </si>
  <si>
    <t xml:space="preserve">Hội đồng xuất bản tiếng Lào </t>
  </si>
  <si>
    <t xml:space="preserve">Phát triển Văn hoá Việt Nam giai đoạn 2011 - 2020 Những vẫn đề phương pháp luận </t>
  </si>
  <si>
    <t>PGS. TS.                  Phạm Duy Đức (Chủ biên)</t>
  </si>
  <si>
    <t xml:space="preserve">Hoàn thiện thể chế kinh tế thị trường định hướng xã hội chủ nghĩa trong điều kiện Việt Nam là thành viên của tổ chức thương mại thế giới </t>
  </si>
  <si>
    <t>Những vấn đề lý luận thực tiễn về Luật hình sự quốc tế</t>
  </si>
  <si>
    <t>ĐH Quốc gia HN, khoa Luật, TS. Nguyễn Ngọc Chí (Chủ biên)</t>
  </si>
  <si>
    <t>Cty CP in Sách Việt Nam</t>
  </si>
  <si>
    <t>PGS.TS. Lương Minh Cừ - TS. Nguyễn Tấn Hưng</t>
  </si>
  <si>
    <t>Chế định chứng cứ trong Luật tố tụng hình sự Việt Nam</t>
  </si>
  <si>
    <t>TS. Trần Quang Tiệp</t>
  </si>
  <si>
    <t xml:space="preserve">Luật phòng, chống khủng bố </t>
  </si>
  <si>
    <t>Luật sửa đổi, bổ sung một số điều của Luật thuế giá trị gia tăng</t>
  </si>
  <si>
    <t>Luật phòng, chống thiên tai</t>
  </si>
  <si>
    <t>Luật cư trú năm 2006 sửa đổi, bổ sung năm 2013</t>
  </si>
  <si>
    <t>Luật thuế thu nhập doanh nghiệp năm 2008 sửa đổi, bổ sung năm 2013</t>
  </si>
  <si>
    <t>Luật khoa học và công nghệ</t>
  </si>
  <si>
    <t>Luật hòa giải ở cơ sở</t>
  </si>
  <si>
    <t>Luật sửa đổi, bổ sung Điều 170 của Luật doanh nghiệp</t>
  </si>
  <si>
    <t>Người Hoa ở Bình Dương</t>
  </si>
  <si>
    <t>Hội Khoa học lịch sử tỉnh Bình Dương, TS. Huỳnh Ngọc Đáng (Chủ biên)</t>
  </si>
  <si>
    <t>Thăng Long - Hà Nội- Truyền thống, tầm nhìn, động lực vươn tới</t>
  </si>
  <si>
    <t>Phạm Quang Nghị</t>
  </si>
  <si>
    <t>Lịch sử miền Đông Nam Bộ và cực Nam Trung Bộ kháng chiến (1945-1975)</t>
  </si>
  <si>
    <t>Đảng ủy, Bộ Tư lệnh Quân khu 7</t>
  </si>
  <si>
    <t>Hiến pháp nước CHXHCN Việt Nam năm 1992 (Đã được sửa đổi, bổ sung năm 2001)</t>
  </si>
  <si>
    <t>Bộ luật lao động của nước CHXHCN Việt Nam (Sửa đổi, bổ sung các năm 2002, 2006, 2007) Văn bản hợp nhất Bộ luật lao động qua các lần sửa đổi, bổ sung (Tái bản lần thứ sáu)</t>
  </si>
  <si>
    <t>Cơ cấu xã hội, phân tầng xã hội trong điều kiện đổi mới ở Việt Nam</t>
  </si>
  <si>
    <t>GS, TS. Lê Hữu Nghĩa - GS, TS. Lê Ngọc Hùng (Đồng chủ biên)</t>
  </si>
  <si>
    <t>Lịch sử Đảng bộ thành phố                    Lào Cai Tập II                                (1955 - 2005)</t>
  </si>
  <si>
    <t xml:space="preserve">BCH Đảng bộ thành phố Lào Cai </t>
  </si>
  <si>
    <t>Chính sách tôn giáo                        thời Tự Đức                                     (1848 - 1883)</t>
  </si>
  <si>
    <t xml:space="preserve">Nguyễn Ngọc Quỳnh </t>
  </si>
  <si>
    <t>Pháp lệnh khai thác và bảo vệ công trình thủy lợi năm 2001 và các nghị định hướng dẫn thi hành</t>
  </si>
  <si>
    <t>Chủ thuyết cách mạng và phát triển Việt Nam</t>
  </si>
  <si>
    <t>GS, NGND. Nguyễn Đức Bình</t>
  </si>
  <si>
    <t>Trật tự thế giới mới thứ hai - Những vấn đề địa - chính trị nan giải</t>
  </si>
  <si>
    <t>BCH ĐB thị  trấn Thanh Bình, huyện Thanh Bình, tỉnh Đồng Tháp</t>
  </si>
  <si>
    <t>Sáng mãi xứ sở hiền tài</t>
  </si>
  <si>
    <t>Ng. Phan Thọ</t>
  </si>
  <si>
    <t>Luật đo lường năm 2011 và VBHDTH</t>
  </si>
  <si>
    <t>Tài liệu học tập Nghị quyết Hội nghị lần thứ sáu Ban Chấp hành Trung ương Đảng Cộng sản Việt Nam khóa XI (Dùng cho cán bộ, đảng viên ở cơ sở) (Tái bản)</t>
  </si>
  <si>
    <t>2/2013</t>
  </si>
  <si>
    <r>
      <t xml:space="preserve">BC tuần (25/2 đến 1/3): </t>
    </r>
    <r>
      <rPr>
        <b/>
        <sz val="12"/>
        <rFont val="Times New Roman"/>
        <family val="1"/>
      </rPr>
      <t>16</t>
    </r>
    <r>
      <rPr>
        <sz val="12"/>
        <rFont val="Times New Roman"/>
        <family val="1"/>
      </rPr>
      <t xml:space="preserve"> </t>
    </r>
  </si>
  <si>
    <t xml:space="preserve">TS.                     Nguyễn Thị Quế      Pgs,TS.            Nguyễn Hoàng Giáp                      Ths,                        Mai Hoàng Anh  </t>
  </si>
  <si>
    <t>24/12/2008</t>
  </si>
  <si>
    <t>Công tác tư tưởng trong sự nghiệp công nghiệp hoá hiện đại hoá đất nước                        (Sách chuyên khảo)</t>
  </si>
  <si>
    <t>Lịch sử Đảng bộ và nhân dân xã Vĩnh Thành (1930-2010)</t>
  </si>
  <si>
    <t>Ban Chấp hành Đảng bộ xã Vĩnh Thành</t>
  </si>
  <si>
    <t>Khu chế xuất, khu công nghiệp, khu kinh tế ở Việt Nam</t>
  </si>
  <si>
    <t>PGS, TS. Đan Đức Hiệp</t>
  </si>
  <si>
    <t>Lịch sử Đảng bộ và nhân dân thị trấn Tiền Hải (1925-2010)</t>
  </si>
  <si>
    <t>Ban Chấp hành Đảng bộ thị trấn Tiền Hải</t>
  </si>
  <si>
    <t>Pháp lệnh tổ chức điều tra hình sự năm 2004 (sửa đổi, bổ sung năm 2006, 2009)</t>
  </si>
  <si>
    <t>Quy định pháp luật về đăng ký giao dịch bảo đảm</t>
  </si>
  <si>
    <t>Hướng dẫn soạn thảo văn bản trong lĩnh vực thông tin và truyền thông</t>
  </si>
  <si>
    <t>TS. Lê Minh Toàn</t>
  </si>
  <si>
    <t>Phát triển bền vững kinh tế - xã hội các thành phố theo hướng hiện đại</t>
  </si>
  <si>
    <t>Viện nghiên cứu phát triển kinh tế- xã hội Hà Nội</t>
  </si>
  <si>
    <t>Luật công đoàn năm 1990 và nghị định hướng dẫn thi hành</t>
  </si>
  <si>
    <r>
      <t xml:space="preserve">BC tuần (26 đến 30/3): </t>
    </r>
    <r>
      <rPr>
        <b/>
        <sz val="12"/>
        <rFont val="Times New Roman"/>
        <family val="1"/>
      </rPr>
      <t xml:space="preserve">9 </t>
    </r>
    <r>
      <rPr>
        <sz val="12"/>
        <rFont val="Times New Roman"/>
        <family val="1"/>
      </rPr>
      <t>cuốn</t>
    </r>
  </si>
  <si>
    <t>Nguyễn Ái Quốc- Hồ Chí Minh với con đường cách mạng Việt Nam</t>
  </si>
  <si>
    <t>Viện Khoa học xã hội nhân văn quân sự</t>
  </si>
  <si>
    <t>Đường thời đại - Tiểu thuyết lịch sử, tập 3 - Vượt biển</t>
  </si>
  <si>
    <t>Luật thủ đô</t>
  </si>
  <si>
    <t>Hỏi - đáp về công tác kiểm tra giám sát và kỷ luật đảng của các tổ chức đảng ở cơ sở</t>
  </si>
  <si>
    <t>TS. Tô Quang Thu (Chủ biên)</t>
  </si>
  <si>
    <t xml:space="preserve">Phát triển xã hội và quản lý phát triển xã hội ở nước ta thời kỳ đổi mới Mô hình, thực tiễn và kinh nghiệm </t>
  </si>
  <si>
    <t xml:space="preserve">Tài liệu tham khảo phục vụ nghiên cứu các văn kiện
Đại hội đại biểu toàn quốc lần thứ XI của Đảng </t>
  </si>
  <si>
    <t xml:space="preserve">Cty TNHH Một thành viên in Và Văn Hoá Phẩm </t>
  </si>
  <si>
    <t xml:space="preserve">Tài liệu công tác Đảng cho bí thư chi bộ và cấp uỷ viên 
cơ sở (Tái bản)                   </t>
  </si>
  <si>
    <t>Cty CP in Tổng hợp Cần Thơ</t>
  </si>
  <si>
    <t>Tài liệu nghiên cứu Nghị quyết Hội nghị lần thứ tư Ban Chấp hành Trung ương Đảng Cộng sản Việt Nam khóa XI (Dùng cho cán bộ chủ chốt và báo cáo viên)</t>
  </si>
  <si>
    <t>Trợ giá 50%</t>
  </si>
  <si>
    <t>4/2012</t>
  </si>
  <si>
    <r>
      <t xml:space="preserve">BC tuần (3 đến 6/4): </t>
    </r>
    <r>
      <rPr>
        <b/>
        <sz val="12"/>
        <rFont val="Times New Roman"/>
        <family val="1"/>
      </rPr>
      <t xml:space="preserve">16 </t>
    </r>
    <r>
      <rPr>
        <sz val="12"/>
        <rFont val="Times New Roman"/>
        <family val="1"/>
      </rPr>
      <t>cuốn</t>
    </r>
  </si>
  <si>
    <t>Tính hiện đại và sự chuyển biến của văn hóa Việt Nam thời cận đại (Sách tham khảo)</t>
  </si>
  <si>
    <t>GS.TS. Đỗ Quang Hưng (CB), TS. Trần Viết Nghĩa</t>
  </si>
  <si>
    <t>Những vấn đề lý luận cơ bản về quan hệ pháp luật</t>
  </si>
  <si>
    <t>Đại học Luật Hà Nội - TS. Lê Vương Long</t>
  </si>
  <si>
    <t>Điều chỉnh pháp luật về trợ giúp pháp lý ở Việt Nam trong điều kiện đổi mới (Sách tham khảo)</t>
  </si>
  <si>
    <t>TS. Tạ Thị Minh Lý</t>
  </si>
  <si>
    <t>XN in TC CNQP</t>
  </si>
  <si>
    <t>Tăng cường công tác giám sát của Đảng</t>
  </si>
  <si>
    <t>Mai Thế Dương (Chủ biên)</t>
  </si>
  <si>
    <t>Tiến trình hội nhập thị trường chứng khoán Việt Nam vào thị trường chứng khoán ASEAN đến năm 2020 (Sách chuyên khảo)</t>
  </si>
  <si>
    <t>TS. Trần Quang Phú</t>
  </si>
  <si>
    <t>Lịch sử Đảng bộ và nhân dân xã An Sinh (1930-2010)</t>
  </si>
  <si>
    <t>Ban Chấp hành Đảng bộ huyện Đông Triều - Ban Chấp hành Đảng bộ xã An Sinh</t>
  </si>
  <si>
    <t>Quan điểm của chủ nghĩa Mác - Lênin về nhà nước với việc xây dựng nhà nước pháp quyền xã hội chủ nghĩa Việt nam (Sách chuyên khảo)</t>
  </si>
  <si>
    <t>TS. Trần Ngọc Liêu</t>
  </si>
  <si>
    <t>BCT 29-2/8: 21c</t>
  </si>
  <si>
    <t>Luật sửa đổi, bổ sung một số điều của Luật cư trú</t>
  </si>
  <si>
    <t>8-2013</t>
  </si>
  <si>
    <t>In ST</t>
  </si>
  <si>
    <t>Luật giáo dục quốc phòng và an ninh</t>
  </si>
  <si>
    <t>Pháp lệnh sửa đổi, bổ sung một số điều của Pháp lệnh ngoại hối</t>
  </si>
  <si>
    <t xml:space="preserve">Vận dụng tư tưởng Hồ Chí Minh vào xây dựng phong cách làm việc của cán bộ lãnh đạo, quản lý ở nước ta hiện nay </t>
  </si>
  <si>
    <t>PGS, TS. Nguyễn Thế Thắng                    (Chủ biên)</t>
  </si>
  <si>
    <t xml:space="preserve">Bác Hồ  chúc tết </t>
  </si>
  <si>
    <t>TS                  Trần Viết Hoàn</t>
  </si>
  <si>
    <t>Từ Mao Trạch Đông đến Hồ Cẩm Đào - năm đời Chủ tịch Quân uỷ Trung ương Trung Quốc (1949-2005)</t>
  </si>
  <si>
    <t>23/8/2007</t>
  </si>
  <si>
    <t>Năm ngày trên đất Mỹ - Thiên ký sự về chuyến thăm Hoa Kỳ của Chủ tịch nước Nguyễn Minh Triết</t>
  </si>
  <si>
    <t>Vũ Quang Tuấn</t>
  </si>
  <si>
    <t>Kiện toàn và đổi mới tổ chức bộ máy của Đảng đáp ứng yêu cầu nhiệm vụ mới</t>
  </si>
  <si>
    <t>PGS,TS.Nguyễn Hữu Tri</t>
  </si>
  <si>
    <t xml:space="preserve">Kỷ yếu Hội nghị toàn quốc sơ kết ba năm triển khai Nghị quyết 36-NQ/TW của Bộ Chính trị về công tác đối với  người Việt Nam ở nước ngoài và chương trình hành động của Chính phủ </t>
  </si>
  <si>
    <t>Văn minh làm giàu và nguồn gốc của cải</t>
  </si>
  <si>
    <t>TS.Vương Quân Hoàng</t>
  </si>
  <si>
    <t>Tây Nguyên trên đường phát triển bền vững</t>
  </si>
  <si>
    <t>Ban chỉ đạo Tây Nguyên</t>
  </si>
  <si>
    <t>Tài liệu học tập Nghị quyết Hội nghị lần thứ tư Ban Chấp hành Trung ương Đảng Cộng sản Việt Nam khóa XI (Dùng cho cán bộ đảng viên ở cơ sở)</t>
  </si>
  <si>
    <t>Tài liệu hỏi - đáp Nghị quyết Hội nghị lần thứ tư Ban Chấp hành Trung ương Đảng Cộng sản Việt Nam khóa XI (Dùng cho đoàn viên, hội viên các đoàn thể chính trị - xã hội và tuyên truyền rộng rãi trong nhân dân)</t>
  </si>
  <si>
    <t>Cẩm nang kiểm toán viên</t>
  </si>
  <si>
    <t>PGS, TS. Nguyễn Đình Hựu</t>
  </si>
  <si>
    <t>Nguyễn Du và Đỗ Phủ - Những tương đồng và khác biệt về tư tưởng nghệ thuật</t>
  </si>
  <si>
    <t>TS. Hoàng Trọng Quyền</t>
  </si>
  <si>
    <t>Phát hiện và sử dụng nhân tài (Sách tham khảo)</t>
  </si>
  <si>
    <t>Nhiệm Ngạn Thân</t>
  </si>
  <si>
    <t>Nghiên cứu so sánh quy định về đạo đức công vụ của một số quốc gia và Việt Nam</t>
  </si>
  <si>
    <t>Đỗ Thị Ngọc Lan (Chủ biên)</t>
  </si>
  <si>
    <t>Đảng lãnh đạo xây dựng và phát triển văn hóa trong thời kỳ đổi mới</t>
  </si>
  <si>
    <t>TS. Nguyễn Danh Tiên</t>
  </si>
  <si>
    <t>Đại hội XI của Đảng với nhiệm vụ xây dựng và bảo vệ Tổ quốc Việt Nam xã hội chủ nghĩa</t>
  </si>
  <si>
    <t>Hỏi - đáp pháp luật liên quan đến tín ngưỡng, tôn giáo</t>
  </si>
  <si>
    <t>Ban Tôn giáo Chính phủ</t>
  </si>
  <si>
    <t>Đường thời đại - Tiểu thuyết lịch sử, tập 4 - Bắt cóc hoa hậu</t>
  </si>
  <si>
    <t>Đường thời đại - Tiểu thuyết lịch sử, tập 5 - Lao vào lửa</t>
  </si>
  <si>
    <t>Đường thời đại - Tiểu thuyết lịch sử, tập 6 - Những cú đấm thép</t>
  </si>
  <si>
    <t>Đường thời đại - Tiểu thuyết lịch sử, tập 7 - Thung lũng tử thần</t>
  </si>
  <si>
    <t>Phạm Văn Đồng Tuyển tập (1966-1975).                                  Tập II</t>
  </si>
  <si>
    <t>Hội đồng chỉ đạo xuất bản</t>
  </si>
  <si>
    <t>17/3/2009</t>
  </si>
  <si>
    <t xml:space="preserve">Cty in Tiến bộ </t>
  </si>
  <si>
    <t>Lịch sử biên niên Đảng Cộng sản Việt Nam Tập III Đảng lãnh đạo kháng chiến và kiến quốc                                          (1945-1954)</t>
  </si>
  <si>
    <t>PGS, TS. Nguyễn Trọng Phúc                   (Chủ biên)</t>
  </si>
  <si>
    <r>
      <t xml:space="preserve">Cẩm namg giới thiệu pháp luật của tổ chức thương mại thế giới                                    </t>
    </r>
    <r>
      <rPr>
        <b/>
        <sz val="10"/>
        <rFont val="Times New Roman"/>
        <family val="1"/>
      </rPr>
      <t>(Song ngữ Việt - Anh)                WTO LAW IN A NUTSHELL                (Việtnamese - English)</t>
    </r>
  </si>
  <si>
    <t xml:space="preserve">GS, TS.                 PETER VAN DEN BOSSCHE Ths.                  Nguyễn Văn Tuấn </t>
  </si>
  <si>
    <t>Kyz năng thực hành văn hoá công sở, lễ tân và nghi thức nhà nước ở cơ quan                             (Sách tham khảo)</t>
  </si>
  <si>
    <t xml:space="preserve">TS,                     Trần Hoàng - Ths.                     Trần Việt Hoa </t>
  </si>
  <si>
    <t xml:space="preserve">Bác Hồ với Hà Nội </t>
  </si>
  <si>
    <t>Bùi Kim Hồng Đỗ Hoàng Linh Nguyễn Văn Dương                   (Sưu tầm biên soạn )</t>
  </si>
  <si>
    <t>Ngàn năm lịch sử văn hoá Thăng Long Hà Nội                         (Hỏi và đáp)</t>
  </si>
  <si>
    <t>PGS, TSKH. Nguyễn Hải Kế (Chủ biên)</t>
  </si>
  <si>
    <t>An sinh xã hội đối với nông dân trong nền kinh tế thị trường ở Việt Nam                                    (Sách chuyên khảo)</t>
  </si>
  <si>
    <t xml:space="preserve">TS. Mai Ngọc Anh </t>
  </si>
  <si>
    <t>Các làng khoa bảng Thăng Long Hà Nội                                 (Sách tham khảo)</t>
  </si>
  <si>
    <t>Bùi Xuân Đính -Nguyễn Viết Chức                  (Đồng chủ biên)</t>
  </si>
  <si>
    <t>Bộ Tư lệnh bộ đội biên phòng Bộ chỉ huy bộ đội biên phòng tỉnh Bình Phước</t>
  </si>
  <si>
    <t>20/02/2009</t>
  </si>
  <si>
    <t>Lịch sử đấu tranh cách mạng của Đảng bộ và nhân dân xã Bình Hải (1930-1975)</t>
  </si>
  <si>
    <t>Ban Chấp hành Đảng bộ xã Bình Hải</t>
  </si>
  <si>
    <t>CD-ROM Hệ thống tra cứu văn bản pháp luật</t>
  </si>
  <si>
    <t>Phạm Hùng - Người chiến sĩ dạ sắt gan đồng</t>
  </si>
  <si>
    <t>Ban Tuyên giáo Tỉnh ủy Vĩnh Long, Nguyễn Chiến Thắng</t>
  </si>
  <si>
    <t>Hồ Chí Minh - Ngôi sao sáng mãi trên bầu trời Việt Nam</t>
  </si>
  <si>
    <t>Vũ Khiêu</t>
  </si>
  <si>
    <t>Đi dọc miền Đông (Hồi ký - Hồ Sơn Đài thể hiện)</t>
  </si>
  <si>
    <t>Trương Văn Tươi</t>
  </si>
  <si>
    <t>Thành phố Hà Tĩnh - Theo dòng lịch sử</t>
  </si>
  <si>
    <t xml:space="preserve">Văn bản pháp luật về bảo hiểm thất nghệp                         * Luật bảo hiểm xã hội năm 2006                                                                       * Nghị định số 127/ 2008/NĐ- CP ngày 12-12-2008 Quy định chi tiết và hướng dẫn thi hành một số điều của Luật bảo hiểm xã hội về bảo hiểm thất nghiệp </t>
  </si>
  <si>
    <t xml:space="preserve">Các nghị quyết được thông qua tại kỳ họp thứ  tư  Quốc Hội khoá XII </t>
  </si>
  <si>
    <t>Bộ thủ tục hành chính về xây dựng (Thuộc phạm vi, chức năng quản lý của Bộ Xây dựng được áp dụng thống nhất từ trung ương đến cơ sở)</t>
  </si>
  <si>
    <t>ThS. Ma Thị Luận (Biên soạn)</t>
  </si>
  <si>
    <t>Hỏi - đáp về thông tin và truyền thông</t>
  </si>
  <si>
    <t>Đổi mới, nâng cao hiệu quả doanh nghiệp nhà nước bảo đảm vai trò chủ đạo của kinh tế nhà nước trong nền kinh tế thị trường định hướng xã hội chủ nghĩa</t>
  </si>
  <si>
    <t>Học viện CT-HC QG HCM, GS, TS. Tạ Ngọc Tấn- PGS, TS. Lê Quốc Lý (Đồng chủ biên)</t>
  </si>
  <si>
    <t>Lịch sử Đảng bộ thành phố Cao Bằng (1930-2012)</t>
  </si>
  <si>
    <t>Đảng bộ tỉnh Cao Bằng, Ban Chấp hành Đảng bộ thành phố Cao Bằng</t>
  </si>
  <si>
    <t>Phát triển giáo dục trong điều kiện kinh tế thị trường và hội nhập quốc tế</t>
  </si>
  <si>
    <t>PGS,TS. Tràn Quốc Toản (Chủ biên), GS.TSKH. Đặng Ứng Vận, PGS, TS. Đặng Bá Lãm, TS. Trần Thị Bích Liễu</t>
  </si>
  <si>
    <t>Ban Tuyên giáo Trung ương- Trung ương Đoàn Thanh niên cộng sản HCM</t>
  </si>
  <si>
    <t>Mặt trận Tổ quốc Việt Nam xây dựng sự đồng thuận xã hội trong công cuộc đổi mới đất nước</t>
  </si>
  <si>
    <t>TS. Nguyễn Thị Lan</t>
  </si>
  <si>
    <t>Luật sở hữu trí tuệ năm 2005 (Đã được sửa đổi, bổ sung năm 2009) (Song ngữ Việt- Anh) The law on intellectual property in 2005 (Amended and supplemented in 2009) (Vietnamese- English)</t>
  </si>
  <si>
    <t>Trung tướng Nguyễn Tiến Bình</t>
  </si>
  <si>
    <t>Bộ Tư pháp - Viện Khoa học Pháp lý - TS. Nguyễn Văn Hiển (Chủ biên)</t>
  </si>
  <si>
    <t xml:space="preserve">Tìm hiểu Luật thú y năm 2015 </t>
  </si>
  <si>
    <t>Thiên Ấn - Hà Nam</t>
  </si>
  <si>
    <t>Tủ sách pháp luật phổ thông</t>
  </si>
  <si>
    <t>Tìm hiểu Luật ngân sách nhà nước năm 2015</t>
  </si>
  <si>
    <t>Thành lập, tổ chức và hoạt động của công ty trách nhiệm hữu hạn</t>
  </si>
  <si>
    <t>Lê Thành - Hoàng Minh - Đậu Quốc Dũng</t>
  </si>
  <si>
    <t>Tủ sách pháp luật doanh nhân</t>
  </si>
  <si>
    <t>Luật giáo dục năm 2005 sửa đổi, bổ sung năm 2009, 2014</t>
  </si>
  <si>
    <t>Hỏi - đáp về Mặt trận Tổ quốc Việt Nam</t>
  </si>
  <si>
    <t>Tập đoàn Dầu khí VN</t>
  </si>
  <si>
    <t>Cty TNHH MTV In báo Nhân dân</t>
  </si>
  <si>
    <t xml:space="preserve">Việt Nam từ thời kỳ bao cấp đến thời kỳ đổi mới </t>
  </si>
  <si>
    <t>PGS. TS. Đức Vượng</t>
  </si>
  <si>
    <t>Lịch sử lực lượng vũ trang nhân dân thành phố Bà Rịa (1945-2014)</t>
  </si>
  <si>
    <t>Đảng ủy - Ban chỉ huy quân sự thành phố Bà Rịa</t>
  </si>
  <si>
    <t>Tư tưởng chính trị của C. Mác, Ph.Ăngghen, V.I.Lênin và Hồ Chí Minh</t>
  </si>
  <si>
    <t>PGS.TS. Lê Minh Quân</t>
  </si>
  <si>
    <t>Chính sách công - những vấn đề cơ bản</t>
  </si>
  <si>
    <t>PGS.TS. Nguyễn Hữu Hải</t>
  </si>
  <si>
    <t>Một số giải pháp nhằm hạn chế mối quan hệ không bình thường giữa một bộ phận cán bộ, đảng viên có chức, có quyền với các doanh nghiệp để trục lợi ở nước ta</t>
  </si>
  <si>
    <t>Lịch sử lực lượng vũ trang nhân dân huyện Châu Đức (1945-2014)</t>
  </si>
  <si>
    <t>Đảng ủy - Ban chỉ huy quân sự huyện Châu Đức</t>
  </si>
  <si>
    <t>BC tuần 3-9 đến 6-9</t>
  </si>
  <si>
    <t>9-2014</t>
  </si>
  <si>
    <t>Đối chiếu Hiến pháp năm 2013 và Hiến ph áp năm 1992 (sđ, bs năm 2001) của nước CHXHCNVN</t>
  </si>
  <si>
    <t>TS. Tô Văn Hòa</t>
  </si>
  <si>
    <t>Chủ quyền của VN đối với 2 quần đảo Hoàng Sa và Trường Sa</t>
  </si>
  <si>
    <t>TS. Nguyễn Văn Thành</t>
  </si>
  <si>
    <t>Hiện đại hoá giáo dục (Sách tham khảo) (Xuất bản lần thứ hai)</t>
  </si>
  <si>
    <t>Vương Bân Thái (Chủ biên)</t>
  </si>
  <si>
    <t>Thẩm quyền, trách nhiệm của người đứng đầu cấp uỷ, chính quyền trong hệ thống chính trị hiện nay (Xuất bản lần thứ hai)</t>
  </si>
  <si>
    <t>Ban Tổ chức Trung ương - Tạp chí Cộng sản - Tỉnh uỷ Bắc Ninh - PGS.TS. Vũ Văn Phúc (Chủ biên)</t>
  </si>
  <si>
    <t>Học viện Báo chí và Tuyên truyền, PGS, TS. Ng. Văn Dững (Chủ biên), TS. Đỗ Thị Thu Hằng</t>
  </si>
  <si>
    <t>In và TM Thuận Phát</t>
  </si>
  <si>
    <t>Lịch sử Đảng bộ và nhân dân xã Trung Hải (1930-2010)</t>
  </si>
  <si>
    <t>Ban Chấp hành Đảng bộ xã Trung Hải</t>
  </si>
  <si>
    <t>Quy định xử phạt vi phạm hành chính trong lĩnh vực giao thông đường thủy nội địa</t>
  </si>
  <si>
    <t>Luật xử lý vi phạm hành chính năm 2012 và văn bản hướng dẫn thi hành</t>
  </si>
  <si>
    <t>Sổ tay công tác phòng, chống tham nhũng (tái bản lần thứ nhất, có sc, bs)</t>
  </si>
  <si>
    <t>Nghị quyết Đại hội XII của Đảng với đổi mới công tác tư tưởng, lý luận chính trị trong các trường đại học, cao đẳng</t>
  </si>
  <si>
    <t>Đại học Quốc gia Thành phố Hồ Chí Minh</t>
  </si>
  <si>
    <t>In Tuấn Vũ</t>
  </si>
  <si>
    <t>Lịch sử phong trào phụ nữ tỉnh Khánh Hoà (1930-2011)</t>
  </si>
  <si>
    <t>Hội Liên hiệp phụ nữ tỉnh Khánh Hoà</t>
  </si>
  <si>
    <t>Lịch sử Quân giải phóng miền Nam Việt Nam trên chiến trường B2 (1961-1976)</t>
  </si>
  <si>
    <t>Lịch sử Đảng bộ xã Phùng Chí Kiên (1930-2015)</t>
  </si>
  <si>
    <t>Ban Chấp hành Đảng bộ xã Phùng Chí Kiên</t>
  </si>
  <si>
    <t>Giá trị thặng dư trong nền kinh tế nối kết (Sách tham khảo)</t>
  </si>
  <si>
    <t>TS. Lê Thanh Hải</t>
  </si>
  <si>
    <t>Documentos del XII congreso nacional del partido (Văn kiện Đại hội lần thứ XII của Đảng - tiếng Tây Ban Nha)</t>
  </si>
  <si>
    <t>Partido comunista de Viet Nam</t>
  </si>
  <si>
    <t>Văn kiện Đại hội lần thứ XII của Đảng (tiếng Lào)</t>
  </si>
  <si>
    <t>Văn kiện Đại hội lần thứ XII của Đảng (tiếng Nga)</t>
  </si>
  <si>
    <t>Documents of the XIIth party congress (Văn kiện Đại hội lần thứ XII của Đảng - tiếng Anh)</t>
  </si>
  <si>
    <t>Communist party of Vietnam</t>
  </si>
  <si>
    <t>Văn kiện Đại hội lần thứ XII của Đảng (tiếng Trung)</t>
  </si>
  <si>
    <t>Hỏi - đáp về công tác thông tin và truyền thông ở cơ sở</t>
  </si>
  <si>
    <t>81 câu hỏi - đáp về đoàn thanh niên cộng sản Hồ Chí Minh</t>
  </si>
  <si>
    <t>Hải Phòng</t>
  </si>
  <si>
    <t>70 câu hỏi - đáp về đội thiếu niên tiền phong Hồ Chí Minh</t>
  </si>
  <si>
    <t>Hướng dẫn nghiệp vụ công tác đảng viên - tập 1</t>
  </si>
  <si>
    <t>Các văn bản của Tỉnh uỷ Sơn La khoá XII nhiệm kỳ                           2005 - 2010 ban hành từ                                        tháng 1 đến tháng 9 năm 2010</t>
  </si>
  <si>
    <t>Cty TNHH một thành viên in Văn Hoá Phẩm</t>
  </si>
  <si>
    <t>Sự lãnh đạo của Đảng đối với ngành kiểm sát nhân dân
(Lưu hành nội bộ)</t>
  </si>
  <si>
    <t xml:space="preserve">Việt Kiểm sát nhân dân tối cao </t>
  </si>
  <si>
    <t xml:space="preserve">Cty CP in Truyền thông Việt Nam </t>
  </si>
  <si>
    <t>Bình luận khoa học Bộ luật
tố tụng hình sự năm 2003
(Tái bản có sửa chữa, bổ sung)</t>
  </si>
  <si>
    <t xml:space="preserve">GS. TS. Ng. Ngọc Anh (Chủ biên), Trần Quang Tiệp </t>
  </si>
  <si>
    <t xml:space="preserve">Cty TNHH Một thành viên in và Văn hoá phẩm </t>
  </si>
  <si>
    <t xml:space="preserve">Lịch sử Đảng bộ huyện
Trùng Khánh 1930 - 2005 </t>
  </si>
  <si>
    <t xml:space="preserve">Đảng bộ huyện Cao Bằng, BCHĐB huyện Trùng Khánh </t>
  </si>
  <si>
    <t xml:space="preserve">Ghi nhận những hoạt động
của Quốc hội </t>
  </si>
  <si>
    <t xml:space="preserve">TS. Bùi Ngọc Thanh </t>
  </si>
  <si>
    <t xml:space="preserve">Cty TNHH một thành viên in và Văn hoá phẩm </t>
  </si>
  <si>
    <t>Giáo dục pháp luật cho đồng bào dân tộc Khmer trên địa bàn tỉnh Bạc Liêu</t>
  </si>
  <si>
    <t>ThS. Dương Thành Trung</t>
  </si>
  <si>
    <t>Phát triển bền vững vùng ven các đô thị tại Việt Nam (Kỷ yếu)</t>
  </si>
  <si>
    <t>Diễn đàn kinh tế và tài chính Việt - Pháp khóa IX</t>
  </si>
  <si>
    <t>Pour une urbanisation durable de la périphérie des villes vietnamiennes (actes)</t>
  </si>
  <si>
    <t>Forum é conomique et financier franco-Vietnamien 9 session</t>
  </si>
  <si>
    <t>Chiến lược và chính sách ngoại giao của Trung Quốc (Sách tham khảo nội bộ)</t>
  </si>
  <si>
    <t>Sở Thụ Long - Kim Uy (Chủ biên)</t>
  </si>
  <si>
    <t xml:space="preserve">Lịch sử đấu tranh của các chiến sĩ yêu nước và cách mạng nhà tù Côn Đảo (1862-1975) </t>
  </si>
  <si>
    <t>Học viện Chính trị - Hảnh chính quốc gia Hồ Chí Minh - Viện Lịch sử Đảng</t>
  </si>
  <si>
    <t xml:space="preserve">Ths. Nguyễn Thị Thơm, ThS. Nguyễn Thị Ánh, ThS. Phùng Thị Thanh Hà </t>
  </si>
  <si>
    <t xml:space="preserve">Cty ACS Việt Nam </t>
  </si>
  <si>
    <t>Giám định pháp y</t>
  </si>
  <si>
    <t>Lịch sử Văn phòng Tỉnh ủy
Sơn La (1946-2005)</t>
  </si>
  <si>
    <t xml:space="preserve">Ban Chấp hành Đảng bộ tỉnh Sơn La </t>
  </si>
  <si>
    <t>Quá trình đổi mới hệ thống chính trị ở Việt Nam 
(1986-2011)</t>
  </si>
  <si>
    <t xml:space="preserve">TS. Phạm Ngọc Trâm </t>
  </si>
  <si>
    <t>Những vấn đề về sở hữu, quản lý và sử dụng đất đai trong giai đoạn hiện nay (Sách tham khảo)</t>
  </si>
  <si>
    <t>PGS,TS. Vũ Văn Phúc (Chủ biên)</t>
  </si>
  <si>
    <t>Bác Hồ với Tuyên Quang</t>
  </si>
  <si>
    <t>Về những điểm mới của Cương lĩnh xây dựng đất nước trong thời kỳ quá độ lên chủ nghĩa xã hội (Bổ sung phát triển năm 2011) (Tài liệu tham khảo phục vụ nghiên cứu các văn kiện Đại hội XI)</t>
  </si>
  <si>
    <t xml:space="preserve">PGS, TS. Phạm Văn Linh </t>
  </si>
  <si>
    <t xml:space="preserve">Xí nghiệp in ACS Việt Nam </t>
  </si>
  <si>
    <t xml:space="preserve">Luật công chức </t>
  </si>
  <si>
    <t xml:space="preserve">Luật thương mại </t>
  </si>
  <si>
    <t>Luật doanh nghiệp năm 2005 được sửa đổi, bổ sung năm 2009</t>
  </si>
  <si>
    <t xml:space="preserve">Pháp lệnh sửa đổi, bổ sung một số điều của pháp lệnh thẩm phán và hội thẩm toà án nhân dân </t>
  </si>
  <si>
    <t>Văn hóa DT</t>
  </si>
  <si>
    <t>Sự phát triển của cộng đồng doanh nghiệp Việt Nam sau khi gia nhập WTO (Sách tham khảo)</t>
  </si>
  <si>
    <t>Kỷ yếu                                             Đảng bộ Ba đình khoá XXIII nhiệm kỳ                                          2005 - 2010</t>
  </si>
  <si>
    <t>Ban Chấp hành Đảng bộ quận Ba Đình</t>
  </si>
  <si>
    <t>Lịch sử Đảng bộ huyện                         Bình Sơn                                                  (1975 - 2005)</t>
  </si>
  <si>
    <t xml:space="preserve">Ban chấp hành Đảng bộ huyện Bình Sơn </t>
  </si>
  <si>
    <t>Tư duy lý luận của Đảng ta về đổi mới giáo dục quốc phòng trong tình hình hiện nay                    (Sách chuyên khảo)</t>
  </si>
  <si>
    <t>Một số vấn đề đổi mới nội dung, phương thức công tác tuyên giáo trong tình hình mới</t>
  </si>
  <si>
    <t>Hội đồng khoa học các cơ quan Đảng Trung ương - 20 năm xây dựng và phát triển (1996-2016)</t>
  </si>
  <si>
    <t xml:space="preserve">Hội đồng khoa học các cơ quan Đảng Trung ương </t>
  </si>
  <si>
    <t>Giáo trình chính trị học nâng cao (Dành cho hệ đào tạo thạc sĩ)</t>
  </si>
  <si>
    <t>Học viện Báo chí và Tuyên truyền - PGS.TS. Lưu Văn An (Chủ biên)</t>
  </si>
  <si>
    <t>:LKTG</t>
  </si>
  <si>
    <t>Đường thời đại - Tiểu thuyết lịch sử, tập 16 - Cứu đôla</t>
  </si>
  <si>
    <t>Đường thời đại - Tiểu thuyết lịch sử, tập 17 - Vào cửa tử</t>
  </si>
  <si>
    <t>NB</t>
  </si>
  <si>
    <r>
      <t xml:space="preserve">BC tuần (11 đến 15/3): </t>
    </r>
    <r>
      <rPr>
        <b/>
        <sz val="12"/>
        <rFont val="Times New Roman"/>
        <family val="1"/>
      </rPr>
      <t>16</t>
    </r>
  </si>
  <si>
    <t>Luật phổ biến, giáo dục pháp luật</t>
  </si>
  <si>
    <t>Quy định pháp luật xử phạt vi phạm hành chính về quyền tác giả và quyền liên quan</t>
  </si>
  <si>
    <t>Pháp lệnh thủ tục bắt giữ tàu bay năm 2010 và văn bản hướng dẫn thi hành</t>
  </si>
  <si>
    <t>Đường cách mệnh</t>
  </si>
  <si>
    <t>Giáo trình Tội phạm học (Dành cho sinh viên và học viên cao học ngành luật)</t>
  </si>
  <si>
    <t>TS. Dương Tuyết Miên, Trường đại học Luật Hà Nội</t>
  </si>
  <si>
    <t>Cty CP in Trần Hưng</t>
  </si>
  <si>
    <t>Hỏi - đáp về người nước ngoài làm việc tại Việt Nam (Tủ sách Pháp luật doanh nhân)</t>
  </si>
  <si>
    <t>Thanh Nga (Chủ biên)</t>
  </si>
  <si>
    <t>William James và chủ nghĩa thực dụng Mỹ</t>
  </si>
  <si>
    <t>Trịnh Sơn Hoan</t>
  </si>
  <si>
    <t>Tâm lý học phát triển giai đoạn thanh niên - tuổi già</t>
  </si>
  <si>
    <t>TS. Nguyễn Văn Đồng</t>
  </si>
  <si>
    <t>Lịch sử ngành hậu cần - kỹ thuật lực lượng vũ trang tỉnh Bà Rịa - Vũng Tàu (1945-1975)</t>
  </si>
  <si>
    <t>Đảng ủy - Bộ Chỉ huy quân sự tỉnh Bà Rịa - Vũng Tàu</t>
  </si>
  <si>
    <t>Giáo trình Đường lối cách mạng của Đảng Cộng sản Việt Nam (Dành cho sinh viên đại học, cao đẳng khối không chuyên ngành Mác - Lênin, tư tưởng Hồ Chí Minh) (Tái bản có sửa chữa, bổ sung)</t>
  </si>
  <si>
    <t>Tư tưởng triết học Trần Nhân Tông - đặc điểm và giá trị lịch sử</t>
  </si>
  <si>
    <t>TS. Bùi Duy Du</t>
  </si>
  <si>
    <t>Một số vấn đề về tín ngưỡng, tôn giáo ở Việt Nam hiện nay</t>
  </si>
  <si>
    <t>Trương Hải Cường</t>
  </si>
  <si>
    <t>Kỹ năng lập và chỉ đạo thực hiện kế hoạch phát triển KT-XH cấp xã, phường, thị trấn</t>
  </si>
  <si>
    <t>Tập thể tác giả Ths. Lê Văn Hoà, Ths. NguyễnThị Phương Lan…</t>
  </si>
  <si>
    <t>NXB Văn hóa dân tộc</t>
  </si>
  <si>
    <t>Hỏi - đáp về quản lý địa chính - đất đai của chính quyền cấp xã (tái bản có sửa chữa, bổ sung)</t>
  </si>
  <si>
    <t xml:space="preserve">Báo cáo thường niên doanh nghiệp Việt Nam 2009                      chủ đề năm Nâng cao năng lực mới trong doanh nghiệp </t>
  </si>
  <si>
    <t xml:space="preserve">VCCI Phòng thương mại và công nghiệp Việt Nam </t>
  </si>
  <si>
    <t>Sách 2010 31/12/2010 nộp LC</t>
  </si>
  <si>
    <t>Vietnam business annual report 2009 - Theme of the year Enhancing the innovation capacity of businesses</t>
  </si>
  <si>
    <t>VCCI Vietnam chamber of commerce and industry</t>
  </si>
  <si>
    <t xml:space="preserve">Một số vấn đề về phát triển nguồn nhân lực dân tộc thiểu số cho sự nghiệp đẩy mạnh công nghiệp hoá, hiện đại hoá ở Việt Nam, tập I </t>
  </si>
  <si>
    <t>PGS, TS. Nguyễn Đăng Thành 
(Chủ biên)</t>
  </si>
  <si>
    <t xml:space="preserve">Sách 2010 </t>
  </si>
  <si>
    <t>BCH ĐB huyện Tiền Hải</t>
  </si>
  <si>
    <t>Quan điểm của C.Mác, Ph. Ăngghen, V.I.Lênin, HCM và ĐCS VN về báo chí</t>
  </si>
  <si>
    <t>HV CT-HC QG HCM, Lê Quốc Lý, Lê V. Toan, Ngô Kim Ngân,  Ng.T.Phương Thảo (đồng CB)</t>
  </si>
  <si>
    <t>Krông Ana - 30 năm xây dựng và phát triển</t>
  </si>
  <si>
    <t>BCH ĐB huyện Krông Ana</t>
  </si>
  <si>
    <t>VK ĐH Đảng lần thứ XI
 (tiếng TBN)</t>
  </si>
  <si>
    <t>Cty in Tiến bộ</t>
  </si>
  <si>
    <r>
      <t xml:space="preserve">BC tuần (24-28/10/2011):
 </t>
    </r>
    <r>
      <rPr>
        <b/>
        <sz val="9"/>
        <rFont val="Times New Roman"/>
        <family val="1"/>
      </rPr>
      <t>5 cuốn</t>
    </r>
  </si>
  <si>
    <t>VK ĐH Đảng lần thứ XI
 (tiếng Nga)</t>
  </si>
  <si>
    <t>VK ĐH Đảng lần thứ XI
 (tiếng Anh)</t>
  </si>
  <si>
    <t>Các nghị quyết và một số VB quan trọng tại kỳ họp thứ nhất Quốc hội khóa XIII</t>
  </si>
  <si>
    <t>Nhà in ST</t>
  </si>
  <si>
    <t>Đường thời đại - Tiểu thuyết lịch sử: Cứu bóng trước khung thành - 19</t>
  </si>
  <si>
    <t>Đường thời đại - Tiểu thuyết lịch sử: Thần tốc thẳng tiến - 20</t>
  </si>
  <si>
    <t>Mô hình quản trị tập đoàn kinh tế tư nhân Việt Nam (Sách chuyên khảo)</t>
  </si>
  <si>
    <t>PGS.TS. Lê Quang Cảnh (Chủ biên)</t>
  </si>
  <si>
    <t>Thượng tướng, PGS. TS. Nguyễn Văn Thành</t>
  </si>
  <si>
    <t>Quan hệ ngoại giao Việt Nam - Trung Quốc thời Nguyễn (1802-1885)</t>
  </si>
  <si>
    <t>TS. Nguyễn Thị Mỹ Hạnh</t>
  </si>
  <si>
    <t>Lịch sử cách mạng của Đảng bộ và nhân dân xã Hữu Hoà (1930-2015)</t>
  </si>
  <si>
    <t>Ban Chấp hành Đảng bộ xã Hữu Hoà</t>
  </si>
  <si>
    <t>Đoàn Thanh niên cứu quốc Hoàng Diệu</t>
  </si>
  <si>
    <t>Ban Tuyên giáo Thành uỷ Hà Nội - Ban liên lạc Đoàn Thanh niên cứu quốc Hoàng Diệu</t>
  </si>
  <si>
    <t>Lịch sử Đảng bộ và nhân dân thị trấn Chũ (1930-2016)</t>
  </si>
  <si>
    <t>Ban Chấp hành Đảng bộ thị trấn Cũ</t>
  </si>
  <si>
    <t>Văn hoá làng và nhân cách người Việt</t>
  </si>
  <si>
    <t>Nguyễn Đức Hưng</t>
  </si>
  <si>
    <t>Tìm hiểu về quan hệ công chúng (PR) và việc vận dụng trong lực lượng cảnh sát nhân dân (Sách tham khảo)</t>
  </si>
  <si>
    <t>Hồ Thị Ngọc Hương (Chủ biên), Nguyễn Thị Linh</t>
  </si>
  <si>
    <t>70 năm tác phẩm Đời sống mới của Chủ tịch Hồ Chí Minh - Giá trị lý luận và thực tiễn trong phong trào xây dựng nông thôn mới và đô thị văn minh (Kỷ yếu Hội thảo khoa học cấp Quốc gia)</t>
  </si>
  <si>
    <t>Học viện Chính trị quốc gia Hồ Chí Minh - Ban Tuyên giáo Trung ương - Ban Dân vận Trung ương - Bộ Nông nghiệp và phát triển nông thôn</t>
  </si>
  <si>
    <t>TWĐH (1000b) + TPH (400b, giá 176000đ)</t>
  </si>
  <si>
    <t>Xây dựng xã hội học tập - Cách tiếp cận mới cho tăng trưởng, phát triển và tiến bộ xã hội (Sách tham khảo)</t>
  </si>
  <si>
    <t>Joseph E. Stiglitz và Bruce C. Greenwald</t>
  </si>
  <si>
    <t>Một số trào lưu triết học và tư tưởng chính trị phương Tây đương đại (Sách tham khảo)</t>
  </si>
  <si>
    <t>PGS.TS. Nguyễn Tấn Hùng</t>
  </si>
  <si>
    <t>Bộ luật hình sự năm 2015, sửa đổi, bổ sung năm 2017</t>
  </si>
  <si>
    <t>Sự thật (2000b), HCM, CT, BĐ (3000b/đơn vị)</t>
  </si>
  <si>
    <t>Các mô hình tuyển dụng công chức trên thế giới và định hướng ứng dụng cho Việt Nam</t>
  </si>
  <si>
    <t>TS. Đào Thị Thanh Thuỷ</t>
  </si>
  <si>
    <t>Giáo trình Luật dân sự Việt Nam - Tập 2</t>
  </si>
  <si>
    <t>Trường ĐH Kiểm sát Hà Nội, PGS.TS. Vũ Thị Hồng Vân (Chủ biên)</t>
  </si>
  <si>
    <t>Hướng dẫn tự học môn Những nguyên lý cơ bản của chủ nghĩa Mác - Lênin</t>
  </si>
  <si>
    <t>Đoàn Sỹ Tuấn (Chủ biên)</t>
  </si>
  <si>
    <t>Giáo dục sức khoẻ sinh sản vị thành niên cho học sinh trung học phổ thông (Tài liệu tổ chức hoạt động và trải nghiệm sáng tạo)</t>
  </si>
  <si>
    <t>Uỷ ban Y tế Hà Lan - Việt Nam</t>
  </si>
  <si>
    <t>Hồ Chí Minh với sự nghiệp nhân đạo</t>
  </si>
  <si>
    <t>Hội Chữ Thập đỏ Việt Nam</t>
  </si>
  <si>
    <t>Tư tưởng, tấm gương đạo đức Hồ Chí Minh về xây dựng đảng ta thật sự trong sạch, vững mạnh " Là đạo đức, là văn minh" (Tài liệu tham khảo phục vụ nghiên cứu, học tập chủ đề năm 2010 Cuộc vận động " Học tập và làm theo tấm gương đạo đức Hồ Chí Minh" )</t>
  </si>
  <si>
    <t>79 câu chuyện từ nơi Bác Hồ ở và làm việc</t>
  </si>
  <si>
    <t>Khu di tích Chủ tịch Hồ Chí Minh tại Phủ chủ tịch</t>
  </si>
  <si>
    <t>Một số vấn đề về giáo dục và tính giáo dục của thơ ca</t>
  </si>
  <si>
    <t>Trần Kim Đồng</t>
  </si>
  <si>
    <t>Pháp luật về quyền quản lý lao động của người sử dụng lao động ở Việt Nam (Sách chuyên khảo)</t>
  </si>
  <si>
    <t>Đại học Luật Hà Nội - TS. Đỗ Thị Dung</t>
  </si>
  <si>
    <t>Tư tưởng Hồ Chí Minh về cán bộ và công tác cán bộ công an nhân dân</t>
  </si>
  <si>
    <t>Thượng tướng, GS.TS. Tô Lâm</t>
  </si>
  <si>
    <t>Vận dụng tư tưởng khoan dung trong bối cảnh Việt Nam hiện nay</t>
  </si>
  <si>
    <t>TS. Nguyễn THị Phương Mai</t>
  </si>
  <si>
    <t>Kết hợp tăng trưởng kinh tế với bảo vệ môi trường ở các tỉnh Bắc Trung Bộ hiện nay</t>
  </si>
  <si>
    <t>TS. Đỗ Trọng Hưng</t>
  </si>
  <si>
    <t>Lịch sử Đảng bộ khối các cơ quan tỉnh Hà Tĩnh (1956-2010)</t>
  </si>
  <si>
    <t>Đảng bộ khối các cơ quan tỉnh Hà Tĩnh</t>
  </si>
  <si>
    <t>Luật Mặt trận tổ quốc Việt Nam</t>
  </si>
  <si>
    <t>Các nghị quyết của Trung ương Đảng 2011-2015 (Lưu hành nội bộ)</t>
  </si>
  <si>
    <t>Hương sắc Đông Anh - Tập 2</t>
  </si>
  <si>
    <t>Nhà văn hoá huyện Đông Anh</t>
  </si>
  <si>
    <t>Hỏi - đáp về Luật an toàn, vệ sinh lao động năm 2015 (Tủ sách pháp luật phổ thông)</t>
  </si>
  <si>
    <t>Lê Thị Thanh Duyên - Nguyễn Vân Anh</t>
  </si>
  <si>
    <t>Luật quốc tịch Việt Nam năm 2008 đã được sửa đổi, bổ sung năm 2014</t>
  </si>
  <si>
    <t>Sổ tay cán bộ, công chức, viên chức</t>
  </si>
  <si>
    <t>Khuyến học</t>
  </si>
  <si>
    <t xml:space="preserve">Trần Hồng Đức </t>
  </si>
  <si>
    <t>Lịch sử quan hệ đặc biệt Việt Nam - Lào, Lào - Việt Nam (1930 - 2007) 
(tiếng Lào)</t>
  </si>
  <si>
    <t>27/5/2011</t>
  </si>
  <si>
    <t xml:space="preserve">Cty in
 Tiến Bộ </t>
  </si>
  <si>
    <t>Lịch sử quan hệ đặc biệt Việt Nam - Lào, Lào - Việt Nam (1930 - 2007) 
(Sách ảnh, cuốn Lào-Việt)</t>
  </si>
  <si>
    <t xml:space="preserve">Ban chỉ đạo biên soạn </t>
  </si>
  <si>
    <t>24x29</t>
  </si>
  <si>
    <t>Quản lý Nhà nước về kinh tế của uỷ ban nhân dân huyện Vấn đề và giải pháp                                  (Sách chuyên khảo)</t>
  </si>
  <si>
    <t>Trường cao đẳng Kinh tế- Kỹ thuật Cần Thơ, ThS. Trang Vũ Phương- ThS. Ng. Minh Quyền</t>
  </si>
  <si>
    <t>Tổng hợp Cần Thơ</t>
  </si>
  <si>
    <t>Giáo dục liêm chính cho thanh, thiếu niên - Ví dụ từ mười một quốc gia, vùng lãnh thổ (Sách tham khảo)</t>
  </si>
  <si>
    <t>Tổ chức Minh bạch Quốc tế</t>
  </si>
  <si>
    <t>Giáo trình Luật hình sự quốc tế</t>
  </si>
  <si>
    <t>ĐH QG HN, Khoa Luật, TS.GVCC. Ng. Ngọc Chí (Chủ biên)</t>
  </si>
  <si>
    <t>Savina</t>
  </si>
  <si>
    <t>Tài liệu học tập chính trị dành cho học viên 
lớp bồi dưỡng kết nạp Đảng                   (Tái bản)</t>
  </si>
  <si>
    <t xml:space="preserve">Vấn đề áp dụng và hoàn thiện pháp luật qua thực tiễn xét xử vụ việc dân sự, 
hôn nhân và gia đình </t>
  </si>
  <si>
    <t xml:space="preserve">TS.                                Lê Thu Hà </t>
  </si>
  <si>
    <t>Luật viễn thông năm 2009
và VBHDTH</t>
  </si>
  <si>
    <t xml:space="preserve">Quy định pháp luật 
về phòng chống rửa tiền </t>
  </si>
  <si>
    <t>Tài liệu phục vụ Đại hội Đại biểu Đảng bộ khối các cơ quan Trung ương nhiệm kỳ                     2010 - 2015</t>
  </si>
  <si>
    <t>Lịch sử Đảng bộ tỉnh Bắc Ninh (1926 - 2008)</t>
  </si>
  <si>
    <t xml:space="preserve">Đảng CSViệt Nam BCHĐBộ tỉnh Bắc Ninh </t>
  </si>
  <si>
    <t>Đại cương lịch sử tư tưởng chính trị Việt Nam từ thế kỷ XVI đến thế kỷ XIX</t>
  </si>
  <si>
    <t>PGS, TS. Nguyễn Hoài Văn                       (Chủ biên)</t>
  </si>
  <si>
    <t xml:space="preserve">Một số vấn đề về quản lý nhà nước kinh tế văn hoá giáo dục trên thế giới và Việt Nam </t>
  </si>
  <si>
    <t xml:space="preserve">Ban Tuyên GiáoTrung ương </t>
  </si>
  <si>
    <t>Hồ Chí Minh tâm và tài của một nhà yêu nước                           (Sách tham khảo)</t>
  </si>
  <si>
    <t xml:space="preserve">TS.                     Nguyễn Đài Trang </t>
  </si>
  <si>
    <t>Quy chế ROME về toà án hình sự quốc tế                        (Dùng cho cán bộ học viên, nghiên cứu sinh và sinh viên các trường đại học, cao đẳng khối ngành luật)</t>
  </si>
  <si>
    <t>Khoa Pháp luật hình sự - Trường Đại học luật Hà Nội, TS. Dương Tuyết Miên (Chủ biên)</t>
  </si>
  <si>
    <t>Quyền con người, quyền công dân trong nhà nước pháp quyền xã hội chủ nghĩa Việt Nam</t>
  </si>
  <si>
    <t>GS, TS. Trần Ngọc Đường</t>
  </si>
  <si>
    <t>Hoạch định phát triển
kinh tế - xã hội - Lý luận và thực tiễn ở Việt Nam</t>
  </si>
  <si>
    <t>PGS, TS. Ngô Thắng Lợi</t>
  </si>
  <si>
    <t>Luật ban hành văn bản quy phạm pháp luật của Hội đồng nhân dân, Uỷ ban nhân dân năm 2004 và văn bản hướng dẫn thi hành</t>
  </si>
  <si>
    <t>Quản lý nhà nước đối với thị trường bất động sản 
ở Việt Nam</t>
  </si>
  <si>
    <t>TS. Bùi Văn Huyền - TS. Đinh Thị Nga</t>
  </si>
  <si>
    <t>Các văn bản chỉ đạo và triển khai Nghị quyết Hội nghị lần thứ tư Ban Chấp hành Trung ương Đảng Cộng sản Việt Nam khóa XI "Một số vấn đề cấp bách về xây dựng Đảng hiện nay"</t>
  </si>
  <si>
    <t>In TTXVN</t>
  </si>
  <si>
    <t>Lịch sử ngành tuyên giáo tỉnh Bình Phước (1930-2010)</t>
  </si>
  <si>
    <t>Ban Tuyên giáo Tỉnh ủy Bình Phước</t>
  </si>
  <si>
    <t>Quan hệ giữa đổi mới kinh tế và đổi mới chính trị ở Việt Nam</t>
  </si>
  <si>
    <t>GS, TS. Dương Xuân Ngọc (CB)</t>
  </si>
  <si>
    <t>Lịch sử đấu tranh cách mạng của Đảng bộ và nhân dân xã Bình Trung (1930-1975)</t>
  </si>
  <si>
    <t>Ban Chấp hành Đảng bộ xã Bình Trung</t>
  </si>
  <si>
    <t>Lịch sử Ngân hàng Đầu tư và Phát triển Việt Nam (1957-2012) (Sơ thảo)</t>
  </si>
  <si>
    <t>Sổ tay công tác phòng, chống tham nhũng</t>
  </si>
  <si>
    <t>BC tuần (14 đến 18/5): 12 cuốn</t>
  </si>
  <si>
    <t>Thực hiện hóa đơn, chứng từ thuế giá trị gia tăng, thuế thu nhập doanh nghiệp, các loại thuế khác trong kinh doanh và hạch toán (Tái bản lần thứ mười) (Có điều chỉnh bổ sung những quy định mới )</t>
  </si>
  <si>
    <t xml:space="preserve">TS. Huỳnh Viết Tấn </t>
  </si>
  <si>
    <t>Lịch sử Đảng bộ Tổng công ty Điện lực Thành phố Hà Nội (1930-2010)</t>
  </si>
  <si>
    <t>Thành ủy Hà Nội, Đảng bộ Tổng Công ty Điện lực thành phố Hà Nội</t>
  </si>
  <si>
    <t>Xuân Thủy- Nhà hoạt động chính trị, ngoại giao xuất sắc, nhà báo, nhà thơ lớn</t>
  </si>
  <si>
    <t>Rạng danh truyền thống thanh niên xung phong tỉnh Điện Biên (1950-2012)</t>
  </si>
  <si>
    <t>Phú Thịnh</t>
  </si>
  <si>
    <t>Các cuộc thương lượng Lê Đức Thọ- Kissinger tại Paris</t>
  </si>
  <si>
    <t>Lưu Văn Lợi - Nguyễn Anh Vũ</t>
  </si>
  <si>
    <t>Hiệp định Paris về Việt Nam năm 1973 qua tài liệu của chính quyền Sài Gòn, tập 1: Đánh và đàm</t>
  </si>
  <si>
    <t>Cục Văn thư và Lưu trữ Nhà nước, Trung tâm Lưu trữ quốc gia II</t>
  </si>
  <si>
    <t>Hiệp định Paris về Việt Nam năm 1973 qua tài liệu của chính quyền Sài Gòn, tập 2: Ký kết và thực thi</t>
  </si>
  <si>
    <t>Luật sửa đổi, bổ sung một số điều của Luật thuế thu nhập cá nhân</t>
  </si>
  <si>
    <t>1-2013</t>
  </si>
  <si>
    <r>
      <t xml:space="preserve">BC tuần (7 đến 11/1): </t>
    </r>
    <r>
      <rPr>
        <b/>
        <sz val="12"/>
        <rFont val="Times New Roman"/>
        <family val="1"/>
      </rPr>
      <t>11</t>
    </r>
    <r>
      <rPr>
        <sz val="12"/>
        <rFont val="Times New Roman"/>
        <family val="1"/>
      </rPr>
      <t xml:space="preserve"> </t>
    </r>
  </si>
  <si>
    <t>Pháp lệnh quản lý, sử dụng vũ khí, vật liệu nổ và công cụ hỗ trợ</t>
  </si>
  <si>
    <t>Đổi mới quan hệ sở hữu đất đai - Lý luận và thực tiễn</t>
  </si>
  <si>
    <t>PGS,TS. Trương Minh Dục, TS. Lê Văn Định</t>
  </si>
  <si>
    <t>Những chặng đường đời - Hồi ức - Nguyễn Đình Phượng thể hiện</t>
  </si>
  <si>
    <t>Thiếu tướng Mai Văn Phúc</t>
  </si>
  <si>
    <t>Giáo trình lý luận về Nhà nước và pháp luật (TB lần thứ nhất có sc, bs)</t>
  </si>
  <si>
    <t>Trường ĐH Luật Hà Nội, PGS, TS. Ng. Minh Đoan</t>
  </si>
  <si>
    <t>Lịch sử công tác đảng, công tác chính trị Lực lượng vũ trang tỉnh Bạc Liêu (1945-1975)</t>
  </si>
  <si>
    <t>Làng khoa bảng Tả Thanh Oai</t>
  </si>
  <si>
    <t>Đảng ủy- HĐND- UBND- UB MTTQ xã Tả Thanh Oai huyện Thanh Trì, TP.HN</t>
  </si>
  <si>
    <t>Nhận diện và giảm thiểu các rủi ro dẫn đến tham nhũng trong quản lý đất đai ở Việt Nam (Sách tham khảo) Xuất bản lần thứ hai</t>
  </si>
  <si>
    <t>Ngân hàng Thế giới tại Việt Nam - Đại sứ quán Đan Mạch - Đại sứ quán Thuỵ Điển</t>
  </si>
  <si>
    <t>Recognizing and reducing corruption risks in land management in Vietnam (Reference book) Second printing</t>
  </si>
  <si>
    <t>The World Bank in Vietnam...</t>
  </si>
  <si>
    <t>Địa chí thành phố Hải Dương - Tập I</t>
  </si>
  <si>
    <t>Thành uỷ Hải Dương</t>
  </si>
  <si>
    <t>Địa chí thành phố Hải Dương - Tập II</t>
  </si>
  <si>
    <t>BC tuần (4 đến 8-11): 14c</t>
  </si>
  <si>
    <t>Luật quảng cáo (Song ngữ Việt - Anh) The Law on Advertising (Vietnamese - English)</t>
  </si>
  <si>
    <t xml:space="preserve">Luật tố cáo </t>
  </si>
  <si>
    <t>Luật trọng tài thương mại (Song ngữ Việt - Anh) The Law on Commercial arbitration (Vietnamese - English)</t>
  </si>
  <si>
    <t>Chủ nghĩa xã hội Việt Nam hiện nay - Nhũng quan điểm lý luận cơ bản</t>
  </si>
  <si>
    <t>PGS.TS. Trần Thành</t>
  </si>
  <si>
    <t>Xây dựng tập đoàn truyền thông - Giải pháp chiến lược trong phát triển nền báo chí Việt Nam</t>
  </si>
  <si>
    <t>TS. Lê Hải</t>
  </si>
  <si>
    <t>Luật thi hành án hình sự năm 2010 và văen bản hướng dẫn thi hành (Tái bản có bổ sung)</t>
  </si>
  <si>
    <t>Việt Nam 1946 - Chiến tranh bắt đầu như thế nào? (Sách tham khảo nội bộ)</t>
  </si>
  <si>
    <t>Stein Tonnesson (Lời tựa của Philippe Devillers)</t>
  </si>
  <si>
    <t>Lịch sử tư tưởng triết học Việt Nam từ thời kỳ dựng nước đến đầu thế kỷ XX</t>
  </si>
  <si>
    <t>Luật bảo hiểm y tế năm 2008 sửa đổi, bổ sung năm 2014 và văn bản hướng dẫn thi hành</t>
  </si>
  <si>
    <t>Quản trị thương mại bán lẻ</t>
  </si>
  <si>
    <t>PGS.TS. Đặng Văn Mỹ</t>
  </si>
  <si>
    <t>Quá độ lên chủ nghĩa xã hội, bỏ qua chế độ tư bản chủ nghĩa ở Việt Nam hiện nay</t>
  </si>
  <si>
    <t>TS. Phạm Tất Thắng, PGS.TS. Nguyễn Linh Khiếu (Đồng chủ biên)</t>
  </si>
  <si>
    <t>Cục diện chính trị Đông Á giai đoạn 1991-2016 (Sách chuyên khảo)</t>
  </si>
  <si>
    <t>Trần Bách Hiếu</t>
  </si>
  <si>
    <t>Lịch sử Đảng bộ xã Tà Lu (1951 - 2015)</t>
  </si>
  <si>
    <t>Đảng bộ huyện Đông Giang - Ban Chấp hành Đảng bộ xã Tà Lu</t>
  </si>
  <si>
    <t>Chính sách của Trung Quốc tác động đến phát triển của các tỉnh biên giới phía Bắc Việt Nam</t>
  </si>
  <si>
    <t>PGS.TS. Lê Quốc Lý (Chủ biên)</t>
  </si>
  <si>
    <t>Lịch sử đấu tranh cách mạng của Đảng bộ và nhân dân xã Bình An (1930-1975)</t>
  </si>
  <si>
    <t>Ban Chấp hành Đảng bộ xã Bình An</t>
  </si>
  <si>
    <t>Đại biểu Quốc hội khoá XIV 2016-2021</t>
  </si>
  <si>
    <t>Quản trị tốt - Lý luận và thực tiễn (Sách tham khảo)</t>
  </si>
  <si>
    <t>PGS.TS. Vũ Công Giao - PGS.TS. Nguyễn Hoàng Anh - PGS.TS. Đặng Minh Tuấn - TS. Nguyễn Minh Tuấn (Đồng chủ biên)</t>
  </si>
  <si>
    <t>Luật ngân hàng nhà nước Việt Nam năm 2010 và văn bản hướng dẫn thi hành</t>
  </si>
  <si>
    <t>Giáo trình Luật đầu tư quốc tế</t>
  </si>
  <si>
    <t>Học viện Ngoại giao - TS. Trịnh Hải Yến</t>
  </si>
  <si>
    <t>Cẩm nang về nghiệp vụ công tác xây dựng Đảng</t>
  </si>
  <si>
    <t>Mai Yến Nga - Nguyễn Thị Tiếp</t>
  </si>
  <si>
    <t>Hình thức khu kinh tế liên kết với Chính phủ nước ngoài - Mô hình phát triển hiệu quả trong bối cảnh mới (Sách chuyên khảo)</t>
  </si>
  <si>
    <t>TS. Đặng Thị Phương Hoa</t>
  </si>
  <si>
    <t>Các dân tộc ở Việt Nam - Tập 3: Nhóm ngôn ngữ Môn - Khơ-me</t>
  </si>
  <si>
    <t>Tài liệu nghiên cứu nghị quyết Hội nghị lần thứ bảy Ban Chấp hành Trung ương Đảng Cộng sản VIệt Nam khóa XI (Dùng cho cán bộ chủ chốt và báo cáo viên)</t>
  </si>
  <si>
    <t>Nhận diện về "tự diễn biến" "tự chuyển hóa" và giải pháp đấu tranh ngăn chặn</t>
  </si>
  <si>
    <t>Tập thể tác giả - Cao Văn Thống (Chủ biên)</t>
  </si>
  <si>
    <t>Ngục Trung nhật ký - thẩm bình</t>
  </si>
  <si>
    <t>Hải quân nhân dân Việt Nam trong cuộc chiến đấu chống chiến tranh phá hoại của Mỹ tại vùng sông biển miền Bắc (1964-1973) (Sách chuyên khảo)</t>
  </si>
  <si>
    <t>TS. Nguyễn Thị Huệ Chi</t>
  </si>
  <si>
    <t>Hiệp định Pari - 40 năm nhìn lại</t>
  </si>
  <si>
    <t>Đại học Quốc gia Hà Nội - Trường Đại học Khoa học xã hội và nhân văn</t>
  </si>
  <si>
    <t>Thân Nhân Trung "Hiền tài là nguyên khí quốc gia"</t>
  </si>
  <si>
    <t>Hội Khoa học lịch sử Việt Nam - Liên hiệp các hội khoa học và kỹ thuật Bắc Giang</t>
  </si>
  <si>
    <t>Hồ Chí Minh Toàn tập 
Xuất bản lần thứ ba, tập 5 
1947-1948</t>
  </si>
  <si>
    <t xml:space="preserve">Hội đồng
xuất bản </t>
  </si>
  <si>
    <t>nộp LC 12/8/2011                BCT (8- 12/8/2011)</t>
  </si>
  <si>
    <t>Lịch sử Trường chính trị 
tỉnh  Sơn La (1962 - 2008)</t>
  </si>
  <si>
    <t>Luật phòng, chống tham nhũng năm 2005, sửa đổi, bổ sung năm 2007, 2012</t>
  </si>
  <si>
    <t>Luật sửa đổi, bổ sung một số điều của Luật quản lý thuế (Tủ sách pháp luật phổ thông)</t>
  </si>
  <si>
    <t>Hỏi - đáp về Bộ luật lao động năm 2012</t>
  </si>
  <si>
    <t>Chế độ tổng thống Hợp chúng quốc Hoa Kỳ và sự hình thành Nhà nước pháp quyền Mỹ (Sách tham khảo)</t>
  </si>
  <si>
    <t>TS. Nguyễn Tất Đạt (Nguyễn Chí Du)</t>
  </si>
  <si>
    <t>Thuận Phát</t>
  </si>
  <si>
    <t>Hồ Chí Minh tiểu sử</t>
  </si>
  <si>
    <t>Mỹ thuật môi trường đô thị Thăng Long - Hà Nội</t>
  </si>
  <si>
    <t>Luật kinh doanh- Dùng cho đào tạo các ngành kinh tế, quản trị kinh doanh, tài chính- ngân hàng</t>
  </si>
  <si>
    <t>GVC, TS. Vũ Quang (Chủ biên)</t>
  </si>
  <si>
    <t>Giáo trình Chủ nghĩa xã hội khoa học (Tái bản có sửa chữa, bổ sung)</t>
  </si>
  <si>
    <t>Corruption from the Perspective of Citizens, Firms, and Public Officials - Results of Sociological Surveys (Second editon) (Reference book)</t>
  </si>
  <si>
    <t>Thủ Dầu Một - Bình Dương: Đất nước - con người</t>
  </si>
  <si>
    <t>Trường ĐH Ngoại thương, TS. Ng.T. Dung Huệ</t>
  </si>
  <si>
    <t>Luật thừa kế Việt Nam - Bản án và bình luận bản án, tập 2 (XB lần thứ hai) (Sách chuyên khảo)</t>
  </si>
  <si>
    <t>PGS, TS. Đỗ Văn Đại - Giảng viên Trường ĐH Luật TP. Hồ Chí Minh</t>
  </si>
  <si>
    <t>Hỏi - đáp về những sự kiện lịch sử của Đảng Cộng sản Việt Nam</t>
  </si>
  <si>
    <t>TS. Dương Văn Lượng (CB)</t>
  </si>
  <si>
    <t>Khoa học - công nghệ trong phát triển nông nghiệp bền vững vùng Đồng bằng sông Cửu Long</t>
  </si>
  <si>
    <t>Nghị định số 31/2012/NĐ-CP về mức lương tối thiểu chung và văn bản hướng dẫn thi hành</t>
  </si>
  <si>
    <t>Luật trách nhiệm bồi thường của Nhà nước năm 2009 và văn bản hướng dẫn thi hành (Tái bản có bổ sung)</t>
  </si>
  <si>
    <t>Hỏi - đáp chính sách của Đảng, Nhà nước về tín ngưỡng tôn giáo</t>
  </si>
  <si>
    <t>TS. Ng. Thanh Xuân, CN. Vũ Văn Hoàng Hà, TS. NG. Ngọc Quỳnh</t>
  </si>
  <si>
    <t>Một số vấn đề kinh tế- xã hội nảy sinh trong quá trình công nghiệp hóa, đô thị hóa ở Việt Nam (Qua khảo sát ở các tỉnh miền núi phía Bắc)</t>
  </si>
  <si>
    <t>Học viện Chính trị-Hành chính quốc gia HCM- PGS,TS. Võ Văn Đức, TS. Đinh Ngọc Giang (Đồng chủ biên)</t>
  </si>
  <si>
    <t>Mấy vấn đề về đạo đức học mácxít và xây dựng đạo đức trong điều kiện kinh tế thị trường ở VN hiện nay</t>
  </si>
  <si>
    <t>Học viện Chính trị-Hành chính quốc gia HCM, Viện Triết học- PGS, TS. Ng. Thế Kiệt</t>
  </si>
  <si>
    <t>Công tác bảo vệ, chăm sóc trẻ em trong thời kỳ mới (Tập bài giảng)</t>
  </si>
  <si>
    <t>Hội liên hiệp Phụ nữ Việt Nam- Trường Cán bộ phụ nữ Trung ương- ThS, BS. Ng. Trọng An (CB)</t>
  </si>
  <si>
    <t>Quan điểm, đường lối của Đảng về tôn giáo và những vấn đề tôn giáo ở VN hiện nay</t>
  </si>
  <si>
    <t>PGS,TS. Nguyễn Hồng Dương</t>
  </si>
  <si>
    <t>Pháp lệnh ưu đãi người có công với cách mạng năm 2005 và các pháp lệnh sửa đổi, bổ sung năm 2007, 2012</t>
  </si>
  <si>
    <r>
      <t xml:space="preserve">BC tuần (17 đến 21/9): </t>
    </r>
    <r>
      <rPr>
        <b/>
        <sz val="12"/>
        <rFont val="Times New Roman"/>
        <family val="1"/>
      </rPr>
      <t>6 c</t>
    </r>
  </si>
  <si>
    <t>Lịch sử Đảng bộ và nhân dân xã Đông Long (1930-2010)</t>
  </si>
  <si>
    <t>Hồ Chí Minh toàn tập, tập 12
Xuất bản lần thứ ba 
1959 - 1960</t>
  </si>
  <si>
    <t>Hồ Chí Minh toàn tập, tập 13
Xuất bản lần thứ ba 
1961 - 1962</t>
  </si>
  <si>
    <t>Quan điểm kinh tế và chính trị   về thời kỳ quá độ lên chủ nghĩa xã hội trong một số tác phẩm kinh điển Mác - Lênin</t>
  </si>
  <si>
    <t>TS. Phạm Ngọc Dũng (CB), PGS. TS. Nguyễn Khắc Thanh, TS. Ngô Văn Lương</t>
  </si>
  <si>
    <t>Lịch sử Đảng bộ thị xã
Mường Lay (1971-2011)</t>
  </si>
  <si>
    <t>Cẩm nang về kỹ năng giải quyết khiếu nại kỷ luật của Đảng</t>
  </si>
  <si>
    <t xml:space="preserve">Nguyễn Ngọc Đán- Cao Văn Thống </t>
  </si>
  <si>
    <t>Giải phóng mặt bằng ở Hà Nội - Hệ lụy và hướng giải quyết</t>
  </si>
  <si>
    <t>Văn bản và công tác văn bản trong cơ quan nhà nước (Sách chuyên khảo)</t>
  </si>
  <si>
    <t>PGS.TS.Văn Tất Thu</t>
  </si>
  <si>
    <t xml:space="preserve">Quyền lực tri thức trong tư tưởng chính trị của Alvin Toffler </t>
  </si>
  <si>
    <t>TS. Ông Văn Năm (Chủ biên) - PGS.TS. Lý Hoàng Ánh</t>
  </si>
  <si>
    <t>Giải quyết quan hệ lợi ích kinh tế trong quá trình đô thị hoá ở nước ta hiện nay</t>
  </si>
  <si>
    <t>TS. Đỗ Huy Hà (Chủ biên)</t>
  </si>
  <si>
    <t>Phát triển công nghiệp hỗ trợ dệt may của Việt Nam trong bối cảnh hội nhập quốc tế</t>
  </si>
  <si>
    <t>Chế định miễn trách nhiệm hình sự theo luật hình sự Việt Nam (Sách chuyên khảo)</t>
  </si>
  <si>
    <t xml:space="preserve">TS.                           Trịnh Tiến Việt </t>
  </si>
  <si>
    <t>100 năm tới dự báo cho thế kỷ XXI (Sách tham khảo)</t>
  </si>
  <si>
    <t>GEORGE FRIEDMAN</t>
  </si>
  <si>
    <t>Nhà xuất bản Chính trị quốc gia - Sự Thật 65 năm xây dựng và phát triển                                    (1945 - 2010)</t>
  </si>
  <si>
    <t>Ban biên soạn NXB</t>
  </si>
  <si>
    <t xml:space="preserve">Tin Ngưỡng phồn thực trong lễ hội dân gian người Việt ở châu thổ Bắc bộ </t>
  </si>
  <si>
    <t xml:space="preserve">Vũ Anh Tú </t>
  </si>
  <si>
    <t>Giới thiệu tác phẩm nguồn gốc của gia đình, của chế độ tư hữu và của nhà nước của Ăngghen</t>
  </si>
  <si>
    <t xml:space="preserve">Quy định xử phạt vi phạm hành chính trong hoạt động văn hoá </t>
  </si>
  <si>
    <t>Lịch sử đảng bộ huyện                      Mang Yang                                    (1945 - 2010)</t>
  </si>
  <si>
    <t xml:space="preserve">BCHĐảng bộ huyện Nang Yang tỉnh Gia Lai </t>
  </si>
  <si>
    <t>Sự chuyển biến KT-XH tỉnh Bình Dương 1945-2007</t>
  </si>
  <si>
    <t>TS. Ng. Văn Hiệp</t>
  </si>
  <si>
    <t>Sở hữu tư nhân và kinh tế tư nhân ở VN hiện nay- Một số nhận thức về lý luận và thực tiễn (Sách tham khảo)</t>
  </si>
  <si>
    <t>PGS,TS. Lương Minh Cừ, ThS. Vũ Văn Thư</t>
  </si>
  <si>
    <t>Thế giới một thập niên nhìn lại</t>
  </si>
  <si>
    <t>Lịch sử Đảng bộ và nhân dân xã Thủy An (1930-2010)</t>
  </si>
  <si>
    <t>BCH ĐB xã Thủy An</t>
  </si>
  <si>
    <t>XN In NXB Văn hóa dân tộc</t>
  </si>
  <si>
    <t>Luật bưu chính năm 2010 
và VBHDTH</t>
  </si>
  <si>
    <r>
      <t xml:space="preserve">BC tuần (19 đến 23/9/2011):
</t>
    </r>
    <r>
      <rPr>
        <b/>
        <sz val="9"/>
        <rFont val="Times New Roman"/>
        <family val="1"/>
      </rPr>
      <t xml:space="preserve">14 </t>
    </r>
    <r>
      <rPr>
        <sz val="9"/>
        <rFont val="Times New Roman"/>
        <family val="1"/>
      </rPr>
      <t>cuốn</t>
    </r>
  </si>
  <si>
    <t>Luật thuế sử dụng đất 
phi nông nghiệp năm 2010 
và VBHDTH</t>
  </si>
  <si>
    <t>Đức Lâm- Nam Định</t>
  </si>
  <si>
    <t>Sổ tay hướng dẫn các tổ chức phi chính phủ nước ngoài tại Việt Nam (Handbook of foreign non-governmental organizations in Vietnam</t>
  </si>
  <si>
    <t>Liên hiệp các tổ chức hữu nghị VN, Ban Điều phối viện trợ nhân dân - Cơ quan hợp tác quốc tế Nhật Bản</t>
  </si>
  <si>
    <t>Ban Tuyên giáo Trung ương- Tổng Liên đoàn Lao động VN</t>
  </si>
  <si>
    <t>4-2013</t>
  </si>
  <si>
    <r>
      <t xml:space="preserve">BC tuần (22 đến 26/4): </t>
    </r>
    <r>
      <rPr>
        <b/>
        <sz val="12"/>
        <rFont val="Times New Roman"/>
        <family val="1"/>
      </rPr>
      <t>26</t>
    </r>
  </si>
  <si>
    <t>Luật nuôi con nuôi năm 2010 và VBHDTH (Tái bản có bổ sung)</t>
  </si>
  <si>
    <t>Bộ luật tố tụng dân sự năm 2004 sđ,bs năm 2011</t>
  </si>
  <si>
    <t>Quy định về xử phạt vi phạm hành chính trong lĩnh vực an toàn thực phẩm và đối với sản xuất, buôn bán hàng giả</t>
  </si>
  <si>
    <t>Luật đất đai năm 2003 sđ, bs năm 2009, 2010</t>
  </si>
  <si>
    <t>Hỏi - đáp về thực hiện Chương trình tổng thể cải cách hành chính nhà nước giai đoạn 2011 - 2020</t>
  </si>
  <si>
    <t>Bộ Nội vụ, NGƯT, ThS. Vũ Thanh Xuân - CN. Ng. T. Ngọc Anh (Đồng cb)</t>
  </si>
  <si>
    <t>Ba mô hình lý thuyết và quan điểm của Đảng ta hiện nay về quan hệ quốc tế (Sách tham khảo)</t>
  </si>
  <si>
    <t>TS. Vũ Thế Hiệp</t>
  </si>
  <si>
    <t>Cạnh tranh chiến lược ở khu vực Đông Nam Á giữa một số nước lớn hiện nay</t>
  </si>
  <si>
    <t>PGS, TS. Ng. Hoàng Giáp (CB)</t>
  </si>
  <si>
    <t>Các VB thực hiện NQ ĐHĐB Đảng bộ huyện Đan Phượng lần thứ XXII nhiệm kỳ 2010-2015</t>
  </si>
  <si>
    <t>Giá trị văn hóa Khmer vùng đồng bằng sông Cửu Long (Sách tham khảo)</t>
  </si>
  <si>
    <t>TS. Huỳnh Thanh Quang</t>
  </si>
  <si>
    <t xml:space="preserve">Tăng cường đoàn kết thống nhất trong Đảng                               theo di chúc của                          Chủ Tịch Hồ Chí Minh </t>
  </si>
  <si>
    <t>Bùi Văn Điểm</t>
  </si>
  <si>
    <r>
      <t xml:space="preserve">Một trăm giờ với </t>
    </r>
    <r>
      <rPr>
        <b/>
        <sz val="9"/>
        <rFont val="Times New Roman"/>
        <family val="1"/>
      </rPr>
      <t>FIDEL</t>
    </r>
    <r>
      <rPr>
        <sz val="9"/>
        <rFont val="Times New Roman"/>
        <family val="1"/>
      </rPr>
      <t xml:space="preserve"> Những cuộc trò chuyện với </t>
    </r>
    <r>
      <rPr>
        <b/>
        <sz val="9"/>
        <rFont val="Times New Roman"/>
        <family val="1"/>
      </rPr>
      <t>IGNACIO RAMONET</t>
    </r>
  </si>
  <si>
    <t>Người dịch Hoàng Hiệp           Bùi Trong Như Lê Xuân Quỳnh Đỗ Văn Tài Nguyễn Văn Thọ</t>
  </si>
  <si>
    <t>Phát huy những giá trị lịch sử, chính trị pháp lý của hiến pháp 1946 trong sự nghiệp đổi mới hiện nay                        (Sách tham khảo)</t>
  </si>
  <si>
    <t>Văn phòng Quốc hội CILRES                         TTTT - TViện  và NCKH</t>
  </si>
  <si>
    <t>16/1/2009</t>
  </si>
  <si>
    <t xml:space="preserve">CTy in và Xuất bản bao bì Hà Nội </t>
  </si>
  <si>
    <t xml:space="preserve">Chiến thắng Bạch Đằng                 1288 di tích và huyền thoại </t>
  </si>
  <si>
    <t xml:space="preserve">Lê Đồng Sơn </t>
  </si>
  <si>
    <t>14/8/2009</t>
  </si>
  <si>
    <t>Hậu giải phóng mặt bằng ở Hà Nội vấn đề và giải pháp               (Sách tham khảo)</t>
  </si>
  <si>
    <t>PGS, TS. Nguyễn Chí Mỳ                    TS.                     Hoàng Xuân Nghĩa</t>
  </si>
  <si>
    <t xml:space="preserve">Vũ Kỳ </t>
  </si>
  <si>
    <t>20/8/2009</t>
  </si>
  <si>
    <t>Bác Hồ viết Di chúc                     Hồi ký (Thế Kỷ ghi)</t>
  </si>
  <si>
    <t>21/8/2009</t>
  </si>
  <si>
    <t xml:space="preserve">BCHĐBộ xã GioAn huyện Gio linh, tỉnh Quảng Trị </t>
  </si>
  <si>
    <t xml:space="preserve">Văn hoá thời đại toàn cầu </t>
  </si>
  <si>
    <t>TS                             Phạm Ngọc Trung</t>
  </si>
  <si>
    <t>Lịch sử ĐB xã Việt Thuận (1927-2010)</t>
  </si>
  <si>
    <t xml:space="preserve">BCH ĐB xã Việt Thuận </t>
  </si>
  <si>
    <t>Trung tâm chế bản in và in Nxb TG</t>
  </si>
  <si>
    <t>Tiếng cười trào phúng HCM</t>
  </si>
  <si>
    <t>Tư tưởng Hồ Chí Minh về kinh tế                                               (Xuất bản lần thứ hai có sửa chữa, bổ sung )</t>
  </si>
  <si>
    <t xml:space="preserve">TS.                      Ngô Văn Lương </t>
  </si>
  <si>
    <t xml:space="preserve">Bộ luật hàng hải Việt Nam </t>
  </si>
  <si>
    <t>Hỏi - Đáp                                        về pháp luật xử lý vi phạm hành chính trong lĩnh vực giao thông đường bộ (Theo tinh thần nghị định số 34/2010 - CP ngày 02-4-2010 của chính phủ )</t>
  </si>
  <si>
    <t>Các pháp lệnh về tự vệ, chống bán phá giá và trợ cấp trong nhập khẩu hàng hoá nước ngoài vào Việt Nam và văn bản hướng dẫn thi hành                                          * Pháp lệnh về tự vệ trong nhập khẩu hàng hoá nước ngoài vào Viêth Nam năm 2002 và</t>
  </si>
  <si>
    <t>Lịch sử truyền thống anh hùng cách mạng xã KRông (1945-2006)</t>
  </si>
  <si>
    <t>Ban chấp hành Đảng bộ huyện KBang</t>
  </si>
  <si>
    <t>Cty in Gia Định</t>
  </si>
  <si>
    <t>21/8/2008</t>
  </si>
  <si>
    <t>Pháp chế XHCN trong hoạt động ban hành văn bản quy phạm pháp luật của hội đồng nhân dân và uỷ ban nhân dân các cấp ở nước ta hiện nay (Sách tham khảo)</t>
  </si>
  <si>
    <t>TS.             Đỗ Ngọc Hải</t>
  </si>
  <si>
    <t xml:space="preserve">Cty in Giao thông </t>
  </si>
  <si>
    <t xml:space="preserve">Thủ tướng Võ Văn Kiệt chân dung một con người </t>
  </si>
  <si>
    <t xml:space="preserve">Minh Đạo </t>
  </si>
  <si>
    <t>25x25</t>
  </si>
  <si>
    <t xml:space="preserve">Ko ở ban nào </t>
  </si>
  <si>
    <t>Cty in Văn Hoá Phẩm</t>
  </si>
  <si>
    <t>14/7/08</t>
  </si>
  <si>
    <t>Tác giả tự bỏ tiền in chỉ xin giấy phép NXB Đã có ý kiến củaTBT D Hùng và PTBTKDKHải</t>
  </si>
  <si>
    <t>Lịch sử Đảng bộ huyện Yên Dũng  (1975 - 2005)</t>
  </si>
  <si>
    <t xml:space="preserve">BCH        Đảng bộ huyện Yên Dũng </t>
  </si>
  <si>
    <t xml:space="preserve">Cty in TM Đông Bắc </t>
  </si>
  <si>
    <t xml:space="preserve">Đảng lãnh đạo công cuộc đổi mới vì chủ nghĩa xã hội </t>
  </si>
  <si>
    <t xml:space="preserve">Cty CP in Nghệ An </t>
  </si>
  <si>
    <t xml:space="preserve">Pháp lệnh công nghiệp quốc phòng và văn bản hướng dẫn thi hành </t>
  </si>
  <si>
    <t>Lịch sử phong trào nông dân và Hội nông dân tỉnh Sơn La (1940-2005)</t>
  </si>
  <si>
    <t>PGS, TS. Hoàng Văn Hoa                      TS.                      Phạm Huy Vinh                     (Đồng chủ biên)</t>
  </si>
  <si>
    <t xml:space="preserve">Xu hướng phát triển kinh tế thế giới hiện nay và tác động đối với an ninh trật tự ở Việt Nam </t>
  </si>
  <si>
    <t>Văn kiện Đại hội đại biểu toàn quốc thời kỳ đổi mới (khoá VI, VII, VIII, IX, X)         phần II</t>
  </si>
  <si>
    <t xml:space="preserve">Toả sáng Tư tưởng và đạo đức Hồ Chí Minh </t>
  </si>
  <si>
    <t>Lịch sử đảng bộ xã Gio Sơn (1930 - 2000)</t>
  </si>
  <si>
    <t xml:space="preserve">Cty in Tạp chí cộng sản </t>
  </si>
  <si>
    <t>Luật thi hành án dân sự năm 2008 và VBHDTH
(Tái bản có bổ sung)</t>
  </si>
  <si>
    <t>sách 20/10/2010 nộp LC 28/1/2011</t>
  </si>
  <si>
    <t>Một số văn bản về cải cách hành chính (Ban hành từ tháng 6-2007 đến tháng 
3-2008)</t>
  </si>
  <si>
    <t>Sách 3/12/2010 nộp LC 12/2010</t>
  </si>
  <si>
    <t>Luật phòng, chống bệnh truyền nhiễm và văn bản hướng dẫn thi hành</t>
  </si>
  <si>
    <t>Sách 17/12/2010 nộp LC 28/1/2011</t>
  </si>
  <si>
    <t xml:space="preserve">Cty TNHH NTV in và Văn Hoá Phẩm </t>
  </si>
  <si>
    <t>Sách 31/12/2010 nộp LC 28/1/2011</t>
  </si>
  <si>
    <t>Hội đồng chỉ đạo xuất bản sách xã, phường, thị trấn/Tân Việt</t>
  </si>
  <si>
    <t>Sử dụng vốn vay có hiệu quả</t>
  </si>
  <si>
    <t>Hội đồng chỉ đạo xuất bản sách xã, phường, thị trấn/Ngô Quang Huy (Biên soạn)</t>
  </si>
  <si>
    <t>Kiến thức chăm sóc sức khỏe phụ nữ, tập 1</t>
  </si>
  <si>
    <t>Hội đồng chỉ đạo xuất bản sách xã, phường, thị trấn/Peggy Morgan, Caroline Saucer, Elisabeth Torg</t>
  </si>
  <si>
    <t>Kiến thức chăm sóc sức khỏe phụ nữ, tập 2</t>
  </si>
  <si>
    <t>Tài liệu bồi dưỡng bí thư chi bộ và cấp ủy viên ở cơ sở (Tái bản có sc, bs)</t>
  </si>
  <si>
    <t>Pháp luật cho mọi gia đình</t>
  </si>
  <si>
    <t>Hội đồng chỉ đạo xuất bản sách xã, phường, thị trấn/PGS, TS. Trần Minh Hưởng</t>
  </si>
  <si>
    <t xml:space="preserve">Phối hợp điều tiết kinh tế giữa các nước trong 
khủng hoảng thế giới </t>
  </si>
  <si>
    <t>TS. 
Phạm Thị Tuý (Chủ biên)</t>
  </si>
  <si>
    <t xml:space="preserve">Học thuyết Mác - Lênin, tư tưỏng Hồ Chí Minh - Những giá trị vĩnh hằng </t>
  </si>
  <si>
    <t>Lịch sử đấu tranh cách mạng của Đảng bộ và nhân dân xã Đoàn Đào, tập I 
(1938 - 2005)</t>
  </si>
  <si>
    <t xml:space="preserve">BCHĐB xã Đoàn Đào </t>
  </si>
  <si>
    <t xml:space="preserve">Đảng lãnh đạo thực hiện chính sách xã hội 
trong thời kỳ đổi mới </t>
  </si>
  <si>
    <t xml:space="preserve">TS. Nguyễn Thị Thanh </t>
  </si>
  <si>
    <t xml:space="preserve">Nhà in  
Sự Thật </t>
  </si>
  <si>
    <t xml:space="preserve">Quy chế hoạt động của hội đồng nhân dân </t>
  </si>
  <si>
    <t>Ngô Văn Dụ PGS, TS.     Nguyễn Văn Thạo                                       (Đồng chủ biên)</t>
  </si>
  <si>
    <t xml:space="preserve">Sức nước ngàn năm - Cẩm nang pháp luật trong cuộc sống hàng ngày </t>
  </si>
  <si>
    <t xml:space="preserve">Ban TGTW bộ tư pháp </t>
  </si>
  <si>
    <t>Cty in Trần Phú</t>
  </si>
  <si>
    <t xml:space="preserve">Di chúc của Chủ tịch                       Hồ Chí Minh                             Một văn kiện lịch sử </t>
  </si>
  <si>
    <t>19/8/2009</t>
  </si>
  <si>
    <t xml:space="preserve">Luật người cao tuổi năm 2009 và văn bản hướng dẫn thi hành </t>
  </si>
  <si>
    <t xml:space="preserve">Luật tổ chức hội đồng 
nhân dân và UBND </t>
  </si>
  <si>
    <t>Ý thức pháp luật                          (Sách chuyên khảo)</t>
  </si>
  <si>
    <t xml:space="preserve">PGS, TS. Nguyễn Minh Đoan </t>
  </si>
  <si>
    <t>BCT(23-27/5/2011)</t>
  </si>
  <si>
    <t>Chính quyền cấp xã và việc tổ chức, điều hành hoạt động  UBND cấp xã</t>
  </si>
  <si>
    <t>ThS Dương Bạch Long</t>
  </si>
  <si>
    <t>Văn kiện Đại hội đại biểu Đảng bộ khối các cơ quan Trung ương nhiệm kỳ 
2010-2015</t>
  </si>
  <si>
    <t>BCH Đảng bộ khối các cơ quan TW</t>
  </si>
  <si>
    <t>Luật tổ chức Quốc hội năm 2001, sửa đổi, bổ sung năm 2007</t>
  </si>
  <si>
    <t>Luật bảo vệ 
và phát triển rừng</t>
  </si>
  <si>
    <t xml:space="preserve">Tài liệu chuyên đề bồi dưỡng lý luận chính trị và nghiệp vụ dành cho cán bộ Hội Liên hiệp Phụ nữ ở cơ sở </t>
  </si>
  <si>
    <t>Giữ gìn bản sắc dân tộc Việt Nam trong bối cảnh toàn cầu hóa hiện nay (Sách chuyên khảo) (Xuất bản lần thứ hai)</t>
  </si>
  <si>
    <t>TS. Phạm Thanh Hà</t>
  </si>
  <si>
    <t>Luật thuế tiêu thụ đặc biệt năm 2008 và văn bản hướng dẫn thi hành (Tái bản có bổ sung)</t>
  </si>
  <si>
    <t>Cẩm nang về kỹ năng giải quyết tố cáo trong Đảng</t>
  </si>
  <si>
    <t>Giáo trình triết học (Dùng cho khối không chuyên ngành triết học trình độ đào tạo thạc sĩ, tiến sĩ các ngành khoa học tự nhiên, công nghệ)</t>
  </si>
  <si>
    <t>Chủ tịch Hồ Chí Minh với giai cấp công nhân, nông dân và trí thức</t>
  </si>
  <si>
    <t>TS. Nguyễn Thế Phúc - PGS.TS. Nguyễn Tiến Dũng (Đồng chủ biên)</t>
  </si>
  <si>
    <t>Hội đồng Lý luận Trung ương - 20 năm xây dựng và trưởng thành</t>
  </si>
  <si>
    <t>Thường trực Hội đồng Lý luận Trung ương</t>
  </si>
  <si>
    <t>Chương trình bồi dưỡng, cập nhật kiến thức, kỹ năng cho đại biểu Quốc hội</t>
  </si>
  <si>
    <t>Học viện Chính trị quốc gia Hồ Chí Minh - GS.TS. Nguyễn Văn Huyên (Chủ biên)</t>
  </si>
  <si>
    <t>Tư tưởng Hồ Chí Minh và con đường cách mạng Việt Nam (Xuất bản lần thứ sáu)</t>
  </si>
  <si>
    <t>Đại tướng Võ Nguyên Giáp (Chủ biên)</t>
  </si>
  <si>
    <t>Vấn đề minh bạch hoá hoạt động quản lý hành chính nhà nước ở Việt Nam hiện nay</t>
  </si>
  <si>
    <t>TS. Nguyễn Thị Phượng (Chủ biên)</t>
  </si>
  <si>
    <t>Bác Hồ với giáo dục - đào tạo và tâm nguyện của nhà giáo đối với Bác Hồ</t>
  </si>
  <si>
    <t>Ban Chấp hành Trung ương Hội cựu giáo chức Việt Nam</t>
  </si>
  <si>
    <t>Tuyển tập các bài báo khoa học của giảng viên Trường Đại học Ngân hàng Thành phố Hồ Chí Minh</t>
  </si>
  <si>
    <t>Trường Đại học Ngân hàng Thành phố Hồ Chí Minh</t>
  </si>
  <si>
    <t>Thiện Chiếu - Danh sư, trí thức cách mạng (1898-1974)</t>
  </si>
  <si>
    <t>Giáo hội Phật giáo Việt Nam chùa Pháp Hoa - HT. Thích Như Niệm - TS. Đinh Thu Xuân</t>
  </si>
  <si>
    <t>Khoa Luật - 40 năm truyền thống và phát triển (1976-2016)</t>
  </si>
  <si>
    <t>L:ịch sử Đảng bộ và nhân dân xã A Ngo (1930-2015)</t>
  </si>
  <si>
    <t>Ban Chấp hành Đảng bộ xã A Ngo</t>
  </si>
  <si>
    <t>Quốc hội nước Cộng hoà xã hội chủ nghĩa Việt Nam - Kế thừa, đổi mới và phát triển</t>
  </si>
  <si>
    <t>Quản lý phát triển xã hội ở Tây Nguyên trong xoá đói, giảm nghèo, bảo trợ xã hội và y tế</t>
  </si>
  <si>
    <t>Điểm mới về thừa kế trong Bộ luật dân sự năm 2015 và những tình huống thực tế</t>
  </si>
  <si>
    <t>Bộ Tư pháp - Viện Khoa học Pháp lý - Luật gia Trương Hồng Quang</t>
  </si>
  <si>
    <t>Cẩm nang tra cứu pháp luật về hôn nhân và gia đình</t>
  </si>
  <si>
    <t>Lương Đức Cường</t>
  </si>
  <si>
    <t>Vấn đề triết học trong tác phẩm của C.Mác - Ph.Ăngghen, V.I.Lênin</t>
  </si>
  <si>
    <t>PGS.TS. Doãn Chính - PGS.TS. Đinh Ngọc Thạch (Đồng chủ biên)</t>
  </si>
  <si>
    <t>Lịch sử Quốc hội Việt Nam - Tập I (1946-1960)</t>
  </si>
  <si>
    <t>Quốc hội nước CHXHCNVN - Văn phòng Quốc hội</t>
  </si>
  <si>
    <t>Lịch sử Quốc hội Việt Nam - Tập II (1960-1976)</t>
  </si>
  <si>
    <t>Lịch sử Quốc hội Việt Nam - Tập III (1976-1992)</t>
  </si>
  <si>
    <t>Lịch sử Quốc hội Việt Nam - Tập IV (1992-2011)</t>
  </si>
  <si>
    <t>Luật an toàn, vệ sinh lao động và văn bản hướng dẫn thi hành</t>
  </si>
  <si>
    <t>Những mẩu chuyện về phong cách Hồ Chí Minh</t>
  </si>
  <si>
    <t>Chung tay khắc phục hậu quả bom mìn sau chiến tranh vì cuộc sống bình yên và phát triển</t>
  </si>
  <si>
    <t>Chính sách của Trung Quốc ở Đông Nam Á - Từ quá khứ đến hiện tại (Sách tham khảo nội bộ)</t>
  </si>
  <si>
    <t>D.V.Mosiakov</t>
  </si>
  <si>
    <t>Kinh tế học của khu vực công (Sách chuyên khảo)</t>
  </si>
  <si>
    <t>Lịch sử kháng chiến chống Mỹ, cứu nước (1954-1975), tập I -Nguyên nhân chiến tranh</t>
  </si>
  <si>
    <t>Bộ Quốc phòng - Viện Lịch sử quân sự Việt Nam</t>
  </si>
  <si>
    <t>TWĐH+LKTG+TPH</t>
  </si>
  <si>
    <t>Lịch sử kháng chiến chống Mỹ, cứu nước (1954-1975), tập II - Chuyển chiến lược</t>
  </si>
  <si>
    <t>Trung Quốc - đối mặt với những điểm nóng lý luận</t>
  </si>
  <si>
    <t>Cục Lý luận - Ban Tuyên truyền Trung ương - Đảng Cộng sản Trung Quốc</t>
  </si>
  <si>
    <t>PGS.TS. Đinh Công Tuấn</t>
  </si>
  <si>
    <t>Những điều cần biết về chính sách dân số và gia đình</t>
  </si>
  <si>
    <t>Hội Liên hiệp Phụ nữ Việt Nam, Ban Chính sách - pháp luật</t>
  </si>
  <si>
    <t>Sự nghiệp đổi mới ở Việt Nam với cuộc đấu tranh bảo vệ độc lập dân tộc của các nước đang phát triển sau Chiến tranh lạnh</t>
  </si>
  <si>
    <t>TS. Nguyễn Hữu Toàn</t>
  </si>
  <si>
    <t>Cẩm nang công tác hoà giải ở cơ sở</t>
  </si>
  <si>
    <t>ThS.Dương Bạch Long</t>
  </si>
  <si>
    <t>Lịch sử công tác Đảng, công tác chính trị lực lượng vũ trang tỉnh Sóc Trăng (1945-2005)</t>
  </si>
  <si>
    <t>Đảng ủy - Bộ Tư lệnh Quân khu 9 - Đảng ủy - Bộ Chỉ huy Quân sự tỉnh Sóc Trăng</t>
  </si>
  <si>
    <t>Công ty In TH Cần Thơ</t>
  </si>
  <si>
    <t>Giáo sư, Viện sĩ Trần Đại Nghĩa - Nhà khoa học lớn với cách mạng Việt Nam</t>
  </si>
  <si>
    <t>Tỉnh ủy VĨnh Long - Viện Hàn lâm khoa học và công nghệ Việt Nam - Học viện Chính trị - Hành chính Quốc gia Hồ Chí Minh</t>
  </si>
  <si>
    <t>BC tuần (23 đến 27-9): 10c</t>
  </si>
  <si>
    <t>Thăng Long - Hà Nội - truyền thông - tầm nhìn - động lực vươn tới</t>
  </si>
  <si>
    <t>Đảng lãnh đạo cả nước quá độ lên chủ nghĩa xã hội (1975-1986) (Tập bài giảng dành cho hệ cử nhân chuyên ngành Lịch sử Đảng)</t>
  </si>
  <si>
    <t>Học viện Báo chí và Tuyên truyền, Khoa Lịch sử Đảng, PGS. TS.Bùi Kim Đỉnh</t>
  </si>
  <si>
    <t>Doanh nghiệp quân đội nhân dân Việt Nam - Quá trình hình thành và phát triển</t>
  </si>
  <si>
    <t>Một số vấn đề cơ bản về chính sách xã hội ở VN hiện nay</t>
  </si>
  <si>
    <t>GS, TS. Mai Ngọc Cường (CB)</t>
  </si>
  <si>
    <t>Luật thi đua, khen thưởng năm 2003 (sửa đổi, bổ sung năm 2005, 2009) và VBHDTH (TB lần thứ hai, có bs)</t>
  </si>
  <si>
    <t>Nước Nga và thế giới đang thay đổi (Sách tham khảo)</t>
  </si>
  <si>
    <t>V.Putin</t>
  </si>
  <si>
    <t>Nhớ lại trận "Hà Nội- Điện Biên Phủ trên không"</t>
  </si>
  <si>
    <t>40 năm nhớ lại trận "Hà Nội- Điện Biên Phủ trên không"</t>
  </si>
  <si>
    <t>Quân chủng Phòng không- Không quân (Nhiều tác giả)</t>
  </si>
  <si>
    <t>Báo Nhân dân TP. HCM</t>
  </si>
  <si>
    <t>Pháp luật về công vụ, công chức của Việt Nam và một số nước trên thế giới</t>
  </si>
  <si>
    <t>Những vấn đề lý luận và thực tiễn cấp bách của việc đổi mới thủ tục tố tụng hình sự đáp ứng yêu cầu cải cách tư pháp (Sách chuyên khảo)</t>
  </si>
  <si>
    <t>TS. Lê Hữu Thể - TS. Đỗ Văn Đương - ThS. Nguyễn Thị Thuỷ (Đồng chủ biên)</t>
  </si>
  <si>
    <t>Cục văn thư lưu trữ nhà nước, Trung tâm Lưu trữ quốc gia III</t>
  </si>
  <si>
    <t>10,5x29,5</t>
  </si>
  <si>
    <t>4/2011</t>
  </si>
  <si>
    <t xml:space="preserve">Cty in Tiến bộ Hà Nội </t>
  </si>
  <si>
    <t xml:space="preserve">10 tôn giáo lớn trên thế giới </t>
  </si>
  <si>
    <t>Hoàng Tâm Xuyên (CB)</t>
  </si>
  <si>
    <t>Lịch sử công tác Đảng, công tác chính trị Cục hậu cần Quân khu 7 (1945 - 2010)</t>
  </si>
  <si>
    <t xml:space="preserve">Bộ tư lệnh Quân khu 7 Cục hậu cần </t>
  </si>
  <si>
    <t xml:space="preserve">Cty in Báo Nhân Dân </t>
  </si>
  <si>
    <t>Chủ nghĩa tự do mới                          (Sách tham khảo)</t>
  </si>
  <si>
    <t xml:space="preserve">PGS, TS.                 Phạm Quốc Trung </t>
  </si>
  <si>
    <t>Nguồn của luật hình sự                  Việt Nam                                           (Sách chuyên khảo)</t>
  </si>
  <si>
    <t>Luật hôn nhân và gia đình năm 2000 sửa đổi, bổ sung năm 2010</t>
  </si>
  <si>
    <t>Pháp lệnh về tổ chức và hoạt động hoà giải ở cơ sở và văn bản hướng dẫn thi hành                      (Tái bản có bổ sung)</t>
  </si>
  <si>
    <t>Luật bình đẳng giới và văn bản hướng dẫn thi hành                           (Tái bản có bổ sung )</t>
  </si>
  <si>
    <t>Xí nghiệp in Tổng cục Công nghiệp quốc phòng</t>
  </si>
  <si>
    <t>Giáo trình Chính trị học (Tài liệu hướng dẫn nghiên cứu và ứng dụng thực tiễn)</t>
  </si>
  <si>
    <t>HV Chính sách và phát triển, PGS, TS. Trần Đình Thảo (CB)</t>
  </si>
  <si>
    <t>Giáo trình Tư tưởng Hồ Chí Minh (Dành cho sinh viên đại học, cao đẳng khối không chuyên ngành Mác - Lênin, tư tưởng Hồ Chí Minh) (Tái bản có sửa chữa, bổ sung)</t>
  </si>
  <si>
    <t>Hỏi - đáp Luật người cao tuổi</t>
  </si>
  <si>
    <t>PGS, TS. Nguyễn Vũ Tiến,TS. Đỗ Đức Hồng Hà, ThS. Nguyễn Thị Ngọc Hoa</t>
  </si>
  <si>
    <t>Quy định pháp luật về xử phạt vi phạm hành chính trong lĩnh vực chứng khoán và kinh doanh xổ số</t>
  </si>
  <si>
    <t>Luật đất đai năm 2003 sửa đổi, bổ sung năm 2009, 2010</t>
  </si>
  <si>
    <t>Võ Nguyên Giáp - 
Một cuộc đời</t>
  </si>
  <si>
    <t>Alain Ruscio</t>
  </si>
  <si>
    <t>Hỏi - đáp chính sách hỗ trợ pháp lý cho doanh nghiệp</t>
  </si>
  <si>
    <t>PGS, TS. Nguyễn Vũ Tiến, TS. Đỗ Đức Hồng Hà, ThS. Nguyễn Thị Ngọc Hoa</t>
  </si>
  <si>
    <t>Những nguyên lý cơ bản của chủ nghĩa M-L (Hỏi- đáp) (XB lần thứ tư)</t>
  </si>
  <si>
    <t>PGS, TS. Nguyễn Văn Hòa (Chủ biên)</t>
  </si>
  <si>
    <t>Phòng, chống tội phạm trong lĩnh vực ngân hàng ở VN hiện nay</t>
  </si>
  <si>
    <t>Việc làm cho người lao động bị thu hồi đất trong quá trình công nghiệp hóa, đô thị hóa ở vùng kinh tế trọng điểm trung bộ</t>
  </si>
  <si>
    <t>TS. Trần Đình Chín - ThS. Nguyễn Dũng Anh (ĐCB)</t>
  </si>
  <si>
    <t>Quy định về xử phạt vi phạm hành chính trong lĩnh vực
 giáo dục</t>
  </si>
  <si>
    <t xml:space="preserve">Luật thuế tài nguyên và VBHDTH (TB có bổ sung) </t>
  </si>
  <si>
    <t>Luật trọng tài thương mại 
năm 2010 và VBHDTH</t>
  </si>
  <si>
    <t>Cty In báo Nhân dân tp. HCM</t>
  </si>
  <si>
    <t>Vai trò của các tập đoàn kinh doanh (chaebol) trong quá trình phát triển kinh tế ở Hàn Quốc và một số kinh nghiệm đối với Việt Nam</t>
  </si>
  <si>
    <t>Phan Thị 
Anh Thư</t>
  </si>
  <si>
    <t>Môn học pháp luật 
(Tập bài giảng dùng trong các trường TH chuyên nghiệp
 và dạy nghề)</t>
  </si>
  <si>
    <t xml:space="preserve">Bộ Giáo dục 
và Đào tạo </t>
  </si>
  <si>
    <t>sách in thiếu 
tên TG</t>
  </si>
  <si>
    <t>Ảnh hưởng của Phật giáo 
đối với đời sống tinh thần
 ở xã hội Nhật Bản</t>
  </si>
  <si>
    <t>TS. Nguyễn Thị
Thúy Anh</t>
  </si>
  <si>
    <t>Giáo trình đại cương về những khuynh hướng cơ bản 
trong lịch sử mỹ học</t>
  </si>
  <si>
    <t>GS, TS. Đỗ Huy, PGS, TS. Vũ Trọng Dung (đồng chủ biên)</t>
  </si>
  <si>
    <t>Luật công chứng năm 2006
và VBHDTH (TB có bổ sung)</t>
  </si>
  <si>
    <t>số trang in</t>
  </si>
  <si>
    <t>Xây dựng và hoàn thiện 
hệ thống ch.sách dân tộc ở VN</t>
  </si>
  <si>
    <t>Bộ KH và công nghệ, TTNC và PT vùng, PGS, TS. Lê Ngọc Thắng (CB)</t>
  </si>
  <si>
    <t>Cty CP in 
Hà Nội</t>
  </si>
  <si>
    <t>Lịch sử phong trào nông dân và Hội Nông dân tỉnh Quảng Trị
(1930-2010)</t>
  </si>
  <si>
    <t>Hội Nông dân tỉnh Quảng trị</t>
  </si>
  <si>
    <r>
      <t xml:space="preserve">BC tuần 
(26-30/9/2011):
</t>
    </r>
    <r>
      <rPr>
        <b/>
        <sz val="9"/>
        <rFont val="Times New Roman"/>
        <family val="1"/>
      </rPr>
      <t>13 cuốn</t>
    </r>
  </si>
  <si>
    <t>Luật hợp đồng VN- 
Bản án và bình luận bản án
Tập 1, Sách chuyên khảo
TB có sửa chữa, bổ sung</t>
  </si>
  <si>
    <t>TS. Đỗ Văn Đại</t>
  </si>
  <si>
    <t>CN tp HCM</t>
  </si>
  <si>
    <t>Cty In báo Nhân dân</t>
  </si>
  <si>
    <t>Luật hợp đồng VN- 
Bản án và bình luận bản án
Tập 2, Sách chuyên khảo
TB có sửa chữa, bổ sung</t>
  </si>
  <si>
    <t>Lịch sử công tác tổ chức xây dựng Đảng của Đảng bộ tỉnh Sơn La (1946-2005)</t>
  </si>
  <si>
    <t>Ban Tổ chức Tỉnh ủy Sơn La</t>
  </si>
  <si>
    <t>Cty TNHH TM &amp; DV Châu Ngọc</t>
  </si>
  <si>
    <t>Lịch sử Đảng bộ 
huyện Xín Mần (1965-2010)</t>
  </si>
  <si>
    <t>BCHĐB huyện Xín Mần</t>
  </si>
  <si>
    <t>Phong trào Không liên kết trong bối cảnh toàn cầu hóa và hội nhập quốc tế</t>
  </si>
  <si>
    <t>TS. Nguyễn Thị Thúy Hà</t>
  </si>
  <si>
    <t>100 câu hỏi - đáp về tâm lý học và những tình huống thường gặp trong lãnh đạo, quản lý</t>
  </si>
  <si>
    <t>ThS. Nguyễn Đình Phong, Phạm Thanh Tuyền</t>
  </si>
  <si>
    <t>VKH</t>
  </si>
  <si>
    <t>Luật thi hành án dân sự</t>
  </si>
  <si>
    <t>Luật thuế bảo vệ môi truờng năm 2010 và VBHDTH</t>
  </si>
  <si>
    <t>Những ký ức và kinh nghiệm một đời thầy thuốc</t>
  </si>
  <si>
    <t>Hàn Quốc với khu vực đông Á sau chiến tranh lạnh và quan hệ                                           Việt Nam - Hàn Quốc</t>
  </si>
  <si>
    <t>Nguyễn Hoàng Giáp                Nguyễn Thị Quế,                      Mai Hoài Anh, Phan Duy Quang,                   Nguyễn Thị Minh Thảo</t>
  </si>
  <si>
    <t>Khủng hoảng kinh tế toàn cầu và chủ nghĩa tư bản nước lớn G-20 (sách tham khảo)</t>
  </si>
  <si>
    <t>Nguyễn Văn Thanh - Quỹ Hoà bính phát triển Việt Nam</t>
  </si>
  <si>
    <t>Viện KHXH Việt Nam Viện Nghiên Cứu TQ TS.                        Hoàng Thế Anh</t>
  </si>
  <si>
    <t xml:space="preserve">Quy định pháp luật về các khu công nghệ cao, công nghiệp, chế xuất và kinh tế </t>
  </si>
  <si>
    <t xml:space="preserve">Quy định pháp luật về cơ chế, chính sách phát triển nhà ở cho công nhân khu công nghiệp, học sinh, sinh viên và người có thu nhập thấp </t>
  </si>
  <si>
    <t xml:space="preserve">Hỏi - Đáp về luật phòng, chống bạo lực gia đình </t>
  </si>
  <si>
    <t xml:space="preserve">Lan Anh </t>
  </si>
  <si>
    <r>
      <t xml:space="preserve">Nội các Trần Trọng Kim bản chất, vai trò và vị trí lịch sử                 ( </t>
    </r>
    <r>
      <rPr>
        <b/>
        <sz val="9"/>
        <rFont val="Times New Roman"/>
        <family val="1"/>
      </rPr>
      <t>The Tran Trong Kim's Cabinet - Nature, Historic Role and Position</t>
    </r>
    <r>
      <rPr>
        <sz val="9"/>
        <rFont val="Times New Roman"/>
        <family val="1"/>
      </rPr>
      <t>)</t>
    </r>
  </si>
  <si>
    <t xml:space="preserve">Mối quan hệ biện chứng giữa độc lập dân tộc và                      chủ nghĩa xã hội trong tư tưởng Hồ Chí Minh </t>
  </si>
  <si>
    <t>PGS, TS. Nguyễn Bá Lịnh</t>
  </si>
  <si>
    <t xml:space="preserve">Đồng chí Nguyễn Lương Bằng với cách mạng Việt Nam và quê hương Hải Dương </t>
  </si>
  <si>
    <t xml:space="preserve">Đầu tư trực tiếp của các công ty xuyên Quốc gia Nhật Bản trong thời kỳ đổi mới ở Việt Nam </t>
  </si>
  <si>
    <t xml:space="preserve">TS.                      Đinh Trung Thành </t>
  </si>
  <si>
    <t>Phong cách Tư duy Hồ Chí Minh với việc xây dựng đội ngũ cán bộ lãnh đạo, quản lý ở nước ta hiện nay</t>
  </si>
  <si>
    <t xml:space="preserve">Nguyễn Thị Thanh dung </t>
  </si>
  <si>
    <t xml:space="preserve">Về công tác chi bộ ở xã, phường, thị trấn </t>
  </si>
  <si>
    <t xml:space="preserve">Ban tổ chức Trung  ương vụ cơ sở Đảng </t>
  </si>
  <si>
    <t>Xây dựng đạo đức gia đình ở nước ta hiện nay</t>
  </si>
  <si>
    <t>TS. Nguyễn Thị Thọ</t>
  </si>
  <si>
    <t>Nhà in
Sự thật</t>
  </si>
  <si>
    <t>Quy định pháp luật về bảo hiểm bắt buộc trách nhiệm dân sự của chủ xe cơ giới                               * Nghị định số 103/2008/NĐ- CP ngày 16-9-2008 về bảo hiểm bắt buộc trách nhiệm dân sự của chủ xe cơ giới                                         * Các văb bản hướng dãn thi hành Nghị định số 103/ 2009/ NĐ- CP</t>
  </si>
  <si>
    <t>21/2/2009</t>
  </si>
  <si>
    <t xml:space="preserve">Sổ tay Đảng viên </t>
  </si>
  <si>
    <t>Bàn về giải pháp ngăn chặn, đẩy lùi suy thoái tư tưởng chính trị, đạo đức, lối sống hiện nay</t>
  </si>
  <si>
    <t>Nguyễn San Miên Nhuận - Nguyễn Xuân Trường</t>
  </si>
  <si>
    <t>Lịch sử Đảng bộ và nhân dân xã Phú Hồ (1930-2010)</t>
  </si>
  <si>
    <t>Huyện ủy Phú Vang, BCH Đảng bộ xã Phú Hồ</t>
  </si>
  <si>
    <t>Lịch sử Đảng bộ thị xã Quảng Ngãi (1975-2005)</t>
  </si>
  <si>
    <t>BCH Đảng bộ thành phố Quảng Ngãi</t>
  </si>
  <si>
    <t>BCT 3-6/9: 9c</t>
  </si>
  <si>
    <t>Quyền có người bào chữa trong tố tụng hình sự VIệt Nam, Đức và Hoa Kỳ (sách tham khảo)</t>
  </si>
  <si>
    <t>TS. Lương Thị Mỹ Quỳnh</t>
  </si>
  <si>
    <t>Tư tưởng biện chứng trong triết học Hy Lạp cổ đại</t>
  </si>
  <si>
    <t>TS. Đinh Thanh Xuân</t>
  </si>
  <si>
    <t>Bộ luật dân sự năm 2005 
(song ngữ Việt - Anh) 
The civil code in 2005 (Vietnamese - English)</t>
  </si>
  <si>
    <t>Nghiên cứu văn hóa đô thị Trung Quốc</t>
  </si>
  <si>
    <t>Hồ Huệ Lâm, Trần Hãn, Vương Phương Hoa (Chủ biên)</t>
  </si>
  <si>
    <r>
      <t xml:space="preserve">V.I. Lênin, tuyển tập, tập II                  </t>
    </r>
    <r>
      <rPr>
        <b/>
        <sz val="9"/>
        <color indexed="8"/>
        <rFont val="Times New Roman"/>
        <family val="1"/>
      </rPr>
      <t xml:space="preserve">Sách Lào </t>
    </r>
  </si>
  <si>
    <t>V.I.Lênin</t>
  </si>
  <si>
    <t>Lịch sử Đảng bộ 
tỉnh Bình Dương (1975-2010)</t>
  </si>
  <si>
    <t xml:space="preserve">BCHĐB tỉnh Bình Dương </t>
  </si>
  <si>
    <t xml:space="preserve">Cty in 
Trần Phú </t>
  </si>
  <si>
    <t>Lịch sử Đảng bộ tỉnh Hà Tĩnh, tập III (1975-2010)</t>
  </si>
  <si>
    <t xml:space="preserve">BCHĐB 
tỉnh Hà Tĩnh </t>
  </si>
  <si>
    <t>Trách nhiệm của người đứng đầu cơ quan hành chính nhà nước</t>
  </si>
  <si>
    <t>TS. Bùi Thị Ngọc Mai</t>
  </si>
  <si>
    <t>Donald Trump và cuộc bầu cử Tổng thống Mỹ khác thường (Sách tham khảo)</t>
  </si>
  <si>
    <t>Nguyễn Văn Lập (Biên soạn)</t>
  </si>
  <si>
    <t>Sự kiện tôn giáo (Sách tham khảo)</t>
  </si>
  <si>
    <t>Tư tưởng Hồ Chí Minh về vai trò của quần chúng nhân dân đối với sự nghiệp bảo vệ an ninh Tổ quốc ở Việt Nam hiện nay</t>
  </si>
  <si>
    <t>TS. Hà Trọng Thà</t>
  </si>
  <si>
    <t>Khoa học và công nghệ với quá trình công nghiệp hoá, hiện đại hoá ở thành phố Hồ Chí Minh hiện nay</t>
  </si>
  <si>
    <t>Đại học quốc gia Thành phố Hồ Chí Minh - Trường Đại học Khoa học xã hội và nhân văn - TS. Đỗ Văn Thắng</t>
  </si>
  <si>
    <t>Hội đồng nhân dân tỉnh Bắc Ninh khoá XVIII, nhiệm kỳ 2016-2021</t>
  </si>
  <si>
    <t>Lịch sử Đảng bộ và nhân dân xã Bình Dân - Tập II (1981-2015)</t>
  </si>
  <si>
    <t>Đảng bộ huyện Kim Thành - Ban Chấp hành Đảng bộ xã Bình Dân</t>
  </si>
  <si>
    <t>Phát triển nguồn nhân lực nữ chất lượng cao ở Việt Nam trong quá trình đẩy mạnh công nghiệp hoá, hiện đại hoá (Sách chuyên khảo)</t>
  </si>
  <si>
    <t>TS. Nguyễn Thị Giáng Hương</t>
  </si>
  <si>
    <t>Tư tưởng Hồ Chí Minh về vai trò của nhân dân trong sự nghiệp giữ gìn trật tự, an ninh</t>
  </si>
  <si>
    <t>TWĐH: 1000b; TPH: 400b</t>
  </si>
  <si>
    <t>Chuyện bảo vệ các chính khách quốc tế đến Việt Nam</t>
  </si>
  <si>
    <t>ThS. Nguyễn Đức Quý</t>
  </si>
  <si>
    <t>Lịch sử Đảng bộ và nhân dân xã Nam Hưng (1930-2015)</t>
  </si>
  <si>
    <t>Ban Chấp hành Đảng bộ xã Nam Hưng</t>
  </si>
  <si>
    <t>Giáo trình Luật tương trợ tư pháp</t>
  </si>
  <si>
    <t>Trường Đại học Kiểm sát Hà Nội - TS. Nguyễn Quốc Việt (Chủ biên)</t>
  </si>
  <si>
    <t>Hỏi và đáp về đường lối, chính sách của Đảng, Nhà nước Việt Nam đối với các lĩnh vực của đời sống xã hội</t>
  </si>
  <si>
    <t>TS. Nguyễn THị Hường (Chủ biên)</t>
  </si>
  <si>
    <t>Thiên Kim</t>
  </si>
  <si>
    <t>Lịch sử Đảng bộ xã Tư (1949-2015)</t>
  </si>
  <si>
    <t>Đảng bộ huyện Đông Giang, tỉnh Quảng Nam - Ban Chấp hành Đảng bộ xã Tư</t>
  </si>
  <si>
    <t>Giáo trình đạo đức người cán bộ kiểm soát</t>
  </si>
  <si>
    <t>Lịch sử cách mạng của Đảng bộ và nhân dân xã Tảo Dương Văn - Tập II ( 1996 - 2015 )</t>
  </si>
  <si>
    <t>BCHĐB xã Tảo Dương Văn</t>
  </si>
  <si>
    <t>Các kỳ đại hội Đảng bộ tỉnh Tuyên Quang</t>
  </si>
  <si>
    <t>BCHĐB tỉnh Tuyên Quang - Ban Tuyên giáo Tỉnh uỷ</t>
  </si>
  <si>
    <t>Luật bảo hiểm y tế năm 2008 sửa dổi, bổ sung năm 2014 và văn bản hướng dẫn thi hành</t>
  </si>
  <si>
    <t>Luật hoà giải ở cơ sở</t>
  </si>
  <si>
    <t>Luật việc làm năm 2013 và Nghị định số 28/2015/NĐ-CP hướng dẫn thi hành về bảo hiểm thất nghiệp</t>
  </si>
  <si>
    <t>Căn cứ Bộ chỉ huy Quân giải phóng miền Nam Việt Nam tại Tà Thiết ( 1972 - 1975 )</t>
  </si>
  <si>
    <t>Bộ Tư lệnh Quân khu 7 
UBND tỉnh Bình Phước</t>
  </si>
  <si>
    <t>Tư tưởng dân chủ Hồ Chí Minh</t>
  </si>
  <si>
    <t>PGS.TS. Phạm Hồng Chương - TS. Doãn Thị Chín</t>
  </si>
  <si>
    <t>Lịch sử Đảng bộ huyện Hạ Lang
( 1930 - 2015 )</t>
  </si>
  <si>
    <t>Những vấn đề lý luận về phát triển văn hóa  trong công cuộc đổi mới ở Việt Nam</t>
  </si>
  <si>
    <t>HVCTQGHCM-Viện Văn hóa và phát triển, TS. Nguyễn Toàn Thắng (CB)</t>
  </si>
  <si>
    <t>Lịch sử Đảng bộ huyện Cẩm Xuyên - tập 3 (1976-2010)</t>
  </si>
  <si>
    <t>BCHĐB huyện Cẩm Xuyên</t>
  </si>
  <si>
    <t>Chiến trường Đông Nam Bộ với Điện Biên Phủ</t>
  </si>
  <si>
    <t>Ban TGTW, tổng cục dạy nghề, Viện NCPT Phương Đông</t>
  </si>
  <si>
    <t>Lịch sử đấu tranh cách mạng của đảng bộ và nhân dân xã Đình Cao (tập 1) (1930-2010)</t>
  </si>
  <si>
    <t>BCHĐB xã Đình Cao</t>
  </si>
  <si>
    <t>Biên niên sử thế giới từ tiền sử đến năm 1945</t>
  </si>
  <si>
    <t>PGS.TS. Nguyễn Văn Dân (Biên soạn)</t>
  </si>
  <si>
    <t>Tập đoàn công nghiệp hóa chất Việt Nam - 45 năm xây dựng và phát triển (1969-2014)</t>
  </si>
  <si>
    <t>VINACHEM</t>
  </si>
  <si>
    <t>Lịch sử Đảng bộ và nhân dân xã Thái Hà (1927 - 2005)</t>
  </si>
  <si>
    <t xml:space="preserve">Ban chấp hành đảng bộ xã Thái Hà </t>
  </si>
  <si>
    <t>25/01/2010</t>
  </si>
  <si>
    <t xml:space="preserve">Trà Ôn - Địa danh và lịch sử truyền thống </t>
  </si>
  <si>
    <t xml:space="preserve">Ban chấp hành Đảng bộ huyện Trà Ôn </t>
  </si>
  <si>
    <t>TS.                      Nguyễn tHành Công (Chủ biên)</t>
  </si>
  <si>
    <t xml:space="preserve">Tìm hiểu Di sản văn hoá gia đình Việt Nam </t>
  </si>
  <si>
    <t xml:space="preserve">Nguyễn Song Tùng </t>
  </si>
  <si>
    <t>Thuật ngữ pháp luật Quốc tế (Sách tham khảo)</t>
  </si>
  <si>
    <t xml:space="preserve">BQL Di tích đền Hai bà Trưng xã Mê Linh  Trần Duy Phương Đặng Anh Ninh Nguyễn Huy Canh Phạm Thị Phương Mai </t>
  </si>
  <si>
    <t xml:space="preserve">Lịch sử Tư tưởng Triết họcẤn Độ Cổ Đại </t>
  </si>
  <si>
    <t xml:space="preserve">PGS, TS.                Doãn Chính </t>
  </si>
  <si>
    <t>Giải pháp thực hiện hiệu quả thể chế kinh tế thị trường định hướng xã hội chủ nghĩa ở Hà Nội giai đoạn 2010 - 2020</t>
  </si>
  <si>
    <t>Cương lĩnh xây dựng đất nước trong thời kỳ quá độ lên chủ nghĩa xã hội (Bổ sung phát triển năm 2011)                                        (Tiếng Tây Ban Nha)</t>
  </si>
  <si>
    <t>BCT(6/6-10/6/2011)</t>
  </si>
  <si>
    <t xml:space="preserve">Hợp tác Việt Nam 
và Liên bang Nga trong
 lĩnh vực đào tạo qua 
triển lãm tài liệu lưu trữ </t>
  </si>
  <si>
    <t xml:space="preserve">Cục Văn thư lưu trữ nhà nước, Trung tâm Lưu trữ quốc gia III </t>
  </si>
  <si>
    <t>6/2011</t>
  </si>
  <si>
    <t xml:space="preserve">Cty TNHH MTV và Văn Hoá Phẩm </t>
  </si>
  <si>
    <t>Pháp lệnh quản lý thị trường</t>
  </si>
  <si>
    <t>Sự thật 1500 + Cần Thơ 1000</t>
  </si>
  <si>
    <t>Giáo trình Luật tố tụng hình sự Việt Nam</t>
  </si>
  <si>
    <t>Trường Đại học kiểm sát Hà Nội - TS. Phạm Mạnh Hùng</t>
  </si>
  <si>
    <t>In Ba Đình</t>
  </si>
  <si>
    <t>Về văn hoá sinh thái và phát triển bền vững ở nước ta hiện nay</t>
  </si>
  <si>
    <t>TS. Vi Thái Lang - TS. Trần Thị Hồng Loan</t>
  </si>
  <si>
    <t>Văn học, nghệ thuật với việc xây dựng nhân cách con người Việt Nam</t>
  </si>
  <si>
    <t>Tài liệu bồi dưỡng lý luận chính trị dành cho học viên lớp đối tượng kết nạp Đảng</t>
  </si>
  <si>
    <t>Tư tưởng Hồ Chí Minh "Không có gì quý hơn độc lập, tự do" - Giá trị dân tộc và thời đại (Sách chuyên khảo)</t>
  </si>
  <si>
    <t>Nhiều tác giả - PGS.TS. Phạm Ngọc Anh (Chủ biên)</t>
  </si>
  <si>
    <t>Văn kiện Đại hội lần thứ XII của Đảng (tiếng Pháp)</t>
  </si>
  <si>
    <t>Tài liệu bồi dưỡng bí thư chi bộ và cấp uỷ viên ở cơ sở</t>
  </si>
  <si>
    <t>Lịch sử Đảng bộ và nhân dân xã Phương Công (1930-2015)</t>
  </si>
  <si>
    <t>Ban Chấp hành Đảng bộ xã Phương Công, huyện Tiền Hải, tỉnh Thái Bình</t>
  </si>
  <si>
    <t>Luật phòng, chống tham nhũng năm 2005 sửa đổi, bổ sung năm 2007, 2012</t>
  </si>
  <si>
    <t>Để hoàn thành tốt luận văn ngành luật (Dùng cho sinh viên, học viên cao học và nghiên cứu sinh)</t>
  </si>
  <si>
    <t>TB sc, bs</t>
  </si>
  <si>
    <t>Về phòng, chống tham nhũng</t>
  </si>
  <si>
    <t>Tri thức bản địa của các tộc người thiểu số ở Đông Nam Bộ trong tiến trình phát triển xã hội ở Việt Nam (Sách tham khảo)</t>
  </si>
  <si>
    <t>Ngô Văn Lệ - Huỳnh Ngọc Thu - Ngô Thị Phương Lan (Đồng chủ biên)</t>
  </si>
  <si>
    <t>Hỏi - đáp về phòng, chống tham nhũng (Xuất bản lần thứ ba, có sửa chữa và bổ sung)</t>
  </si>
  <si>
    <t>Phạm Ngọc Hiền - Phạm Anh Tuấn (Đồng chủ biên)</t>
  </si>
  <si>
    <t>Những nội dung cơ bản của tư tưởng, đạo đức, phong cách Hồ Chí Minh (Tài liệu nghiên cứu phục vụ triển khai thực hiện Chỉ thị số 05-CT/TW của Bộ Chính trị về "Đẩy mạnh học tập và làm theo tư tưởng, đạo đức, phong cách Hồ Chí Minh")</t>
  </si>
  <si>
    <t>11-2016</t>
  </si>
  <si>
    <t>Giáo trình lý thuyết và kỹ năng báo mạng điện tử</t>
  </si>
  <si>
    <t>Điều lệ Đảng và một số quy định hướng dẫn thi hành</t>
  </si>
  <si>
    <t>Đảng Cộng sản Việt Nam - Ban Chấp hành Trung ương</t>
  </si>
  <si>
    <t>Lịch sử lực lượng vũ trang nhân dân huyện Dầu Tiếng (1945-2015)</t>
  </si>
  <si>
    <t>Bộ Chỉ huy Quân sự tỉnh Bình Dương - Ban Chỉ huy Quân sự huyện Dầu Tiếng</t>
  </si>
  <si>
    <t>Phát huy nhân tố con người trong quá trình công nghiệp hoá, hiện đại hoá đất nước hiện nay</t>
  </si>
  <si>
    <t>TS. Hoàng Thái Triển</t>
  </si>
  <si>
    <t>Văn phòng Tỉnh uỷ Trà Vinh - 85 năm xây dựng và trưởng thành (1930-2015)</t>
  </si>
  <si>
    <t>Văn phòng Tỉnh uỷ Trà Vinh</t>
  </si>
  <si>
    <t>Lịch sử Đảng bộ huyện Sơn Tây (1930-2015)</t>
  </si>
  <si>
    <t>Ban Chấp hành Đảng bộ huyện Sơn Tây</t>
  </si>
  <si>
    <t>Thực hiện nguyên tắc Đảng gắn bó mật thiết với nhân dân trong giai đoạn hiện nay (Sách chuyên khảo) (Xuất bản lần thứ hai)</t>
  </si>
  <si>
    <t>Luật đấu giá tài sản năm 2016 và văn bản hướng dẫn thi hành</t>
  </si>
  <si>
    <t>Khuyến học (1000 bản), Sự thật (700 bản(</t>
  </si>
  <si>
    <t>A, B, C về "nghề" lãnh đạo, quản lý</t>
  </si>
  <si>
    <t>Vũ Khoan</t>
  </si>
  <si>
    <t>Luật quản lý ngoại thương</t>
  </si>
  <si>
    <t>Sự thật (2500), Cần Thơ (1500)</t>
  </si>
  <si>
    <t>Luật quản lý, sử dụng vũ khí, vật liệu nổ và công cụ hỗ trợ</t>
  </si>
  <si>
    <t>Sự thật (2300), Cần Thơ (1500)</t>
  </si>
  <si>
    <t>Luật quản lý, sử dụng tài sản công</t>
  </si>
  <si>
    <t>Luật đường sắt</t>
  </si>
  <si>
    <t>Những điều cần biết về ký kết và thực hiện hợp đồng dân sự (Theo Bộ luật dân sự hiện hành - năm 2015)</t>
  </si>
  <si>
    <t>TS. Vũ Thị Hồng Yến (Chủ biên)</t>
  </si>
  <si>
    <t>PGS, TS. Ng. Hoàng Giáp (Chủ biên), PGS, TS. Ng. Thị Quế, PGS, TS. Thái Văn Long, PGS, TS. Phan Văn Rân</t>
  </si>
  <si>
    <t>Giáo trình triết học (Dành cho học viên cao học và nghiên cứu sinh không thuộc nhóm ngành khoa học xã hội và nhân văn)</t>
  </si>
  <si>
    <t>Đại học Quốc gia Hà Nội</t>
  </si>
  <si>
    <r>
      <t xml:space="preserve">BC tuần (13 đến 17/2/2012): </t>
    </r>
    <r>
      <rPr>
        <b/>
        <sz val="12"/>
        <rFont val="Times New Roman"/>
        <family val="1"/>
      </rPr>
      <t xml:space="preserve">6  </t>
    </r>
    <r>
      <rPr>
        <sz val="12"/>
        <rFont val="Times New Roman"/>
        <family val="1"/>
      </rPr>
      <t xml:space="preserve"> cuốn</t>
    </r>
  </si>
  <si>
    <t>Quy định pháp luật về xử phạt vi phạm hành chính trong lĩnh vực điện lực</t>
  </si>
  <si>
    <t>Giáo trình Lôgíc học (Tài liệu hướng dẫn nghiên cứu và ứng dụng thực tiễn)</t>
  </si>
  <si>
    <t>Học viện Chính sách và Phát triển, PGS,TS. Trần Đình Thảo (Chủ biên)</t>
  </si>
  <si>
    <t>Đồng chí Đỗ Mười- Dấu ấn qua những chặng đường lịch sử</t>
  </si>
  <si>
    <t>The effects of foreign direct investment on economic growth and income convergence in the Association of Southeast Asian Nations</t>
  </si>
  <si>
    <t>Le Van Chien, PhD</t>
  </si>
  <si>
    <t>Cty in NXB VHDT</t>
  </si>
  <si>
    <t>Kỷ yếu Vụ Cán bộ Ban Tổ chức Trung ương Đảng - Tổ chức, hoạt động và các thành viên</t>
  </si>
  <si>
    <t>Ban liên lạc Vụ Cán bộ</t>
  </si>
  <si>
    <t>Vụ Tổ chức</t>
  </si>
  <si>
    <t>Một số vấn đề lý luận và thực tiễn qua 30 năm đổi mới về phát triển kinh tế thị trường định hướng xã hội chủ nghĩa và công nghiệp hoá, hiện đại hoá ở Việt Nam</t>
  </si>
  <si>
    <t>Lịch sử Đảng bộ huyện Quảng Điền (1930-2005)</t>
  </si>
  <si>
    <t>Ban Chấp hành Đảng bộ huyện Quảng Điền</t>
  </si>
  <si>
    <t>Thanh Xuân</t>
  </si>
  <si>
    <t>Đặc trưng văn hoá Việt Nam - Hàn Quốc: tương đồng và khác biệt</t>
  </si>
  <si>
    <t>Trung tâm Hàn Quốc học - PGS.TS. Trần Thị Thu Lương</t>
  </si>
  <si>
    <t>Mưu lược Mao Trạch Đông (Sách tham khảo)</t>
  </si>
  <si>
    <t>Các tác phẩm đoạt giải báo chí quốc gia giai đoạn 2010-2014</t>
  </si>
  <si>
    <t>Xinhe ghi 1.500 bản</t>
  </si>
  <si>
    <t>Phát triển kinh tế tập thể trong điều kiện Việt Nam đổi mới và hội nhập quốc tế</t>
  </si>
  <si>
    <t>Lịch sử Đảng bộ huyện Tân Uyên (1930-1975)</t>
  </si>
  <si>
    <t>Ban Chấp hành Đảng bộ thị xã Tân Uyên</t>
  </si>
  <si>
    <t>Tổ chức công tác kế toán</t>
  </si>
  <si>
    <t>GVC. Ngô Thuý Hà (Chủ biên) - Đặng Quỳnh Trinh - Nguyễn Thị Kim Huyền - Ma Thị Thu Thuỷ - Phạm Thị Mai Yến</t>
  </si>
  <si>
    <t>PGS.TS. Phan Trung Hiền</t>
  </si>
  <si>
    <t>Diplomatic Bluebook 2014</t>
  </si>
  <si>
    <t>Socialist Republic of Vietnam - Ministry of foreign affairs</t>
  </si>
  <si>
    <t>Đạo làm quan</t>
  </si>
  <si>
    <t>Hồ Thành Quốc</t>
  </si>
  <si>
    <t>Đỗ Hoàng Linh, Nguyễn Văn Dương, Vũ Kim Yến (Sưu tầm và biên soạn)</t>
  </si>
  <si>
    <t>Ở bên Bác Hồ (Hồi ký của nhiều tác giả), tập 2</t>
  </si>
  <si>
    <t>Tập bải giảng Đạo đức học</t>
  </si>
  <si>
    <t>Tài liệu học tập lý luận chính trị dành cho học viên lớp đối tượng kết nạp Đảng (Sửa chữa, bổ sung theo Văn kiện Đại hội XI của Đảng)</t>
  </si>
  <si>
    <t xml:space="preserve">TB </t>
  </si>
  <si>
    <t>Tìm hiểu pháp luật về phòng, chống ma túy</t>
  </si>
  <si>
    <t>GS, TS. Nguyễn Ngọc Anh, ThS. Đỗ Khắc Hưởng, ThS. Nguyễn Ngọc Vân</t>
  </si>
  <si>
    <t>Luật thi hành án hình sự năm 2010 và văn bản hướng dẫn thi hành</t>
  </si>
  <si>
    <t>100 câu hỏi - đáp về nhiệm vụ giữ gìn an ninh trật tự của thôn, tổ dân phố</t>
  </si>
  <si>
    <t>Những điều cần biết khi sống chung với điện</t>
  </si>
  <si>
    <t>Luật xây dựng năm 2003 được sđ, bs năm 2009</t>
  </si>
  <si>
    <t>Bác Hồ với những mùa xuân kháng chiến</t>
  </si>
  <si>
    <t>Ngô Quân Lập (Sưu tầm, biên soạn)</t>
  </si>
  <si>
    <t>Tội phạm, cấu thành tội phạm - Những vấn đề lý luận và thực tiễn (Sách chuyên khảo)</t>
  </si>
  <si>
    <t>Thiếu tướng, TS. Ng. Ngọc Thế</t>
  </si>
  <si>
    <t>Văn hóa kinh doanh ở Việt Nam hiện nay</t>
  </si>
  <si>
    <t>TS. Ng. T. Ngọc Anh</t>
  </si>
  <si>
    <t>Sổ tay pháp luật dành cho cán bộ cơ sở (Tủ sách pháp luật phổ thông)</t>
  </si>
  <si>
    <t>PGS, TS. Ng.Ngọc Chí</t>
  </si>
  <si>
    <t>Những nguyên lý cơ bản của chủ nghĩa M-L (Hỏi- đáp)</t>
  </si>
  <si>
    <t>PGS, TS. Ng. Văn Hòa (Chủ biên)</t>
  </si>
  <si>
    <t>Hưng Hà</t>
  </si>
  <si>
    <t>Luật khiếu nại năm 2011 và văn bản hướng dẫn thi hành</t>
  </si>
  <si>
    <t>Anh hùng Lực lượng vũ trang nhân dân tỉnh Kiên Giang</t>
  </si>
  <si>
    <t>Sở Nội vụ Kiên Giang, Chi cục Văn thư - Lưu trữ</t>
  </si>
  <si>
    <t>Lịch sử biên niên Đảng Cộng sản Việt Nam, tập II - Đảng lãnh đạo sự nghiệp đấu tranh giành chính quyền và thành lập Nhà nước VNDCCH (1930-1945) (Xuất bản lần thứ hai)</t>
  </si>
  <si>
    <t>Lịch sử Đảng bộ huyện Thạch An (1930-2010)</t>
  </si>
  <si>
    <t>Đảng bộ tỉnh Cao Bằng, BCH Đảng bộ huyện Thạch An</t>
  </si>
  <si>
    <t>Lịch sử Lực lượng vũ trang nhân dân tỉnh Bình Phước (1945-2010)</t>
  </si>
  <si>
    <t>Bộ Chỉ huy quân sự tỉnh Bình Phước</t>
  </si>
  <si>
    <t>Lịch sử Phú Quốc qua tài liệu lưu trữ (Sách tham khảo)</t>
  </si>
  <si>
    <t>Kon Tum - 100 năm lịch sử và phát triển</t>
  </si>
  <si>
    <t>Thủ tục hành chính trong hoạt động xây dựng (Áp dụng cho cấp cơ sở xã, phường, thị trấn)</t>
  </si>
  <si>
    <t>Xây dựng đội ngũ đảng viên nông thôn vững mạnh (XB lần thứ hai có bs, điều chỉnh)</t>
  </si>
  <si>
    <t>Đức Lượng (CB)</t>
  </si>
  <si>
    <t>Đường thời đại - Tiểu thuyết lịch sử, tập 1 - Ai giết hai tổng thống</t>
  </si>
  <si>
    <t>Đặng Đình Loan</t>
  </si>
  <si>
    <t>Đường thời đại - Tiểu thuyết lịch sử, tập 2 - Đối mặt</t>
  </si>
  <si>
    <t>Sơ lược về Nhà nước Hồi giáo tự xưng (IS) (Sách tham khảo)</t>
  </si>
  <si>
    <t>Charles R. Lister</t>
  </si>
  <si>
    <t>Luật hỗ trợ doanh nghiệp nhỏ và vừa</t>
  </si>
  <si>
    <t>Sự thật (3000), Cần Thơ (2000)</t>
  </si>
  <si>
    <t>Sự thật (2600), Cần Thơ (1500)</t>
  </si>
  <si>
    <t>Luật thuỷ lợi</t>
  </si>
  <si>
    <t>Sự thật (2.600), Cần Thơ (2000), HCM (2000)</t>
  </si>
  <si>
    <t>Luật cảnh vệ</t>
  </si>
  <si>
    <t>Luật du lịch</t>
  </si>
  <si>
    <t>Sự thật (2700), Cần Thơ (2000), HCM (2000)</t>
  </si>
  <si>
    <t>Sự thật (2400), Cần Thơ (2000), HCM (2000)</t>
  </si>
  <si>
    <t>Đường thời đại - Tiểu thuyết lịch sử: Mùa đỏ lửa - 18</t>
  </si>
  <si>
    <t>Cách mạng Việt Nam trên bàn cờ quốc tế - Lịch sử và vấn đề (Sách tham khảo) - Tái bản lần thứ nhất</t>
  </si>
  <si>
    <t>GS.NGND. Vũ Dương Ninh</t>
  </si>
  <si>
    <t>Phát triển doanh nghiệp nhỏ và vừa - Kinh nghiệm Việt Nam và Đức</t>
  </si>
  <si>
    <t>TWĐH (500), TPH (100)</t>
  </si>
  <si>
    <t>Xây dựng Đảng trong điều kiện hội nhập quốc tế: Thách thức, kinh nghiệm của Đảng Cộng sản Việt Nam và Đảng Cộng sản Trung Quốc</t>
  </si>
  <si>
    <t>TWĐH (1000), TPH (100)</t>
  </si>
  <si>
    <t>Thực hiện quyền hành pháp của Chính phủ theo Hiến pháp năm 2013 (Sách chuyên khảo)</t>
  </si>
  <si>
    <t>Bộ Tư pháp - Viện Khoa học pháp lý</t>
  </si>
  <si>
    <t>TWĐH (1000), TPH (200)</t>
  </si>
  <si>
    <t>Luật thanh tra năm 2010 và Nghị định số 159/2016/NĐ-CP ngày 29-11-2016 của Chính phủ hướng dẫn thi hành</t>
  </si>
  <si>
    <t>Tư tưởng Hồ Chí Minh về trường học lớn thanh niên xung phong</t>
  </si>
  <si>
    <t>Hội Cựu Thanh niên xung phong Việt Nam</t>
  </si>
  <si>
    <t>Đổi mới doanh nghiệp nhà nước và phát triển kinh tế tư nhân trong giai đoạn hiện nay (Tài liệu tham khảo phục vụ nghiên cứu các văn kiện Hội nghị lần thứ năm Ban Chấp hành Trung ương Đảng khoá XII)</t>
  </si>
  <si>
    <t>Lịch sử công tác tuyên giáo của Đảng bộ tỉnh Lào Cai (1947-2017)</t>
  </si>
  <si>
    <t>Tỉnh uỷ Lào Cai - Ban Tuyên giáo</t>
  </si>
  <si>
    <t>Sự chuyển biến của tình hình thế giới, khu vực và triển vọng của hai đảng và nhân dân hai nước Việt Nam - Nhật Bản</t>
  </si>
  <si>
    <t>Lịch sử cách mạng Đảng bộ và nhân dân xã Liên Ninh (1930-2015)</t>
  </si>
  <si>
    <t>Đảng bộ huyện Thanh Trì - Ban Chấp hành Đảng bộ xã Liên Ninh</t>
  </si>
  <si>
    <t>Thành uỷ - Hội đồng nhân dân - Uỷ ban nhân dân - Uỷ ban Mặt trận Tổ quốc Thành phố Hà Tĩnh</t>
  </si>
  <si>
    <t>Quản lý nhà nước đối với đất đô thị của thành phố Đà Nẵng</t>
  </si>
  <si>
    <t>TS. Đỗ Văn Nhân - TS. Võ Văn Lợi</t>
  </si>
  <si>
    <t>Quá trình đổi mới chính sách đối ngoại của Việt Nam với ASEAN giai đoạn 1986-2016 (Sách chuyên khảo)</t>
  </si>
  <si>
    <t>TS. Lê Viết Duyên</t>
  </si>
  <si>
    <t>Tổng quan về chính sách công</t>
  </si>
  <si>
    <t>PGS.TS. Đỗ Phú Hải</t>
  </si>
  <si>
    <t>Phát triển kinh tế hợp tác trong nông nghiệp ở tỉnh Thanh Hoá hiện nay</t>
  </si>
  <si>
    <t>Lương Trọng Thành - Thịnh Văn Khoa - Nguyễn Thị Lan Hương (Đồng chủ biên)</t>
  </si>
  <si>
    <t>Hỏi - đáp về quyền sở hữu tài sản và quyền khác đối với tài sản theo Bộ luật Dân sự năm 2015</t>
  </si>
  <si>
    <t>Đại học Luật Hà Nội - TS. Vũ Thị Hồng Yến (Chủ biên)</t>
  </si>
  <si>
    <t>Nâng cao nhu cầu thẩm mỹ trong hoạt động nghệ thuật ở Việt Nam hiện nay</t>
  </si>
  <si>
    <t>TS. Lê Hường</t>
  </si>
  <si>
    <t>Chính sách tài khoá và chu kỳ kinh tế trong nền kinh tế thị trường định hướng xã hội chủ nghĩa ở Việt Nam (Sách chuyên khảo)</t>
  </si>
  <si>
    <t>Viện Nghiên cứu Quản lý Kinh tế Trung ương - PGS.TS. Nguyễn Thị Nguyệt (Chủ biên)</t>
  </si>
  <si>
    <t>8-2017</t>
  </si>
  <si>
    <t>Giáo trình Luật Hành chính Việt Nam (Phần 1) - Những vấn đề chung của Luật Hành chính</t>
  </si>
  <si>
    <t>Trường Đại học Cần Thơ - Khoa Luật - PGS.TS. Phan Trung Hiền (Chủ biên), TS. Nguyễn Lan Hương, ThS. Võ Nguyễn Nam Trung</t>
  </si>
  <si>
    <t>Báo chí và thông tin đối ngoại (Sách chuyên khảo dành cho học viên, nhà quản lý về báo chí, quan hệ quốc tế, PR, chính trị…)</t>
  </si>
  <si>
    <t>Học viện Ngoại giao VN- Khoa Truyền thông và văn hóa đối ngoại- PGS,TS. Lê Thanh Bình (Chủ biên)</t>
  </si>
  <si>
    <t>Đổi mới phương thức kiểm tra, giám sát của Đảng giai đoạn hiện nay</t>
  </si>
  <si>
    <t>Cao Văn Thống</t>
  </si>
  <si>
    <t>Giáo trình bồi dưỡng nghiệp vụ đấu thầu (Chương trình cơ bản)</t>
  </si>
  <si>
    <t>Ngân hàng Phát triển VN-Trung tâm Đào tạo và nghiên cứu khoa học- TS. Phạm Văn Bốn (Chủ biên)</t>
  </si>
  <si>
    <t>10 tôn giáo lớn trên thế giới</t>
  </si>
  <si>
    <t>Hoàng Tâm Xuyên (Chủ biên)</t>
  </si>
  <si>
    <t>Anh Ba Lê Duẩn trong trái tim tôi</t>
  </si>
  <si>
    <t>XN in FAHASA</t>
  </si>
  <si>
    <r>
      <t xml:space="preserve">BC tuần (27 đến 31/8): </t>
    </r>
    <r>
      <rPr>
        <b/>
        <sz val="12"/>
        <rFont val="Times New Roman"/>
        <family val="1"/>
      </rPr>
      <t>18 c</t>
    </r>
  </si>
  <si>
    <t>Nông nghiệp, nông dân, nông thôn trong mô hình tăng trưởng kinh tế mới giai đoạn 2011-2020</t>
  </si>
  <si>
    <t xml:space="preserve">Giáo trình lý luận về nhà nước và pháp luật </t>
  </si>
  <si>
    <t xml:space="preserve">Trường đại học Luật Hà Nội, PGS, TS. Nguyễn Minh Đoan </t>
  </si>
  <si>
    <t>Luật giáo dục năm 2005 được sửa đổi, bổ sung năm 2009 và văn bản hướng dẫn thi hành 
(Tái bản có bổ sung)</t>
  </si>
  <si>
    <t xml:space="preserve">Công tác phòng cháy, chữa cháy ở Việt Nam hiện nay thực trạng và giải pháp </t>
  </si>
  <si>
    <t xml:space="preserve">TS. Nguyễn Quang Thứ </t>
  </si>
  <si>
    <t xml:space="preserve">Quy định về việc áp dụng hình thức xử phạt trục xuất theo thủ tục hành chính </t>
  </si>
  <si>
    <t>BCT(16-20/5/2011)</t>
  </si>
  <si>
    <t>Văn kiện Đại hội Đảng bộ thành phố Móng Cái                           lần thứ XXII                                                     (Nhiệm kỳ 2010 - 2015)</t>
  </si>
  <si>
    <t xml:space="preserve">Quy định pháp luật về xử phạt vi phạm hành chính trong lĩnh vực phòng, chống lụt, bão, sản xuất - kinh doanh phân bón, thuỷ sản, lao động và một số lĩnh vực khác </t>
  </si>
  <si>
    <t xml:space="preserve">Tập bài giảng những nguyên lý có bản của chủ nghĩa Mác - Lênin  </t>
  </si>
  <si>
    <t>Lịch sử đảng bộ xã Gio An (1930 - 2005)</t>
  </si>
  <si>
    <t xml:space="preserve">Ban chấp hành Đảng bộ xã Gio An </t>
  </si>
  <si>
    <t>Vụ KH</t>
  </si>
  <si>
    <t>TS.                          Ngô Kim Ngân-                      TS.                           Lâm Quốc Tuấn                    (Đồng chủ biên)</t>
  </si>
  <si>
    <t>Công tác Tư tưởng                     (Sách tham khảo)</t>
  </si>
  <si>
    <t>PGS, TS.                   Đào Duy Quát (Chủ biên)</t>
  </si>
  <si>
    <t xml:space="preserve">TS.                      Đỗ Hoà Bình (Chủ biên)               THs.                      Phạm Thị Thu Hương                    THs.                   Lê Đức Hạnh </t>
  </si>
  <si>
    <t>Đảng Chính trị chiến lược và sự quản lý                                           (Sách tham khảo)</t>
  </si>
  <si>
    <t>V.V. MEYTUS,V. IU. MEYTUS</t>
  </si>
  <si>
    <t xml:space="preserve">Chính sách hỗ trợ của nhà nước  ta đối với nông dân trong điều kiện hội nhập WTO </t>
  </si>
  <si>
    <t>Văn hoá Thăng Long Hà Nội Hội tụ và toả sáng                           (Tái bản có sử chữa )</t>
  </si>
  <si>
    <t>PGS, TS. Nguyễn Văn Mạnh                      (Chủ biên)</t>
  </si>
  <si>
    <t>Về quá trình dân chủ hoá XHCN ở Việt Nam hiện nay (Sách chuyên khảo)</t>
  </si>
  <si>
    <t xml:space="preserve">PGS, TS.                Lê Minh Quân </t>
  </si>
  <si>
    <t>Tư tưởng Hồ Chí Minh về quân đội nhân dân và việc vận dụng hiện nay</t>
  </si>
  <si>
    <t>PGS, TS. Nguyễn Mạnh Hưởng</t>
  </si>
  <si>
    <t>Một số vấn đề cơ bản về kết hợp công nghiệp quốc phòng với công nghiệp dân dụng ở nước ta hiện nay (Sách chuyên khảo)</t>
  </si>
  <si>
    <t>Đại tá, TS. Trần Đăng Bộ</t>
  </si>
  <si>
    <t xml:space="preserve">Cương lĩnh chính trị ngọn cờ tư tưỏng lý luận chỉ đạo sự nghiệp cách mạng của chúng ta </t>
  </si>
  <si>
    <t xml:space="preserve">GS, TS.         Nguyễn Phú Trong </t>
  </si>
  <si>
    <t>Một số văn bản pháp luật về thủ đô Hà Nội                                     (Được ban hành từ năm 2005 đến năm 2010)</t>
  </si>
  <si>
    <t>CP</t>
  </si>
  <si>
    <t>Luật quốc tịch Việt Nam năm 2008 và văn bản hướng dẫn thi hành                                                    (Tái bản có bổ sung)</t>
  </si>
  <si>
    <t xml:space="preserve">Luật thi đua, khen thưởng năm 2003 (Sửa đổi, bổ sung năm 2005, 2009)và văn bản hướng dẫn thi hành </t>
  </si>
  <si>
    <t xml:space="preserve">Pháp lệnh thủ tục bắt giữ tàu biển năm 2008 và văn bản hướng dẫn thi hành </t>
  </si>
  <si>
    <t>Liên minh HTX VN - viện phát triển kinh tế hợp tác</t>
  </si>
  <si>
    <t>Xây dựng con người Việt Nam theo Di chúc của Chủ tịch Hồ Chí Minh</t>
  </si>
  <si>
    <t>PGS.TS. Hoàng Anh</t>
  </si>
  <si>
    <t>Những điều cần biết về bồi thường, hỗ trợ, tái định cư khi nhà nước thu hồi đất</t>
  </si>
  <si>
    <t>Lịch sử tiểu đoàn trinh sát 47 (1964-2014)</t>
  </si>
  <si>
    <t>Lịch sử Hội cựu chiến binh và phong trào cựu chiến binh Thái Bình (1990-2014)</t>
  </si>
  <si>
    <t>Hội Cự chiến binh VN, BCH Hội CCB tỉnh Thái Bình</t>
  </si>
  <si>
    <t>Thủ tục giải quyết tranh chấp dân sự - Câu hỏi thực tế và giải đáp</t>
  </si>
  <si>
    <t>TS. Đỗ Cảnh Thìn</t>
  </si>
  <si>
    <t xml:space="preserve">Môi trường tự nhiên trong hoạt động sống của con người </t>
  </si>
  <si>
    <t>TS. Đỗ Thị Ngọc Lan</t>
  </si>
  <si>
    <t>xinhê 500c (sách mẫu sửa 200c)</t>
  </si>
  <si>
    <t>PGS, TS. Trần Quốc Toản (CB)</t>
  </si>
  <si>
    <t>Luật khám bệnh, chữa bệnh năm 2009 và văn bản hướng dẫn thi hành</t>
  </si>
  <si>
    <t>Dịch vụ logistics ở Việt Nam trong tiến trình hội nhập quốc tế (Sách chuyên khảo)</t>
  </si>
  <si>
    <t>Trường đại học Kinh tế quốc dân, Viện nghiên cứu Kinh tế và Phát triển, GS, TS, NGƯT Đặng Đình Đào - TS. Nguyễn Minh Sơn (Đồng chủ biên)</t>
  </si>
  <si>
    <t>Cty CP in HN</t>
  </si>
  <si>
    <t>Kỷ yếu hoạt động của Đoàn đại biểu Quốc hội tỉnh Lạng Sơn khóa XI, XII</t>
  </si>
  <si>
    <t>Quốc hội nước CHXHCNVN, Đoàn đại biểu Quốc hội tỉnh Lạng Sơn</t>
  </si>
  <si>
    <t>Lịch sử Đảng bộ huyện Thanh Trì (1930-2010)</t>
  </si>
  <si>
    <t>Đảng bộ Thành phố Hà Nội, Ban Chấp hành Đảng bộ huyện Thanh Trì</t>
  </si>
  <si>
    <t>Ban Chỉ đạo và Văn phòng Ban Chỉ đạo Trung ương về phòng, chống tham nhũng (2006-2011)</t>
  </si>
  <si>
    <t>Văn phòng Ban Chỉ đạo Trung ương về phòng, chống tham nhũng</t>
  </si>
  <si>
    <t>Lịch sử ngành Dầu khí VN (Đến năm 2010), tập I</t>
  </si>
  <si>
    <t>Sổ tay công tác thực hiện thủ tục hành chính trong lĩnh vực đất đai</t>
  </si>
  <si>
    <t xml:space="preserve">Lê Thanh Khuyến                  Phó tổng cục trưởng Tổng cục Quản lý đất đai </t>
  </si>
  <si>
    <t xml:space="preserve">Luật sửa đổi, bổ sung một số điều của Luật KD bảo hiểm </t>
  </si>
  <si>
    <t xml:space="preserve">Luật bảo vệ quyền lợi 
người tiêu dùng </t>
  </si>
  <si>
    <t>Luật chứng khoán năm 2006 được sửa đổi, bổ sung năm 2010</t>
  </si>
  <si>
    <t xml:space="preserve">Luật thuế bảo vệ môi trường </t>
  </si>
  <si>
    <t xml:space="preserve">Luật khoáng sản </t>
  </si>
  <si>
    <t xml:space="preserve">Luật viên chức </t>
  </si>
  <si>
    <t xml:space="preserve">Luật tố tụng hành chính </t>
  </si>
  <si>
    <t>Luật bảo hiểm y tế năm 2008 và văn bản hướng dẫn thi hành 
(Tái bản có bổ sung)</t>
  </si>
  <si>
    <t>Luật kinh doanh bảo hiểm năm 2000 được sửa đổi, bổ sung năm 2010</t>
  </si>
  <si>
    <t xml:space="preserve">Tuyên ngôn độc lập của Chủ tịch Hồ Chí Minh - Giá trị 
lý luận và ý nghĩa thời đại </t>
  </si>
  <si>
    <t xml:space="preserve">Bảo tàng 
Hồ Chí Minh </t>
  </si>
  <si>
    <t>1/2011</t>
  </si>
  <si>
    <t>Cty TNHH MTV in Văn Hoá phẩm</t>
  </si>
  <si>
    <t xml:space="preserve">Đề cương học tập chủ đề Tư tưởng, tấm gương đạo đức Hồ Chí Minh về xây dựng đảng ta thật sự trong sạch, vững mạnh " Là đạo đức, là văn minh" (Tài liệu học tập chủ đề năm 2010 Cuộc vận động " Học tập và làm theo tấm gương đạo đức Hồ Chí Minh" dành cho cán </t>
  </si>
  <si>
    <t xml:space="preserve">Triết học Mỹ </t>
  </si>
  <si>
    <t xml:space="preserve">Bùi Đăng Duy - Nguyễn Tiến Dũng </t>
  </si>
  <si>
    <t>Luật di sản văn hóa năm 2001 được sửa đổi, bổ sung năm 2009</t>
  </si>
  <si>
    <t>Quy chế làm việc, chương trình làm việc của Ban chấp hành Đảng bộ khối cơ quan Trung ương nhiệm kỳ                  2010 - 2015                                                 Quy chế làm việc của Ban kiểm tra Đảng uỷ khối các cơ quan Trung ương nhiệm kỳ 2010- 2015                                     Lưu hành nội bộ</t>
  </si>
  <si>
    <t xml:space="preserve">Đảng Cộng sản Việt Nam, BCH Khối các cơ quan Trung ương </t>
  </si>
  <si>
    <t>Luật Đầu tư năm 2005                 (Song ngữ Việt - Anh)                            THE INVESTMENT LAW IN 2005 (Vietnamese - English)</t>
  </si>
  <si>
    <r>
      <t>Cương lĩnh xây dựng 
đất nước trong thời kỳ 
quá độ lên chủ nghĩa xã hội 
(Bổ sung phát triển năm</t>
    </r>
    <r>
      <rPr>
        <b/>
        <sz val="10"/>
        <rFont val="Times New Roman"/>
        <family val="1"/>
      </rPr>
      <t xml:space="preserve"> </t>
    </r>
    <r>
      <rPr>
        <sz val="10"/>
        <rFont val="Times New Roman"/>
        <family val="1"/>
      </rPr>
      <t>2011) (Tiếng Anh)</t>
    </r>
  </si>
  <si>
    <t>11x19</t>
  </si>
  <si>
    <t>Cương lĩnh xây dựng 
đất nước trong thời kỳ 
quá độ lên chủ nghĩa xã hội 
(Bổ sung phát triển năm 2011) (Tiếng Nga)</t>
  </si>
  <si>
    <t>Hội đồng chỉ đạo xuất bản sách xã, phường, thị trấn/Luật gia: Ng. Xuân Anh, Dương Bạch Long</t>
  </si>
  <si>
    <t>Những điều cần biết về di chúc và lập di chúc</t>
  </si>
  <si>
    <t>Hội đồng chỉ đạo xuất bản sách xã, phường, thị trấn/Luật gia: Tiến Thành</t>
  </si>
  <si>
    <t>Sổ tay công an xã</t>
  </si>
  <si>
    <t>Nghị định số 34/2010/NĐ-CP quy định xử phạt vi phạm hành chính trong lĩnh vực giao thông đường bộ, được sđ, bs bởi Nghị định số 33/2011/NĐ-CP và Nghị định số 71/2012/NĐ-CP</t>
  </si>
  <si>
    <t>Lịch sử Lực lượng vũ trang huyện Phú Quý (1975-2010)</t>
  </si>
  <si>
    <t>Đảng bộ huyện Phú Quý, Đảng ủy quân sự huyện</t>
  </si>
  <si>
    <t>CN Tp HCM</t>
  </si>
  <si>
    <t>Fahasa</t>
  </si>
  <si>
    <t>Lịch sử Đảng bộ và nhân dân xã Thanh Tuyền (1945-2010)</t>
  </si>
  <si>
    <t>Ban Tuyên giáo Trung ương- Học viện CT-HC QG HCM- Tỉnh ủy Quảng Nam</t>
  </si>
  <si>
    <t>Lịch sử Đảng bộ và nhân dân xã Tây Phong (1930-2010)</t>
  </si>
  <si>
    <t>BCH ĐB xã Tây Phong</t>
  </si>
  <si>
    <r>
      <t xml:space="preserve">BC tuần (4 đến 7/2): </t>
    </r>
    <r>
      <rPr>
        <b/>
        <sz val="12"/>
        <rFont val="Times New Roman"/>
        <family val="1"/>
      </rPr>
      <t>12</t>
    </r>
  </si>
  <si>
    <t>Triết lý giáo dục thế giới và VN</t>
  </si>
  <si>
    <t>Tìm hiểu tác phẩm Tư bản của C. Mác</t>
  </si>
  <si>
    <t>PGS, TS. Ng. Minh Khải, PGS, TS. Bùi Ngọc Quỵnh (Đồng CB)</t>
  </si>
  <si>
    <t>Viện Khoa học Pháp lý- Bộ Tư pháp- TS. Dương Thị Thanh Mai- TS. Nguyễn Văn Cương (Đồng chủ biên)</t>
  </si>
  <si>
    <r>
      <t xml:space="preserve">BC tuần (31-10 đến 4/11/2011):
</t>
    </r>
    <r>
      <rPr>
        <b/>
        <sz val="9"/>
        <rFont val="Times New Roman"/>
        <family val="1"/>
      </rPr>
      <t>14 cuốn</t>
    </r>
  </si>
  <si>
    <t>Luật trợ giúp pháp lý và VBHDTH (TB lần thứ ba có bổ sung)</t>
  </si>
  <si>
    <t>Nâng cao hiệu quả dạy - học triết học: Quan điểm, phương pháp và kỹ thuật</t>
  </si>
  <si>
    <t>TS. Nguyễn Nghị Thanh, TS. Đinh Thị Cúc</t>
  </si>
  <si>
    <t>Lịch sử Đảng bộ xã Arooi (1951-2015)</t>
  </si>
  <si>
    <t>Đảng bộ huyện Đông Giang - Ban Chấp hành Đảng bộ xã Arooi</t>
  </si>
  <si>
    <t>Luật xử lý vi phạm hành chính năm 2012, sửa đổi, bổ sung năm 2014 và các văn bản hướng dẫn thi hành</t>
  </si>
  <si>
    <t>Hội nhập quốc tế - Kinh nghiệm của Lào và kinh nghiệm của Việt Nam</t>
  </si>
  <si>
    <t>Luật sửa đổi, bổ sung một số điều của Bộ luật hình sự số 100/2015/QH13</t>
  </si>
  <si>
    <t>Lịch sử Đảng bộ và nhân dân xã An Ninh Đông (1945-2015)</t>
  </si>
  <si>
    <t>Đảng bộ huyện Tuy An - Ban Chấp hành Đảng bộ xã An Ninh Đông</t>
  </si>
  <si>
    <t>Đảng bộ Khối cơ quan Dân Chính Đảng tỉnh Bình Phước - Quá trình hình thành, hoạt động và phát triển (1997-2015)</t>
  </si>
  <si>
    <t>Ban Chấp hành Đảng bộ Khối cơ quan Dân Chính Đảng tỉnh Bình Phước</t>
  </si>
  <si>
    <t>IS - Sự quay trở lại của lịch sử</t>
  </si>
  <si>
    <t>Hồng Quang</t>
  </si>
  <si>
    <t>Quyết định quản lý nhà nước của Chính phủ: Lý luận và thực tiễn</t>
  </si>
  <si>
    <t>TS. Cao Vũ Minh</t>
  </si>
  <si>
    <t>Nhà khoa học nữ Đồ U U và con đường tới giải Nobel (Sách tham khảo)</t>
  </si>
  <si>
    <t>Tít xinhe ghi 1.000 bản</t>
  </si>
  <si>
    <t>PGS.TS. Vũ Trọng Lâm (Chủ biên)</t>
  </si>
  <si>
    <t>125 câu nói của Chủ tịch Hồ Chí Minh về công an nhân dân (Xuất bản lần thứ ba)</t>
  </si>
  <si>
    <t>Từ hành cung Tức Mặc - Thiên Trường đến đô thị Vị Hoàng (thế kỷ XIII - XIX) (Sách chuyên khảo)</t>
  </si>
  <si>
    <t>TS. Trần Thị Thái Hà</t>
  </si>
  <si>
    <t>Lịch sử Đảng bộ quận Cầu Giấy (1997-2017)</t>
  </si>
  <si>
    <t>Đảng bộ thành phố Hà Nội - Ban Chấp hành Đảng bộ quận Cầu Giấy</t>
  </si>
  <si>
    <t>Tài liệu ôn thi cao học môn Triết học Mác - Lênin (Cho các ngành không chuyên Triết)</t>
  </si>
  <si>
    <t>Viện Hàn lâm Khoa học xã hội Việt Nam - Học viện Khoa học xã hội</t>
  </si>
  <si>
    <t>A preparation for the English tests (CEFR Level B1)</t>
  </si>
  <si>
    <t>Vietnam Academy of social sciences - Graduate Academy of social sciences - Dang Nguyen Giang, Ph.D, Nguyen Nhan Ai, M.A</t>
  </si>
  <si>
    <t>Bộ đề thi trắc nghiệm Pháp luật đại cương</t>
  </si>
  <si>
    <t>ThS. Phan Thị Chánh Lý, ThS. Võ Trung Hậu, ThS. Diệp Thanh Sơn</t>
  </si>
  <si>
    <t>Bản thảo CN Cần Thơ khai thác</t>
  </si>
  <si>
    <t>Hồ Chí Minh Toàn tập - Tập 1: 1912-1924 (tiếng Lào)</t>
  </si>
  <si>
    <t>Huế + ĐN đặt</t>
  </si>
  <si>
    <t>Bảo vật quốc gia: Tập sắc lệnh của Chủ tịch Chính phủ lâm thời nước Việt Nam Dân chủ Cộng hoà 1945-1946</t>
  </si>
  <si>
    <t>Cục Văn thư và Lưu trữ Nhà nước - Trung tâm Lưu trữ quốc gia III</t>
  </si>
  <si>
    <t>Tài liệu hướng dẫn Đại hội chi bộ</t>
  </si>
  <si>
    <t>Hà Văn Thuật (Chủ biên)</t>
  </si>
  <si>
    <t>Thường vụ Đảng ủy- Bộ Chỉ huy quân sự tỉnh Quảng Trị</t>
  </si>
  <si>
    <t>Bảo tàng Chiến sĩ cách mạng bị địch bắt tù đày</t>
  </si>
  <si>
    <t>9/2012</t>
  </si>
  <si>
    <r>
      <t xml:space="preserve">BC tuần (4 đến 7/9)": </t>
    </r>
    <r>
      <rPr>
        <b/>
        <sz val="12"/>
        <rFont val="Times New Roman"/>
        <family val="1"/>
      </rPr>
      <t>13 c</t>
    </r>
  </si>
  <si>
    <t>Luật giao thông đường bộ</t>
  </si>
  <si>
    <t>Tài liệu chuyên đề bồi dưỡng lý luận chính trị và nghiệp vụ dành cho cán bộ Mặt trận Tổ quốc ở cơ sở</t>
  </si>
  <si>
    <t>Hình thức nhà nước và vấn đề xây dựng Nhà nước pháp quyền xã hội chủ nghĩa Việt Nam</t>
  </si>
  <si>
    <t>TS.Mai Thị Thanh</t>
  </si>
  <si>
    <t>Quản lý nhà nước về lao động nước ngoài chất lượng cao ở Việt Nam (Sách chuyên khảo)</t>
  </si>
  <si>
    <t>PGS,TS. Phan Huy Đường (Chủ biên)</t>
  </si>
  <si>
    <t>Nâng cao chất lượng công tác tham mưu của ủy ban kiểm tra trong tình hình hiện nay</t>
  </si>
  <si>
    <t>Việt Nam - Quốc gia mạnh về biển, làm giàu từ biển</t>
  </si>
  <si>
    <t>Luật thuế giá trị gia tăng năm 2008 sửa đổi, bổ sung năm 2013</t>
  </si>
  <si>
    <t>Luật hôn nhân và gia đình năm 2000 (đã được sửa đổi, bổ sung năm 2010) Song ngữ Việt - Anh The law on marriage and family in 2000 (amended and supplemented in 2010) (V-A)</t>
  </si>
  <si>
    <t>Luật sửa đổi, bổ sung một số điều của Luật thuế thu nhập doanh nghiệp</t>
  </si>
  <si>
    <t>Luật doanh nghiệp năm 2005 sửa đổi, bổ sung năm 2009, 2013</t>
  </si>
  <si>
    <t>Nhà máy Điện Việt Trì (1960-1992) (Lưu hành nội bộ)</t>
  </si>
  <si>
    <t>Luật bầu cử đại biểu quốc hội và Luật bầu của đại biểu hội đồng nhân dân                               (Tài liệu phục vụ công tác 
tổ chức bầu cử )</t>
  </si>
  <si>
    <t xml:space="preserve">HĐBCĐB QH khoá XIII và ĐBHĐND các cấp nhiệm kỳ 2011 - 2016 tiểu ban chỉ đạo công tác thông tin, tuyên truyền </t>
  </si>
  <si>
    <t xml:space="preserve">Luật chữ thập đỏ </t>
  </si>
  <si>
    <t xml:space="preserve">Luật phòng chống
mua bán người </t>
  </si>
  <si>
    <t>BCT(9/5-13/5/2011)</t>
  </si>
  <si>
    <t xml:space="preserve">Kỷ yếu Đại hội đại biểu các dân tộc thiểu số Việt Nam tỉnh Sơn La lần thứ nhất </t>
  </si>
  <si>
    <t>Tỉnh uỷ, HĐND, UBND, UB MTTQ VN</t>
  </si>
  <si>
    <t>20/5/11 NLC</t>
  </si>
  <si>
    <t>Lịch sử Đảng bộ quân sự tỉnh Tuyên Quang giai đoạn                   1947 - 2010</t>
  </si>
  <si>
    <t xml:space="preserve">BCHĐB Quân sự tỉnh Tuyên Quang </t>
  </si>
  <si>
    <t xml:space="preserve">Nhà xuất bản Thế giới </t>
  </si>
  <si>
    <t>Lịch sử Đảng bộ 
và nhân dân xã Thụy Liên
(1930 - 2010)</t>
  </si>
  <si>
    <t>BCH Đảng bộ xã Thụy Liên</t>
  </si>
  <si>
    <t>Luật hôn nhân và gia đình năm 2000 và các văn bản hướng dẫn thi hành                    (Tái bản có bổ sung)</t>
  </si>
  <si>
    <t>Tuyển tập Hồ Chí Minh,
 tập II  (1945-1954)
 (tiếng Lào)</t>
  </si>
  <si>
    <t>Các văn bản của Tỉnh uỷ Sơn La khoá XII nhiệm kỳ 2005-2010 (ban hành năm 2006)</t>
  </si>
  <si>
    <t>Đảng bộ tỉnh Sơn La</t>
  </si>
  <si>
    <t>BCT(30-5-3/6/2011)</t>
  </si>
  <si>
    <t>Lịch sử công tác tổ chức xây dựng Đảng của Đảng bộ tỉnh Thái Bình                                      (1930 - 2010)</t>
  </si>
  <si>
    <t xml:space="preserve">Ban Tổ chức tỉnh uỷ Thái Bình </t>
  </si>
  <si>
    <t>Một số giải pháp nhằm phát triển bền vững nông thôn vùng đồng  bằng Bắc bộ trong quá trình xây dựng, phát triển các khu công nghiệp (Qua khảo sát các tỉnh Vĩnh Phúc, Hải Dương, Ninh Bình)</t>
  </si>
  <si>
    <t xml:space="preserve">TS                           Đỗ Đức Quân </t>
  </si>
  <si>
    <t>Lợi Nhuận                                 (Sách tham khảo)</t>
  </si>
  <si>
    <t>Lịch sử Đảng bộ huyện                    Hậu Lộc tập 2.                                1975 - 2010</t>
  </si>
  <si>
    <t xml:space="preserve">BCH Đảng bộ huyện Hậu Lộc </t>
  </si>
  <si>
    <t>Lich sử Đảng bộ huyện Chợ Đồn Tập III. 1975 - 2005</t>
  </si>
  <si>
    <t xml:space="preserve">BCH Đảng bộ huyện Chợ Đồn </t>
  </si>
  <si>
    <t>Pháp lệnh dân số năm 2003, sửa đổi năm 2008 và văn bản hướng dẫn thi hành</t>
  </si>
  <si>
    <t>Phát huy tính tích cực xã hội của đội ngũ cán bộ nước ta hiện nay                                           (Tái bản có sửa chữa bổ sung)</t>
  </si>
  <si>
    <t xml:space="preserve">PGS, TS. Nguyễn Văn Tài </t>
  </si>
  <si>
    <t>13/01/2010</t>
  </si>
  <si>
    <t xml:space="preserve">Hỏi và đáp môn học                   Đường lối cách mạng của Đảng cộng sản Việt Nam </t>
  </si>
  <si>
    <t>Luật khiếu nại tố cáo                     Song ngữ Khơ Me</t>
  </si>
  <si>
    <t>Luật phòng chống bạo lực gia đình (Song ngữ Khơ Me)</t>
  </si>
  <si>
    <t xml:space="preserve">Quan hệ kinh tế giữa công nhân, nông dân và trí thức ở Việt Nam hiện nay </t>
  </si>
  <si>
    <t xml:space="preserve">Đặng Quang Định </t>
  </si>
  <si>
    <t>Giới thiệu tác phẩm "Chống Đuy rinh" của Ph. Ăngghen</t>
  </si>
  <si>
    <t xml:space="preserve">PGS,                    Nguyễn Bằng Tường </t>
  </si>
  <si>
    <t>Phong cách làm việc của người bí thư huyện uỷ hiện nay qua khảo sát vùng đồng bằng sông Hồng                      (Sách chuyên khảo)</t>
  </si>
  <si>
    <t>Hội đồng chỉ đạo Đề án trang bị sách cho cơ sở xã, phường, thị trấn</t>
  </si>
  <si>
    <t>Văn bản pháp luật về cấp và sử dụng giấy chứng sinh</t>
  </si>
  <si>
    <t>Các văn bản pháp lý về phân giới, cắm mốc biên giới quốc gia giữa nước Cộng hòa xã hội chủ nghĩa Việt Nam và nước Cộng hòa dân chủ nhân dân Lào</t>
  </si>
  <si>
    <t>Ủy ban Biên giới quốc gia</t>
  </si>
  <si>
    <t>Các văn bản pháp lý về hoạch định biên giới quốc gia giữa nước Cộng hòa xã hội chủ nghĩa Việt Nam và nước Cộng hòa dân chủ nhân dân Lào</t>
  </si>
  <si>
    <t>Luật kinh doanh bảo hiểm năm 2000 được sđ, bs năm 2010</t>
  </si>
  <si>
    <t>Nâng cao chất lượng sinh hoạt chi bộ tổ dân phố của các quận ở Thành phố Hà Nội trong điều kiện hiện nay</t>
  </si>
  <si>
    <t>PGS, TS. Đỗ Ngọc Ninh - TS. Đinh Ngọc Giang (Đồng cb)</t>
  </si>
  <si>
    <t>PGS.TS. Doãn Chính (Chủ biên)</t>
  </si>
  <si>
    <t>BC tuần (11 đến 15-11): 8c</t>
  </si>
  <si>
    <t>Tỉnh ủy Kon Tum</t>
  </si>
  <si>
    <t xml:space="preserve">BC tháng 2: 54 </t>
  </si>
  <si>
    <t>Bàn về phương pháp giảng dạy bậc đại học (Tài liệu tham khảo phục vụ việc giảng dạy đối với giảng viên Học viện Chính sách và Phát triển) ( XB lần thứ ba)</t>
  </si>
  <si>
    <t>Học viện Chính sách và Phát triển, PGS, TS. Ngô Doãn Vịnh</t>
  </si>
  <si>
    <t>3/2013</t>
  </si>
  <si>
    <r>
      <t xml:space="preserve">BC tuần (4 đến 8/3): </t>
    </r>
    <r>
      <rPr>
        <b/>
        <sz val="12"/>
        <rFont val="Times New Roman"/>
        <family val="1"/>
      </rPr>
      <t>25</t>
    </r>
  </si>
  <si>
    <t>Văn bản pháp luật hướng dẫn thi hành Luật nhà ở năm 2005 sửa đổi, bổ sung năm 2009 (Ban hành từ tháng 01-2013 đến tháng 7-2013)</t>
  </si>
  <si>
    <t>BC tuần (7 đến 11-10): 16c</t>
  </si>
  <si>
    <t>Văn kiện Quốc hội toàn tập - Tập 9 (1997-2002) Quyển 1 (1997-1998)</t>
  </si>
  <si>
    <t>Quốc hội nước CHXHCNVN</t>
  </si>
  <si>
    <t>Văn kiện Quốc hội toàn tập - Tập 9 (1997-2002) Quyển 2 (1999-2000)</t>
  </si>
  <si>
    <t>Bài học từ những vụ kiểm tra, thi hành kỷ luật Đảng (Lưu hành nội bộ)</t>
  </si>
  <si>
    <t>Uỷ ban Kiểm tra Trung ương</t>
  </si>
  <si>
    <t>65 năm truyền thống ngành kiểm tra Đảng (1948-2013)</t>
  </si>
  <si>
    <r>
      <t xml:space="preserve">BC tuần (20 đến 24/2/2012): </t>
    </r>
    <r>
      <rPr>
        <b/>
        <sz val="12"/>
        <rFont val="Times New Roman"/>
        <family val="1"/>
      </rPr>
      <t xml:space="preserve">  </t>
    </r>
    <r>
      <rPr>
        <sz val="12"/>
        <rFont val="Times New Roman"/>
        <family val="1"/>
      </rPr>
      <t xml:space="preserve"> 14 cuốn</t>
    </r>
  </si>
  <si>
    <t>Giáo trình Lịch sử Đảng Cộng sản Việt Nam (Tái bản có sửa chữa, bổ sung)</t>
  </si>
  <si>
    <t>In khuyến học phía Nam</t>
  </si>
  <si>
    <t>Thực hiện hóa đơn, chứng từ thuế giá trị gia tăng, thuế thu nhập doanh nghiệp, các loại thuế khác trong kinh doanh và hạch toán (Tái bản lần thứ 11) (Có điều chỉnh, bổ sung những quy định mới)</t>
  </si>
  <si>
    <t>TS. Huỳnh Viết Tấn</t>
  </si>
  <si>
    <t>Luật nghĩa vụ dân sự và bảo đảm thực hiện nghĩa vụ dân sự - Bản án và bình luận bản án, tập 1 (Sách chuyên khảo)</t>
  </si>
  <si>
    <t>PGS,TS. Đỗ Văn Đại</t>
  </si>
  <si>
    <t>Luật nghĩa vụ dân sự và bảo đảm thực hiện nghĩa vụ dân sự - Bản án và bình luận bản án, tập 2 (Sách chuyên khảo)</t>
  </si>
  <si>
    <t>Luật hình sự Việt Nam, quyển 2 (Phần các tội phạm) (TB có sc, bs)</t>
  </si>
  <si>
    <t>Tài liệu bồi dưỡng nghiệp vụ công tác tuyên giáo lĩnh vực nghiên cứu, giáo dục lý luận chính trị</t>
  </si>
  <si>
    <r>
      <t xml:space="preserve">BC tuần (22 đến 26/10): </t>
    </r>
    <r>
      <rPr>
        <b/>
        <sz val="12"/>
        <rFont val="Times New Roman"/>
        <family val="1"/>
      </rPr>
      <t>13</t>
    </r>
  </si>
  <si>
    <t>Các hiệp định phân định biển giữa Việt Nam và các nước láng giềng (Sách tham khảo) (Tủ sách Pháp luật quốc tế)</t>
  </si>
  <si>
    <t>Lê Quý Quỳnh, Nguyễn Trường Giang (Chủ biên)</t>
  </si>
  <si>
    <t>Hỏi - đáp về Luật bảo vệ quyền lợi người tiêu dùng năm 2010 (Tủ sách Pháp luật phổ thông)</t>
  </si>
  <si>
    <t>Luật gia Trương Hồng Quang- ThS. Trần Thị Quang Hồng</t>
  </si>
  <si>
    <t>Khai thác và phát triển tài nguyên nhân lực Việt Nam</t>
  </si>
  <si>
    <t>Bộ KH và ĐT, Trung tâm Thông tin và dự báo KT-XH quốc gia, PGS, TS. Ng. Văn Phúc, ThS. Mai Thị Thu (Đồng CB)</t>
  </si>
  <si>
    <t>Mô hình tăng trưởng kinh tế ở Việt Nam từ năm 2001 đến nay - Lý luận và thực tiễn</t>
  </si>
  <si>
    <t>Học viện CT-HC QG HCM, Viện Kinh tế, PGS,TS. Ng.Văn Hậu (Chủ biên)</t>
  </si>
  <si>
    <t>Ở bên Bác Hồ (Hồi ký của nhiều tác giả), tập 1</t>
  </si>
  <si>
    <t>Góp phần nhỏ vào cuộc vận động lớn (Những bài viết về học tập và làm theo tấm gương đạo đức Hồ Chí Minh, xây dựng Đảng)</t>
  </si>
  <si>
    <t>TS. Nguyễn Xuân Thông</t>
  </si>
  <si>
    <t>Chủ quyền của Việt Nam đối với hai quần đảo Hoàng Sa và Trường Sa (Song ngữ Trung - Việt )</t>
  </si>
  <si>
    <t>Sổ tay công tác ngoại giao kinh tế (Chủ yếu dùng co cán bộ ngoại giao làm công tác kinh tế ở trong và ngoài nước)</t>
  </si>
  <si>
    <t>Bộ Ngoại giao, Vụ Tổng hợp kinh tế</t>
  </si>
  <si>
    <r>
      <t xml:space="preserve">BC tuần (6 đến 10/2/2012): </t>
    </r>
    <r>
      <rPr>
        <b/>
        <sz val="12"/>
        <rFont val="Times New Roman"/>
        <family val="1"/>
      </rPr>
      <t>7</t>
    </r>
    <r>
      <rPr>
        <sz val="12"/>
        <rFont val="Times New Roman"/>
        <family val="1"/>
      </rPr>
      <t xml:space="preserve">   cuốn</t>
    </r>
  </si>
  <si>
    <t>Lịch sử ngành Dầu khí VN (Đến năm 2010), tập II</t>
  </si>
  <si>
    <t>Lịch sử ngành Dầu khí VN (Đến năm 2010), tập III</t>
  </si>
  <si>
    <t>Văn bản của Ban Chấp hành Trung ương, Bộ Chính trị, Ban Bí thư và Ủy ban Kiểm tra Trung ương về công tác kiểm tra, giám sát và kỷ luật của Đảng</t>
  </si>
  <si>
    <t>Tăng cường sự lãnh đạo của Đảng vì công cuộc đổi mới</t>
  </si>
  <si>
    <t>Niên giám các điều ước quốc tế nước Công hòa xã hội chủ nghĩa Việt Nam ký năm 1997</t>
  </si>
  <si>
    <t>Phát triển đồng bộ và tương xứng văn hóa với kinh tế</t>
  </si>
  <si>
    <t>Viện nghiên cứu Phát triển thành phố Hồ Chí Minh, TS. Hồ Bá Thâm (Chủ biên)</t>
  </si>
  <si>
    <t>Phong trào chấn hưng Phật giáo ở miền Bắc Việt Nam (1924-1954)</t>
  </si>
  <si>
    <t>Lê Tâm Đắc</t>
  </si>
  <si>
    <t>Truyền thông- lý thuyết và kỹ năng cơ bản</t>
  </si>
  <si>
    <t>Lịch sử 30 năm kháng chiến của quân và dân thành phố Cà Mau (1945-1975)</t>
  </si>
  <si>
    <t>Đảng uỷ - Ban Chỉ huy quân sự thành phố Cà Mau</t>
  </si>
  <si>
    <t>CN Cần Thơ khai thác bản thảo (Sổ theo dõi bản thảo ghi phương thức TPH)</t>
  </si>
  <si>
    <t>Tài liệu hỏi - đáp về các văn kiện Hội nghị lần thứ năm Ban Chấp hành Trung ương Đảng khoá XII (Dùng cho đoàn viên, hội viên các đoàn thể chính trị - xã hội và tuyên truyền trong Nhân dân)</t>
  </si>
  <si>
    <t>Sự thật, Bình Định</t>
  </si>
  <si>
    <t>Sự thật (8.035 b) + BĐ (6.500b)</t>
  </si>
  <si>
    <t>Tài liệu học tập các văn kiện Hội nghị lần thứ năm Ban Chấp hành Trung ương Đảng khoá XII (Dùng cho cán bộ, đảng viên ở cơ sở)</t>
  </si>
  <si>
    <t>Tài liệu nghiên cứu các văn kiện Hội nghị lần thứ năm Ban Chấp hành Trung ương Đảng khoá XII (Dùng cho cán bộ chủ chốt và báo cáo viên)</t>
  </si>
  <si>
    <t>Tư tưởng chính trị của Hồ Quý Ly</t>
  </si>
  <si>
    <t>PGS.TS. Nguyễn Hoài Văn, ThS. Lê Thanh Quân</t>
  </si>
  <si>
    <t>Bốn tôn giáo lớn ở Đông Nam Á (Sách tham khảo)</t>
  </si>
  <si>
    <t>Đường lối của Đảng Cộng sản Việt Nam về phát triển kinh tế (Hỏi và đáp)</t>
  </si>
  <si>
    <t>TS. Nguyễn Tấn Vinh</t>
  </si>
  <si>
    <t>Hướng tới cân bằng cán cân thương mại bền vững trong hội nhập quốc tế (Sách chuyên khảo)</t>
  </si>
  <si>
    <t>PGS.TS. Tô Trung Thành (Chủ biên)</t>
  </si>
  <si>
    <t>Trách nhiệm của công chức trong thực thi công vụ đáp ứng yêu cầu cải cách nền hành chính nhà nước</t>
  </si>
  <si>
    <t>Luật thuế tiêu thụ đặc biệt năm 2008, sửa đổi, bổ sung năm 2014, 2016 và văn bản hướng dẫn thi hành</t>
  </si>
  <si>
    <t>Quy định về xử phạt vi phạm hành chính trên các vùng biển, đảo và thềm lục địa của nước Cộng hoà xã hội chủ nghĩa Việt Nam</t>
  </si>
  <si>
    <t>Báo chí Hồ Chí Minh - chuyên luận và tuyển chọn (Tái bản lần thứ hai, có sửa chữa)</t>
  </si>
  <si>
    <t>GS. Hà Minh Đức</t>
  </si>
  <si>
    <t>Luật trẻ em năm 2016 và nghị định hướng dẫn thi hành</t>
  </si>
  <si>
    <t>Điểm mới về thừa kế trong Bộ luật dân sự năm 2015 và những tình huống thực tế (Tái bản, có sửa chữa, bổ sung)</t>
  </si>
  <si>
    <t>Bộ Tu pháp - Viện Khoa học pháp lý - Luật gia Trương Hồng Quang</t>
  </si>
  <si>
    <t>Tranh chấp điển hình trong quản trị doanh nghiệp (Sách tham khảo) (Tái bản có sửa chữa, bổ sung)</t>
  </si>
  <si>
    <t>Phạm Hoài Huấn (Chủ biên), Nguyễn Thị Thanh Lê, Trần Thanh Bình, Nguyễn Tuấn Vũ</t>
  </si>
  <si>
    <t>Vận dụng Nghị quyết Đại hội XII của Đảng vào nghiên cứu, giảng dạy lý luận chính trị và báo chí - truyền thông</t>
  </si>
  <si>
    <t>Học viện Báo chí và Tuyên truyền</t>
  </si>
  <si>
    <t>Vai trò của báo chí trong phòng, chống "diễn biến hoà bình" trên lĩnh vực tư tưởng, văn hoá</t>
  </si>
  <si>
    <t>Cục Tuyên huấn - Tổng cục Chính trị Quân đội nhân dân Việt Nam - Trung tâm Thông tin Khoa học quân sự - Bộ Quốc phòng</t>
  </si>
  <si>
    <t>Lịch sử đấu tranh cách mạng của Đảng bộ và nhân dân xã Phước Lợi (1930-1975)</t>
  </si>
  <si>
    <t>Ban Chấp hành Đảng bộ huyện Bến Lức - Ban Chấp hành Đảng bộ xã Phước Lợi</t>
  </si>
  <si>
    <t>Giáo trình xây dựng Đảng về tổ chức (Dành cho chương trình đại học chính trị)</t>
  </si>
  <si>
    <t>Học viện Chính trị quốc gia Hồ Chí Minh - Học viện Chính trị khu vực I - TS. Nguyễn Xuân Phương (Chủ biên)</t>
  </si>
  <si>
    <t>Tư tưởng Hồ Chí Minh về cán bộ và công tác cán bộ công an nhân dân (xuất bản lần thứ hai)</t>
  </si>
  <si>
    <t>Thượng tướng, GS. TS. Tô Lâm</t>
  </si>
  <si>
    <t>Tấm lòng với đất nước</t>
  </si>
  <si>
    <t>Nguyễn Thị Bình</t>
  </si>
  <si>
    <t>Lịch sử công tác Đảng, công tác chính trị của lực lượng vũ trang tỉnh Trà Vinh (1945-1975)</t>
  </si>
  <si>
    <t>Đảng uỷ - Bộ chỉ huy quân sự tỉnh Trà Vinh</t>
  </si>
  <si>
    <t>Lịch sử Đảng bộ thị trấn Prao (1945-2015)</t>
  </si>
  <si>
    <t>Đảng bộ huyện Đông Giang, tỉnh Quảng Nam - Ban Chấp hành Đảng bộ thị trấn Prao</t>
  </si>
  <si>
    <t>Công tác kiểm tra, giám sát và thi hành kỷ luật trong Đảng (tài liệu nghiệp vụ dùng cho cấp cơ sở)</t>
  </si>
  <si>
    <t>7-2017</t>
  </si>
  <si>
    <t>Công tác kiểm tra, giám sát và thi hành kỷ luật trong Đảng (tài liệu nghiệp vụ dùng cho cấp trên cơ sở)</t>
  </si>
  <si>
    <t>Luật xử lý vi phạm hành chính năm 2012, sửa đổi, bổ sung năm 2014</t>
  </si>
  <si>
    <t>Quản lý dự án đầu tư công (Sách chuyên khảo)</t>
  </si>
  <si>
    <t>Cẩm nang tra cứu pháp luật về hôn nhân và gia đình (Tái bản)</t>
  </si>
  <si>
    <t>Pháp luật về kiểm soát ô nhiễm môi trường không khí ở Việt Nam hiện nay (Sách chuyên khảo)</t>
  </si>
  <si>
    <t>Viện Nhà nước và pháp luật - TS. Bùi Đức Hiển</t>
  </si>
  <si>
    <t>Bàn về Quốc hội và những thách thức của khái niệm</t>
  </si>
  <si>
    <t>TS. Nguyễn Sĩ Dũng</t>
  </si>
  <si>
    <t>Lịch sử lực lượng vũ trang thành phố Điện Biên Phủ (1992-2015)</t>
  </si>
  <si>
    <t>Đảng uỷ - Ban Chỉ huy Quân sự Thành phố Điện Biên Phủ</t>
  </si>
  <si>
    <t>Tham nhũng: Mưu mô và trừng phạt (Sách tham khảo)</t>
  </si>
  <si>
    <t>Nhà báo Hà Hồng Hà</t>
  </si>
  <si>
    <t xml:space="preserve">Pháp lệnh sửa đổi, bổ sung một số điều của pháp lệnh kiểm sát viên viện kiểm sát nhân dân </t>
  </si>
  <si>
    <t xml:space="preserve">Bộ luật tố tụng hình sự của nước Cộng hoà xã hội
chủ nghĩa Việt Nam </t>
  </si>
  <si>
    <t>Bộ luật lao động của nước Cộng hoà xã hội chủ nghĩa Việt Nam năm 1994                     (Sửa đổi, bổ sung các năm 2002, 2006, 2007)</t>
  </si>
  <si>
    <t>Hiến pháp nước Cộng hoà xã hội chủ nghĩa Việt Nam năm 1992 (Đã được sửa đổi, 
bổ sung năm 2001)</t>
  </si>
  <si>
    <t xml:space="preserve">Chương trình chuyên đề 
bồi dưỡng lý luận chính trị dành cho cán bộ đoàn ở cơ sở </t>
  </si>
  <si>
    <t>Những cá nhân điển hình trong "Học tập và làm theo tấm gương đạo đức Hồ Chí Minh"</t>
  </si>
  <si>
    <t>Lý luận về nhà nước và pháp luật, quyển 2 (Tái bản có sc, bs)</t>
  </si>
  <si>
    <t>Nguồn lực nào cho cải cách kinh tế Việt Nam</t>
  </si>
  <si>
    <t>CEO. Đặng Đức Thành</t>
  </si>
  <si>
    <t>Cty TNHH MTV in Kinh tế, Tp.HCM</t>
  </si>
  <si>
    <t>Đánh thức nguồn lực vàng trong dân</t>
  </si>
  <si>
    <t>Hoàng Minh Giám - Người con của thế hệ vàng</t>
  </si>
  <si>
    <t>Bộ Văn hóa - Thể thao và Du lịch</t>
  </si>
  <si>
    <t>Học tập và làm theo tấm gương đạo đức HCM về phong cách quần chúng, dân chủ, nêu gương; nêu cao trách nhiệm gương mẫu của cán bộ, đảng viên, nhất là cán bộ lãnh đạo chủ chốt các cấp (Tài liệu sinh hoạt chi bộ, đoàn thể và tại các cơ quan, đơn vị năm 2013)</t>
  </si>
  <si>
    <r>
      <t xml:space="preserve">BC tuần (18 đến 22/3): </t>
    </r>
    <r>
      <rPr>
        <b/>
        <sz val="12"/>
        <rFont val="Times New Roman"/>
        <family val="1"/>
      </rPr>
      <t>76</t>
    </r>
  </si>
  <si>
    <t>Ban Tuyên giáo Trung ương, Trung ương Đoàn Thanh niên Cộng sản HCM</t>
  </si>
  <si>
    <t>Cẩm nang kỹ thuật nhân giống cây trồng: Gieo hạt - Chiết cành - Giâm cành - Ghép cành, tập 1</t>
  </si>
  <si>
    <t>Hội đồng chỉ đạo xuất bản sách xã, phường, thị trấn/PGS, TS. Ng. Duy Minh</t>
  </si>
  <si>
    <t>Đường thời đại - Tiểu thuyết lịch sử, tập 14 - Vào hang sói</t>
  </si>
  <si>
    <t>Đường thời đại - Tiểu thuyết lịch sử, tập 15 - Sập bẫy</t>
  </si>
  <si>
    <t>Cẩm nang kỹ thuật nhân giống cây trồng: Gieo hạt - Chiết cành - Giâm cành - Ghép cành, tập 2</t>
  </si>
  <si>
    <t>Tăng trưởng kinh tế và tiến bộ, công bằng xã hội ở Việt Nam (Sách chuyên khảo)</t>
  </si>
  <si>
    <t>GS, TS.              Hoàng Đức Thân                         TS.                      Đinh Quang Ty (Chủ biên)</t>
  </si>
  <si>
    <t>Kỷ yếu Đại hội đại biểu toàn quốc các dân tộc thiểu số Việt Nam lần thứ nhất - 2010</t>
  </si>
  <si>
    <t>BCT(2/5-6/5/2011)</t>
  </si>
  <si>
    <t>Các văn bản của Tỉnh uỷ Sơn La khoá XII nhiệm kỳ 2005 - 2010 ban hành năm 2009</t>
  </si>
  <si>
    <t xml:space="preserve">Đảng Cộng sản Việt Nam, Đảng bộ tỉnh Sơn La </t>
  </si>
  <si>
    <t>Phong trào công nhân quốc tế - những vấn đề lịch sử và 
lý luận, tập VIII (Sách TK)</t>
  </si>
  <si>
    <t xml:space="preserve">Hội đồng
 xuất bản  </t>
  </si>
  <si>
    <t>Chương trình chuyên đề
 bồi dưỡng lý luận chính trị và nghiệp vụ dành cho cán bộ Hội Nông dân VNở cơ sở 
(Tái bản lần thứ nhất)</t>
  </si>
  <si>
    <t xml:space="preserve">Ban Tuyên giáo Trung ương, Hội Nông dân Việt Nam </t>
  </si>
  <si>
    <t>BCT (25-29/4/2011)</t>
  </si>
  <si>
    <t>Công ty in Tổng hợp Cần Thơ</t>
  </si>
  <si>
    <t>Triết lý "Dĩ bất biến, ứng vạn biến" trong tư tưởng HCM</t>
  </si>
  <si>
    <t>GS, TS. Nguyễn Hùng Hậu (CB)</t>
  </si>
  <si>
    <t>Tìm hiểu một số thuật ngữ trong Văn kiện ĐH XI của Đảng</t>
  </si>
  <si>
    <t>Nguyễn Văn Thạo - Nguyễn Viết Thông
(Đồng chủ biên)</t>
  </si>
  <si>
    <t>XN In Tổng cục CNQP</t>
  </si>
  <si>
    <t xml:space="preserve">Áo trắng trước pháp trường </t>
  </si>
  <si>
    <t xml:space="preserve">Nguyệt Tú </t>
  </si>
  <si>
    <t>Thế giới thế kỷ XXI và CNXH 
Hội thảo lý luận giữa ĐCS Nhật Bản và ĐCS Trung Quốc 
(Sách tham khảo)</t>
  </si>
  <si>
    <t>TETSUZO FWA</t>
  </si>
  <si>
    <t xml:space="preserve">Xưởng in NXB Văn hoá dân tộc </t>
  </si>
  <si>
    <t>Hỏi - đáp về tình hình thế giới và chính sách đối ngoại của Đảng và Nhà nước ta</t>
  </si>
  <si>
    <t>Học viện Ngoại giao</t>
  </si>
  <si>
    <t>Luật cán bộ, công chức năm 2008 và văn bản hướng dẫn thi hành (Tái bản lần thứ nhất có bổ sung)</t>
  </si>
  <si>
    <t>Thịnh vượng chung - Kinh tế học cho hành tinh đông đúc (Sách tham khảo)</t>
  </si>
  <si>
    <t>Những sự kiện lịch sử Đảng bộ Học viện Báo chí và Tuyên truyền (1962-2010)</t>
  </si>
  <si>
    <t>BCH Đảng bộ Học viện Báo chí và Tuyên truyền</t>
  </si>
  <si>
    <t>Lịch sử Đảng bộ huyện Phong Thổ (1950-2010)</t>
  </si>
  <si>
    <t>BCH ĐB huyện Phong Thổ</t>
  </si>
  <si>
    <t>ĐH II của Đảng tại Tuyên Quang thủ đô kháng chiến (Kỷ yếu hội thảo)</t>
  </si>
  <si>
    <t>Ban Tuyên giáo Trung ương, Tỉnh ủy Tuyên Quang</t>
  </si>
  <si>
    <t xml:space="preserve">Quy định pháp luật 
về tiền lương </t>
  </si>
  <si>
    <t>Luật Đấu thầu năm 2005 (được sửa đổi bổ sung năm 2009) và VBHDTH
* Luật đấu thầu năm 2005 được sửa đổi, bổ sung năm 2009
* Nghị định số 85/2009/NĐ-CP ngày 15-10-2009 hướng dẫn thi hành Luật Đấu thầu và các Thông tư hướng dẫn thi hành</t>
  </si>
  <si>
    <t>Quy định pháp luật về giá các loại đất</t>
  </si>
  <si>
    <t>Luật phá sản năm 2004 và VBHDTH</t>
  </si>
  <si>
    <t>Hỏi - Đáp về các tội xâm phạm trật tự quản lý kinh tế và các tội phạm về môi trường</t>
  </si>
  <si>
    <t>TS. Phan Chí Hiếu, TS. Đỗ Hồng Hà</t>
  </si>
  <si>
    <t>Quy định về xử phạt vi phạm pháp luật trong lĩnh vực bảo vệ môi trường</t>
  </si>
  <si>
    <t>Quy định pháp luật về hoạt động văn hoá và kinh doanh dịch vụ văn hoá công cộng
* Nghị định số 103/2009/ NĐ-CP ngày 6-11-2009 ban hành quy chế hoạt động văn hoá và kinh doanh dịch vụ văn hoá công cộng
* Thông tư số 04/2009/TT-BVHTTDL ngày 16-12-2009 hướng</t>
  </si>
  <si>
    <t>Hội đồng chỉ đạo xuất bản sách xã, phường, thị trấn/Hoàng Bình (CB)</t>
  </si>
  <si>
    <t>Những điều nên biết về phong tục Việt Nam</t>
  </si>
  <si>
    <t>Nxb. Thế giới</t>
  </si>
  <si>
    <t>Chiến thuật, chiến lược quân sự HCM</t>
  </si>
  <si>
    <t>Đỗ Hoàng Linh, Ng. Văn Dương (Sưu tầm, bsoạn)</t>
  </si>
  <si>
    <t>Lịch sử Sở Cảnh sát PCCC 
Tp. HCM (1975-2011)</t>
  </si>
  <si>
    <t>Sở CS PCCC Tp.HCM</t>
  </si>
  <si>
    <t>Cty in báo ND TP HCM</t>
  </si>
  <si>
    <t>Luật thi đua, khen thưởng năm 2003 (Sửa đổi, bổ sung năm 2005, 2009 và văn bản hướng dẫn thi hành) (TB có bổ sung)</t>
  </si>
  <si>
    <t>Quy định pháp luật về thu tiền thuê đất, thuê mặt nước</t>
  </si>
  <si>
    <t>Tài liệu bồi dưỡng đảng uỷ viên cơ sở (Lưu hành nội bộ)</t>
  </si>
  <si>
    <t>Tỉnh uỷ Hà Giang</t>
  </si>
  <si>
    <t>Số lượng in trong QĐXB là 4.500 bản</t>
  </si>
  <si>
    <t>Xây dựng đội ngũ cán bộ dân vận người dân tộc thiểu số trong thời kỳ mới</t>
  </si>
  <si>
    <t>Ban Dân vận Trung ương Đảng - TS. Thào Xuân Sùng (Chủ biên)</t>
  </si>
  <si>
    <t>TWĐH (1.000b) + LKTG (1.500b)</t>
  </si>
  <si>
    <t>Giáo trình Đường lối cách mạng của Đảng Cộng sản Việt Nam (Dành cho sinh viên đại học, cao đẳng khối không chuyên ngành M-L, tư tưởng HCM) (Tái bản có sửa chữa)</t>
  </si>
  <si>
    <t>Chương trình sơ cấp lý luận chính trị (Tài liệu học tập)</t>
  </si>
  <si>
    <t>Tài liệu chuyên đề bồi dưỡng lý luận chính trị dành cho cán bộ Hội Nông dân ở cơ sở</t>
  </si>
  <si>
    <t>Ban Tuyên giáo Trung ương, Hội Nông dân Việt Nam</t>
  </si>
  <si>
    <t>Hỏi - đáp về quản lý cán bộ, công chức cấp xã</t>
  </si>
  <si>
    <t>Hội đồng chỉ đạo xuất bản sách xã, phường, thị trấn/TS.Ng. T. Hồng Hải (CB)</t>
  </si>
  <si>
    <t>Hỏi - đáp về bệnh của gia súc, gia cầm</t>
  </si>
  <si>
    <t>Hỏi - đáp về "diễn biến hòa bình" trên lĩnh vực tư tưởng - văn hóa</t>
  </si>
  <si>
    <t>ThS. Hồ Anh Tuấn</t>
  </si>
  <si>
    <t>Lịch sự trong giao tiếp tiếng Việt</t>
  </si>
  <si>
    <t>TS. Đào Nguyên Phúc</t>
  </si>
  <si>
    <t>CP in sách VN</t>
  </si>
  <si>
    <t>Các biện pháp xử lý việc không thực hiện đúng hợp đồng trong pháp luật Việt Nam (Tái bản có sửa chữa, bổ sung)</t>
  </si>
  <si>
    <t>PGS.TS. Đỗ Văn Đại - Giảng viên Trường Đại học Luật TP.HCM</t>
  </si>
  <si>
    <t>Nguyễn Ái Quốc - Từ lý luận đến thực tiễn cách mạng Việt Nam</t>
  </si>
  <si>
    <t>Chính sách của Đảng, Nhà nước về chăm sóc, phụng dưỡng và phát huy vai trò của người cao tuổi (Hỏi và Đáp)</t>
  </si>
  <si>
    <t>Hỏi - đáp về "diễn biến hòa bình" và "cách mạng màu" (Xuất bản lần thứ hai)</t>
  </si>
  <si>
    <t>GS,TS. Phạm Ngọc Hiền (CB), Kiều Tiến Hùng, ThS. Ng. Xuân Trường, Hồ Anh Tuấn</t>
  </si>
  <si>
    <t>Những tập thể điển hình trong "Học tập và làm theo tấm gương đạo đức Hồ Chí Minh"</t>
  </si>
  <si>
    <t>Ban Tuyên giáo Trung ương, Hội Cựu chiến binh VN</t>
  </si>
  <si>
    <t>Nhà nông cần biết</t>
  </si>
  <si>
    <t>ĐHQGHN - Trường ĐHKHXH và Nhân văn - Khoa lịch sủ</t>
  </si>
  <si>
    <t>Kinh nghiệm công tác đảng công tác quần chúng  ở một số địa bàn ngoài nước thời kỳ hội nhập quốc tế</t>
  </si>
  <si>
    <t>PGS.TS. Nguyễn Hữu Quang (CB)</t>
  </si>
  <si>
    <t>Sổ tay về Luật hợp tác xã năm 2012 và các văn bản hướng dẫn</t>
  </si>
  <si>
    <t>Viện Hàn lâm Khoa học xã hội Việt Nam - Viện Dân tộc học - Vương Xuân Tình (Chủ biên)</t>
  </si>
  <si>
    <t>Lịch sử Quân khu 10 trong kháng chiến chống Mỹ, cứu nước</t>
  </si>
  <si>
    <t>Lịch sử Đảng bộ và nhân dân xã Long Tân 1945-2015</t>
  </si>
  <si>
    <t>Đảng bộ huyện Dầu Tiếng - Ban Chấp hành Đảng bộ xã Long Tân</t>
  </si>
  <si>
    <t>Lịch sử Đảng bộ xã Ba (1949-2015)</t>
  </si>
  <si>
    <t>Đảng bộ huyện Đông Giang - Ban Chấp hành Đảng bộ xã Ba</t>
  </si>
  <si>
    <t>Đảng bộ Khối Doanh nghiệp Trung ương - 10 năm xây dựng và phát triển (2007-2017)</t>
  </si>
  <si>
    <t>Đảng bộ Khối Doanh nghiệp Trung ương</t>
  </si>
  <si>
    <t>Luật kinh doanh bảo hiểm năm 2000, sửa đổi, bổ sung năm 2010</t>
  </si>
  <si>
    <t>Hiến pháp năm 1946: Những giá trị lịch sử (Sách chuyên khảo)</t>
  </si>
  <si>
    <t>Văn phòng Quốc hội</t>
  </si>
  <si>
    <t>TWĐH: 1000b; TPH 300b (101.000đ); LKTG: 700 bản</t>
  </si>
  <si>
    <t>Vừa thành công, vừa thành nhân - 8 bài học thành công của Phan Thạch Ngật - Nhà đầu tư bất động sản Trung Quốc, Chủ tịch Hội đồng quản trị Công ty SOHO (Sách tham khảo)</t>
  </si>
  <si>
    <t>Phan Thạch Ngật</t>
  </si>
  <si>
    <t>6-2017</t>
  </si>
  <si>
    <t>Tit xinhê ghi 1.000 bản</t>
  </si>
  <si>
    <t>Luật hộ tịch năm 2014 và Nghị định số 123/2005/NĐ-CP hướng dẫn thi hành</t>
  </si>
  <si>
    <t>Phát triển nền kinh tế thị trường định hướng xã hội chủ nghĩa ở nước ta - Lý luận và thực tiễn</t>
  </si>
  <si>
    <t>Hà Tĩnh sáng mãi xứ sở hiền tài (Tái bản có sửa chữa, bổ sung)</t>
  </si>
  <si>
    <t>Luật thuế giá trị gia tăng năm 2008 sửa đổi, bổ sung năm 2013, 2014, 2016</t>
  </si>
  <si>
    <t>Luật quản lý thuế năm 2006, sửa đổi, bổ sung năm 2012, 2014, 2016</t>
  </si>
  <si>
    <t>Ban Chấp hành Đảng bộ tỉnh Hà Tĩnh - Ban Tuyên giáo</t>
  </si>
  <si>
    <t>Truyền thông chính sách - Kinh nghiệm Việt Nam và Hàn Quốc</t>
  </si>
  <si>
    <t>Học viện Báo chí và Tuyên truyền - Báo Đại biểu nhân dân - Cơ quan hợp tác quốc tế Hàn Quốc</t>
  </si>
  <si>
    <t>Từ Làng Sen đến Bến Nhà Rồng - Ký (Tái bản)</t>
  </si>
  <si>
    <t>Trình Quang Phú</t>
  </si>
  <si>
    <t>Bìa giả để "Hà Nội - 2016"; bìa mềm 1000b; bìa cứng 200b (xinhe ghi nhầm là 2000b bìa mềm)</t>
  </si>
  <si>
    <t>Vận dụng Nghị quyết Đại hội XII của Đảng vào giảng dạy và nghiên cứu khoa học ở các trường chính trị hiện nay</t>
  </si>
  <si>
    <t>ThS. Nguyễn Thị Dung - ThS. Nguyễn Thị Minh Hạnh - ThS. Nguyễn Chí Tấn (Đồng chủ biên)</t>
  </si>
  <si>
    <t>Tín ngưỡng Thiên Hậu vùng Tây Nam Bộ (Sách chuyên khảo)</t>
  </si>
  <si>
    <t>Đại học quốc gia Thành phố Hồ Chí Minh - Trường Đại học Khoa học xã hội và nhân văn - Nguyễn Ngọc Thơ</t>
  </si>
  <si>
    <t>Quy định về tiêu chuẩn nghiệp vụ chuyên môn các ngạch công chức và tiêu chuẩn chức danh nghề nghiệp viên chức</t>
  </si>
  <si>
    <t>Hiệu quả kinh doanh của các doanh nghiệp nhỏ và vừa ở Việt Nam hiện nay</t>
  </si>
  <si>
    <t>TS. Ninh Thị Minh Tâm - ThS. Lê Ngự Bình</t>
  </si>
  <si>
    <t>Thể chế pháp lý về kiểm soát quyền lực nhà nước ở Việt Nam (Sách tham khảo)</t>
  </si>
  <si>
    <t>TS. Nguyễn Long Hải</t>
  </si>
  <si>
    <t>Quản trị doanh nghiệp trong nền kinh tế thị trường (Sách chuyên khảo)</t>
  </si>
  <si>
    <t>TS. Đỗ Thị Minh Tiên</t>
  </si>
  <si>
    <t>Tạp chí Cộng sản, Ban Chỉ đạo Tây Nam Bộ, Tỉnh ủy Sóc Trăng</t>
  </si>
  <si>
    <t>Quản lý tài chính, kế toán trong các tổ chức công</t>
  </si>
  <si>
    <t>PGS, TS. Lê Chi Mai (CB)</t>
  </si>
  <si>
    <r>
      <t xml:space="preserve">Luật giao thông đường bộ                          </t>
    </r>
    <r>
      <rPr>
        <b/>
        <sz val="10"/>
        <rFont val="Times New Roman"/>
        <family val="1"/>
      </rPr>
      <t>(Song ngữ Khơ Me)</t>
    </r>
  </si>
  <si>
    <r>
      <t xml:space="preserve">Luật đaất đai năm 2003 đựoc sửa đổi, bổ sung năm 2009 </t>
    </r>
    <r>
      <rPr>
        <b/>
        <sz val="10"/>
        <rFont val="Times New Roman"/>
        <family val="1"/>
      </rPr>
      <t>(Song ngữ Khơ Me)</t>
    </r>
  </si>
  <si>
    <t>HV CT-HCQGHCM - Học viện Hành chính - TS. Đỗ Thị Ngọc Lan</t>
  </si>
  <si>
    <t>Pháp luật về quản lý và bảo vệ tài nguyên rừng ở Việt Nam (Sách chuyên khảo)</t>
  </si>
  <si>
    <t>TS. Nguyễn Thanh Huyền</t>
  </si>
  <si>
    <t>Phật giáo Việt Nam thế kỷ XX - Nhân vật và sự kiện</t>
  </si>
  <si>
    <t>Lê Tâm Đắc - Nguyễn Đại Đồng</t>
  </si>
  <si>
    <t>Tư tưởng lập hiến Việt Nam nửa đầu thế kỷ XX</t>
  </si>
  <si>
    <t>Trường chính trị tỉnh Sơn La</t>
  </si>
  <si>
    <t>8/2011</t>
  </si>
  <si>
    <t>Biến đổi về xã hội và văn hóa ở các làng quê trong quá trình đô thị hóa tại Hà Nội</t>
  </si>
  <si>
    <t>TS. Trần Thị Hồng Yến</t>
  </si>
  <si>
    <t>PGS.TS. Nguyễn Thị Quế - PGS.TS. Nguyễn Tất Giáp</t>
  </si>
  <si>
    <t>Nhân tài - nguồn tài nguyên số 1 (Sách tham khảo)</t>
  </si>
  <si>
    <t>Sách dịch từ tiếng Trung</t>
  </si>
  <si>
    <t>Luật phòng, chống tác hại của thuốc lá năm 2012 và VBHDTH</t>
  </si>
  <si>
    <t>Lịch sử căn cứ địa cách mạng tỉnh Phú Yên trong kháng chiến chống thực dân Pháp và đế quốc Mỹ xâm lược (1945-1975)</t>
  </si>
  <si>
    <t>UBND tỉnh Phú Yên - Nguyễn Duy Luân (Chủ biên), Nguyễn Văn Thưởng, Lê Xuân Đồng, Nguyễn Văn Viễn</t>
  </si>
  <si>
    <t>BC tuần (9 đến 13-9): 14c</t>
  </si>
  <si>
    <t>Quy định xử lý kỷ luật đảng viên vi phạm</t>
  </si>
  <si>
    <t>CD-ROM Hồ Chí Minh Toàn tập (xuất bản lần thứ ba)</t>
  </si>
  <si>
    <t>CD</t>
  </si>
  <si>
    <t>NCKH</t>
  </si>
  <si>
    <t>Bách Việt</t>
  </si>
  <si>
    <t>Sổ tay làm theo gương Bác</t>
  </si>
  <si>
    <t>Công an Quận 10 - 35 năm chiến đấu và trưởng thành (1975-2010)</t>
  </si>
  <si>
    <t>Công an Thành phố Hồ Chí Minh - Công an Quận 10</t>
  </si>
  <si>
    <t>FAHASA</t>
  </si>
  <si>
    <t>Tổ chức Bộ quản lý đa ngành, đa lĩnh vực (Sách chuyên khảo)</t>
  </si>
  <si>
    <t>Bộ Nội vụ - Viện Khoa học Tổ chức Nhà nước - PGS.TS.Văn Tất Thu</t>
  </si>
  <si>
    <t xml:space="preserve">HVCT - HCQG Hồ Chí Minh tỉnh uỷ                   Hải Dương </t>
  </si>
  <si>
    <t>TS.                     Nguyễn Văn Ngừng</t>
  </si>
  <si>
    <t>6/2010</t>
  </si>
  <si>
    <t xml:space="preserve">Nơi ở và làm việc của Chủ tịch Hồ Chí MinhTại khu Phủ Chủ tịch </t>
  </si>
  <si>
    <t>TS.                        Trần Viết Hoàn</t>
  </si>
  <si>
    <t>Công tác Tư tưởng, lý luận của đảng Cộng sản Trung Quốc trong thời kỳ cải cách mở cửa                                       (Sách tham khảo)</t>
  </si>
  <si>
    <t xml:space="preserve">Phát triển công nghiệp chủ lực Hà Nội đến năm 2020 thực trạng và giải pháp </t>
  </si>
  <si>
    <t xml:space="preserve">Toàn cầu hóa hội nhập và phát triển bền vững từ góc nhìn triết học đương đại </t>
  </si>
  <si>
    <t>Hồ Bá Thâm, Ng. Thị Hồng Diễm</t>
  </si>
  <si>
    <t>Lịch sử Đảng bộ huyện Tiền Hải (1926-2010)</t>
  </si>
  <si>
    <t>Nền hòa bình mong manh - Washington, Hà Nội và tiến trình của Hiệp định Paris (Sách tham khảo)</t>
  </si>
  <si>
    <t>Đạm Phương nữ sử - Chân dung nhà văn hóa đầu thế kỷ XX</t>
  </si>
  <si>
    <t>UBND tỉnh Thừa Thiên Huế, Hội Khoa học lịch sử tỉnh Thừa Thiên Huế, Viện Văn học Việt Nam</t>
  </si>
  <si>
    <t>Các văn bản của Tỉnh ủy Sơn La khóa XIII nhiệm kỳ 2010-2015 ban hành từ tháng 9 năm 2010 và năm 2011</t>
  </si>
  <si>
    <t>ĐCS VN, Đảng bộ tỉnh Sơn La</t>
  </si>
  <si>
    <t>Võ Nguyên Giáp- Danh tướng thời đại Hồ Chí Minh</t>
  </si>
  <si>
    <t>Đại tá Trần Trọng Trung</t>
  </si>
  <si>
    <t xml:space="preserve">GS, TS.                  Từ Điển </t>
  </si>
  <si>
    <t>Suvanuvong tiểu sử và quá trình hoạt động                            (Tiếng Lào)</t>
  </si>
  <si>
    <t>19/6/2009</t>
  </si>
  <si>
    <t xml:space="preserve">Đảng Cộng sản cầm quyền - Nội dung và phương thức
cầm quyền của Đảng </t>
  </si>
  <si>
    <t>GS, TS. Nguyễn Văn Huyên 
(Chủ biên)</t>
  </si>
  <si>
    <t xml:space="preserve">Cty TNHH một thành viên và văn hoá phẩm </t>
  </si>
  <si>
    <t>12/2010 NLC</t>
  </si>
  <si>
    <t>Phong trào công nhân quốc tế -những vấn đề lịch sử và lý luận, tập VII (Sách tham khảo)</t>
  </si>
  <si>
    <t xml:space="preserve">Hội đồng
 xuất bản </t>
  </si>
  <si>
    <t xml:space="preserve">Cty in Tiến Bộ Hà Nội </t>
  </si>
  <si>
    <t>14/1/2011</t>
  </si>
  <si>
    <t xml:space="preserve">Dạy và học Luật hình sự 
Việt Nam theo phương pháp 
lấy sinh viên làm trung tâm </t>
  </si>
  <si>
    <t>TS. 
Phạm Văn Beo</t>
  </si>
  <si>
    <t xml:space="preserve">Cty in Tổng hợp Cần Thơ </t>
  </si>
  <si>
    <t>Bộ luật lao động của nước Cộng hoà xã hội chủ nghĩa Việt Nam (Đã sửa đổi, bổ sung các năm 2002, 2006 và 2007) 
Văn bản hợp nhất Bộ luật lao động qua các lần sửa đổi, bổ sung (Tái bản lần thứ nhất)</t>
  </si>
  <si>
    <t xml:space="preserve">Luật giao thông đưòng bộ </t>
  </si>
  <si>
    <t>Tài liệu học tập các văn kiện Đại hội đại biểu toàn quốc lần thứ XI của Đảng 
(Dùng cho cán bộ, đảng viên ở cơ sở)</t>
  </si>
  <si>
    <t xml:space="preserve">Cty TNHH một thành viên và Văn hóa Phẩm </t>
  </si>
  <si>
    <t>Trợ giá</t>
  </si>
  <si>
    <t>Lịch sử lực lượng vũ trang huyện Thới Bình - 40 năm xây dựng và chiến đấu bảo vệ Tổ quốc (1975-2015)</t>
  </si>
  <si>
    <t>Đảng uỷ - Ban Chỉ huy Quân sự huyện Thới Bình</t>
  </si>
  <si>
    <t>Lịch sử truyền thống cách mạng xã Tân Thạnh (1930-1975)</t>
  </si>
  <si>
    <t>Ban Tuyên giáo huyện uỷ Thanh Bình, tỉnh Đồng Tháp</t>
  </si>
  <si>
    <t>Lịch sử truyền thống đấu tranh cách mạng xã An Thạnh anh hùng (1930-1975)</t>
  </si>
  <si>
    <t>Ban Chấp hành Đảng bộ huyện Bến Lức - Ban Chấp hành Đảng bộ xã An Thạnh</t>
  </si>
  <si>
    <t>Luật doanh nghiệp Việt Nam: Tình huống - dẫn giải - bình luận (Tái bản có sửa chữa, bổ sung)</t>
  </si>
  <si>
    <t>Phạm Hoài Huấn (Chủ biên), Nguyễn Thị Thanh Lê - Đặng Quốc Chương - Trần Thanh Bình</t>
  </si>
  <si>
    <t>Lịch sử Đảng bộ xã Hải Hoà (1930-2010)</t>
  </si>
  <si>
    <t>Ban Chấp hành Đảng bộ xã Hải Hoà</t>
  </si>
  <si>
    <t>Triết lý nhân sinh của Trang Tử trong Nam Hoa Kinh</t>
  </si>
  <si>
    <t>Ngô Quang Tuệ</t>
  </si>
  <si>
    <t>Hỏi - đáp môn chủ nghĩa xã hội khoa học (Tái bản có sửa chữa, bổ sung)</t>
  </si>
  <si>
    <t>Vài ngón nghề ngoại giao</t>
  </si>
  <si>
    <t>Học viện Ngoại giao - Vũ Khoan</t>
  </si>
  <si>
    <t>10-2016</t>
  </si>
  <si>
    <t>Quản lý thực thi chính sách công theo kết quả</t>
  </si>
  <si>
    <t>Tư tưởng triết học của Trang Tử trong tác phẩm Nam Hoa Kinh (Sách chuyên khảo)</t>
  </si>
  <si>
    <t>Những vấn đề kinh tế - xã hội nảy sinh trong quá trình cổ phần hoá các doanh nghiệp nhà nước ở tỉnh Thanh Hoá</t>
  </si>
  <si>
    <t>TS. Trịnh Văn Suý</t>
  </si>
  <si>
    <t>Khát vọng hoà bình và độc lập dân tộc của Chủ tịch Hồ Chí Minh qua một số lá thư, bài báo gửi các Tổng thống Mỹ</t>
  </si>
  <si>
    <t>Đại học Sài Gòn - PGS.TS. Võ Văn Lộc</t>
  </si>
  <si>
    <t>Sự điều chỉnh chính sách đối ngoại của Mỹ và Nga đối với Việt Nam thời kỳ sau chiến tranh lạnh (Sách chuyên khảo)</t>
  </si>
  <si>
    <t>TS. Bùi Thị Thảo</t>
  </si>
  <si>
    <t>Nghệ thuật lãnh đạo (Sách tham khảo) (Tái bản lần thứ nhất)</t>
  </si>
  <si>
    <t>Cuộc khủng hoảng giá dầu hiện nay: xu hướng, nguyên nhân tác động và giải pháp (Sách chuyên khảo)</t>
  </si>
  <si>
    <t>PGS.TS. Nguyễn Anh Tuấn</t>
  </si>
  <si>
    <t>Tài liệu bồi dưỡng chi uỷ viên (Lưu hành nội bộ)</t>
  </si>
  <si>
    <t>Địa chí Đông Anh</t>
  </si>
  <si>
    <t>Huyện uỷ - Hội đồng nhân dân - Uỷ ban nhân dân huyện Đông Anh</t>
  </si>
  <si>
    <t>SÁCH XUẤT BẢN NĂM 2018</t>
  </si>
  <si>
    <t>Hướng dẫn học tập môn Luật hình sự - Một số tội phạm cụ thể</t>
  </si>
  <si>
    <t>Trần Thị Ngọc Kim</t>
  </si>
  <si>
    <t>Phòng, chống "Diễn biến hoà bình" trong lĩnh vực văn học, nghệ thuật</t>
  </si>
  <si>
    <t>Tổng cục Chính trị quân đội nhân dân Việt Nam - Cục Tuyên huấn - Tạp chí Văn nghệ quân đội</t>
  </si>
  <si>
    <t>155 câu nói của Chủ tịch Hồ Chí Minh về Quân đội nhân dân Việt Nam</t>
  </si>
  <si>
    <t>Sưu tầm, tuyển chọn: Thượng tướng Mai Quang Phấn và các cộng sự</t>
  </si>
  <si>
    <t>Hoạt động của Nguyễn Ái Quốc ở Liên Xô (1923-1938)</t>
  </si>
  <si>
    <t>Học viện Chính trị quốc gia Hồ Chí Minh - PGS. TS. Nguyễn Thị Kim Dung (Chủ biên)</t>
  </si>
  <si>
    <t>Đối ngoại đa phương Việt Nam trong thời kỳ chủ động và tích cực hội nhập quốc tế (Sách tham khảo)</t>
  </si>
  <si>
    <t>Lê Hoài Trung (Chủ biên)</t>
  </si>
  <si>
    <t>TWĐP+TPH</t>
  </si>
  <si>
    <t>TWĐH 1000b, TPH 300b (64.000đ)</t>
  </si>
  <si>
    <t>Giáo trình Luật tố tụng hành chính Việt Nam</t>
  </si>
  <si>
    <t>Trường Đại học Đà Lạt - Lê Thị Bích Chi (Chủ biên)</t>
  </si>
  <si>
    <t>Công an nhân dân Việt Nam với tác phẩm Tư cách người công an cách mệnh của Hồ Chí Minh</t>
  </si>
  <si>
    <t>BCT 2-5/1 (7c)</t>
  </si>
  <si>
    <t>Công nghiệp Việt Nam - Thực trạng và giải pháp phát triển trong giai đoạn tới</t>
  </si>
  <si>
    <t>Báo ND Hà Nội</t>
  </si>
  <si>
    <t>TWĐH 1000b, TPH 100b (165.000đ)</t>
  </si>
  <si>
    <t>Đấu tranh chống các quan điểm, luận điệu xuyên tạc chủ nghĩa Mác - Lênin, tư tưởng Hồ Chí Minh</t>
  </si>
  <si>
    <t>Tiểu ban lý luận về lĩnh vực xây dựng lực lượng công an nhân dân - Học viện Chính trị công an nhân dân</t>
  </si>
  <si>
    <t>Đồng chí Phan Văn Khoẻ - Người chiến sĩ cộng sản kiên cường của Nam Kỳ (Kỷ yếu Hội thảo khoa học)</t>
  </si>
  <si>
    <t>Tỉnh uỷ Tiền Giang</t>
  </si>
  <si>
    <t>DVD-ROM C.Mác và Ph.Ăngghen toàn tập</t>
  </si>
  <si>
    <t>C.Mác và Ph. Ăngghen</t>
  </si>
  <si>
    <t>Media</t>
  </si>
  <si>
    <t>CD-ROM Từ điển văn hoá, lịch sử Việt Nam</t>
  </si>
  <si>
    <t>GS.TS. Nguyễn Như Ý (Chủ biên), Nguyễn Thành Chương, Bùi Thiết</t>
  </si>
  <si>
    <t>Lịch sử Đảng bộ xã Hưng Đạo (1930-2015)</t>
  </si>
  <si>
    <t>Đảng bộ Thành phố Cao Bằng - Ban Chấp hành Đảng bộ xã Hưng Đạo</t>
  </si>
  <si>
    <t>Lịch sử Đảng bộ và phong trào cách mạng của nhân dân huyện Hoằng Hoá (1930-2015)</t>
  </si>
  <si>
    <t>Đảng bộ tỉnh Thanh Hoá - Ban Chấp hành Đảng bộ huyện Hoằng Hoá</t>
  </si>
  <si>
    <t>Luật lâm nghiệp</t>
  </si>
  <si>
    <t>ST 3000, Cần Thơ 2000, HCM 1000</t>
  </si>
  <si>
    <t>Luật quy hoạch</t>
  </si>
  <si>
    <t>ST 2700, Cần Thơ 2000</t>
  </si>
  <si>
    <t>Những điểm nóng lý luận tại Trung Quốc (Người dịch: PGS.TS. Lê Văn Toan)</t>
  </si>
  <si>
    <t>Hà Bỉnh Mạnh (Chủ biên)</t>
  </si>
  <si>
    <t>CD-ROM Vùng đất Nam Bộ</t>
  </si>
  <si>
    <t>Báo cáo mật của Tổng thống - Chuyện chưa kể về các báo cáo tình báo vắn tắt gửi đến các Tổng thống Mỹ</t>
  </si>
  <si>
    <t>David Priess</t>
  </si>
  <si>
    <t>TWĐH 500b, TPH 1300b</t>
  </si>
  <si>
    <t>Chủ nghĩa tư bản trong nền kinh tế đổi mới - Thị trường, đầu cơ và vai trò của nhà nước (Sách tham khảo)</t>
  </si>
  <si>
    <t>William H. Janeway</t>
  </si>
  <si>
    <t>TWĐH 1000, TPH 400</t>
  </si>
  <si>
    <t>Thực hiện quy chế dân chủ ở cơ sở tại Thành phố Hồ Chí Minh hiện nay</t>
  </si>
  <si>
    <t>TS. Trần Văn Khuyên</t>
  </si>
  <si>
    <t>Luật doanh nghiệp hiện hành (năm 2014) (Song ngữ Việt - Anh) - Current Law on enterprises (in 2014) (Vietnamese - English)</t>
  </si>
  <si>
    <t>Ngân hàng câu hỏi thi, kiểm tra môn Tư tưởng Hồ Chí Minh (Dùng làm tài liệu tham khảo phục vụ thi, kiểm tra cho các trường đại học, cao đẳng) (Xuất bản lần thứ tư)</t>
  </si>
  <si>
    <t>Luật các tổ chức tín dụng năm 2010, sửa đổi, bổ sung năm 2017</t>
  </si>
  <si>
    <t>Sự thật 2500, CT 2000, HCM 2000</t>
  </si>
  <si>
    <t>ST 1500, CT 2000, HCM 1000</t>
  </si>
  <si>
    <t>Quản lý hiệu quả tài sản công (Sách tham khảo)</t>
  </si>
  <si>
    <t>Dag Detter và Stefan Folster</t>
  </si>
  <si>
    <t>BCT 8-12/1 (20c)</t>
  </si>
  <si>
    <t>Cách mạng công nghiệp 4.0 - Vấn đề đặt ra cho phát triển kinh tế - xã hội và hội nhập quốc tế của Việt Nam (Sách chuyên khảo)</t>
  </si>
  <si>
    <t>PGS.TS. Trần Thị Vân Hoa (Chủ biên)</t>
  </si>
  <si>
    <t>TWĐH 1000, TPH 400 (69.000đ)</t>
  </si>
  <si>
    <t>Tư tưởng Hồ Chí Minh về công an nhân dân - Giá trị lý luận và thực tiễn (Xuất bản lần thứ ba)</t>
  </si>
  <si>
    <t>Kỷ nguyên Park Chung Hee và quá trình phát triển thần kỳ của Hàn Quốc (Sách tham khảo)</t>
  </si>
  <si>
    <t>Kim Byung-Kook và Ezra F. Vogel (Chủ biên)</t>
  </si>
  <si>
    <t>TWĐH 1000, TPH 400 (356.000đ)</t>
  </si>
  <si>
    <t>Uỷ quyền lập pháp - Những vấn đề lý luận và thực tiễn (Sách chuyên khảo)</t>
  </si>
  <si>
    <t>PGS.TS. Tô Văn Hoà, TS. Nguyễn Hải Ninh</t>
  </si>
  <si>
    <t>TWĐH 1000, TPH 200 (74.000đ)</t>
  </si>
  <si>
    <t>Tổ chức và hoạt động của chính quyền địa phương ở Việt Nam hiện nay (Sách chuyên khảo)</t>
  </si>
  <si>
    <t>PGS.TS. Trương Thị Hồng Hà (Chủ biên)</t>
  </si>
  <si>
    <t>Nga, Trung Quốc và trật tự thế giới mới: Lý luận và thực tiễn</t>
  </si>
  <si>
    <t>M.L.Titarenko, V.E.Petrovski</t>
  </si>
  <si>
    <t>TWĐH 500, TPH 300 (143.000đ)</t>
  </si>
  <si>
    <t>Luật cơ quan đại diện nước Cộng hoà xã hội chủ nghĩa Việt Nam ở nước ngoài năm 2009, sửa đổi, bổ sung năm 2017</t>
  </si>
  <si>
    <t>ST 2000, CT 2000</t>
  </si>
  <si>
    <t>Cải cách doanh nghiệp nhà nước ở Việt Nam sau 30 năm đổi mới: Thực trạng và giải pháp (Sách chuyên khảo)</t>
  </si>
  <si>
    <t>GS.TS. Nguyễn Quang Thuấn (Chủ biên)</t>
  </si>
  <si>
    <t>TWĐH 1000, TPH 200 (99.000đ)</t>
  </si>
  <si>
    <t>Vũ Dương Huân</t>
  </si>
  <si>
    <t>Hướng dẫn học tư pháp quốc tế</t>
  </si>
  <si>
    <t>Trường Đại học Luật Hà Nội - Bộ môn Tư pháp Quốc tế - TS. Vũ Thị Phương Lan - TS. Nguyễn Thái Mai (Đồng chủ biên)</t>
  </si>
  <si>
    <t>Ngân hàng câu hỏi thi, kiểm tra môn Những nguyên lý cơ bản của chủ nghĩa Mác - Lênin (Dùng làm tài liệu tham khảo phục vụ thi, kiểm tra cho các trường đại học, cao đẳng) (Xuất bản lần thứ tư)</t>
  </si>
  <si>
    <t>TS. Phạm Văn Sinh (Chủ biên)</t>
  </si>
  <si>
    <t>BCT 15-19/1 (11c)</t>
  </si>
  <si>
    <t>Lịch sử 30 năm kháng chiến của lực lượng vũ trang nhân dân huyện Mỹ Xuyên, tỉnh Sóc Trăng (1945 - 1975)</t>
  </si>
  <si>
    <t>Bản thảo do CT khai thác</t>
  </si>
  <si>
    <t>Lịch sử hậu cần lực lượng vũ trang nhân dân tỉnh Trà Vinh (1945-2015)</t>
  </si>
  <si>
    <t>Đảng uỷ - Bộ Chỉ huy Quân sự tỉnh Trà Vinh</t>
  </si>
  <si>
    <t>Lịch sử đấu tranh cách mạng của Đảng bộ và nhân dân xã Điện Hồng (1930-1975)</t>
  </si>
  <si>
    <t>Đảng bộ thị xã Điện Bàn - Đảng bộ xã Điện Hồng</t>
  </si>
  <si>
    <t>Hải Nam</t>
  </si>
  <si>
    <t>Bản thảo do TT Đà Nẵng khai thác</t>
  </si>
  <si>
    <t>Lịch sử lực lượng vũ trang tỉnh Đồng Tháp - 40 năm xây dựng và chiến đấu bảo vệ Tổ quốc (1975-2015)</t>
  </si>
  <si>
    <t>Bộ Tư lệnh Quân khu 9 - Bộ Chỉ huy Quân sự tỉnh Đồng Tháp</t>
  </si>
  <si>
    <t>Lịch sử lực lượng vũ trang nhân dân thành phố Cao Lãnh (1954-2014)</t>
  </si>
  <si>
    <t>Bộ Chỉ huy Quân sự tỉnh Đồng Tháp - Ban chỉ huy quân sự thành phố Cao Lãnh</t>
  </si>
  <si>
    <t>Một số điều ngư dân cần biết</t>
  </si>
  <si>
    <t>Tổng cục Thuỷ sản</t>
  </si>
  <si>
    <t>Bàn về Trung Quốc - Tiết lộ của người trong cuộc về siêu cường kinh tế mới (Sách tham khảo)</t>
  </si>
  <si>
    <t>Henry M. Paulson, JR</t>
  </si>
  <si>
    <t>1-2018</t>
  </si>
  <si>
    <t>TWĐH 1000, TPH 450</t>
  </si>
  <si>
    <t>Hệ giá trị Việt Nam trong thời kỳ công nghiệp hoá, hiện đại hoá và hội nhập quốc tế (Sách tham khảo)</t>
  </si>
  <si>
    <t>GS.TSKH. Trần Ngọc Thêm</t>
  </si>
  <si>
    <t>Chi nhánh TPHCM</t>
  </si>
  <si>
    <t>Người con đất Giồng Thị</t>
  </si>
  <si>
    <t>Nguyễn Đoàn Kết - Trần Điền</t>
  </si>
  <si>
    <t>CT</t>
  </si>
  <si>
    <t>Pháp luật hình sự Việt Nam trước thách thức an ninh phi truyền thống (Sách chuyên khảo)</t>
  </si>
  <si>
    <t>TWĐH 500, TPH 500</t>
  </si>
  <si>
    <t>Luật thi đua, khen thưởng hiện hành (Luật năm 2003, sửa đổi, bổ sung năm 2005, 2009, 2013) và Nghị định hướng dẫn thi hành</t>
  </si>
  <si>
    <t>Nguyên tắc hiến pháp về quyền con người, quyền công dân (Sách tham khảo) (Tái bản, có sửa chữa, bổ sung)</t>
  </si>
  <si>
    <t>Lịch sử Đảng bộ huyện Phú Tân (1975-2010)</t>
  </si>
  <si>
    <t>Ban Chấp hành Đảng bộ huyện Phú Tân</t>
  </si>
  <si>
    <t>BCT 22-26/1 (14c)</t>
  </si>
  <si>
    <t>BC tháng 1-2018</t>
  </si>
  <si>
    <t>Nguyễn An Ninh - Nhà tư tưởng tiêu biểu đầu thế kỷ XX ở Nam Bộ</t>
  </si>
  <si>
    <t>TS. Phạm Đào Thịnh</t>
  </si>
  <si>
    <t>TWĐH 500b, TPH 150 (giá 128.000đ)</t>
  </si>
  <si>
    <t>Tiếp xúc bí mật Việt Nam - Hoa Kỳ trước Hội nghị Pari</t>
  </si>
  <si>
    <t>Lưu Văn Lợi - Nguyễn Anh Vũ (Đồng chủ biên)</t>
  </si>
  <si>
    <t>Vấn đề bảo vệ môi trường tự nhiên trong quá trình công nghiệp hoá, hiện đại hoá ở Việt Nam hiện nay</t>
  </si>
  <si>
    <t>TS. Nguyễn Thị Nga</t>
  </si>
  <si>
    <t>Hội nghị Pari - cánh cửa đến hoà bình</t>
  </si>
  <si>
    <t>Cục Văn thư và Lưu trữ Nhà nước</t>
  </si>
  <si>
    <t>TWĐH 1000, TPH 150 b</t>
  </si>
  <si>
    <t>C.Mác và Ph. Ăng-ghen</t>
  </si>
  <si>
    <t>Ngân hàng câu hỏi thi, kiểm tra môn Đường lối cách mạng của Đảng Cộng sản Việt Nam (Dùng làm tài liệu tham khảo phục vụ thi, kiểm tra cho các trường đại học, cao đẳng) (Xuất bản lần thứ ba, có sửa chữa, bổ sung)</t>
  </si>
  <si>
    <t>Cuộc đàm phán Pari về Việt Nam (1968-1973) (Xuất bản lần thứ hai có sửa chữa, bổ sung)</t>
  </si>
  <si>
    <t>Nguyễn Thành Lê</t>
  </si>
  <si>
    <t>Nguyễn Đức Cảnh - Tiểu sử (Xuất bản lần thứ hai)</t>
  </si>
  <si>
    <t>Góp phần giữ vững kỷ cương pháp luật, trật tự, an toàn xã hội (Xuất bản lần thứ ba có sửa chữa, bổ sung)</t>
  </si>
  <si>
    <t>Quốc gia khởi nghiệp - Câu chuyện về nền kinh tế thần kỳ của Israel</t>
  </si>
  <si>
    <t>Dan Senor và Saul Singer</t>
  </si>
  <si>
    <t>TWĐH 1000, TPH 500 (103.000đ)</t>
  </si>
  <si>
    <t>Sự trỗi dậy của Trung Quốc - Định hình những lựa chọn đối với một quyền lực đang lên (Sách tham khảo)</t>
  </si>
  <si>
    <t>Thomas J.Christensen</t>
  </si>
  <si>
    <t>TWĐH 1000, TPH 400 (210.000đ)</t>
  </si>
  <si>
    <t>Lịch sử Mặt trận Tổ quốc Việt Nam tỉnh Hưng Yên (1930-2015)</t>
  </si>
  <si>
    <t>Uỷ ban Mặt trận Tổ quốc Việt Nam tỉnh Hưng Yên</t>
  </si>
  <si>
    <t>Đ.I.Rôdenbe</t>
  </si>
  <si>
    <t>BCT 29-2/2 (15c)</t>
  </si>
  <si>
    <t>Lý luận văn hoá, văn nghệ Việt Nam - Nền tảng và phát triển</t>
  </si>
  <si>
    <t>PGS.TS. Nguyễn Thế Kỷ</t>
  </si>
  <si>
    <t>TWĐH 1000, LKTG 500 (145.000đ)</t>
  </si>
  <si>
    <t>Những biến động trong đời sống tôn giáo hiện nay và tác động của nó đến lối sống người Việt</t>
  </si>
  <si>
    <t>PGS.TS. Đỗ Lan Hiền (Chủ biên)</t>
  </si>
  <si>
    <t>Chính sách đối với Phật giáo Nam Tông Khmer và đồng bào Khmer vùng Tây Nam Bộ</t>
  </si>
  <si>
    <t>Học viện Chính trị quốc gia Hồ Chí Minh - PGS. TS. Lê Quốc Lý (Chủ biên)</t>
  </si>
  <si>
    <t>Việt Nam - Ấn Độ: 45 năm quan hệ ngoại giao và 10 năm đối tác chiến lược</t>
  </si>
  <si>
    <t>Học viện Chính trị quốc gia Hồ Chí Minh - Trung tâm Nghiên cứu Ấn Độ - PGS.TS. Lê Văn Toan (Chủ biên)</t>
  </si>
  <si>
    <t>TWĐH 1000, TPH 200b</t>
  </si>
  <si>
    <t>Luật thuế thu nhập cá nhân hiện hành (Luật năm 2007, sửa đổi, bổ sung năm 2012, 2014)</t>
  </si>
  <si>
    <t>Hướng dẫn tự học phần kinh tế chính trị và chủ nghĩa xã hội khoa học</t>
  </si>
  <si>
    <t>TS. Đỗ Thị Thanh Loan - TS. Hoàng Thu Thảo - ThS. Phạm Trần Hồng Hà - ThS. Trần Văn Bằng</t>
  </si>
  <si>
    <t>Bộ luật hình sự hiện hành (Bộ luật năm 2015, sửa đổi, bổ sung năm 2017)</t>
  </si>
  <si>
    <t>Cần THơ 1530, Sự thật 3000</t>
  </si>
  <si>
    <t>Hợp tác khu vực châu Á: Nhân tố ASEAN và Ấn Độ</t>
  </si>
  <si>
    <t>TS. Tôn Sinh Thành</t>
  </si>
  <si>
    <t>Hội đồng Trung ương chỉ đạo biên soạn giáo trình quốc gia các bộ môn khoa học Mác - Lênin, tư tưởng Hồ Chí Minh</t>
  </si>
  <si>
    <t>Giáo trình đường lối cách mạng của Đảng Cộng sản Việt Nam (Dành cho sinh viên đại học, cao đẳng khối không chuyên ngành Mác - Lênin, tư tưởng Hồ Chí Minh) (xuất bản lần thứ 11)</t>
  </si>
  <si>
    <t>BCT 5 - 9/2 (11c)</t>
  </si>
  <si>
    <t>Giáo trình Tư tưởng Hồ Chí Minh (Dành cho sinh viên đại học, cao đẳng khối không chuyên ngành Mác - Lênin, tu tưởng Hồ Chí Minh) (Xuất bản lần thứ 11)</t>
  </si>
  <si>
    <t>V.I.Lênin và chủ nghĩa xã hội ở Việt Nam</t>
  </si>
  <si>
    <t>Học viện Chính trị quốc gia Hồ Chí Minh - PGS.TS. Lê Quốc Lý (Chủ biên)</t>
  </si>
  <si>
    <t>TWĐH 500b, TPH 100b</t>
  </si>
  <si>
    <t>Luật quốc tịch Việt Nam (hiện hành) (Luật năm 2008, sửa đổi, bổ sung năm 2014)</t>
  </si>
  <si>
    <t>Luật doanh nghiệp (hiện hành)</t>
  </si>
  <si>
    <t>Luật nghĩa vụ quân sự (hiện hành)</t>
  </si>
  <si>
    <t>Cần Thơ, Sự thật</t>
  </si>
  <si>
    <t>CT 1040, TTPH 500</t>
  </si>
  <si>
    <t>Giáo trình những vấn đề toàn cầu (Dành cho chương trình Đại học Chính trị)</t>
  </si>
  <si>
    <t>Học viện Chính trị quốc gia Hồ Chí Minh - Học viện Chính trị Khu vực I - TS. Phạm Thanh Hà, TS. Đinh Thanh Tú (Đồng chủ biên)</t>
  </si>
  <si>
    <t>2-2018</t>
  </si>
  <si>
    <t>Lịch sử 30 năm kháng chiến của lực lượng vũ trang nhân dân thành phố Sóc Trăng (1945 - 1975)</t>
  </si>
  <si>
    <t>Đổi mới sự lãnh đạo của Đảng trong điều kiện xây dựng nhà nước pháp quyền xã hội chủ nghĩa ở Việt Nam (Sách chuyên khảo)</t>
  </si>
  <si>
    <t>PGS.TS. Vũ Trọng Lâm</t>
  </si>
  <si>
    <t>TWĐH 1000, TPH 500 (99.000)</t>
  </si>
  <si>
    <t>Những tấm gương bình dị mà cao quý trong học tập và làm theo tấm gương đạo đức Hồ Chí Minh năm 2016</t>
  </si>
  <si>
    <t>TWĐH 1000, TPH 200 (200.000đ)</t>
  </si>
  <si>
    <t>Sự thật, Cần Thơ</t>
  </si>
  <si>
    <t>TTPH 3.030c, Cần Thơ 2000c</t>
  </si>
  <si>
    <t>Lịch sử ngoại giao Việt Nam - Trung Quốc (từ khởi thuỷ đến cuối thế kỷ XVIII) (Sách tham khảo, phục vụ lãnh đạo)</t>
  </si>
  <si>
    <t>Viện Hàn lâm Khoa học xã hội Việt Nam - Viện Sử học - Văn Tân</t>
  </si>
  <si>
    <t>Lịch sử Ngân hàng Thương mại cổ phần đầu tư và phát triển Việt Nam 1957-2017</t>
  </si>
  <si>
    <t>Ngân hàng thương mại cổ phần đầu tư và phát triển Việt Nam</t>
  </si>
  <si>
    <t>Xây dựng phong cách, tác phong công tác của người đứng đầu, của cán bộ, đảng viên trong học tập và làm theo tư tưởng, đạo đức, phong cách Hồ Chí Minh (Tài liệu sinh hoạt chi bộ, đoàn thể, cơ quan, đơn vị năm 2018) (Xuất bản lần thứ hai)</t>
  </si>
  <si>
    <t>Phương tiện truyền thông xã hội với giới trẻ Việt Nam (Xuất bản lần thứ hai)</t>
  </si>
  <si>
    <t>Học tập, làm theo tư tưởng, đạo đức, phong cách và những lời dạy của Chủ tịch Hồ Chí Minh từ thực tiễn tỉnh Thái Bình (Sách chuyên khảo)</t>
  </si>
  <si>
    <t>TS. Nguyễn Hồng Chuyên</t>
  </si>
  <si>
    <t>Nước Nga: 100 năm sau Cách mạng Tháng Mười (Sách tham khảo) (Tái bản lần thứ nhất)</t>
  </si>
  <si>
    <t>V. Putin</t>
  </si>
  <si>
    <t>Tư tưởng Hồ Chí Minh (Chương trình bồi dưỡng chuyên đề dành cho cán bộ, đảng viên và nhân dân) (Xuất bản lần thứ hai)</t>
  </si>
  <si>
    <t>Ban Tuyên giáo Trung ương Đảng</t>
  </si>
  <si>
    <t>Công tác kiểm tra, giám sát và thi hành kỷ luật trong Đảng (Tài liệu nghiệp vụ dùng cho cấp trên cơ sở) (Xuất bản lần thứ hai)</t>
  </si>
  <si>
    <t>Lịch sử đấu tranh chống giặc ngoại xâm của Nhân dân Việt Nam để có hoà bình, độc lập, tự do
( Tiếng Lào )</t>
  </si>
  <si>
    <t>Thôngxàvạt Praxợt</t>
  </si>
  <si>
    <t>Nâng cao chất lượng giảng dạy, học tập các môn lý luận chính trị trong các trường đại học, cao đẳng</t>
  </si>
  <si>
    <t>Đào tạo, bồi dưỡng cán bộ tuyên giáo trong giai đoạn hiện nay</t>
  </si>
  <si>
    <t>TWĐH 1000, TPH 200</t>
  </si>
  <si>
    <t>BC từ 12-2 đến 2-3 (21c)</t>
  </si>
  <si>
    <t>BC tháng 2-2018 (47c)</t>
  </si>
  <si>
    <t>Luật thi hành án hình sự hiện hành (năm 2010) và các văn bản hướng dẫn thi hành</t>
  </si>
  <si>
    <t>Luật thi hành tạm giữ, tạm giam (hiện hành)</t>
  </si>
  <si>
    <t>Cục diện chính trị Đông Á giai đoạn 1991-2016 (Sách chuyên khảo) (Sách tái bản lần thứ nhất, có sửa chữa, bổ sung)</t>
  </si>
  <si>
    <t>Luật thi hành án dân sự (hiện hành) (Luật năm 2008, sửa đổi, bổ sung năm 2014)</t>
  </si>
  <si>
    <t>Bộ luật lao động (hiện hành)</t>
  </si>
  <si>
    <t>Luật quản lý ngoại thương (hiện hành)</t>
  </si>
  <si>
    <t>Luật hỗ trợ doanh nghiệp nhỏ và vừa (hiện hành)</t>
  </si>
  <si>
    <t>Bộ luật dân sự (hiện hành)</t>
  </si>
  <si>
    <t>CT: 2040 b; HCM: 5000b</t>
  </si>
  <si>
    <t>Luật xử lý vi phạm hành chính (hiện hành) (luật năm 2012, sửa đổi, bổ sung năm 2014, 2017)</t>
  </si>
  <si>
    <t>Luật tín ngưỡng, tôn giáo (hiện hành)</t>
  </si>
  <si>
    <t>Cần Thơ, Fahasa</t>
  </si>
  <si>
    <t>Cần Thơ 730. HCM 5000</t>
  </si>
  <si>
    <t>Luật tố tụng hành chính (hiện hành)</t>
  </si>
  <si>
    <t>Bộ luật tố tụng hình sự (hiện hành)</t>
  </si>
  <si>
    <t>Hương sắc Đông Anh - Tập 3</t>
  </si>
  <si>
    <t>Trung tâm Văn hoá - Thông tin và thể thao Đông Anh</t>
  </si>
  <si>
    <t>Học tập tư tưởng, đạo đức, phong cách Hồ Chí Minh (Xuất bản lần thứ hai)</t>
  </si>
  <si>
    <t>Chủ nghĩa yêu nước Việt Nam (Chương trình bồi dưỡng chuyên đề dành cho cán bộ, đảng viên và nhân dân) (Xuất bản lần thứ hai)</t>
  </si>
  <si>
    <t>Lịch sử lực lượng vũ trang nhân dân Quận 4 (1945-2015)</t>
  </si>
  <si>
    <t>Bộ Tư lệnh Thành phố Hồ Chí Mịnh - Đảng uỷ - Ban Chỉ huy Quân sự Quận 4</t>
  </si>
  <si>
    <t>Luật khiếu nại (hiện hành)</t>
  </si>
  <si>
    <t>Luật tố cáo (hiện hành)</t>
  </si>
  <si>
    <t>Vấn đề tôn giáo và chính sách tôn giáo (Chương trình bồi dưỡng chuyên đề dành cho cán bộ, đảng viên) (Xuất bản lần thứ hai)</t>
  </si>
  <si>
    <t>Những kế sách xây dựng đất nước của cha ông ta</t>
  </si>
  <si>
    <t>Bùi Xuân Đính</t>
  </si>
  <si>
    <t>Chính sách cạnh tranh trong cung ứng dịch vụ y tế ở Việt Nam (Sách chuyên khảo)</t>
  </si>
  <si>
    <t>TS. Trương Bảo Thanh</t>
  </si>
  <si>
    <t>Luật thi hành án hình sự (hiện hành)</t>
  </si>
  <si>
    <t>BCT 5 đến 9-3 (23c)</t>
  </si>
  <si>
    <t>Hội nhập quốc tế (Chương trình bồi dưỡng chuyên đề dành cho cán bộ, đảng viên và nhân dân) (Xuất bản lần thứ hai, có sửa chữa, bổ sung)</t>
  </si>
  <si>
    <t>Các nghị quyết của Hội đồng thẩm phán Toà án nhân dân tối cao hướng ẫn thi hành Bộ luật tố tụng dân sự hiện hành (năm 2015)</t>
  </si>
  <si>
    <t>Cẩm nang tra cứu pháp luật về đầu tư</t>
  </si>
  <si>
    <t>Luật đầu tư hiện hành (Luật năm 2014, sửa đổi, bổ sung năm 2016, 2017) (Song ngữ Việt - Anh) 
Current Law on Investment (Law in 2014, amended and supplemented in 2016, 2017) (Vietnamese - English)</t>
  </si>
  <si>
    <t>Nhà xuất bản Chính trị quốc gia Sự thật - Tạp chí Vietnam Law &amp; Legal Forum Thông tấn xã Việt Nam</t>
  </si>
  <si>
    <t>Luật tiếp công dân (hiện hành)</t>
  </si>
  <si>
    <t>Xây dựng xã hội học tập - Cách tiếp cận mới cho tăng trưởng, phát triển và tiến bộ xã hội</t>
  </si>
  <si>
    <t>3-2018</t>
  </si>
  <si>
    <t>Lịch sử Việt Nam phổ thông - Tập 2: Từ khởi nghĩa Hai Bà Trưng đến thế kỷ X</t>
  </si>
  <si>
    <t>Viện Hàn lâm Khoa học xã hội Việt Nam - Viện Sử học - PGS.TS. Hà Mạnh Khoa (Chủ biên)</t>
  </si>
  <si>
    <t>TWĐH 1000, TPH 430 (102.000đ)</t>
  </si>
  <si>
    <t>Giáo trình những nguyên lý cơ bản của chủ nghĩa Mác - Lênin dành cho sinh viên đại học, cao đẳng khối không chuyên ngành Mác - Lênin, tư tưởng Hồ Chí Minh (Xuất bản lần thứ 11)</t>
  </si>
  <si>
    <t>Đẩy mạnh đấu tranh chống "diễn biến hoà bình" trên lĩnh vực tư tưởng, văn hoá</t>
  </si>
  <si>
    <t>Trên bìa sách có 2 dấu * (**)</t>
  </si>
  <si>
    <t>Những tấm gương bình dị mà cao quý trong học tập và làm theo tư tưởng, đạo đức, phong cách Hồ Chí Minh năm 2017</t>
  </si>
  <si>
    <t>Luật ban hành văn bản quy phạm pháp luật (hiện hành)</t>
  </si>
  <si>
    <t>Công tác kiểm tra, giám sát và thi hành kỷ luật trong Đảng (Tài liệu nghiệp vụ dùng cho cấp cơ sở) (Xuất bản lần thứ hai)</t>
  </si>
  <si>
    <t>BCT 12 đến 15-3 (15c)</t>
  </si>
  <si>
    <t>Luật kinh doanh bảo hiểm (hiện hành) (Luật năm 2000, sửa đổi, bổ sung năm 2010)</t>
  </si>
  <si>
    <t>Lịch sử triết học phương Tây - tập 1: Từ triết học cổ đại đến triết học cổ điển Đức</t>
  </si>
  <si>
    <t>PGS.TS. Đinh Ngọc Thạch - PGS.TS. Doãn Chính (Đồng chủ biên)</t>
  </si>
  <si>
    <t>Luật công an nhân dân (hiện hành)</t>
  </si>
  <si>
    <t>Lịch sử lực lượng vũ trang nhân dân huyện Cao Lãnh (1945-2015)</t>
  </si>
  <si>
    <t>Bộ Chỉ huy Quân sự tỉnh Đồng Tháp - Ban chỉ huy quân sự huyện Cao Lãnh</t>
  </si>
  <si>
    <t>Nhu cầu hoàn thiện hệ thống pháp luật đến năm 2030</t>
  </si>
  <si>
    <t>Bộ Tư pháp - Viện Khoa học pháp lý - TS. Nguyễn Văn Cương (Chủ biên)</t>
  </si>
  <si>
    <t>TWĐH 1000, TPH 300 (87000)</t>
  </si>
  <si>
    <t>Vững tin vào sự lãnh đạo của Đảng, khó khăn nào cũng vượt qua</t>
  </si>
  <si>
    <t>KH của VPTW</t>
  </si>
  <si>
    <t>Hồ Chí Minh -Tiểu sử</t>
  </si>
  <si>
    <t>Học viện Chính trị quốc gia Hồ Chí Minh - GS. Song Thành (Chủ biên)</t>
  </si>
  <si>
    <t>Các dân tộc ở Việt Nam - Tập 4 - Quyển 1: Nhóm ngôn ngữ Hmông - Dao và Tạng - Miến</t>
  </si>
  <si>
    <t>Hướng dẫn thực hiện các chương trình chuyên đề giáo dục lý luận chính trị (Xuất bản lần thứ hai)</t>
  </si>
  <si>
    <t>TPHCM chưa gửi sách TB; đây là sách in nối 1500b của NIST</t>
  </si>
  <si>
    <t>Giáo dục đạo đức cách mạng trong thời kỳ mới (Chương trình bồi dưỡng chuyên đề dành cho cán bộ, đảng viên và nhân dân) (Xuất bản lần thứ hai)</t>
  </si>
  <si>
    <t>Luật cán bộ, công chức (hiện hành)</t>
  </si>
  <si>
    <t>Luật phí và lệ phí (hiện hành)</t>
  </si>
  <si>
    <t>Lịch sử Việt Nam phổ thông - Tập 1: Từ tiền sử đến khởi nghĩa Hai Bà Trưng</t>
  </si>
  <si>
    <t>TWĐH 1000, TPH 430 (127000)</t>
  </si>
  <si>
    <t>BCT 19 đến 23-3 (14c)</t>
  </si>
  <si>
    <t>Các dân tộc ở Việt Nam - Tập 4 - Quyển 2: Nhóm ngôn ngữ Hán và Mã Lai - Đa Đảo</t>
  </si>
  <si>
    <t>Lịch sử Việt Nam phổ thông - Tập 6: Từ năm 1930 đến năm 1945</t>
  </si>
  <si>
    <t>VIện Hàn lâm Khoa học xã hội Việt Nam - Viện Sử học - PGS.TS. Tạ Thị Thuý (Chủ biên)</t>
  </si>
  <si>
    <t>TWĐH 1000, TPH 430 (141000)</t>
  </si>
  <si>
    <t>Trách nhiệm pháp lý đối với hành vi giao dịch bất hợp pháp trên thị trường chứng khoán tập trung ở Việt Nam (Sách chuyên khảo)</t>
  </si>
  <si>
    <t>TS. Lê Thị Thảo</t>
  </si>
  <si>
    <t>Luật thi hành án dân sự hiện hành (Luật năm 2008, sửa đổi, bổ sung năm 2014) và các quy định hướng dẫn thi hành</t>
  </si>
  <si>
    <t>Lịch sử Hội truyền bá quốc ngữ (1938-1945) (Sách chuyên khảo)</t>
  </si>
  <si>
    <t>TS. Lê Văn Phong</t>
  </si>
  <si>
    <t>Luật kinh doanh bất động sản (hiện hành)</t>
  </si>
  <si>
    <t>Luật điều ước quốc tế (Song ngữ Việt - Anh) 
Law on treaties (Vietnamese - English)</t>
  </si>
  <si>
    <t>Luật xây dựng (hiện hành)</t>
  </si>
  <si>
    <t>Luật phá sản (hiện hành)</t>
  </si>
  <si>
    <t>Luật luật sư (hiện hành) (Luật năm 2006, sửa đổi, bổ sung năm 2012, 2015)</t>
  </si>
  <si>
    <t>Báo cáo tháng 3 (62c)</t>
  </si>
  <si>
    <t>Kinh tế xanh cho phát triển bền vững trong bối cảnh biến đổi khí hậu</t>
  </si>
  <si>
    <t>Hội Bảo vệ thiên nhiên và môi trường Việt Nam</t>
  </si>
  <si>
    <t>Luật tín ngưỡng, tôn giáo hiện hành (năm 2016) và văn bản hướng dẫn thi hành</t>
  </si>
  <si>
    <t>Thành phố Bắc Ninh - Vùng đất văn hiến</t>
  </si>
  <si>
    <t>Thành uỷ - Hội đồng nhân dân - Uỷ ban nhân dân - Uỷ ban Mặt trận Tổ quốc Thành phố Bắc Ninh</t>
  </si>
  <si>
    <t>BCT 26 đến 30-3 (13c)</t>
  </si>
  <si>
    <t>Giáo trình chính sách dân tộc ở Việt Nam (Dành cho Chương trình Đại học chính trị)</t>
  </si>
  <si>
    <t>Học viện Chính trị quốc gia Hồ Chí Minh - Học viện Chính trị khu vực I - TS. Đậu Tuấn Nam (Chủ biên)</t>
  </si>
  <si>
    <t>Lịch sử Việt Nam phổ thông - Tập 5: Từ năm 1858 đến năm 1930</t>
  </si>
  <si>
    <t>Viện Hàn lâm Khoa học Xã hội Việt Nam - Viện Sử học - PGS. TS. Tạ Thị Thuý (Chủ biên)</t>
  </si>
  <si>
    <t>TWĐH 1000b, TPH 430b (178.000đ)</t>
  </si>
  <si>
    <t>Nông thôn mới Việt Nam - Một số vấn đề lý luận và thực tiễn (Sách chuyên khảo)</t>
  </si>
  <si>
    <t>Hồ Xuân Hùng (Chủ biên)</t>
  </si>
  <si>
    <t>Nước Nga và thế giới trong kỷ nguyên Putin (Sách tham khảo)</t>
  </si>
  <si>
    <t>Xây dựng con người chính trị Việt Nam trong thời kỳ đổi mới</t>
  </si>
  <si>
    <t>TS. Nguyễn Văn Quang (Chủ biên)</t>
  </si>
  <si>
    <t>Lịch sử Tiểu đoàn Bộ binh 512 An Giang (1960-2010)</t>
  </si>
  <si>
    <t>Đảng uỷ - Bộ Chỉ huy Quân sự tỉnh An Giang)</t>
  </si>
  <si>
    <t>Về tác phẩm "Nâng cao đạo đức cách mạng, quét sạch chủ nghĩa cá nhân"</t>
  </si>
  <si>
    <t>Những tên gọi, bí danh, bút danh của Chủ tịch Hồ Chí Minh (Xuất bản lần thứ năm, có sửa chữa, bổ sung)</t>
  </si>
  <si>
    <t>Phong cách Bác Hồ đến cơ sở (Xuất bản lần thứ ba)</t>
  </si>
  <si>
    <t>Luật hôn nhân và gia đình (hiện hành)</t>
  </si>
  <si>
    <t>Luật giao thông đường bộ (hiện hành)</t>
  </si>
  <si>
    <t>Luật trợ giúp pháp lý (hiện hành)</t>
  </si>
  <si>
    <t>Fahasa, Cần Thơ</t>
  </si>
  <si>
    <t>HCM 2040c, CT 1000</t>
  </si>
  <si>
    <t>Luật kế toán (hiện hành)</t>
  </si>
  <si>
    <t>Luật thương mại (hiện hành)</t>
  </si>
  <si>
    <t>HCM chưa gửi sách ra. Đây là sách của CT</t>
  </si>
  <si>
    <t>Nâng cao vai trò, trách nhiệm của cán bộ, đảng viên và người đứng đầu theo tư tưởng, đạo đức, phong cách Hồ Chí Minh</t>
  </si>
  <si>
    <t>BCT 2 đến 6-4 (17c)</t>
  </si>
  <si>
    <r>
      <t xml:space="preserve">Bộ công cụ chiến lược Quan hệ công chúng
</t>
    </r>
    <r>
      <rPr>
        <i/>
        <sz val="12"/>
        <rFont val="Times New Roman"/>
        <family val="1"/>
      </rPr>
      <t>(Biên dịch và hiệu đính: TS. Vũ Thanh Vân, Ths. Hà Mai Thuỳ Giang)</t>
    </r>
  </si>
  <si>
    <t>Alison Theaker - Heather Yaxley</t>
  </si>
  <si>
    <t>4-2018</t>
  </si>
  <si>
    <t>Lịch sử truyền thống đấu tranh và xây dựng huyện Bàu Bàng (1945 - 2015)</t>
  </si>
  <si>
    <t>Đảng bộ tinh Bình Dương - Ban Chấp hành Đảng bộ huyện Bàu Bàng</t>
  </si>
  <si>
    <t>Đường cách mệnh - Giá trị lý luận và thực tiễn</t>
  </si>
  <si>
    <t>PGS.TS. Phạm Ngọc Anh, ThS. Nguyễn Minh Khoa (Đồng chủ biên)</t>
  </si>
  <si>
    <t>Luật sở hữu trí tuệ (hiện hành) (Luật năm 2005, sửa đổi, bổ sung năm 2009)</t>
  </si>
  <si>
    <t>Xây dựng và lãnh đạo, chỉ đạo tổ chức thực hiện Nghị quyết của Ban Chấp hành Trung ương đáp ứng yêu cầu thời kỳ phát triển mới</t>
  </si>
  <si>
    <t>Lịch sử Việt Nam phổ thông - Tập 9: Từ năm 1975 đến năm 2000</t>
  </si>
  <si>
    <t>Viện Hàn lâm Khoa học xã hội Việt Nam - Viện Sử học - PGS.TS. Nguyễn Đức Nhuệ (Chủ biên)</t>
  </si>
  <si>
    <t>TWĐH 1000b, TPH 430b (127.000đ)</t>
  </si>
  <si>
    <t>Lịch sử Việt Nam phổ thông - Tập 4: Từ năm 1593 đến năm 1858</t>
  </si>
  <si>
    <t>Viện Hàn lâm Khoa học xã hội Việt Nam - Viện Sử học - PGS.TS. Nguyễn Minh Tường (Chủ biên)</t>
  </si>
  <si>
    <t>TWĐH 1000b, TPH 430b (114.000đ)</t>
  </si>
  <si>
    <t>Lịch sử Việt Nam phổ thông - Tập 3: Từ thế kỷ X đến năm 1593</t>
  </si>
  <si>
    <t>TWĐH 1000b, TPH 430b (182.000đ)</t>
  </si>
  <si>
    <t>BCT 9 đến 13-4 (8c)</t>
  </si>
  <si>
    <t>Luật hình sự so sánh (Sách chuyên khảo)</t>
  </si>
  <si>
    <t>Viện Hàn lâm khoa học xã hội Việt Nam - Học viện Khoa học xã hội - PGS.TS. Hồ Sỹ Sơn</t>
  </si>
  <si>
    <t>Nâng cao năng lực lãnh đạo và sức chiến đấu của Đảng, phát huy sức mạnh toàn dân tộc, tiếp tục đẩy mạnh toàn diện công cuộc đổi mới đất nước - Tập 1</t>
  </si>
  <si>
    <t>Lê Hồng Anh</t>
  </si>
  <si>
    <t>Nâng cao năng lực lãnh đạo và sức chiến đấu của Đảng, phát huy sức mạnh toàn dân tộc, tiếp tục đẩy mạnh toàn diện công cuộc đổi mới đất nước - Tập 2</t>
  </si>
  <si>
    <t>Luật Ngân hàng Nhà nước Việt Nam (hiện hành)</t>
  </si>
  <si>
    <t>Luật Tổ chức cơ quan điều tra hình sự (hiện hành)</t>
  </si>
  <si>
    <t>Luật Đầu tư công (hiện hành)</t>
  </si>
  <si>
    <t>Luật Phá sản (hiện hành) và văn bản hướng dẫn thi hành</t>
  </si>
  <si>
    <t>4-5: có đọc mẫu của ST</t>
  </si>
  <si>
    <t>Bộ luật dân sự (song ngữ Việt - Anh) - Civil Code (Vietnamese - English)</t>
  </si>
  <si>
    <t>BCT 16 đến 20-4 (9c)</t>
  </si>
  <si>
    <t>Giáo trình thể chế chính trị thế giới đương đại (Dành cho chương trình đại học chính trị)</t>
  </si>
  <si>
    <t>Học viện Chính trị quốc gia Hồ Chí Minh - Học viện Chính trị khu vực I - TS. Vũ Thị Như Hoa (Chủ biên)</t>
  </si>
  <si>
    <t>Hồ sơ mật Lầu Năm Góc và hồi ức về chiến tranh Việt Nam (Sách tham khảo)</t>
  </si>
  <si>
    <t>Daniel Ellsberg</t>
  </si>
  <si>
    <t>TWĐH 1000b, TPH 5260b (285.000đ)</t>
  </si>
  <si>
    <t>Luật cơ quan đại diện nước Cộng hoà xã hội chủ nghĩa Việt Nam ở nước ngoài (hiện hành) (Sửa đổi, bổ sung năm 2017)</t>
  </si>
  <si>
    <t>Giá trị lịch sử và ý nghĩa thời đại của chủ nghĩa Mác</t>
  </si>
  <si>
    <t>Viện Khoa học xã hội nhân văn quân sự - Thiếu tướng, PGS.TS.NGND. Nguyễn Bá Dương (Chủ biên)</t>
  </si>
  <si>
    <t>BCT 23 đến 27-4 (4c)</t>
  </si>
  <si>
    <t>Chính sách của Mỹ đối với Việt Nam thời kỳ Tổng thống Lyndon Baines Johnson (Từ tháng 11-1963 đến tháng 01-1969)</t>
  </si>
  <si>
    <t>TS. Lê Tùng Lâm</t>
  </si>
  <si>
    <t>Báo cáo tháng 4-2018 (43c)</t>
  </si>
  <si>
    <t>Lịch sử lực lượng vũ trang nhân dân quận Bình Thạnh (1945-2015)</t>
  </si>
  <si>
    <t>Bộ Tư lệnh Thành phố Hồ Chí Minh - Ban Chỉ huy quân sự quận Bình Thạnh</t>
  </si>
  <si>
    <t>Lịch sử lực lượng vũ trang nhân dân huyện Hóc Môn (1945-2015)</t>
  </si>
  <si>
    <t>Bộ Tư lệnh Thành phố Hồ Chí Minh - Đảng uỷ - Ban Chỉ huy quân sự huyện Hóc Môn</t>
  </si>
  <si>
    <t>Luật bảo vệ môi trường (hiện hành)</t>
  </si>
  <si>
    <t>Bộ luật tố tụng dân sự (hiện hành)</t>
  </si>
  <si>
    <t>Nguyễn Văn Linh - Người cộng sản kiên trung, sáng tạo, nhà lãnh đạo có uy tín lớn (Xuất bản lần thứ hai)</t>
  </si>
  <si>
    <t>Dag Detter và Stefan Fölster</t>
  </si>
  <si>
    <t>Về chính sách đối ngoại và ngoại giao Việt Nam</t>
  </si>
  <si>
    <t>GS.TS. Vũ Dương Huân</t>
  </si>
  <si>
    <t>Giáo trình địa - chính trị thế giới (Dành cho chương trình Đại học chính trị)</t>
  </si>
  <si>
    <t>Học viện Chính trị quốc gia Hồ Chí Minh - Học viện Chính trị Khu vực I - PGS.TS. Phạm Thành Dung (Chủ biên)</t>
  </si>
  <si>
    <t>BCT (10c)</t>
  </si>
  <si>
    <t>Luật nhà ở (hiện hành)</t>
  </si>
  <si>
    <t>Luật bảo hiểm y tế (hiện hành) (Luật năm 2008, sửa đổi, bổ sung năm 2014, 2015)</t>
  </si>
  <si>
    <t>Về cán bộ và công tác cán bộ
Trích bài nói, bài viết của các đồng chí Tổng Bí thư Ban Chấp hành Trung ương Đảng</t>
  </si>
  <si>
    <t>Ban Tổ chức Trung ương - Học viện Chính trị quốc gia Hồ Chí Minh - Tạp chí Cộng sản</t>
  </si>
  <si>
    <t>Vai trò động lực của kinh tế tư nhân trong sự phát triển kinh tế - xã hội ở Nghệ An hiện nay</t>
  </si>
  <si>
    <t>TS. Trần Thị Bình</t>
  </si>
  <si>
    <t>Quy định và hướng dẫn thực hiện quy định xử lý kỷ luật đảng viên vi phạm</t>
  </si>
  <si>
    <t>5-2018</t>
  </si>
  <si>
    <t>Công tác kiểm tra, giám sát của Đảng với phòng, chống lãng phí ở nước ta hiện nay - Những vấn đề đặt ra và giải pháp (Sách tham khảo)</t>
  </si>
  <si>
    <t>Hà Quốc Trị (Chủ biên)</t>
  </si>
  <si>
    <t>BCT (7c)</t>
  </si>
  <si>
    <t>Tổng tập văn kiện Đại hội đại biểu toàn quốc lần thứ XIX Đảng Cộng sản Trung Quốc (Sách tham khảo)</t>
  </si>
  <si>
    <t>Người Hoa Việt Nam và Đông Nam Á - Hình ảnh hôm qua và vị thế hôm nay</t>
  </si>
  <si>
    <t>Viện Hàn lâm Khoa học Xã hội Việt Nam - Viện Nghiên cứu Đông Nam Á - Châu Thị Hải</t>
  </si>
  <si>
    <t>Sổ tay các văn bản hướng dẫn thực hiện Chỉ thị số 05-CT/TW ngày 15-5-2016 của Bộ Chính trị về đẩy mạnh học tập và làm theo tư tưởng, đạo đức, phong cách Hồ Chí Minh</t>
  </si>
  <si>
    <t>Nhận thức mới về dân chủ xã hội chủ nghĩa ở Việt Nam thời kỳ đổi mới</t>
  </si>
  <si>
    <t>TS. Nguyễn Anh Tuấn (Chủ biên)</t>
  </si>
  <si>
    <t>Hồ Chí Minh - Anh hùng dân tộc và tầm thời đại của Người</t>
  </si>
  <si>
    <t>Quan hệ Ấn Độ - Hoa Kỳ (1947-1991)</t>
  </si>
  <si>
    <t>TS. Lê Thị Hằng Nga</t>
  </si>
  <si>
    <t>Luật thanh tra (hiện hành) và Nghị định số 159/2016/NĐ-CP ngày 29-11-2016 của Chính phủ hướng dẫn thi hành</t>
  </si>
  <si>
    <t>Thanh Huyền (Biên soạn)</t>
  </si>
  <si>
    <t>Luật trách nhiệm bồi thường của Nhà nước (hiện hành)</t>
  </si>
  <si>
    <t>Fahasa, Sự thật</t>
  </si>
  <si>
    <t>HCM 2040c, TTPH 1000</t>
  </si>
  <si>
    <t>Sổ tay học tập và làm theo tư tưởng, đạo đức, phong cách Hồ Chí Minh</t>
  </si>
  <si>
    <t>Pháp luật về giao kết và thực hiện hợp đồng theo mẫu trong mua bán căn hộ chung cư tại Việt Nam (Sách chuyên khảo)</t>
  </si>
  <si>
    <t>PGS.TS. Doãn Hồng Nhung (Chủ biên), Hoàng Anh Dũng</t>
  </si>
  <si>
    <t>Những mẩu chuyện về đời hoạt động của Hồ Chủ tịch (Tiếng Lào)</t>
  </si>
  <si>
    <t>Kỷ yếu lễ tuyên dương người có uy tín, nhân sĩ trí thức và doanh nhân tiêu biểu dân tộc thiểu số toàn quốc năm 2017</t>
  </si>
  <si>
    <t>30x24</t>
  </si>
  <si>
    <t>Tư tưởng Hồ Chí Minh về cán bộ và công tác cán bộ</t>
  </si>
  <si>
    <t>Học viện Chính trị quốc gia Hồ Chí Minh - Viện Hồ Chí Minh và các lãnh tụ của Đảng</t>
  </si>
  <si>
    <t>TWĐH 1000b, TPH 250 b (220.000đ)</t>
  </si>
  <si>
    <t>Hoàn thiện hệ thống pháp luật đáp ứng yêu cầu xây dựng nhà nước pháp quyền xã hội chủ nghĩa ở Việt Nam hiện nay</t>
  </si>
  <si>
    <t>GS.TSKH. Đào Trí Úc, PGS.TS. Trương Thị Hồng Hà (Đồng chủ biên)</t>
  </si>
  <si>
    <t>BCT (16c)</t>
  </si>
  <si>
    <t>Niên giám khoa học năm 2017 - Tập I: Những vấn đề về chính trị</t>
  </si>
  <si>
    <t>Niên giám khoa học năm 2017 - Tập II: Những vấn đề về kinh tế</t>
  </si>
  <si>
    <t>Niên giám khoa học năm 2017 - Tập III: Những vấn đề về văn hoá, xã hội và con người</t>
  </si>
  <si>
    <t>Niên giám khoa học năm 2017 - Tập IV: Những vấn đề về quốc phòng, an ninh và đối ngoại</t>
  </si>
  <si>
    <t>100 năm Cách mạng tháng Mười Nga và chủ nghĩa xã hội hiện thực (1917-2017) - Giá trị lịch sử và ý nghĩa thời đại</t>
  </si>
  <si>
    <t>Học viện Chính trị quóc gia Hồ Chí Minh - Ban Tuyên giáo Trung ương - Hội đồng Lý luận Trung ương - Viện Hàn lâm Khoa học xã hội Việt Nam</t>
  </si>
  <si>
    <t>TWĐH 1000b, TPH 100b</t>
  </si>
  <si>
    <t>Một số nội dung cơ bản trong Văn kiện Đại hội Đảng lần thứ XII về phát triển kinh tế, chính trị, văn hoá, xã hội, quốc phòng, an ninh</t>
  </si>
  <si>
    <t>Học viện Chính trị Khu vực II</t>
  </si>
  <si>
    <t>Lịch sử lực lượng vũ trang thành phố Sa Đéc (1945-2015)</t>
  </si>
  <si>
    <t>Bộ Chỉ huy Quân sự tỉnh Đồng Tháp - Đảng uỷ - Ban Chỉ huy Quân sự thành phố Sa Đéc</t>
  </si>
  <si>
    <t>Lịch sử hậu cần lực lượng vũ trang nhân dân thành phố Cần Thơ (1945-2015)</t>
  </si>
  <si>
    <t>Đảng uỷ - Bộ Chỉ huy Quân sự thành phố Cần Thơ</t>
  </si>
  <si>
    <t>BCT (8c)</t>
  </si>
  <si>
    <t>Mâu thuẫn về lợi ích giữa các nhóm xã hội trong quá trình phát triển kinh tế thị trường định hướng xã hội chủ nghĩa ở Việt Nam (Sách tham khảo)</t>
  </si>
  <si>
    <t>Đại học Công nghiệp Hà Nội - Trần Thị Bích Huệ</t>
  </si>
  <si>
    <t>Hướng dẫn học và ôn tập môn Tư tưởng Hồ Chí Minh (Dành cho học viên các trường chính trị tỉnh và sinh viên các trường đại học, cao đẳng nghiên cứu môn tư tưởng Hồ Chí Minh)</t>
  </si>
  <si>
    <t>TS. Nguyễn Phước Dũng (Chủ biên), TS. Nguyễn Thị Thanh Tùng, ThS. Lê Thị Thanh Kiều, NCS. Nguyễn Quốc Trung</t>
  </si>
  <si>
    <t>Công vụ và quản lý thực thi công vụ (Sách chuyên khảo)</t>
  </si>
  <si>
    <t>PGS.TS. Ngô Thành Can (Chủ biên) - PGS.TS. Nguyễn Thị Hồng Hải - PGS.TS. Lưu Kiếm Thanh</t>
  </si>
  <si>
    <t>Luật tố tụng hành chính (hiện hành) và các văn bản hướng dẫn thi hành</t>
  </si>
  <si>
    <t>Tính phổ biến và tính đặc thù của nhận thức mới về chủ nghĩa xã hội hiện nay (Sách chuyên khảo)</t>
  </si>
  <si>
    <t>TS. Vũ Thế Tùng</t>
  </si>
  <si>
    <t>Dinh Độc lập - Lịch sử và biến động</t>
  </si>
  <si>
    <t>Hồ Sơn Đài (Chủ biên)</t>
  </si>
  <si>
    <t>TWĐH 500b, TPH 640 (220.000đ), LKTG 1000</t>
  </si>
  <si>
    <t>Hồ Chí Minh Toàn tập - Tập 4 (1945-1946) (Tiếng Lào)</t>
  </si>
  <si>
    <t>Hồ Chí Minh Toàn tập - Tập 6 (1949-1950) (Tiếng Lào)</t>
  </si>
  <si>
    <t>Luật đầu tư (hiện hành) (sửa đổi, bổ sung năm 2016, 2017)</t>
  </si>
  <si>
    <t>Sự thật 1040, Fahasa 1000</t>
  </si>
  <si>
    <t>Báo cáo tháng 5 (48c)</t>
  </si>
  <si>
    <t>Nguyễn Ái Quốc ở Quảng Châu (1924-1927)</t>
  </si>
  <si>
    <t>Học viện Chính trị quốc gia Hồ Chí Minh - Viện Hồ Chí Minh và các lãnh tụ của Đảng - GS. Song Thành (Chủ biên)</t>
  </si>
  <si>
    <t>TWĐH 1000, TPH 350 b</t>
  </si>
  <si>
    <t>Lịch sử Đảng bộ huyện Chiêm Hoá (1940-2016)</t>
  </si>
  <si>
    <t>Ban Chấp hành Đảng bộ huyện Chiêm Hoá</t>
  </si>
  <si>
    <t>Chuyển giá trong doanh nghiệp có vốn đầu tư trực tiếp nước ngoài - Kinh nghiệm quốc tế và bài học cho Việt Nam</t>
  </si>
  <si>
    <t>TS. Dương Văn An</t>
  </si>
  <si>
    <t>TWĐH 1000b, TPH 500 (118.000đ)</t>
  </si>
  <si>
    <t>BCT 28 đến 1-6 (12c)</t>
  </si>
  <si>
    <t>Giáo trình quản lý nguồn nhân lực (Dành cho chương trình Đại học chính trị)</t>
  </si>
  <si>
    <t>Học viện Chính trị quốc gia Hồ Chí Minh - Học viện Chính trị khu vực I - PGS.TS. Nguyễn Vĩnh Thanh - TS. Tạ Thị Đoàn (Đồng chủ biên)</t>
  </si>
  <si>
    <t>Giáo trình triết học (Dành cho học viên cao học và nghiên cứu sinh không thuộc nhóm ngành khoa học xã hội và nhân văn) (Xuất bản lần thứ ba)</t>
  </si>
  <si>
    <t>Giáo trình kỹ năng thu thập và xử lý thông tin (Dành cho chương trình Đại học chính trị)</t>
  </si>
  <si>
    <t>Học viện Chính trị quốc gia Hồ Chí Minh - Học viện Chính trị khu vực I - TS. Trần Thị Xuân Lan (Chủ biên)</t>
  </si>
  <si>
    <t>Thẩm định tài chính dự án đầu tư</t>
  </si>
  <si>
    <t>PGS.TS. Phạm Long - TS. Vũ Thị Thanh Thuỷ</t>
  </si>
  <si>
    <t>Luật đất đai (hiện hành) (năm 2013) và các văn bản hướng dẫn thi hành (Tái bản có bổ sung)</t>
  </si>
  <si>
    <t>Luật trọng tài thương mại (hiện hành) và văn bản hướng dẫn thi hành (Tái bản có bổ sung)</t>
  </si>
  <si>
    <t>Luật tổ chức toà án nhân dân (hiện hành)</t>
  </si>
  <si>
    <t>Luật cảnh vệ (hiện hành)</t>
  </si>
  <si>
    <t>Luật an toàn thông tin mạng (hiện hành)</t>
  </si>
  <si>
    <t>Luật tiếp cận thông tin (hiện hành)</t>
  </si>
  <si>
    <t>Luật nhập cảnh, xuất cảnh, quá cảnh, cư trú của người nước ngoài tại Việt Nam (hiện hành)</t>
  </si>
  <si>
    <t>Sổ tay đảng viên (bìa giả da)</t>
  </si>
  <si>
    <t>Tiếp tục xây dựng và hoàn thiện nhà nước pháp quyền xã hội chủ nghĩa của nhân dân, do nhân dân, vì nhân dân</t>
  </si>
  <si>
    <t>Trần Đại Quang</t>
  </si>
  <si>
    <t>BCT (13c)</t>
  </si>
  <si>
    <t>Bà mẹ Việt Nam anh hùng tỉnh Bình Phước</t>
  </si>
  <si>
    <t>Ban Tuyên giáo Tỉnh uỷ Bình Phước</t>
  </si>
  <si>
    <t>Lịch sử Đảng bộ xã Ngư Hoá - Tập I (1930-2015)</t>
  </si>
  <si>
    <t>Ban Chấp hành Đảng bộ xã Ngư Hoá</t>
  </si>
  <si>
    <t>Giáo trình triết học (Dành cho khối không chuyên ngành triết học trình độ đào tạo thạc sĩ, tiến sĩ các ngành khoa học tự nhiên, công nghệ) (Xuất bản lần thứ ba)</t>
  </si>
  <si>
    <t>Quan hệ đặc biệt Việt Nam - Lào (1930 - 2017 ) (Tiếng Lào)</t>
  </si>
  <si>
    <t>Giáo trình lý luận về Đảng và xây dựng Đảng (Dành cho Chương trình Đại học Chính trị)</t>
  </si>
  <si>
    <t>Học viện Chính trị quốc gia Hồ Chí Minh - Học viện Chính trị Khu vực I - PGS.TS. Đoàn Minh Huấn - TS. Nguyễn Xuân Phương (Đồng chủ biên)</t>
  </si>
  <si>
    <t>Phát triển đội ngũ cán bộ quản lý các trường chính trị khu vực Bắc Trung Bộ trong giai đoạn hiện nay (Xuất bản lần thứ hai)</t>
  </si>
  <si>
    <t>6-2018</t>
  </si>
  <si>
    <t>Lịch sử 30 năm kháng chiến của lực lượng vũ trang nhân dân huyện Thạnh Trị, tỉnh Sóc Trăng (1945 - 1975)</t>
  </si>
  <si>
    <t>Luật bảo hiểm xã hội (hiện hành) (sửa đổi năm 2015)</t>
  </si>
  <si>
    <t>Luật công đoàn (hiện hành)</t>
  </si>
  <si>
    <t>Luật cạnh tranh (hiện hành)</t>
  </si>
  <si>
    <t>Luật hoà giải ở cơ sở (hiện hành)</t>
  </si>
  <si>
    <t>Luật quản lý nợ công (hiện hành)</t>
  </si>
  <si>
    <t>Luật thuỷ sản (hiện hành)</t>
  </si>
  <si>
    <t>BCT (14c)</t>
  </si>
  <si>
    <t>Luật quy hoạch (hiện hành)</t>
  </si>
  <si>
    <t>Luật an toàn, vệ sinh lao động (hiện hành)</t>
  </si>
  <si>
    <t>Luật các tổ chức tín dụng (hiện hành) (sửa đổi, bổ sung năm 2017)</t>
  </si>
  <si>
    <t>Báo cáo khoa học thường niên năm 2017</t>
  </si>
  <si>
    <t>Hội đồng Khoa học các cơ quan Đảng Trung ương</t>
  </si>
  <si>
    <t>Những mẩu chuyện đấu tranh của cán bộ, chiến sĩ, nhân dân Tiền Giang trong nhà tù, trại giam của địch (1930-1975)</t>
  </si>
  <si>
    <t>Tỉnh uỷ tỉnh Tiền Giang</t>
  </si>
  <si>
    <t>Những điểm mới trong các nghị quyết Hội nghị lần thứ bảy Ban Chấp hành Trung ương Đảng khoá XII</t>
  </si>
  <si>
    <t>Hướng dẫn học tư pháp quốc tế (Xuất bản lần thứ hai)</t>
  </si>
  <si>
    <t>Trường Đại học Luật Hà Nội - Bộ môn Tư pháp quốc tế - TS. Vũ Thị Phương Lan - TS. Nguyễn Thái Mai (Đồng chủ biên)</t>
  </si>
  <si>
    <t>Việt Nam - Đất nước con Rồng cháu Tiên (Tái bản có sửa chữa, bổ sung)</t>
  </si>
  <si>
    <t>Giáo trình công tác tư tưởng, lý luận của Đảng Cộng sản Việt Nam (Dành cho Chương trình Đại học chính trị)</t>
  </si>
  <si>
    <t>Luật tổ chức Viện Kiểm sát nhân dân (hiện hành)</t>
  </si>
  <si>
    <t>Bình luận khoa học Hiến pháp hiện hành (năm 2013)</t>
  </si>
  <si>
    <t>Viện Khoa học pháp lý - GS.TS. Hoàng Thế Liên (Chủ biên)</t>
  </si>
  <si>
    <t>Luật bảo vệ môi trường (hiện hành) và các văn bản hướng dẫn thi hành</t>
  </si>
  <si>
    <t>Lịch sử Đảng bộ xã Hàm Ninh (1930-2015)</t>
  </si>
  <si>
    <t>Đảng bộ huyện Quảng Ninh - Ban Chấp hành Đảng bộ xã Hàm Ninh</t>
  </si>
  <si>
    <t>TM Truyền thông VN</t>
  </si>
  <si>
    <t>Lịch sử lực lượng vũ trang nhân dân huyện Điện Biên (1950-2015)</t>
  </si>
  <si>
    <t>Đảng uỷ - Ban Chỉ huy Quân sự huyện Điện Biên</t>
  </si>
  <si>
    <t>Tìm hiểu văn hoá quân sự Hồ Chí Minh</t>
  </si>
  <si>
    <t>Viện Khoa học Xã hội nhân văn quân sự - PGS.TS. Nguyễn Văn Hữu (Chủ biên), PGS.TS. Lê Huy Bình</t>
  </si>
  <si>
    <t>Sức mạnh mềm của Pháp - Những vấn đề lý luận và thực tiễn (Sách tham khảo)</t>
  </si>
  <si>
    <t>TS. Trần Nguyên Khang</t>
  </si>
  <si>
    <t>Luật chứng khoán (hiện hành) (sửa đổi, bổ sung năm 2010)</t>
  </si>
  <si>
    <t>Luật bình đẳng giới (hiện hành)</t>
  </si>
  <si>
    <t>Giáo trình công tác bảo vệ chính trị nội bộ của Đảng Cộng sản Việt Nam (Dành cho Chương trình Đại học chính trị)</t>
  </si>
  <si>
    <t>Triết học nhân sinh Mỹ và một số vấn đề nhân sinh cơ bản trong triết học Mỹ</t>
  </si>
  <si>
    <t>TS. Trịnh Sơn Hoan</t>
  </si>
  <si>
    <t>BCT (7c), BC tháng 6 (53 cuốn)</t>
  </si>
  <si>
    <t>Chiến thắng Việt Bắc Thu - Đông - 70 năm nhìn lại (1947-2017)</t>
  </si>
  <si>
    <t>Học viện Chính trị quốc gia Hồ Chí Minh - Viện Lịch sử Đảng</t>
  </si>
  <si>
    <t>Thiếu tướng, Giáo sư Võ Văn Vinh - Thân thế và sự nghiệp</t>
  </si>
  <si>
    <t>Nâng cao năng lực, tư duy sáng tạo của cán bộ, công chức cấp xã tỉnh Hải Dương hiện nay...</t>
  </si>
  <si>
    <t>TS. Phạm Xuân Thiên</t>
  </si>
  <si>
    <t>Giáo trình tâm lý học trong công tác kiểm tra, thanh tra (Dành cho chương trình Đại học Chính trị)</t>
  </si>
  <si>
    <t>Học viện Chính trị quốc gia Hồ Chí Minh - Học viện Chính trị khu vực I - PGS.TS. Trần Thị Minh Ngọc (Chủ biên)</t>
  </si>
  <si>
    <t>BCT (4c)</t>
  </si>
  <si>
    <t>Một số kỹ năng lãnh đạo, quản lý của cán bộ cấp xã ở tỉnh Thanh Hoá hiện nay</t>
  </si>
  <si>
    <t>Lương Trọng Thành - Nguyễn Thị Thanh Nhàn - Nguyễn Ngọc Thắng (Đồng chủ biên)</t>
  </si>
  <si>
    <t>7-2018</t>
  </si>
  <si>
    <t>TM truyền thông VN</t>
  </si>
  <si>
    <t>FDI - Đồng tiền "hai mặt"</t>
  </si>
  <si>
    <t>TS. Phan Hữu Thắng</t>
  </si>
  <si>
    <t>Tư tưởng Hồ Chí Minh về nhận diện và đấu tranh với những biểu hiện suy thoái về tư tưởng chính trị, đạo đức, lối sống trong cán bộ, đảng viên</t>
  </si>
  <si>
    <t>Võ Nguyên Giáp - Một cuộc đời (Sách tham khảo) (Xuất bản lần thứ ba)</t>
  </si>
  <si>
    <t>Thuỷ quân triều Nguyễn (1802-1884) (Sách chuyên khảo)</t>
  </si>
  <si>
    <t>TS. Bùi Gia Khánh</t>
  </si>
  <si>
    <t>Bình luận những điểm mới của Bộ luật hình sự (hiện hành) (Sửa đổi, bổ sung năm 2017)</t>
  </si>
  <si>
    <t>Nguyễn Văn Thuyết (Chủ biên)</t>
  </si>
  <si>
    <t>Tài liệu học tập các Văn kiện Hội nghị lần thứ bảy Ban Chấp hành Trung ương Đảng khoá XII (Dùng cho cán bộ, đảng viên ở cơ sở)</t>
  </si>
  <si>
    <t>Tiến Bộ (75.035), Báo ND HN (40.000), Bình Định (85.000)</t>
  </si>
  <si>
    <t>Tài liệu nghiên cứu các Văn kiện Hội nghị lần thứ bảy Ban Chấp hành Trung ương Đảng khoá XII (Dùng cho cán bộ chủ chốt và báo cáo viên)</t>
  </si>
  <si>
    <t>Tiến Bộ (16.035), Báo ND HN (20.000), Bình Định (30.000)</t>
  </si>
  <si>
    <t>Tài liệu hỏi - đáp về các Văn kiện Hội nghị lần thứ bảy Ban Chấp hành Trung ương Đảng khoá XII (Dùng cho đoàn viên, hội viên các tổ chức chính trị - xã hội và tuyên truyền trong Nhân dân)</t>
  </si>
  <si>
    <t>Tiến Bộ (36.035), Báo ND HN (22.000), Bình Định (28.000)</t>
  </si>
  <si>
    <t>Chín biện pháp bảo đảm nghĩa vụ hợp đồng (quy định, thực tế và thiết kế giao dịch theo Bộ luật dân sự (hiện hành)) (Tái bản, có sửa chữa, bổ sung)</t>
  </si>
  <si>
    <t>Giáo trình chủ nghĩa xã hội khoa học (Tái bản có sửa chữa, bổ sung)</t>
  </si>
  <si>
    <t>Bà mẹ Việt Nam anh hùng tỉnh Ninh Thuận - Tập 2</t>
  </si>
  <si>
    <t>Tỉnh uỷ, Uỷ ban nhân dân tỉnh Ninh Thuận</t>
  </si>
  <si>
    <t>BCT (12c)</t>
  </si>
  <si>
    <t>Biên niên sự kiện lịch sử Đảng bộ tỉnh Bắc Ninh (2008-2017)</t>
  </si>
  <si>
    <t>Ban Chấp hành Đảng bộ tỉnh Bắc Ninh</t>
  </si>
  <si>
    <t>Sổ tay bí thư chi bộ và chi uỷ viên</t>
  </si>
  <si>
    <t>Lịch sử Đảng bộ thị xã Gia Nghĩa (1975-2015)</t>
  </si>
  <si>
    <t>Đảng bộ tỉnh Đắk Nông - Ban Chấp hành Đảng bộ thị xã Gia Nghĩa</t>
  </si>
  <si>
    <t>Văn kiện Đảng toàn tập - 65 (2006)</t>
  </si>
  <si>
    <t>Hồ Chí Minh Toàn tập - Tập 2 (1924-1929) (tiếng Lào)</t>
  </si>
  <si>
    <t>Lịch sử Đảng bộ và nhân dân xã Đông Xuyên (1930-2018)</t>
  </si>
  <si>
    <t>Ban Chấp hành Đảng bộ xã Đông Xuyên</t>
  </si>
  <si>
    <t>Triết học đạo đức của Immanuel Kant và ảnh hưởng đối với triết học Đức thế kỷ XIX</t>
  </si>
  <si>
    <t>TS. Ngô Thị Mỹ Dung</t>
  </si>
  <si>
    <t>Tăng cường sự lãnh đạo của Đảng đối với công tác báo chí và truyền thông trong tình hình mới</t>
  </si>
  <si>
    <t>Tổng hành dinh trong mùa xuân toàn thắng - Hồi ức - Phạm Chí Nhân thể hiện</t>
  </si>
  <si>
    <t>Giáo trình công tác tổ chức của Đảng Cộng sản Việt Nam (Dành cho chương trình Đại học Chính trị)</t>
  </si>
  <si>
    <t>Học viện Chính trị quốc gia Hồ Chí Minh- Học viện Chính trị khu vực I - TS. Đậu Tuấn Nam, TS. Nguyễn Xuân Phương (Đồng chủ biên)</t>
  </si>
  <si>
    <t>Luật kỳ 5 QH 14</t>
  </si>
  <si>
    <t>Sự thật (3000), Cần Thơ (3000), HCM (1000)</t>
  </si>
  <si>
    <t>Sự thật (2800), Cần Thơ (2000), HCM (1000)</t>
  </si>
  <si>
    <t>Luật an ninh mạng</t>
  </si>
  <si>
    <t>Sự thật (3500), Cần Thơ (2000)</t>
  </si>
  <si>
    <t>Luật đo đạc và bản đồ</t>
  </si>
  <si>
    <t>Sự thật (2650), Cần Thơ (2000)</t>
  </si>
  <si>
    <t>Luật trọng tài thương mại (hiện hành)</t>
  </si>
  <si>
    <t>Hồ Chí Minh - Biên niên tiểu sử (DVD-ROM)</t>
  </si>
  <si>
    <t>Phát triển đô thị trong nền kinh tế nối kết</t>
  </si>
  <si>
    <t>Lịch sử Đảng bộ xã Mai Hoá (1930-2010)</t>
  </si>
  <si>
    <t>Ban Chấp hành Đảng bộ xã Mai Hoá</t>
  </si>
  <si>
    <t>Luận giải về Luật doanh nghiệp (hiện hành)
(36 kế sách pháp lý của doanh nghiệp) (Tái bản lần thứ hai, có chỉnh sửa, bổ sung)</t>
  </si>
  <si>
    <t>Kỷ yếu Ban Chấp hành Đảng bộ huyện Đông Giang qua các thời kỳ (1950-2018)</t>
  </si>
  <si>
    <t>Ban Chấp hành Đảng bộ huyện Đông Giang</t>
  </si>
  <si>
    <t>Luật quản lý, sử dụng vũ khí, vật liệu nổ và công cụ hỗ trợ (hiện hành)</t>
  </si>
  <si>
    <t>Luật sửa đổi, bổ sung một số điều của 11 luật có liên quan đến quy hoạch</t>
  </si>
  <si>
    <t>Sự thật (3000), Cần Thơ (1000)</t>
  </si>
  <si>
    <t>Luật đất đai (hiện hành)</t>
  </si>
  <si>
    <t>Luật thể dục, thể thao (hiện hành) (sửa đổi, bổ sung năm 2018)</t>
  </si>
  <si>
    <t>Sự thật (2.350), Cần Thơ (2000)</t>
  </si>
  <si>
    <t>Đông Giang - 15 năm xây dựng và phát triển</t>
  </si>
  <si>
    <t>20x25</t>
  </si>
  <si>
    <t>Lịch sử Ban Tuyên giáo Tỉnh uỷ Cao Bằng (1930-2018)</t>
  </si>
  <si>
    <t>Ban Chấp hành Đảng bộ tỉnh Cao Bằng - Ban Tuyên giáo</t>
  </si>
  <si>
    <t>Truyền thông chính sách và đồng thuận xã hội (Sách tham khảo)</t>
  </si>
  <si>
    <t>Học viện Báo chí và Tuyên truyền - Cổng Thông tin điện tử Chính phủ - Cơ quan Hợp tác quốc tế Hàn Quốc</t>
  </si>
  <si>
    <t>Tìm hiểu về Luật hỗ trợ doanh nghiệp nhỏ và vừa (hiện hành)</t>
  </si>
  <si>
    <t>PGS.TS. Nguyễn Quang Tuyến (Chủ biên)</t>
  </si>
  <si>
    <t>Báo cáo tháng 7 (48c)</t>
  </si>
  <si>
    <t>Từ điển tổ chức và công tác tổ chức (CD-ROM)</t>
  </si>
  <si>
    <t>Sửa đổi lối làm việc - Những vấn đề lý luận và thực tiễn (Kỷ yếu Hội thảo khoa học cấp Quốc gia) (Xuất bản lần thứ hai)</t>
  </si>
  <si>
    <t>Hiến pháp Việt Nam qua các thời kỳ (Các bản Hiến pháp năm 1946, 1959, 1980, 1992, 2013)</t>
  </si>
  <si>
    <t>Tư tưởng triết học của Lê Hữu Trác trong tác phẩm Hải Thượng y tông tâm lĩnh</t>
  </si>
  <si>
    <t>TS. Nguyễn Thị Hồng Mai</t>
  </si>
  <si>
    <t>Tư tưởng Hồ Chí Minh về phát huy sức mạnh nhân dân trong xây dựng phong trào toàn dân bảo vệ an ninh Tổ quốc</t>
  </si>
  <si>
    <t>Thượng tướng Bùi Văn Nam</t>
  </si>
  <si>
    <t>Thời tôi sống</t>
  </si>
  <si>
    <t>BCT (3c)</t>
  </si>
  <si>
    <t>Giáo trình xã hội học chính trị (Dành cho Chương trình Đại học chính trị)</t>
  </si>
  <si>
    <t>Học viện Chính trị quốc gia Hồ Chí Minh - Học viện Chính trị khu vực I - PGS.TS. Ngô Ngọc Thắng (Chủ biên)</t>
  </si>
  <si>
    <t>Văn hoá đối ngoại Việt Nam trong quá trình hội nhập quốc tế (Sách chuyên khảo) (Xuất bản lần thứ hai có chỉnh sửa, bổ sung)</t>
  </si>
  <si>
    <t>8-2018</t>
  </si>
  <si>
    <t>Quản lý nhà nước đối với hợp tác xã nông nghiệp ở Việt Nam hiện nay</t>
  </si>
  <si>
    <t>TS. Thịnh Văn Khoa</t>
  </si>
  <si>
    <t>Chỉ dẫn pháp luật về một số lĩnh vực thuế</t>
  </si>
  <si>
    <t>Thiên Ấn - Quyết Thắng</t>
  </si>
  <si>
    <t>Lịch sử truyền thống cách mạng xã Ia Rtô (1945-2015)</t>
  </si>
  <si>
    <t>Đảng bộ thị xã Ayun Pa, tỉnh Gia Lai - Ban Chấp hành Đảng bộ xã Ia Rtô</t>
  </si>
  <si>
    <t>Văn hoá tộc người và giao thoa văn hoá ở miền Tây Cao Bằng</t>
  </si>
  <si>
    <t>PGS.TS. Đàm Thị Uyên</t>
  </si>
  <si>
    <t>BCT (6c)</t>
  </si>
  <si>
    <t>Cách mạng công nghiệp 4.0 - Vấn đề đặt ra cho phát triển kinh tế - xã hội và hội nhập quốc tế của Việt Nam (Sách chuyên khảo) (Xuất bản lần thứ hai, có sửa chữa, bổ sung)</t>
  </si>
  <si>
    <t>Lịch sử lực lượng vũ trang nhân dân huyện Yên Định (1945-2015)</t>
  </si>
  <si>
    <t>Đảng uỷ - Ban Chỉ huy quân sự huyện Yên Định</t>
  </si>
  <si>
    <t>Luật cư trú (hiện hành) (sửa đổi, bổ sung năm 2013)</t>
  </si>
  <si>
    <t>Hành chính công và quản  trị công - Một số vấn đề lý luận và thực tiễn</t>
  </si>
  <si>
    <t>TS. Nguyễn Trọng Bình</t>
  </si>
  <si>
    <t>Giáo trình khoa học tổ chức (Dành cho Chương trình Đại học chính trị)</t>
  </si>
  <si>
    <t>Học viện Chính trị quốc gia Hồ Chí Minh - Học viện Chính trị khu vực I - PGS.TS. Nguyễn Bá Dương - TS. Phạm Hồng Quý (Đồng chủ biên)</t>
  </si>
  <si>
    <t>Giáo trình một số tác phẩm tiêu biểu của C.Mác, Ph.Ăngghen, V.I.Lênin, Hồ Chí Minh về chính trị (Dành cho Chương trình Đại học chính trị)</t>
  </si>
  <si>
    <t>Học viện Chính trị quốc gia Hồ Chí Minh - Học viện Chính trị khu vực I - PGS.TS. Lê Văn Phụng (Chủ biên)</t>
  </si>
  <si>
    <t>Giáo trình công pháp quốc tế (Dành cho Chương trình Đại học chính trị)</t>
  </si>
  <si>
    <t>Học viện Chính trị quốc gia Hồ Chí Minh - Học viện Chính trị khu vực I - PGS.TS. Nguyễn Vũ Hoàng (Chủ biên)</t>
  </si>
  <si>
    <t>Nhân dân Pháp đoàn kết với Việt Nam trong đấu tranh thống nhất đất nước (1954-1975)</t>
  </si>
  <si>
    <t>Học viện Ngoại giao - PGS.TS. Nguyễn Thị Hạnh</t>
  </si>
  <si>
    <t>Luật sở hữu trí tuệ ( hiện hành ) (sửa đổi, bổ sung năm 2009 ) và Nghị định hướng dẫn về quyền tác giả, quyền liên quan</t>
  </si>
  <si>
    <t>Tham nhũng: Mưu mô và trừng phạt (Sách tham khảo) (Tái bản có sửa chữa, bổ sung)</t>
  </si>
  <si>
    <t>Lời nói thẳng (Tập bút ký chính luận)</t>
  </si>
  <si>
    <t>Ma Văn Kháng</t>
  </si>
  <si>
    <t>Vai trò và vị thế của nữ trí thức Việt Nam trong phát triển bền vững</t>
  </si>
  <si>
    <t>Hội nữ trí thức Việt Nam - PGS.TS. Đỗ Thị Thạch (Chủ biên)</t>
  </si>
  <si>
    <t>Tiến BỘ</t>
  </si>
  <si>
    <t>TWĐH 500b, TPH 200b (125.000đ)</t>
  </si>
  <si>
    <t>Bình luận khoa học Bộ luật hình sự (hiện hành) (Sửa đổi, bổ sung năm 2017)</t>
  </si>
  <si>
    <t>TS. Nguyễn Đức Mai (Chủ biên)</t>
  </si>
  <si>
    <t>Tiến Bộ, Fahasa</t>
  </si>
  <si>
    <t>Tiến Bộ 900b, Fahasa 600b</t>
  </si>
  <si>
    <t>Giáo trình Luật Hành chính Việt Nam (Phần 1) - Những vấn đề chung của Luật Hành chính (Xuất bản lần thứ hai)</t>
  </si>
  <si>
    <t>Trường Đại học Cần Thơ - Khoa Luật - PGS.TS.GVCC. Phan Trung Hiền (Chủ biên), TS. Nguyễn Lan Hương - ThS. Võ Nguyễn Nam Trung</t>
  </si>
  <si>
    <t>Xã hội học pháp luật (Tái bản có sửa chữa, bổ sung)</t>
  </si>
  <si>
    <t>Xã hội học tội phạm (Tái bản có sửa chữa, bổ sung)</t>
  </si>
  <si>
    <t>Giáo trình lịch sử văn minh thế giới (Dành cho Chương trình Đại học Chính trị)</t>
  </si>
  <si>
    <t>Học viện Chính trị quốc gia Hồ Chí Minh - Học viện Chính trị Khu vực I - TS. Nguyễn Thị Thanh Huyền (Chủ biên)</t>
  </si>
  <si>
    <t>Giáo trình nội dung và phương thức lãnh đạo của Đảng Cộng sản Việt Nam (Dành cho Chương trình Đại học Chính trị)</t>
  </si>
  <si>
    <t>Học viện Chính trị quốc gia Hồ Chí Minh - Học viện Chính trị Khu vực I - TS. Nguyễn Xuân Phương (Chủ biên)</t>
  </si>
  <si>
    <t>Giáo trình tư tưởng Hồ Chí Minh (Dành cho Chương trình Đại học Chính trị)</t>
  </si>
  <si>
    <t>Học viện Chính trị quốc gia Hồ Chí Minh - Học viện Chính trị Khu vực I - PGS.TS. Nguyễn Thế Thắng (Chủ biên)</t>
  </si>
  <si>
    <t>Báo cáo tháng 8 (33c) BCT</t>
  </si>
  <si>
    <t>Lịch sử Đảng bộ và nhân dân xã Quỳnh Bảo - Tập III (1975-2016)</t>
  </si>
  <si>
    <t>Đảng bộ huyện Quỳnh Phụ - Ban Chấp hành Đảng bộ xã Quỳnh Bảo</t>
  </si>
  <si>
    <t>Lịch sử Đảng bộ huyện Quảng Ninh - Tập I (1930-1954)</t>
  </si>
  <si>
    <t>Ban Chấp hành Đảng bộ huyện Quảng Ninh</t>
  </si>
  <si>
    <t>Cách mạng công nghiệp lần thứ tư</t>
  </si>
  <si>
    <t>Klaus Schwab - Người sáng lập và Chủ tịch Điều hành Diễn đàn Kinh tế Thế giới</t>
  </si>
  <si>
    <t>TWĐH+QLP</t>
  </si>
  <si>
    <t>TWĐH 1000, QLP 4000</t>
  </si>
  <si>
    <t>Vận dụng tư tưởng Hồ Chí Minh về giải quyết mối quan hệ giữa vấn đề dân tộc và vấn đề giai cấp trong sự nghiệp đổi mới ở Việt Nam hiện nay (Sách chuyên khảo)</t>
  </si>
  <si>
    <t>TS. Nguyễn Tùng Lâm</t>
  </si>
  <si>
    <t>Xây dựng và phát triển thành phố thông minh bảo đảm các chỉ số an ninh, an sinh, an toàn trong bối cảnh của cuộc cách mạng công nghiệp lần thứ tư</t>
  </si>
  <si>
    <t>PGS.TS. Nguyễn Văn Thành, ThS. Đỗ Quang Hưng</t>
  </si>
  <si>
    <t>18x24</t>
  </si>
  <si>
    <t>TPH 1000b, LKTG 2000b</t>
  </si>
  <si>
    <t>BCT (5c)</t>
  </si>
  <si>
    <t>Giáo dục pháp luật cho trẻ em ở Việt Nam hiện nay</t>
  </si>
  <si>
    <t>TS. Lê Thị Phương Nga</t>
  </si>
  <si>
    <t>Luật tổ chức chính quyền địa phương (hiện hành) (Sửa đổi, bổ sung năm 2017)</t>
  </si>
  <si>
    <t>Luật du lịch (hiện hành)</t>
  </si>
  <si>
    <t>Quyền về sự riêng tư (Sách tham khảo)</t>
  </si>
  <si>
    <t xml:space="preserve">Khoa Luật, Đại học Quốc gia Hà Nội - Chương trình đào tạo thạc sĩ pháp luật về quyền con người - PGS.TS. Nguyễn Thị Quế Anh, PGS.TS. Vũ Công Giao, TS. Ngô Minh Hương, TS. Lã Khánh Tùng (Đồng chủ biên) </t>
  </si>
  <si>
    <t>Quyền của người cao tuổi (Sách tham khảo)</t>
  </si>
  <si>
    <t>Quyền của người nước ngoài (Sách tham khảo)</t>
  </si>
  <si>
    <t>Tình trạng "hành chính hoá" trong tổ chức và hoạt động công đoàn Việt Nam (Sách tham khảo)</t>
  </si>
  <si>
    <t>Tổng Liên đoàn Lao động Việt Nam - TS. Vũ Thị Loan (Chủ biên)</t>
  </si>
  <si>
    <t>Cách mạng công nghiệp lần thứ tư và những vấn đề đặt ra đối với cải cách pháp luật Việt Nam (Sách chuyên khảo)</t>
  </si>
  <si>
    <t>Đại học Quốc gia Hà Nội - Khoa Luật - PGS.TS. Nguyễn Thị Quế Anh - PGS.TS. Ngô Huy Cường (Đồng chủ biên)</t>
  </si>
  <si>
    <t>Văn kiện Đảng toàn tập - 68 (2009)</t>
  </si>
  <si>
    <t>Tiến Bộ, Bình Định, Báo ND TPHCM</t>
  </si>
  <si>
    <t>Văn kiện Đảng toàn tập - 66 (2007)</t>
  </si>
  <si>
    <t>Luật ngân sách nhà nước (hiện hành)</t>
  </si>
  <si>
    <t>9-2018</t>
  </si>
  <si>
    <t>Hình thức xử phạt trục xuất trong pháp luật Việt Nam (Sách chuyên khảo)</t>
  </si>
  <si>
    <t>Luật nuôi con nuôi (hiện hành)</t>
  </si>
  <si>
    <t>Những điều cần biết về bồi thường, hỗ trợ, tái định cư khi Nhà nước thu hồi đất (Cập nhật Luật đất đai (hiện hành) và các văn bản hướng dẫn thi hành mới nhất) (Tái bản có sửa chữa, bổ sung) (Sách tham khảo)</t>
  </si>
  <si>
    <t>PGS.TS.GVCC. Phan Trung Hiền</t>
  </si>
  <si>
    <t>Bình luận khoa học Bộ luật tố tụng hình sự năm 2015</t>
  </si>
  <si>
    <t>GS.TS. Nguyễn Ngọc Anh - Luật sư, TS. Phan Trung Hoài (Đồng chủ biên)</t>
  </si>
  <si>
    <t>Đông Nam Á: Lịch sử từ nguyên thuỷ đến ngày nay (Xuất bản lần thứ hai, có sửa chữa, bổ sung)</t>
  </si>
  <si>
    <t>GS. Lương Ninh (Chủ biên), GS. Đỗ Thanh Bình - GS. Trần Thị Vinh</t>
  </si>
  <si>
    <t>Tư tưởng Hồ Chí Minh về công an nhân dân (Xuất bản lần thứ tư)</t>
  </si>
  <si>
    <t>Một số vấn đề lý luận và thực tiễn về sự lãnh đạo của Đảng Cộng sản Việt Nam</t>
  </si>
  <si>
    <t>TS. Nguyễn Văn Tuân - TS. Dương Quang Điện (Đồng chủ biên)</t>
  </si>
  <si>
    <t>Hệ thống bảo tàng quân đội nhân dân Việt Nam: Tuyên truyền, giáo dục tư tưởng, đạo đức, phong cách Hồ Chí Minh</t>
  </si>
  <si>
    <t>Đại tá, TS. Đào Hải Triều</t>
  </si>
  <si>
    <t>Giáo trình kinh tế phát triển (Dành cho Chương trình Đại học chính trị)</t>
  </si>
  <si>
    <t>Học viện Chính trị quốc gia Hồ Chí Minh - Học viện Chính trị khu vực I - PGS.TS. Nguyễn Vĩnh Thanh - TS. Phạm Tú Tài (Đồng chủ biên)</t>
  </si>
  <si>
    <t>Báo cáo tuần (8c)</t>
  </si>
  <si>
    <t>Giáo trình xây dựng Đảng về tư tưởng và đạo đức</t>
  </si>
  <si>
    <t>Học viện Báo chí và Tuyên truyền - Khoa xây dựng Đảng - PGS.TS. Nguyễn Văn Giang, TS. Trần Thị Hương, TS. Nguyễn Thị Thu Thuỷ (Đồng chủ biên)</t>
  </si>
  <si>
    <t>Luật đầu tư (hiện hành) (sửa đổi, bổ sung năm 2016, 2017, 2018)</t>
  </si>
  <si>
    <t>Điểm mới về quyền nhân thân của cá nhân trong Bộ luật dân sự (hiện hành) (năm 2015) và những tình huống thực tế</t>
  </si>
  <si>
    <t>Bộ Tư pháp - Viện Khoa học pháp lý - Luật gia Trương Hồng Quang</t>
  </si>
  <si>
    <t>Viện Nhà nước và Pháp luật - 35 năm xây dựng và phát triển</t>
  </si>
  <si>
    <t>Học viện Chính trị quốc gia Hồ Chí Minh</t>
  </si>
  <si>
    <t>Mối quan hệ giữa độc lập dân tộc với dân chủ và hạnh phúc của nhân dân trong tư tưởng chính trị Hồ Chí Minh (Sách chuyên khảo)</t>
  </si>
  <si>
    <t>TS. Nguyễn Văn Nguyên</t>
  </si>
  <si>
    <t>Tăng trưởng bao trùm trong khu vực doanh nghiệp ở Việt Nam (Sách chuyên khảo)</t>
  </si>
  <si>
    <t>PGS.TS. Nguyễn Văn Công (Chủ biên)</t>
  </si>
  <si>
    <t>TWĐH 1000, TPH 350</t>
  </si>
  <si>
    <t>Giáo trình truyền thông (Dành cho Chương trình Đại học chính trị)</t>
  </si>
  <si>
    <t>Học viện Chính trị quốc gia Hồ Chí Minh - Học viện Chính trị Khu vực I - PGS. TS. Trần Thị Minh Ngọc (Chủ biên)</t>
  </si>
  <si>
    <t>Vấn đề xã hội - Lý thuyết và vận dụng</t>
  </si>
  <si>
    <t>Vai trò của các tổ chức xã hội trong nền kinh tế thị trường hiện đại (Sách tham khảo)</t>
  </si>
  <si>
    <t>TWĐH 1000, TPH 100</t>
  </si>
  <si>
    <t>Cuộc tổng tiến công và nổi dậy Xuân Mậu Thân 1968 - Bước ngoặt quyết định và bài học lịch sử</t>
  </si>
  <si>
    <t>BCT (10c)
Báo cáo tháng 9 (35c)</t>
  </si>
  <si>
    <t>Những điều cần biết về tín ngưỡng, tôn giáo và Luật tín ngưỡng, tôn giáo (hiện hành)</t>
  </si>
  <si>
    <t>Học viện Phụ nữ Việt Nam - Khoa Luật - TS. Lương Văn Tuấn - TS. Hoàng Minh Tuấn (Đồng chủ biên)</t>
  </si>
  <si>
    <t>Văn kiện Đảng toàn tập - 67 (2008)</t>
  </si>
  <si>
    <t>Giáo trình đại cương pháp luật Việt Nam</t>
  </si>
  <si>
    <t>Trường Đại học Ngoại ngữ - Tin học thành phố Hồ Chí Minh - Bộ môn Luật - TS. Bùi Kim Hiếu - ThS. Võ Thanh Bình Em (Đồng chủ biên)</t>
  </si>
  <si>
    <t>Bác Hồ viết Di chúc</t>
  </si>
  <si>
    <t>10-2018</t>
  </si>
  <si>
    <t>Học Chủ tịch Hồ Chí Minh - Chúng ta học gì</t>
  </si>
  <si>
    <t>190 năm Tiền Hải - Đổi mới và phát triển (1828-2018)</t>
  </si>
  <si>
    <t>Huyện uỷ Tiền Hải, tỉnh Thái Bình</t>
  </si>
  <si>
    <t>Những sự kiện lịch sử Đảng bộ tỉnh Ninh Bình (1992-2015)</t>
  </si>
  <si>
    <t>Ban Thường vụ Tỉnh uỷ Ninh Bình</t>
  </si>
  <si>
    <t>Giáo trình chính sách công</t>
  </si>
  <si>
    <t>Học viện Nông nghiệp Việt Nam - GS. TS. Đỗ Kim Chung</t>
  </si>
  <si>
    <t>Thanh Trì - Chặng đường xây dựng nông thôn mới</t>
  </si>
  <si>
    <t>Lịch sử Đảng bộ và nhân dân xã Tây Tiến (1930-2015)</t>
  </si>
  <si>
    <t>Ban Chấp hành Đảng bộ xã Tây Tiến</t>
  </si>
  <si>
    <t>Kỷ yếu Uỷ ban Kiểm tra Thành uỷ Hà Nội - Kỷ niệm 70 năm ngày truyền thống ngành kiểm tra Đảng (16-10-1948 - 16-10-2018)</t>
  </si>
  <si>
    <t>Thành uỷ Hà Nội - Uỷ ban Kiểm tra</t>
  </si>
  <si>
    <t>BCT (10 c)</t>
  </si>
  <si>
    <t>Luật công chứng (hiện hành) (sửa đổi, bổ sung năm 2018) và các văn bản hướng dẫn thi hành</t>
  </si>
  <si>
    <t>Ngoại giao và công tác ngoại giao
Sách chuyên khảo
(Xuất bản lần thứ tư, có sửa chữa, bổ sung)</t>
  </si>
  <si>
    <t>Luật thuế xuất khẩu, thuế nhập khẩu (hiện hành)</t>
  </si>
  <si>
    <t>Quản lý đào tạo cao cấp lý luận chính trị cho cán bộ dân tộc thiểu số tại Học viện Chính trị khu vực III</t>
  </si>
  <si>
    <t>TS. Trương Thị Như Yến</t>
  </si>
  <si>
    <t>Giáo trình đường lối đối ngoại của Việt Nam (Dành cho Chương trình Đại học chính trị)</t>
  </si>
  <si>
    <t>Học viện Chính trị quốc gia Hồ Chí Minh - Học viện Chính trị Khu vực I - PGS. TS. Nguyễn Thị Thuý Hà(Chủ biên)</t>
  </si>
  <si>
    <t>Luật kinh doanh bảo hiểm (hiện hành) (sửa đổi, bổ sung năm 2010) và Nghị định hướng dẫn thi hành</t>
  </si>
  <si>
    <t>Các rào cản về thể chế kinh tế đối với phát triển kinh tế - xã hội ở Việt Nam (Sách tham khảo)</t>
  </si>
  <si>
    <t>GS.TSKH. Lê Du Phong (Chủ biên)</t>
  </si>
  <si>
    <t>TWĐH: 1000b, TPH: 300b (131.000đ)</t>
  </si>
  <si>
    <t>Vị tướng quân y trưởng thành từ y tá đại đội</t>
  </si>
  <si>
    <t>Di tích lịch sử nhà tù Phú Lợi</t>
  </si>
  <si>
    <t>Sở văn hoá, thể thao và du lịch tỉnh Bình Dương - Ban Quản lý di tích và danh thắng - TS. Nguyễn Văn Thuỷ - Văn Thị Thuỳ Trang (Đồng chủ biên)</t>
  </si>
  <si>
    <t>20x20</t>
  </si>
  <si>
    <t>Lịch sử Đảng bộ huyện Phù Yên (1940-2015)</t>
  </si>
  <si>
    <t>Ban Chấp hành Đảng bộ huyện Phù Yên</t>
  </si>
  <si>
    <t>Lịch sử đấu tranh cách mạng của Đảng bộ và nhân dân thị trấn Ba Tơ (1930-2010)</t>
  </si>
  <si>
    <t>Ban Chấp hành Đảng bộ thị trấn Ba Tơ</t>
  </si>
  <si>
    <t>Lịch sử lực lượng vũ trang huyện Tủa Chùa (1955-2015)</t>
  </si>
  <si>
    <t>Đảng uỷ - Ban Chỉ huy quân sự huyện Tủa Chùa</t>
  </si>
  <si>
    <t>55 năm truyền thống ngành kiểm tra Đảng bộ tỉnh Lai Châu (1963-2018)</t>
  </si>
  <si>
    <t>Ban Chấp hành Đảng bộ tỉnh Lai Châu - Uỷ ban Kiểm tra Tỉnh uỷ</t>
  </si>
  <si>
    <t>BCT (15c)</t>
  </si>
  <si>
    <t>Lê Quang Đạo - Tiểu sử</t>
  </si>
  <si>
    <t>50 năm cuộc Tổng tiến công, nổi dậy Mậu Thân (1968-2018) - Tầm vóc và giá trị lịch sử</t>
  </si>
  <si>
    <t>TWĐH 1000b, TPH 350b (246k)</t>
  </si>
  <si>
    <t>Tập Cận Bình: Về quản lý đất nước Trung Quốc - Tập 1</t>
  </si>
  <si>
    <t>Tít xinhe ghi 1.000 bản.</t>
  </si>
  <si>
    <t>Một số vấn đề lý luận - thực tiễn cấp thiết liên quan trực tiếp đến đổi mới nội dung, phương thức lãnh đạo của Đảng và quản lý của Nhà nước</t>
  </si>
  <si>
    <t>PGS.TS. Nguyễn Văn Thạo, PGS.TS. Nguyễn Viết Thông (Đồng chủ biên)</t>
  </si>
  <si>
    <t>TWĐH 1000b, TPH 300b (336k)</t>
  </si>
  <si>
    <t>Kỷ yếu Hội thảo khoa học: Những lời căn dặn của Chủ tịch Hồ Chí Minh khi về thăm Bắc Ninh - Giá trị lý luận và thực tiễn</t>
  </si>
  <si>
    <t>Tỉnh uỷ Bắc Ninh - Báo Nhân Dân</t>
  </si>
  <si>
    <t>In Thiên Kim</t>
  </si>
  <si>
    <t>Xây dựng và hoàn thiện cơ chế bảo vệ Hiến pháp ở Việt Nam hiện nay - Lý luận và thực tiễn (Sách chuyên khảo)</t>
  </si>
  <si>
    <t>PGS.TS. Nguyễn Quốc Sửu (Chủ biên)</t>
  </si>
  <si>
    <t>Xu hướng phát triển và chính sách của Ấn Độ đối với châu Á - Thái Bình Dương đến năm 2030 (Sách chuyên khảo)</t>
  </si>
  <si>
    <t>TS. Đặng Cẩm Tú</t>
  </si>
  <si>
    <t>Giáo trình tâm lý học lãnh đạo, quản lý (Dành cho chương trình đại học chính trị)</t>
  </si>
  <si>
    <t>Học viện Chính trị quốc gia Hồ Chí Minh - Học viện Chính trị khu vực I - TS. Lê Văn Thái - TS. Phạm Hồng Quý (Đồng chủ biên)</t>
  </si>
  <si>
    <t>Công tác thông tin đối ngoại - Những điều cần biết</t>
  </si>
  <si>
    <t>Ban Chỉ đạo Công tác thông tin đối ngoại Trung ương</t>
  </si>
  <si>
    <t>BCT (9c)</t>
  </si>
  <si>
    <t>Tổ chức đảng và đảng viên tiêu biểu Đảng bộ Khối các cơ quan Trung ương giai đoạn 2013-2018</t>
  </si>
  <si>
    <t>Đảng bộ Khối các cơ quan Trung ương</t>
  </si>
  <si>
    <t>Lịch sử Đảng bộ Khối các cơ quan Trung ương (1948-2018)</t>
  </si>
  <si>
    <t>Giới thiệu Luật ban hành văn bản quy phạm pháp luật (năm 2015) và các văn bản hướng dẫn thi hành</t>
  </si>
  <si>
    <t>TS. Nghiêm Kỳ Hồng - TS. Đỗ Văn Học (Biên soạn)</t>
  </si>
  <si>
    <t>Lịch sử ngành kiểm tra Đảng tỉnh Bình Dương (1975-2015)</t>
  </si>
  <si>
    <t>Ban Chấp hành Đảng bộ tỉnh Bình Dương - Uỷ ban Kiểm tra Tỉnh uỷ</t>
  </si>
  <si>
    <t>BCT tháng 10 (41c)</t>
  </si>
  <si>
    <t>Biến động của tình hình thế giới: - Cơ hội, thách thức và triển vọng</t>
  </si>
  <si>
    <t>Chỉ dẫn áp dụng Bộ luật lao động (hiện hành) (năm 2012)</t>
  </si>
  <si>
    <t>Trường Đại học Ngoại ngữ - Tin học thành phố Hồ Chí Minh - Bộ môn Luật - TS. Bùi Kim Hiếu (Chủ biên)</t>
  </si>
  <si>
    <t>BCT  (6c)</t>
  </si>
  <si>
    <t>Phòng, chống "diễn biến hoà bình" ở Việt Nam - mệnh lệnh của cuộc sống</t>
  </si>
  <si>
    <t>PGS.TS.NGND. Nguyễn Bá Dương</t>
  </si>
  <si>
    <t>Phát huy quyền làm chủ của nhân dân trong xây dựng nông thôn mới trên địa bàn tỉnh Thanh Hoá hiện nay</t>
  </si>
  <si>
    <t>Lương Trọng Thành - Nguyễn Văn Ninh - Thịnh Văn Khoa (Đồng chủ biên)</t>
  </si>
  <si>
    <t>TM Truyền thông</t>
  </si>
  <si>
    <t>Cơ chế pháp lý kiểm soát quyền lực nhà nước trong điều kiện xây dựng nhà nước pháp quyền xã hội chủ nghĩa Việt Nam</t>
  </si>
  <si>
    <t>GS.TS. Nguyễn Minh Đoan (Chủ biên)</t>
  </si>
  <si>
    <t>TWĐH 1000, TPH 400 (115k)</t>
  </si>
  <si>
    <t>Đạo đức học Mác - Lênin và giáo dục đạo đức (Dành cho sinh viên đại học, cao đẳng ngành sư phạm)</t>
  </si>
  <si>
    <t>PGS.TS. Trần Đăng Sinh, PGS.TS. Nguyễn Thị Thọ (Đồng chủ biên)</t>
  </si>
  <si>
    <t>Đặc trưng văn hoá Mỹ và sự tác động tới chính sách đối ngoại của Mỹ (Sách tham khảo)</t>
  </si>
  <si>
    <t>GS.TS. Nguyễn Thái Yên Hương (Chủ biên)</t>
  </si>
  <si>
    <t>Giáo trình xã hội học trong quản lý (Dành cho Chương trình Đại học chính trị)</t>
  </si>
  <si>
    <t>Học viện Chính trị quốc gia Hồ Chí Minh - Học viện Chính trị Khu vực I - PGS.TS. Trần Thị Minh Ngọc (Chủ biên)</t>
  </si>
  <si>
    <t>Tập bài giảng Lịch sử truyền thống, cách mạng quận Hai Bà Trưng</t>
  </si>
  <si>
    <t>Đảng bộ quận Hai Bà Trưng</t>
  </si>
  <si>
    <t>Văn kiện Đảng toàn tập - 69 (2010)</t>
  </si>
  <si>
    <t>Viện Quan hệ quốc tế - 40 năm xây dựng và phát triển (1978-2018)</t>
  </si>
  <si>
    <t>Về cán bộ và công tác cán bộ trong thời kỳ đổi mới (Trích Văn kiện Đảng)</t>
  </si>
  <si>
    <t>Ngoại giao Việt Nam - 2017</t>
  </si>
  <si>
    <t>Một số vấn đề về công tác dân vận ở Đảng bộ khối các cơ quan Trung ương</t>
  </si>
  <si>
    <t>Đảng uỷ Khối các cơ quan Trung ương</t>
  </si>
  <si>
    <t>11-2018</t>
  </si>
  <si>
    <t>Tầm quan trọng của địa - chính trị Việt Nam (Tài liệu tham khảo nội bộ)</t>
  </si>
  <si>
    <t>Hérodote</t>
  </si>
  <si>
    <t>Miền Đông Nam Bộ từ khởi thuỷ đến đầu thế kỷ XXI</t>
  </si>
  <si>
    <t>Lịch sử Đảng bộ và nhân dân xã Định An (1975 - 2015)</t>
  </si>
  <si>
    <t>Đảng bộ huyện Dầu Tiếng, tỉnh Bình Dương - Ban Chấp hành Đảng bộ xã Định An</t>
  </si>
  <si>
    <t>Tư tưởng chính trị Hồ Chí Minh (Sách chuyên khảo)</t>
  </si>
  <si>
    <t>Ban Tuyên giáo Trung ương Đảng - Uỷ ban Trung ương Mặt trận Tổ quốc Việt Nam</t>
  </si>
  <si>
    <t>Ban Tuyên giáo Trung ương Đảng - Trung ương Hội Liên hiệp Phụ nữ Việt Nam</t>
  </si>
  <si>
    <t>Ban Tuyên giáo Trung ương Đảng - Tổng Liên đoàn Lao động Việt Nam</t>
  </si>
  <si>
    <t>Địa chí Hoài Đức - Tập I</t>
  </si>
  <si>
    <t>Huyện uỷ - Hội đồng nhân dân - Uỷ ban nhân dân huyện Hoài Đức</t>
  </si>
  <si>
    <t>Địa chí Hoài Đức - Tập II</t>
  </si>
  <si>
    <t>Lễ tân ngoại giao thực hành (Tái bản có sửa chữa, bổ sung)</t>
  </si>
  <si>
    <t>Luật hộ tịch (hiện hành)</t>
  </si>
  <si>
    <t>Luật đấu thầu (hiện hành) (sửa đổi năm 2016, 2017)</t>
  </si>
  <si>
    <t>BCT (11c)</t>
  </si>
  <si>
    <t>Tài liệu chuyên đề bồi dưỡng lý luận chính trị và nghiệp vụ dành cho cán bộ Đoàn Thanh niên ở cơ sở</t>
  </si>
  <si>
    <t>Ban Tuyên giáo Trung ương Đảng - Trung ương Đoàn Thanh niên Cộng sản Hồ Chí Minh</t>
  </si>
  <si>
    <t>Ban Tuyên giáo Trung ương Đảng - Trung ương Hội Nông dân Việt Nam</t>
  </si>
  <si>
    <t>Tài liệu chuyên đề bồi dưỡng lý luận chính trị và nghiệp vụ dành cho cán bộ Hội Cựu Chiến binh ở cơ sở</t>
  </si>
  <si>
    <t>Ban Tuyên giáo Trung ương Đảng - Trung ương Hội Cựu Chiến binh Việt Nam</t>
  </si>
  <si>
    <t>Ngăn chặn, đẩy lùi suy thoái về tư tưởng chính trị, đạo đức, lối sống, biểu hiện "tự diễn biến", "tự chuyển hoá" trong cán bộ, công chức, viên chức ở Việt Nam - Thực trạng, quan điểm, định hướng giải pháp (Kỷ yếu Hội thảo khoa học cấp quốc gia)</t>
  </si>
  <si>
    <t>Tài liệu học tập các văn kiện Hội nghị lần thứ tám Ban Chấp hành Trung ương Đảng khoá XII (Dùng cho cán bộ, đảng viên ở cơ sở)</t>
  </si>
  <si>
    <t>Tiến Bộ (50.033), Sự thật  (30.000), ND HN (50.000), Bình Định (100.000)</t>
  </si>
  <si>
    <t>Tài liệu hỏi - đáp về các văn kiện Hội nghị lần thứ tám Ban Chấp hành Trung ương Đảng khoá XII (Dùng cho đoàn viên, hội viên các tổ chức chính trị - xã hội và tuyên truyền trong Nhân dân)</t>
  </si>
  <si>
    <t>Tiến Bộ (20.033), Sự thật  (10.000), ND HN (30.000), Bình Định (30.000)</t>
  </si>
  <si>
    <t>Tài liệu nghiên cứu các văn kiện Hội nghị lần thứ tám Ban Chấp hành Trung ương Đảng khoá XII (Dùng cho cán bộ chủ chốt và báo cáo viên)</t>
  </si>
  <si>
    <t>Tiến Bộ (10.033), Sự thật  (10.000), ND HN (15.000), Bình Định (25.000)</t>
  </si>
  <si>
    <t>Biến đổi hôn nhân của người Mường ở Hoà Bình và người Mường di cư ở Đắk Lắk</t>
  </si>
  <si>
    <t>PGS.TS. Nguyễn Thị Song Hà (Chủ biên)</t>
  </si>
  <si>
    <t>Văn kiện Trung ương Cục miền Nam giai đoạn 1946-1975: Tập 3 (1951)</t>
  </si>
  <si>
    <t>Ban Chấp hành Trung ương Đảng Cộng sản Việt Nam - Văn phòng</t>
  </si>
  <si>
    <t>Hướng dẫn thực hiện chương trình chuyên đề bồi dưỡng lý luận chính trị và nghiệp vụ công tác của Mặt trận Tổ quốc Việt Nam và các đoàn thể chính trị - xã hội</t>
  </si>
  <si>
    <t>Phát triển nhanh, bền vững</t>
  </si>
  <si>
    <t>Cán bộ, đảng viên, đặc biệt là người đứng đầu cơ quan, đơn vị phải đề cao trách nhiệm, gương mẫu đi đầu</t>
  </si>
  <si>
    <t>Sổ tay đảng viên (bìa mềm)</t>
  </si>
  <si>
    <t>Sổ tay đảng viên (bìa cứng)</t>
  </si>
  <si>
    <t>Sổ tay người đại biểu nhân dân (bìa cứng)</t>
  </si>
  <si>
    <t>Sổ tay người đại biểu nhân dân (bìa giả da)</t>
  </si>
  <si>
    <t>Sổ tay dành cho cấp uỷ (bìa cứng)</t>
  </si>
  <si>
    <t>60 năm tác phẩm Đạo đức cách mạng - Giá trị lý luận và thực tiễn</t>
  </si>
  <si>
    <t>Học viện Chính trị quốc gia Hồ Chí Minh - Viện Hồ Chí Minh và các lãnh tụ của Đảng - PGS.TS. Trần Minh Trưởng, TS. Nguyễn Thị Vân Hằng</t>
  </si>
  <si>
    <t>Tập bài giảng nghiệp vụ phổ biến, giáo dục pháp luật và hoà giải ở cơ sở</t>
  </si>
  <si>
    <t>Bộ Tư pháp - Trường Trung cấp Luật Vị Thanh - TS. Nguyễn Văn Phụng</t>
  </si>
  <si>
    <t>Báo cáo tháng (47c), BCT (20c)</t>
  </si>
  <si>
    <t>Sự thay đổi thói quen của người dân vùng đồng bằng Bắc Bộ</t>
  </si>
  <si>
    <t>Nguyễn Quang Khải</t>
  </si>
  <si>
    <t>Tư tưởng chính trị của C.Mác, Ph. Ăngghen, V.I.Lênin và Hồ Chí Minh
Sách chuyên khảo
(Xuất bản lần thứ ba, có chỉnh lý, bổ sung)</t>
  </si>
  <si>
    <t>Thực hiện dân chủ ở cấp xã phục vụ xây dựng nông thôn mới tại tỉnh Bạc Liêu
(Sách chuyên khảo)</t>
  </si>
  <si>
    <t>TS. Ngọ Văn Nhân - TS. Dương Thành Trung (Đồng chủ biên)</t>
  </si>
  <si>
    <t xml:space="preserve">Chiến thắng - Biểu tượng của văn hóa quân sự Việt Nam </t>
  </si>
  <si>
    <t>Nâng cao khả năng xuất khẩu một số sản phẩm chủ lực của Việt Nam sang thị trường liên minh Châu Âu đến năm 2025</t>
  </si>
  <si>
    <t>TS.Hoa Hữu Cường - PGS.TS. Nguyễn An Hà</t>
  </si>
  <si>
    <t>Lộ vòng cung Cần Thơ vành đai lửa</t>
  </si>
  <si>
    <t>Thành uỷ Cần Thơ - Bộ tư lệnh quân khu 9 - Tạp chí Cộng sản</t>
  </si>
  <si>
    <t>Pháp luật đất đai Việt Nam từ năm 1945 đến nay (SCK)</t>
  </si>
  <si>
    <t>PGS.TS.Nguyễn Quang Tuyến</t>
  </si>
  <si>
    <t>Xây dựng ý thức, tôn trọng nhân dân phát huy dân chủ, chăm lo đời sống nhân dân theo tư tưởng, đạo đức, phong cách Hồ Chí Minh (Tài liệu sinh hoạt chi bộ, đoàn thể, cơ quan, đơn vị năm 2019)</t>
  </si>
  <si>
    <t>Sự thật (100.000b) + BĐ (33.600)</t>
  </si>
  <si>
    <t>Thuật ngữ quan hệ quốc tế</t>
  </si>
  <si>
    <t>Đại học QGTPHCM 
Trường Đại học KHXH&amp;NV
Đào Minh Hồng - Lê Hồng Hiệp ( ĐCB )</t>
  </si>
  <si>
    <t>Công ty TNHHMTV in Báo Nhân dân Hà Nội</t>
  </si>
  <si>
    <t>TWĐH 1000, TPH 400 (169000)</t>
  </si>
  <si>
    <t>Phong trào dân tộc dân chủ ở Nam Kỳ 1930 - 1945
Nghiên cứu qua tài liệu lưu trữ
( Tái bản có sửa chữa, bổ sung )</t>
  </si>
  <si>
    <t>Hồ Chí Minh - Nhà yêu nước vĩ đại</t>
  </si>
  <si>
    <t>GS.Song Thành</t>
  </si>
  <si>
    <t>TWĐH 1000, TPH 250b (101.000)</t>
  </si>
  <si>
    <t>Mặt trận Dân tộc giải phóng miền Nam Việt Nam, Liên minh các lực lượng dân tộc, dân chủ và hoà bình Việt Nam, Chính phủ Cách mạng lâm thời Cộng hoà miền Nam Việt Nam - Quyển I</t>
  </si>
  <si>
    <t>Thành uỷ TPHCM</t>
  </si>
  <si>
    <t>1.950.000đ/bộ</t>
  </si>
  <si>
    <t>Công ty TNHH In và Dịch vụ thương mại Phú Thịnh</t>
  </si>
  <si>
    <t>Mặt trận Dân tộc giải phóng miền Nam Việt Nam, Liên minh các lực lượng dân tộc, dân chủ và hoà bình Việt Nam, Chính phủ Cách mạng lâm thời Cộng hoà miền Nam Việt Nam - Quyển II</t>
  </si>
  <si>
    <t>Mặt trận Dân tộc giải phóng miền Nam Việt Nam, Liên minh các lực lượng dân tộc, dân chủ và hoà bình Việt Nam, Chính phủ Cách mạng lâm thời Cộng hoà miền Nam Việt Nam - Quyển III</t>
  </si>
  <si>
    <t>Giáo trình công pháp quốc tế</t>
  </si>
  <si>
    <t>TS. Nguyễn  Quốc Việt (chủ biên)</t>
  </si>
  <si>
    <t>Công ty TNHH In và thương mại Hải Nam</t>
  </si>
  <si>
    <t>Tổng tập thi hành án hình sự và hỗ trợ tư pháp
Tập 1: Quản lý nhà nước về thi hành án hình sự và pháp luật thi hành án hình sự</t>
  </si>
  <si>
    <t>Bộ Công an - Học viện Cảnh sát nhân dân</t>
  </si>
  <si>
    <t>Bảo hộ quyền tác giả trong môi trường kỹ thuật số theo điều ước quốc tế và pháp luật Việt Nam
( SCK )</t>
  </si>
  <si>
    <t>Trường Đại học Luật Hà Nội
TS. Vũ Thị Phương Lan ( CB )</t>
  </si>
  <si>
    <t>12-2018</t>
  </si>
  <si>
    <t>Công ty CP In sách VN</t>
  </si>
  <si>
    <t>Các giải pháp sáng tạo kỹ thuật của nhà nông
Tập V</t>
  </si>
  <si>
    <t>Các giải pháp sáng tạo kỹ thuật của nhà nông
Tập IV</t>
  </si>
  <si>
    <t>Xóa đói, giảm nghèo bằng phát huy nội lực của tổ chức cộng đồng</t>
  </si>
  <si>
    <t>Luật quản lý, sử dụng tài sản công ( hiện hành )</t>
  </si>
  <si>
    <t>Công ty Cổ phần in Khuyến học phía Nam</t>
  </si>
  <si>
    <t>Luật thi hành tạm giữ, tạm giam hiện hành (năm 2015) và Nghị định hướng dẫn thi hành</t>
  </si>
  <si>
    <t>Xí nghiệp in FAHASA</t>
  </si>
  <si>
    <t>Luật hộ tịch ( hiện hành ) và Nghị định số 123/2015/NĐ-CP hướng dẫn thi hành</t>
  </si>
  <si>
    <t>Quốc hội, Chính phủ</t>
  </si>
  <si>
    <t>Luật thanh tra ( hiện hành )</t>
  </si>
  <si>
    <t>Luật phòng, chống bạo lực gia đình ( hiện hành )</t>
  </si>
  <si>
    <t>Trách nhiệm bồi thường thiệt hại ngoài hợp đồng trong Bộ luật dân sự năm 2015 và những tình huống thực tế ( STK )</t>
  </si>
  <si>
    <t>In sách Việt Nam</t>
  </si>
  <si>
    <t>Thương mại điện tử trong cách mạng công nghiệp 4.0</t>
  </si>
  <si>
    <t>Viện Đại học Mở Hà Nội
Khoa Kinh tế</t>
  </si>
  <si>
    <t>Xí nghiệp in Nhà xuất bản Văn hoá dân tộc</t>
  </si>
  <si>
    <t>Hỏi - đáp về vi phạm hành chính và xử lý vi phạm hành chính ở cấp xã</t>
  </si>
  <si>
    <t>Hội đồng Chỉ đạo xuất bản sách xã, phường, thị trấn
( PGS.TS. Nguyễn Hữu Hải ( CB ))</t>
  </si>
  <si>
    <t>Những tình huống pháp luật phổ biến</t>
  </si>
  <si>
    <t>Hội đồng chỉ đạo xuất bản sách xã, phường, thị trấn
( Phan Phương Nam, Nguyễn Đình Thái ( ĐCB ) )</t>
  </si>
  <si>
    <t>Kỹ năng cơ bản dành cho đại biểu Hội đồng nhân dân cấp xã</t>
  </si>
  <si>
    <t>Hội đồng Chỉ đạo xuất bản sách xã, phường, thị trấn
( Lương Trọng Thành, Nguyễn Thị Thanh Nhàn, Nguyễn Thị Nguyệt ( ĐCB ))</t>
  </si>
  <si>
    <t>Cẩm nang phòng cháy, chữa cháy và cứu nạn, cứu hộ</t>
  </si>
  <si>
    <t>Hội đồng Chỉ đạo xuất bản sách xã, phường, thị trấn
( Trung tá, TS. Lương Khắc Vọng ( biên soạn )</t>
  </si>
  <si>
    <t>Phòng và điều trị vô sinh</t>
  </si>
  <si>
    <t>Hội đồng Chỉ đạo xuất bản sách xã, phường, thị trấn
( Học viện Y dược cổ truyền) ( biên soạn )</t>
  </si>
  <si>
    <t>Giáo trình Bộ Ngoại giao: Cơ quan quan hệ đối ngoại chuyên trách của Nhà nước
( Lưu hành nội bộ, dùng cho hệ bồi dưỡng )</t>
  </si>
  <si>
    <t>Bộ Ngoại giao
Học viện Ngoại giao
GS.TS. Vũ Dương Huân</t>
  </si>
  <si>
    <t>Phạm vi và giới hạn của tự do Internet ( STK )</t>
  </si>
  <si>
    <t>Khoa luật - Đại họcQGHN
Chương trình đào tạo thạc sĩ pháp luật về quyền con người
PGS.TS. Nguyễn Thị Quế Anh
PGS.TS. Vũ Công Giao ( ĐCB )</t>
  </si>
  <si>
    <t>Biên giới trên đất liền Việt Nam - Campuchia hoà bình, hữu nghị, hợp tác và phát triển
( Tài liệu tuyên truyền )</t>
  </si>
  <si>
    <t>Kỹ năng cơ bản dành cho cán bộ Mặt trận Tổ quốc ở cơ sở</t>
  </si>
  <si>
    <t>Lương Trọng Thành, Nguyễn Ngọc Thắng, Mai Thị Viện ( Đồng chủ biên )</t>
  </si>
  <si>
    <t>In Tiến Bộ</t>
  </si>
  <si>
    <t>Sổ tay công tác giám sát và phản biện xã hội của Mặt trận Tổ quốc Việt Nam</t>
  </si>
  <si>
    <t>Hội đồng Chỉ đạo xuất bản sách xã, phường, thị trấn
( Uỷ ban TWMTTQVN )</t>
  </si>
  <si>
    <t>Tổng tập thi hành án hình sự và hỗ trợ tư pháp
Tập 3: Thi hành án hình sự ngoài hình phạt tù</t>
  </si>
  <si>
    <t xml:space="preserve">Bộ Công an
Học viện Cảnh sát nhân dân
</t>
  </si>
  <si>
    <t>Tổng tập thi hành án hình sự và hỗ trợ tư pháp
Tập 6: Pháp luật quốc tế và hợp tác quốc tế về hti hành án phạt tù</t>
  </si>
  <si>
    <t>Tổng tập thi hành án hình sự và hỗ trợ tư pháp
Tập 5: Tổ chức và hoạt động của lực lượng cảnh sát thi hành án hình sự và hỗ trợ tư pháp</t>
  </si>
  <si>
    <t>Để hoàn thành tốt luận văn ngành Luật
( Dùng cho sinh viên, học viên cao học và nghiên cứu sinh )
( TB lần thứ hai có SC, BS )</t>
  </si>
  <si>
    <t>PGS.TS. GVCC. Phan Trung Hiền</t>
  </si>
  <si>
    <t>Công ty Cổ phần in Tổng hợp Cần Thơ</t>
  </si>
  <si>
    <t>Lý luận về nhà nước và pháp luật ( Quyển 2 )
( TB lần thứ hai có sửa chữa, bổ sung )</t>
  </si>
  <si>
    <t>Diplomatic Bluebook - 2017</t>
  </si>
  <si>
    <t>Socialist Republic of Viet Nam
Ministry of Foreign Affais</t>
  </si>
  <si>
    <t>Châu Á chuyển mình: Xu hướng và sự phát triển của các động lực tăng trưởng kinh tế</t>
  </si>
  <si>
    <t>P. Hoontrakul,C. Balding, R. Marwah (Biên soạn),
Vũ Anh Đức dịch</t>
  </si>
  <si>
    <t>Công ty TNHHMTV in Tạp chí Cộng sản</t>
  </si>
  <si>
    <t>TWĐH 1000, TPH 2550 (169000)</t>
  </si>
  <si>
    <t>Cẩm nang về tín ngưỡng, tôn giáo</t>
  </si>
  <si>
    <t>PGS.TS. Đỗ Lan Hiền (Chủ biên)
( CB )</t>
  </si>
  <si>
    <t>Phúc An</t>
  </si>
  <si>
    <t>Tôn giáo và văn hoá Đông Nam Á
( Sách tham khảo )
( Xuất bản lần thứ hai )</t>
  </si>
  <si>
    <t>Đạo đức Phật giáo với công tác giáo dục thanh, thiếu niên tín đồ Phật giáo Thừa Thiên Huế hiện nay ( Sách chuyên khảo )</t>
  </si>
  <si>
    <t>TS. Ngô Văn Trân</t>
  </si>
  <si>
    <t>Giáo trình kiểm sát việc tạm giữ, tạm giam và thi hành án hình sự (Dành cho hệ Đại học)</t>
  </si>
  <si>
    <t>Trường Đại học Kiểm sát Hà Nội - TS. Mai Đắc Biên (Chủ biên)</t>
  </si>
  <si>
    <t>CD-Audio sách xã, phường, thị trấn năm 2018 (Dùng cho Đài truyền thanh ở cơ sở)
Các ấn phẩm: * Tài liệu học tập và làm theo tư tưởng, đạo đức, phong cách Hồ Chí Minh
* Tài liệu hỏi - đáp về vệ sinh môi trường nông thôn, bảo vệ người sản xuất và cộng đồng</t>
  </si>
  <si>
    <t>NXB Thông tin và Truyền thông</t>
  </si>
  <si>
    <t>Các quy định của Đảng về trách nhiệm nêu gương của cán bộ, đảng viên và lãnh đạo chủ chốt các cấp</t>
  </si>
  <si>
    <t>Lịch sử công tác dân tộc và ban dân tộc tỉnh Bắc Giang (1945 - 2018)</t>
  </si>
  <si>
    <t>Uỷ ban nhân dân tỉnh Bắc Giang - Ban Dân tộc</t>
  </si>
  <si>
    <t>Luật tổ chức chính phủ (hiện hành)</t>
  </si>
  <si>
    <t>Chùa Pháp Hoa với phong trào Phật giáo yêu nước Sài Gòn - Thành phố Hồ Chí Minh (1928 - 2018) (Xuất bản lần thứ hai, có chỉnh lý, bổ sung)</t>
  </si>
  <si>
    <t>Giáo hội Phật giáo Việt Nam - Chùa Pháp Hoa - TS. Đinh Thu Xuân</t>
  </si>
  <si>
    <t>Tổng tập thi hành án hình sự và hỗ trợ tư pháp
Tập 4: Hỗ trợ tư pháp trong Công an nhân dân</t>
  </si>
  <si>
    <t>Tổng tập thi hành án hình sự và hỗ trợ tư pháp
Tập 2: Thi hành án phạt tù</t>
  </si>
  <si>
    <t>Lịch sử Đảng bộ xã An Điền ( 1945 - 2015 )</t>
  </si>
  <si>
    <t>BCH đảng bộ xã An Điền</t>
  </si>
  <si>
    <t>11-2-18</t>
  </si>
  <si>
    <t>Lịch sử Đảng bộ tỉnh Đắk Nông ( 1930 - 2015 )</t>
  </si>
  <si>
    <t>BCH đảng bộ tỉnh Đắc Nông</t>
  </si>
  <si>
    <t>Dạy tốt, học tốt lý luận chính trị ở Học viện Chính trị khu vực I theo tư tưởng Hồ Chí Minh</t>
  </si>
  <si>
    <t>HV Chính trị khu vực I</t>
  </si>
  <si>
    <t>Lai Châu - Truyền thống, thách thức và con đường phía trước</t>
  </si>
  <si>
    <t>Đỗ Ngọc An</t>
  </si>
  <si>
    <t>Bác Hồ - Tấm gương trọn đời vì nước, vì dân</t>
  </si>
  <si>
    <t>Hội đồng chỉ đạo sách xã, phường, thị trấn</t>
  </si>
  <si>
    <t>Bình Định, Tiến Bộ, Báo ND TPHCM</t>
  </si>
  <si>
    <t>Hỏi - đáp các quyền cơ bản của dân tộc thiểu số theo quy định pháp luật Việt Nam</t>
  </si>
  <si>
    <t>Những điều cần biết về công tác dự báo khí tượng hải văn biển Đông</t>
  </si>
  <si>
    <t>Hỏi - đáp về phát triển và ứng dụng công nghệ sinh học ở Việt Nam</t>
  </si>
  <si>
    <t>Hướng dẫn kỹ thuật trồng một số loài cây lâm nghiệp</t>
  </si>
  <si>
    <t>Những hợp tác xã kiểu mới điển hình tiên tiến</t>
  </si>
  <si>
    <t>Hỏi - đáp về chế độ tài sản của vợ chồng trong quan hệ hôn nhân và gia đình</t>
  </si>
  <si>
    <t>Các quyền cơ bản của trẻ em</t>
  </si>
  <si>
    <t>Tìm hiểu về ASEAN</t>
  </si>
  <si>
    <t>Đông Nam Á: Các di tích lịch sử, danh thắng và công trình kiến trúc tiêu biểu</t>
  </si>
  <si>
    <t>Huyền thoại " Tàu không số "</t>
  </si>
  <si>
    <t>Lời nói thẳng
( Tập bút ký chính luận )</t>
  </si>
  <si>
    <t>Thực tiễn và kinh nghiệm đổi mới của Việt Nam và cải cách mở cửa của Trung Quốc</t>
  </si>
  <si>
    <t>Tạp chí Cộng sản</t>
  </si>
  <si>
    <t>Công tác thông tin, tuyên truyền chủ quyền Việt Nam trên hai quần đảo Hoàng Sa, Trường Sa ( STK )</t>
  </si>
  <si>
    <t>TS. Lê Nhị Hoà</t>
  </si>
  <si>
    <t>Lịch sử Công an nhân dân huyện Quảng Điền (1945-2015)</t>
  </si>
  <si>
    <t>Công an tỉnh Thừa Thiên Huế - Công an huyện Quảng Điền</t>
  </si>
  <si>
    <t>Nông Đức Mạnh Tuyển tập (1986-2011) - Tập 1</t>
  </si>
  <si>
    <t>Nông Đức Mạnh</t>
  </si>
  <si>
    <t>Nông Đức Mạnh Tuyển tập (1986-2011) - Tập 2</t>
  </si>
  <si>
    <t>Nông Đức Mạnh Tuyển tập (1986-2011) - Tập 3</t>
  </si>
  <si>
    <t>Nông Đức Mạnh Tuyển tập (1986-2011) - Tập 4</t>
  </si>
  <si>
    <t>Tư tưởng chính trị "dân là gốc" trong lịch sử Việt Nam</t>
  </si>
  <si>
    <t>Thiếu tướng, PGS.TS. Lê Văn Thắng, TS. Nguyễn Văn Tuân (Đồng chủ biên)</t>
  </si>
  <si>
    <t>Bìa mềm: 137k; bìa cứng: 213k</t>
  </si>
  <si>
    <t>SÁCH XUẤT BẢN NĂM 2019</t>
  </si>
  <si>
    <t>ISBN</t>
  </si>
  <si>
    <t>Chăm lo lợi ích, hạnh phúc và phát huy quyền làm chủ của nhân dân theo tư tưởng, đạo đức, phong cách Hồ Chí Minh</t>
  </si>
  <si>
    <t>TPH (thí điểm)</t>
  </si>
  <si>
    <t>Thí điểm với PH</t>
  </si>
  <si>
    <t>Luật công chứng (hiện hành)</t>
  </si>
  <si>
    <t>Tập bài giảng Luật Dân sự Việt Nam - Tập 1</t>
  </si>
  <si>
    <t>Trường Đại học Đà Lạt
Lê Thị Bích Chi</t>
  </si>
  <si>
    <t>Chính sách tín dụng nhằm chuyển dịch cơ cấu nông nghiệp, nông thôn ở các tỉnh, thành phố phía Nam</t>
  </si>
  <si>
    <t>Biên niên lịch sử Đảng bộ tỉnh Sơn La - Tập II (1955-2005)</t>
  </si>
  <si>
    <t>Ban Tuyên giáo tỉnh uỷ Sơn La</t>
  </si>
  <si>
    <t>Quản lý bền vững biển, đảo Việt Nam</t>
  </si>
  <si>
    <t>Nguyễn Chu Hồi (Chủ biên)</t>
  </si>
  <si>
    <t>Cơ chế pháp lý kiểm soát quyền lực nhà nước của các cơ quan nhà nước ở Việt Nam hiện nay ( Tiếng Lào )</t>
  </si>
  <si>
    <t xml:space="preserve">GS.TS. Nguyễn Minh Đoan </t>
  </si>
  <si>
    <t>Tặng Lào 2018</t>
  </si>
  <si>
    <t>Một số vấn đề lý luận - thực tiễn về định hướng xã hội chủ nghĩa trong phát triển kinh tế thị trường ở Việt Nam qua 30 năm đổi mới
( Tiếng Lào )</t>
  </si>
  <si>
    <t>PGS.TS. Nguyễn Viết Thông
TS. Đinh Quang Ty
TS. Lê Minh Nghĩa 
( ĐCB )</t>
  </si>
  <si>
    <t>Bức tranh thế giới đương đại
( Tiếng Lào )</t>
  </si>
  <si>
    <t>GS.TS. Vũ Văn Hiền
PGS.TS. Bùi Đình Bôn ( ĐCB )</t>
  </si>
  <si>
    <t>Báo cáo tổng kết một số vấn đề lý luận - thực tiễn qua 30 năm đổi mới ( 1986 - 2016 ) ( Tiếng Lào )</t>
  </si>
  <si>
    <t>Ban Chỉ đạo Tổng kết</t>
  </si>
  <si>
    <t>Những câu chuyện về Bác Hồ trong hoạt động ngoại giao (Tiếng Lào)</t>
  </si>
  <si>
    <t>Lê Thanh Huyền</t>
  </si>
  <si>
    <t>Tư tưởng Hồ Chí Minh và con đường cách mạng Việt Nam (Tiếng Lào)</t>
  </si>
  <si>
    <t>Đại tướng Võ Nguyên Giáp ( CB )</t>
  </si>
  <si>
    <t>Biên bản chiến tranh 1.2.3.4-75 (Tiếng Lào)</t>
  </si>
  <si>
    <t>Phát triển nhanh, bền vững (Tiếng Lào)</t>
  </si>
  <si>
    <t>Chủ tịch nước Trần Đại Quang với sự nghiệp đổi mới, xây dựng và bảo vệ Tổ quốc Việt Nam xã hội chủ nghĩa</t>
  </si>
  <si>
    <t>Sách ảnh</t>
  </si>
  <si>
    <t>Chấn hưng Nhật Bản: Làm cách nào Nhật Bản có thể tự tái thiết và tại sao điều này lại quan trọng với Hoa Kỳ và thế giới (Sách tham khảo)
Biên dịch: Vũ Thanh Nhàn</t>
  </si>
  <si>
    <t>Tác giả sách bán chạy nhất do New York Times bình chọn
Clyde Prestowitz</t>
  </si>
  <si>
    <t>Lịch sử biên niên công tác dân vận của Đảng Cộng sản Việt Nam (1930-2010)</t>
  </si>
  <si>
    <t>Ban Chấp hành Trung ương Đảng
Ban Dân vận</t>
  </si>
  <si>
    <t>Phương Đông và trí tuệ phương Đông trong triết học của Vlađimia Sôlôviép</t>
  </si>
  <si>
    <t>Mai K Đa, Dương Quốc Quân</t>
  </si>
  <si>
    <t>Phong cách ứng xử Hồ Chí Minh</t>
  </si>
  <si>
    <t>Bộ Quốc phòng
Học viện Chính trị
Đào Đình Tuấn</t>
  </si>
  <si>
    <t>Bản sắc cộng đồng của Liên minh châu Âu - Những vấn đề lý luận và thực tiễn (Sách chuyên khảo)</t>
  </si>
  <si>
    <t>Bùi Hải Đăng</t>
  </si>
  <si>
    <t>ST: 2000, CT: 2000, BĐ 2000</t>
  </si>
  <si>
    <t>Luật kỳ 6</t>
  </si>
  <si>
    <t>Luật cảnh sát biển Việt Nam</t>
  </si>
  <si>
    <t>ST 3300, CT 2000</t>
  </si>
  <si>
    <t>ST 2500, CT 2000, Fahasa 1500</t>
  </si>
  <si>
    <t>Luật chăn nuôi</t>
  </si>
  <si>
    <t>ST 3000, CT 2000</t>
  </si>
  <si>
    <t>ST 2000, CT 2000, Khuyến học 2000</t>
  </si>
  <si>
    <t>Luật trồng trọt</t>
  </si>
  <si>
    <t>Luật bảo vệ bí mật nhà nước</t>
  </si>
  <si>
    <t>ST 2700, CT 2000, Fahasa 1500</t>
  </si>
  <si>
    <t>BCT (22c)</t>
  </si>
  <si>
    <t>Mặt trái của công nghệ (Biên dịch: Quế Chi)</t>
  </si>
  <si>
    <t>Peter Townsend</t>
  </si>
  <si>
    <t>TWĐH 1000, TPH 2400 (496 trang)</t>
  </si>
  <si>
    <t>Quan hệ giữa phát triển kinh tế với phát triển văn hoá ở Thành phố Hồ Chí Minh trong thời kỳ đổi mới</t>
  </si>
  <si>
    <t>TS. Nguyễn Ngọc Thư</t>
  </si>
  <si>
    <t>Tiểu đoàn Đặc công 60 - 30 năm xây dựng và trưởng thành (6/1/1989 - 6/1/2019)</t>
  </si>
  <si>
    <t>Bộ Tham mưu Quân khu 7</t>
  </si>
  <si>
    <t>Lịch sử cách mạng xã Khánh Nam (1945-2015)</t>
  </si>
  <si>
    <t>Đảng bộ huyện Khánh Vĩnh, tỉnh Khánh Hoà
Ban Chấp hành Đảng bộ xã Khánh Nam</t>
  </si>
  <si>
    <t>Lịch sử cách mạng xã Liên Sang (1945-2010)</t>
  </si>
  <si>
    <t>Đảng bộ huyện Khánh Vĩnh, tỉnh Khánh Hoà
Ban Chấp hành Đảng bộ xã Liên Sang</t>
  </si>
  <si>
    <t>Một số vấn đề lý luận và thực tiễn xây dựng và thực hiện Nghị quyết của Quốc hội ( SCK ) (Tiếng Lào)</t>
  </si>
  <si>
    <t>Uỷ ban Thường vụ Quốc hội
Viện Nghiên cứu lập pháp
PGS.TS. Vũ Hồng Anh</t>
  </si>
  <si>
    <t>Vừa đi đường vừa kể chuyện (tiếng Lào)</t>
  </si>
  <si>
    <t>Đối ngoại đa phương Việt Nam trong thời kỳ chủ động và tích cực hội nhập quốc tế ( STK )
( Tiếng Lào )</t>
  </si>
  <si>
    <t>Lê Hoài Trung
( CB )</t>
  </si>
  <si>
    <t>Đổi mới sự lãnh đạo của Đảng trong điều kiện xây dựng Nhà nước pháp quyền xã hội chủ nghĩa Việt Nam
( Tiếng Lào )</t>
  </si>
  <si>
    <t>Giữ vững độc lập, tự chủ trong hội nhập quốc tế
( Tiếng Lào )</t>
  </si>
  <si>
    <t>GS.TS. Vũ Văn Hiền
( CB )</t>
  </si>
  <si>
    <t>Lịch sử lực lượng vũ trang huyện Châu Thành (1945-2015)</t>
  </si>
  <si>
    <t>Đảng uỷ, Ban Chỉ huy Quân sự huyện Châu Thành</t>
  </si>
  <si>
    <t>Lịch sử Cục Chính trị Quân khu 8 (1946-1976)</t>
  </si>
  <si>
    <t>Bộ Tư lệnh Quân khu 9 - Cục Chính trị Quân khu 9 - Ban Liên lạc Cục Chính trị Quân khu 8</t>
  </si>
  <si>
    <t>10 tôn giáo lớn trên thế giới (Xuất bản lần thứ sáu)</t>
  </si>
  <si>
    <t>Các tỉnh uỷ ở Đồng bằng sông Hồng lãnh đạo thực hiện công bằng xã hội giai đoạn hiện nay</t>
  </si>
  <si>
    <t>TS. Nguyễn Xuân Hưng</t>
  </si>
  <si>
    <t>Cốt lõi của quản trị xã hội - 12 chuyên đề về mâu thuẫn xã hội (Sách tham khảo)</t>
  </si>
  <si>
    <t>GS. Ngô Trung Dân</t>
  </si>
  <si>
    <t>TWĐH 1000, TPH 450 (141000đ)</t>
  </si>
  <si>
    <t>Lịch sử Đảng Cộng sản Việt Nam - Tập I (1930-1954) - Quyển 1 (1930-1945)</t>
  </si>
  <si>
    <t>TWĐH 1500, TPH 250 (310.000đ)</t>
  </si>
  <si>
    <t>Lịch sử Đảng Cộng sản Việt Nam - Tập I (1930-1954) - Quyển 2 (1945-1954)</t>
  </si>
  <si>
    <t>TWĐH 1500, TPH 250 (277.000đ)</t>
  </si>
  <si>
    <t>Lịch sử Đảng bộ huyện Thanh Sơn (1947-2017)</t>
  </si>
  <si>
    <t>Đảng bộ tỉnh Phú Thọ - Ban Chấp hành Đảng bộ huyện Thanh Sơn</t>
  </si>
  <si>
    <t>1-2019</t>
  </si>
  <si>
    <t>Mô hình tăng trưởng kinh tế Việt Nam - Thực trạng và định hướng đến năm 2030 ( Tiếng Lào )</t>
  </si>
  <si>
    <t>GS.TS. Ngô Thắng Lợi - TS. Nguyễn Quỳnh Hoa 
( ĐCB )</t>
  </si>
  <si>
    <t>Những mẩu chuyện về tấm gương đạo đức Hồ Chí Minh - Tập I (tiếng Lào)</t>
  </si>
  <si>
    <t>Ban Tuyên giáo Trung ương  - Trung tâm Thông tin công tác tuyên giáo</t>
  </si>
  <si>
    <t>Những mẩu chuyện về tấm gương đạo đức Hồ Chí Minh - Tập II (tiếng Lào)</t>
  </si>
  <si>
    <t>Nhận diện về " tự diễn biến ", " tự chuyển hoá " và giải pháp đấu tranh ngăn chặn ( Tiếng Lào )</t>
  </si>
  <si>
    <t>Cao Văn Thống ( Chủ biên )</t>
  </si>
  <si>
    <t>Hồ Chí Minh Toàn tập - tập 5 (1947-1948) (tiếng Lào)</t>
  </si>
  <si>
    <t>Hồ Chí Minh Toàn tập - tập 7 (1951-1952) (tiếng Lào)</t>
  </si>
  <si>
    <t>01-2019</t>
  </si>
  <si>
    <t>Hồ Chí Minh Toàn tập - tập 8 (1953-1954) (tiếng Lào)</t>
  </si>
  <si>
    <t>Cuộc cách mạng công nghiệp lần thứ tư với quản trị nhà nước - Kỷ yếu hội thảo khoa học quốc tế
Proceedings of international conference: The fourth industrial revolution and state governance</t>
  </si>
  <si>
    <t>Học viện Hành chính Quốc gia, Việt Nam - Trường Chính sách công Lý Quang Diệu, Singapore - Viện Kinh tế Việt Nam</t>
  </si>
  <si>
    <t>TPH 300 b</t>
  </si>
  <si>
    <t>Công tác tư tưởng trong điều kiện hiện nay - Thực trạng, vấn đề đặt ra và giải pháp</t>
  </si>
  <si>
    <t>Tìm hiểu Luật Tố cáo năm 2018</t>
  </si>
  <si>
    <t>Phạm Thị Phượng</t>
  </si>
  <si>
    <t>Luật Giáo dục đại học (sửa đổi, bổ sung năm 2013, 2014, 2015, 2018)</t>
  </si>
  <si>
    <t>Sự thật 3000b, Cần Thơ 2000b</t>
  </si>
  <si>
    <t>Phán quyết điển hình của cơ quan tài phán quốc tế về giải quyết tranh chấp biển đảo (Sách tham khảo)</t>
  </si>
  <si>
    <t>Trường Đại học Công nghệ Thành phố Hồ Chí Minh - PGS.TS. Bành Quốc Tuấn (Chủ biên), ThS. Nguyễn Chí Thắng</t>
  </si>
  <si>
    <t>Pháp luật dân sự và thực tiễn xét xử (Tái bản lần thứ năm, có sửa chữa, bổ sung)</t>
  </si>
  <si>
    <t>Trọng tài viên Trung tâm Trọng tài quốc tế Việt Nam (VIAC) - Luật sư Tưởng Duy Lượng</t>
  </si>
  <si>
    <t>Tư tưởng "ngũ thường" của Nho giáo - Lịch sử và sự tác động ở Việt Nam (Sách chuyên khảo)</t>
  </si>
  <si>
    <t>TS. Lê Văn Phục (Chủ biên), TS. Trần Viết Hoài Thanh</t>
  </si>
  <si>
    <t>Lịch sử Đảng bộ huyện Hương Sơn - Tập I (1930-1975)</t>
  </si>
  <si>
    <t>Ban Chấp hành Đảng bộ tỉnh Hà Tĩnh - Ban Chấp hành Đảng bộ huyện Hương Sơn</t>
  </si>
  <si>
    <t>Nộp BT: 1/2019, đề nghị cấp 2018</t>
  </si>
  <si>
    <t>Văn kiện Trung ương Cục miền Nam giai đoạn 1946-1975: Tập 1 (1946-1949)</t>
  </si>
  <si>
    <t>Tổ chức thực hiện pháp luật bảo vệ môi trường đô thị ở Việt Nam hiện nay</t>
  </si>
  <si>
    <t>TS. Phạm Thị Ngọc Dung</t>
  </si>
  <si>
    <t>Công nghiệp hoá, hiện đại hoá gắn với phát triển kinh tế tri thức ở thành phố Đà Nẵng</t>
  </si>
  <si>
    <t>TS. Vương Phương Hoa</t>
  </si>
  <si>
    <t>Lịch sử Đảng bộ huyện Hương Sơn - Tập II (1975-2015)</t>
  </si>
  <si>
    <t>Chính sách bồi thường, hỗ trợ giải phóng mặt bằng và tái định cư cho người dân bị thu hồi đất thực hiện các dự án ở Nghệ An</t>
  </si>
  <si>
    <t>TS. Nguyễn Thị Minh Phượng (Chủ biên)</t>
  </si>
  <si>
    <t>Văn hoá và phát triển: Những vấn đề của Việt Nam và kinh nghiệm của thế giới</t>
  </si>
  <si>
    <t>Báo cáo tháng 01/2019 (66c)</t>
  </si>
  <si>
    <t>Giáo trình lịch sử tư tưởng chính trị (Dành cho Chương trình Đại học chính trị)</t>
  </si>
  <si>
    <t>Học viện Chính trị quốc gia Hồ Chí Minh - Học viện Chính trị khu vực I - TS. Trương Văn Huyền (Chủ biên)</t>
  </si>
  <si>
    <t>Lịch sử truyền thống đấu tranh cách mạng của Đảng bộ và nhân dân xã Quỳnh Hải (1930-1954)</t>
  </si>
  <si>
    <t>Ban Chấp hành Đảng bộ xã Quỳnh Hải</t>
  </si>
  <si>
    <t>Tư duy đạo đức - Vì sao những người tốt bị chia rẽ bởi chính trị và tôn giáo (Sách tham khảo)</t>
  </si>
  <si>
    <t>Jonathan Haidt
Trương Thuý Ngân dịch</t>
  </si>
  <si>
    <t>Xây dựng, chỉnh đốn Đảng là nhiệm vụ then chốt để phát triển đất nước (Xuất bản lần thứ hai)</t>
  </si>
  <si>
    <t>Giáo trình lịch sử nhà nước và pháp luật thế giới</t>
  </si>
  <si>
    <t>Khoa Luật, Đại học Vinh - TS. Đinh Văn Liêm (Chủ biên)</t>
  </si>
  <si>
    <t>Luật sửa đổi, bổ sung một số điều của 37 luật có liên quan đến quy hoạch (hiện hành)</t>
  </si>
  <si>
    <t>Sự thật 2000b, Cần Thơ 2000b</t>
  </si>
  <si>
    <t>BCT (22)</t>
  </si>
  <si>
    <t>Học tập và làm theo những lời dạy của Bác Hồ đối với thiếu niên, nhi đồng</t>
  </si>
  <si>
    <t>TS. Nguyễn Hồng Chuyên (Chủ biên)</t>
  </si>
  <si>
    <t>Học tập và làm theo những lời dạy của Chủ tịch Hồ Chí Minh đối với thanh niên</t>
  </si>
  <si>
    <t>Giáo trình quan hệ chính trị quốc tế (Dành cho chương trình Đại học Chính trị)</t>
  </si>
  <si>
    <t>Lịch sử phong trào nông dân và Hội Nông dân huyện Bình Sơn (1930-2017)</t>
  </si>
  <si>
    <t>Huyện uỷ Bình Sơn, tỉnh Quảng Ngãi - Ban Chấp hành Hội Nông dân huyện Bình Sơn</t>
  </si>
  <si>
    <t>Chiến thắng "Hà Nội - Điện Biên Phủ trên không" - Bản hùng ca bất diệt (12-1972 - 12-2017)</t>
  </si>
  <si>
    <t>Thành uỷ Hà Nội</t>
  </si>
  <si>
    <t>Văn minh Trung Hoa (Sách tham khảo)</t>
  </si>
  <si>
    <t>Lưu Đồng (Chủ biên)</t>
  </si>
  <si>
    <t>Giáo trình lý luận chung về nhà nước và pháp luật (Dành cho đào tạo đại học, sau đại học và trên đại học ngành Luật)</t>
  </si>
  <si>
    <t>Lịch sử Đảng bộ tỉnh Quảng Ngãi (1930-1975)</t>
  </si>
  <si>
    <t>Phát triển kinh tế du lịch vùng kinh tế trọng điểm miền Trung trong hội nhập quốc tế</t>
  </si>
  <si>
    <t>TS. Hồ Thị Minh Phương</t>
  </si>
  <si>
    <t>Nam Bộ qua ngôn từ</t>
  </si>
  <si>
    <t>TS. Hồ Xuân Mai - ThS. Phan Kim Thoa</t>
  </si>
  <si>
    <t>Gia đình và cách mạng</t>
  </si>
  <si>
    <t>Lê Hồng Châu</t>
  </si>
  <si>
    <t>Hoạt động thương hồ ở vùng Đồng bằng sông Cửu Long - Truyền thống và biến đổi</t>
  </si>
  <si>
    <t>Ngô Văn Lệ, Ngô Thị Phương Lan, Huỳnh Ngọc Thu (Đồng chủ biên)</t>
  </si>
  <si>
    <t>Chăm lo lợi ích, hạnh phúc và phát huy quyền làm chủ của nhân dân theo tư tưởng, đạo đức, phong cách Hồ Chí Minh
(Tái bản)</t>
  </si>
  <si>
    <t>Đánh giá công chức theo kết quả thực thi công vụ (Sách chuyên khảo)</t>
  </si>
  <si>
    <t>Giáo trình hệ thống chính trị Việt Nam (Dành cho chương trình Đại học Chính trị)</t>
  </si>
  <si>
    <t>Học viện Chính trị quốc gia Hồ Chí Minh - Học viện Chính trị Khu vực I -  TS. Vũ Thị Như Hoa (Chủ biên)</t>
  </si>
  <si>
    <t>Giáo trình lý luận chung về nhà nước và pháp luật (Dành cho chương trình Đại học Chính trị)</t>
  </si>
  <si>
    <t>Học viện Chính trị quốc gia Hồ Chí Minh - Học viện Chính trị Khu vực I -  TS. Đỗ Trung Hiếu (Chủ biên)</t>
  </si>
  <si>
    <t>Giáo trình đường lối cách mạng của Đảng Cộng sản Việt Nam (Dành cho chương trình Đại học Chính trị)</t>
  </si>
  <si>
    <t>Học viện Chính trị quốc gia Hồ Chí Minh - Học viện Chính trị Khu vực I -  PGS.TS. Đoàn Minh Huấn, TS. Nguyễn Thị Thanh Huyền (Đồng chủ biên)</t>
  </si>
  <si>
    <t>Giáo trình nghiệp vụ công tác thanh tra (Dành cho chương trình Đại học Chính trị)</t>
  </si>
  <si>
    <t>Học viện Chính trị quốc gia Hồ Chí Minh - Học viện Chính trị Khu vực I -  PGS.TS. Nguyễn Vũ Hoàng (Chủ biên)</t>
  </si>
  <si>
    <t>2-2019</t>
  </si>
  <si>
    <t>Giáo trình Luật tố tụng dân sự Việt Nam</t>
  </si>
  <si>
    <t>Trường Đại học Kiểm sát Hà Nội - PGS.TS. Vũ Thị Hồng Vân (Chủ biên)</t>
  </si>
  <si>
    <t>Văn kiện Trung ương Cục miền Nam giai đoạn 1946-1975: Tập 4 (1952)</t>
  </si>
  <si>
    <t>Lịch sử Ban Tuyên giáo Thành uỷ Hà Nội (1949-2019)</t>
  </si>
  <si>
    <t>Thành uỷ Hà Nội - Ban Tuyên giáo</t>
  </si>
  <si>
    <t>Luật đất đai (hiện hành) (sửa đổi, bổ sung năm 2018)</t>
  </si>
  <si>
    <t>Những đóng góp của nhân dân tỉnh Vĩnh Long trong cuộc tổng tiến công và nổi dậy xuân Mậu Thân năm 1968</t>
  </si>
  <si>
    <t>Từ điển Tuyên Quang</t>
  </si>
  <si>
    <t>Ban Tuyên giáo Tỉnh uỷ Tuyên Quang</t>
  </si>
  <si>
    <t>Xây dựng Chính phủ kiến tạo, liêm chính trong quá trình đẩy mạnh công nghiệp hoá, hiện đại hoá đất nước và hội nhập quốc tế (Kỷ yếu Hội thảo khoa học quốc tế) Proceedings of International conference: Building an enabling, integrity government in the process of accelerating the national industrialization and modernization, international integration - I</t>
  </si>
  <si>
    <t>Học viện Hành chính Quốc gia, Việt Nam - Học viện Hành chính vùng Metz, Cộng hoà Pháp - Viện Kinh tế Việt Nam</t>
  </si>
  <si>
    <t>BCT (16); BC tháng 2 (34)</t>
  </si>
  <si>
    <t>Bộ tiêu chí nhận diện dấu hiệu chuyển giá và bộ tiêu chí đánh giá mức độ chuyển giá trong các doanh nghiệp ở Việt Nam (Sách chuyên khảo)</t>
  </si>
  <si>
    <t>PGS.TS. Nguyễn Hữu Ánh - TS. Đinh Thế Hùng - TS. Đoàn Thanh Nga - TS. Nguyễn Thanh Hiếu (Đồng chủ biên)</t>
  </si>
  <si>
    <t>Luật quản lý, sử dụng tài sản công (hiện hành)</t>
  </si>
  <si>
    <t>Đồng chí Lương Khánh Thiện với cách mạng Việt Nam và quê hương Hà Nam</t>
  </si>
  <si>
    <t>Ban Tuyên giáo Trung ương - Học viện Chính trị quốc gia Hồ Chí Minh - Tỉnh uỷ Hà Nam</t>
  </si>
  <si>
    <t>Chuyên đề một số vấn đề về chủ nghĩa dân tuý hiện nay</t>
  </si>
  <si>
    <t>Tổng cục Chính trị Quân đội nhân dân Việt Nam</t>
  </si>
  <si>
    <t>Luật luật sư (hiện hành) (sửa đổi, bổ sung năm 2012, 2015) và văn bản hướng dẫn thi hành</t>
  </si>
  <si>
    <t>Tác động của hội nhập kinh tế quốc tế đến tăng cường tiềm lực quốc phòng ở Việt Nam</t>
  </si>
  <si>
    <t>Bộ Quốc phòng - Học viện Chính trị - TS. Trịnh Xuân Việt (Chủ biên)</t>
  </si>
  <si>
    <t>Giáo trình chính sách tôn giáo ở Việt Nam (Dành cho chương trình Đại học Chính trị)</t>
  </si>
  <si>
    <t>Học viện Chính trị quốc gia Hồ Chí Minh - Học viện Chính trị khu vực I - TS. Vũ Trường Giang (Chủ biên)</t>
  </si>
  <si>
    <t>Văn hoá biển đảo Việt Nam: Văn hoá biển đảo Phú Quốc (Tập 8)</t>
  </si>
  <si>
    <t>Viện Văn hoá nghệ thuật quốc gia Việt Nam - PGS.TS. Bùi Quang Thắng (Chủ biên)</t>
  </si>
  <si>
    <t>Văn hoá biển đảo Việt Nam: Quản lý văn hoá biển đảo Việt Nam (Tập 9)</t>
  </si>
  <si>
    <t>Các đại hội và hội nghị Trung ương của Đảng Cộng sản Việt Nam (1930-2018)</t>
  </si>
  <si>
    <t>PGS. Lê Mậu Hãn - TS. Võ Văn Bé</t>
  </si>
  <si>
    <t>Bình luận khoa học Bộ luật tố tụng hình sự (hiện hành)</t>
  </si>
  <si>
    <t>Sự thật (5.100b), Bình Định (13.100b)</t>
  </si>
  <si>
    <t>Chống chủ nghĩa cá nhân (Xuất bản lần thứ năm, có bổ sung)</t>
  </si>
  <si>
    <t>Nguyễn Chí Thanh</t>
  </si>
  <si>
    <t>Luật kinh doanh bảo hiểm (hiện hành) (sửa đổi, bổ sung năm 2010)</t>
  </si>
  <si>
    <t>Văn hoá biển đảo Việt Nam: Văn hoá biển đảo vùng Bắc Trung Bộ (Tập 3)</t>
  </si>
  <si>
    <t>Viện Văn hoá nghệ thuật quốc gia Việt Nam - TS. Vũ Anh Tú (Chủ biên)</t>
  </si>
  <si>
    <t>BCT (20c)</t>
  </si>
  <si>
    <t>Sự thật (3000b), Bình Định (4000b)</t>
  </si>
  <si>
    <t>Tư tưởng Hồ Chí Minh về nhận diện và đấu tranh với những biểu hiện suy thoái về tư tưởng chính trị, đạo đức, lối sống trong cán bộ, đảng viên (Xuất bản lần thứ hai)</t>
  </si>
  <si>
    <t>Đại tướng, GS.TS. Tô Lâm</t>
  </si>
  <si>
    <t>TTPH đề nghị CK 55%, nguyên giá 36k</t>
  </si>
  <si>
    <t>Kỹ năng soạn thảo văn bản và ứng dụng tin học trong công tác tổ chức, cán bộ</t>
  </si>
  <si>
    <t>Luật ngân hàng nhà nước Việt Nam (hiện hành)</t>
  </si>
  <si>
    <t>Luật hợp tác xã (hiện hành)</t>
  </si>
  <si>
    <t>Tư bản: Phê phán khoa kinh tế chính trị - Tập thứ ba - Quyển III: Toàn bộ quá trình sản xuất tư bản chủ nghĩa - Phần thứ nhất (Chương I - XXVIII)</t>
  </si>
  <si>
    <t>C. Mác</t>
  </si>
  <si>
    <t>TWĐH 1000, TPH 300</t>
  </si>
  <si>
    <t>Các học thuyết về giá trị thặng dư - Phần I</t>
  </si>
  <si>
    <t>Các học thuyết về giá trị thặng dư - Phần II</t>
  </si>
  <si>
    <t>Thành phố thông minh - Nền tảng, nguyên lý và ứng dụng (Biên dịch: Ngô Thành Nam)</t>
  </si>
  <si>
    <t>Houbing Song, Ravi Srinivasan, Tamim Sookoor và Sabina Jeschke (Biên soạn)</t>
  </si>
  <si>
    <t>Phê phán các quan điểm sai trái, xuyên tạc cuộc đấu tranh chống suy thoái về tư tưởng chính trị, những biểu hiện "tự diễn biến", "tự chuyển hoá" về chính trị trong Đảng (Xuất bản lần thứ hai)</t>
  </si>
  <si>
    <t>Giáo trình đại cương pháp luật Việt Nam (Xuất bản lần thứ hai)</t>
  </si>
  <si>
    <t>Các quy định của Đảng về trách nhiệm nêu gương của cán bộ, đảng viên và lãnh đạo chủ chốt các cấp (Xuất bản lần thứ hai)</t>
  </si>
  <si>
    <t>Văn hoá biển đảo Việt Nam: Văn hoá đảo và quần đảo vùng Nam Trung Bộ (Tập 5)</t>
  </si>
  <si>
    <t>Viện Văn hoá nghệ thuật quốc gia Việt Nam - GS.TS. Bùi Quang Thanh (Chủ biên)</t>
  </si>
  <si>
    <t>Văn bản pháp luật hướng dẫn thi hành và áp dụng Bộ luật Hình sự (hiện hành)</t>
  </si>
  <si>
    <t>Luật thương mại (hiện hành) (sửa đổi năm 2017)</t>
  </si>
  <si>
    <t>Kỹ năng soạn thảo văn bản và ứng dụng tin học trong công tác kiểm tra, giám sát</t>
  </si>
  <si>
    <t>Luật trẻ em (hiện hành) (sửa đổi, bổ sung năm 2018)</t>
  </si>
  <si>
    <t>BCT (24c)</t>
  </si>
  <si>
    <t>Bảo đảm tính liên tục và phát triển của đội ngũ cán bộ diện Ban Thường vụ Tỉnh uỷ quản lý ở đồng bằng sông Hồng giai đoạn hiện nay</t>
  </si>
  <si>
    <t>TS. Đới Văn Tặng</t>
  </si>
  <si>
    <t>3-2019</t>
  </si>
  <si>
    <t>Luật doanh nghiệp Việt Nam: Tình huống - Dẫn giải - Bình luận (Xuất bản lần thứ tư, có sửa chữa, bổ sung)</t>
  </si>
  <si>
    <t>Phạm Hoài Huấn (Chủ biên) - Nguyễn Thị Thanh Lê - Đặng Quốc Chương - Lê Nhật Bảo</t>
  </si>
  <si>
    <t>Luật an toàn thông tin mạng (hiện hành) (sửa đổi, bổ sung năm 2018)</t>
  </si>
  <si>
    <t>Luật bảo hiểm xã hội (hiện hành) (sửa đổi năm 2015, 2018)</t>
  </si>
  <si>
    <t>Luật thi hành án dân sự (hiện hành) (sửa đổi, bổ sung năm 2014, 2018)</t>
  </si>
  <si>
    <t>Tư tưởng Hồ Chí Minh về phòng, chống tham ô, lãng phí, quan liêu - Giá trị lý luận và thực tiễn</t>
  </si>
  <si>
    <t>Bộ Quốc phòng - Học viện Chính trị - Phùng Thanh - Bùi Văn Mạnh (Đồng chủ biên)</t>
  </si>
  <si>
    <t>Tư bản: Phê phán khoa kinh tế chính trị - Tập thứ nhất - Quyển I: Quá trình sản xuất của tư bản</t>
  </si>
  <si>
    <t>Tư bản: Phê phán khoa kinh tế chính trị - Tập thứ ba - Quyển III: Toàn bộ quá trình sản xuất tư bản chủ nghĩa - Phần thứ hai (Chương XXIX - LII)</t>
  </si>
  <si>
    <t>Văn kiện Trung ương Cục miền Nam giai đoạn 1946-1975: Tập 5 (1953-9/1954)</t>
  </si>
  <si>
    <t>Các học thuyết về giá trị thặng dư - Phần III</t>
  </si>
  <si>
    <t>Tư bản: Phê phán khoa kinh tế chính trị - Tập thứ hai - Quyển II: Quá trình lưu thông của tư bản</t>
  </si>
  <si>
    <t>Lịch sử Mặt trận Tổ quốc Việt Nam tỉnh Thanh Hoá (1930-2018)</t>
  </si>
  <si>
    <t>Uỷ ban Mặt trận Tổ quốc Việt Nam tỉnh Thanh Hoá</t>
  </si>
  <si>
    <t>Giáo trình tư tưởng Hồ Chí Minh (Dành cho sinh viên đại học, cao đẳng khối không chuyên ngành Mác - Lênin, tư tưởng Hồ Chí Minh)
(Xuất bản lần thứ 12)</t>
  </si>
  <si>
    <t>Học tập và làm theo những lời dạy của Chủ tịch Hồ Chí Minh về xây dựng khối đại đoàn kết toàn dân</t>
  </si>
  <si>
    <t>Học tập và làm theo những lời dạy của Chủ tịch Hồ Chí Minh đối với cán bộ, chiến sĩ các lực lượng vũ trang nhân dân</t>
  </si>
  <si>
    <t>Học tập và làm theo những lời dạy của Chủ tịch Hồ Chí Minh đối với cán bộ, đảng viên, công chức, viên chức</t>
  </si>
  <si>
    <t>Hướng dẫn học tập môn Những nguyên lý cơ bản của chủ nghĩa Mác - Lênin (Phần I)</t>
  </si>
  <si>
    <t>Trường Đại học Đà Lạt - Đinh Thị Hoàng Phương</t>
  </si>
  <si>
    <t>Văn kiện Trung ương Cục miền Nam giai đoạn 1946-1975: Tập 2 (1950)</t>
  </si>
  <si>
    <t>Bộ luật lao động (hiện hành) (sửa đổi, bổ sung năm 2015, 2018)</t>
  </si>
  <si>
    <t>Luật xử lý vi phạm hành chính (hiện hành) (sửa đổi, bổ sung năm 2014, 2017)</t>
  </si>
  <si>
    <t>BC tháng 3 (73c), BCT (14c)</t>
  </si>
  <si>
    <t>Báo cáo quý I-2019 (173c)</t>
  </si>
  <si>
    <t>Tham nhũng và hoạt động của công an nhân dân trong đấu tranh phòng, chống tham nhũng ở Việt Nam</t>
  </si>
  <si>
    <t>Xây dựng Chính phủ kiến tạo, liêm chính trong quá trình đẩy mạnh công nghiệp hoá, hiện đại hoá đất nước và hội nhập quốc tế (Kỷ yếu Hội thảo khoa học quốc tế) Proceedings of International conference: Building an enabling, integrity government in the process of accelerating the national industrialization and modernization, international integration - II</t>
  </si>
  <si>
    <t>Học viện Hành chính Quốc gia, Việt Nam
Học viện Hành chính vùng Metz, Cộng hoà Pháp
Viện Kinh tế Việt Nam</t>
  </si>
  <si>
    <t>Pháp luật hình sự Việt Nam trước thách thức an ninh phi truyền thống (Sách chuyên khảo) (Tái bản có sửa chữa, bổ sung)</t>
  </si>
  <si>
    <t>PGS.TS. Trịnh Tiến Việt (Chủ biên)</t>
  </si>
  <si>
    <t>Giáo trình phân tích chính sách</t>
  </si>
  <si>
    <t>Học viện Báo chí và Tuyên truyền
TS. Lưu Thuý Hồng (Chủ biên)</t>
  </si>
  <si>
    <t>Một số vấn đề lý luận - thực tiễn về chủ nghĩa xã hội và con đường đi lên chủ nghĩa xã hội ở Việt Nam qua 30 năm đổi mới (Xuất bản lần thứ hai)</t>
  </si>
  <si>
    <t>GS. TS. Phùng Hữu Phú, GS. TS. Lê Hữu Nghĩa, GS. TS. Vũ Văn Hiền, PGS. TS. Nguyễn Viết Thông (Đồng chủ biên)</t>
  </si>
  <si>
    <t>Con đường tơ lụa trên biển cho thế kỷ XXI của Trung Quốc và đối sách của Việt Nam (Sách chuyên khảo) (Xuất bản lần thứ hai, có sửa chữa, bổ sung)</t>
  </si>
  <si>
    <t>Lịch sử đấu tranh cách mạng của Đảng bộ và nhân dân xã Bình Lãnh (1930-2015)</t>
  </si>
  <si>
    <t>Đảng bộ huyện Thăng Bình, tỉnh Quảng Nam
Đảng uỷ xã Bình Lãnh</t>
  </si>
  <si>
    <t>Chủ nghĩa đa phương trên thế giới và đối ngoại đa phương của Việt Nam (Sách chuyên khảo)</t>
  </si>
  <si>
    <t>PGS.TS. Đặng Đình Quý (Chủ biên)</t>
  </si>
  <si>
    <t>Lịch sử lực lượng dân quân tự vệ Quân khu 7 (1945-2015)</t>
  </si>
  <si>
    <t>Luật bảo hiểm y tế (hiện hành) (sửa đổi, bổ sung năm 2013, 2014, 2015, 2018)</t>
  </si>
  <si>
    <t>Thành phố thông minh - Nền tảng, nguyên lý và ứng dụng (Xuất bản lần thứ hai)</t>
  </si>
  <si>
    <t>Houbing Song, Ravi Srinivasan, Tamim Sookoor, Sabina Jeschke (Biên soạn)
Ngô Thành Nam (Biên dịch)</t>
  </si>
  <si>
    <t>Quyết tâm ngăn chặn và đẩy lùi tham nhũng</t>
  </si>
  <si>
    <t>4-2019</t>
  </si>
  <si>
    <t>Tiến Bộ (54.200), TCCS (48.000), Báo ND HN (20.500), ST (26.300), Bình Định (126.000)</t>
  </si>
  <si>
    <t>Hỏi - đáp về chế độ, chính sách dành cho cán bộ, công chức, viên chức và người lao động</t>
  </si>
  <si>
    <t>TS. Đàm Bích Hiên, TS. Nguyễn Khánh Ly (Đồng chủ biên)</t>
  </si>
  <si>
    <t>Mỹ Lai: Việt Nam, 1968 - Nhìn lại cuộc thảm sát (Sách tham khảo)
Người dịch: Mạnh Chương</t>
  </si>
  <si>
    <t>Howard Jones</t>
  </si>
  <si>
    <t>Phạm trù cái cao cả trong âm nhạc Việt Nam</t>
  </si>
  <si>
    <t>Dương Viết Á</t>
  </si>
  <si>
    <t>24x20</t>
  </si>
  <si>
    <t>Luật Công an nhân dân</t>
  </si>
  <si>
    <t>Luật Bảo vệ bí mật nhà nước</t>
  </si>
  <si>
    <t>Luật Đặc xá</t>
  </si>
  <si>
    <t>Luật An ninh mạng (hiện hành)</t>
  </si>
  <si>
    <t>Luật Trồng trọt</t>
  </si>
  <si>
    <t>Luật Phòng, chống tham nhũng</t>
  </si>
  <si>
    <t>Luật Chăn nuôi</t>
  </si>
  <si>
    <t>Luật Lâm nghiệp (hiện hành)</t>
  </si>
  <si>
    <t>Hướng dẫn học tập môn Những nguyên lý cơ bản của chủ nghĩa Mác - Lênin (Phần II và III)</t>
  </si>
  <si>
    <t>Trường Đại học Đà Lạt
Đinh Thị Hoàng Phương</t>
  </si>
  <si>
    <t>Những biên bản cuối cùng tại Nhà Trắng: Phút sụp đổ của Việt Nam Cộng hoà
Ngô Bắc biên dịch</t>
  </si>
  <si>
    <t>Viện Nghiên cứu Phát triển Phương Đông</t>
  </si>
  <si>
    <t>Luật Ngân sách nhà nước (hiện hành)</t>
  </si>
  <si>
    <t>Lịch sử truyền thống Đoàn Thanh niên Cộng sản Hồ Chí Minh và phong trào thanh thiếu nhi thị xã Ayun Pa (1945-2017)</t>
  </si>
  <si>
    <t>Đoàn Thanh niên Cộng sản Hồ Chí Minh thị xã Ayun Pa, tỉnh Gia Lai</t>
  </si>
  <si>
    <t>Văn hoá đối ngoại Việt Nam trong quá trình hội nhập quốc tế (Sách chuyên khảo) 
(Xuất bản lần thứ ba, có chỉnh sửa, bổ sung)</t>
  </si>
  <si>
    <t>Đường thời đại - Tập 21
(Tiểu thuyết lịch sử): Toàn thắng</t>
  </si>
  <si>
    <t>Luật Tổ chức Viện Kiểm sát nhân dân (hiện hành)</t>
  </si>
  <si>
    <t>Giải phóng
Người dịch: Nguyễn Hiền Thu</t>
  </si>
  <si>
    <t>Tiziano Terzani</t>
  </si>
  <si>
    <t>Tìm hiểu về Toà trọng tài thường trực La Hay</t>
  </si>
  <si>
    <t>PGS.TS. Bành Quốc Tuấn</t>
  </si>
  <si>
    <t>Tài liệu chuyên đề bồi dưỡng lý luận chính trị và nghiệp vụ dành cho cán bộ công đoàn ở cơ sở (Tái bản có sửa chữa, bổ sung)</t>
  </si>
  <si>
    <t>Tài liệu chuyên đề bồi dưỡng lý luận chính trị và nghiệp vụ dành cho Hội Cựu chiến binh ở cơ sở (Tái bản có sửa chữa, bổ sung)</t>
  </si>
  <si>
    <t>Ban Tuyên giáo Trung ương Đảng
Trung ương Hội Cựu chiến binh Việt Nam</t>
  </si>
  <si>
    <t>Tây Sơn thượng đạo trong khởi nghĩa Tây Sơn</t>
  </si>
  <si>
    <t>Uỷ ban nhân dân tỉnh Gia Lai</t>
  </si>
  <si>
    <t>Báo cáo tháng 4 (36c), BCT (8c)</t>
  </si>
  <si>
    <t>Lời Bác Hồ dạy ngày này năm xưa</t>
  </si>
  <si>
    <t>Tổng cục Chính trị Quân đội nhân dân Việt Nam
Cục Tuyên huấn</t>
  </si>
  <si>
    <t>Chính sách đối ngoại của Hoa Kỳ từ sau nội chiến đến kết thúc chiến tranh thế giới thứ nhất (1865-1918)</t>
  </si>
  <si>
    <t>TS. Dương Quang Hiệp</t>
  </si>
  <si>
    <t>60 năm Sơn La làm theo lời Bác (1959-2019)</t>
  </si>
  <si>
    <t>Ban Tuyên giáo Tỉnh uỷ Sơn La</t>
  </si>
  <si>
    <t>Luật bảo vệ môi trường (hiện hành) (sửa đổi, bổ sung năm 2018)</t>
  </si>
  <si>
    <t>Luật chứng khoán (hiện hành) (sửa đổi, bổ sung năm 2010, 2018)</t>
  </si>
  <si>
    <t>Đường lối binh vận của Đảng (1930-1975)</t>
  </si>
  <si>
    <t>Trường Đại học Đà Lạt
ThS. Trần Thị Thuý Nga - TS. Nguyễn Thị Hồng Phương - ThS. Phạm Thanh Thuỷ (tuyển chọn)</t>
  </si>
  <si>
    <t>Chiến lược bom tấn (Sách tham khảo nội bộ)
Dịch giả: Lê Đắc Lâm</t>
  </si>
  <si>
    <t>Anita Elberse</t>
  </si>
  <si>
    <t>TM Hải Nam</t>
  </si>
  <si>
    <t>Công nghiệp hoá, hiện đại hoá nền kinh tế Việt Nam trong bối cảnh cách mạng công nghiệp lần thứ tư</t>
  </si>
  <si>
    <t>TS. Phạm Thuyên</t>
  </si>
  <si>
    <t>Báo cáo tuần (9c)</t>
  </si>
  <si>
    <t>Phát triển kinh tế biển tỉnh Bình Định (sách chuyên khảo)</t>
  </si>
  <si>
    <t>TS. Nguyễn Thị Bích Ngọc</t>
  </si>
  <si>
    <t>Đổi mới khu vực công: Thúc đẩy khả năng thay đổi và đổi mới trong Chính phủ (Diễn đàn Quản trị công châu Á lần thứ hai)
Public innovation: Enhancing capacities for change and innovation in government (The 2nd Asian Public Governance Forum)</t>
  </si>
  <si>
    <t>Học viện Chính trị khu vực I
Academy of politics region I</t>
  </si>
  <si>
    <t>Luật tổ chức cơ quan điều tra hình sự (hiện hành)</t>
  </si>
  <si>
    <t>Lịch sử Đảng bộ xã Triệu Phước (1930-2015)</t>
  </si>
  <si>
    <t>Đảng bộ huyện Triệu Phong, tỉnh Quảng Trị
Ban Chấp hành Đảng bộ xã Triệu Phước</t>
  </si>
  <si>
    <t>Lịch sử Đảng bộ xã Hải Ninh (1930-2015)</t>
  </si>
  <si>
    <t>Đảng bộ huyện Quảng Ninh, tỉnh Quảng Bình
Ban Chấp hành Đảng bộ xã Hải Ninh</t>
  </si>
  <si>
    <t>Làng quê Thường Tín xưa và nay</t>
  </si>
  <si>
    <t>Thành phố Hà Nội
Huyện Thường Tín</t>
  </si>
  <si>
    <t>Lịch sử truyền thống cách mạng xã Ia Rbol (1945-2018)</t>
  </si>
  <si>
    <t>Đảng bộ thị xã Ayun Pa, tỉnh Gia Lai
Ban Chấp hành Đảng bộ xã Ia Rbol</t>
  </si>
  <si>
    <t>Luật nhân quả trong Phật giáo với đời sống tinh thần người Hà Nội hiện nay</t>
  </si>
  <si>
    <t>TS. Tạ Thị Ngọc Lan (Chủ biên)</t>
  </si>
  <si>
    <t>Pháp luật đại cương
Dùng trong các trường đại học, cao đẳng và trung cấp (Xuất bản lần thứ mười bảy, có sửa chữa, bổ sung)</t>
  </si>
  <si>
    <t>5-2019</t>
  </si>
  <si>
    <t>Biện pháp phòng ngừa hành chính - Lý luận và thực tiễn</t>
  </si>
  <si>
    <t>Lịch sử lực lượng vũ trang nhân dân huyện Trà Cú (1945-2015)</t>
  </si>
  <si>
    <t>Đảng uỷ - Ban Chỉ huy Quân sự huyện Trà Cú, tỉnh Trà Vinh</t>
  </si>
  <si>
    <t>Lịch sử Đảng bộ và nhân dân xã An Mỹ (1945-2015)</t>
  </si>
  <si>
    <t>Đảng bộ huyện Tuy An, tỉnh Phú Yên
Ban Chấp hành Đảng bộ xã An Mỹ</t>
  </si>
  <si>
    <t>Lịch sử Đảng bộ và nhân dân phường Thuỵ Khuê (1930-2015)</t>
  </si>
  <si>
    <t>Đảng bộ quận Tây Hồ, thành phố Hà Nội
Ban Chấp hành Đảng bộ phường Thuỵ Khuê</t>
  </si>
  <si>
    <t>Lịch sử quan hệ đặc biệt Quảng Bình - Khăm Muộn (1945-2015)</t>
  </si>
  <si>
    <t>Ban Tuyên giáo Tỉnh uỷ Quảng Bình
Ban Tuyên huấn tỉnh Khăm Muộn</t>
  </si>
  <si>
    <t>Tập bài giảng Luật Dân sự Việt Nam - Tập 2</t>
  </si>
  <si>
    <t>Trường Đại học Đà Lạt
Lê Thị Bích Chi - Lê Minh Bảo Trung</t>
  </si>
  <si>
    <t>Ngoại giao văn hoá Hồ Chí Minh và sự vận dụng của Đảng Cộng sản Việt Nam trong quá trình hội nhập quốc tế</t>
  </si>
  <si>
    <t>TS. Trịnh Thanh Mai</t>
  </si>
  <si>
    <t>Quản lý nghiên cứu khoa học ở các học viện, trường đại học Công an nhân dân</t>
  </si>
  <si>
    <t>TS. Vương Thị Ngọc Huệ</t>
  </si>
  <si>
    <t>Liên Hà - Truyền thống lịch sử, văn hoá và cách mạng</t>
  </si>
  <si>
    <t>Đảng bộ huyện Đông Anh, Thành phố Hà Nội
Ban Chấp hành Đảng bộ xã Liên Hà</t>
  </si>
  <si>
    <t>Lịch sử đấu tranh cách mạng của Đảng bộ và nhân dân xã Minh Tiến - Tập I (1930-2015)</t>
  </si>
  <si>
    <t>Đảng bộ huyện Phù Cừ, tỉnh Hưng Yên
Ban Chấp hành Đảng bộ xã Minh Tiến</t>
  </si>
  <si>
    <t>Hồ Chí Minh Toàn tập - Tập 3
1930-1945 (tiếng Lào)</t>
  </si>
  <si>
    <t>Thể chế phát triển nhanh - bền vững
Kinh nghiệm quốc tế và những vấn đề đặt ra đối với Việt Nam trong giai đoạn mới (Sách tham khảo)</t>
  </si>
  <si>
    <t>PGS.TS. Trần Quốc Toản (Chủ biên)
GS.TS. Phùng Hữu Phú (Đồng chủ biên)
GS. TS. Tạ Ngọc Tấn (Đồng chủ biên)</t>
  </si>
  <si>
    <t>TWĐH: 500b, tác giả lấy 100 bản</t>
  </si>
  <si>
    <t>Niên giám khoa học năm 2018
Tập I - Những vấn đề về chính trị</t>
  </si>
  <si>
    <t>Niên giám khoa học năm 2018
Tập II - Những vấn đề về kinh tế</t>
  </si>
  <si>
    <t>Niên giám khoa học năm 2018
Tập III - Những vấn đề về văn hoá, xã hội và con người</t>
  </si>
  <si>
    <t>Niên giám khoa học năm 2018
Tập IV - Những vấn đề về quốc phòng, an ninh và đối ngoại</t>
  </si>
  <si>
    <t>Sổ tay công tác Đảng (Dành cho cấp uỷ và đảng viên)</t>
  </si>
  <si>
    <t>Quyền của người khuyết tật (Sách tham khảo)</t>
  </si>
  <si>
    <t>Khoa Luật, Đại học Quốc gia Hà Nội
Chương trình đào tạo thạc sĩ pháp luật về quyền con người
PGS.TS. Nguyễn Thị Quế Anh, PGS. TS. Vũ Công Giao, TS. Ngô Minh Hương, TS. Lã Khánh Tùng (Đồng chủ biên)</t>
  </si>
  <si>
    <t>LKTG: 1000b, TPH: 500b</t>
  </si>
  <si>
    <t>Luật Thanh tra (hiện hành) và Nghị định số 159/2016/NĐ-CP ngày 29-11-2016 của Chính phủ hướng dẫn thi hành</t>
  </si>
  <si>
    <t>Luật Sở hữu trí tuệ (hiện hành) (sửa đổi, bổ sung năm 2009)</t>
  </si>
  <si>
    <t>Vai trò của đội ngũ trí thức Thành phố Hồ Chí Minh trong giai đoạn hiện nay</t>
  </si>
  <si>
    <t>TS. Biền Quốc Thắng</t>
  </si>
  <si>
    <t>Luật Cảnh sát biển Việt Nam (hiện hành)</t>
  </si>
  <si>
    <t>Cách mạng công nghiệp 4.0 - Vấn đề đặt ra cho phát triển kinh tế - xã hội và hội nhập quốc tế của Việt Nam 
(Sách chuyên khảo) 
(Xuất bản lần thứ ba, có sửa chữa, bổ sung)</t>
  </si>
  <si>
    <t>Những vấn đề của khoa nghiên cứu văn học dân gian (Giáo trình sau đại học)</t>
  </si>
  <si>
    <t>Viện Hàn lâm Khoa học xã hội Việt Nam
Học viện Khoa học xã hội
GS.TS. Nguyễn Xuân Kính (Chủ biên)</t>
  </si>
  <si>
    <t>BC tháng 5 (44c), BCT (8c)</t>
  </si>
  <si>
    <t>Giáo trình tiếp cận chính sách đối ngoại Việt Nam</t>
  </si>
  <si>
    <t>Học viện Ngoại giao
PGS.TS. Nguyễn Vũ Tùng</t>
  </si>
  <si>
    <t>1/7 mới nộp anh Chiêm để nộp LC nên 1 cuốn LKTG của KĐ (số 292) xuống dưới (6 tháng cuối năm 2019)</t>
  </si>
  <si>
    <t>Tư tưởng Hồ Chí Minh về một số vấn đề cơ bản của cách mạng Việt Nam (Trích bài nói, bài viết của Chủ tịch Hồ Chí Minh)</t>
  </si>
  <si>
    <t>Học viện Chính trị khu vực II
TS. Thân Ngọc Anh (Chủ biên)
(Sưu tầm, giới thiệu)</t>
  </si>
  <si>
    <t>Tổng tập văn kiện Đại hội đại biểu toàn quốc lần thứ XIX Đảng Cộng sản Trung Quốc
(Sách tham khảo)
(Xuất bản lần thứ hai)</t>
  </si>
  <si>
    <t>Lịch sử Đảng bộ huyện Đak Pơ (1945-2015)</t>
  </si>
  <si>
    <t>Đảng bộ tỉnh Gia Lai
Ban Chấp hành Đảng bộ huyện Đak Pơ</t>
  </si>
  <si>
    <t>Viết và đối thoại</t>
  </si>
  <si>
    <t>Một số vấn đề phát triển nông nghiệp, nông thôn vùng kinh tế trọng điểm miền Trung</t>
  </si>
  <si>
    <t>NGƯT. AHLĐ. Lê Công Cơ, PGS.TS. Đoàn Thu Hà, ThS. Lê Thanh Tùng</t>
  </si>
  <si>
    <t>Luật đất đai (hiện hành) (sửa đổi, bổ sung năm 2018) và các văn bản hướng dẫn thi hành (Tái bản có sửa đổi, bổ sung)</t>
  </si>
  <si>
    <t>Vận dụng phương pháp tích cực vào giảng dạy triết học</t>
  </si>
  <si>
    <t>Lịch sử công tác đảng, công tác chính trị lực lượng vũ trang thành phố Cần Thơ (1945-2015)</t>
  </si>
  <si>
    <t>Đảng uỷ, Bộ Chỉ huy Quân sự Thành phố Cần Thơ</t>
  </si>
  <si>
    <t>Đa dạng tôn giáo với tiến trình xây dựng cộng đồng văn hoá - xã hội ASEAN (ASCC) (Sách tham khảo)</t>
  </si>
  <si>
    <t>TS. Trần Thanh Huyền</t>
  </si>
  <si>
    <t>50 năm công an nhân dân thực hiện Di chúc của Chủ tịch Hồ Chí Minh</t>
  </si>
  <si>
    <t>Phong cách làm việc Hồ Chí Minh - Một số vấn đề lý luận và thực tiễn (Sách tham khảo)</t>
  </si>
  <si>
    <t>ThS. Phùng Thanh, ThS. Bùi Văn Mạnh (Đồng chủ biên)</t>
  </si>
  <si>
    <t>6-2019</t>
  </si>
  <si>
    <t>Tài liệu bồi dưỡng nghiệp vụ công tác tuyên giáo ở cơ sở (Dùng cho cấp uỷ và cán bộ tuyên giáo ở cơ sở)</t>
  </si>
  <si>
    <t>Sự thật (1400b), Bình Định (2000b)</t>
  </si>
  <si>
    <t>CT 1000b + HCM 1000b in tại BĐ</t>
  </si>
  <si>
    <t>Tài liệu bồi dưỡng nghiệp vụ tuyên truyền miệng (Dùng cho cấp uỷ và cán bộ tuyên giáo ở cơ sở)</t>
  </si>
  <si>
    <t>Tài liệu tham khảo bồi dưỡng, cập nhật kiến thức cho cán bộ, đảng viên ở cơ sở</t>
  </si>
  <si>
    <t>Luật giáo dục nghề nghiệp (hiện hành) (sửa đổi, bổ sung năm 2015, 2017) và văn bản hướng dẫn thi hành</t>
  </si>
  <si>
    <t>Tổng Bí thư, Chủ tịch nước Nguyễn Phú Trọng với tình cảm của nhân dân trong nước và bạn bè quốc tế</t>
  </si>
  <si>
    <t>Báo Nhân Dân (Tuyển chọn)</t>
  </si>
  <si>
    <t>Tiến Bộ (10000b), TCCS (8000b)</t>
  </si>
  <si>
    <t>Luật tổ chức chính quyền địa phương (hiện hành) (sửa đổi, bổ sung năm 2017)</t>
  </si>
  <si>
    <t>Hỏi - đáp môn chủ nghĩa xã hội khoa học (Xuất bản lần thứ ba, có sửa chữa, bổ sung)</t>
  </si>
  <si>
    <t>Học viện Chính trị quốc gia Hồ Chí Minh
Viện Chủ nghĩa xã hội khoa học
PGS.TS. Hồ Trọng Hoài - TS. Nguyễn Thị Hà - TS. Phạm Thị Hoàng Hà (Đồng chủ biên)</t>
  </si>
  <si>
    <t>Nói lời dân - Tập 1</t>
  </si>
  <si>
    <t>Bùi Hoàng Tám</t>
  </si>
  <si>
    <t>Tư tưởng bảo vệ Tổ quốc từ xa trong lịch sử dân tộc Việt Nam (Sách chuyên khảo)</t>
  </si>
  <si>
    <t>Đại tá, PGS.TS. Trần Đăng Bộ
Đại tá, PGS.TS. Nguyễn Văn Quang (Đồng chủ biên)</t>
  </si>
  <si>
    <t>Những nội dung cơ bản và mới trong các nghị quyết của Ban Chấp hành Trung ương Đảng, Bộ Chính trị khoá XII</t>
  </si>
  <si>
    <t>Hồ Chí Minh Toàn tập - Tập 9
1954-1955 (tiếng Lào)</t>
  </si>
  <si>
    <t>Sử liệu học và các nguồn sử liệu Việt Nam</t>
  </si>
  <si>
    <t>Trường Đại học Thủ Dầu Một
PGS.TS. Nguyễn Văn Hiệp (Chủ biên)</t>
  </si>
  <si>
    <t>Tài sản thế chấp và xử lý tài sản thế chấp theo quy định của Bộ luật Dân sự (hiện hành) (Sách chuyên khảo) (Tái bản có sửa chữa, bổ sung)</t>
  </si>
  <si>
    <t>PGS.TS. Vũ Thị Hồng Yến</t>
  </si>
  <si>
    <t>Lịch sử truyền thống cách mạng xã Thanh Mỹ (1930-2015)</t>
  </si>
  <si>
    <t>Đảng bộ huyện Tháp Mười, tỉnh Đồng Tháp
Ban Chấp hành Đảng bộ xã Thanh Mỹ</t>
  </si>
  <si>
    <t>Lịch sử truyền thống cách mạng xã Nhị Mỹ (1930-2010)</t>
  </si>
  <si>
    <t>Đảng bộ huyện Cao Lãnh, tỉnh Đồng Tháp
Ban Chấp hành Đảng bộ xã Nhị Mỹ</t>
  </si>
  <si>
    <t>Bình luận khoa học Bộ luật tố tụng hình sự năm 2015 (Xuất bản lần thứ hai)</t>
  </si>
  <si>
    <t>GS.TS. Nguyễn Ngọc Anh
Luật sư, TS. Phan Trung Hoài (Đồng chủ biên)</t>
  </si>
  <si>
    <t>Báo cáo Quý II-2019 (112c)</t>
  </si>
  <si>
    <t>Quảng Bình - 30 năm đổi mới và phát triển</t>
  </si>
  <si>
    <t>Tỉnh uỷ Quảng Bình</t>
  </si>
  <si>
    <t>Bác Hồ - Những câu chuyện và bài học</t>
  </si>
  <si>
    <t>Cuộc đấu tranh của C.Mác, Ph.Ăngghen, V.I.Lênin chống chủ nghĩa cơ hội và ý nghĩa đối với xây dựng Đảng hiện nay</t>
  </si>
  <si>
    <t>Phạm Văn Phong</t>
  </si>
  <si>
    <t>Chủ nghĩa Mác - Lênin về xây dựng Đảng và chính quyền nhà nước
(Sách chuyên khảo)</t>
  </si>
  <si>
    <t>TS. Trần Thị Hương (Chủ biên)</t>
  </si>
  <si>
    <t>Những tập thể và cá nhân điển hình trong học tập và làm theo tư tưởng, đạo đức, phong cách Hồ Chí Minh tỉnh Phú Yên</t>
  </si>
  <si>
    <t>Ban Tuyên giáo Tỉnh uỷ Phú Yên</t>
  </si>
  <si>
    <t>Tư tưởng Hồ Chí Minh về xây dựng Hiến pháp ở Việt Nam - Giá trị lý luận và thực tiễn</t>
  </si>
  <si>
    <t>Bộ Quốc phòng
Học viện Chính trị
Trịnh Quốc Việt</t>
  </si>
  <si>
    <t>BCT (12c); Sơ kết 6 tháng đầu năm (291 cuốn)</t>
  </si>
  <si>
    <t>Lịch sử Đảng bộ tỉnh Điện Biên
Tập III (2004-2018)</t>
  </si>
  <si>
    <t>Ban Chấp hành Đảng bộ tỉnh Điện Biên</t>
  </si>
  <si>
    <t>Lịch sử ngành tuyên giáo tỉnh Lai Châu (1952-2017)</t>
  </si>
  <si>
    <t>Ban Chấp hành Đảng bộ tỉnh Lai Châu</t>
  </si>
  <si>
    <t>Gương sáng đại đoàn kết Hưng Yên làm theo lời Bác (2014-2019)</t>
  </si>
  <si>
    <t>Sản xuất thông minh trong cách mạng công nghiệp 4.0</t>
  </si>
  <si>
    <t>TS. Hà Minh Hiệp (Chủ biên)</t>
  </si>
  <si>
    <t>Truyền thông chính sách và năng lực tiếp nhận của công chúng (Sách tham khảo)</t>
  </si>
  <si>
    <t>Học viện Báo chí và Tuyên truyền
Báo Đại biểu nhân dân
Cơ quan Hợp tác quốc tế Hàn Quốc</t>
  </si>
  <si>
    <t>BÌnh Định</t>
  </si>
  <si>
    <t>Luật đấu giá tài sản (hiện hành) và văn bản hướng dẫn thi hành
(Tái bản có bổ sung)</t>
  </si>
  <si>
    <t>Luật hoạt động giám sát của Quốc hội và Hội đồng nhân dân (hiện hành)</t>
  </si>
  <si>
    <t>Lịch sử truyền thống anh hùng cách mạng xã Ia Phí (1945-2017)</t>
  </si>
  <si>
    <t>Ban Chấp hành Đảng bộ huyện Chư  Păh tỉnh Gia Lai</t>
  </si>
  <si>
    <t>Luật công chứng (hiện hành) (sửa đổi, bổ sung năm 2018)</t>
  </si>
  <si>
    <t>7-2019</t>
  </si>
  <si>
    <t>Luật nuôi con nuôi (hiện hành) và văn bản hướng dẫn thi hành</t>
  </si>
  <si>
    <t>Luật xây dựng (hiện hành) (sửa đổi, bổ sung năm 2016, 2018)</t>
  </si>
  <si>
    <t>Luật luật sư (hiện hành) (sửa đổi, bổ sung năm 2012, 2015)</t>
  </si>
  <si>
    <t>Pháp luật dân sự và thực tiễn xét xử (Tái bản lần thứ sáu)</t>
  </si>
  <si>
    <t>Trọng tài viên Trung tâm Trọng tài quốc tế Việt Nam (VIAC)
Luật sư Tưởng Duy Lượng</t>
  </si>
  <si>
    <t>Thanh Hoá với cách mạng Lào và tỉnh Hủa Phăn (1930 - 2010) (Tiếng Lào)</t>
  </si>
  <si>
    <t>Tỉnh uỷ Thanh Hoá</t>
  </si>
  <si>
    <t>Giáo trình tiến trình lịch sử Việt Nam (Dành cho Chương trình Đại học chính trị)</t>
  </si>
  <si>
    <t>Học viện Chính trị quốc gia Hồ Chí Minh
Học viện Chính trị khu vực I
TS. Nguyễn Thị Thanh Huyền (Chủ biên)</t>
  </si>
  <si>
    <t>Kỷ yếu Hội đồng nhân dân tỉnh Ninh Bình (1992-2018)</t>
  </si>
  <si>
    <t>Hội đồng nhân dân tỉnh Ninh Bình</t>
  </si>
  <si>
    <t>Hồ Chí Minh Toàn tập - Tập 10 (1955-1957) (Tiếng Lào)</t>
  </si>
  <si>
    <t>Trường Đại học Đại Nam
Khoa Kế toán
TS. Lê Thế Anh (Chủ biên)</t>
  </si>
  <si>
    <t>Giáo trình kỹ thuật hình sự</t>
  </si>
  <si>
    <t>Trường Đại học Kiểm sát Hà Nội
TS. Nguyễn Đức Hạnh - TS. Hà Lương Tín (Đồng chủ biên)</t>
  </si>
  <si>
    <t>Sách thí điểm (phối hợp với TTPH)</t>
  </si>
  <si>
    <t>Phương pháp phân tích luật viết</t>
  </si>
  <si>
    <t>Viện sĩ, PGS.TS. Nguyễn Ngọc Điện</t>
  </si>
  <si>
    <t>Trách nhiệm bồi thường thiệt hại ngoài hợp đồng trong Bộ luật Dân sự (hiện hành) và những tình huống thực tế (Tái bản có sửa đổi, bổ sung)
(Sách tham khảo)</t>
  </si>
  <si>
    <t>Chủ tịch Hồ Chí Minh với Bắc Ninh</t>
  </si>
  <si>
    <t>Ban Thường vụ Tỉnh uỷ Bắc Ninh</t>
  </si>
  <si>
    <t>Nhận thức của Trung Quốc về sức mạnh quốc gia
(Sách tham khảo)</t>
  </si>
  <si>
    <t>Học viện Ngoại giao
TS. Đinh Thị Hiền Lương (Chủ biên)</t>
  </si>
  <si>
    <t>Hoàn thiện thể chế để phát triển hệ thống ngân hàng Việt Nam minh bạch, hiệu quả và bền vững</t>
  </si>
  <si>
    <t>TS. Nguyễn Đức Kiên
TS. Phan Hồng Mai (Đồng chủ biên)</t>
  </si>
  <si>
    <t>Bình luận ngắn - Lý thuyết, kỹ năng và thực tiễn</t>
  </si>
  <si>
    <t>TS. Nguyễn Tri Thức</t>
  </si>
  <si>
    <t>Việt Nam - Hàn Quốc: 25 năm hợp tác, phát triển (1992-2017) và triển vọng đến năm 2022</t>
  </si>
  <si>
    <t>PGS.TS. Nguyễn Văn Lan (Chủ biên)</t>
  </si>
  <si>
    <t>Những tên gọi, bí danh, bút danh của Chủ tịch Hồ Chí Minh (Xuất bản lần thứ sáu, có sửa chữa, bổ sung)</t>
  </si>
  <si>
    <t>Bác Hồ - Tấm gương đạo đức sáng ngời (Xuất bản lần thứ hai)</t>
  </si>
  <si>
    <t>Lịch sử phong trào công nhân, viên chức, lao động và công đoàn huyện Hướng Hoá (1930-2018)</t>
  </si>
  <si>
    <t>Liên đoàn Lao động huyện Hướng Hóa, tỉnh Quảng Trị</t>
  </si>
  <si>
    <t>Hoàn thiện chính sách phát triển đội ngũ hiệu trưởng trường trung học phổ thông khu vực Tây Nguyên</t>
  </si>
  <si>
    <t>TS. Tôn Thị Ngọc Hạnh</t>
  </si>
  <si>
    <t>Ngoại giao Việt Nam 2018</t>
  </si>
  <si>
    <t>Cộng hoà xã hội chủ nghĩa Việt Nam
Bộ Ngoại giao</t>
  </si>
  <si>
    <t>Luật thực hành tiết kiệm, chống lãng phí (hiện hành) (sửa đổi, bổ sung năm 2017, 2018)</t>
  </si>
  <si>
    <t>Sự điều chỉnh chiến lược của các nước lớn và ứng phó của Việt Nam</t>
  </si>
  <si>
    <t>Viện Khoa học xã hội nhân văn quân sự
Thiếu tướng, PGS.TS.NGND. Nguyễn Bá Dương (Chủ biên)</t>
  </si>
  <si>
    <t>TWĐH 500b, TPH (Viện KHNVQS) 300b (84.000đ)</t>
  </si>
  <si>
    <t>Vận dụng phương pháp ngoại giao Hồ Chí Minh trong sự nghiệp xây dựng và bảo vệ Tổ quốc hiện nay</t>
  </si>
  <si>
    <t>TS. Nguyễn Thị Minh Thuỳ</t>
  </si>
  <si>
    <t>Sự thật (4200), Cần Thơ (3000), Fahasa (1000b)</t>
  </si>
  <si>
    <t>Luật kỳ 7 QH XIV</t>
  </si>
  <si>
    <t>Luật Phòng, chống tác hại của rượu, bia</t>
  </si>
  <si>
    <t>Sự thật (4100), Cần Thơ (3000), Fahasa (1000)</t>
  </si>
  <si>
    <t>Luật Đầu tư công</t>
  </si>
  <si>
    <t>Sự Thật (3400), Cần Thơ (3000)</t>
  </si>
  <si>
    <t>Luật Thi hành án hình sự</t>
  </si>
  <si>
    <t>Sự thật (3500), Cần Thơ (3000)</t>
  </si>
  <si>
    <t>Luật Quản lý thuế</t>
  </si>
  <si>
    <t>Luật Kiến trúc</t>
  </si>
  <si>
    <t>Sự thật (2900), Cần Thơ (3000), Khuyến học (1000)</t>
  </si>
  <si>
    <t>Luật Đầu tư (hiện hành) (sửa đổi, bổ sung năm 2016, 2017, 2018)
(Song ngữ Việt - Anh)
Law on Investment (current law) (amended and supplemented in 2016, 2017, 2018)
(Vietnamese - English)</t>
  </si>
  <si>
    <t>Những mẩu chuyện về tấm gương đạo đức Hồ Chí Minh - Tập I</t>
  </si>
  <si>
    <t>Ban Tuyên giáo Trung ương
Trung tâm Thông tin công tác tuyên giáo</t>
  </si>
  <si>
    <t>Những mẩu chuyện về tấm gương đạo đức Hồ Chí Minh - Tập II</t>
  </si>
  <si>
    <t>Báo cáo tháng 7 (46c), BCT (9c)</t>
  </si>
  <si>
    <t>Giáo trình pháp luật đại cương</t>
  </si>
  <si>
    <t>PGS.TS.GVCC. Phan Trung Hiền (Chủ biên)
ThS. Diệp Thành Nguyên - ThS. Huỳnh Thị Sinh Hiền</t>
  </si>
  <si>
    <t>Tài liệu chuyên đề bồi dưỡng lý luận chính trị và nghiệp vụ dành cho cán bộ Hội Liên hiệp Phụ nữ ở cơ sở (Xuất bản lần thứ hai)</t>
  </si>
  <si>
    <t>Ban Tuyên giáo Trung ương Đảng
Trung ương Hội Liên hiệp Phụ nữ Việt Nam</t>
  </si>
  <si>
    <t>Hồi ký Lộ Vòng Cung Cần Thơ thời kỳ chống đế quốc Mỹ, cứu nước</t>
  </si>
  <si>
    <t>Thành uỷ Cần Thơ</t>
  </si>
  <si>
    <t>Một số vấn đề pháp lý về tài sản mã hoá, tiền mã hoá</t>
  </si>
  <si>
    <t>TS. Phan Chí Hiếu, TS. Nguyễn Thanh Tú (Chủ biên)</t>
  </si>
  <si>
    <t>8-2019</t>
  </si>
  <si>
    <t>Luật Sở hữu trí tuệ (hiện hành) (sửa đổi, bổ sung năm 2009, 2019)</t>
  </si>
  <si>
    <t>Sự thật (3.200), Cần Thơ (3000)</t>
  </si>
  <si>
    <t>Luật Kinh doanh bảo hiểm (hiện hành) (sửa đổi, bổ sung năm 2010, 2019)</t>
  </si>
  <si>
    <t>Sự thật (2900), Cần Thơ (3000), Khuyến học (1500)</t>
  </si>
  <si>
    <t>Tư tưởng Hồ Chí Minh - Sự vận dụng sáng tạo phép biện chứng duy vật, tinh hoa văn hoá dân tộc và nhân loại vào thực tiễn cách mạng Việt Nam</t>
  </si>
  <si>
    <t>Những mẩu chuyện về phong cách Hồ Chí Minh
(Xuất bản lần thứ ba)</t>
  </si>
  <si>
    <t>Những điều cần biết về ký kết và thực hiện hợp đồng dân sự (Theo Bộ luật Dân sự hiện hành)
(Tái bản có sửa chữa, bổ sung)</t>
  </si>
  <si>
    <t>PGS.TS. Vũ Thị Hồng Yến (Chủ biên)</t>
  </si>
  <si>
    <t>Luật An toàn, vệ sinh lao động (hiện hành)</t>
  </si>
  <si>
    <t>Báo cáo Khoa học thường niên năm 2018</t>
  </si>
  <si>
    <t>TWĐH 500b, TPH (HĐ KH các ban Đ TW) 300b (257.000đ)</t>
  </si>
  <si>
    <t>Luật Phòng, chống tham nhũng (hiện hành)</t>
  </si>
  <si>
    <t>Quyền hưởng thụ và tiếp cận các giá trị văn hoá ở Việt Nam</t>
  </si>
  <si>
    <t>TS. Hồ Thị Nga</t>
  </si>
  <si>
    <t>Lịch sử lực lượng vũ trang nhân dân huyện Quan Hoá (1945-2018)</t>
  </si>
  <si>
    <t>Bộ Chỉ huy quân sự tỉnh Thanh Hoá
Đảng uỷ - Ban Chỉ huy Quân sự tỉnh Quan Hoá</t>
  </si>
  <si>
    <t>Việt Nam - Khát vọng hoà bình</t>
  </si>
  <si>
    <t>Uỷ ban Hoà bình Việt Nam</t>
  </si>
  <si>
    <t>KH&amp;CN Hoàng Quốc Việt</t>
  </si>
  <si>
    <t>Lịch sử cách mạng của Đảng bộ và nhân dân xã Vĩnh Quỳnh (1930-2018)</t>
  </si>
  <si>
    <t>Đảng bộ huyện Thanh Trì, thành phố Hà Nội
Ban Chấp hành Đảng bộ xã Vĩnh Quỳnh</t>
  </si>
  <si>
    <t>Phong cách lãnh đạo, quản lý Hồ Chí Minh - Giá trị lý luận và thực tiễn</t>
  </si>
  <si>
    <t>PGS.TS. Lý Việt Quang - ThS. Trần Thị Hợi (Đồng chủ biên)</t>
  </si>
  <si>
    <t>50 năm công an nhân dân thực hiện Di chúc của Chủ tịch Hồ Chí Minh 
(Xuất bản lần thứ hai)</t>
  </si>
  <si>
    <t>Lịch sử truyền thống đấu tranh cách mạng của Đảng bộ và Nhân dân xã Mỹ Yên (1930-1975)</t>
  </si>
  <si>
    <t>Đảng bộ huyện Bến Lức, tỉnh Long An
Ban Chấp hành Đảng bộ xã Mỹ Yên</t>
  </si>
  <si>
    <t>Bộ luật Hình sự (hiện hành) (Bộ luật năm 2015, sửa đổi, bổ sung năm 2017)</t>
  </si>
  <si>
    <t>Lịch sử truyền thống đấu tranh cách mạng của Đảng bộ và Nhân dân Thị trấn Bến Lức (1930-1975)</t>
  </si>
  <si>
    <t>Đảng bộ huyện Bến Lức, tỉnh Long An
Ban Chấp hành Đảng bộ Thị trấn Bến Lức</t>
  </si>
  <si>
    <t>Lịch sử Đảng bộ và Nhân dân xã Lộc Thuận (1930-2018)</t>
  </si>
  <si>
    <t>Huyện uỷ Lộc Ninh, tỉnh Bình Phước
Ban Chấp hành Đảng bộ xã Lộc Thuận</t>
  </si>
  <si>
    <t>Luận giải về Luật Doanh nghiệp (hiện hành) (36 kế sách pháp lý của doanh nghiệp)
(Tái bản lần thứ ba có chỉnh sửa, bổ sung)</t>
  </si>
  <si>
    <t>Luật sư Trương Thanh Đức
Trọng tài viên VIAC</t>
  </si>
  <si>
    <t>Mô hình hay, cách làm hiệu quả trong học tập và làm theo tư tưởng, đạo đức, phong cách Hồ Chí Minh</t>
  </si>
  <si>
    <t>Những tấm gương bình dị mà cao quý trong học tập và làm theo tư tưởng, đạo đức, phong cách Hồ Chí Minh năm 2019</t>
  </si>
  <si>
    <t>Lịch sử công tác dân tộc và Ban Dân tộc tỉnh Bắc Giang (1945-2018)</t>
  </si>
  <si>
    <t>Uỷ ban nhân dân tỉnh Bắc Giang
Ban Dân tộc</t>
  </si>
  <si>
    <t>Lễ hội Bắc Ninh
(Tái bản lần thứ hai, có chỉnh lý, bổ sung)</t>
  </si>
  <si>
    <t>Sở Văn hoá, Thể thao và Du lịch Bắc Ninh
Trần Đình Luyện (Chủ biên)</t>
  </si>
  <si>
    <t>Giáo trình phân tích sự kiện quốc tế</t>
  </si>
  <si>
    <t>Học viện Khoa học quân sự
GS.TS. Đặng Trí Dũng (Chủ biên)</t>
  </si>
  <si>
    <t>Luật Đấu thầu (hiện hành) (sửa đổi năm 2016, 2017, 2019)</t>
  </si>
  <si>
    <t>Luật Hộ tịch (hiện hành)</t>
  </si>
  <si>
    <t>Luật Quốc phòng (hiện hành)</t>
  </si>
  <si>
    <t>Thí điểm: Kinh nghiệm của Trung Quốc trong cải cách
(Sách tham khảo)
Người dịch và hiệu đính: Thanh Huyền - Thuý Lan</t>
  </si>
  <si>
    <t>Trịnh Kiếm, Lý Nhiễm, Trần Chấn Khải, Trương Quảng Chiêu</t>
  </si>
  <si>
    <t>TWĐH (500b), TPH (100b, giá 129.000đ)</t>
  </si>
  <si>
    <t>50 năm thực hiện Di chúc của Chủ tịch Hồ Chí Minh
(Kỷ yếu Hội thảo khoa học cấp quốc gia)</t>
  </si>
  <si>
    <t>Học viện Chính trị quốc gia Hồ Chí Minh
Văn phòng Chủ tịch nước
Ban Tuyên giáo Trung ương Đảng</t>
  </si>
  <si>
    <t>Chủ nghĩa xã hội hiện thực - Thực trạng và triển vọng
(Giáo trình đào tạo sau đại học chuyên ngành Chủ nghĩa xã hội khoa học)</t>
  </si>
  <si>
    <t>PGS.TS Nguyễn An Ninh</t>
  </si>
  <si>
    <t>Lịch sử Đảng bộ và nhân dân thị trấn Như Quỳnh
Tập II (1975-2015)</t>
  </si>
  <si>
    <t>Đảng bộ huyện Văn Lâm, tỉnh Hưng Yên
Ban Chấp hành Đảng bộ thị trấn Như Quỳnh</t>
  </si>
  <si>
    <t>Công tác tuyên truyền trong đồng bào dân tộc Khmer ở Cần Thơ hiện nay</t>
  </si>
  <si>
    <t>Ban Tuyên giáo Thành uỷ Cần Thơ</t>
  </si>
  <si>
    <t>Kỹ năng hoạt động dành cho luật sư trong vụ án hình sự</t>
  </si>
  <si>
    <t>Khoa Luật, Đại học Quốc gia Hà Nội
Trung tâm Nghiên cứu và hỗ trợ pháp lý - Leres
PGS.TS. Nguyễn Ngọc Chí (Chủ biên)</t>
  </si>
  <si>
    <t>Văn hoá dân tộc vùng cao với chủ quyền và an ninh biên giới quốc gia Việt Nam trong thế giới toàn cầu hoá</t>
  </si>
  <si>
    <t>Đại tá, PGS.TS. Lê Kim Bình</t>
  </si>
  <si>
    <t>TWĐH (500b), tác giả - LKTG (200b)</t>
  </si>
  <si>
    <t>978-604-57-4936-4</t>
  </si>
  <si>
    <t>Báo cáo tháng (41c)</t>
  </si>
  <si>
    <t>Tư tưởng Hồ Chí Minh về xây dựng, chỉnh đốn Đảng và sự vận dụng trong xây dựng Đảng về đạo đức hiện nay</t>
  </si>
  <si>
    <t>Lê Khả Phiêu (Chủ biên)</t>
  </si>
  <si>
    <t>TWĐH 1000b, TPH 700b (giá 189.000đ)</t>
  </si>
  <si>
    <t>978-604-57-5028-5</t>
  </si>
  <si>
    <t>Lịch sử và văn hoá - Tiếp cận đa chiều, liên ngành</t>
  </si>
  <si>
    <t>Nguyễn Văn Kim - Phạm Hồng Tung</t>
  </si>
  <si>
    <t>978-604-57-4966-1</t>
  </si>
  <si>
    <t>Lịch sử Đảng bộ Khối các cơ quan tỉnh Thái Nguyên (1954-2019)</t>
  </si>
  <si>
    <t>Ban Chấp hành Đảng bộ Khối các cơ quan tỉnh Thái Nguyên</t>
  </si>
  <si>
    <t>978-604-57-5030-8</t>
  </si>
  <si>
    <t>Lịch sử 30 năm kháng chiến của lực lượng vũ trang nhân dân huyện Châu Thành, tỉnh Sóc Trăng (1945-1975)</t>
  </si>
  <si>
    <t>978-604-57-4763-6</t>
  </si>
  <si>
    <t>Lịch sử Cục Kỹ thuật Quân khu 9 (1979-2019)</t>
  </si>
  <si>
    <t>Bộ Tư lệnh Quân khu 9 - Cục Kỹ thuật</t>
  </si>
  <si>
    <t>978-604-57-4977-7</t>
  </si>
  <si>
    <t>Kiểm soát quyền lực ở nước ta qua công tác kiểm tra, giám sát và kỷ luật Đảng</t>
  </si>
  <si>
    <t>Uỷ ban Kiểm tra Trung ương Đảng
Mai Trực (Chủ biên)</t>
  </si>
  <si>
    <t>978-604-57-4987-6</t>
  </si>
  <si>
    <t>Lịch sử truyền thống đấu tranh cách mạng của Đảng bộ và Nhân dân xã Lương Hoà (Lương Hoà - Lương Bình) (1930-1975)</t>
  </si>
  <si>
    <t>Đảng bộ huyện Bến Lức, tỉnh Long An
Ban Chấp hành Đảng bộ xã Lương Hoà - xã Lương Bình</t>
  </si>
  <si>
    <t>978-604-57-4956-2</t>
  </si>
  <si>
    <t>Chín biện pháp bảo đảm nghĩa vụ hợp đồng (Quy định, thực tế và thiết kế giao dịch theo Bộ luật Dân sự (hiện hành)
(Tái bản có sửa chữa, bổ sung)</t>
  </si>
  <si>
    <t>Luật sư Trương Thanh Đức
(Trọng tài viên VIAC)</t>
  </si>
  <si>
    <t>Khuyến học (730b), Sự thật (500b)</t>
  </si>
  <si>
    <t>978-604-57-5014-8</t>
  </si>
  <si>
    <t>Điều lệ Hội Xã hội học Việt Nam</t>
  </si>
  <si>
    <t>978-604-57-5024-7</t>
  </si>
  <si>
    <t>Giáo dục đạo đức cho sinh viên ngành y khu vực Nam Bộ Việt Nam hiện nay</t>
  </si>
  <si>
    <t>TS. Trần Thị Hồng Lê</t>
  </si>
  <si>
    <t>978-604-57-5039-1</t>
  </si>
  <si>
    <t>Phát huy tinh thần yêu nước của thanh niên quân đội trong bảo vệ chủ quyền biển, đảo Việt Nam hiện nay</t>
  </si>
  <si>
    <t>Trịnh Minh Thế, Trần Xuân Cần, Bùi Văn Mạnh (Đồng chủ biên)</t>
  </si>
  <si>
    <t>978-604-57-5017-9</t>
  </si>
  <si>
    <t>Quan họ - Nguồn gốc và quá trình phát triển
(Tái bản lần thứ nhất, có chỉnh lý)</t>
  </si>
  <si>
    <t>Sở Văn hoá, Thể thao và Du lịch Bắc Ninh
Đặng Văn Lung - Hồng Thao - Trần Linh Quý</t>
  </si>
  <si>
    <t>978-604-57-4983-8</t>
  </si>
  <si>
    <t>Bác Hồ viết Di chúc (tiếng Nga)</t>
  </si>
  <si>
    <t>9-2019</t>
  </si>
  <si>
    <t>978-604-57-5066-7</t>
  </si>
  <si>
    <t>Di tích và danh thắng tỉnh Bình Dương</t>
  </si>
  <si>
    <t>Sở Văn hoá, Thể thao và Du lịch tỉnh Bình Dương
Ban Quản lý di tích và danh thắng</t>
  </si>
  <si>
    <t>978-604-57-4714-8</t>
  </si>
  <si>
    <t>Vai trò lịch sử và ảnh hưởng của chi bộ Đảng đầu tiên đối với phong trào cách mạng ở Cần Thơ và trong vùng</t>
  </si>
  <si>
    <t>978-604-57-5011-7</t>
  </si>
  <si>
    <t>978-604-57-4570-0</t>
  </si>
  <si>
    <t>Theo dòng thời cuộc</t>
  </si>
  <si>
    <t>GS.TS. Vũ Văn Hiền</t>
  </si>
  <si>
    <t>978-604-57-5033-9</t>
  </si>
  <si>
    <t>Tập tình huống pháp luật và quản lý hành chính nhà nước (Dùng làm tài liệu phục vụ nghiên cứu, giảng dạy, học tập Chương trình Trung cấp lý luận chính trị - hành chính)</t>
  </si>
  <si>
    <t>PGS.TS. Nguyễn Thị Ngọc Hoa
ThS. Nguyễn Thị Mai
(Đồng chủ biên)</t>
  </si>
  <si>
    <t>978-604-57-5043-8</t>
  </si>
  <si>
    <t>Tư tưởng quân sự Việt Nam trong chiến tranh giữ nước</t>
  </si>
  <si>
    <t>978-604-57-</t>
  </si>
  <si>
    <t>Hội đồng Khoa học các cơ quan Đảng Trung ương
Hội đồng Khoa học cơ quan Uỷ ban Kiểm tra Trung ương Đảng
Mai Trực (Chủ biên)</t>
  </si>
  <si>
    <t>KT+Đ</t>
  </si>
  <si>
    <t>Sách TWĐH của Ban KT; Sách LKTG do Ban Đảng in 
(Nguyễn Trang đứng tên BT cùng BTV ban KT)</t>
  </si>
  <si>
    <t>978-604-57-5034-6</t>
  </si>
  <si>
    <t>Di chúc của Chủ tịch Hồ Chí Minh - Giá trị lịch sử và ý nghĩa định hướng cho cách mạng Việt Nam</t>
  </si>
  <si>
    <t>978-604-57-5067-4</t>
  </si>
  <si>
    <t>Xây dựng nền kinh tế Mỹ mới: Thông minh, công bằng và bền vững (Sách tham khảo)
Dịch và hiệu đính: Tuấn Trung - Anh Đức</t>
  </si>
  <si>
    <t>TWĐH (500), TPH (150b, giá 59.000đ)</t>
  </si>
  <si>
    <t>978-604-57-4771-1</t>
  </si>
  <si>
    <t>Chính sách an ninh mạng trong quan hệ quốc tế hiện nay và đối sách của Việt Nam (Sách tham khảo)</t>
  </si>
  <si>
    <t>TS. Nguyễn Việt Lâm (Chủ biên)</t>
  </si>
  <si>
    <t>978-604-57-4616-5</t>
  </si>
  <si>
    <t>Công việc trong tương lai: Thu hút nhân tài, xây dựng đội ngũ lãnh đạo tài giỏi và tạo ra tổ chức có tính cạnh tranh
Biên dịch và hiệu đính: 
Dương Thị Thu Hằng, Lê Diệu Hường, Phạm Thị Thanh Xuân, Bùi Quỳnh Nga</t>
  </si>
  <si>
    <t>Jacob Morgan</t>
  </si>
  <si>
    <t>TWĐH (500b), TPH (270 b, giá 148.000đ)</t>
  </si>
  <si>
    <t>978-604-57-5049-0</t>
  </si>
  <si>
    <t>Báo cáo quý III (117 cuốn; 171.335 bản; 49.767.656 trang quy đổi)</t>
  </si>
  <si>
    <t>Luật phòng, chống tham nhũng (hiện hành) và Nghị định quy định chi tiết một số điều và biện pháp thi hành</t>
  </si>
  <si>
    <t>978-604-57-5045-2</t>
  </si>
  <si>
    <t>Nối bản quý III</t>
  </si>
  <si>
    <t>Hiệp định thương mại tự do: Các cam kết, nghĩa vụ về môi trường và các vấn đề đặt ra cho Việt Nam
(Sách chuyên khảo)</t>
  </si>
  <si>
    <t>Tổng cục môi trường
Viện Khoa học môi trường
PGS.TS. Phạm Văn Lợi (Chủ biên)</t>
  </si>
  <si>
    <t>978-604-57-4933-3</t>
  </si>
  <si>
    <t>M+TB+N (quý III)</t>
  </si>
  <si>
    <t>Tuyển tập các án lệ (Do Hội đồng thẩm phán Toà án nhân dân tối cao công bố)</t>
  </si>
  <si>
    <t>978-604-57-5048-3</t>
  </si>
  <si>
    <t>Trí thức Việt Nam với cuộc cách mạng công nghiệp 4.0</t>
  </si>
  <si>
    <t>PGS.TS. Lê Văn Thắng - TS. Nguyễn Văn Tuân (Đồng chủ biên)</t>
  </si>
  <si>
    <t>978-604-57-4927-2</t>
  </si>
  <si>
    <t>Góp bàn một số vấn đề về sự lãnh đạo của Đảng hiện nay</t>
  </si>
  <si>
    <t>978-604-57-5087-2</t>
  </si>
  <si>
    <t>Xây dựng mô hình chính phủ nhỏ, xã hội lớn - Xu hướng trên thế giới và những vấn đề đặt ra ở Việt Nam hiện nay</t>
  </si>
  <si>
    <t>TS. Nguyễn Khánh Ly, TS. Đoàn Văn Dũng (Đồng chủ biên)</t>
  </si>
  <si>
    <t>978-604-57-4928-9</t>
  </si>
  <si>
    <t>Mối quan hệ giữa tăng trưởng kinh tế với phát triển văn hoá, thực hiện tiến bộ và công bằng xã hội ở Việt Nam (Sách chuyên khảo)</t>
  </si>
  <si>
    <t>GS.TS. Ngô Thắng Lợi - PGS.TS. Vũ Thành Hưởng (Đồng chủ biên)</t>
  </si>
  <si>
    <t>978-604-57-5063-6</t>
  </si>
  <si>
    <t>978-604-57-4596-0</t>
  </si>
  <si>
    <t>Hồ Chí Minh Toàn tập - Tập 14 (1963-1965) (Tiếng Lào)</t>
  </si>
  <si>
    <t>978-604-57-4884-8</t>
  </si>
  <si>
    <t>Đọc và phân tích báo cáo tài chính, báo cáo quyết toán đơn vị hành chính, sự nghiệp (Theo Thông tư số 107/2017/TT-BTC ngày 10/10/2017 của Bộ Tài chính) (Sách chuyên khảo)</t>
  </si>
  <si>
    <t>TS. Nguyễn Thị Thanh</t>
  </si>
  <si>
    <t>978-604-57-4814-5</t>
  </si>
  <si>
    <t>Trách nhiệm hình sự và loại trừ trách nhiệm hình sự (Sách chuyên khảo)</t>
  </si>
  <si>
    <t>PGS.TS. Trịnh Tiến Việt</t>
  </si>
  <si>
    <t>Lịch sử cách mạng xã Cầu Bà (1945-2015)
(Sơ thảo)</t>
  </si>
  <si>
    <t>Đảng bộ huyện Khánh Vĩnh, tỉnh Khánh Hoà
Ban Chấp hành Đảng bộ xã Cầu Bà</t>
  </si>
  <si>
    <t>Xem xét, giải quyết lại quyết định giải quyết khiếu nại đã có hiệu lực pháp luật</t>
  </si>
  <si>
    <t>Thanh tra Chính phủ
Viện Chiến lược và Khoa học Thanh tra</t>
  </si>
  <si>
    <t>Giáo trình Luật tố tụng dân sự - Quyển 1: Những vấn đề lý luận chung</t>
  </si>
  <si>
    <t>Trường Đại học Cần Thơ
Khoa Luật
PGS.TS.GVCC. Phan Trung Hiền (Chủ biên)</t>
  </si>
  <si>
    <t>Báo cáo tháng (38c)</t>
  </si>
  <si>
    <t>Pháp luật kinh tế Việt Nam trong thời kỳ đổi mới</t>
  </si>
  <si>
    <t>PGS.TS. Nguyễn Hữu Chí
PGS.TS. Nguyễn Quang Tuyến
TS. Nguyễn Thị Dung
(Đồng chủ biên)</t>
  </si>
  <si>
    <t>Văn kiện Đại hội Đảng thời kỳ đổi mới
Phần I (Đại hội VI, VII, VIII, IX)</t>
  </si>
  <si>
    <t>TWĐH (500b), TPH (230b, giá 442k)</t>
  </si>
  <si>
    <t>Văn kiện Đại hội Đảng thời kỳ đổi mới
Phần II (Đại hội X, XI, XII)</t>
  </si>
  <si>
    <t>TWĐH (500b), TPH (230b, giá 347k)</t>
  </si>
  <si>
    <t>Nghị trường và sự lan toả</t>
  </si>
  <si>
    <t>TS. Bùi Sỹ Lợi</t>
  </si>
  <si>
    <t>Vì Tây Nguyên bình yên và phát triển</t>
  </si>
  <si>
    <t>GS.TS. Nguyễn Văn Tài - PGS.TS. Văn Đức Thanh
(Đồng chủ biên)</t>
  </si>
  <si>
    <t>Tư duy đạo đức - Vì sao những người tốt bị chia rẽ bởi chính trị và tôn giáo 
(Sách tham khảo)
(Xuất bản lần thứ hai)</t>
  </si>
  <si>
    <t>Cách dạy - Cách học - Cách sống trong thế kỷ XXI (Khảo sát triết lý giáo dục của Dewey và Makiguchi để đưa ra phương thức giáo dục mới cho nhân loại)
(Sách tham khảo)
Người dịch: Trần Quang Tuệ</t>
  </si>
  <si>
    <t>Daisaku Ikeda - Jim Garrison - Larry Hickman</t>
  </si>
  <si>
    <t>TWĐH (500b), TPH (2250 b, giá 145k)</t>
  </si>
  <si>
    <t>Hồ Chí Minh
Các tác phẩm chọn lọc về hoà bình, dân chủ và bình đẳng giới
(Sách tham khảo)</t>
  </si>
  <si>
    <t>TS. Nguyễn Đài Trang
(Sưu tầm, giới thiệu)</t>
  </si>
  <si>
    <t>Nhà ngoại giao kể chuyện</t>
  </si>
  <si>
    <t>Giáo trình kế toán tài chính
Phần 1</t>
  </si>
  <si>
    <t>Lịch sử công tác dân tộc tỉnh Kon Tum (1945-2017)</t>
  </si>
  <si>
    <t>Uỷ ban Dân tộc tỉnh Kon Tum
Ban Dân tộc</t>
  </si>
  <si>
    <t>Lịch sử Đảng bộ tỉnh Lạng Sơn (1930-1985)</t>
  </si>
  <si>
    <t>Đảng Cộng sản Việt Nam
Ban Chấp hành Đảng bộ tỉnh Lạng Sơn</t>
  </si>
  <si>
    <t>Biện pháp ngoại giao trong bảo vệ an ninh quốc gia (Kỷ yếu hội thảo khoa học quốc tế)
Diplomatic measures in national security protection
(Proceedings of the international scientific conference)</t>
  </si>
  <si>
    <t>Học viện An ninh Nhân dân, Việt Nam - Học viện An ninh Liên bang Nga
People's security academy, Vietnam - FSB academy</t>
  </si>
  <si>
    <t>10-2019</t>
  </si>
  <si>
    <t>Một số biện pháp khắc phục hậu quả trong xử phạt vi phạm hành chính
Thực trạng và hướng hoàn thiện
(Sách chuyên khảo)</t>
  </si>
  <si>
    <t>TS. Cao Vũ Minh (Chủ biên)
ThS. Nguyễn Nhật Khanh - ThS. Trương Tư Phước</t>
  </si>
  <si>
    <t>Thực hiện, áp dụng và giải thích pháp luật ở Việt Nam</t>
  </si>
  <si>
    <t>GS.TS. Nguyễn Minh Đoan
Nguyễn Minh Đức</t>
  </si>
  <si>
    <t>Luật Du lịch (hiện hành)</t>
  </si>
  <si>
    <t>Luật Việc làm (hiện hành)</t>
  </si>
  <si>
    <t>Luật Hỗ trợ doanh nghiệp nhỏ và vừa (hiện hành)</t>
  </si>
  <si>
    <t>Lịch sử Đảng bộ thành phố Việt Trì (1939-2019)
(Tái bản lần thứ hai có chỉnh lý, bổ sung)</t>
  </si>
  <si>
    <t>Đảng bộ tỉnh Phú Thọ
Ban Chấp hành Đảng bộ thành phố Việt Trì</t>
  </si>
  <si>
    <t>Minh Đạt</t>
  </si>
  <si>
    <t>Lịch sử cách mạng xã Khánh Thượng (1945-2010)</t>
  </si>
  <si>
    <t>Đảng bộ huyện Khánh Vĩnh, tỉnh Khánh Hoà
Ban Chấp hành Đảng bộ xã Khánh Thượng</t>
  </si>
  <si>
    <t>Văn hoá đối ngoại Việt Nam trong quá trình hội nhập quốc tế
( Sách chuyên khảo )
( Xuất bản lần thứ ba, có chỉnh sửa, bổ sung )
( Tiếng Lào )</t>
  </si>
  <si>
    <t>PGS.TS. Vũ Trọng Lâm 
( Chủ biên )</t>
  </si>
  <si>
    <t>Sách tặng Lào 2019</t>
  </si>
  <si>
    <t>Luật phòng, chống bạo lực gia đình (hiện hành)</t>
  </si>
  <si>
    <t>Lịch sử cách mạng xã Khánh Thành (1945-2015)</t>
  </si>
  <si>
    <t>Đảng bộ huyện Khánh Vĩnh, tỉnh Khánh Hoà
Ban Chấp hành Đảng bộ xã Khánh Thành</t>
  </si>
  <si>
    <t>Bác Hồ với Ninh Bình
Ninh Bình làm theo lời Bác</t>
  </si>
  <si>
    <t>Ban Tuyên giáo Tỉnh uỷ Ninh Bình</t>
  </si>
  <si>
    <t>Lịch sử lực lượng vũ trang huyện Thanh Bình (1945-2015)</t>
  </si>
  <si>
    <t>Đảng uỷ - Ban Chỉ huy Quân sự huyện Thanh Bình, tỉnh Đồng Tháp</t>
  </si>
  <si>
    <t>Sổ tay Luật sư
1
Luật sư và hành nghề luật sư
(Xuất bản lần thứ hai, có sửa chữa, bổ sung)</t>
  </si>
  <si>
    <t>Sổ tay Luật sư
2
Kỹ năng hành nghề luật sư trong tố tụng hình sự hành chính, dân sự
(Xuất bản lần thứ hai, có sửa chữa, bổ sung)</t>
  </si>
  <si>
    <t>Sổ tay Luật sư
3
Kỹ năng hành nghề luật sư tư vấn trong lĩnh vực đầu tư, kinh doanh, thương mại
(Xuất bản lần thứ hai, có sửa chữa, bổ sung)</t>
  </si>
  <si>
    <t>Báo cáo kết quả kiểm kê, đánh giá thực chất tình hình các nguồn lực của nền kinh tế giai đoạn 2011 - 2015 ( Tài liệu lưu hành nội bộ )</t>
  </si>
  <si>
    <t>Ban Chấp hành Trung ương
Ban Cán sự Đảng Chính phủ</t>
  </si>
  <si>
    <t>Tài liệu mật. Cấp phát theo DS của Bộ Kế hoạch &amp; ĐT. Không có sách lưu chiểu</t>
  </si>
  <si>
    <t>Lịch sử Ban Tổ chức Tỉnh uỷ Đồng Tháp (1961-2015) (Sơ thảo)</t>
  </si>
  <si>
    <t>Tỉnh uỷ Đồng Tháp
Ban Tổ chức</t>
  </si>
  <si>
    <t>Ứng phó biến đổi khí hậu nhìn từ góc độ cộng đồng</t>
  </si>
  <si>
    <t>Hội Bảo vệ Thiên nhiên và Môi trường Việt Nam (VACNE)</t>
  </si>
  <si>
    <t>TWĐH 500b, TPH 100 b (124.000đ)</t>
  </si>
  <si>
    <t>Luật thanh niên (hiện hành)</t>
  </si>
  <si>
    <t>Luật phòng, chống mua bán người (hiện hành)</t>
  </si>
  <si>
    <t>Lịch sử Đảng bộ Công an Trung ương (1945 - 2015)
( Mật )</t>
  </si>
  <si>
    <t>Đảng Cộng sản Việt Nam
Đảng bộ Công an Trung ương</t>
  </si>
  <si>
    <t>Tài liệu mật. Không có sách lưu chiểu</t>
  </si>
  <si>
    <t>Quá trình xã hội hoá các hoạt động văn học, nghệ thuật ở Việt Nam</t>
  </si>
  <si>
    <t>TWĐH (500b), LKTG (250b)</t>
  </si>
  <si>
    <t>Lịch sử truyền thống đấu tranh cách mạng của Đảng bộ và nhân dân xã Thạnh Lợi (Thạnh Hoà - Thạnh Lợi) (1930-1975)</t>
  </si>
  <si>
    <t>Đảng bộ huyện Bến Lức, tỉnh Long An
Ban Chấp hành Đảng bộ xã Thạnh Hoà - xã Thạnh Lợi</t>
  </si>
  <si>
    <t>Sơn Tây
Truyền thống, hiện tại và tương lai
Chào mừng kỷ niệm 65 năm Ngày Giải phóng Sơn Tây (3/8/1954 - 3/8/2019)</t>
  </si>
  <si>
    <t>Thị uỷ - Hội đồng nhân dân - Uỷ ban nhân dân
Uỷ ban Mặt trận Tổ quốc thị xã Sơn Tây
Thành phố Hà Nội</t>
  </si>
  <si>
    <t>Đảng lãnh đạo phát huy bản sắc văn hoá dân tộc trong thời kỳ mới (1998-2018)</t>
  </si>
  <si>
    <t>TS. Bùi Bạch Đằng</t>
  </si>
  <si>
    <t>Luật quốc tịch Việt Nam (hiện hành) (Sửa đổi, bổ sung năm 2014)</t>
  </si>
  <si>
    <t>Lịch sử Đảng bộ và nhân dân xã An Bình (1975-2015)</t>
  </si>
  <si>
    <t>Đảng bộ huyện Phú Giáo
Ban Chấp hành Đảng bộ xã An Bình</t>
  </si>
  <si>
    <t>Lịch sử Mặt trận Tổ quốc Việt Nam tỉnh Bình Dương
(1930-2015)</t>
  </si>
  <si>
    <t>Uỷ ban Mặt trận Tổ quốc Việt Nam tỉnh Bình Dương</t>
  </si>
  <si>
    <t>Trí thức và vai trò của trí thức trong quá trình phát triển của Việt Nam hiện nay</t>
  </si>
  <si>
    <t>PGS.TS. Nguyễn Viết Thông - TS. Lê Thị Sự</t>
  </si>
  <si>
    <t>TWĐH (500b), TPH (150b, giá 93.000đ)</t>
  </si>
  <si>
    <t>Báo cáo tháng 10 (46 cuốn)</t>
  </si>
  <si>
    <t>Xây dựng và vận hành bộ máy quản lý nhà nước
Một số vấn đề lý luận và thực tiễn hiện nay</t>
  </si>
  <si>
    <t>GS.TSKH. Nguyễn Văn Thâm</t>
  </si>
  <si>
    <t>81000 (500b), 84000 (500b)</t>
  </si>
  <si>
    <t>LKTG (500b giá 81.000), TPH (500b giá 84.000)</t>
  </si>
  <si>
    <t>Quốc phòng Việt Nam 2019</t>
  </si>
  <si>
    <t>Cộng hoà xã hội chủ nghĩa Việt Nam
Bộ Quốc phòng</t>
  </si>
  <si>
    <t>2019 Viet Nam National Defence</t>
  </si>
  <si>
    <t>Socialist Republic of Viet Nam
Ministry of National Defence</t>
  </si>
  <si>
    <r>
      <t>Áp dụng tư duy hệ thống, hệ thống quản lý Malik trong xây dựng và phát triển Học viện Cảnh sát nhân dân hiện nay
Kỷ yếu Hội thảo khoa học quốc tế 
Proceedings of International Conference: Applying systems thinking and the Malik management systems</t>
    </r>
    <r>
      <rPr>
        <sz val="12"/>
        <rFont val="Symbol"/>
        <family val="1"/>
        <charset val="2"/>
      </rPr>
      <t>â</t>
    </r>
    <r>
      <rPr>
        <sz val="12"/>
        <rFont val="Times New Roman"/>
        <family val="1"/>
      </rPr>
      <t xml:space="preserve"> in building and developing the present people's police academy</t>
    </r>
  </si>
  <si>
    <t>Bộ Công an
Học viện Cảnh sát Nhân dân
Tiểu ban lý luận bảo đảm trật tự, an toàn xã hội</t>
  </si>
  <si>
    <t>Tư tưởng Hồ Chí Minh về cách mạng giải phóng dân tộc
Một số vấn đề lý luận và thực tiễn</t>
  </si>
  <si>
    <t>Bài tập luật hình sự và luật tố tụng hình sự</t>
  </si>
  <si>
    <t>Trường Đại học Đà Lạt
TS. Nguyễn Thị Loan, Trần Thị Ngọc Kim, Trần Thị Thanh Hằng</t>
  </si>
  <si>
    <t>Lịch sử phong trào phụ nữ tỉnh Thanh Hoá (1930-2016)</t>
  </si>
  <si>
    <t>Hội Liên hiệp Phụ nữ tỉnh Thanh Hoá</t>
  </si>
  <si>
    <t>Di chúc Bác Hồ mãi là ánh sáng soi đường cho dân tộc Việt Nam</t>
  </si>
  <si>
    <t>Chủ quyền Việt Nam trên Biển Đông</t>
  </si>
  <si>
    <t>Đại học Quốc gia Thành phố Hồ Chí Minh
PGS.TS. Hà Minh Hồng, PGS.TS. Trần Nam Tiến, TS. Nguyễn Kim Hoàng, TS. Ngô Hữu Phước</t>
  </si>
  <si>
    <t>Đấu tranh phòng, chống "diễn biến hoà bình" ở nước ta hiện nay</t>
  </si>
  <si>
    <t>BCT ( c)</t>
  </si>
  <si>
    <t>Tác động của các nhân tố nội bộ đối với chính sách đối ngoại của Mỹ dưới thời Donald Trump (Sách tham khảo)</t>
  </si>
  <si>
    <t>TS. Tô Anh Tuần (Chủ biên)</t>
  </si>
  <si>
    <t>Luật ngân hàng nhà nước Việt Nam (hiện hành) và văn bản hướng dẫn thi hành</t>
  </si>
  <si>
    <t>Sổ tay công tác khoa giáo của Đảng trên địa bàn tỉnh Đắk Nông giai đoạn 2004-2019 (Tài liệu lưu hành nội bộ)</t>
  </si>
  <si>
    <t>Ban Tuyên giáo Tỉnh uỷ Đắk Nông</t>
  </si>
  <si>
    <t>Văn kiện Đại hội đại biểu toàn quốc lần thứ IX</t>
  </si>
  <si>
    <t>11-2019</t>
  </si>
  <si>
    <t>Không có sách do CT in tái bản rồi lại xin huỷ. TPHCM in NB</t>
  </si>
  <si>
    <t>Phan Thanh - Anh là ai?</t>
  </si>
  <si>
    <t>Diplomatic Bluebook 2018</t>
  </si>
  <si>
    <t>Socialist Republic of Viet Nam
Ministry of Foreign Affairs</t>
  </si>
  <si>
    <t>Dạy học ngữ văn theo định hướng năng lực</t>
  </si>
  <si>
    <t>Nguyễn Trọng Hoàn</t>
  </si>
  <si>
    <t>Đảm bảo an ninh thông tin trong kỷ nguyên 4.0 
(Kỷ yếu Hội thảo khoa học quốc tế)
Information Security in the Context of Industry 4.0 (Proceedings of the International Scientific Conference)</t>
  </si>
  <si>
    <t>Bộ Công an Việt Nam
Học viện An ninh nhân dân
Ministry of Public Security of Viet Nam
People's Security Academy</t>
  </si>
  <si>
    <t>Lịch sử Đảng bộ huyện Khánh Sơn (1975-2015)</t>
  </si>
  <si>
    <t>Đảng bộ tỉnh Khánh Hoà
Ban Chấp hành Đảng bộ huyện Khánh Sơn</t>
  </si>
  <si>
    <t>Nâng cao chất lượng, hiệu quả các cuộc hội thảo quốc tế về lý luận giữa Đảng Cộng sản Việt Nam và một số chính đảng trên thế giới</t>
  </si>
  <si>
    <t>Hội đồng Khoa học các cơ quan Đảng Trung ương
ThS. Nguyễn Hồng Sơn (Chủ biên)</t>
  </si>
  <si>
    <t>Lịch sử truyền thống cách mạng xã Phong Mỹ (1930-2010)</t>
  </si>
  <si>
    <t>Đảng bộ huyện Cao Lãnh, tỉnh Đồng Tháp
Ban Chấp hành Đảng bộ xã Phong Mỹ</t>
  </si>
  <si>
    <t>Thời cuộc và trách nhiệm</t>
  </si>
  <si>
    <t>Truyền thông VN, Báo ND HN</t>
  </si>
  <si>
    <t>QLP 1000 b (truyền thông); TWĐH 500 (Báo ND HN)</t>
  </si>
  <si>
    <t>Thi hành Hiến pháp năm 2013
Thực trạng và những vấn đề đặt ra
(Sách tham khảo)</t>
  </si>
  <si>
    <t>Khoa Luật, Đại học Quốc gia Hà Nội
PGS.TS. Nguyễn Thị Quế Anh, PGS.TS. Vũ Công Giao, PGS.TS. Nguyễn Hoàng Anh, TS. Mai Văn Thắng (Đồng chủ biên)</t>
  </si>
  <si>
    <t>Giáo trình Quản trị dự án</t>
  </si>
  <si>
    <t>Trường Đại học Đại Nam
Khoa Quản trị kinh doanh
PGS.TS. Từ Quang Phương - ThS. Phạm Văn Minh (Đồng chủ biên)</t>
  </si>
  <si>
    <t>Mô hình, hiệu quả đầu tư của Nhà nước cho dịch vụ công thiết yếu
Những vấn đề và giải pháp
(Sách chuyên khảo)</t>
  </si>
  <si>
    <t>Học viện Chính trị Khu vực I
PGS.TS. Nguyễn Vĩnh Thanh (Chủ biên)</t>
  </si>
  <si>
    <t>BCT (6c), BC tháng 11 (27)</t>
  </si>
  <si>
    <t>Giá trị cốt lõi của chủ nghĩa Mác - Lênin về mối quan hệ giữa lực lượng sản xuất và quan hệ sản xuất trong giai đoạn hiện nay</t>
  </si>
  <si>
    <t>TWĐH 500, TPH 150b (167000)</t>
  </si>
  <si>
    <t>Nhà nước kiến tạo phát triển - Kinh nghiệm của một số nước trên thế giới và giá trị tham khảo cho Việt Nam</t>
  </si>
  <si>
    <t>Chủ tịch Hồ Chí Minh với Đại tướng Võ Nguyên Giáp</t>
  </si>
  <si>
    <t xml:space="preserve">Hội đồng Chỉ đạo xuất bản sách xã, phường, thị trấn </t>
  </si>
  <si>
    <t>Xã phường thị trấn</t>
  </si>
  <si>
    <t>In 3 miền</t>
  </si>
  <si>
    <t>Vấn đề IS trong quan hệ giữa các nước lớn hiện nay</t>
  </si>
  <si>
    <t>PGS.TS. Nguyễn Hữu Cát, TS. Lê Thị Tình, ThS.Đoàn Thị Mai Liên</t>
  </si>
  <si>
    <t>Giáo trình giám định tư pháp hình sự</t>
  </si>
  <si>
    <t>Trường Đại học Kiểm sát Hà Nội
TS. Nguyễn Đức Hạnh (Chủ biên)</t>
  </si>
  <si>
    <t>Khung đánh giá thực trạng dân chủ địa phương (Sách tham khảo nội bộ)
Biên dịch: ThS. Phan Thị Thu Hằng
TS. Lê Quang Hoà
ThS. Nguyễn Thị Hồng Minh
Hiệu đính: TS. Ngô Huy Đức</t>
  </si>
  <si>
    <t>International IDEA</t>
  </si>
  <si>
    <t>Giáo trình lý luận chung về nhà nước và pháp luật</t>
  </si>
  <si>
    <t>Trường Đại học Kiểm sát Hà Nội
TS. Nguyễn Xuân Hưởng (Chủ biên)</t>
  </si>
  <si>
    <t>Đổi mới và nâng cao chất lượng đội ngũ cán bộ và công tác cán bộ trong giai đoạn mới (Sách chuyên khảo)</t>
  </si>
  <si>
    <t>Cao Văn Thống
Vũ Trọng Lâm</t>
  </si>
  <si>
    <t>Kinh tế học của 1%: Bằng cách nào kinh tế học chính thống đã phục vụ người giàu, làm mơ hồ thực tế và bóp méo chính sách (Sách tham khảo)
Biên dịch: Nguyễn Việt Dũng, Hà Quỳnh Hương, Đỗ Thu Trang
Hiệu đính: Nguyễn Hoàng Hà, Vũ Thị Lanh</t>
  </si>
  <si>
    <t>John F.Weeks</t>
  </si>
  <si>
    <t>TWĐH 500, TPH 270b (168000)</t>
  </si>
  <si>
    <t>Tuyển tập công trình nghiên cứu khoa học - công nghệ chăn nuôi gia cầm 2009-2019</t>
  </si>
  <si>
    <t>Viện Chăn nuôi
Trung tâm nghiên cứu gia cầm Thụy Phương</t>
  </si>
  <si>
    <t>Kỷ yếu Trung tâm nghiên cứu gia cầm Thụy Phương 
30 năm xây dựng và phát triển 1989-2019</t>
  </si>
  <si>
    <t>Quá trình du nhập của Nho giáo vào Việt Nam từ đầu công nguyên đến thế kỷ XIX</t>
  </si>
  <si>
    <t>TS. Phạm Thị Loan</t>
  </si>
  <si>
    <t>Lịch sử truyền thống cách mạng xã Mỹ Long (1945-2010)</t>
  </si>
  <si>
    <t>Đảng bộ huyện Cao Lãnh, tỉnh Đồng Tháp
Ban Chấp hành Đảng bộ xã Mỹ Long</t>
  </si>
  <si>
    <t>Lịch sử truyền thống cách mạng xã Mỹ Hội (1945-2010)</t>
  </si>
  <si>
    <t>Đảng bộ huyện Cao Lãnh, tỉnh Đồng Tháp
Ban Chấp hành Đảng bộ xã Mỹ Hội</t>
  </si>
  <si>
    <t>Cơ chế pháp lý về sự tham gia của các tổ chức xã hội trong bảo vệ môi trường ở Việt Nam hiện nay (Sách chuyên khảo)</t>
  </si>
  <si>
    <t>Phát triển kinh tế, xã hội và công tác chính trị, tư tưởng - Nhiệm vụ ưu tiên hàng đầu của Đảng Cộng sản Việt Nam và Đảng Cộng sản Cuba</t>
  </si>
  <si>
    <t>12-2019</t>
  </si>
  <si>
    <t>Đổi mới công tác tư tưởng của Đảng Cộng sản Việt Nam trong giai đoạn hiện nay</t>
  </si>
  <si>
    <t>TM Hưng Hà</t>
  </si>
  <si>
    <t>Hỏi - đáp về tội phạm và trách nhiệm hình sự trong pháp luật hình sự Việt Nam</t>
  </si>
  <si>
    <t>Biên niên sử thế giới cổ - trung đại</t>
  </si>
  <si>
    <t>Sổ tay học tập và làm theo tư tưởng, đạo đức, phong cách Hồ Chí Minh (Tái bản có sửa chữa, bổ sung)</t>
  </si>
  <si>
    <t>Hỏi - đáp về cách mạng công nghiệp lần thứ tư</t>
  </si>
  <si>
    <t>Phòng, chống suy dinh dưỡng thấp còi của trẻ em ở cộng đồng</t>
  </si>
  <si>
    <t>BCT (6), BCT tháng 12 (24)</t>
  </si>
  <si>
    <t>SÁCH XUẤT BẢN NĂM 2020</t>
  </si>
  <si>
    <t>Công tác đối ngoại nhân dân ở nước ta
Một số vấn đề lý luận và thực tiễn</t>
  </si>
  <si>
    <t>Trần Đắc Lợi</t>
  </si>
  <si>
    <t>Một số nghiên cứu về tôn giáo, tín ngưỡng ở Việt Nam hiện nay</t>
  </si>
  <si>
    <t>TS. Dương Quang Điện (Hoà thượng Thích Thanh Điện)
TS. Nguyễn Văn Tuân (Đồng chủ biên)</t>
  </si>
  <si>
    <t>Huỳnh Tấn Phát - Tiểu sử</t>
  </si>
  <si>
    <t>Chương trình sưu tầm tài liệu, viết tiểu sử các đồng chí lãnh đạo chủ chốt của Đảng và cách mạng Việt Nam</t>
  </si>
  <si>
    <t>Tuyển tập triết học</t>
  </si>
  <si>
    <t>PGS.TS. Nguyễn Thế Nghĩa</t>
  </si>
  <si>
    <t>Đường lối quân sự của Đảng
Lịch sử hình thành, phát triển và nội dung cơ bản</t>
  </si>
  <si>
    <t>PGS.TS. Vũ Quang Hiền</t>
  </si>
  <si>
    <t>TWĐH (500), TPH (150)</t>
  </si>
  <si>
    <t>Hướng dẫn tổ chức hoạt động trải nghiệm cho môn học khởi nghiệp</t>
  </si>
  <si>
    <t>Trường Đại học Trà Vinh</t>
  </si>
  <si>
    <t>Hướng dẫn sử dụng, sửa chữa máy nông nghiệp
Tập 1: Máy canh tác</t>
  </si>
  <si>
    <t>Về mối quan hệ giữa lực lượng sản xuất và quan hệ sản xuất</t>
  </si>
  <si>
    <t>C.Mác, Ph.Ăngghen, V.I.Lênin</t>
  </si>
  <si>
    <t>TWĐH (500), TPH (150, giá 230000)</t>
  </si>
  <si>
    <t>Nền kinh tế di động của Trung Quốc
Những cơ hội từ sự bùng nổ tiêu dùng thông tin lớn nhất và nhanh nhất
Biên dịch và Hiệu đính: Lê Tuấn Anh, Phạm Xuân Nam, Trương Như Hiếu, Nguyễn Duy Tuấn, Trịnh Lan Hương</t>
  </si>
  <si>
    <t>Winston Ma</t>
  </si>
  <si>
    <t>TWĐH 500, TPH 210 (201.000đ)</t>
  </si>
  <si>
    <t>Thoát khỏi địa ngục Khmer Đỏ
Hồi ký của một người còn sống
(Sách tham khảo)
Biên dịch: Trần Quang Hiếu
Hiệu đính: Lê Mạnh Linh</t>
  </si>
  <si>
    <t>Denise Affonҫo</t>
  </si>
  <si>
    <t>TWĐH 500, TPH 300 (92.000đ)</t>
  </si>
  <si>
    <t>Bạo lực giới và cách ứng phó</t>
  </si>
  <si>
    <t>Phòng, chống thừa cân, béo phì ở trẻ em</t>
  </si>
  <si>
    <t>DVD-ROM V.I.Lênin Toàn tập</t>
  </si>
  <si>
    <t xml:space="preserve"> V.I.Lênin </t>
  </si>
  <si>
    <t>Công nghệ số DVC</t>
  </si>
  <si>
    <t>TWĐH 500, TPH 250</t>
  </si>
  <si>
    <t>Tìm hiểu về Luật an ninh mạng (hiện hành)</t>
  </si>
  <si>
    <t>Cứu hộ, cứu nạn hàng hải 
Nhận biết về pháp luật và kỹ năng</t>
  </si>
  <si>
    <t>Hỏi - đáp chính sách, pháp luật về phòng, chống mua bán người</t>
  </si>
  <si>
    <t>Hồ Chí Minh Toàn tập - Tập 13 (tiếng Lào)
1961-1962</t>
  </si>
  <si>
    <t>Các rối loạn tâm thần, hành vi và tổn thương cơ thể do nghiện rượu</t>
  </si>
  <si>
    <t>Xây dựng toà án nhân dân xứng đáng là biểu tượng của công lý, lẽ phải và niềm tin</t>
  </si>
  <si>
    <t>PGS.TS. Nguyễn Hoà Bình</t>
  </si>
  <si>
    <t>Lịch sử cách mạng của Đảng bộ và nhân dân xã Thanh Mai (1930-2018)</t>
  </si>
  <si>
    <t>Đảng bộ huyện Thanh Oai, thành phố Hà Nội
Ban Chấp hành Đảng bộ xã Thanh Mai</t>
  </si>
  <si>
    <t>Những vấn đề có tính quy luật trong quá trình hiện đại hoá xã hội chủ nghĩa</t>
  </si>
  <si>
    <t>Cuộc đấu tranh của Việt Nam chống bao vây, cấm vận, cô lập từ cuối thập niên 1970 đến giữa thập niên 1990 (Sách chuyên khảo)</t>
  </si>
  <si>
    <t>Học viện Ngoại giao
GS. TS. Nguyễn Vũ Tùng</t>
  </si>
  <si>
    <t>Thủ tục truy cứu trách nhiệm hình sự đối với pháp nhân thương mại và những vấn đề đặt ra khi thi hành Bộ luật Tố tụng hình sự (hiện hành) (Sách chuyên khảo)</t>
  </si>
  <si>
    <t>PGS.TS. Nguyễn Ngọc Chí (Chủ biên)</t>
  </si>
  <si>
    <t>Sổ tay hướng dẫn thực hiện pháp luật về đăng ký biện pháp bảo đảm</t>
  </si>
  <si>
    <t>Từ điển từ Hán Việt</t>
  </si>
  <si>
    <t>TS. Lê Anh Xuân (Chủ biên)
Phạm Kiều Anh, Nguyễn Thị Kiều Anh, Trịnh Ngọc Ánh, Trần Thị Kim Chi, Nguyễn Thị Hương Lan, Phạm Văn Phán, Phạm Thị Nghĩa Vân, Nguyễn Thị Thanh Vân</t>
  </si>
  <si>
    <t>Lịch sử Đảng bộ phường Diên Hồng (1975-2015)</t>
  </si>
  <si>
    <t>Đảng bộ Thành phố Pleiku, tỉnh Gialai
Ban Chấp hành Đảng bộ phường Diên Hồng</t>
  </si>
  <si>
    <t>Tín lộc</t>
  </si>
  <si>
    <t>Sổ tay người đại biểu nhân dân (bìa da)</t>
  </si>
  <si>
    <t>Bác Hồ
Tấm gương đạo đức sáng ngời</t>
  </si>
  <si>
    <t>Mô hình thích ứng với biến đổi khí hậu cấp cộng đồng dân cư khu vực trũng thấp và ven biển</t>
  </si>
  <si>
    <t>Sinh hoạt tôn giáo, tín ngưỡng ở cơ sở trong giai đoạn hiện nay</t>
  </si>
  <si>
    <t>Hỏi - đáp về sinh hoạt chi bộ ở cơ sở</t>
  </si>
  <si>
    <t>Thuế của cá nhân và hộ gia đình
Những vấn đề thường gặp</t>
  </si>
  <si>
    <t>Hỏi - đáp về kỷ luật đảng và thi hành kỷ luật đảng</t>
  </si>
  <si>
    <t>CD-Audio Sách xã, phường, thị trấn năm 2019 (Dùng cho Đài truyền thông ở cơ sở)
Các ấn phẩm: Tài liệu học tập và làm theo tư  tưởng, đạo đức, phong cách Hồ Chí Minh (phần 2); Tài liệu đấu tranh phản bác các luận điệu thù địch, sai trái</t>
  </si>
  <si>
    <t>Lịch sử Đảng bộ xã Triệu Hoà (1930-2010)</t>
  </si>
  <si>
    <t>Đảng bộ huyện Triệu Phong, tỉnh Quảng Trị
Ban Chấp hành Đảng bộ xã Triệu Hoà</t>
  </si>
  <si>
    <t>Lịch sử Đoàn và phong trào thanh niên huyện Tứ Kỳ (1931-2017)</t>
  </si>
  <si>
    <t>Ban Chấp hành Đoàn Thanh niên Cộng sản Hồ Chí Minh huyện Tứ Kỳ, tỉnh Hải Dương</t>
  </si>
  <si>
    <t>Chủ nghĩa xã hội thế kỷ XXI
Nhận thức và kinh nghiệm
Kỷ yếu Hội thảo khoa học quốc tế (I)</t>
  </si>
  <si>
    <t>Học viện Chính trị quốc gia Hồ Chí Minh
Học viện Báo chí và Tuyên truyền</t>
  </si>
  <si>
    <t>Quái vật Minotaur toàn cầu
Mỹ, châu Âu và tương lai của nền kinh tế toàn cầu
(Sách tham khảo)
Biên dịch và hiệu đính
Đỗ Đức Thọ, Nguyễn Thị Lan Anh, Đỗ Ngọc Khánh, Bùi Quỳnh Nga, Dương Văn Đoan, Phạm Văn Nhiên</t>
  </si>
  <si>
    <t>Yanis Varoufakis
với lời tựa của Paul Mason</t>
  </si>
  <si>
    <t>TWĐH 500, TPH 270 (157000)</t>
  </si>
  <si>
    <t>Cải cách mang tính kết cấu về nguồn cung của Trung Quốc (Sách tham khảo)
Người dịch: Thuý Lan, Văn Tân</t>
  </si>
  <si>
    <t>Học viện Hành chính quốc gia Trung Quốc
Ban Nghiên cứu, giảng dạy kinh tế</t>
  </si>
  <si>
    <t>Giáo dục học sinh bảo vệ nước sạch và vệ sinh môi trường (Song ngữ Giarai - Việt)
Dịch sang tiếng Giarai: Y Jek Niê Kdăm
Hiệu đính: Nguyễn Thị Hoa</t>
  </si>
  <si>
    <t>Văn kiện Đại hội đại biểu toàn quốc lần thứ VII</t>
  </si>
  <si>
    <t>Hội Nông dân Việt Nam</t>
  </si>
  <si>
    <t>Ban Tuyên giáo Trung ương Đảng - Ủy ban Trung ương Mặt trận Tổ quốc Việt Nam</t>
  </si>
  <si>
    <t>Phòng, chống âm mưu, thủ đoạn tuyên truyền chống phá cách mạng Việt Nam của các thế lực thù địch (Sách chuyên khảo)</t>
  </si>
  <si>
    <t>Cục Tuyên huấn
Tổng cục Chính trị Quân đội nhân dân Việt Nam
Học viện Chính trị
Bộ Quốc phòng</t>
  </si>
  <si>
    <t>Một số vấn đề lý luận cơ bản của kinh tế chính trị Mác - Lênin (Sách tham khảo)</t>
  </si>
  <si>
    <t>Trường Đại học Thương mại
Thuongmai University
TS. Vũ Văn Hùng - TS. Hồ Kim Hương (Đồng chủ biên)</t>
  </si>
  <si>
    <t>Giáo dục học sinh bảo vệ nước sạch và vệ sinh môi trường (Song ngữ Thái - Việt)
Dịch sang tiếng Thái: Vàng Thị Ngoạn
Hiệu đính: Phạm Quang Huân</t>
  </si>
  <si>
    <t>Bệnh bướu cổ</t>
  </si>
  <si>
    <t>Cẩm nang an toàn, tiết kiệm điện, bảo vệ hành lang an toàn lưới điện cao áp</t>
  </si>
  <si>
    <t>Giáo dục học sinh bảo vệ nước sạch và vệ sinh môi trường (Song ngữ H'Mông - Việt)
Dịch sang tiếng H'Mông: Vừ A Dơ</t>
  </si>
  <si>
    <t>Công tác thông tin, tuyên truyền chủ quyền Việt Nam trên hai quần đảo Hoàng Sa, Trường Sa</t>
  </si>
  <si>
    <t>Lịch sử đấu tranh cách mạng của Đảng bộ và nhân dân xã Phổ Văn (1930-2015)</t>
  </si>
  <si>
    <t>Huyện uỷ Đức Phổ, tỉnh Quảng Ngãi
Ban Chấp hành Đảng bộ xã Phổ Văn</t>
  </si>
  <si>
    <t>Chặt cành để cứu cây</t>
  </si>
  <si>
    <t>Thiếu tướng Phạm Văn Huấn
Đại tá Nguyễn Văn Minh</t>
  </si>
  <si>
    <t>Giáo sư, Nhà giáo nhân dân Nguyễn Đức Bình
Nhà lý luận chính trị bản lĩnh và trí tuệ</t>
  </si>
  <si>
    <t>Học viện Chính trị quốc gia Hồ Chí Minh
Tỉnh uỷ Hà Tĩnh</t>
  </si>
  <si>
    <t>Mối quan hệ giữa độc lập, tự chủ và chủ động, tích cực hội nhập quốc tế</t>
  </si>
  <si>
    <t>BCT (13)</t>
  </si>
  <si>
    <t>Đảng chính trị và nhóm lợi ích trong các nền dân chủ phương Tây hiện đại (Sách tham khảo)</t>
  </si>
  <si>
    <t>Phan Duy Anh</t>
  </si>
  <si>
    <t>Xây dựng phiên bản nâng cấp nền kinh tế Trung Quốc (Sách tham khảo)
Người dịch: Thanh Huyền
Thẩm định: Thanh Hương</t>
  </si>
  <si>
    <t>Tổ chuyên đề Trung tâm giao lưu kinh tế quốc tế Trung Quốc
Trương Đại Vệ (Chủ biên)</t>
  </si>
  <si>
    <t>Tư tưởng Hồ Chí Minh
Hỏi - đáp
(Biên soạn theo chương trình của Bộ Giáo dục và Đào tạo)</t>
  </si>
  <si>
    <t>TS. Trần Thị Phúc An (Chủ biên)</t>
  </si>
  <si>
    <t>Lôgic học biện chứng và sự phát triển của khoa học (Sách chuyên khảo)</t>
  </si>
  <si>
    <t>PGS.TS. Lê Văn Đoán</t>
  </si>
  <si>
    <t>Công an nhân dân đấu tranh phản bác những luận điệu xuyên tạc chủ nghĩa Mác - Lênin, tư tưởng Hồ Chí Minh, góp phần bảo vệ nền tảng tư tưởng của Đảng Cộng sản Việt Nam trong tình hình mới</t>
  </si>
  <si>
    <t>Thiếu tướng, PGS.TS. Lê Văn Thắng - Thượng tá, TS. Nguyễn Đức Hà (Đồng chủ biên)</t>
  </si>
  <si>
    <t>Xây dựng Đảng và hệ thống chính trị trong tình hình mới</t>
  </si>
  <si>
    <t>Những điều cần biết về Luật tố cáo (hiện hành)</t>
  </si>
  <si>
    <t>Chiến lược bảo vệ chủ quyền biển, đảo và phát triển bền vững kinh tế biển Việt Nam</t>
  </si>
  <si>
    <t>Hôn nhân và gia đình -
Cuộc sống và biến động</t>
  </si>
  <si>
    <t>Tiến  Bộ</t>
  </si>
  <si>
    <t>Kỹ năng tổ chức hội họp và sự kiện của Uỷ ban nhân dân cấp xã</t>
  </si>
  <si>
    <t>Lịch sử lực lượng vũ trang huyện Tam Nông (1945-2015)</t>
  </si>
  <si>
    <t>Bộ Chỉ huy Quân sự tỉnh Đồng Tháp
Ban Chỉ huy Quân sự huyện Tam Nông</t>
  </si>
  <si>
    <t>Lịch sử lực lượng vũ trang huyện Tháp Mười (1945-2015)</t>
  </si>
  <si>
    <t>Đảng uỷ, Ban Chỉ huy Quân sự huyện Tháp Mười, tỉnh Đồng Tháp</t>
  </si>
  <si>
    <t>Lịch sử Đảng bộ tỉnh Kon Tum
Tập 1 (1930-1975)
(Xuất bản lần thứ ba, có bổ sung, chỉnh sửa)</t>
  </si>
  <si>
    <t>Đảng Cộng sản Việt Nam
Ban Chấp hành Đảng bộ tỉnh Kon Tum</t>
  </si>
  <si>
    <t>Chức năng tạo lập và áp dụng án lệ của toà án ở Việt Nam hiện nay (Sách chuyên khảo)</t>
  </si>
  <si>
    <t>TS. Đỗ Thanh Trung</t>
  </si>
  <si>
    <t>Điều lệ Hội Nông dân Việt Nam</t>
  </si>
  <si>
    <t>Vận dụng phong cách ngôn ngữ Hồ Chí Minh vào công tác tuyên truyền, vận động</t>
  </si>
  <si>
    <t>Hội đồng Khoa học các cơ quan Đảng Trung ương
TS. Nguyễn Thị Trang (Chủ biên)</t>
  </si>
  <si>
    <t>Quản lý nhà nước trong nền kinh tế thị trường</t>
  </si>
  <si>
    <t>TS. Đặng Xuân Hoan (Chủ biên)</t>
  </si>
  <si>
    <t>Noi gương Chủ tịch Hồ Chí Minh</t>
  </si>
  <si>
    <t>Đảng uỷ Khối các cơ quan Trung ương
Đảng uỷ Khối doanh nghiệp Trung ương
Tạp chí Cộng sản</t>
  </si>
  <si>
    <t>Báo cáo tuần (18c)</t>
  </si>
  <si>
    <t>Lịch sử Đảng bộ Khối các cơ quan tỉnh Tuyên Quang (2010-2019)</t>
  </si>
  <si>
    <t>Ban Chấp hành Đảng bộ Khối các cơ quan tỉnh Tuyên Quang</t>
  </si>
  <si>
    <t>1-2020</t>
  </si>
  <si>
    <t>Nghiên cứu vấn đề cải cách và hoàn thiện phương thức lãnh đạo, phương thức cầm quyền của Đảng Cộng sản Trung Quốc (Sách tham khảo nội bộ)
Người dịch: Ngô Thuỳ Dung, Hoàng Việt Hà, Cù Thị Thuý Lan, Hoàng Tuấn</t>
  </si>
  <si>
    <t>Lý Lương Đống (Chủ biên)</t>
  </si>
  <si>
    <t>Rút quân
Nhìn lại những năm cuối cùng của Mỹ tại Việt Nam
(Sách tham khảo)
Người dịch: Lê Đức Hạnh</t>
  </si>
  <si>
    <t>Gregory A. Daddis</t>
  </si>
  <si>
    <t>TWĐH 500, TPH 200</t>
  </si>
  <si>
    <t>Võ Chí Công - Tiểu sử</t>
  </si>
  <si>
    <t>PGS.TS. Nguyễn Văn Thành
ThS. Đỗ Quang Hưng</t>
  </si>
  <si>
    <t>Tiếp cận cuộc cách mạng công nghiệp lần thứ tư tại Hải Phòng
Một số vấn đề lý luận và thực tiễn</t>
  </si>
  <si>
    <t>Hội Khoa học phát triển nguồn nhân lực, nhân tài thành phố Hải Phòng
Trung tâm Khoa học xã hội và nhân văn Thành phố Hải Phòng
TS. Nguyễn Văn Thuận (Chủ biên)</t>
  </si>
  <si>
    <t>130 câu nói của Chủ tịch Hồ Chí Minh về xây dựng Đảng Cộng  sản Việt Nam</t>
  </si>
  <si>
    <t>Cơ hội và thách thức chủ yếu hiện nay đối với vai trò chính trị của Đảng Cộng sản Pháp tại châu Âu và đối với sự nghiệp đổi mới, phát triển đất nước của Đảng Cộng sản Việt Nam</t>
  </si>
  <si>
    <t>Triết học pháp quyền
(Người dịch: Phạm Chiến Khu)</t>
  </si>
  <si>
    <t>BCT đến 31/1 (10c); Báo cáo tháng 1 (86c)</t>
  </si>
  <si>
    <t>Xây dựng nền giáo dục mở</t>
  </si>
  <si>
    <t>Trường Đại học Bình Dương
Viện Những vấn đề về giáo dục
GS.TSKH.VS. Cao Văn Phường (Chủ biên)</t>
  </si>
  <si>
    <t>DVD-ROM Văn kiện Đảng Toàn tập</t>
  </si>
  <si>
    <t>TWĐH (500), TPH (500, giá 105.000đ)</t>
  </si>
  <si>
    <t>Pháp luật Việt Nam về đầu tư nước ngoài, giải quyết tranh chấp đầu tư quốc tế trong thời kỳ đổi mới (Sách chuyên khảo)</t>
  </si>
  <si>
    <t>TS. Trần Anh Tuấn
TS. Trịnh Hải Yến</t>
  </si>
  <si>
    <t>Quản trị tốt và phòng, chống tham nhũng
(Sách chuyên khảo)</t>
  </si>
  <si>
    <t>TWĐH (500), TPH (100, 124.000đ)</t>
  </si>
  <si>
    <t>Hồ Chí Minh Toàn tập - Tập 12
1959-1960 (tiếng Lào)</t>
  </si>
  <si>
    <t>Sự bùng nổ của Trung Quốc (Sách tham khảo)
Biên dịch và hiệu đính: Đỗ Đức Thọ, Nguyễn Thị Lan Anh, Nguyễn Thị Hải Yến, Đỗ Ngọc Khánh, Phạm Khôi Nguyên, Bùi Quỳnh Nga</t>
  </si>
  <si>
    <t>Ho - Fung Hung</t>
  </si>
  <si>
    <t>TWĐH (500b), TPH (260b, 144.000)</t>
  </si>
  <si>
    <t>Sự tích các Thành hoàng làng Thăng Long - Hà Nội</t>
  </si>
  <si>
    <t>Hội Liên hiệp Văn học nghệ thuật Hà Nội
Hội Văn nghệ dân gian Hà Nội
PGS.TS. Đỗ Thị Hảo (Chủ biên)</t>
  </si>
  <si>
    <t>Nhận diện các xu hướng vận động và phát triển của văn học nghệ thuật Việt Nam hiện nay</t>
  </si>
  <si>
    <t>TWĐH (500b), LKTG (250b), TPH (110b, 283.000đ)</t>
  </si>
  <si>
    <t>Vững như bàn thạch - Philíppin đã thắng vụ kiện Trung Quốc về vấn đề Biển Đông như thế nào?
(Sách tham khảo, lưu hành nội bộ)
Nhóm dịch và hiệu đính: Viện Biển Đông, Học viện Ngoại giao</t>
  </si>
  <si>
    <t>Marites Dañguilan Vitug</t>
  </si>
  <si>
    <t>Quản lý phát triển xã hội Việt Nam
Thực trạng, vấn đề đặt ra và định hướng chính sách</t>
  </si>
  <si>
    <t>Phạm Quang Minh (Chủ biên)</t>
  </si>
  <si>
    <t>TWĐH (500b), TPH (130b)</t>
  </si>
  <si>
    <t>Lịch sử quân sự Việt Nam - Tập 1
Buổi đầu giữ nước thời Hùng Vương - An Dương Vương</t>
  </si>
  <si>
    <t>Bộ Quốc phòng
Viện Lịch sử Quân sự Việt Nam</t>
  </si>
  <si>
    <t>TWĐH (500b), TPH (200b), LKTG (535b)</t>
  </si>
  <si>
    <t>Lịch sử quân sự Việt Nam - Tập 2
Đấu tranh giành độc lập tự chủ (Từ năm 179 trước Công nguyên đến năm 938)</t>
  </si>
  <si>
    <t>Lịch sử quân sự Việt Nam - Tập 3
Thời Ngô - Đinh - Tiền Lê - Lý (939-1225)</t>
  </si>
  <si>
    <t>Lịch sử quân sự Việt Nam - Tập 4
Hoạt động quân sự thời Trần (1226-1400)</t>
  </si>
  <si>
    <t>Lịch sử quân sự Việt Nam - Tập 5
Hoạt động quân sự thời Hồ - Lê sơ (1400-1527)</t>
  </si>
  <si>
    <t>Lịch sử quân sự Việt Nam - Tập 6
Hoạt động quân sự từ năm 1527 đến năm 1771</t>
  </si>
  <si>
    <t>Lịch sử quân sự Việt Nam - Tập 7
Hoạt động quân sự thời Tây Sơn (1771-1802)</t>
  </si>
  <si>
    <t>Lịch sử quân sự Việt Nam - Tập 8
Hoạt động quân sự từ năm 1802 đến năm 1896</t>
  </si>
  <si>
    <t>Lịch sử quân sự Việt Nam - Tập 9
Hoạt động quân sự từ năm 1897 đến Cách mạng Tháng Tám năm 1945</t>
  </si>
  <si>
    <t>Lịch sử quân sự Việt Nam - Tập 10
Cuộc kháng chiến chống thực dân Pháp (1945-1954)</t>
  </si>
  <si>
    <t>Lịch sử quân sự Việt Nam - Tập 11
Cuộc kháng chiến chống Mỹ, cứu nước (1954-1975)</t>
  </si>
  <si>
    <t>Lịch sử quân sự Việt Nam - Tập 12
Những nhân tố hợp thành sức mạnh Việt Nam thắng Mỹ</t>
  </si>
  <si>
    <t>Lịch sử quân sự Việt Nam - Tập 13
Thời kỳ xây dựng và bảo vệ Tổ quốc (1975-2000)</t>
  </si>
  <si>
    <t>Lịch sử quân sự Việt Nam - Tập 14
Tổng luận</t>
  </si>
  <si>
    <t>Hương sách Đông Anh
Tập 4</t>
  </si>
  <si>
    <t>Trung tâm Văn hoá - Thông tin và Thể thao Đông Anh</t>
  </si>
  <si>
    <t>2-2020</t>
  </si>
  <si>
    <t>Về miền tâm linh khu di tích đền Mẫu Âu Cơ</t>
  </si>
  <si>
    <t>Uỷ ban nhân dân huyện Hạ Hoà, tỉnh Phú Thọ</t>
  </si>
  <si>
    <t>Bảo tồn và phát huy giá trị các di sản văn hoá ở Thành phố Hồ Chí Minh hiện nay</t>
  </si>
  <si>
    <t>TS. Trần Thị Kim Ninh</t>
  </si>
  <si>
    <t>Tinh hoa thơ ca Hồ Chí Minh</t>
  </si>
  <si>
    <t>BCT (28)</t>
  </si>
  <si>
    <t>Luật thư viện</t>
  </si>
  <si>
    <t>Sự thật (2.200), CT (3.000)</t>
  </si>
  <si>
    <t>Cẩm nang sức khoẻ - chia sẻ cùng cộng đồng</t>
  </si>
  <si>
    <t>11/2019</t>
  </si>
  <si>
    <t>Luật xuất cảnh, nhập cảnh của công dân Việt Nam</t>
  </si>
  <si>
    <t>1/2020</t>
  </si>
  <si>
    <t>ST (2.200), CT (3000), Fahasa (1000)</t>
  </si>
  <si>
    <t>Nước Nga - Điều bí ẩn của lịch sử 
(Sách tham khảo, phục vụ lãnh đạo)
Người dịch: Lê Thanh Vạn</t>
  </si>
  <si>
    <t>A. Iu. Dvornichenko</t>
  </si>
  <si>
    <t>12/2019</t>
  </si>
  <si>
    <t>Chức năng kinh tế của Nhà nước trong hơn 30 năm đổi mới - Nhìn từ góc độ pháp lý
(Sách chuyên khảo)</t>
  </si>
  <si>
    <t>TS. Nguyễn Văn Cương (Chủ biên)</t>
  </si>
  <si>
    <t>TWĐH (500), TPH (280)</t>
  </si>
  <si>
    <t>Công giáo Việt Nam
Từ đế chế đến quốc gia 
(Sách tham khảo nội bộ)
Người dịch: Phạm Nguyên Trường</t>
  </si>
  <si>
    <t>Charles Keith</t>
  </si>
  <si>
    <t>Pháp quyền và chủ nghĩa hiến pháp
Một số vấn đề lý luận và thực tiễn
(Sách tham khảo)</t>
  </si>
  <si>
    <t>PGS.TS. Vũ Công Giao - PGS.TS. Đặng Minh Tuấn (Đồng chủ biên)</t>
  </si>
  <si>
    <t>TWĐH (500), TPH (200)</t>
  </si>
  <si>
    <t>Chơi đến cùng - Tình báo Mỹ trong kỷ nguyên khủng bố (Sách tham khảo)
Người dịch: Đinh Trọng Minh</t>
  </si>
  <si>
    <t>Michael V.Hayden</t>
  </si>
  <si>
    <t>TWĐH (500), TPH (250)</t>
  </si>
  <si>
    <t>Khái quát về Trưởng ban Thường trực Quốc hội Bùi Bằng Đoàn và cộng đồng họ Bùi Việt Nam</t>
  </si>
  <si>
    <t>Bùi Bá Nghiêm</t>
  </si>
  <si>
    <t>12,5x18</t>
  </si>
  <si>
    <t>Trần Đức Thảo Tuyển tập
Tập II (1956-1985)</t>
  </si>
  <si>
    <t>Trần Đức Thảo</t>
  </si>
  <si>
    <t>TWĐH (500), TPH (160, 349.000đ)</t>
  </si>
  <si>
    <t>Giáo trình pháp luật về quy hoạch và giải phóng mặt bằng (Tái bản lần thứ nhất, có sửa chữa, bổ sung)</t>
  </si>
  <si>
    <t>PGS.TS.GVCC. Phan Trung Hiền (Chủ biên)
ThS. Châu Hoàng Thân - ThS. Trần Vang Phủ</t>
  </si>
  <si>
    <t>Lịch sử Viện Chiến lược quốc phòng (1990-2020)</t>
  </si>
  <si>
    <t>Bộ Quốc phòng
Viện Chiến lược quốc phòng</t>
  </si>
  <si>
    <t>Môi trường và phát triển trong bối cảnh biến đổi khí hậu</t>
  </si>
  <si>
    <t>TWĐH (500), TPH (100, 164.000)</t>
  </si>
  <si>
    <t>Vai trò của báo chí, xuất bản trên lĩnh vực tư tưởng - văn hoá ở Việt Nam hiện nay
(Kỷ yếu hội thảo khoa học quốc gia)</t>
  </si>
  <si>
    <t>Nhà xuất bản Chính trị quốc gia Sự thật
Học viện Báo chí và Tuyên truyền</t>
  </si>
  <si>
    <t>Huỳnh Thúc Kháng - Tiểu sử</t>
  </si>
  <si>
    <t>Nguyễn Văn Tố - Tiểu sử</t>
  </si>
  <si>
    <t>Võ Nguyên Giáp - Tiểu sử</t>
  </si>
  <si>
    <t>Triết lý hành động Hồ Chí Minh</t>
  </si>
  <si>
    <t>TS. Yên Ngọc Trung</t>
  </si>
  <si>
    <t>2/2020</t>
  </si>
  <si>
    <t>BCT (18c)</t>
  </si>
  <si>
    <t>Phật giáo với vấn đề an sinh xã hội (Sách chuyên khảo)</t>
  </si>
  <si>
    <t>TS. Dương Quang Điện (Hoà thượng Thích Thanh Điện)
(Chủ biên)</t>
  </si>
  <si>
    <t>Luận cứ khoa học xây dựng chiến lược đối ngoại thành phố Hải Phòng đến năm 2025, tầm nhìn đến năm 2035</t>
  </si>
  <si>
    <t>Uỷ ban nhân dân thành phố Hải Phòng
Sở Ngoại vụ</t>
  </si>
  <si>
    <t>Tư tưởng chính trị của C. Mác, Ph. Ăngghen, V.I. Lênin và Hồ Chí Minh
Sách chuyên khảo
(Xuất bản lần thứ tư, có chỉnh lý, bổ sung)</t>
  </si>
  <si>
    <t>Nguyễn Hữu Thọ - Tiểu sử</t>
  </si>
  <si>
    <t>50 năm tác phẩm Nâng cao đạo đức cách mạng, quét sạch chủ nghĩa cá nhân của Chủ tịch Hồ Chí Minh
Giá trị lý luận và thực tiễn đối với công tác xây dựng Đảng hiện nay</t>
  </si>
  <si>
    <t>Pháp luật kinh tế Việt Nam trong thời kỳ đổi mới
(Tái bản có sửa chữa)</t>
  </si>
  <si>
    <t>PGS.TS. Nguyễn Hữu Chí
PGS.TS. Nguyễn Quang Tuyến
TS. Nguyễn Thị Dung 
(Đồng chủ biên)</t>
  </si>
  <si>
    <t>Phan Văn Đáng
Nhà lãnh đạo xuất sắc của cách mạng miền Nam, tấm gương sáng ngời về đạo đức cách mạng
(Kỷ yếu Hội thảo khoa học)</t>
  </si>
  <si>
    <t>Tỉnh uỷ Vĩnh Long - Học viện Chính trị quốc gia Hồ Chí Minh</t>
  </si>
  <si>
    <t>Hội Nông dân Việt Nam tham gia phát triển nông nghiệp thịnh vượng, nông dân giàu có, nông thôn văn minh, hiện đại</t>
  </si>
  <si>
    <t>Trung ương Hội Nông dân Việt Nam
TS. Thào Xuân Sùng (Chủ biên)</t>
  </si>
  <si>
    <t>Luật cán bộ, công chức (hiện hành) (sửa đổi, bổ sung năm 2019)</t>
  </si>
  <si>
    <t>Sự thật (3000), CT (3000)</t>
  </si>
  <si>
    <t>Luật kiểm toán nhà nước (hiện hành) (sửa đổi, bổ sung năm 2019)</t>
  </si>
  <si>
    <t>Sự thật (3130), CT (3000)</t>
  </si>
  <si>
    <t>Luật phòng, chống tác hại của rượu, bia (hiện hành)</t>
  </si>
  <si>
    <t>Việt - Lào hai nước chúng ta (Tiếng Lào)</t>
  </si>
  <si>
    <t>Nguyễn Văn Khoan (Sưu tầm và biên soạn)</t>
  </si>
  <si>
    <t>10/2019</t>
  </si>
  <si>
    <t>Tư duy mới về phát triển kinh tế - xã hội Việt Nam trong bối cảnh mới ( Tiếng Lào )</t>
  </si>
  <si>
    <t>GS.TSKH. Lương Xuân Quỳ</t>
  </si>
  <si>
    <t>Chủ nghĩa đa phương trên thế giới và đối ngoại đa phương của Việt Nam ( Tiếng Lào )</t>
  </si>
  <si>
    <t>Hồ Chí Minh - Ngôi sao sáng mãi trên bẩu trời Việt Nam ( Tiếng Lào )</t>
  </si>
  <si>
    <t>Giáo trình kinh tế học chính trị Mác - Lênin (Tái bản có sửa chữa, bổ sung) ( Tiếng Lào )</t>
  </si>
  <si>
    <t>Giáo trình chủ nghĩa xã hội khoa học (Tái bản có sửa chữa, bổ sung) ( Tiếng Lào )</t>
  </si>
  <si>
    <t>Xây dựng và phát triển thành phố thông minh bảo đảm các chỉ số an ninh, an sinh, an toàn trong bối cảnh của cuộc cách mạng công nghiệp lần thứ tư
( Tiếng Lào )</t>
  </si>
  <si>
    <t>Phê phán các quan điểm sai trái, xuyên tạc cuộc đấu tranh chống suy thoái về tư tưởng chính trị, những biểu hiện "tự diễn biến", "tự chuyển hóa" về chính trị trong Đảng 
( Tiếng Lào )</t>
  </si>
  <si>
    <t>Về chính sách đối ngoại và ngoại giao Việt Nam (Tiếng Lào)</t>
  </si>
  <si>
    <t>Hệ giá trị Việt Nam trong thời kỳ công nghiệp hoá, hiện đại hoá và hội nhập quốc tế ( Tiếng Lào )</t>
  </si>
  <si>
    <t>Hồ Chí Minh - Tiểu sử ( Tiếng Lào )</t>
  </si>
  <si>
    <t>Tính phổ biến và tính đặc thù của nhận thức về chủ nghĩa xã hội hiện nay ( Tiếng Lào )</t>
  </si>
  <si>
    <t>Hồ Chí Minh - Tâm và tài của một nhà yêu nước (Tiếng Lào)</t>
  </si>
  <si>
    <t>TS. Nguyễn Đài Trang</t>
  </si>
  <si>
    <t>Biên niên sự kiện Chủ tịch Hồ Chí Minh với tình đoàn kết hữu nghị đặc biệt Việt Nam - Lào ( Tiếng Lào )</t>
  </si>
  <si>
    <t>Ban Chấp hành Trung ương Đảng (1930-2019)</t>
  </si>
  <si>
    <t>Phạm Chí Thành (Chủ biên)</t>
  </si>
  <si>
    <t>TWĐH (500), TPH (200, giá 552.000đ)</t>
  </si>
  <si>
    <t>Sự thật (4.700), CT (5000), Khuyến học (2000)</t>
  </si>
  <si>
    <t>Luật quản lý, sử dụng vũ khí, vật liệu nổ và công cụ hỗ trợ (hiện hành) (sửa đổi, bổ sung năm 2019)</t>
  </si>
  <si>
    <t>Sự thật (2400), CT (3000)</t>
  </si>
  <si>
    <t>Luật viên chức (hiện hành) (sửa đổi, bổ sung năm 2019)</t>
  </si>
  <si>
    <t>Sự thật (3.300), CT (3000)</t>
  </si>
  <si>
    <t>Luật dân quân tự vệ</t>
  </si>
  <si>
    <t>Sự thật (2600), CT (3000)</t>
  </si>
  <si>
    <t>Sự thật (2700), CT (3000)</t>
  </si>
  <si>
    <t>BCT (33c)</t>
  </si>
  <si>
    <t>Luật Tổ chức Chính phủ (hiện hành) (sửa đổi, bổ sung năm 2019)</t>
  </si>
  <si>
    <t>Sự thật (3500), CT (3000)</t>
  </si>
  <si>
    <t>Luật Tổ chức chính quyền địa phương (hiện hành) (sửa đổi, bổ sung năm 2017, 2019)</t>
  </si>
  <si>
    <t>Luật Giao thông đường bộ (hiện hành) (Sửa đổi, bổ sung năm 2018, 2019)</t>
  </si>
  <si>
    <t>Sự thật (1500), Khuyến học (1500)</t>
  </si>
  <si>
    <t>Luật nhập cảnh, xuất cảnh, quá cảnh, cư trú của người nước ngoài tại Việt Nam (hiện hành) (sửa đổi, bổ sung năm 2019)</t>
  </si>
  <si>
    <t>Sự thật (2150), CT (3000)</t>
  </si>
  <si>
    <t>Luật Lực lượng dự bị động viên</t>
  </si>
  <si>
    <t>Các cơ chế pháp lý kiểm soát quyền lực nhà nước trên thế giới và ở Việt Nam (Sách tham khảo)</t>
  </si>
  <si>
    <t>Đặng Minh Tuấn - Vũ Công Giao - Đoàn Đức Lương - Lê Thị Nga (Đồng chủ biên)</t>
  </si>
  <si>
    <t>TWĐH (500), TPH (300)</t>
  </si>
  <si>
    <t>Lịch sử 30 năm kháng chiến của lực lượng vũ trang nhân dân huyện Vĩnh Châu, tỉnh Sóc Trăng (1945-1975)</t>
  </si>
  <si>
    <t>Ban Chấp hành Đảng bộ thị xã Vĩnh Châu
Đảng uỷ - Ban Chỉ huy Quân sự thị xã Vĩnh Châu</t>
  </si>
  <si>
    <t>Lịch sử lực lượng vũ trang huyện Hồng Ngự (1945-2015)</t>
  </si>
  <si>
    <t>Bộ Chỉ huy Quân sự tỉnh Đồng Tháp
Ban Chỉ huy Quân sự huyện Hồng Ngự</t>
  </si>
  <si>
    <t>Xây dựng, chỉnh đốn Đảng
Những việc cần làm ngay</t>
  </si>
  <si>
    <t>Báo Điện tử Đảng Cộng sản Việt Nam
TS. Trần Doãn Tiến, TS. Nguyễn Văn Minh (Chủ biên)</t>
  </si>
  <si>
    <t>Đông Bắc</t>
  </si>
  <si>
    <t>Niên giám khoa học năm 2019
Tập I - Những vấn đề về chính trị</t>
  </si>
  <si>
    <t>TWĐH 2020</t>
  </si>
  <si>
    <t>Niên giám khoa học năm 2019
Tập II - Những vấn đề về kinh tế</t>
  </si>
  <si>
    <t>Niên giám khoa học năm 2019
Tập III - Những vấn đề về văn hoá, xã hội và con người</t>
  </si>
  <si>
    <t>Niên giám khoa học năm 2019
Tập IV - Những vấn đề về quốc phòng, an ninh và đối ngoại</t>
  </si>
  <si>
    <t>Luật sửa đổi, bổ sung một số điều của Luật Cán bộ, công chức và Luật Viên chức</t>
  </si>
  <si>
    <t>Luật sửa đổi, bổ sung một số điều của Luật Tổ chức Chính phủ và Luật Tổ chức chính quyền địa phương</t>
  </si>
  <si>
    <t>Văn hoá trong chính trị và văn hoá trong kinh tế ở Việt Nam
Một số vấn đề lý luận và thực tiễn</t>
  </si>
  <si>
    <t>PGS.TS. Phạm Duy Đức - PGS.TS. Vũ Thị Phương Hậu (Đồng chủ biên)</t>
  </si>
  <si>
    <t>Học viện Chính trị quốc gia Hồ Chí Minh
Ban Tuyên giáo Trung ương Đảng
Hội đồng Lý luận Trung ương
Viện Hàn lâm Khoa học xã hội Việt Nam</t>
  </si>
  <si>
    <t>Bảo vật quốc gia:
Tập sắc lệnh của Chủ tịch Chính phủ Lâm thời nước Việt Nam Dân chủ Cộng hoà 1945-1946</t>
  </si>
  <si>
    <t>Cục Văn thư và Lưu trữ Nhà nước
Trung tâm Lưu trữ Quốc gia III</t>
  </si>
  <si>
    <t>In nhầm thành 1.000 bản. QĐ in chỉ 200b</t>
  </si>
  <si>
    <t>Tài liệu bồi dưỡng nghiệp vụ tuyên truyền miệng (Dành cho cấp uỷ và cán bộ tuyên giáo ở cơ sở)
(Xuất bản lần thứ hai)</t>
  </si>
  <si>
    <t>Tài liệu tham khảo bồi dưỡng, cập nhật kiến thức cho cán bộ, đảng viên ở cơ sở
(Xuất bản lần thứ hai)</t>
  </si>
  <si>
    <t>TM Truyền thông VN (900c), Bình Định (1230c)</t>
  </si>
  <si>
    <t>Vận động hành lang của Israel và chính sách ngoại giao của Hoa Kỳ (Sách tham khảo)
Biên dịch và hiệu đính: Quế Chi, Vũ Thị Lanh</t>
  </si>
  <si>
    <t>John J. Mearsheimer và Stephen M. Walt</t>
  </si>
  <si>
    <t>Chủ nghĩa tư bản
Lịch sử thăng trầm 120 năm (1900-2020)</t>
  </si>
  <si>
    <t>GS.TS. Trần Thị Vinh</t>
  </si>
  <si>
    <t>TWĐH (500), TPH (380)</t>
  </si>
  <si>
    <t>Lịch sử Đảng bộ và Nhân dân xã Cảnh Thuỵ (1930-2020)</t>
  </si>
  <si>
    <t>Đảng bộ huyện Yên Dũng, tỉnh Bắc Giang
Ban Chấp hành Đảng bộ xã Cảnh Thuỵ</t>
  </si>
  <si>
    <t>Giáo dục học sinh bảo vệ nước sạch và vệ sinh môi trường (Song ngữ Khmer - Việt)
Dịch sang tiếng Khmer: Thạch Đờ Ni
Hiệu đính: Lý Thị Thanh Tâm</t>
  </si>
  <si>
    <t>Quyền lực biển
Lịch sử và địa - chính trị của các đại dương trên thế giới (Sách tham khảo)
Người dịch: Hà Anh Tuấn</t>
  </si>
  <si>
    <t>James G. Stavridis</t>
  </si>
  <si>
    <t>Trung Quốc đã trở thành nước tư bản như thế nào
(Sách tham khảo phục vụ lãnh đạo)
Người dịch: Nguyễn Văn Nhã
Hiệu đính: ThS. Nguyễn Vương Tuấn - Đào Thị Hồng Hạnh</t>
  </si>
  <si>
    <t>Ronald Coase - Ning Wang</t>
  </si>
  <si>
    <t>Lời nguyền tiền mặt
(Sách tham khảo)
Người dịch: Tuấn Trung</t>
  </si>
  <si>
    <t>Kenneth S. Rogoff</t>
  </si>
  <si>
    <t>TWĐH 500, TPH (200)</t>
  </si>
  <si>
    <t>Đảng bộ Bộ Tư lệnh Cảnh sát cơ động
Đảng uỷ cơ sở Trung đoàn cảnh sát cơ động Tây Bắc</t>
  </si>
  <si>
    <t>3/2020</t>
  </si>
  <si>
    <t>Sổ tay Nhà xuất bản Chính trị quốc gia Sự thật</t>
  </si>
  <si>
    <t>Lịch sử Đảng bộ thành phố Cần Thơ
Tập I
(1929-1945)</t>
  </si>
  <si>
    <t>Đảng Cộng sản Việt Nam
Ban Chấp hành Đảng bộ thành phố Cần Thơ</t>
  </si>
  <si>
    <t>15,5x22</t>
  </si>
  <si>
    <t>Con đường công nghiệp hoá trong thế kỷ XXI
Những thách thức mới và những mô hình nổi trội
(Sách tham khảo)
Biên dịch: Nguyễn Văn Phúc, Nguyễn Đoan Trang, Nguyễn Xuân Điền, Nguyễn Linh Phương
Hiệu đính: Nguyễn Văn Phúc, Vũ Thị Lanh
Những thách thức mới và những mô hình nổi trội</t>
  </si>
  <si>
    <t>Oxford</t>
  </si>
  <si>
    <t>TWĐH 500, TPH 270 (278000)</t>
  </si>
  <si>
    <t>Bác Hồ với Đại hội Đảng (Xuất bản lần thứ hai)</t>
  </si>
  <si>
    <t>TS. Nguyễn Đức Tài, TS. Võ Văn Bé, Đinh Thị Mỹ Vân (Sưu tầm, tuyển chọn)</t>
  </si>
  <si>
    <t>Đồng chí Hoàng Đình Giong với cách mạng Việt Nam và quê hương Cao Bằng</t>
  </si>
  <si>
    <t>Học viện Chính trị quốc gia Hồ Chí Minh
Ban Tuyên giáo Trung ương
Tỉnh uỷ Cao Bằng</t>
  </si>
  <si>
    <t>Tài liệu bồi dưỡng nghiệp vụ công tác tuyên giáo ở cơ sở (Dành cho cấp uỷ và cán bộ tuyên giáo ở cơ sở)
(Xuất bản lần thứ hai)</t>
  </si>
  <si>
    <t>PGS.TS. Nguyễn Thị Quế</t>
  </si>
  <si>
    <t>TWĐH 500, TPH 130 (206000)</t>
  </si>
  <si>
    <t>Tâm lý học kinh tế
(Sách tham khảo)
Biên dịch và hiệu đính: Dương Hải Hà, Lê Minh Toàn, Lê Tuấn Anh, Phan Thu Lan, Tô Hoàng Việt Linh</t>
  </si>
  <si>
    <t>Rob Ranyard (Chủ biên)</t>
  </si>
  <si>
    <t>TWĐH 500, TPH 300 (281000)</t>
  </si>
  <si>
    <t>Kỷ yếu Đại hội đại biểu các dân tộc thiểu số tỉnh Kon Tum lần thứ III năm 2019</t>
  </si>
  <si>
    <t>Uỷ ban nhân dân tỉnh Kon Tum
Ban Chỉ đạo Đại hội đại biểu các dân tộc thiểu số lần thứ III năm 2019</t>
  </si>
  <si>
    <t>Giáo dục học sinh bảo vệ nước sạch và vệ sinh môi trường (Song ngữ Êđê - Việt)
Dịch sang tiếng Êđê: H'Nuên Niê Kdăm
Hiệu đính: Nguyễn Thu Giang</t>
  </si>
  <si>
    <t>Bầu cử trong Đảng
Một số vấn đề lý luận và thực tiễn từ Đại hội Đảng ở cơ sở</t>
  </si>
  <si>
    <t>TS. Nguyễn Tác Luỹ</t>
  </si>
  <si>
    <t>Hướng dẫn đại hội đảng bộ các cấp nhiệm kỳ 2020-2025</t>
  </si>
  <si>
    <t>Đảng uỷ Khối doanh nghiệp Trung ương</t>
  </si>
  <si>
    <t>Lịch sử Đảng bộ phường Phúc Xá (1930-2020)</t>
  </si>
  <si>
    <t>Đảng bộ Quận Ba Đình, thành phố Hà Nội
Ban Chấp hành Đảng bộ phường Phúc Xá</t>
  </si>
  <si>
    <t>Bất cân xứng thông tin trong đào tạo đại học tại Việt Nam (Sách chuyên khảo)</t>
  </si>
  <si>
    <t>TS. Phan Hồng Mai (Chủ biên)</t>
  </si>
  <si>
    <t>Lịch sử Đảng bộ phường Ngọc Khánh (1940-2020)</t>
  </si>
  <si>
    <t>Đảng bộ Quận Ba Đình, thành phố Hà Nội
Ban Chấp hành Đảng bộ phường Ngọc Khánh</t>
  </si>
  <si>
    <t>Doanh nghiệp với lộ trình tiếp cận cách mạng công nghiệp 4.0</t>
  </si>
  <si>
    <t>TS. Hà Minh Hiệp</t>
  </si>
  <si>
    <t>Nguyễn Văn Tố với cách mạng Việt Nam (Kỷ yếu Hội thảo khoa học cấp quốc gia)</t>
  </si>
  <si>
    <t>Học viện Chính trị quốc gia Hồ Chí Minh
Văn phòng Quốc hội
Ban Tuyên giáo Trung ương Đảng</t>
  </si>
  <si>
    <t>Tài liệu hướng dẫn đại hội đảng bộ các cấp tiến tới Đại hội đại biểu toàn quốc lần thứ XIII của Đảng</t>
  </si>
  <si>
    <t>Mai Yến Nga (Tuyển chọn)</t>
  </si>
  <si>
    <t>Chuyên đề tăng cường khối đại đoàn kết toàn dân tộc, xây dựng Đảng và hệ thống chính trị trong sạch, vững mạnh theo tư tưởng, đạo đức, phong cách Hồ Chí Minh</t>
  </si>
  <si>
    <t>So sánh Bộ luật Hình sự năm 2015 sửa đổi, bổ sung năm 2017 với Bộ luật Hình sự năm 1999 sửa đổi, bổ sung năm 2009</t>
  </si>
  <si>
    <t>Luật Công an nhân dân (hiện hành)</t>
  </si>
  <si>
    <t>Luật Tố cáo (hiện hành)</t>
  </si>
  <si>
    <t>Luật Doanh nghiệp (hiện hành)</t>
  </si>
  <si>
    <t>Luật Phá sản (hiện hành)</t>
  </si>
  <si>
    <t>Luật Hình sự Việt Nam
Quyển I (Phần chung)
(Tái bản lần thứ hai có sửa chữa, bổ sung)</t>
  </si>
  <si>
    <t>Luật Đất đai (hiện hành) (sửa đổi, bổ sung năm 2018)</t>
  </si>
  <si>
    <t>Thủ tục giải quyết các vụ việc dân sự có yếu tố nước ngoài theo quy định của Bộ luật Tố tụng Dân sự (hiện hành) (sửa đổi, bỏ sung năm 2019)
(Sách chuyên khảo)
(Tái bản lần thứ nhất có sửa chữa, bổ sung)</t>
  </si>
  <si>
    <t>Trường Đại học Luật Hà Nội
TS. Vũ Thị Phương Lan (Chủ biên)</t>
  </si>
  <si>
    <t>Lịch sử truyền thống cách mạng xã Trường Xuân (1930-2015)</t>
  </si>
  <si>
    <t>Đảng bộ huyện Tháp Mười, tỉnh Đồng Tháp
Ban Chấp hành Đảng bộ xã Trường Xuân</t>
  </si>
  <si>
    <t>Văn hoá biển đảo Việt Nam
Tập 1: Tổng quan văn hoá biển đảo Việt Nam</t>
  </si>
  <si>
    <t>Viện Văn hoá nghệ thuật quốc gia Việt Nam
GS. Nguyễn Chí Bền (Chủ biên)</t>
  </si>
  <si>
    <t>Văn hoá biển đảo Việt Nam
Tập 2: Văn hoá biển đảo vùng Đông Bắc Bộ</t>
  </si>
  <si>
    <t>Viện Văn hoá nghệ thuật quốc gia Việt Nam
PGS.TS. Từ Thị Loan</t>
  </si>
  <si>
    <t>Văn hoá biển đảo Việt Nam
Tập 4: Văn hoá biển đảo vùng Nam Trung Bộ</t>
  </si>
  <si>
    <t>Viện Văn hoá nghệ thuật quốc gia Việt Nam
PGS.TS. Đỗ Thị Thanh Thuỷ (Chủ biên)</t>
  </si>
  <si>
    <t>Văn hoá biển đảo Việt Nam
Tập 6: Văn hoá biển đảo vùng Đông Nam Bộ</t>
  </si>
  <si>
    <t>Viện Văn hoá nghệ thuật quốc gia Việt Nam
TS. Đinh Văn Hạnh (Chủ biên)</t>
  </si>
  <si>
    <t>Văn hoá biển đảo Việt Nam
Tập 7: Văn hoá biển đảo vùng Tây Nam Bộ</t>
  </si>
  <si>
    <t>Viện Văn hoá nghệ thuật quốc gia Việt Nam
PGS.TS. Phạm Lan Oanh (Chủ biên)</t>
  </si>
  <si>
    <t>Tài liệu bồi dưỡng lý luận chính trị dành cho học viên lớp đối tượng kết nạp Đảng
(Tái bản có sửa chữa, bổ sung)</t>
  </si>
  <si>
    <t>Vì sao Trung Quốc cải cách thành công? 
(Sách tham khảo)
Người dịch: Đức Dương, Hải Dương, Thuỳ Dương</t>
  </si>
  <si>
    <t>Tạ Xuân Đào (Chủ biên)</t>
  </si>
  <si>
    <t>Nhà nước thế tục
(Sách chuyên khảo)</t>
  </si>
  <si>
    <t>Đỗ Quang Hưng</t>
  </si>
  <si>
    <t>TWĐH 500, TPH 330b (288.000đ)</t>
  </si>
  <si>
    <t>70 năm tác phẩm Cần kiệm liêm chính của Chủ tịch Hồ Chí Minh
Giá trị lý luận và thực tiễn</t>
  </si>
  <si>
    <t>Chế độ quan lại triều Lê Sơ (1428-1527) và những giá trị tham khảo cho cải cách chế độ công vụ, công chức ở Việt Nam hiện nay</t>
  </si>
  <si>
    <t>TS. Nguyễn Thị Thu Hoà</t>
  </si>
  <si>
    <t>Ngoại giao Việt Nam 2001-2015</t>
  </si>
  <si>
    <t>Biên bản chiến tranh 1-2-3-4.75 (Tái bản lần thứ năm, có bổ sung)</t>
  </si>
  <si>
    <t>Việt Nam trước tác động của cấu trúc an ninh tại khu vực châu Á - Thái Bình Dương</t>
  </si>
  <si>
    <t>Thiếu tướng, TS. Đỗ Lê Chi</t>
  </si>
  <si>
    <t>Thực trạng nền kinh tế Nga thời kỳ Xôviết và hiện nay (Sách tham khảo nội bộ)
Người dịch: Cù Thanh Phong
Người hiệu đính: Lê Thanh Vạn</t>
  </si>
  <si>
    <t>Yuri Saveliev</t>
  </si>
  <si>
    <t>100 năm bản "Yêu sách của nhân dân An Nam" (18/6/1919 - 18/6/2019)</t>
  </si>
  <si>
    <t>Cán bộ, chiến sĩ công an nhân dân học tập và làm theo tư tưởng, đạo đức, phong cách Hồ Chí Minh về tăng cường khối đại đoàn kết toàn dân tộc; xây dựng Đảng và hệ thống chính trị trong sạch, vững mạnh</t>
  </si>
  <si>
    <t>Bộ Công an
Cục công tác Đảng và công tác chính trị</t>
  </si>
  <si>
    <t>Lịch sử Đảng bộ xã Gia Ninh (1930-2015)</t>
  </si>
  <si>
    <t>Đảng bộ huyện Quảng Ninh, tỉnh Quảng Bình
Ban Chấp hành Đảng bộ xã Gia Ninh</t>
  </si>
  <si>
    <t>Chuẩn bị thật tốt đại hội đảng bộ các cấp tiến tới Đại hội đại biểu toàn quốc lần thứ XIII của Đảng</t>
  </si>
  <si>
    <t>Sự thật (28740), Tiến bộ (59.900), TCCS (51.000), Báo ND HN (24.000), Bình định (137.600)</t>
  </si>
  <si>
    <t>TWĐH (300.000 bản, VPTW phân phối); TPH (1.240 b, 58.000đ)</t>
  </si>
  <si>
    <t>Phát triển kinh tế - xã hội bền vững: Góc nhìn từ nghị trường</t>
  </si>
  <si>
    <t>Phùng Quốc Hiển</t>
  </si>
  <si>
    <t>Chiến tranh thương mại Mỹ - Trung và an ninh quốc gia trong tình hình mới</t>
  </si>
  <si>
    <t>Phạm Ngọc Anh, Trần Văn Dũng (Đồng chủ biên)</t>
  </si>
  <si>
    <t>Pháp luật về hợp đồng trong thương mại và đầu tư
Những vấn đề pháp lý cơ bản
(Sách chuyên khảo)
(Xuất bản lần thứ ba có sửa chữa, bổ sung)</t>
  </si>
  <si>
    <t>Trường Đại học Luật Hà Nội
TS. Nguyễn Thị Dung (Chủ biên)</t>
  </si>
  <si>
    <t>Đổi mới sự lãnh đạo của Đảng trong điều kiện xây dựng nhà nước pháp quyền xã hội chủ nghĩa ở Việt Nam
(Sách chuyên khảo)
(Xuất bản lần thứ hai, có chỉnh sửa, bổ sung)</t>
  </si>
  <si>
    <t>Quy định về xử phạt vi phạm hành chính trong lĩnh vực giao thông dường bộ và đường sắt (Theo Nghị định số 100/2019/NĐ-CP ngày 30/12/2019 của Chính phủ)</t>
  </si>
  <si>
    <t>Nhận diện về "tự diễn biến" "tự chuyển hoá" và giải pháp đấu tranh ngăn chặn (Tái bản có chỉnh sửa, bổ sung)</t>
  </si>
  <si>
    <t>Lịch sử lực lượng vũ trang nhân dân quận Tân Phú (1945-2018)</t>
  </si>
  <si>
    <t>Bộ Tư lệnh Thành phố Hồ Chí Minh
Đảng uỷ - Ban Chỉ huy Quân sự quận Tân Phú</t>
  </si>
  <si>
    <t>Lịch sử Đảng bộ huyện Kim Sơn (1947-2017)</t>
  </si>
  <si>
    <t>Đảng bộ tỉnh Ninh Bình
Ban Chấp hành Đảng bộ huyện Kim Sơn</t>
  </si>
  <si>
    <t>Giải phóng (Xuất bản lần thứ hai)
Người dịch: Nguyễn Hiền Thu</t>
  </si>
  <si>
    <t>4/2020</t>
  </si>
  <si>
    <t>Đối thoại với Việt Nam</t>
  </si>
  <si>
    <t>Kỷ yếu Ban Chấp hành Đảng bộ huyện Phú Tân (1979-1984; 2004-2015)</t>
  </si>
  <si>
    <t>Ban Chấp hành Đảng bộ huyện Phú Tân, tỉnh Cà Mau</t>
  </si>
  <si>
    <t>Đổi mới và nâng cao chất lượng đội ngũ cán bộ và công tác cán bộ trong giai đoạn mới (Sách chuyên khảo)
(Xuất bản lần thứ hai)</t>
  </si>
  <si>
    <t>Bộ quy tắc đạo đức và ứng xử nghề nghiệp luật sư Việt Nam
(Ban hành kèm theo Quyết định số 201/QĐ-HĐLSTQ ngày 13/12/2019 của Hội đồng luật sư toàn quốc)</t>
  </si>
  <si>
    <t>Liên đoàn luật sư Việt Nam
JICA pháp luật 2020</t>
  </si>
  <si>
    <t>10,5x15</t>
  </si>
  <si>
    <t>Lịch sử truyền thống đấu tranh cách mạng của Đảng bộ và Nhân dân xã Nhựt Chánh (1930-1975)</t>
  </si>
  <si>
    <t>Đảng bộ huyện Bến Lức, tỉnh Long An
Ban Chấp hành Đảng bộ xã Nhựt Chánh</t>
  </si>
  <si>
    <t>Báo cáo 10 năm thực hiện Cương lĩnh 2011</t>
  </si>
  <si>
    <t>Đảng Cộng sản Việt Nam
Ban Chấp hành Trung ương
Tiểu ban Văn kiện Đại hội XIII</t>
  </si>
  <si>
    <t>Sự thật (27500), Tiến bộ (59.900), TCCS (51.000), Báo ND HN (24.000), Bình định (137.600)</t>
  </si>
  <si>
    <t>Tài liệu tham khảo về chiến lược phát triển kinh tế biển</t>
  </si>
  <si>
    <t>Cưỡng chế hành chính
Lý luận và thực tiễn</t>
  </si>
  <si>
    <t>TS. Trần Thị Lâm Thi</t>
  </si>
  <si>
    <t>Thực hiện chức năng giám sát quyền lực nhà nước của Quốc hội Việt Nam hiện nay</t>
  </si>
  <si>
    <t>TS. Vũ Thị Mỹ Hằng</t>
  </si>
  <si>
    <t>Sổ tay công tác tuyên truyền biển, đảo Việt Nam</t>
  </si>
  <si>
    <t>Lịch sử Đảng bộ và nhân dân xã Định Thành (1975-2015)</t>
  </si>
  <si>
    <t>Đảng bộ huyện Dầu Tiếng, tỉnh Bình Dương
Ban Chấp hành Đảng bộ xã Định Thành</t>
  </si>
  <si>
    <t>Lịch sử Đảng bộ và nhân dân xã An Phú Thuận (1930-2010)</t>
  </si>
  <si>
    <t>Đảng bộ huyện Châu Thành, tỉnh Đồng Tháp
Ban Chấp hành Đảng bộ xã An Phú Thuận</t>
  </si>
  <si>
    <t>Lịch sử Công an huyện Châu Thành (1945-2015)</t>
  </si>
  <si>
    <t>Công an tỉnh Đồng Tháp
Công an huyện Châu Thành</t>
  </si>
  <si>
    <t>Lịch sử 30 năm kháng chiến của lực lượng vũ trang nhân dân huyện Long Phú, tỉnh Sóc Trăng (1945-1975)</t>
  </si>
  <si>
    <t>Ban Chấp hành Đảng bộ huyện Long Phú
Đảng uỷ - Ban Chỉ huy quân sự huyện</t>
  </si>
  <si>
    <t>Luật Công an nhân dân (hiện hành) và các nghị định của chính phủ hướng dẫn thi hành</t>
  </si>
  <si>
    <t>Luật Thương mại (hiện hành) (sửa đổi năm 2017, 2019)</t>
  </si>
  <si>
    <t>Sự thật (1030), Khuyến học (2000)</t>
  </si>
  <si>
    <t>Luật Tố tụng hành chính (hiện hành) (sửa đổi, bổ sung năm 2019)</t>
  </si>
  <si>
    <t>Sự thật (600), Fahasa( 2000)</t>
  </si>
  <si>
    <t>Luật Tố cáo (hiện hành) và các văn bản hướng dẫn thi hành</t>
  </si>
  <si>
    <t>Luật Chăn nuôi (hiện hành)</t>
  </si>
  <si>
    <t>Luật Bảo vệ bí mật nhà nước (hiện hành)</t>
  </si>
  <si>
    <t>Pháp luật kiểm soát thoả thuận sử dụng giá
Lý thuyết và thực tiễn tại Việt Nam (Sách chuyên khảo)</t>
  </si>
  <si>
    <t>TS. Phạm Hoài Huấn</t>
  </si>
  <si>
    <t>Giáo trình Luật quốc tế</t>
  </si>
  <si>
    <t>Đại học Công nghệ Thành phố Hồ Chí Minh - PGS.TS. Bành Quốc Tuấn</t>
  </si>
  <si>
    <t>Quyền lao động (Sách tham khảo)</t>
  </si>
  <si>
    <t>Khoa Luật Đại học Quốc gia Hà Nội
Chương trình đào tạo thạc sĩ pháp luật về quyền con người
PGS.TS. Nguyễn Thị Quế Anh, PGS.TS. Lê Thị Hoài Thu, PGS.TS. Vũ Công Giao, TS. Ngô Minh Hương (Đồng chủ biên)</t>
  </si>
  <si>
    <t>Nâng cao hiệu quả đào tạo lực lượng kỹ thuật hình sự trong tình hình mới
Kinh nghiệm Việt Nam và quốc tế (Kỷ yếu hội thảo khoa học quốc tế)
Improving the effectiveness of traning the forensic science force in the new context - Vietnamese and international experiences (proceedings of the international scientific conference)</t>
  </si>
  <si>
    <t>Bộ Công an
Ministry of Public Security
Học viện Cảnh sát nhân dân
The People's Police Academy</t>
  </si>
  <si>
    <t>Luật Đất đai (hiện hành) (sửa đổi, bổ sung năm 2018) và các văn bản hướng dẫn thi hành (Tái bản lần thứ tư có sửa đổi, bổ sung)</t>
  </si>
  <si>
    <t>Hiến pháp nước cộng hoà xã hội chủ nghĩa Việt Nam</t>
  </si>
  <si>
    <t>Luật Cạnh tranh (hiện hành)</t>
  </si>
  <si>
    <t>Luật Đầu tư (hiện hành) (sửa đổi, bổ sung năm 2016, 2017, 2018, 2019)</t>
  </si>
  <si>
    <t>Tổ chức đảng và đảng viên tiêu biểu Đảng bộ Khối các cơ quan Trung ương giai đoạn 2016-2018</t>
  </si>
  <si>
    <t>Từ điển Khmer - Việt</t>
  </si>
  <si>
    <t>Bộ Giáo dục và Đào tạo
Trường Đại học Trà Vinh</t>
  </si>
  <si>
    <t>TWĐH 500c, TPH 540c; Bản thảo của CN Cần Thơ</t>
  </si>
  <si>
    <t>Từ điển Việt - Khmer</t>
  </si>
  <si>
    <t>Tài nguyên, môi trường và chủ quyền biển, đảo Việt Nam (Sách chuyên khảo)</t>
  </si>
  <si>
    <t>Luật Khiếu nại (hiện hành)</t>
  </si>
  <si>
    <t>Luật Nuôi con nuôi (hiện hành)</t>
  </si>
  <si>
    <t>Bộ luật Dân sự (hiện hành)</t>
  </si>
  <si>
    <t>Lịch sử truyền thống cách mạng xã Bình Hàng Trung (1930-2010)</t>
  </si>
  <si>
    <t>Đảng bộ huyện Cao Lãnh, tỉnh Đồng Tháp
Ban Chấp hành Đảng bộ xã Bình Hàng Trung</t>
  </si>
  <si>
    <t>Tư tưởng Hồ Chí Minh về phát triển xã hội</t>
  </si>
  <si>
    <t>TS. Lê Thị Hằng
PGS.TS. Nguyễn Thị Kim Dung (Đồng chủ biên)</t>
  </si>
  <si>
    <t>Tín ngưỡng thờ Mẫu của người Việt Nam (Sách chuyên khảo)</t>
  </si>
  <si>
    <t>Các rào cản tài chính tiền tệ đối với sự phát triển doanh nghiệp Việt Nam (Sách chuyên khảo)</t>
  </si>
  <si>
    <t>Giáo trình Luật Hiến pháp Việt Nam (Tái bản có chỉnh sửa, bổ sung)</t>
  </si>
  <si>
    <t>Hệ thống các văn bản về công tác xây dựng Đảng (Lưu hành nội bộ)</t>
  </si>
  <si>
    <t>Giáo trình Lý luận chung về nhà nước và pháp luật (dành cho đào tạo đại học, sau đại học và trên đại học ngành Luật) (Tái bản có chỉnh sửa, bổ sung)</t>
  </si>
  <si>
    <t>Xây dựng Đảng trong công an nhân dân theo tư tưởng Hồ Chí Minh (Sách chuyên khảo)</t>
  </si>
  <si>
    <t>Đại tướng, GS.TS. Tô Lâm (Chủ biên)</t>
  </si>
  <si>
    <t>Học tập đạo đức Bác Hồ (Tái bản lần thứ năm)</t>
  </si>
  <si>
    <t>Hồ Chí Minh với những bức thư mong muốn hoà bình cho Việt Nam</t>
  </si>
  <si>
    <t>TS. Nguyễn Anh Minh (Sưu tầm và tuyển chọn)</t>
  </si>
  <si>
    <t>Năng động Hồ Chí Minh</t>
  </si>
  <si>
    <t>Thép Mới</t>
  </si>
  <si>
    <t>Tăng cường sự lãnh đạo của các tỉnh uỷ, thành uỷ đối với công tác quân sự, quốc phòng địa phương hiện nay</t>
  </si>
  <si>
    <t>Học viện Chính trị, Bộ Quốc phòng
TS. Trần Ngọc Hồi</t>
  </si>
  <si>
    <t>Lịch sử Đảng bộ thành phố Đông Hà (2000-2015)</t>
  </si>
  <si>
    <t>Đảng bộ tỉnh Quảng Trị
Ban Chấp hành Đảng bộ thành phố Đông Hà</t>
  </si>
  <si>
    <t>Sổ tay kỹ năng, nghiệp vụ dành cho công chức văn phòng - thống kê cấp xã</t>
  </si>
  <si>
    <t>TS. Nguyễn Thị Thanh Hương (Chủ biên)</t>
  </si>
  <si>
    <t>Xi nhê ghi nhầm 800c</t>
  </si>
  <si>
    <t>Lịch sử truyền thống cách mạng của Đảng bộ và nhân dân xã Tập Sơn (1930-2015)</t>
  </si>
  <si>
    <t>Đảng bộ huyện Trà Cú, tỉnh Trà Vinh
Ban Chấp hành Đảng bộ xã Tập Sơn</t>
  </si>
  <si>
    <t>Khu di tích lịch sử địa đạo Củ Chi (1948-2018)</t>
  </si>
  <si>
    <t>Bộ Tư lệnh Thành phố Hồ Chí Minh</t>
  </si>
  <si>
    <t>Lịch sử cách mạng xã Sông Cầu (1975-2015)</t>
  </si>
  <si>
    <t>Đảng bộ huyện Khánh Vĩnh, tỉnh Khánh Hoà
Ban Chấp hành Đảng bộ xã Sông Cầu</t>
  </si>
  <si>
    <t>Giáo dục phong cách người cán bộ công an nhân dân theo tư tưởng Hồ Chí Minh trong giai đoạn hiện nay (Sách chuyên khảo)</t>
  </si>
  <si>
    <t>Trung tướng Đào Gia Bảo (Chủ biên)</t>
  </si>
  <si>
    <t>Công tác giáo dục chính trị, tư tưởng trong công an nhân dân
Một số vấn đề lý luận và thực tiễn</t>
  </si>
  <si>
    <t>Góp phần bảo vệ nền tảng tư tưởng của Đảng</t>
  </si>
  <si>
    <t>Tổng cục Chính trị Quân đội nhân dân Việt Nam
Tạp chí Quốc phòng toàn dân</t>
  </si>
  <si>
    <t>Những mẩu chuyện về tấm gương đạo đức Hồ Chí Minh
Tập I</t>
  </si>
  <si>
    <t>Những mẩu chuyện về tấm gương đạo đức Hồ Chí Minh
Tập II</t>
  </si>
  <si>
    <t>Luật Luật sư (hiện hành) (Sửa đổi, bổ sung năm 2012, 2015)</t>
  </si>
  <si>
    <t>Luật Bình đẳng giới (hiện hành)</t>
  </si>
  <si>
    <t>Luật Ngân hàng nhà nước Việt Nam (hiện hành)</t>
  </si>
  <si>
    <t>Luật Tiếp cận thông tin (hiện hành)</t>
  </si>
  <si>
    <t>Luật Kế toán (hiện hành) (sửa đổi, bổ sung năm 2019)</t>
  </si>
  <si>
    <t>Lịch sử công tác Đảng, công tác chính trị lực lượng vũ trang tỉnh Đồng Tháp (1975-2015)</t>
  </si>
  <si>
    <t>Bộ Tư lệnh Quân khu 9
Bộ Chỉ huy Quân sự tỉnh Đồng Tháp</t>
  </si>
  <si>
    <t>Lịch sử Đảng bộ thị trấn Châu Ổ (1975-2015)</t>
  </si>
  <si>
    <t>Huyện uỷ Bình Sơn, tỉnh Quảng Ngãi
Ban Chấp hành Đảng bộ thị trấn Châu Ổ</t>
  </si>
  <si>
    <t>Nghệ thuật trả lời phỏng vấn của Chủ tịch Hồ Chí Minh</t>
  </si>
  <si>
    <t>5/2020</t>
  </si>
  <si>
    <t>Cẩm nang pháp luật ngân hàng (nhận diện những vấn đề pháp lý)</t>
  </si>
  <si>
    <t>Lịch sử Đảng bộ Quân sự tỉnh Lạng Sơn (1947-2017)</t>
  </si>
  <si>
    <t>Đảng bộ tỉnh Lạng Sơn
Ban Chấp hành Đảng bộ quân sự tỉnh</t>
  </si>
  <si>
    <t>Hồ Chí Minh Toàn tập - Tập 11 (tiếng Lào)
1957-1958</t>
  </si>
  <si>
    <t>Hồ Chí Minh Toàn tập - Tập 15 (tiếng Lào)
1966-1969</t>
  </si>
  <si>
    <t>Ocean Governance in the South China Sea
Fishery Cooperation and environmental protection</t>
  </si>
  <si>
    <t>Edited by Ha Anh Tuan</t>
  </si>
  <si>
    <t>Lịch sử Đảng bộ huyện Thạch Hà (1930-2020)</t>
  </si>
  <si>
    <t>Đảng bộ tỉnh Hà Tĩnh
Ban Chấp hành Đảng bộ huyện Thạch Hà</t>
  </si>
  <si>
    <t>Lịch sử Đảng bộ thị trấn Chợ Chùa (1930-2015)</t>
  </si>
  <si>
    <t>Đảng bộ huyện Nghĩa Hành, tỉnh Quảng Ngãi
Ban Chấp hành Đảng bộ thị trấn Chợ Chùa</t>
  </si>
  <si>
    <t>Bác Hồ - Tấm gương đạo đức sáng ngời (Xuất bản lần thứ ba)</t>
  </si>
  <si>
    <t>Hiệu quả hoạt động Quỹ hỗ trợ nông dân ở Việt Nam (Sách chuyên khảo)</t>
  </si>
  <si>
    <t>TS. Lại Xuân Môn</t>
  </si>
  <si>
    <t>Kiểm soát xung đột lợi ích trong hoạt động công vụ nhằm phòng ngừa tham nhũng ở Việt Nam hiện nay</t>
  </si>
  <si>
    <t>Lịch sử cách mạng xã Khánh Phú (1945-2015)</t>
  </si>
  <si>
    <t>Đảng bộ huyện Khánh Vĩnh, tỉnh Khánh Hoà
Ban Chấp hành Đảng bộ xã Khánh Phú</t>
  </si>
  <si>
    <t>Lịch sử truyền thống cách mạng của Đảng bộ và nhân dân xã Phước Hưng (1930-2015)</t>
  </si>
  <si>
    <t>Đảng bộ huyện Trà Cú, tỉnh Trà Vinh
Ban Chấp hành Đảng bộ xã Phước Hưng</t>
  </si>
  <si>
    <t>Bác Hồ với nước Mỹ (1911-1954)</t>
  </si>
  <si>
    <t>PGS.TS. Võ Văn Lộc</t>
  </si>
  <si>
    <t>Lịch sử Đảng bộ và nhân dân xã Hồng Giang (1930-2020)</t>
  </si>
  <si>
    <t>Đảng bộ huyện Lục Ngạn, tỉnh Bắc Giang
Ban Chấp hành Đảng bộ xã Hồng Giang</t>
  </si>
  <si>
    <t>Phát huy trách nhiệm nêu gương của cán bộ, đảng viên công an nhân dân trong tình hình mới</t>
  </si>
  <si>
    <t>Tổng kết lịch sử công an Điện Biên trong sự nghiệp kháng chiến chống Mỹ, cứu nước (1954-1975)</t>
  </si>
  <si>
    <t>Bộ Công an
Công an tỉnh Điện Biên</t>
  </si>
  <si>
    <t>Phòng ngừa và xử lý mâu thuẫn, xung đột xã hội ở Việt Nam nhằm bảo đảm an ninh quốc gia - Lý luận và thực tiễn
(Sách chuyên khảo - Lưu hành nội bộ)</t>
  </si>
  <si>
    <t>Trung tướng, GS.TS. Nguyễn Văn Ngọc (Chủ biên)</t>
  </si>
  <si>
    <t>Xưởng in HV ANND</t>
  </si>
  <si>
    <t>Báo cáo khoa học thường niên năm 2019</t>
  </si>
  <si>
    <r>
      <t>Sổ tay đảng viên</t>
    </r>
    <r>
      <rPr>
        <i/>
        <sz val="12"/>
        <rFont val="Times New Roman"/>
        <family val="1"/>
      </rPr>
      <t xml:space="preserve"> (bìa giả da)</t>
    </r>
  </si>
  <si>
    <t>(Mê kông Việt)</t>
  </si>
  <si>
    <t>Sách nộp lưu chiểu in ở Truyền thông VN (in nối; sách TB đã hết)</t>
  </si>
  <si>
    <t>Chuyện thường ngày của Bác Hồ (Xuất bản lần thứ ba)</t>
  </si>
  <si>
    <t>Những mẩu chuyện về phong cách Hồ Chí Minh (Xuất bản lần thứ tư)</t>
  </si>
  <si>
    <t>Chuyện kể về thời niên thiếu của Bác Hồ (Xuất bản lần thứ hai)</t>
  </si>
  <si>
    <t>Bùi Ngọc Tam</t>
  </si>
  <si>
    <t>Luật Mặt trận Tổ quốc Việt Nam (hiện hành)</t>
  </si>
  <si>
    <t>Phòng ngừa các tội xâm phạm an ninh quốc gia ở Việt Nam hiện nay</t>
  </si>
  <si>
    <t>TS. Nguyễn Thị Thanh Thuỳ</t>
  </si>
  <si>
    <t>Lịch sử Đảng bộ và nhân dân xã Văn Miếu (1945-2020)</t>
  </si>
  <si>
    <t>Huyện uỷ Thanh Sơn, tỉnh Phú Thọ
Ban Chấp hành Đảng bộ xã Văn Miếu</t>
  </si>
  <si>
    <t>Lịch sử lực lượng vũ trang nhân dân Quận 10 (1945-2015)</t>
  </si>
  <si>
    <t>Bộ Tư lệnh Thành phố Hồ Chí Minh
Ban Chỉ huy Quân sự Quận 10</t>
  </si>
  <si>
    <t>Pháp luật về giao dịch điện tử trên thị trường chứng khoán ở Việt Nam</t>
  </si>
  <si>
    <t>PGS.TS. Phạm Thị Giang Thu (Chủ biên)
ThS. Nguyễn Thu Trang
TS. Nguyễn Ngọc Lương</t>
  </si>
  <si>
    <t>Cẩm nang pháp luật về bảo hiểm xã hội, bảo hiểm y tế và bảo hiểm thất nghiệp</t>
  </si>
  <si>
    <t>Luật sư Phạm Thanh Hữu</t>
  </si>
  <si>
    <t>Lịch sử Đảng bộ và Nhân dân xã Giáp Lai (1945-2018)</t>
  </si>
  <si>
    <t>Huyện uỷ Thanh Sơn, tỉnh Phú Thọ
Ban Chấp hành Đảng bộ xã Giáp Lai</t>
  </si>
  <si>
    <t>Đảng bộ Vietsovpetro
từ Đại hội đến Đại hội (1982-2020)</t>
  </si>
  <si>
    <t>Đảng uỷ Liên doanh Việt - Nga Vietsovpetro</t>
  </si>
  <si>
    <t>Văn kiện trình Đại hội đại biểu Đảng bộ thành phố Hải Dương lần thứ XXIII, nhiệm kỳ 2020-20215 (Lưu hành nội bộ)</t>
  </si>
  <si>
    <t>Ban Chấp hành Đảng bộ thành phố Hải Dương</t>
  </si>
  <si>
    <t>Kỷ yếu Đảng bộ quận Ba Đình khoá XXV, nhiệm kỳ 2015-2020</t>
  </si>
  <si>
    <t>Đảng bộ thành phố Hà Nội
Ban Chấp hành Đảng bộ quận Ba Đình</t>
  </si>
  <si>
    <t>Khát vọng chấn hưng đất nước - Về những chuyến thăm  và làm việc của nguyên Chủ tịch nước Trần Đức Lương</t>
  </si>
  <si>
    <t>Tuyên ngôn của Đảng Cộng sản
Giá trị lý luận và thực tiễn trong thời đại ngày nay</t>
  </si>
  <si>
    <t>Giáo trình nhập môn Luật học</t>
  </si>
  <si>
    <t>TS. Viên Thế Giang - TS. Bùi Hữu Toàn (Đồng chủ biên)</t>
  </si>
  <si>
    <t>Lê Hồng Anh - Sống trong nghĩa tình</t>
  </si>
  <si>
    <t>Diệu Ân</t>
  </si>
  <si>
    <t>Chủ quyền Việt Nam trên Biển Đông
(Tái bản có sửa chữa, bổ sung)</t>
  </si>
  <si>
    <t>6/2020</t>
  </si>
  <si>
    <t>Luật Hộ tịch (hiện hành) và Nghị định số 123/2015/NĐ-CP hướng dẫn thi hành</t>
  </si>
  <si>
    <t>Luật Đấu giá tài sản (hiện hành)</t>
  </si>
  <si>
    <t>Đấu tranh phòng, chống "tự diễn biến", "tự chuyển hoá" của cán bộ, đảng viên trong giai đoạn hiện nay</t>
  </si>
  <si>
    <t>Lịch sử Đảng bộ và nhân dân xã Quang Khải (1930-2005)</t>
  </si>
  <si>
    <t>Đảng bộ huyện Tứ Kỳ, tỉnh Hải Dương
Ban Chấp hành Đảng bộ xã Quang Khải</t>
  </si>
  <si>
    <t>Lịch sử Đảng bộ huyện Gia Lộc (1930-1975)</t>
  </si>
  <si>
    <t>Đảng bộ tỉnh Hải Dương
Ban Chấp hành Đảng bộ huyện Gia Lộc</t>
  </si>
  <si>
    <t>Địa chí huyện Con Cuông</t>
  </si>
  <si>
    <t>Huyện uỷ - Hội đồng nhân dân - Uỷ ban nhân dân huyện Con Cuông, tỉnh Nghệ An</t>
  </si>
  <si>
    <t>Dòng chảy nghị trường</t>
  </si>
  <si>
    <t>Trần Văn</t>
  </si>
  <si>
    <t>Giang VKH cầm sách</t>
  </si>
  <si>
    <t>Tài liệu hướng dẫn học môn Chủ nghĩa xã hội khoa học (Lưu hành nội bộ)</t>
  </si>
  <si>
    <t>Trường Đại học Xây dựng
Khoa Lý luận chính trị</t>
  </si>
  <si>
    <t>Địa chí huyện Thạch Thất</t>
  </si>
  <si>
    <t>Huyện uỷ - Hội đồng nhân dân - Uỷ ban nhân dân huyện Thạch Thất</t>
  </si>
  <si>
    <t>Luật Hôn nhân và gia đình (hiện hành) và văn bản hướng dẫn thi hành</t>
  </si>
  <si>
    <t>Bộ luật Tố tụng dân sự (hiện hành) (sửa đổi, bổ sung năm 2019)</t>
  </si>
  <si>
    <t>52 năm binh nghiệp (Hồi ký)</t>
  </si>
  <si>
    <t>Thiếu tướng Lê Hoàng Phúc</t>
  </si>
  <si>
    <t>Các thành phần kinh tế Việt Nam
Vấn đề và định hướng chính sách (Sách tham khảo)</t>
  </si>
  <si>
    <t>PGS.TS. Trần Đình Thiên (Chủ biên)</t>
  </si>
  <si>
    <t>Tài liệu bồi dưỡng lãnh đạo, quản lý cấp huyện và tương đương</t>
  </si>
  <si>
    <t>Bộ Nội vụ
Học viện Hành chính Quốc gia
TS. Đặng Xuân Hoan (Chủ biên)
PGS.TS. Nguyễn Thị Hồng Hải - TS. Nguyễn Đăng Quế (Đồng chủ biên)</t>
  </si>
  <si>
    <t>Dấu ấn văn hoá Pháp trong các công trình kiến trúc ở An Giang cuối thế kỷ XIX - nửa đầu thế kỷ XX (Sách tham khảo)</t>
  </si>
  <si>
    <t>PGS.TS. Võ Văn Thắng - ThS. Nguyễn Thị Ngọc Thơ</t>
  </si>
  <si>
    <t>Luật doanh nghiệp Việt Nam
Tình huống - dẫn giải - bình luận
(Xuất bản lần thứ năm, có sửa chữa, bổ sung)</t>
  </si>
  <si>
    <t>TS. Phạm Hoài Huấn (Chủ biên)
ThS.LS. Trần Thanh Tùng - ThS. Lê Nhật Bảo</t>
  </si>
  <si>
    <t>Luật trưng cầu ý dân (hiện hành)</t>
  </si>
  <si>
    <t>Hồ Chí Minh
Tinh hoa và khí phách của dân tộc
(Xuất bản lần thứ ba)</t>
  </si>
  <si>
    <t>Văn kiện Trung ương Cục miền Nam giai đoạn 1946-1975
Tập 11 (1966-1967)</t>
  </si>
  <si>
    <t>Ban Chấp hành Trung ương Đảng Cộng sản Việt Nam
Văn phòng</t>
  </si>
  <si>
    <t>Lịch sử báo chí cách mạng tỉnh Bình Dương (1930-2017)</t>
  </si>
  <si>
    <t>Hội Khoa học lịch sử tỉnh Bình Dương
Huỳnh Ngọc Đáng (Chủ biên)
Lê Cảnh Hưởng - Đỗ Thị Thanh - Văn Thuỳ Trang - Huỳnh Tâm Sáng</t>
  </si>
  <si>
    <t>Tài liệu bồi dưỡng lãnh đạo, quản lý cấp sở và tương đương</t>
  </si>
  <si>
    <t>Bộ Nội vụ
Học viện Hành chính Quốc gia
TS. Đặng Xuân Hoan (Chủ biên)
PGS.TS. Đặng Khắc Ánh - TS. Vũ Thanh Xuân (Đồng chủ biên)</t>
  </si>
  <si>
    <t>Tài liệu bồi dưỡng lãnh đạo, quản lý cấp vụ và tương đương</t>
  </si>
  <si>
    <t>Bộ Nội vụ
Học viện Hành chính Quốc gia
TS. Đặng Xuân Hoan (Chủ biên)
PGS.TS. Nguyễn Thị Hồng Hải - PGS.TS. Nguyễn Quốc Sửu (Đồng chủ biên)</t>
  </si>
  <si>
    <t>Những nội dung cốt lõi trong Dự thảo các Văn kiện trình Đại hội XIII của Đảng (Tài liệu phục vụ cán bộ, đảng viên nghiên cứu, thảo luận, góp ý kiến)
(Lưu hành nội bộ)</t>
  </si>
  <si>
    <t>Phương pháp phân tích luật viết
Xuất bản lần thứ hai, có sửa chữa, bổ sung</t>
  </si>
  <si>
    <t>Huỳnh Tấn Phát - Tiểu sử (Xuất bản lần thứ hai)</t>
  </si>
  <si>
    <t>Tập hợp lực lượng trong thế kỷ XXI: Xu hướng, tác động và đối sách của Việt Nam (Sách chuyên khảo)</t>
  </si>
  <si>
    <t>TS. Lê Hải Bình (Chủ biên)</t>
  </si>
  <si>
    <t>Đất và Người Thanh Miện</t>
  </si>
  <si>
    <t>Huyện uỷ, Hội đồng nhân dân, Uỷ ban nhân dân huyện Thanh Miện, tỉnh Hải Dương</t>
  </si>
  <si>
    <t>An ninh con người trong bối cảnh toàn cầu hoá</t>
  </si>
  <si>
    <t>TS. Trần Việt Hà (Chủ biên)</t>
  </si>
  <si>
    <t>Giáo trình phương pháp nghiên cứu quan hệ quốc tế (Dành cho hệ đại học và sau đại học)</t>
  </si>
  <si>
    <t>Học viện Ngoại giao
GS.TS. Vũ Dương Huân</t>
  </si>
  <si>
    <t>Luật Tín ngưỡng, tôn giáo (hiện hành)</t>
  </si>
  <si>
    <t>Văn hoá dân gian châu thổ Cửu Long (Sách tham khảo)</t>
  </si>
  <si>
    <t>Lịch sử Đảng bộ quận Ninh Kiều, thành phố Cần Thơ - Tập II (1975-2015)</t>
  </si>
  <si>
    <t>Đảng bộ thành phố Cần Thơ
Ban Chấp hành Đảng bộ quận Ninh Kiều</t>
  </si>
  <si>
    <t>Luật nhà ở ( hiện hành )</t>
  </si>
  <si>
    <t>Giải quyết khiếu nại về đất đai ở Việt Nam - Lý thuyết, thực trạng và giải pháp (Sách chuyên khảo)</t>
  </si>
  <si>
    <t>TS. Võ Phan Lê Nguyễn</t>
  </si>
  <si>
    <t>Lịch sử Đảng bộ và Nhân dân huyện Phú Riềng ( 1930 - 2020 )</t>
  </si>
  <si>
    <t>Đảng bộ tỉnh Bình Phước
Ban Chấp hành Đảng bộ huyện Phú Riềng</t>
  </si>
  <si>
    <t>Lịch sử truyền thống Viện Kiểm sát nhân dân tỉnh Lạng Sơn (1960-2020)</t>
  </si>
  <si>
    <t>Viện Kiểm sát nhân dân tối cao
Viện Kiểm sát nhân dân tỉnh Lạng Sơn</t>
  </si>
  <si>
    <t>7/2020</t>
  </si>
  <si>
    <t>Tư tưởng Hồ Chí Minh về quyền con người</t>
  </si>
  <si>
    <t>TS. Lại Thị Thanh Bình</t>
  </si>
  <si>
    <t>Chính sách đối ngoại Mỹ: Tiếp cận từ thuyết hiện thực mới và trường hợp Việt Nam sau khi bình thường hóa quan hệ đến nay (Sách chuyên khảo)</t>
  </si>
  <si>
    <t>TS. Lê Đình Tĩnh</t>
  </si>
  <si>
    <t>Thơ chúc tết mừng xuân của Bác Hồ và lời bình (Tái bản lần thứ hai)</t>
  </si>
  <si>
    <t>Công tác tuyên giáo của Đảng
90 năm chặng đường vẻ vang: Thành tựu và tầm nhìn
Kỷ yếu Hội thảo khoa học kỷ niệm 90 năm ngày truyền thống ngành tuyên giáo (01/8/1930 - 01/8/2020)</t>
  </si>
  <si>
    <t>Bản đầy đủ, phát tại Hội thảo</t>
  </si>
  <si>
    <t>Văn kiện Trung ương Cục miền Nam, giai đoạn 1946 - 1975, tập 7 (1957 - 1960)</t>
  </si>
  <si>
    <t>Lịch sử Đảng bộ huyện Thăng Bình (1975-2015)</t>
  </si>
  <si>
    <t>Tỉnh ủy Quảng Nam
Ban Chấp hành Đảng bộ huyện Thăng Bình</t>
  </si>
  <si>
    <t>Lịch sử Viện Kiểm sát nhân dân tỉnh Hà Tĩnh (1960-2020)</t>
  </si>
  <si>
    <t>Viện Kiểm sát nhân dân tối cao
Viện Kiểm sát nhân dân tỉnh Hà Tĩnh</t>
  </si>
  <si>
    <t>75 năm Ngày truyền thống Công an nhân dân Việt Nam (19/8/1945 - 19/8/2020)
15 năm Ngày hội toàn dân bảo vệ an ninh Tổ quốc (19/8/2005 - 19/8/2020)
(Tài liệu tuyên truyền)</t>
  </si>
  <si>
    <t>Gia đình Việt Nam trong bối cảnh công nghiệp hoá, hiện đại hoá và hội nhập quốc tế (Kỷ yếu Hội thảo khoa học)</t>
  </si>
  <si>
    <t>Viện Hàn lâm Khoa học xã hội Việt Nam - Ban Tuyên giáo Trung ương Đảng - Hội đồng Khoa học các cơ quan Đảng Trung ương</t>
  </si>
  <si>
    <t>Lịch sử cách mạng xã Giang Ly (1945 - 2015) ( Sơ thảo )</t>
  </si>
  <si>
    <t>Đảng bộ huyện Khánh Vĩnh, tỉnh Khánh Hoà - Ban Chấp hành Đảng bộ xã Giang Ly</t>
  </si>
  <si>
    <t>Về tác phẩm " Nâng cao đạo đức cách mạng, quét sạch chủ nghĩa cá nhân "</t>
  </si>
  <si>
    <t>Dân chủ, nhân quyền
Mũi nhọn trong chiến lược "diễn biến hoà bình" chống phá Việt Nam của các thế lực thù địch</t>
  </si>
  <si>
    <t>Bộ Quốc phòng - Trung tâm thông tin khoa học quân sự</t>
  </si>
  <si>
    <t>Lịch sử Đảng bộ tỉnh Đồng Tháp - Tập I (1927-1954)</t>
  </si>
  <si>
    <t>Ban Chấp hành Đảng bộ tỉnh Đồng Tháp</t>
  </si>
  <si>
    <t>Lịch sử Đảng bộ tỉnh Đồng Tháp -Tập II (1954-1975)</t>
  </si>
  <si>
    <t>Lịch sử Đảng bộ tỉnh Đồng Tháp- Tập III (1975-2000)</t>
  </si>
  <si>
    <t>Bảo đảm quyền của nhóm yếu thế
Khoảng trống pháp lý và khuyến nghị cho Việt Nam (Sách chuyên khảo)</t>
  </si>
  <si>
    <t>TS. Phan Thị Lan Hương</t>
  </si>
  <si>
    <t>Quận Tây Hồ - 25 năm xây dựng và phát triển (1995-2020)</t>
  </si>
  <si>
    <t>Đảng bộ Thành phố Hà Nội
Ban Chấp hành Đảng bộ Quận Tây Hồ</t>
  </si>
  <si>
    <t>Địa chí huyện Kỳ Sơn</t>
  </si>
  <si>
    <t>Huyện uỷ - Hội đồng nhân dân - Uỷ ban nhân dân huyện Kỳ Sơn, tỉnh Nghệ An</t>
  </si>
  <si>
    <t>Kỷ yếu Đảng bộ cơ quan Đảng uỷ Khối các cơ quan Trung ương nhiệm kỳ 2015 - 2020</t>
  </si>
  <si>
    <t>Đảng bộ cơ quan Đảng uỷ Khối các cơ quan Trung ương</t>
  </si>
  <si>
    <t>Lịch sử cách mạng của Đảng bộ và Nhân dân huyện Thường Tín (1930-2020)</t>
  </si>
  <si>
    <t>Đảng bộ thành phố Hà Nội
Ban Chấp hành Đảng bộ huyện Thường Tín</t>
  </si>
  <si>
    <t>Lịch sử Viện Kiểm sát nhân dân Việt Nam (1960-2020) (Lưu hành nội bộ)</t>
  </si>
  <si>
    <t>Viện Kiểm sát nhân dân tối cao</t>
  </si>
  <si>
    <t>Các dân tộc ở Việt Nam - Tập 1: Nhóm ngôn ngữ Việt - Mường ( Xuất bản lần thứ hai có chỉnh sửa, bổ sung )</t>
  </si>
  <si>
    <t>Các dân tộc ở Việt Nam - Tập 2: Nhóm ngôn ngữ Tày - Thái Kađai ( Xuất bản lần thứ hai có chỉnh sửa, bổ sung )</t>
  </si>
  <si>
    <t>Các dân tộc ở Việt Nam - Tập 3, Quyển 1: Nhóm ngôn ngữ Môn - Khơ-me ( Xuất bản lần thứ hai có chỉnh sửa, bổ sung )</t>
  </si>
  <si>
    <t>Các dân tộc ở Việt Nam - Tập 3, Quyển 2: Nhóm ngôn ngữ Môn - Khơ-me ( Xuất bản lần thứ hai có chỉnh sửa, bổ sung )</t>
  </si>
  <si>
    <t>Các dân tộc ở Việt Nam - Tập 4, Quyển 1: Nhóm ngôn ngữ Hmông - Dao và Tạng - Miến ( Xuất bản lần thứ hai có chỉnh sửa, bổ sung )</t>
  </si>
  <si>
    <t>Các dân tộc ở Việt Nam - Tập 4, Quyển 2: Nhóm ngôn ngữ Hán và Mã Lai - Đa Đảo ( Xuất bản lần thứ hai có chỉnh sửa, bổ sung )</t>
  </si>
  <si>
    <t>Nơi ở và làm việc của Chủ tịch Hồ Chí Minh tại Khu Phủ Chủ tịch</t>
  </si>
  <si>
    <t>Bà mẹ Việt Nam anh hùng, anh hùng lực lượng vũ trang nhân dân và anh hùng lao động thời kỳ đổi mới huyện Trà Cú</t>
  </si>
  <si>
    <t>Đảng bộ tỉnh Trà Vinh
Ban Chấp hành Đảng bộ huyện Trà Cú</t>
  </si>
  <si>
    <t>Hồ Chí Minh - Biểu tượng của hoà bình, tình hữu nghị giữa Việt Nam và thế giới
Ho Chi Minh - Symbol of peace, friendship between Vietnam and the world</t>
  </si>
  <si>
    <t>Học viện Chính trị quốc gia Hồ Chí Minh - Liên hiệp các tổ chức hữu nghị tỉnh Nghệ An
Ho Chi Minh National Academy of Politics - The Nghe An Union of Friendship Organizations</t>
  </si>
  <si>
    <t>24x30</t>
  </si>
  <si>
    <t>Lịch sử Đảng bộ huyện Triệu Phong (1930-1975)</t>
  </si>
  <si>
    <t>Đảng bộ tỉnh Quảng Trị
Ban Chấp hành Đảng bộ huyện Triệu Phong</t>
  </si>
  <si>
    <t>Kỷ yếu ngành kiểm tra Đảng bộ huyện Ngọc Hiển (1976-2020)</t>
  </si>
  <si>
    <t>Huyện ủy Ngọc Hiển, tỉnh Cà Mau
Ủy ban Kiểm tra</t>
  </si>
  <si>
    <t>Tuyên giáo toàn cảnh nhiệm kỳ Đại hội XII của Đảng</t>
  </si>
  <si>
    <t>Xí nghiệp in Nguyễn Minh Hoàng</t>
  </si>
  <si>
    <t>Bảo vệ nền tảng tư tưởng của Đảng trong tình hình mới</t>
  </si>
  <si>
    <t>Bông sen trắng giữa lòng Hà Nội</t>
  </si>
  <si>
    <t>25 năm Việt Nam tham gia ASEAN qua góc nhìn của người trong cuộc</t>
  </si>
  <si>
    <t>Ủy ban Quốc gia ASEAN 2020</t>
  </si>
  <si>
    <t>Ngoại giao Việt Nam 1945-2000
(Tái bản lần thứ ba, có sửa chữa, bổ sung)</t>
  </si>
  <si>
    <t>Ngoại giao Việt Nam 2019</t>
  </si>
  <si>
    <t>Cộng hòa xã hội chủ nghĩa Việt Nam
Bộ Ngoại giao</t>
  </si>
  <si>
    <t>Văn kiện Trung ương Cục miền Nam
giai đoạn 1946 - 1975
Tập 8 (1961 - 1962)</t>
  </si>
  <si>
    <t>Lịch sử Mặt trận Tổ quốc Việt Nam thành phố Pleiku (1930-2015)</t>
  </si>
  <si>
    <t>Mặt trận Tổ quốc Việt Nam thành phố Pleiku</t>
  </si>
  <si>
    <t>Tuyển dụng công chức dựa trên năng lực
Một số vấn đề lý luận và thực tiễn (Sách chuyên khảo)</t>
  </si>
  <si>
    <t>PGS.TS. Nguyễn Thị Hồng Hải (Chủ biên)</t>
  </si>
  <si>
    <t>Luật Đầu tư</t>
  </si>
  <si>
    <t>Sự thật (3.830), Khuyến học (2000), CT(3000)</t>
  </si>
  <si>
    <t>Luật Ban hành văn bản quy phạm pháp luật (hiện hành) (sửa đổi, bổ sung năm 2020)</t>
  </si>
  <si>
    <t>Sự thật (3.930), Khuyến học (2000), CT(3000)</t>
  </si>
  <si>
    <t>Luật Phòng, chống thiên tai (hiện hành) (sửa đổi, bổ sung năm 2020)</t>
  </si>
  <si>
    <t>Sự thật (3.300), Bình Định (1000), CT(3000)</t>
  </si>
  <si>
    <t>Luật Doanh nghiệp</t>
  </si>
  <si>
    <t>Sự thật (3.800), Khuyến học (3000), CT(3000)</t>
  </si>
  <si>
    <t>Luật Thanh niên</t>
  </si>
  <si>
    <t>Sự thật (2.700), Fahasa (1000), CT(3000)</t>
  </si>
  <si>
    <t>Luật Giám định tư pháp (hiện hành) (sửa đổi, bổ sung năm 2018, 2020)</t>
  </si>
  <si>
    <t>Sự thật (2.800), BĐ (1000), CT(3000)</t>
  </si>
  <si>
    <t>Luật Tổ chức Quốc hội (hiện hành) (sửa đổi, bổ sung năm 2020)</t>
  </si>
  <si>
    <t>Sự thật (3.300), Fahasa (1500), CT(3000)</t>
  </si>
  <si>
    <t>Luật Đầu tư theo phương thức đối tác công tư</t>
  </si>
  <si>
    <t>Sự thật (3.550), BĐ (1000), CT(3000)</t>
  </si>
  <si>
    <t>Luật Hoà giải, đối thoại tại toà án</t>
  </si>
  <si>
    <t>Sự thật (3.400), Fahasa (2000), CT(3000)</t>
  </si>
  <si>
    <t>Luật Xây dựng (hiện hành) (Sửa đổi, bổ sung năm 2016, 2018, 2019, 2020)</t>
  </si>
  <si>
    <t>Sự thật (3.600), khuyến học (2000), CT(3000)</t>
  </si>
  <si>
    <t>Luật Đê điều (hiện hành) (sửa đổi, bổ sung năm 2008, 2018, 2020)</t>
  </si>
  <si>
    <t>Sự thật (2.400), BĐ (1000), CT(3000)</t>
  </si>
  <si>
    <t>Ngành tuyên giáo Bắc Ninh
90 năm xây dựng và phát triển (1930-2020)</t>
  </si>
  <si>
    <t>Tỉnh uỷ Bắc Ninh
Ban Tuyên giáo Tỉnh uỷ Bắc Ninh</t>
  </si>
  <si>
    <t>Luật thương mại (hiện hành) (sửa đổi năm 2017, 2019)</t>
  </si>
  <si>
    <t>Luật tổ chức chính quyền địa phương (hiện hành) (sửa đổi, bổ sung năm 2017, 2019)</t>
  </si>
  <si>
    <t>Luật Thuỷ sản (hiện hành)</t>
  </si>
  <si>
    <t>Luật Viên chức (hiện hành) (sửa đổi, bổ sung năm 2019)</t>
  </si>
  <si>
    <t>Chống chủ nghĩa cá nhân (Xuất bản lần thứ sáu)</t>
  </si>
  <si>
    <t>Bộ luật hình sự (hiện hành) (Bộ luật năm 2015, sửa đổi, bổ sung năm 2017)</t>
  </si>
  <si>
    <t>Phù Cừ
Mảnh đất lịch sử văn hoá</t>
  </si>
  <si>
    <t>Ban Chấp hành Đảng bộ huyện Phù Cừ, tỉnh Hưng Yên</t>
  </si>
  <si>
    <t>Luật kinh doanh bất động sản (hiện hành) (Sửa đổi, bổ sung năm 2020)</t>
  </si>
  <si>
    <t>Đường cách mệnh (Xuất bản lần thứ tư)</t>
  </si>
  <si>
    <t>Công tác kiểm tra, giám sát và thi hành kỷ luật Đảng trong công an nhân dân (Lưu hành nội bộ)</t>
  </si>
  <si>
    <t>Đảng uỷ Công an Trung ương</t>
  </si>
  <si>
    <t>Những nội dung cốt lõi trong Dự thảo các Văn kiện trình Đại hội XIII của Đảng (Tài liệu phục vụ cán bộ, đảng viên nghiên cứu, thảo luận, góp ý kiến)
(Tái bản)</t>
  </si>
  <si>
    <t>Địa chí tỉnh Hoà Bình</t>
  </si>
  <si>
    <t>Tỉnh uỷ - Hội đồng nhân dân - Uỷ ban nhân dân tỉnh Hoà Bình</t>
  </si>
  <si>
    <t>Giáo trình truyền thông và quan hệ quốc tế</t>
  </si>
  <si>
    <t>Học viện Ngoại giao Việt Nam
TS. Lý Thị Hải Yến (Chủ biên), PGS.TS. Dương Văn Quảng - TS. Lê Hải Bình - TS. Đỗ Huyền Trang - TS. Trần Thị Hương</t>
  </si>
  <si>
    <t>8/2020</t>
  </si>
  <si>
    <t>Giải pháp xây dựng đội ngũ cán bộ cấp chiến lược đủ phẩm chất, năng lực và uy tín, ngang tầm nhiệm vụ</t>
  </si>
  <si>
    <t>Bộ Nội vụ
Tạp chí Tổ chức Nhà nước</t>
  </si>
  <si>
    <t>Lịch sử truyền thống cách mạng xã Pờ Tó (1945-2018)</t>
  </si>
  <si>
    <t>Đảng bộ tỉnh Gia Lai
Ban Chấp hành Đảng bộ huyện Ia Pa</t>
  </si>
  <si>
    <t>Lịch sử truyền thống cách mạng xã Ia Tul (1945-2018)</t>
  </si>
  <si>
    <t>Xây dựng lối sống tích cực của sinh viên trước tác động của mạng xã hội hiện nay</t>
  </si>
  <si>
    <t>Học viện Chính trị, Bộ Quốc phòng
PGS.TS. Trần Hậu Tân (Chủ biên)</t>
  </si>
  <si>
    <t>Lịch sử Đảng bộ thị xã Phổ Yên (2000-2020)</t>
  </si>
  <si>
    <t>Đảng bộ tỉnh Thái Nguyên
Ban Chấp hành Đảng bộ thị xã Phổ Yên</t>
  </si>
  <si>
    <t>Biện pháp phòng ngừa hành chính - Lý luận và thực tiễn (Tái bản có sửa chữa, bổ sung)</t>
  </si>
  <si>
    <t>Lịch sử Đảng bộ xã Đất Bằng (1945-2015)</t>
  </si>
  <si>
    <t>Ban Chấp hành Đảng bộ xã Đất Bằng, huyện Krông Pa, tỉnh Gia Lai</t>
  </si>
  <si>
    <t>Tài liệu bồi dưỡng thứ trưởng và tương đương</t>
  </si>
  <si>
    <t>Bộ Nội vụ
Học viện Hành chính quốc gia
TS. Đặng Xuân Hoan (Chủ biên), PGS.TS. Lương Thanh Cường (Đồng chủ biên)</t>
  </si>
  <si>
    <t>Lịch sử ngành y tế tỉnh Lào Cai (1948-2018)</t>
  </si>
  <si>
    <t>Uỷ ban nhân dân tỉnh Lào Cai
Sở Y tế</t>
  </si>
  <si>
    <t>Liên kết phát triển du lịch liên tỉnh miền Trung Việt Nam: Lý luận và thực tiễn (Sách chuyên khảo)</t>
  </si>
  <si>
    <t>TS. Nguyễn Thị Minh Phượng - TS. Thái Thị Kim Oanh (Đồng chủ biên)</t>
  </si>
  <si>
    <t>Luật Hôn nhân và gia đình (hiện hành)</t>
  </si>
  <si>
    <t>Tư tưởng Hồ Chí Minh (Chương trình bồi dưỡng chuyên đề dành cho cán bộ, đảng viên và nhân dân) (Xuất bản lần thứ ba)</t>
  </si>
  <si>
    <t>Giáo dục đạo đức cách mạng trong thời kỳ mới (Chương trình bồi dưỡng chuyên đề dành cho cán bộ, đảng viên và nhân dân) (Xuất bản lần thứ ba)</t>
  </si>
  <si>
    <t>Chỉ dẫn pháp luật về áp dụng các biện pháp xử lý hành chính</t>
  </si>
  <si>
    <t>Bộ Tư pháp
Viện Khoa học pháp lý
TS. Trương Hồng Quang</t>
  </si>
  <si>
    <t>Luật thi hành án dân sự (hiện hành) (Sửa đổi, bổ sung năm 2014, 2018)</t>
  </si>
  <si>
    <t>7//2020</t>
  </si>
  <si>
    <t>Tội phạm, cấu thành tội phạm
Những vấn đề lý luận và thực tiễn
(Sách chuyên khảo) (Tái bản có sửa chữa, bổ sung)</t>
  </si>
  <si>
    <t>Thiếu tướng, PGS.TS. Nguyễn Ngọc Thế</t>
  </si>
  <si>
    <t>Tài liệu bồi dưỡng văn hoá công vụ</t>
  </si>
  <si>
    <t>Bộ Nội vụ
Học viện Hành chính quốc gia
TS. Đặng Xuân Hoan (Chủ biên), PGS.TS. Nguyễn Thị Thu Vân (Đồng chủ biên)</t>
  </si>
  <si>
    <t>Văn kiện Trung ương Cục miền Nam giai đoạn 1946-1975
Tập 14 (1970)</t>
  </si>
  <si>
    <t>Phòng, chống tham nhũng trong hoạt động thanh tra ở Việt Nam (Sách chuyên khảo)</t>
  </si>
  <si>
    <t>PGS.TS. Nguyễn Quốc Sửu</t>
  </si>
  <si>
    <t>Lịch sử Đảng bộ huyện Vĩnh Linh
Tập I (1930-1975)</t>
  </si>
  <si>
    <t>Đảng bộ tỉnh Quảng Trị
Ban Chấp hành Đảng bộ huyện Vĩnh Linh</t>
  </si>
  <si>
    <t>Lịch sử Đảng bộ huyện Vĩnh Linh
Tập II (1975-2015)</t>
  </si>
  <si>
    <t>Văn kiện Trung ương Cục miền Nam giai đoạn 1946-1975
Tập 10 (1964 - 1965)</t>
  </si>
  <si>
    <t>Cạnh tranh công nghệ Mỹ - Trung Quốc thời đại 4.0 (Sách chuyên khảo)</t>
  </si>
  <si>
    <t>TS. Nguyễn Việt Lâm &amp; ThS. Lê Trung Kiên (Đồng Chủ biên)</t>
  </si>
  <si>
    <t>Tư tưởng Hồ Chí Minh về quản lý giáo dục (Kỷ yếu Hội thảo khoa học quốc gia)</t>
  </si>
  <si>
    <t>Học viện Quản lý giáo dục
Nhà xuất bản Chính trị quốc gia Sự thật</t>
  </si>
  <si>
    <t>Hướng dẫn lập kế hoạch kiểm toán chiến lược</t>
  </si>
  <si>
    <t>Kiểm toán Nhà nước
Dự án EU - PFMO</t>
  </si>
  <si>
    <t>Cẩm nang kiểm toán tài chính và kiểm toán tuân thủ</t>
  </si>
  <si>
    <t>Lịch sử truyền thống cách mạng xã Kon Chiêng (1945-2015)</t>
  </si>
  <si>
    <t>Ban Chấp hành Đảng bộ huyện Mang Yang, tỉnh Gia Lai
Ban Chấp hành Đảng bộ xã Kon Chiêng</t>
  </si>
  <si>
    <t>Sổ tay Điều ước quốc tế</t>
  </si>
  <si>
    <t>Bộ Ngoại giao
Vụ Luật pháp và Điều ước quốc tế</t>
  </si>
  <si>
    <t>Luật Bảo vệ môi trường (hiện hành) (sửa đổi, bổ sung năm 2018, 2019, 2020)</t>
  </si>
  <si>
    <t>Dạy tốt, học tốt lý luận chính trị ở Học viện Chính trị khu vực I theo tư tưởng Hồ Chí Minh (Xuất bản lần thứ hai)</t>
  </si>
  <si>
    <t>Học viện Chính trị khu vực I</t>
  </si>
  <si>
    <t>Mô hình kiểm định chất lượng đầu vào công chức của một số quốc gia trên thế giới và khuyến nghị đối với Việt Nam</t>
  </si>
  <si>
    <t>Văn kiện Trung ương Cục miền Nam giai đoạn 1946-1975
Tập 6 (10/1954 - 1956)</t>
  </si>
  <si>
    <t>Xây dựng Toà án nhân dân xứng đáng là biểu tượng của công lý, lẽ phải và niềm tin (Xuất bản lần thứ hai, có bổ sung)</t>
  </si>
  <si>
    <t>TWĐH (1000), TPH (300, giá 556.000đ)</t>
  </si>
  <si>
    <t>Nguyên tắc người gây ô nhiễm phải trả tiền theo pháp luật môi trường Việt Nam (Sách chuyên khảo)</t>
  </si>
  <si>
    <t>TS. Võ Trung Tín</t>
  </si>
  <si>
    <t>Công nghiệp hoá, hiện đại hoá với quá trình phát triển lực lượng sản xuất trong cách mạng công nghiệp 4.0 ở Việt Nam hiện nay (Sách chuyên khảo)</t>
  </si>
  <si>
    <t>TS. Phạm Thị Kiên</t>
  </si>
  <si>
    <t>Cách mạng Tháng Tám
Xây dựng và củng cố chính quyền 1945-1946 (Văn kiện Đảng và Nhà nước)</t>
  </si>
  <si>
    <t>Cục Lưu trữ Văn phòng Trung ương Đảng
Cục Văn thư và Lưu trữ nhà nước</t>
  </si>
  <si>
    <t>TWĐH (1000), TPH (140)</t>
  </si>
  <si>
    <t>Lịch sử truyền thống cách mạng huyện Lai Vung (1929-2015)</t>
  </si>
  <si>
    <t>Đảng bộ tỉnh Đồng Tháp
Ban Chấp hành Đảng bộ huyện Lai Vung</t>
  </si>
  <si>
    <t>Kỷ yếu Ban Chấp hành Đảng bộ huyện Lai Vung (1989 - 2020)</t>
  </si>
  <si>
    <t>Đổi mới giáo dục lý luận chính trị cho học viên sĩ quan kỹ thuật quân sự hiện nay theo tư tưởng Hồ Chí Minh</t>
  </si>
  <si>
    <t>TS. Vũ Tuân</t>
  </si>
  <si>
    <t>Lịch sử truyền thống cách mạng phường Sông Bờ (1945-2019)</t>
  </si>
  <si>
    <t>Đảng bộ thị xã Ayun Pa, tỉnh Gia Lai
Ban Chấp hành Đảng bộ phường Sông Bờ</t>
  </si>
  <si>
    <t>Hiệu quả của pháp luật - Những vấn đề lý luận và thực tiễn ( Sách chuyên khảo ) ( Tiếng Lào )</t>
  </si>
  <si>
    <t>PGS.TS.GVCC. Nguyễn Minh Đoan - PGS.TS. Vũ Trọng Lâm</t>
  </si>
  <si>
    <t>Sách tặng Lào 2020</t>
  </si>
  <si>
    <t>Chân lý và sự thật</t>
  </si>
  <si>
    <t>Vũ Hoàng Công</t>
  </si>
  <si>
    <t>Luật sửa đổi, bổ sung một số điều của Luật cán bộ, công chức và Luật viên chức</t>
  </si>
  <si>
    <t>Luật sửa đổi, bổ sung một số điều của Luật tổ chức Chính phủ và Luật tổ chức chính quyền địa phương</t>
  </si>
  <si>
    <t>Luật đất đai (hiện hành) (sửa đổi, bổ sung năm 2018) và các văn bản hướng dẫn thi hành (Tái bản lần thứ năm có sửa đổi, bổ sung)</t>
  </si>
  <si>
    <t>Nghiên cứu trẻ tự kỷ ở Hà Nội trong bối cảnh nhận thức và ứng phó của gia đình, xã hội</t>
  </si>
  <si>
    <t>Vũ Hải Vân - Đậu Tuấn Nam</t>
  </si>
  <si>
    <t>Dấu chân in đậm trên quê hương, đất nước</t>
  </si>
  <si>
    <t>Lê Phước Thọ</t>
  </si>
  <si>
    <t>Địa chí Sơn La - Quyển I</t>
  </si>
  <si>
    <t>Tỉnh uỷ - Hội đồng nhân dân - Uỷ ban nhân dân tỉnh Sơn La</t>
  </si>
  <si>
    <t>Địa chí Sơn La - Quyển II</t>
  </si>
  <si>
    <t>Lịch sử Trường Quân sự tỉnh Tây Ninh (1961-2011)</t>
  </si>
  <si>
    <t>Bộ Chỉ huy Quân sự tỉnh Tây Ninh
Trường Quân sự</t>
  </si>
  <si>
    <t>Chủ quyền Việt Nam trên biển Đông  (Tiếng Lào)</t>
  </si>
  <si>
    <t>Đại học Quốc gia thành phố Hồ Chí Minh - PGS.TS. Hà Minh Hồng, PGS.TS. Trần Nam Tiến, TS. Nguyễn Kim Hoàng, TS. Ngô Hữu Phước</t>
  </si>
  <si>
    <t>Phong cách ứng xử Hồ Chí Minh (Tiếng Lào)</t>
  </si>
  <si>
    <t>Học tập đạo đức Bác Hồ (Tiếng Lào)</t>
  </si>
  <si>
    <t>Quan hệ Mỹ - Trung Quốc qua cách tiếp cận của các chủ thể chịu ảnh hưởng trong những năm đầu thế kỷ XXI</t>
  </si>
  <si>
    <t>An Văn Quân - Trần Ngọc Hưng (Đồng chủ biên) - Hoàng Vũ Nam - Lê Trung Dương</t>
  </si>
  <si>
    <t>Quản lý nhà nước về giáo dục đại học: Kinh nghiệm của Trung Quốc và khuyến nghị đối với Việt Nam (Sách chuyên khảo)</t>
  </si>
  <si>
    <t>PGS.TS. Mai Ngọc Anh (Chủ biên)</t>
  </si>
  <si>
    <t>9/2020</t>
  </si>
  <si>
    <t>TWĐH (1000), TPH (100c, giá 227.000đ)</t>
  </si>
  <si>
    <t>Quốc gia và siêu quốc gia (Sách tham khảo)
Người dịch: Văn Tân - Nguyễn Dương
Người hiệu đính: Quách Quang Hồng</t>
  </si>
  <si>
    <t>Trần Cương</t>
  </si>
  <si>
    <t>TWĐH (1000), TPH (260, gia 253.000đ)</t>
  </si>
  <si>
    <t>Chuyện kể về Bác Hồ qua các tài liệu và hiện vật (Xuất bản lần thứ hai)</t>
  </si>
  <si>
    <t>Phong trào yêu nước của giáo chức và học sinh, sinh viên Hà Nội từ năm 1888 đến năm 1945</t>
  </si>
  <si>
    <t>TS. Lê Thị Thu Hương</t>
  </si>
  <si>
    <t>Tư tưởng Hồ Chí Minh về vai trò của nhân dân trong sự nghiệp giữ gìn trật tự, an ninh 
( Tiếng Lào )</t>
  </si>
  <si>
    <t>Thượng tướng, GS.TS. Tô Lâm ( Chủ biên)</t>
  </si>
  <si>
    <t>Bí mật thần kỳ mang tên Trung Quốc (Sách tham khảo)
Người dịch: Thanh Hương
Hiệu đính: Thuý Hằng</t>
  </si>
  <si>
    <t>Vương Tương Huệ</t>
  </si>
  <si>
    <t>Tư tưởng đạo đức của Arixtốt và những giá trị</t>
  </si>
  <si>
    <t>TS. Phạm Quỳnh Trang</t>
  </si>
  <si>
    <t>Kỷ yếu Ban Chấp hành Đảng bộ huyện Đầm Dơi (1945 - 2020)</t>
  </si>
  <si>
    <t>Tỉnh uỷ Cà Mau - Ban Chấp hành Đảng bộ huyện Đầm Dơi</t>
  </si>
  <si>
    <t>Lịch sử Đảng bộ Thành phố Cần Thơ
Tập II
(1945-1954)</t>
  </si>
  <si>
    <t>Lịch sử Đảng bộ Thành phố Cần Thơ
Tập III
(1954-1975)</t>
  </si>
  <si>
    <t>Kỷ yếu Ban Chấp hành Đảng bộ huyện Ngọc Hiển (1947-2020)</t>
  </si>
  <si>
    <t>Đảng bộ tỉnh Cà Mau
Ban Chấp hành Đảng bộ huyện Ngọc Hiển</t>
  </si>
  <si>
    <t>Tập bài giảng pháp luật đại cương</t>
  </si>
  <si>
    <t>Trường Đại học Kiên Giang
Trần Thị Ánh (Chủ biên)</t>
  </si>
  <si>
    <t>Lịch sử Đảng bộ và nhân dân xã Liên Hiệp (1954-2015)</t>
  </si>
  <si>
    <t>Đảng bộ huyện Đức Trọng, tỉnh Lâm Đồng
Ban Chấp hành Đảng bộ xã Liên Hiệp</t>
  </si>
  <si>
    <t>Kỷ yếu Ban Chấp hành Đảng bộ huyện Năm Căn (1979-2020)</t>
  </si>
  <si>
    <t>Ban Chấp hành Đảng bộ huyện Năm Căn, tỉnh Cà Mau</t>
  </si>
  <si>
    <t>Luật bảo hiểm xã hội (hiện hành) (sửa đổi, bổ sung năm 2015, 2018, 2019)</t>
  </si>
  <si>
    <t>Sự thật (2.100), Fahasa (2.000)</t>
  </si>
  <si>
    <t>Lịch sử cách mạng xã Khánh Trung (1945-2015)</t>
  </si>
  <si>
    <t>Đảng bộ huyện Khánh Vĩnh, tỉnh Khánh Hoà
Ban Chấp hành Đảng bộ xã Khánh Trung</t>
  </si>
  <si>
    <t>Lịch sử lực lượng vũ trang nhân dân tỉnh Tây Ninh (1945-2010)</t>
  </si>
  <si>
    <t>Đảng uỷ - Bộ Chỉ huy Quân sự tỉnh Tây Ninh</t>
  </si>
  <si>
    <t>Luật nghĩa vụ quân sự (hiện hành) (sửa đổi, bổ sung năm 2019)</t>
  </si>
  <si>
    <t>Luật quốc phòng (hiện hành)</t>
  </si>
  <si>
    <t>Nâng cao vai trò, trách nhiệm của cán bộ, đảng viên và người đứng đầu theo tư tưởng, đạo đức, phong cách Hồ Chí Minh (Xuất bản lần thứ hai)</t>
  </si>
  <si>
    <t>Phong cách lãnh đạo, quản lý Hồ Chí Minh
Giá trị lý luận và thực tiễn (Xuất bản lần thứ hai)</t>
  </si>
  <si>
    <t>Lịch sử Phòng Tham mưu Bộ Tư lệnh Thành phố Hồ Chí Minh (1948-2018)</t>
  </si>
  <si>
    <t>Bộ Tư lệnh Thành phố Hồ Chí Minh
Phòng Tham mưu</t>
  </si>
  <si>
    <t>Lịch sử ngành giáo dục và đào tạo tỉnh Cao Bằng (1945-2020)</t>
  </si>
  <si>
    <t>Viện Hàn lâm Khoa học Xã hội Việt Nam - Viện Sử học
Uỷ ban nhân dân tỉnh Cao Bằng - Sở Giáo dục và Đào tạo tỉnh Cao Bằng</t>
  </si>
  <si>
    <t>Giáo trình Luật Hình sự Việt Nam (Phần chung) (Xuất bản lần thứ hai, có chỉnh sửa, bổ sung)</t>
  </si>
  <si>
    <t>Trường Đại học Kiểm sát Hà Nội
TS. Mai Đắc Biên (Chủ biên)</t>
  </si>
  <si>
    <t>Học viện Chính trị quốc gia Hồ Chí Minh
TS. Lý Việt Quang (Chủ biên)</t>
  </si>
  <si>
    <t>Hệ tiêu chí nước công nghiệp theo hướng hiện đại (Sách chuyên khảo)</t>
  </si>
  <si>
    <t>GS.TS. Trần Thị Vân Hoa (Chủ biên)</t>
  </si>
  <si>
    <t>TWĐH (1.000), TPH (100)</t>
  </si>
  <si>
    <t>Hỏi - đáp Bộ luật Lao động năm 2019</t>
  </si>
  <si>
    <t>Tố Hữu - Người cộng sản kiên trung, nhà văn hoá tài năng</t>
  </si>
  <si>
    <t>Luật đấu thầu (hiện hành) (sửa đổi, bổ sung năm 2016, 2017, 2019, 2020)</t>
  </si>
  <si>
    <t>Lịch sử Đảng bộ tỉnh Bình Phước (1930-2020)</t>
  </si>
  <si>
    <t>Ban Chấp hành Đảng bộ tỉnh Bình Phước</t>
  </si>
  <si>
    <t>Hoàn thiện các phương pháp cơ bản thực hiện công tác kiểm tra, giám sát và thi hành kỷ luật Đảng (Sách chuyên khảo)</t>
  </si>
  <si>
    <t>Một số vấn đề về chiến lược cường quốc biển của Trung Quốc (Sách tham khảo nội bộ)</t>
  </si>
  <si>
    <t>TS. Hà Anh Tuấn (Chủ biên), Hoàng Thị Lan, Nguyễn Đăng Dương</t>
  </si>
  <si>
    <t>Luật Quốc tịch Việt Nam (hiện hành) (Sửa đổi, bổ sung năm 2014)</t>
  </si>
  <si>
    <t>Phán quyết điển hình của cơ quan tài phán quốc tế - Tóm tắt và bình luận (Tài liệu dành cho môn Công pháp quốc tế)</t>
  </si>
  <si>
    <t>TS. Trần Thăng Long (Chủ biên)
PGS.TS. Trần Thị Thuỳ Dương
ThS. Nguyễn Thị Vân Huyền - ThS. Hà Thị Hạnh</t>
  </si>
  <si>
    <t>Đồng chí Hoàng Quốc Việt với ngành kiểm sát nhân dân
Kỷ yếu Hội thảo khoa học kỷ niệm 115 năm ngày sinh đồng chí Hoàng Quốc Việt và 60 năm ngày thành lập ngành kiểm sát nhân dân</t>
  </si>
  <si>
    <t>Viện Kiểm sát nhân dân tối cao
Tỉnh uỷ Bắc Ninh</t>
  </si>
  <si>
    <t>Luật các tổ chức tín dụng (hiện hành) (Sửa đổi, bổ sung năm 2017)</t>
  </si>
  <si>
    <t>21st Century Socialism: Comprehension and Experience
International scientific conference proceedings (II)</t>
  </si>
  <si>
    <t>Ho Chi Minh National Academy of Politics
Academy of Journalism and Communication</t>
  </si>
  <si>
    <t>Lịch sử cách mạng của Đảng bộ và nhân dân xã Cát Quế (1930-2018)</t>
  </si>
  <si>
    <t>Đảng bộ huyện Hoài Đức, thành phố Hà Nội
Ban Chấp hành Đảng bộ xã Cát Quế</t>
  </si>
  <si>
    <t>10/2020</t>
  </si>
  <si>
    <t>Luật cảnh sát biển Việt Nam (hiện hành)</t>
  </si>
  <si>
    <t>Luật tố cáo (hiện hành) (sửa đổi năm 2020)</t>
  </si>
  <si>
    <t>Xây dựng và hoàn thiện hệ thống pháp luật Việt Nam trong bối cảnh xây dựng nhà nước pháp quyền xã hội chủ nghĩa (Sách chuyên khảo) (Tái bản lần thứ hai, có sửa chữa, bổ sung)</t>
  </si>
  <si>
    <t>Lịch sử Đảng bộ tỉnh Quảng Trị
Tập IV (2000-2015)</t>
  </si>
  <si>
    <t>Ban Chấp hành Đảng bộ tỉnh Quảng Trị</t>
  </si>
  <si>
    <t>Phát triển nông nghiệp công nghệ cao ở Phú Yên</t>
  </si>
  <si>
    <t>TS. Nguyễn Thị Kim Đoan</t>
  </si>
  <si>
    <t>Bình luận khoa học Luật kinh doanh bất động sản (hiện hành) (sửa đổi, bổ sung năm 2020)</t>
  </si>
  <si>
    <t>PGS.TS. Nguyễn Quang Tuyến</t>
  </si>
  <si>
    <t>Giáo trình lý luận về nhà nước và pháp luật (Tái bản lần thứ tư, có sửa chữa, bổ sung)</t>
  </si>
  <si>
    <t>Trường Đại học Luật Hà Nội
GS.TS. Nguyễn Minh Đoan</t>
  </si>
  <si>
    <t>Xây dựng giai cấp nông dân Việt Nam theo tư tưởng Hồ Chí Minh giai đoạn hiện nay</t>
  </si>
  <si>
    <t>Trung ương Hội Nông dân Việt Nam
TSKH. Thào Xuân Sùng (Chủ biên)</t>
  </si>
  <si>
    <t>Dự thảo các văn kiện trình Đại hội đại biểu Đảng bộ Khối các cơ quan Trung ương lần thứ XIII, nhiệm kỳ 2020-2025
Lưu hành nội bộ</t>
  </si>
  <si>
    <t>Bước qua đầu thù (Hồi ký)</t>
  </si>
  <si>
    <t>Trần Hữu Dực</t>
  </si>
  <si>
    <t>Đảng bộ Hà Tĩnh qua các kỳ đại hội 1930-2020</t>
  </si>
  <si>
    <t>Đảng Cộng sản Việt Nam
Ban Chấp hành Đảng bộ tỉnh Hà Tĩnh</t>
  </si>
  <si>
    <t>Lịch sử Ban Dân vận Tỉnh uỷ Cao Bằng (1930-2020)</t>
  </si>
  <si>
    <t>Ban Chấp hành Đảng bộ tỉnh Cao Bằng
Ban Dân vận</t>
  </si>
  <si>
    <t>Đảm bảo dịch vụ xã hội cơ bản cho người dân tộc thiểu số ở Việt Nam (Sách chuyên khảo)</t>
  </si>
  <si>
    <t>PGS.TS. Đỗ Thị Hải Hà (Chủ biên)</t>
  </si>
  <si>
    <t>Gương người tốt, việc làm hay</t>
  </si>
  <si>
    <t>Tuyên Quang
Dấu ấn một chặng đường (2015-2020)</t>
  </si>
  <si>
    <t>Quản lý nhà nước đối với hoạt động tôn giáo ở Việt Nam hiện nay</t>
  </si>
  <si>
    <t>TS. Hà Ngọc Anh</t>
  </si>
  <si>
    <t>TWĐH 1000b, TPH 1.260 b (109.000)</t>
  </si>
  <si>
    <t>Văn kiện Trung ương Cục miền Nam giai đoạn 1946-1975
Tập 12 (1968)</t>
  </si>
  <si>
    <t>Chủ nghĩa xã hội hiện thực - Thực trạng và triển vọng ( Giáo trình đào tạo sau đại học chuyên ngành Chủ nghĩa xã hội khoa học )
 ( Tiếng Lào )</t>
  </si>
  <si>
    <t>PGS.TS. Nguyễn An Ninh</t>
  </si>
  <si>
    <t>Lịch sử Đảng bộ tỉnh Kon Tum
Tập III (2001-2020)</t>
  </si>
  <si>
    <t>Tại sao là Hồ Chí Minh?
Người dịch: Bùi Đình Thắng
Người hiệu đính: Đoàn Thị Minh Phương</t>
  </si>
  <si>
    <t>Song Phil - Kyung</t>
  </si>
  <si>
    <t>TWĐH 1000b, TPH 510b (88.000đ)</t>
  </si>
  <si>
    <t>Vận dụng tư tưởng Hồ Chí Minh về đạo đức cách mạng vào phòng, chống suy thoái đạo đức của cán bộ, đảng viên trong công tác xây dựng Đảng hiện nay</t>
  </si>
  <si>
    <t>Học viện Chính trị quốc gia Hồ Chí Minh
Học viện Chính trị khu vực I</t>
  </si>
  <si>
    <t>Vận dụng tư tưởng Hồ Chí Minh về đào tạo, bồi dưỡng cán bộ vào nâng cao chất lượng đào tạo cao cấp lý luận chính trị tại Học viện Chính trị khu vực I nhằm bảo vệ nền tảng tư tưởng của Đảng trong tình hình mới</t>
  </si>
  <si>
    <t>Nâng cao chất lượng tham mưu của các ban Đảng Trung ương góp phần phát triển đất nước nhanh, bền vững</t>
  </si>
  <si>
    <t>Kỹ năng hoạt động dành cho luật sư trong vụ án hình sự (Tái bản có sửa chữa, bổ sung)</t>
  </si>
  <si>
    <t>Khoa Luật, Đại học Quốc gia Hà Nội
Trung tâm Nghiên cứu và hỗ trợ pháp lý - LERES
PGS.TS. Nguyễn Ngọc Chí (Chủ biên)</t>
  </si>
  <si>
    <t>Luật quản lý, sử dụng vũ khí, vật liệu nổ và công cụ hỗ trợ (hiện hành) (sửa đổi, bổ sung năm 2019, 2020)</t>
  </si>
  <si>
    <t>Luật phá sản (hiện hành) và văn bản hướng dẫn thi hành</t>
  </si>
  <si>
    <t>Luật công chứng (hiện hành) (sửa đổi, bổ sung năm 2018) và các văn bản hướng dẫn thi hành (Tái bản có sửa chữa, bổ sung)</t>
  </si>
  <si>
    <t>Lý luận về nhà nước và pháp luật
Quyển 1
(Tái bản lần thứ ba)</t>
  </si>
  <si>
    <t>Xây dựng và thực hiện chính sách phát triển thanh niên Việt Nam trong cuộc cách mạng công nghiệp lần thứ tư</t>
  </si>
  <si>
    <t>TS. Trần Văn Miều</t>
  </si>
  <si>
    <t>TWĐH 1000, TPH 100 (97000)</t>
  </si>
  <si>
    <t>Luật biển (Sách chuyên khảo)</t>
  </si>
  <si>
    <t>TS. Ngô Hữu Phước</t>
  </si>
  <si>
    <t>Tố Hữu - Tiểu sử</t>
  </si>
  <si>
    <t>Chương trình sưu tầm tài liệu, viết tiểu sử các đồng chí lãnh đạo tiền bối tiêu biểu của Đảng và cách mạng Việt Nam</t>
  </si>
  <si>
    <t>Văn kiện Đại hội đại biểu lần thứ XIII Đảng bộ Khối các cơ quan Thành phố Hà Nội</t>
  </si>
  <si>
    <t>Đảng bộ Thành phố Hà Nội
Đảng uỷ Khối các cơ quan Thành phố Hà Nội</t>
  </si>
  <si>
    <t>Hỏi - đáp triết học Mác - Lênin (Dành cho hệ đại học không chuyên ngành lý luận chính trị)</t>
  </si>
  <si>
    <t>Trần Thị Thuỳ Linh - Trịnh Thị Kim Thoa</t>
  </si>
  <si>
    <t>Xây dựng môi trường pháp lý bảo đảm sự phát triển bền vững và lành mạnh của kinh tế tư nhân</t>
  </si>
  <si>
    <t>Khoa Luật, Đại học Quốc gia Hà Nội
PGS.TS. Nguyễn Thị Quế Anh, PGS.TS. Lê Thị Hoài Thu (Đồng chủ biên)</t>
  </si>
  <si>
    <t>TWĐH 1000, TPH 130</t>
  </si>
  <si>
    <t>Lịch sử Đảng bộ thành phố Lào Cai (1950-2020)</t>
  </si>
  <si>
    <t>Đảng bộ tỉnh Lào Cai
Ban Chấp hành Đảng bộ thành phố Lào Cai</t>
  </si>
  <si>
    <t>Kỷ yếu Điều dưỡng Bệnh viện Đa khoa tỉnh Thái Bình - 30 năm xây dựng và phát triển (1990-2020)</t>
  </si>
  <si>
    <t>Mối quan hệ giữa độc lập, tự chủ và chủ động, tích cực hội nhập quốc tế  ( Tiếng Lào )</t>
  </si>
  <si>
    <t>Bác Hồ của nhân dân (Tập bút ký - Tiểu luận chọn lọc)</t>
  </si>
  <si>
    <t>Nguyễn Uyển</t>
  </si>
  <si>
    <t>Lịch sử Mặt trận Tổ quốc Việt Nam tỉnh Tuyên Quang (1930-2020)</t>
  </si>
  <si>
    <t>Uỷ ban Mặt trận Tổ quốc Việt Nam tỉnh Tuyên Quang</t>
  </si>
  <si>
    <t>Lịch sử Đảng bộ tỉnh Cao Bằng (1930-2020)</t>
  </si>
  <si>
    <t>Đảng Cộng sản Việt Nam
Ban Chấp hành Đảng bộ tỉnh Cao Bằng</t>
  </si>
  <si>
    <t>Chính sách dạy nghề và giải quyết việc làm cho lao động vùng dân tộc thiểu số ở Việt Nam (Sách chuyên khảo)</t>
  </si>
  <si>
    <t>TS. Nguyễn Đăng Núi (Chủ biên)</t>
  </si>
  <si>
    <t>Phân tích và đánh giá chính sách</t>
  </si>
  <si>
    <t>TWĐH 1000, TPH 100 (195.000)</t>
  </si>
  <si>
    <t>Xây dựng và quản trị thành phố thông minh bảo đảm các chỉ số an ninh, an sinh, an toàn trong cách mạng công nghiệp 4.0</t>
  </si>
  <si>
    <t>PGS.TS. Nguyễn Văn Thành, GS.TS. Fredmund Malik, ThS. Đỗ Quang Hưng</t>
  </si>
  <si>
    <t>LKTG 2000, TPH 730 (170.000)</t>
  </si>
  <si>
    <t>Cấu trúc khu vực châu Á - Thái Bình Dương
Lý luận và thực tiễn</t>
  </si>
  <si>
    <t>Hoàng Khắc Nam (Chủ biên)</t>
  </si>
  <si>
    <t>Bước chuyển tư tưởng chính trị Việt Nam cuối thế kỷ XIX đầu thế kỷ XX
Giá trị và bài học lịch sử</t>
  </si>
  <si>
    <t>11/2020</t>
  </si>
  <si>
    <t>Giáo trình một số tổ chức quốc tế</t>
  </si>
  <si>
    <t>Học viện Khoa học Quân sự
Nguyễn Thị Hoài Hương</t>
  </si>
  <si>
    <t>Cẩm nang về tín ngưỡng, tôn giáo (Tái bản, có sửa chữa bổ sung)</t>
  </si>
  <si>
    <t>Ngoại giao chuyên biệt
Hướng đi, ưu tiên mới của ngoại giao Việt Nam đến năm 2030 (Sách chuyên khảo)</t>
  </si>
  <si>
    <t>TS. Vũ Lê Thái Hoàng (Chủ biên)</t>
  </si>
  <si>
    <t>Cẩm nang nghiệp vụ dành cho thẩm phán, kiểm sát viên, luật sư (trong lĩnh vực dân sự và tố tụng dân sự)</t>
  </si>
  <si>
    <t>TS. Nguyễn Thanh Hải - ThS. Châu Thanh Quyền (Đồng chủ biên)</t>
  </si>
  <si>
    <t>Xu hướng biến đổi quan hệ dân tộc ở Việt Nam trong thời kỳ đổi mới (Sách chuyên khảo)</t>
  </si>
  <si>
    <t>Mô hình an sinh xã hội Việt Nam</t>
  </si>
  <si>
    <t>PGS.TS. Bùi Văn Huyền, TS. Nguyễn Ngọc Toàn, PGS.TS. Đinh Thị Nga (Đồng chủ biên)</t>
  </si>
  <si>
    <t>Tư tưởng Hồ Chí Minh về lập hiến
Nội dung và giá trị</t>
  </si>
  <si>
    <t>TS. Lê Thị Hằng</t>
  </si>
  <si>
    <t>Tư duy hệ thống cho mọi người
Hành trình từ lý thuyết tới tác động thực tiễn tại Việt Nam</t>
  </si>
  <si>
    <t>Nguyễn Văn Thành - Ockie Bosch - Nam Nguyễn - Fredmund Malik - Constantin Malik</t>
  </si>
  <si>
    <t>TWĐH 1000, TPH 240 (176.000)</t>
  </si>
  <si>
    <t>Nâng cao hiệu quả giám sát của cơ quan dân cử đối với việc thực thi chính sách, pháp luật về an sinh xã hội ở Việt Nam</t>
  </si>
  <si>
    <t>TS. Bùi Sỹ Lợi (Chủ biên)</t>
  </si>
  <si>
    <t>Lịch sử truyền thống cách mạng xã Tân Phước (1930-2015)</t>
  </si>
  <si>
    <t>Đảng bộ huyện Lai Vung, tỉnh Đồng Tháp
Ban Chấp hành Đảng bộ xã Tân Phước</t>
  </si>
  <si>
    <t>Lịch sử truyền thống cách mạng xã Hoà Thành (1930-2015)</t>
  </si>
  <si>
    <t>Đảng bộ huyện Lai Vung, tỉnh Đồng Tháp
Ban Chấp hành Đảng bộ xã Hòa Thành</t>
  </si>
  <si>
    <t>Tài liệu hỏi - đáp dự thảo các văn kiện trình Đại hội XIII của Đảng (Dùng cho hệ thống Mặt trận Tổ quốc; các tổ chức chính trị - xã hội và tuyên truyền trong nhân dân)</t>
  </si>
  <si>
    <t>Những sáng kiến tiêu biểu trong phong trào "Đoàn kết sáng tạo"</t>
  </si>
  <si>
    <t>Ủy ban Mặt trận Tổ quốc Việt Nam tỉnh Thanh Hóa</t>
  </si>
  <si>
    <t>23x25</t>
  </si>
  <si>
    <t>Quản trị nhà nước và phòng, chống tham nhũng ở Việt Nam trước năm 1945 (Sách tham khảo)</t>
  </si>
  <si>
    <t>Khoa Luật, Đại học Quốc gia Hà Nội
Chương trình đào tạo thạc sĩ quản trị nhà nước và phòng, chống tham nhũng
PGS.TS. Nguyễn Thị Quế Anh, PGS.TS. Nguyễn Minh Tuấn, PGS.TS. Vũ Công Giao. PGS.TS. Nguyễn Hoàng Anh (Đồng chủ biên)</t>
  </si>
  <si>
    <t>Sự tham gia của xã hội vào quản trị nhà nước và phòng, chống tham nhũng trên thế giới và ở Việt Nam (Sách tham khảo)</t>
  </si>
  <si>
    <t>Khoa Luật, Đại học Quốc gia Hà Nội
Chương trình đào tạo thạc sĩ quản trị nhà nước và phòng, chống tham nhũng
PGS.TS. Nguyễn Thị Quế Anh, TS. Bùi Tiến Đạt, PGS.TS. Vũ Công Giao. PGS.TS. Nguyễn Hoàng Anh (Đồng chủ biên)</t>
  </si>
  <si>
    <t>Tập Cận Bình kể chuyện (Sách tham khảo)
Người dịch và hiệu đính: Văn Tân - Thuý Lan - Thanh Huyền</t>
  </si>
  <si>
    <t>Ban bình luận Nhân Dân Nhật báo, Trung Quốc</t>
  </si>
  <si>
    <t>Asia-Pacific regional security architecture in a volatile world</t>
  </si>
  <si>
    <t>Ministry of public security
Public security institute of strategic studies</t>
  </si>
  <si>
    <t>Tôn giáo và hoà bình trong thế kỷ XXI (Sách tham khảo)
Dịch giả: Trần Quang Tuệ</t>
  </si>
  <si>
    <t>Harvey G. Cox - Ikeda Daisaku</t>
  </si>
  <si>
    <t>Sự bất cân xứng về sức mạnh và các mối quan hệ quốc tế (Sách tham khảo)
Biên dịch: ThS. Nguyễn Đình Sách
Hiệu đính: TS. Nguyễn Tuấn Việt</t>
  </si>
  <si>
    <t>Brantly Womack</t>
  </si>
  <si>
    <t>Sản xuất thông minh trong Cách mạng công nghiệp 4.0 ( Tiếng Lào )</t>
  </si>
  <si>
    <t>TS. Hà Minh Hiệp ( Chủ biên)</t>
  </si>
  <si>
    <t>Bùi Bằng Đoàn với cách mạng Việt Nam</t>
  </si>
  <si>
    <t>TWĐH 1000, TPH 50c</t>
  </si>
  <si>
    <t>Báo chí, truyền thông hiện đại
Thực tiễn, vấn đề, nhận định</t>
  </si>
  <si>
    <t>GS.TS. Tạ Ngọc Tấn</t>
  </si>
  <si>
    <t>580c bìa mềm (177k), 100c bìa cứng (352k)</t>
  </si>
  <si>
    <t>Đô thị trong tiểu thuyết Việt Nam đương đại</t>
  </si>
  <si>
    <t>TS. Đỗ Thanh Hương</t>
  </si>
  <si>
    <t>Mối quan hệ giữa Nhà nước và thị trường trong điều kiện nền kinh tế thị trường định hướng xã hội chủ nghĩa: thực trạng, vấn đề và định hướng chính sách</t>
  </si>
  <si>
    <t>PGS.TS. Vũ Văn Hà, PGS.TS. Đoàn Minh Huấn (Đồng chủ biên)</t>
  </si>
  <si>
    <t>70 năm quan hệ Việt - Nga và đôi điều về nước Nga (Sách tham khảo)</t>
  </si>
  <si>
    <t>DVD-ROM Lịch sử Quân sự Việt Nam</t>
  </si>
  <si>
    <t>TWĐH 1000, TPH 210 (127k)</t>
  </si>
  <si>
    <t>Triết học Hy Lạp - La Mã cổ đại</t>
  </si>
  <si>
    <t>PGS.TS. Lê Công Sự</t>
  </si>
  <si>
    <t>ASEAN trong chiến lược nước lớn</t>
  </si>
  <si>
    <t>Bộ Công an
Viện Chiến lược Công an</t>
  </si>
  <si>
    <t>Cuộc đời và sự nghiệp cách mạng (Hồi ký) (Xuất bản lần thứ hai)</t>
  </si>
  <si>
    <t>Nguyễn Thị Minh Khai - Tiểu sử</t>
  </si>
  <si>
    <t>Đồng chí Hoàng Văn Thụ - Nhà lãnh đạo tiền bối tiêu biểu của Đảng, người con ưu tú của quê hương Lạng Sơn</t>
  </si>
  <si>
    <t>Học viện Chính trị quốc gia Hồ Chí Minh
Ban Tuyên giáo Trung ương Đảng
Tỉnh uỷ Lạng Sơn</t>
  </si>
  <si>
    <t>30 năm thực hiện Cương lĩnh xây dựng đất nước trong thời kỳ quá độ lên chủ nghĩa xã hội</t>
  </si>
  <si>
    <t>In tại 6 cơ sở in</t>
  </si>
  <si>
    <t>Sách xuất bản 1945-2020</t>
  </si>
  <si>
    <t>Nhà xuất bản Chính trị quốc gia Sự thật</t>
  </si>
  <si>
    <t>Vụ KH-NCKH</t>
  </si>
  <si>
    <t>Bàn về Binh pháp Tôn Tử</t>
  </si>
  <si>
    <t>75 năm xây dựng và phát triển (1945-2020)</t>
  </si>
  <si>
    <t>Sách lý luận, chính trị với sự nghiệp xây dựng và bảo vệ Tổ quốc (Kỷ yếu Hội thảo khoa học quốc gia)</t>
  </si>
  <si>
    <t>Ban Tuyên giáo Trung ương
Học viện Chính trị quốc gia Hồ Chí Minh
Hội đồng Lý luận Trung ương
Nhà xuất bản Chính trị quốc gia Sự thật</t>
  </si>
  <si>
    <t>Những thành tựu nổi bật 75 năm nước Cộng hoà xã hội chủ nghĩa Việt Nam (2/9/1945 - 2/9/2020)
(Tài liệu tuyên truyền trong nhân dân)</t>
  </si>
  <si>
    <t>Văn kiện Trung ương Cục miền Nam Việt Nam giai đoạn 1946-1975
Tập 9 (1963)</t>
  </si>
  <si>
    <t>Trường Chinh - Một trí tuệ lớn, nhà lãnh đạo kiệt xuất của cách mạng Việt Nam</t>
  </si>
  <si>
    <t>25 years of Viet Nam in ASEAN: Views from the Inside</t>
  </si>
  <si>
    <t>ASEAN 2020 National Committee</t>
  </si>
  <si>
    <t>Đồng chí Lê Đức Anh với cách mạng Việt Nam và quê hương Thừa Thiên Huế</t>
  </si>
  <si>
    <t>Bộ Quốc phòng - Ban Tuyên giáo Trung ương - Văn phòng Chủ tịch nước - Tỉnh uỷ Thừa Thiên Huế</t>
  </si>
  <si>
    <t>Chính sách pháp luật - Những vấn đề lý luận và thực tiễn</t>
  </si>
  <si>
    <t>GS.TS. Võ Khánh Vinh</t>
  </si>
  <si>
    <t>TWĐH 1000, TPH 180 (251.000đ)</t>
  </si>
  <si>
    <t>Những dược liệu quý làm thuốc chữa bệnh từ rau quả, cây cảnh vườn nhà - Tập 1</t>
  </si>
  <si>
    <t>Hội đồng Chỉ đạo xuất bản sách xã, phường, thị trấn (GS.TSKH.VS. Đái Duy Ban, Lương y ĐKQG Bùi Đắc Sáng, PGS.TS. Trần Nhân Thắng)</t>
  </si>
  <si>
    <t>Xã, phường 2020</t>
  </si>
  <si>
    <t xml:space="preserve">Sự thật </t>
  </si>
  <si>
    <t>Một số mô hình hay, cách làm hiệu quả trong học tập và làm theo tư tưởng, đạo đức, phong cách Hồ Chí Minh</t>
  </si>
  <si>
    <t>Hội đồng Chỉ đạo xuất bản sách xã, phường, thị trấn (Ban Tuyên giáo Trung ương Đảng)</t>
  </si>
  <si>
    <t>Dinh dưỡng thực hành dự phòng một số bệnh không lây nhiễm</t>
  </si>
  <si>
    <t>Hội đồng Chỉ đạo xuất bản sách xã, phường, thị trấn (Viện Dinh dưỡng - PGS.TS. Trương Tuyết Mai, TS. Huỳnh Nam Phương (Đồng chủ biên))</t>
  </si>
  <si>
    <t>75 năm thành tựu phát triển kinh tế - xã hội nước Cộng hoà xã hội chủ nghĩa Việt Nam</t>
  </si>
  <si>
    <t>Hội đồng Chỉ đạo xuất bản sách xã, phường, thị trấn (TS. Đỗ Quang Dũng, TS. Nguyễn Thị Hương, ThS. Phạm Thị Kim Huế (Đồng chủ biên))</t>
  </si>
  <si>
    <t>Kỹ năng phòng chống cháy, nổ và thoát hiểm</t>
  </si>
  <si>
    <t>Hội đồng Chỉ đạo xuất bản sách xã, phường, thị trấn (Nguyễn Thành Long - Bùi Hữu Hạnh)</t>
  </si>
  <si>
    <t>Hồ Chí Minh - Tấm gương lớn về sự nêu gương</t>
  </si>
  <si>
    <t>Hội đồng Chỉ đạo xuất bản sách xã, phường, thị trấn (PGS.TS. Trần Quang Nhiếp)</t>
  </si>
  <si>
    <t>Một số vấn đề về bảo vệ nền tảng tư tưởng của Đảng, đấu tranh chống các quan điểm sai trái, thù địch</t>
  </si>
  <si>
    <t>Hội đồng Chỉ đạo xuất bản sách xã, phường, thị trấn (ThS. Hà Thị Bích Thuỷ - ThS. Hà Văn Luyến (Đồng chủ biên))</t>
  </si>
  <si>
    <t>Hoàn thiện các phương pháp cơ bản thực hiện công tác kiểm tra, giám sát và thi hành kỷ luật Đảng</t>
  </si>
  <si>
    <t>Hội đồng Chỉ đạo xuất bản sách xã, phường, thị trấn (Cao Văn Thống (Chủ biên))</t>
  </si>
  <si>
    <t>Đông Nam Á học
Một số vấn đề về ngôn ngữ và văn hoá</t>
  </si>
  <si>
    <t>TS. Hồ Xuân Mai</t>
  </si>
  <si>
    <t>Các thuyết trình tại Lễ trao Giải thưởng Nobel về khoa học kinh tế
Tập 1 (1969 - 1980)
Người dịch: TS. Trần Thị Thái Hà, Nguyễn Thu Hà, Dương Thị Phượng, Trần Vinh Dự, Nguyễn Mai Thanh
Người hiệu đính: Tô Hoàng Việt Linh</t>
  </si>
  <si>
    <t>Quỹ Nobel</t>
  </si>
  <si>
    <t>Trần Đức Thảo Tuyển tập
Tập III (1986-1993)</t>
  </si>
  <si>
    <t>12/2020</t>
  </si>
  <si>
    <t>TWĐH 1000, TPH 160</t>
  </si>
  <si>
    <t>Quản lý nhà nước đối với doanh nghiệp thuộc khu vực kinh tế tư nhân ở Việt Nam hiện nay (Sách tham khảo)</t>
  </si>
  <si>
    <t>Học viện Chính trị quốc gia Hồ Chí Minh
Học viện Chính trị khu vực I
TS. Ninh Thị Minh Tâm (Chủ biên)</t>
  </si>
  <si>
    <t>Đổi mới và nâng cao chất lượng đội ngũ cán bộ và công tác cán bộ trong giai đoạn mới ( Tiếng Lào )</t>
  </si>
  <si>
    <t>Cao Văn Thống, Vũ Trọng Lâm</t>
  </si>
  <si>
    <t>Giá trị cốt lõi của chủ nghĩa Mác - Lênin về mối quan hệ giữa lực lượng sản xuất và quan hệ sản xuất trong giai đoạn hiện nay ( Tiếng Lào )</t>
  </si>
  <si>
    <t>Giáo trình Lịch sử Đảng Cộng sản Việt Nam ( Tiếng Lào )</t>
  </si>
  <si>
    <t>Hội đồng Trung ương chỉ đạo biên soạn giáo trình quốc gia các môn khoa học Mác - Lênin, tư tưởng Hồ Chí Minh</t>
  </si>
  <si>
    <t>CD-ROM Các dân tộc ở Việt Nam</t>
  </si>
  <si>
    <t>Viện Hàn lâm khoa học xã hội Việt Nam
Viện Dân tộc học
Vương Xuân Tình (Chủ biên)</t>
  </si>
  <si>
    <t>TWĐH 1000, TPH 410</t>
  </si>
  <si>
    <t>Tình Bác sáng đời ta (Kể chuyện Bác Hồ)</t>
  </si>
  <si>
    <t>Hội đồng chỉ đạo xuất bản sách xã, phường, thị trấn (Nguyễn Thị Thu Hà - Tuệ Minh (Biên soạn))</t>
  </si>
  <si>
    <t>NXB Hội nhà văn</t>
  </si>
  <si>
    <t>Sổ tay hướng dẫn xây dựng xã, phường, thị trấn đạt chuẩn tiếp cận pháp luật</t>
  </si>
  <si>
    <t>Hội đồng chỉ đạo xuất bản sách xã, phường, thị trấn (Bộ Tư pháp - Vụ Phổ biến, Giáo dục pháp luật)</t>
  </si>
  <si>
    <t>NXB Tư pháp</t>
  </si>
  <si>
    <t>Tổ chức và hoạt động của chính quyền địa phương</t>
  </si>
  <si>
    <t>Hội đồng chỉ đạo xuất bản sách xã, phường, thị trấn (TS. Nguyễn Hải Long - TS. Hoàng Xuân Châu)</t>
  </si>
  <si>
    <t>Sổ tay công tác văn phòng cấp uỷ địa phương, cơ sở</t>
  </si>
  <si>
    <t>Hội đồng chỉ đạo xuất bản sách xã, phường, thị trấn (Đỗ Quốc Toán - Phạm Thị Thinh)</t>
  </si>
  <si>
    <t>Tuyển tập thơ, đồng dao và các trò chơi dân gian Việt Nam</t>
  </si>
  <si>
    <t>Hội đồng chỉ đạo xuất bản sách xã, phường, thị trấn (ThS. Nguyễn Thị Hoài Dung - Tuệ Minh (Tuyển chọn))</t>
  </si>
  <si>
    <t>Chính sách, cơ chế tài chính với hoạt động khuyến nông, khuyến lâm, khuyến ngư và phát triển kinh tế nông thôn</t>
  </si>
  <si>
    <t>NXB Tài chính</t>
  </si>
  <si>
    <t>Những điều cần biết về lịch sử Việt Nam (Hỏi - đáp)</t>
  </si>
  <si>
    <t>Hội đồng chỉ đạo xuất bản sách xã, phường, thị trấn (Nguyễn Thanh Tuyền)</t>
  </si>
  <si>
    <t>Giáo trình Luật Hành chính Việt Nam (Phần 2)
Phương thức quản lý nhà nước</t>
  </si>
  <si>
    <t>Phê bình văn học, nghệ thuật ở Việt Nam hiện nay
Thực trạng và định hướng phát triển</t>
  </si>
  <si>
    <t>TWĐH 1000, TPH 110, LKTG 250</t>
  </si>
  <si>
    <t>Lịch sử lực lượng vũ trang nhân dân huyện Thường Xuân (1945-2020)</t>
  </si>
  <si>
    <t>Bộ Chỉ huy Quân sự tỉnh Thanh Hoá
Đảng uỷ - Ban Chỉ huy Quân sự huyện Thường Xuân</t>
  </si>
  <si>
    <t>Lịch sử lực lượng vũ trang nhân dân huyện Hậu Lộc (1945-2020)</t>
  </si>
  <si>
    <t>Bộ Chỉ huy Quân sự tỉnh Thanh Hoá
Đảng uỷ - Ban Chỉ huy Quân sự huyện Hậu Lộc</t>
  </si>
  <si>
    <t>Cách mạng Việt Nam trên bàn cờ quốc tế 
Lịch sử và vấn đề (Tiếng Lào)</t>
  </si>
  <si>
    <t>Ngoại giao và công tác ngoại giao ( Tiếng Lào )</t>
  </si>
  <si>
    <t>Quyết tâm ngăn chặn và đẩy lùi tham nhũng ( Tiếng Lào )</t>
  </si>
  <si>
    <t>Đổi mới và phát triển công tác đào tạo, bồi dưỡng cán bộ từ thực tiễn Trường Chính trị tỉnh Thanh Hoá</t>
  </si>
  <si>
    <t>TS. Lương Trọng Thành, TS. Thịnh Văn Khoa, ThS. Trần Thị Ngọc Diệp (Đồng chủ biên)</t>
  </si>
  <si>
    <t>Thế giới dưới góc nhìn của Kim Jong-Un (Sách tham khảo, lưu hành nội bộ)
Người dịch: Nguyễn Thị Tươi</t>
  </si>
  <si>
    <t>Juliette Morillot và Dorian Malovic</t>
  </si>
  <si>
    <t>Đồng chí Nguyễn Hữu Thọ với cách mạng Việt Nam và quê hương Long An</t>
  </si>
  <si>
    <t>Học viện Chính trị quốc gia Hồ Chí Minh - Văn phòng Quốc hội - Ban Tuyên giáo Trung ương Đảng - Tỉnh uỷ Long An</t>
  </si>
  <si>
    <t>Nghiên cứu đối sách của Việt Nam và các nước trong khu vực trước chiến lược châu Á - Thái Bình Dương của Hoa Kỳ (Sách chuyên khảo, lưu hành nội bộ)</t>
  </si>
  <si>
    <t>Thượng tướng, GS.TS. Nguyễn Chí Vịnh (Chủ biên), Thiếu tướng, GS. TS. Đặng Trí Dũng</t>
  </si>
  <si>
    <t>Các thuyết trình tại Lễ trao Giải thưởng Nobel về khoa học kinh tế
Tập 2 (1981 - 1990)
Người dịch: Trần Đình Toàn, Vũ Cương, Đinh Xuân Hà, Trần Quang Tùng
Người hiệu đính: Lê Thị Tình</t>
  </si>
  <si>
    <t>Các tác phẩm đoạt Giải Búa liềm vàng (2016 - 2019)</t>
  </si>
  <si>
    <t>Hồ Chí Minh - Người đặt nền móng xây dựng quan hệ hữu nghị và hợp tác toàn diện Việt Nam - Liên bang Nga</t>
  </si>
  <si>
    <t>TWĐH 1000, TPH 150 (93.000đ)</t>
  </si>
  <si>
    <t>Viêx Nam - Têz Qơưs, Tiz Nênhs
Việt Nam - Đất nước, con người (Song ngữ Mông - Việt)
Dịch sang tiếng Mông: Vừ A Dơ</t>
  </si>
  <si>
    <t>Hội đồng chỉ đạo xuất bản sách xã, phường, thị trấn (Tập thể tác giả)</t>
  </si>
  <si>
    <t>Việt Nam - Nặm Đin, Phủ Cốn
Việt Nam - Đất nước, con người (Song ngữ Thái - Việt)
Dịch sang tiếng Thái: Vàng Thị Ngoạn</t>
  </si>
  <si>
    <t>Các giải pháp sáng tạo kỹ thuật của nhà nông - Tập VI</t>
  </si>
  <si>
    <t>Hội đồng chỉ đạo xuất bản sách xã, phường, thị trấn (Hội Nông dân Việt Nam)</t>
  </si>
  <si>
    <t>Các giải pháp sáng tạo kỹ thuật của nhà nông - Tập VII</t>
  </si>
  <si>
    <t>Hướng dẫn sử dụng, sửa chữa máy nông nghiệp - Tập 2: Máy thu hoạch</t>
  </si>
  <si>
    <t>Hội đồng chỉ đạo xuất bản sách xã, phường, thị trấn (TS. Hà Đức Thái)</t>
  </si>
  <si>
    <t>Nâng cao năng lực lãnh đạo của cấp uỷ, quản lý của chính quyền cấp xã trong xây dựng nông thôn mới hiện nay</t>
  </si>
  <si>
    <t>Hội đồng chỉ đạo xuất bản sách xã, phường, thị trấn (Lương Trọng Thành, Lê Văn Phong, Bùi Văn Dũng (Đồng chủ biên))</t>
  </si>
  <si>
    <t>Kiểm soát ô nhiễm môi trường nông thôn</t>
  </si>
  <si>
    <t>Hội đồng chỉ đạo xuất bản sách xã, phường, thị trấn (TS. Vũ Thị Mai (Chủ biên) - PGS.TS. Lê Thị Trinh, PGS.TS. Nguyễn Ngọc Thanh, PGS.TS. Hoàng Anh Huy, TS. Vũ Văn Doanh, TS. Đoàn Thị Oanh)</t>
  </si>
  <si>
    <t>Làm giàu từ nông nghiệp trong thời đại 4.0</t>
  </si>
  <si>
    <t>Hội đồng chỉ đạo xuất bản sách xã, phường, thị trấn (Phạm Hiền)</t>
  </si>
  <si>
    <t>NXB Thông tin &amp; TT</t>
  </si>
  <si>
    <t>Định mệnh chiến tranh: Liệu Mỹ và Trung Quốc có tránh được Bẫy Thucydides?
Nguyễn Thế Phương dịch
Vũ Thị Lanh hiệu đính</t>
  </si>
  <si>
    <t>Graham Allison</t>
  </si>
  <si>
    <t>TWĐH 1000, TPH 300 (195.000)</t>
  </si>
  <si>
    <t>Nền kinh tế 99%: Cách thức chủ nghĩa xã hội vượt qua các cuộc khủng hoảng của chủ nghĩa tư bản (Sách tham khảo) 
Người dịch: An Khánh</t>
  </si>
  <si>
    <t>Paul S. Adler</t>
  </si>
  <si>
    <t>Mối quan hệ giữa tăng trưởng kinh tế với phát triển văn hóa, thực hiện tiến bộ và công bằng xã hội ở Việt Nam ( Tiếng Lào )</t>
  </si>
  <si>
    <t>GS.TS. Ngô Thắng Lợi, PGS.TS. Vũ Thành Hưởng (Đồng chủ biên)</t>
  </si>
  <si>
    <t>Giấc mơ Việt Nam - Khát vọng tương lai</t>
  </si>
  <si>
    <t>Nguyễn Lý Trần Lê</t>
  </si>
  <si>
    <t>Bệnh sốt xuất huyết Dengue và các biện pháp phòng bệnh tại cộng đồng</t>
  </si>
  <si>
    <t>Hội đồng chỉ đạo xuất bản sách xã, phường, thị trấn (PGS.TS. Bùi Vũ Huy)</t>
  </si>
  <si>
    <t>3 miền</t>
  </si>
  <si>
    <t>Cẩm nang công tác công an xã</t>
  </si>
  <si>
    <t>Hội đồng chỉ đạo xuất bản sách xã, phường, thị trấn (ThS. Vũ Thế Công)</t>
  </si>
  <si>
    <t>Biên niên sử thế giới cận - hiện đại (Sách tham khảo)</t>
  </si>
  <si>
    <t>Hội đồng chỉ đạo xuất bản sách xã, phường, thị trấn (PGS.TS. Văn Ngọc Thành (Chủ biên) - TS. Trần Ngọc Dũng, TS. Bùi Thị Ánh Vân, ThS. Nguyễn Duy Thái, ThS. Vũ Thị Mai Liên)</t>
  </si>
  <si>
    <t>Hội đồng chỉ đạo xuất bản sách xã, phường, thị trấn (TS. Bùi Văn Thành (Chủ biên))</t>
  </si>
  <si>
    <t>Biển, đảo Việt Nam - Những thông tin cơ bản
Tập 1 - Vai trò, vị thế của biển, đảo Việt Nam</t>
  </si>
  <si>
    <t>Hội đồng chỉ đạo xuất bản sách xã, phường, thị trấn (Nguyễn Chu Hồi)</t>
  </si>
  <si>
    <t>Biển, đảo Việt Nam - Những thông tin cơ bản
Tập 2 - Tài nguyên biển, đảo Việt Nam</t>
  </si>
  <si>
    <t>Các tình huống đất đai thường gặp</t>
  </si>
  <si>
    <t>Hội đồng chỉ đạo xuất bản sách xã, phường, thị trấn (Phan Phương Nam - Ngô Gia Hoàng - Nguyễn Đình Thái)</t>
  </si>
  <si>
    <t>Hội đồng chỉ đạo xuất bản sách xã, phường, thị trấn (TS. Chu Đức Tính)</t>
  </si>
  <si>
    <t>Những hoạt động của Chủ tịch Hồ Chí Minh giai đoạn 1954 - 1969
Tập 1 (1954 - 1958)</t>
  </si>
  <si>
    <t>Khu Di tích Chủ tịch Hồ Chí Minh tại Phủ Chủ tịch</t>
  </si>
  <si>
    <t>TWĐH 1000, TPH 180 (241.000)</t>
  </si>
  <si>
    <t>Các thuyết trình tại Lễ trao Giải thưởng Nobel về khoa học kinh tế
Tập 3 (1991 - 1995)
Người dịch: Trần Thị Thái Hà, Vũ Thị Lanh
Người hiệu đính: Phùng Đức Tường</t>
  </si>
  <si>
    <t>Một số vấn đề về cách mạng và đổi mới</t>
  </si>
  <si>
    <t>Hồ Chí Minh
Những bài viết và những cuộc tranh đấu
Người dịch: Nguyễn Đức Truyến
Người hiệu đính: Lê Trung Dũng</t>
  </si>
  <si>
    <t>TWĐH 1000, TPH 260 (195.000đ)</t>
  </si>
  <si>
    <t>Lịch sử truyền thống cách mạng xã Long Thắng (1930 - 2015)</t>
  </si>
  <si>
    <t>Đảng bộ huyện Lai Vung, tỉnh Đồng Tháp
Ban Chấp hành Đảng bộ xã Long Thắng</t>
  </si>
  <si>
    <t>Lịch sử lực lượng vũ trang huyện Tân Hồng (1989 - 2019)</t>
  </si>
  <si>
    <t>Bộ Chỉ huy Quân sự tỉnh Đồng Tháp
Ban Chỉ huy Quân sự huyện Tân Hồng</t>
  </si>
  <si>
    <t>Lịch sử lực lượng vũ trang huyện Lai Vung (1945 - 2015)</t>
  </si>
  <si>
    <t>Bộ Chỉ huy Quân sự tỉnh Đồng Tháp
Ban Chỉ huy Quân sự huyện Lai Vung</t>
  </si>
  <si>
    <t>Sổ tay người đại biểu nhân dân (bìa mềm)</t>
  </si>
  <si>
    <t>Thực hành quyền công tố, kiểm sát điều tra các vụ án hình sự về đất đai (Sách chuyên khảo)</t>
  </si>
  <si>
    <t>TS. Nguyễn Thanh Mai</t>
  </si>
  <si>
    <t>Những hoạt động của Chủ tịch Hồ Chí Minh giai đoạn 1954 - 1969
Tập 2 (1959 - 1964)</t>
  </si>
  <si>
    <t>TWĐH 1000, TPH 180 (337.000đ)</t>
  </si>
  <si>
    <t>Việt Nam - Đất nước, con người (Song ngữ Giarai - Việt)
Dịch sang tiếng Giarai: Y Jek Niê Kdăm</t>
  </si>
  <si>
    <t>Làng xã tỉnh Bắc Ninh (Tập 1) (Tái bản lần thứ nhất, có chỉnh lý, bổ sung)</t>
  </si>
  <si>
    <t>Sở Văn hoá, Thể thao và Du lịch Bắc Ninh
Nguyễn Quang Khải</t>
  </si>
  <si>
    <t>Làng xã tỉnh Bắc Ninh (Tập 2) (Tái bản lần thứ nhất, có chỉnh lý, bổ sung)</t>
  </si>
  <si>
    <t>Một số nghị quyết, hướng dẫn của Trung ương Hội Nông dân Việt Nam</t>
  </si>
  <si>
    <t>Lịch sử Đảng bộ và nhân dân xã Tây Giang (1930 - 2020)</t>
  </si>
  <si>
    <t>Huyện uỷ Tiền Hải, tỉnh Thái Bình
Ban Chấp hành Đảng bộ xã Tây Giang</t>
  </si>
  <si>
    <t>Chi bộ nhà tù Sơn La - Giá trị lịch sử và hiện thực</t>
  </si>
  <si>
    <t>Khu căn cứ cách mạng Lao Khô - Biểu tượng quan hệ hữu nghị đặc biệt Việt Nam - Lào</t>
  </si>
  <si>
    <t>Văn kiện Trung ương Cục miền Nam giai đoạn 1946 - 1975
Tập 17 (1973)</t>
  </si>
  <si>
    <t>SÁCH XUẤT BẢN NĂM 2021</t>
  </si>
  <si>
    <t>Lịch sử truyền thống cách mạng xã Hoà Long (1930 - 2015)</t>
  </si>
  <si>
    <t>Đảng bộ huyện Lai Vung, tỉnh Đồng Tháp
Ban Chấp hành Đảng bộ xã Hoà Long</t>
  </si>
  <si>
    <t>Giá trị xã hội của pháp luật Việt Nam - Lý luận và thực tiễn (Sách chuyên khảo)</t>
  </si>
  <si>
    <t>Việt Nam - Cuba: 60 năm đồng hành (Văn kiện Đảng và Nhà nước)</t>
  </si>
  <si>
    <t>Cục Lưu trữ Văn phòng Trung ương Đảng
Cục Văn thư và Lưu trữ Nhà nước</t>
  </si>
  <si>
    <t>TWĐH 1000, TPH 100b (467.000)</t>
  </si>
  <si>
    <t>Nước Mỹ nổi giận - Cuộc chia rẽ chính trị sâu sắc (Sách tham khảo)
Người dịch: Trọng Minh - Anh Đức</t>
  </si>
  <si>
    <t>Alison Dagnes</t>
  </si>
  <si>
    <t>TWĐH 1000, TPH 300b (127.000)</t>
  </si>
  <si>
    <t>Lê Văn Lương - Tiểu sử</t>
  </si>
  <si>
    <t>Việt Nam - Đất nước, con người (Song ngữ Khmer - Việt)
Dịch sang tiếng Khmer: Thạch Đờ Ni</t>
  </si>
  <si>
    <t>Hội đồng Chỉ đạo xuất bản sách xã, phường, thị trấn (Tập thể tác giả)</t>
  </si>
  <si>
    <t>Báo ND HCM</t>
  </si>
  <si>
    <t>Việt Nam - Đất nước, con người (Song ngữ Êđê - Việt)
Dịch sang tiếng Ê đê: Y Jek Niê Kdăm, H'Nuên Niê Kdăm, H' Lý Ayun</t>
  </si>
  <si>
    <t>Phát hiện, thu hồi tiền và tài sản do tham nhũng mà có - Thực trạng và giải pháp</t>
  </si>
  <si>
    <t>TWĐH 1000, TPH 230 (101.000)</t>
  </si>
  <si>
    <t>90 năm Xôviết Nghệ - Tĩnh: Sức mạnh quần chúng làm nên lịch sử (1930 - 2020) (Kỷ yếu Hội thảo khoa học)</t>
  </si>
  <si>
    <t>Học viện Chính trị quốc gia Hồ Chí Minh
Ban Tuyên giáo Trung ương Đảng
Tỉnh uỷ Hà Tĩnh
Tỉnh uỷ Nghệ An</t>
  </si>
  <si>
    <t>TWĐH 1000, TPH 100b</t>
  </si>
  <si>
    <t>Đồng chí Nguyễn Duy Trinh - Nhà lãnh đạo tiền bối tiêu biểu của Đảng và cách mạng Việt Nam</t>
  </si>
  <si>
    <t>Học viện Chính trị quốc gia Hồ Chí Minh
Ban Tuyên giáo Trung ương Đảng
Bộ Ngoại giao
Tỉnh uỷ Nghệ An</t>
  </si>
  <si>
    <t>Lịch sử truyền thống cách mạng của Đảng bộ và nhân dân xã Thiện Mỹ (1930 - 2015)</t>
  </si>
  <si>
    <t>Đảng bộ huyện Trà Ôn, tỉnh Vĩnh Long
Ban Chấp hành Đảng bộ xã Thiện Mỹ</t>
  </si>
  <si>
    <t>Hỏi - đáp và bình luận Luật Hôn nhân và gia đình (hiện hành)</t>
  </si>
  <si>
    <t>PGS.TS. GVCC. Phan Trung Hiền - ThS. Huỳnh Thị Trúc Giang</t>
  </si>
  <si>
    <t>Tầm nhìn chiến lược và ý chí vươn lên của dân tộc</t>
  </si>
  <si>
    <t>Báo ND HN, Tiến Bộ</t>
  </si>
  <si>
    <t>75 năm hình thành, phát triển của hệ thống pháp luật hình sự Việt Nam và định hướng tiếp tục hoàn thiện (1945 - 2020) (Sách chuyên khảo)</t>
  </si>
  <si>
    <t>GS.TSKH. Lê Cảm</t>
  </si>
  <si>
    <t>TWĐH 1000, TPH 450b</t>
  </si>
  <si>
    <t>Sự sụp đổ của các chế độ chính trị trên thế giới qua các cuộc "cách mạng màu" - Những bài học đối với Việt Nam (Sách chuyên khảo, lưu hành nội bộ)</t>
  </si>
  <si>
    <t>PGS.TS. Nguyễn Viết Thảo (Chủ biên)</t>
  </si>
  <si>
    <t>PGS, TS. Vũ Văn Phúc PGS, TS. Trần Thị Minh Châu (Đồng chủ biên)</t>
  </si>
  <si>
    <t xml:space="preserve">Phan Hữu minh GĐ TBT Đài phát thanh - truyền hình Thái Nguyên </t>
  </si>
  <si>
    <t>Công tác tuyên giáo với phong trào toàn dân bảo vệ an ninh Tổ quốc</t>
  </si>
  <si>
    <t>Bộ Công an
Ban Tuyên giáo Trung ương Đảng</t>
  </si>
  <si>
    <t>Những năm tháng vì bầu trời Tổ quốc</t>
  </si>
  <si>
    <t>Thượng tướng Phương Minh Hoà</t>
  </si>
  <si>
    <t>Những hoạt động của Chủ tịch Hồ Chí Minh giai đoạn 1954 - 1969
Tập 3 (1965 - 1969)</t>
  </si>
  <si>
    <t>TWĐH 1000, TPH 180</t>
  </si>
  <si>
    <t>Đảng Cộng sản Việt Nam - Trí tuệ, bản lĩnh, đổi mới vì độc lập dân tộc và chủ nghĩa xã hội (Kỷ yếu Hội thảo khoa học)</t>
  </si>
  <si>
    <t>Học viện Chính trị quốc gia Hồ Chí Minh
Ban Tuyên giáo Trung ương Đảng
Hội đồng Lý luận Trung ương</t>
  </si>
  <si>
    <t>Giới hạn xét xử sơ thẩm trong tố tụng hình sự Việt Nam (Sách chuyên khảo)</t>
  </si>
  <si>
    <t>NCS. Trần Thị Ánh (Chủ biên)</t>
  </si>
  <si>
    <t>Vấn đề ngư nghiệp, ngư dân và ngư trường ở Việt Nam
Một số hàm ý chính sách (Sách chuyên khảo)</t>
  </si>
  <si>
    <t>PGS.TS. Nguyễn Chu Hồi (Chủ biên)
TS. Cao Lệ Quyên (Đồng chủ biên)</t>
  </si>
  <si>
    <t>Pol Pot: Mổ xẻ một cơn ác mộng
(Sách tham khảo phục vụ lãnh đạo, lưu hành nội bộ)
Người dịch: Minh Thư
Người hiệu đính: Nguyễn Văn Tuấn</t>
  </si>
  <si>
    <t>Philip Short</t>
  </si>
  <si>
    <t>Biển Đông - Nhìn từ góc độ lịch sử và pháp lý (Sách tham khảo nội bộ)</t>
  </si>
  <si>
    <t>TS. Thượng tướng Nguyễn Văn Hưởng
Luật sư Nguyễn Thế Tuấn</t>
  </si>
  <si>
    <t>Thuyết âm mưu và chủ nghĩa dân tuý
Chính trị học về thông tin sai lệch
Người dịch: Nguyễn Vương Tuấn, Đào Thị Hồng Hạnh, Trương Hoàng Anh Thư</t>
  </si>
  <si>
    <t>Eirikur Bergmann</t>
  </si>
  <si>
    <t>Kinh tế biển xanh
Các vấn đề và cách tiếp cận cho Việt Nam (Sách tham khảo)</t>
  </si>
  <si>
    <t>PGS.TS. Nguyễn Chu Hồi (Chủ biên)</t>
  </si>
  <si>
    <t>TWĐH 1000, TPH 240 b</t>
  </si>
  <si>
    <t>Một số luận cứ phản bác các quan điểm sai trái, thù địch, chống phá Đại hội XIII của Đảng
Tập 1</t>
  </si>
  <si>
    <t>Hội đồng Khoa học các cơ quan Đảng Trung ương
GS. TS. Vũ Văn Hiền (Chủ biên)</t>
  </si>
  <si>
    <t>TWĐH (sách các ban Đ TW)</t>
  </si>
  <si>
    <t>TCCS, Sự thật, Bình Định</t>
  </si>
  <si>
    <t>Bảo vệ nền tảng tư tưởng của Đảng trong tình hình mới (Xuất bản lần thứ hai)</t>
  </si>
  <si>
    <t>TWĐH (phục vụ ĐH XIII)</t>
  </si>
  <si>
    <t>Hồ Chí Minh và 5 bảo vật quốc gia (Tái bản lần thứ ba, có sửa chữa)</t>
  </si>
  <si>
    <t>Phối hợp NXB Thông tin &amp; Truyền thông</t>
  </si>
  <si>
    <t>Việt Nam - 35 năm đổi mới
Vietnam - 35 years of renewal 1986 - 2021</t>
  </si>
  <si>
    <t>Thông tấn xã Việt Nam
Vietnam News Agency</t>
  </si>
  <si>
    <t>Vinadataxa</t>
  </si>
  <si>
    <t>Phối hợp NXB Thông tấn</t>
  </si>
  <si>
    <t>Vững bước trên con đường đổi mới
Tập 1 (2011 - 2014)
(Xuất bản lần thứ hai)</t>
  </si>
  <si>
    <t>Vững bước trên con đường đổi mới
Tập 2 (2015 - 2017)
(Xuất bản lần thứ hai)</t>
  </si>
  <si>
    <t>Tăng cường công tác xây dựng Đảng trong các cơ quan báo chí</t>
  </si>
  <si>
    <t>TWĐH 1000, TPH 150 (288.000đ)</t>
  </si>
  <si>
    <t>1/2021</t>
  </si>
  <si>
    <t>Sự thật 2400, CT 3000, Fasaha 1500</t>
  </si>
  <si>
    <t>Luật kỳ 10</t>
  </si>
  <si>
    <t>Luật thoả thuận quốc tế</t>
  </si>
  <si>
    <t>Sự thật 2300. CT 3000, Bình Định 1000</t>
  </si>
  <si>
    <t>Văn kiện Trung ương Cục miền Nam giai đoạn 1946 - 1975
Tập 13 (1969)</t>
  </si>
  <si>
    <t>Văn kiện Trung ương Cục miền Nam giai đoạn 1946 - 1975
Tập 15 (1971)</t>
  </si>
  <si>
    <t>Văn kiện Trung ương Cục miền Nam giai đoạn 1946 - 1975
Tập 16 (1972)</t>
  </si>
  <si>
    <t>Diplomatic Bluebook 2019</t>
  </si>
  <si>
    <t>Rạng danh Tổ quốc, cơ đồ Việt Nam</t>
  </si>
  <si>
    <t>Ban Tuyên giáo Trung ương
Ban Chỉ đạo công tác thông tin đối ngoại</t>
  </si>
  <si>
    <t>Luật sĩ quan quân đội nhân dân Việt Nam (hiện hành) (sửa đổi, bổ sung năm 2008, 2014, 2019)</t>
  </si>
  <si>
    <t>Sự thật 3100, BĐ 1000</t>
  </si>
  <si>
    <t>Luật phòng, chống nhiễm vi rút gây ra hội chứng suy giảm miễn dịch mắc phải ở người (HIV/AIDS) (hiện hành) (sửa đổi, bổ sung năm 2020)</t>
  </si>
  <si>
    <t>Sự thật 2500, Cần thơ 3000, Khuyến học 1500</t>
  </si>
  <si>
    <t>Sự thật 3700, CT 5000, Khuyến học 2000</t>
  </si>
  <si>
    <t>24,5x24,5</t>
  </si>
  <si>
    <t>Trách nhiệm hình sự và loại trừ trách nhiệm hình sự (Sách chuyên khảo)
(Tái bản có sửa chữa, bổ sung)</t>
  </si>
  <si>
    <t>Luật viên chức (hiện hành) (sửa đổi, bổ sung năm 2019) và Nghị định của Chính phủ về vị trí việc làm và số lượng người làm việc trong đơn vị sự nghiệp công lập</t>
  </si>
  <si>
    <t>Luật Biên phòng Việt Nam</t>
  </si>
  <si>
    <t>Sự thật 2500, CT 3000, BĐ 1000</t>
  </si>
  <si>
    <t>Luật Cán bộ, công chức (hiện hành) (sửa đổi, bổ sung năm 2019), Luật Viên chức (hiện hành) (sửa đổi, bổ sung năm 2019) và Nghị định của Chính phủ về xử lý kỷ luật cán bộ, công chức, viên chức</t>
  </si>
  <si>
    <t>Chính sách dân tộc ở Việt Nam
Thực trạng và định hướng giải pháp</t>
  </si>
  <si>
    <t>Hội đồng Dân tộc
TS. Nguyễn Lâm Thành - ThS. Triệu Văn Bình (Đồng chủ biên)</t>
  </si>
  <si>
    <t>Luật Thi hành án hình sự (hiện hành)</t>
  </si>
  <si>
    <t>Sự thật 1000, Khuyến học 1530</t>
  </si>
  <si>
    <t>Luật Cư trú</t>
  </si>
  <si>
    <t>Sự thật 4000, CT 3000, Fahasa 1500</t>
  </si>
  <si>
    <t>Bộ luật Tố tụng hình sự (hiện hành)</t>
  </si>
  <si>
    <t>Sự thật 1000, Khuyến học 5030</t>
  </si>
  <si>
    <t>Hỏi - đáp pháp luật thi hành án hình sự</t>
  </si>
  <si>
    <t>Hỏi - đáp về kết quả 10 năm thực hiện Cương lĩnh xây dựng đất nước trong thời kỳ quá độ lên chủ nghĩa xã hội (bổ sung, phát triển năm 2011)</t>
  </si>
  <si>
    <t>Văn kiện Đại hội đại biểu Đảng bộ huyện Năm Căn lần thứ XII nhiệm kỳ 2020 - 2025</t>
  </si>
  <si>
    <t>Đảng bộ tỉnh Cà Mau
Huyện uỷ Năm Căn</t>
  </si>
  <si>
    <t>Lịch sử Đảng bộ và Nhân dân xã Vạn Thái (1930 - 2020)</t>
  </si>
  <si>
    <t>Ban Chấp hành Đảng bộ xã Vạn Thái</t>
  </si>
  <si>
    <t>Tô Hiệu - Tiểu sử</t>
  </si>
  <si>
    <t>Đặc khu kinh tế và con đường Trung Quốc (Sách tham khảo)
Người dịch: Quách Quang Hồng
Hiệu đính: Nguyễn Dương</t>
  </si>
  <si>
    <t>Đào Nhất Đào - Lỗ Chí Quốc (Đồng chủ biên)</t>
  </si>
  <si>
    <t>TWĐH 1000, TPH 110 (326k)</t>
  </si>
  <si>
    <t>Luật Thi hành án dân sự (hiện hành) (sửa đổi, bổ sung năm 2014, 2018)</t>
  </si>
  <si>
    <t>Sự thật 1000, Fahasa 1530</t>
  </si>
  <si>
    <t>Luật Đặc xá (hiện hành)</t>
  </si>
  <si>
    <t>TWĐH 2019</t>
  </si>
  <si>
    <t>Xi nhê ghi 1.000 bản</t>
  </si>
  <si>
    <t>Chủ tịch Hồ Chí Minh với sự nghiệp đổi mới, phát triển và bảo vệ Tổ quốc</t>
  </si>
  <si>
    <t>Học viện Chính trị quốc gia Hồ Chí Minh
Ban Tuyên giáo Trung ương Đảng
Tỉnh uỷ Nghệ An</t>
  </si>
  <si>
    <t>Luật bầu cử đại biểu Quốc hội và đại biểu Hội đồng nhân dân (hiện hành)</t>
  </si>
  <si>
    <t>2/2021</t>
  </si>
  <si>
    <t>Lịch sử truyền thống cách mạng xã Long Hậu (1930 - 2015)</t>
  </si>
  <si>
    <t>Đảng bộ huyện Lai Vung, tỉnh Đồng Tháp
Ban Chấp hành Đảng bộ xã Long Hậu</t>
  </si>
  <si>
    <t>Lịch sử Đảng bộ xã Phổ Phong (1930 - 2020)</t>
  </si>
  <si>
    <t>Thị uỷ Đức Phổ, tỉnh Quảng Ngãi
Ban Chấp hành Đảng bộ xã Phổ Phong</t>
  </si>
  <si>
    <t>Cải cách hành chính nhà nước trong thời kỳ công nghiệp hoá, hiện đại hoá đất nước (Sách chuyên khảo)</t>
  </si>
  <si>
    <t>Bộ Nội vụ
TS. Nguyễn Trọng Thừa (Chủ biên)</t>
  </si>
  <si>
    <t>Đỗ Mười tuyển tập (1976 - 2016) - Tập 1</t>
  </si>
  <si>
    <t>Đỗ Mười</t>
  </si>
  <si>
    <t>Đỗ Mười tuyển tập (1976 - 2016) - Tập 2</t>
  </si>
  <si>
    <t>Đỗ Mười tuyển tập (1976 - 2016) - Tập 3</t>
  </si>
  <si>
    <t>Đỗ Mười tuyển tập (1976 - 2016) - Tập 4</t>
  </si>
  <si>
    <t>Đỗ Mười tuyển tập (1976 - 2016) - Tập 5</t>
  </si>
  <si>
    <t>Chính sách ngôn ngữ đối với cộng đồng người Khmer trong phát triển bền vững vùng Nam Bộ (Sách tham khảo nội bộ)</t>
  </si>
  <si>
    <t>Viện Khoa học xã hội Việt Nam
Viện Khoa học xã hội vùng Nam Bộ
Tiến sĩ Ngôn ngữ học Hồ Xuân Mai</t>
  </si>
  <si>
    <t>Văn Tiến Dũng - Tiểu sử</t>
  </si>
  <si>
    <t>Lê Đức Thọ - Tiểu sử</t>
  </si>
  <si>
    <t>Quốc gia học tập: Học tập công nghệ, chính sách công nghiệp và bắt kịp thành công
Biên dịch: TS. Hà Minh Hiệp
Hiệu đính: Trịnh Lan Hương</t>
  </si>
  <si>
    <t>Arkebe Oqubay - Kenichi Ohno</t>
  </si>
  <si>
    <t>TWĐH 1000, TPH 260 (229.000)</t>
  </si>
  <si>
    <t>Kinh tế Hải Phòng (1955 - 2055): Chặng đường, định hướng và tầm nhìn</t>
  </si>
  <si>
    <t>Các cuộc vận động chỉnh đốn Đảng của Đảng Cộng sản Việt Nam thời kỳ 1930 - 1975</t>
  </si>
  <si>
    <t>PGS.TS. Nguyễn Ngọc Hà, TS. Nguyễn Thị Thanh Huyền, TS. Biện Thị Hoàng Ngọc, TS. Đặng Minh Phụng (Đồng chủ biên)</t>
  </si>
  <si>
    <t>TWĐH 1000, TPH 150 (168000)</t>
  </si>
  <si>
    <t>Tài liệu bồi dưỡng cán bộ chuyên trách cấp Vụ Mặt trận Tổ quốc Việt Nam
Quyển 1 (Lưu hành nội bộ)</t>
  </si>
  <si>
    <t>Uỷ ban Trung ương Mặt trận Tổ quốc Việt Nam</t>
  </si>
  <si>
    <t>Tài liệu bồi dưỡng cán bộ chuyên trách cấp Vụ Mặt trận Tổ quốc Việt Nam
Quyển 2 (Lưu hành nội bộ)</t>
  </si>
  <si>
    <t>Định hướng quy hoạch phát triển bền vững các tiểu vùng trong vùng Tây Bắc (Sách chuyên khảo)</t>
  </si>
  <si>
    <t>PGS.TS. Nguyễn Ngọc Thanh, GS.TSKH. Phạm Hoàng Hải (Đồng chủ biên)</t>
  </si>
  <si>
    <t>Lịch sử Đảng bộ xã Tân Chi (1930 - 2020)</t>
  </si>
  <si>
    <t>Ban Chấp hành Đảng bộ huyện Tiên Du
Ban Chấp hành Đảng bộ xã Tân Chi</t>
  </si>
  <si>
    <t>Lời Bác Hồ dạy ngày này năm xưa (Xuất bản lần thứ hai)</t>
  </si>
  <si>
    <t>Công tác bầu cử đại biểu Quốc hội khoá XV, đại biểu Hội đồng nhân dân các cấp nhiệm kỳ 2021 - 2026 của Mặt trận Tổ quốc Việt Nam</t>
  </si>
  <si>
    <t>Uỷ ban Trung ương Mặt trận Tổ quốc Việt Nam
Ban Chỉ đạo bầu cử</t>
  </si>
  <si>
    <t>Luật xử lý vi phạm hành chính (hiện hành) (sửa đổi, bổ sung năm 2020)</t>
  </si>
  <si>
    <t>Sự thật 4200, CT 5000, Khuyến học 2000</t>
  </si>
  <si>
    <t>Tài liệu bồi dưỡng nghiệp vụ công tác tuyên giáo ở cơ sở (Dành cho cấp uỷ và cán bộ tuyên giáo ở cơ sở) (Xuất bản lần thứ ba)</t>
  </si>
  <si>
    <t>Sự thật 1550, BĐ 1500 (HCM), BĐ 1550 (miền trung)</t>
  </si>
  <si>
    <t>Những kết quả nghiên cứu nổi bật của các đề tài trong Chương trình KX.04/16-20</t>
  </si>
  <si>
    <t>Hội đồng Lý luận Trung ương
Chương trình KX.04/16-20</t>
  </si>
  <si>
    <t>Tài liệu bồi dưỡng nghiệp vụ tuyên truyền miệng (Dành cho cấp uỷ và cán bộ tuyên giáo ở cơ sở) (Xuất bản lần thứ ba)</t>
  </si>
  <si>
    <t>Tài liệu tham khảo bồi dưỡng, cập nhật kiến thức cho cán bộ, đảng viên ở cơ sở (Xuất bản lần thứ ba)</t>
  </si>
  <si>
    <t>Sự thật 1530, BĐ 1500 (HCM), BĐ 1720 (miền trung)</t>
  </si>
  <si>
    <t>Văn kiện Liên khu uỷ Việt Bắc giai đoạn 1946 - 1956
Tập 5: Liên khu uỷ Việt Bắc (1949 - 1950)</t>
  </si>
  <si>
    <t>Văn kiện Liên khu uỷ Việt Bắc giai đoạn 1946 - 1956
Tập 4: Liên khu uỷ I (1949)</t>
  </si>
  <si>
    <t>Giáo trình triết học (Dùng cho khối không chuyên ngành triết học trình độ đào tạo thạc sĩ, tiến sĩ các ngành khoa học tự nhiên, công nghệ) (Xuất bản lần thứ tư)</t>
  </si>
  <si>
    <t>Lương Khánh Thiện - Tiểu sử</t>
  </si>
  <si>
    <t>Nguyễn Chí Thanh - Tiểu sử</t>
  </si>
  <si>
    <t>Nâng cao năng lực lãnh đạo và sức chiến đấu của Đảng - Lý luận và thực tiễn</t>
  </si>
  <si>
    <t>Trường Chính trị Trần Phú Hà Tĩnh
ThS. Đinh Quốc Thị (Chủ biên)</t>
  </si>
  <si>
    <t>Lịch sử tỉnh Hưng Yên
Tập 1: Từ khởi thuỷ đến năm 1945</t>
  </si>
  <si>
    <t>Lịch sử tỉnh Hưng Yên
Tập 2: 1945 - 2015</t>
  </si>
  <si>
    <t>Luật kinh doanh bảo hiểm (hiện hành) (Sửa đổi, bổ sung năm 2010, 2019)</t>
  </si>
  <si>
    <t>Pháp lệnh ưu đãi người có công với cách mạng</t>
  </si>
  <si>
    <t>Luật ban hành văn bản quy phạm pháp luật (hiện hành) (sửa đổi, bổ sung năm 2020)</t>
  </si>
  <si>
    <t>Văn kiện Liên khu uỷ Việt Bắc giai đoạn 1946 - 1956
Tập 1: Khu uỷ I, Khu uỷ X, Khu uỷ XII, Khu uỷ XIV, Liên khu uỷ X (1946 - 1948)</t>
  </si>
  <si>
    <t>Văn kiện Liên khu uỷ Việt Bắc giai đoạn 1946 - 1956
Tập 2: Liên khu uỷ X (1949)</t>
  </si>
  <si>
    <t>Văn kiện Liên khu uỷ Việt Bắc giai đoạn 1946 - 1956
Tập 3: Liên khu uỷ I (1948)</t>
  </si>
  <si>
    <t>Chu Huy Mân - Tiểu sử</t>
  </si>
  <si>
    <t>Pháp luật đại cương
Dùng trong các trường đại học, cao đẳng và trung cấp (Xuất bản lần thứ 18, có sửa chữa, bổ sung)</t>
  </si>
  <si>
    <t>Anh hùng dân tộc, danh nhân văn hoá thế giới Nguyễn Trãi với quê hương Nhị Khê - Thường Tín, Thăng Long - Hà Nội</t>
  </si>
  <si>
    <t>Thành phố Hà Nội - Huyện Thường Tín</t>
  </si>
  <si>
    <t>Nguyễn Chí Thanh - Tiểu sử (Xuất bản lần thứ hai)</t>
  </si>
  <si>
    <t>Lê Đức Thọ - Tiểu sử (Xuất bản lần thứ hai)</t>
  </si>
  <si>
    <t>Văn kiện Đại hội đại biểu toàn quốc lần thứ XIII - Tập I</t>
  </si>
  <si>
    <t>3/2021</t>
  </si>
  <si>
    <t>Sự thật, Tiến Bộ, Báo ND HN, Báo ND HCM, Bình ĐỊnh, TCCS</t>
  </si>
  <si>
    <t>TWĐH 700.000 cấp phát, TPH 18.000 (44k)</t>
  </si>
  <si>
    <t>Văn kiện Đại hội đại biểu toàn quốc lần thứ XIII - Tập II</t>
  </si>
  <si>
    <t>TWĐH 700.000 cấp phát, TPH 18.000 (52k)</t>
  </si>
  <si>
    <t>Đối ngoại quốc phòng (Sách chuyên khảo)</t>
  </si>
  <si>
    <t>TS. Hoàng Đình Nhàn</t>
  </si>
  <si>
    <t>Luật an ninh mạng (hiện hành)</t>
  </si>
  <si>
    <t>Các văn bản chỉ đạo, hướng dẫn bầu cử đại biểu Quốc hội khoá XV và đại biểu Hội đồng nhân dân các cấp nhiệm kỳ 2021 - 2026</t>
  </si>
  <si>
    <t>Tài liệu hướng dẫn học môn Tư tưởng Hồ Chí Minh (Dành cho bậc đại học hệ không chuyên lý luận chính trị)</t>
  </si>
  <si>
    <t>Phùng Thanh Hoa (Chủ biên)</t>
  </si>
  <si>
    <t>Lịch sử truyền thống cách mạng xã Tân Dương (1930 - 2005)</t>
  </si>
  <si>
    <t>Đảng bộ huyện Lai Vung, tỉnh Đồng Tháp
Ban Chấp hành Đảng bộ xã Tân Dương</t>
  </si>
  <si>
    <t>Giáo trình lôgíc học hình thức (Xuất bản lần thứ ba)</t>
  </si>
  <si>
    <t>Quản lý nghiên cứu khoa học cấp cơ sở ở các học viện, trường đại học công an (Sách chuyên khảo, lưu hành nội bộ; tái bản có sửa chữa, bổ sung)</t>
  </si>
  <si>
    <t>Bộ luật tố tụng dân sự (hiện hành) (sửa đổi, bổ sung năm 2019, 2020)</t>
  </si>
  <si>
    <t>Luật chứng khoán (hiện hành)</t>
  </si>
  <si>
    <t>Luật đầu tư (hiện hành)</t>
  </si>
  <si>
    <t>Luật đầu tư theo phương thức đối tác công tư (hiện hành)</t>
  </si>
  <si>
    <t>Giáo trình truyền thông đối ngoại</t>
  </si>
  <si>
    <t>Học viện Ngoại giao Việt Nam
Khoa truyền thông và văn hoá đối ngoại
PGS.TS. Lê Thanh Bình (Chủ biên)</t>
  </si>
  <si>
    <t>Tuyên Quang trong tầm nhìn chiến lược của Chủ tịch Hồ Chí Minh (Kỷ yếu hội thảo khoa học)</t>
  </si>
  <si>
    <t>Học viện Chính trị quốc gia Hồ Chí Minh
Tỉnh uỷ Tuyên Quang</t>
  </si>
  <si>
    <t>Các thuyết trình tại Lễ trao Giải thưởng Nobel về khoa học kinh tế
Tập 4 (1996 - 2002)
Người dịch: Đặng Thị Hằng, Hoàng Thị Chinh Thon, Trần Hoàng Hà
Người hiệu đính: Đặng Thị Hiền</t>
  </si>
  <si>
    <t>Từ điển Hồ Chí Minh học (Tiếng Lào)</t>
  </si>
  <si>
    <t>Học viện CTQGHCM - GS.TS. Tạ Ngọc Tấn ( Chủ biên )</t>
  </si>
  <si>
    <t>Đấu tranh bảo vệ nền tảng tư tưởng của Đảng trong thời kỳ mới</t>
  </si>
  <si>
    <t>ThS. Mai Yến Nga (Tuyển chọn)</t>
  </si>
  <si>
    <t>Tài liệu học tập các văn kiện Đại hội đại biểu toàn quốc lần thứ XIII của Đảng (Dùng cho cán bộ, đảng viên ở cơ sở)</t>
  </si>
  <si>
    <t>ST (72000), TB (148000), BĐ (275800), NDHCM (61200), NDHN (143000)</t>
  </si>
  <si>
    <t>Tài liệu hỏi - đáp về các văn kiện Đại hội đại biểu toàn quốc lần thứ XIII của Đảng (Dùng cho đoàn viên, hội viên các tổ chức chính trị - xã hội và tuyên truyền trong nhân dân)</t>
  </si>
  <si>
    <t>Tài liệu nghiên cứu các văn kiện Đại hội đại biểu toàn quốc lần thứ XIII của Đảng ( Dùng cho cán bộ chủ chốt và báo cáo viên )</t>
  </si>
  <si>
    <t>25/3: chỉ có 10c sách lưu chiểu (chị HA: nộp LC 6c, 2c thư viện nxb, 2c kho)</t>
  </si>
  <si>
    <t>Những điểm mới trong các văn kiện Đại hội XIII của Đảng</t>
  </si>
  <si>
    <t>Sách ban Đảng TW</t>
  </si>
  <si>
    <t>ST (10035), Báo NDHN (9350), TCCS (16.315), BĐ (14300)</t>
  </si>
  <si>
    <t>KH phát hành của HĐLLTW</t>
  </si>
  <si>
    <t>Lịch sử chuyên gia Công an Việt Nam tại Lào ( 1961 - 2016 )</t>
  </si>
  <si>
    <t>Bộ Công an Việt Nam - Bộ Công an Lào</t>
  </si>
  <si>
    <t>Tài liệu mật nên không có sách lưu chiểu</t>
  </si>
  <si>
    <t>Kỷ yếu chiến sĩ cách mạng bị địch bắt tù đày huyện Trà Ôn</t>
  </si>
  <si>
    <t>Ban Tuyên giáo Huyện uỷ Trà Ôn
Hội Người tù kháng chiến huyện Trà Ôn, tỉnh Vĩnh Long</t>
  </si>
  <si>
    <t>Luật Xây dựng (hiện hành) (Sửa đổi, bổ sung năm 2018, 2019, 2020)</t>
  </si>
  <si>
    <t>Luật Đất đai (hiện hành (sửa đổi, bổ sung năm 2018) và các văn bản hướng dẫn thi hành (Tái bản lần thứ sáu có sửa chữa, bổ sung)</t>
  </si>
  <si>
    <t>200 câu hỏi - đáp về bầu cử đại biểu Quốc hội khoá XV và đại biểu Hội đồng nhân dân các cấp nhiệm kỳ 2021 - 2026</t>
  </si>
  <si>
    <t>Nghiên cứu, bảo tồn và phát huy nghề dệt thổ cẩm của các tộc người thiểu số ở tỉnh Đắk Nông</t>
  </si>
  <si>
    <t>Uỷ ban nhân dân tỉnh Đắk Nông
Sở Văn hoá, Thể thao và Du lịch
Tôn Thị Ngọc Hạnh - Huỳnh Ngọc Thu (Đồng chủ biên)</t>
  </si>
  <si>
    <t>Gắn kết và chủ động thích ứng
Tầm nhìn và triển vọng của ASEAN sau năm 2025 (Sách chuyên khảo)</t>
  </si>
  <si>
    <t>PGS.TS. Đặng Cẩm Tú (Chủ biên)</t>
  </si>
  <si>
    <t>TS. Lê Thị Thanh Huyền</t>
  </si>
  <si>
    <t>ĐKXB là SCK nên chỉ in 10c SCK để nộp CXB &amp; TVQG. Số còn lại là STK</t>
  </si>
  <si>
    <t>Lịch sử ngành Nội chính Đảng tỉnh Gia Lai (1980 - 2020)</t>
  </si>
  <si>
    <t>Ban Chấp hành Đảng bộ tỉnh Gia Lai
Ban Nội chính Tỉnh uỷ</t>
  </si>
  <si>
    <t>Các thuyết trình tại Lễ trao Giải thưởng Nobel về khoa học kinh tế
Tập 6 (2011 - 2019)
Người dịch: Lê Trung Hoàng Tuyến, Phí Thị Mai
Người hiệu đính: Tô Hoàng Việt Linh</t>
  </si>
  <si>
    <t>Bộ Nội vụ
Học viện Hành chính quốc gia
TS. Đặng Xuân Hoan (Chủ biên)
PGS.TS. Nguyễn Thị Hồng Hải - TS. Nguyễn Đăng Quế (Đồng chủ biên)</t>
  </si>
  <si>
    <t>Bộ Nội vụ
Học viện Hành chính quốc gia
TS. Đặng Xuân Hoan (Chủ biên)
PGS.TS. Nguyễn Thị Hồng Hải - PGS.TS. Nguyễn Quốc Sửu (Đồng chủ biên)</t>
  </si>
  <si>
    <t>Các thuyết trình tại Lễ trao Giải thưởng Nobel về khoa học kinh tế
Tập 5 (2003 - 2010)
Người dịch: Lê Diệu Hường, Phạm Thị Thanh Xuân, Dương Thị Thu Hằng
Người hiệu đính: Trần Quang Tùng</t>
  </si>
  <si>
    <t>Luật Thi hành tạm giữ, tạm giam (hiện hành)</t>
  </si>
  <si>
    <t>Lịch sử Đảng bộ xã An Phú (1975 - 2015)</t>
  </si>
  <si>
    <t>Đảng bộ thành phố Pleiku, tỉnh Gia Lai
Ban Chấp hành Đảng bộ xã An Phú</t>
  </si>
  <si>
    <t>Văn kiện Liên khu uỷ Việt Bắc giai đoạn 1946 - 1956
Tập 6
Liên khu uỷ Việt Bắc (1951 - 1952)</t>
  </si>
  <si>
    <t>Phát triển hệ giá trị văn hoá của thanh niên Quân đội nhân dân Việt Nam trong thời kỳ mới</t>
  </si>
  <si>
    <t>TS. Vũ Văn Bách</t>
  </si>
  <si>
    <t>Văn kiện Liên khu uỷ Việt Bắc giai đoạn 1946 - 1956
Tập 7
Liên khu uỷ Việt Bắc (1953)</t>
  </si>
  <si>
    <t>trong đó có 6 trang số la mã</t>
  </si>
  <si>
    <t>Văn kiện Liên khu uỷ Việt Bắc giai đoạn 1946 - 1956
Tập 8
Liên khu uỷ Việt Bắc (1954)</t>
  </si>
  <si>
    <t>Văn kiện Liên khu uỷ Việt Bắc giai đoạn 1946 - 1956
Tập 9
Liên khu uỷ Việt Bắc (1955 - 1956)</t>
  </si>
  <si>
    <t>Pháp luật về quyền tiếp cận thông tin ở Việt Nam</t>
  </si>
  <si>
    <t>PGS.TS.GVCC. Phan Trung Hiền (Chủ biên)</t>
  </si>
  <si>
    <t>Bình luận án: các tranh chấp điển hình trong quản trị công ty</t>
  </si>
  <si>
    <t>TS. Phạm Hoài Huấn (Chủ biên)
ThS. Lê Nhật Bảo</t>
  </si>
  <si>
    <t>Phong trào xã hội và nền dân chủ trong thế kỷ XXI
Người dịch: Nguyễn Vương Tuấn, Đào Thị Hồng Hạnh, Trương Hoàng Anh Thư
Hiệu đính: Đinh Trọng Minh</t>
  </si>
  <si>
    <t>Dylan Taylor</t>
  </si>
  <si>
    <t>Quan điểm vượt thời đại trong tư tưởng "trị nước, an dân" của Lê Thánh Tông - Giá trị kế thừa cho công cuộc xây dựng Nhà nước pháp quyền xã hội chủ nghĩa Việt Nam hiện nay</t>
  </si>
  <si>
    <t>TS. Trần Việt Hà, TS. Trịnh Văn Toàn (Đồng chủ biên)</t>
  </si>
  <si>
    <t>Lịch sử cách mạng Đảng bộ và nhân dân phường Khương Thượng (1930 - 2010)</t>
  </si>
  <si>
    <t>Ban Chấp hành Đảng bộ phường Khương Thượng, quận Đống Đa, Thành phố Hà Nội</t>
  </si>
  <si>
    <t>Bộ Nội vụ
Học viện Hành chính quốc gia
TS. Đặng Xuân Hoan (Chủ biên)
PGS.TS. Đặng Khắc Ánh - TS. Vũ Thanh Xuân (Đồng chủ biên)</t>
  </si>
  <si>
    <t>Chỉ dẫn tra cứu, áp dụng pháp luật về tố cáo</t>
  </si>
  <si>
    <t>Nguyễn Anh Đức</t>
  </si>
  <si>
    <t>Luật Căn cước công dân (hiện hành) (sửa đổi, bổ sung năm 2020)</t>
  </si>
  <si>
    <t>Sự thật (2.200), Khuyến học (2000)</t>
  </si>
  <si>
    <t>Đại hội XIII của Đảng: Đoàn kết - dân chủ - kỷ cương - sáng tạo - phát triển</t>
  </si>
  <si>
    <t>10x20</t>
  </si>
  <si>
    <t>Giáo trình lãnh đạo và quản lý cấp cơ sở</t>
  </si>
  <si>
    <t>TS. Nguyễn Thọ Ánh (Chủ biên)</t>
  </si>
  <si>
    <t>Kỷ yếu hoạt động của Hội đồng Dân tộc Quốc hội khoá XIV (2016 - 2021)</t>
  </si>
  <si>
    <t>Quốc hội nước Cộng hoà xã hội chủ nghĩa Việt Nam</t>
  </si>
  <si>
    <t>896 tr nội dung + 20 trang phụ bản</t>
  </si>
  <si>
    <t>4/2021</t>
  </si>
  <si>
    <t>Nghiên cứu và phân tích một số bản án dân sự (Sách tham khảo)</t>
  </si>
  <si>
    <t>Trường Đại học Đà Lạt
Lê Thị Bích Chi (Chủ biên)</t>
  </si>
  <si>
    <t>Lê Quang Đạo - Tiểu sử (Xuất bản lần thứ hai, có chỉnh sửa)</t>
  </si>
  <si>
    <t>Luật Tố cáo (hiện hành) (Sửa đổi năm 2020)</t>
  </si>
  <si>
    <t>Kiến thức và kỹ năng dành cho cán bộ dân vận cấp cơ sở</t>
  </si>
  <si>
    <t>TS. Lương Trọng Thành
ThS. Đỗ Phương Anh, ThS. Lê Đình Tư (Đồng chủ biên)</t>
  </si>
  <si>
    <t>Luật Trẻ em (hiện hành) (Sửa đổi, bổ sung năm 2018)</t>
  </si>
  <si>
    <t>Các cương lĩnh cách mạng của Đảng Cộng sản Việt Nam (Tái bản, có chỉnh sửa, bổ sung)</t>
  </si>
  <si>
    <t>Lê Mậu Hãn - Võ Văn Bé</t>
  </si>
  <si>
    <t>Luật Tổ chức Chính phủ (hiện hành) (Sửa đổi, bổ sung năm 2019)</t>
  </si>
  <si>
    <t>Luật Tổ chức Quốc hội (hiện hành) (Sửa đổi, bổ sung năm 2020)</t>
  </si>
  <si>
    <t>Lịch sử truyền thống cách mạng của Đảng bộ và nhân dân xã Hàm Giang (1930-2015)</t>
  </si>
  <si>
    <t>Đảng bộ huyện Trà Cú, tỉnh Trà Vinh
Ban Chấp hành Đảng bộ xã Hàm  Giang</t>
  </si>
  <si>
    <t>Tổng tập Công thần triều Nguyễn qua tài liệu Mộc bản - Di sản tư liệu thế giới
Tập 3</t>
  </si>
  <si>
    <t>TT KHKT Văn thư - lưu trữ</t>
  </si>
  <si>
    <t>Giáo sư, Nhà giáo nhân dân Đinh Xuân Lâm
Trọn đời vì sự nghiệp khoa học và giáo dục nước nhà</t>
  </si>
  <si>
    <t>Đại học Quốc gia Hà Nội
Trường Đại học Khoa học xã hội và nhân văn</t>
  </si>
  <si>
    <t>Ngăn chặn, đẩy lùi sự suy thoái về tư tưởng chính trị, đạo đức, lối sống, biểu hiện "tự diễn biến", "tự chuyển hoá" trong cán bộ, đảng viên</t>
  </si>
  <si>
    <t>TS. Nguyễn Huy Tiến (Sưu tầm, tuyển chọn)</t>
  </si>
  <si>
    <t>Quốc hội khoá XIV: Thành tựu và dấu ấn nổi bật</t>
  </si>
  <si>
    <t>Luật Hoà giải, đối thoại tại Toà án (hiện hành)</t>
  </si>
  <si>
    <t>Kỹ năng cơ bản dành cho đại biểu Hội đồng nhân dân các cấp</t>
  </si>
  <si>
    <t>Lương Trọng Thành, Nguyễn Thị Thanh Nhàn, Nguyễn Thị Nguyệt (Đồng chủ biên)</t>
  </si>
  <si>
    <t>Nhà nước kiến tạo phát triển với đảng chính trị và các tổ chức xã hội (nghiên cứu điển hình một số nước Đông Á và gợi mở cho Việt Nam)</t>
  </si>
  <si>
    <t>ThS. Đậu Công Hiệp, ThS. Mai Thị Mai (Đồng chủ biên)</t>
  </si>
  <si>
    <t>Quan hệ Việt Nam - Hoa Kỳ (1995 - 2020)</t>
  </si>
  <si>
    <t>PGS.TS. Hoàng Văn Hiển
TS. Dương Thuý Hiền (Đồng chủ biên)</t>
  </si>
  <si>
    <t>Làng quê Thường Tín xưa và nay (Xuất bản lần thứ hai)</t>
  </si>
  <si>
    <t>Niên giám khoa học năm 2020
Tập I - Những vấn đề về chính trị</t>
  </si>
  <si>
    <t>Niên giám khoa học năm 2020
Tập II - Những vấn đề về kinh tế</t>
  </si>
  <si>
    <t>Niên giám khoa học năm 2020
Tập III - Những vấn đề về văn hoá, xã hội và con người</t>
  </si>
  <si>
    <t>Niên giám khoa học năm 2020
Tập IV - Những vấn đề về quốc phòng, an ninh và đối ngoại</t>
  </si>
  <si>
    <t>Luật Nhà ở (hiện hành) (sửa đổi, bổ sung năm 2019, 2020)</t>
  </si>
  <si>
    <t>Sự thật (2000c), Fahasa (2000c)</t>
  </si>
  <si>
    <t>Giá trị và sự vận dụng, phát triển tư tưởng Hồ Chí Minh trong giai đoạn hiện nay</t>
  </si>
  <si>
    <t>Học viện Báo chí và Tuyên truyền
Khoa Tư tưởng Hồ Chí Minh
PGS.TS. Trần Thị Minh Tuyết (Chủ biên)</t>
  </si>
  <si>
    <t>Cương lĩnh 2011: Những vấn đề lý luận và thực tiễn qua 10 năm thực hiện</t>
  </si>
  <si>
    <t>GS.TS. Tạ Ngọc Tấn (Chủ biên)
GS.TS. Phùng Hữu Phú, PGS.TS. Nguyễn Viết Thông, ThS. Lê Đức Thắng (Đồng chủ biên)</t>
  </si>
  <si>
    <t>TWĐH 1000b, TPH (book365) 200b, giá 175k</t>
  </si>
  <si>
    <t>Một số vấn đề lý luận và thực tiễn phát triển đất nước: Hiện trạng - vấn đề đặt ra - định hướng trong giai đoạn mới</t>
  </si>
  <si>
    <t>PGS.TS. Trần Quốc Toản (Chủ biên)
GS.TS. Phùng Hữu Phú, GS.TS. Tạ Ngọc Tấn (Đồng chủ biên)</t>
  </si>
  <si>
    <t>TWĐH 1000b, TPH (book365) 200b giá 212k, TPH (tác giả) 100b bìa cứng giá 254k</t>
  </si>
  <si>
    <t>Tổng hành dinh trong mùa Xuân toàn thắng
Hồi ức
Phạm Chí Nhân thể hiện</t>
  </si>
  <si>
    <t>Chạy…
(Tiểu phẩm báo chí)
(Xuất bản lần thứ ba)</t>
  </si>
  <si>
    <t>Kỹ năng hoạt động dành cho luật sư trong vụ án hình sự (Tái bản lần thứ hai có sửa chữa, bổ sung)</t>
  </si>
  <si>
    <t>Báo cáo khoa học thường niên năm 2020</t>
  </si>
  <si>
    <t>Lịch sử ngành Hậu cần - Kỹ thuật lực lượng vũ trang nhân dân tỉnh Tây Ninh (1945-2015)</t>
  </si>
  <si>
    <t>Tài nguyên, môi trường và chủ quyền biển, đảo Việt Nam (Sách chuyên khảo, xuất bản lần thứ hai)</t>
  </si>
  <si>
    <t>Luật Thương mại (hiện hành) (sửa đổi năm 2017, 2019) (song ngữ Việt - Anh)
Commercial Law (current law) (amended in 2017, 2019) (Vietnamese - English)
(Dịch và hiệu đính: Vietnam Law and Legal Forum Magazine Vietnam News Agency)</t>
  </si>
  <si>
    <t>Tăng cường mối quan hệ giữa Đảng, Nhà nước và nhân dân theo tư tưởng Hồ Chí Minh</t>
  </si>
  <si>
    <t>Thoát khỏi địa ngục Khmer đỏ - Hồi ký của một người còn sống (Sách tham khảo)
Biên dịch: Trần Quang Hiếu
Hiệu đính: Lê Mạnh Linh</t>
  </si>
  <si>
    <r>
      <t>Denise Affon</t>
    </r>
    <r>
      <rPr>
        <sz val="12"/>
        <rFont val="Symbol"/>
        <family val="1"/>
        <charset val="2"/>
      </rPr>
      <t>V</t>
    </r>
    <r>
      <rPr>
        <sz val="12"/>
        <rFont val="Times New Roman"/>
        <family val="1"/>
      </rPr>
      <t>o</t>
    </r>
  </si>
  <si>
    <t>Phát triển kinh tế - xã hội bền vững: Góc nhìn từ nghị trường
Tập 2</t>
  </si>
  <si>
    <t>344 tr ruột + 17 trang phụ bản</t>
  </si>
  <si>
    <t>Tổ chức lại hệ thống đơn vị sự nghiệp công lập ở Việt Nam đến năm 2030 - Lý luận và thực tiễn</t>
  </si>
  <si>
    <t>Tài liệu giảng dạy và học tập Lịch sử huyện Tiền Hải (Dùng trong các trường tiểu học và trung học cơ sở huyện Tiền Hải)</t>
  </si>
  <si>
    <t>Nể và Né
Tiểu phẩm báo chí
(Xuất bản lần thứ hai)</t>
  </si>
  <si>
    <t>Quét cầu thang
Tiểu phẩm báo chí
(Xuất bản lần thứ hai)</t>
  </si>
  <si>
    <t>Ô, dù, "lọng"
(Xuất bản lần thứ ba)</t>
  </si>
  <si>
    <t>Đèn xanh, đèn đỏ
(Xuất bản lần thứ ba)</t>
  </si>
  <si>
    <t>Xiếc
Tiểu phẩm báo chí
(Xuất bản lần thứ hai)</t>
  </si>
  <si>
    <t>Chuyện nhà, chuyện nước
(Xuất bản lần thứ ba)</t>
  </si>
  <si>
    <t>Những điều cần biết về ký kết và thực hiện hợp đồng dân sự (theo Bộ luật Dân sự hiện hành)
(Tái bản lần thứ hai có sửa chữa, bổ sung)</t>
  </si>
  <si>
    <t>Tình bút mực (Xuất bản lần thứ hai)</t>
  </si>
  <si>
    <t>Sự bùng nổ của Trung Quốc (Sách tham khảo)
Biên dịch và Hiệu đính: Đỗ Đức Thọ, Nguyễn Thị Lan Anh, Nguyễn Thị Hải Yến, Đỗ Ngọc Khánh, Phạm Khôi Nguyên, Bùi Quỳnh Nga</t>
  </si>
  <si>
    <t>Ho - fung Hung</t>
  </si>
  <si>
    <t>Michael V. Hayden</t>
  </si>
  <si>
    <t>Nghi lễ nông nghiệp truyền thống của người Bana ở tỉnh Gia Lai (Sách tham khảo)</t>
  </si>
  <si>
    <t>TS. Đoàn Tuấn Anh</t>
  </si>
  <si>
    <t>Phương pháp, kỹ năng, kinh nghiệm chủ trì, tham dự hội nghị, hội thảo khoa học</t>
  </si>
  <si>
    <t>Thượng tướng, PGS.TS. Nguyễn Văn Thành (Chủ biên), GS.TS. Fredmund Malik, TS. Nam Nguyễn</t>
  </si>
  <si>
    <t>Tài liệu bồi dưỡng ngạch chuyên viên cao cấp
Tập I
Kiến thức nâng cao</t>
  </si>
  <si>
    <t>Bộ Nội vụ
Học viện Hành chính quốc gia
TS. Đặng Xuân Hoan (Chủ biên)
PGS.TS. Lương Thanh Cường (Đồng chủ biên)</t>
  </si>
  <si>
    <t>Tài liệu bồi dưỡng ngạch chuyên viên cao cấp
Tập II
Kỹ năng</t>
  </si>
  <si>
    <t>Văn bản của Đảng, Nhà nước về công tác dân vận (1986 - 2021)</t>
  </si>
  <si>
    <t>Ban Dân vận Trung ương</t>
  </si>
  <si>
    <t>Nước Mỹ nổi giận - Cuộc chia rẽ chính trị sâu sắc 
(Sách tham khảo)
Người dịch: Trọng Minh - Anh Đức</t>
  </si>
  <si>
    <t>Con đường công nghiệp hoá trong thế kỷ XXI
Những thách thức mới và những mô hình nổi trội
(Sách tham khảo)
Biên dịch: Nguyễn Văn Phúc, Nguyễn Đoan Trang, Nguyễn Xuân Điền, Nguyễn Linh Phương
Hiệu đính: Nguyễn Văn Phúc, Vũ Thị Lanh</t>
  </si>
  <si>
    <t>Cạnh tranh công nghệ Mỹ - Trung Quốc thời đại 4.0
(Sách chuyên khảo)</t>
  </si>
  <si>
    <t>TS. Nguyễn Việt Lâm
ThS. Lê Trung Kiên (Đồng chủ biên)</t>
  </si>
  <si>
    <t>Lịch sử Đảng Cộng sản Việt Nam
Tập I (1930 - 1954)
Quyển 1 (1930 - 1945)
(Xuất bản lần thứ hai)</t>
  </si>
  <si>
    <t>Học viện Chính trị quốc gia Hồ Chí Minh
Viện Lịch sử Đảng</t>
  </si>
  <si>
    <t>Mắt sáng, Lòng trong, Bút sắc
(Xuất bản lần thứ tư)</t>
  </si>
  <si>
    <t>Read Away Your Accent</t>
  </si>
  <si>
    <t>Charles Maggio &amp; Laura Maggio</t>
  </si>
  <si>
    <t>Chủ nghĩa tư bản: Lịch sử thăng trầm 120 năm (1900 - 2020)</t>
  </si>
  <si>
    <t>Tư duy đạo đức - Vì sao những người tốt bị chia rẽ bởi chính trị và tôn giáo
(Sách tham khảo)
Trương Thuý Ngân dịch</t>
  </si>
  <si>
    <t>Jonathan Haidt</t>
  </si>
  <si>
    <t>Rút quân - Nhìn lại những năm cuối cùng của Mỹ tại Việt Nam
(Sách tham khảo)
Người dịch: Lê Đức Hạnh</t>
  </si>
  <si>
    <t>Sửa đổi lối làm việc (Xuất bản lần thứ 10)</t>
  </si>
  <si>
    <t>X.Y.Z.</t>
  </si>
  <si>
    <t>Ghế (Tiểu phẩm báo chí)
(Xuất bản lần thứ ba)</t>
  </si>
  <si>
    <t>Thiếu tướng, Giáo sư Nguyễn Sỹ Quốc - Gia đình và sự nghiệp</t>
  </si>
  <si>
    <t>Quốc gia khởi nghiệp - Câu chuyện về nền kinh tế thần kỳ của Israel
Người dịch: Trí Vương</t>
  </si>
  <si>
    <t>Nâng cao chất lượng dạy học tác phẩm Hồ Chí Minh</t>
  </si>
  <si>
    <t>Nguyễn Thị Thanh Tùng - Hoàng Thị Thuận (Đồng chủ biên)</t>
  </si>
  <si>
    <t>5/2021</t>
  </si>
  <si>
    <t>Lịch sử Đảng Cộng sản Việt Nam
Tập I (1930 - 1954)
Quyển 2 (1945 - 1954)
(Xuất bản lần thứ hai)</t>
  </si>
  <si>
    <t>GS.TS. Trình Quang Phú (Tuyển chọn và biên soạn)</t>
  </si>
  <si>
    <t>Văn hoá Trung Hoa: Lịch sử và hiện tại (Sách tham khảo)
Người dịch: Nguyễn Thành Trung</t>
  </si>
  <si>
    <t>Can Xuân Tùng</t>
  </si>
  <si>
    <t>Luật Nghĩa vụ quân sự (hiện hành) (sửa đổi, bổ sung năm 2019)</t>
  </si>
  <si>
    <t>Đối thoại
(Xuất bản lần thứ hai)</t>
  </si>
  <si>
    <t>Luật Kinh doanh bất động sản (hiện hành) (Sửa đổi, bổ sung năm 2020)</t>
  </si>
  <si>
    <t>Luật Đấu thầu (hiện hành) (sửa đổi, bổ sung năm 2016, 2017, 2019, 2020)</t>
  </si>
  <si>
    <t>Phương pháp phân tích luật viết
(Xuất bản lần thứ ba, có sửa chữa, bổ sung)</t>
  </si>
  <si>
    <t>So sánh Luật Doanh nghiệp năm 2020 với Luật Doanh nghiệp năm 2014</t>
  </si>
  <si>
    <t>Hoạt động của Nguyễn Ái Quốc ở Liên Xô (1923-1938) (Tiếng Nga)</t>
  </si>
  <si>
    <t>Học viện Chính trị quốc gia Hồ Chí Minh - PGS.TS. Nguyễn Thị Kim Dung</t>
  </si>
  <si>
    <t>Lịch sử Trường Quân sự Thành phố Hồ Chí Minh (1951-2021)</t>
  </si>
  <si>
    <t>Bộ Tư lệnh Thành phố Hồ Chí Minh
Trường Quân sự</t>
  </si>
  <si>
    <t>Luật Các tổ chức tín dụng (hiện hành) (sửa đổi, bổ sung năm 2017)</t>
  </si>
  <si>
    <t>Luật Tổ chức Viện kiểm sát nhân dân (hiện hành)</t>
  </si>
  <si>
    <t>Luật Phòng, chống bạo lực gia đình (hiện hành)</t>
  </si>
  <si>
    <t>Luật Bảo hiểm xã hội (hiện hành) (sửa đổi, bổ sung năm 2015, 2018, 2019)</t>
  </si>
  <si>
    <t>Cẩm nang nghiệp vụ dành cho Thẩm phán, Kiểm sát viên, Luật sư (Trong lĩnh vực dân sự và tố tụng dân sự) (Tái bản có sửa chữa, bổ sung)</t>
  </si>
  <si>
    <t>TS. Nguyễn Thanh Hải, ThS. Châu Thanh Quyền (Đồng chủ biên)</t>
  </si>
  <si>
    <t>Lịch sử Cao su Việt Nam
Tập I (1897-1975)</t>
  </si>
  <si>
    <t>Tập đoàn Công nghiệp Cao su Việt Nam</t>
  </si>
  <si>
    <t>Lịch sử Cao su Việt Nam
Tập II (1975-2020)</t>
  </si>
  <si>
    <t>Trần Đức Lương tuyển tập
Tập I</t>
  </si>
  <si>
    <t>Trần Đức Lương tuyển tập
Tập II</t>
  </si>
  <si>
    <t>Trần Đức Lương tuyển tập
Tập III</t>
  </si>
  <si>
    <t>Luật Thi hành án hình sự năm 2019 và nghị định hướng dẫn thi hành</t>
  </si>
  <si>
    <t>Thanh Trì - 60 năm xây dựng và phát triển (31/5/1961 - 31/5/2021)</t>
  </si>
  <si>
    <t>Huyện uỷ - Hội đồng nhân dân - Uỷ ban nhân dân - Uỷ ban Mặt trận Tổ quốc Việt Nam huyện Thanh Trì, Thành phố Hà Nội</t>
  </si>
  <si>
    <t>Ngoại giao cường quốc tầm trung: Lý thuyết, thực tiễn quốc tế và hàm ý cho Việt Nam (Sách tham khảo)</t>
  </si>
  <si>
    <t>Học viện Ngoại giao
PGS.TS. Đỗ Thị Thuỷ (Chủ biên)</t>
  </si>
  <si>
    <t>Việt Nam trước tác động của cấu trúc an ninh tại khu vực châu Á - Thái Bình Dương (Sách chuyên khảo) (Xuất bản lần thứ hai có chỉnh sửa, bổ sung)</t>
  </si>
  <si>
    <t>Nguyên tắc trình tự pháp luật công bằng, hợp lý và vai trò bảo vệ quyền con người (Sách chuyên khảo)</t>
  </si>
  <si>
    <t>TS. Bùi Tiến Đạt (Chủ biên)</t>
  </si>
  <si>
    <t>TWĐH 1000b, LKTG 300b (148k). 2 QĐ khác nhau</t>
  </si>
  <si>
    <t>Địa chí Thanh Oai
Quyển 1: Địa lý - Dân cư</t>
  </si>
  <si>
    <t>Huyện uỷ - Hội đồng nhân dân - Uỷ ban nhân dân huyện Thanh Oai</t>
  </si>
  <si>
    <t>Địa chí Thanh Oai
Quyển 2: Lịch sử</t>
  </si>
  <si>
    <t>Địa chí Thanh Oai
Quyển 3: Kinh tế</t>
  </si>
  <si>
    <t>Địa chí Thanh Oai
Quyển 4: Văn hoá</t>
  </si>
  <si>
    <t>Hội đồng Khoa học các cơ quan Đảng Trung ương
1/4 thế kỷ xây dựng và trưởng thành (1996 - 2021)</t>
  </si>
  <si>
    <t>Địa chí Tuy An</t>
  </si>
  <si>
    <t>Huyện uỷ - Hội đồng nhân dân - Uỷ ban nhân dân huyện Tuy An, tỉnh Phú Yên</t>
  </si>
  <si>
    <t>Tổng tập chuyên đề Học tập và làm theo tư tưởng, đạo đức, phong cách Hồ Chí Minh</t>
  </si>
  <si>
    <t>Tổng quan về Luật hình sự Việt Nam (Tài liệu phục vụ giảng dạy, học tập cho giảng viên, sinh viên, học viên ngành Luật)</t>
  </si>
  <si>
    <t>6/2021</t>
  </si>
  <si>
    <t>Một số nghiên cứu hiện đại về toà án (Sách tham khảo)</t>
  </si>
  <si>
    <t>PGS.TS. Đỗ Minh Khôi, ThS. Huỳnh Thị Sinh Hiền, ThS. Phạm Thị Phương Thảo</t>
  </si>
  <si>
    <t>Lịch sử Đảng bộ tỉnh Đắk Lắk (1930 - 2020)</t>
  </si>
  <si>
    <t>Ban Chấp hành Đảng bộ tỉnh Đắk Lắk</t>
  </si>
  <si>
    <t>Hồ Chí Minh Toàn tập
1
1912 - 1924
(Xuất bản lần thứ ba, có sửa chữa)</t>
  </si>
  <si>
    <t>Hồ Chí Minh Toàn tập
2
1924 - 1929
(Xuất bản lần thứ ba, có sửa chữa)</t>
  </si>
  <si>
    <t>Hồ Chí Minh Toàn tập
3
1930 - 1945
(Xuất bản lần thứ ba, có sửa chữa)</t>
  </si>
  <si>
    <t>Hồ Chí Minh Toàn tập
4
1945 - 1946
(Xuất bản lần thứ ba, có sửa chữa)</t>
  </si>
  <si>
    <t>Hồ Chí Minh Toàn tập
5
1947 - 1948
(Xuất bản lần thứ ba, có sửa chữa)</t>
  </si>
  <si>
    <t>Hồ Chí Minh Toàn tập
6
1949 - 1950
(Xuất bản lần thứ ba, có sửa chữa)</t>
  </si>
  <si>
    <t>Hồ Chí Minh Toàn tập
7
1951 - 1952
(Xuất bản lần thứ ba, có sửa chữa)</t>
  </si>
  <si>
    <t>Hồ Chí Minh Toàn tập
8
1953 - 1954
(Xuất bản lần thứ ba, có sửa chữa)</t>
  </si>
  <si>
    <t>Hồ Chí Minh Toàn tập
9
1954 - 1955
(Xuất bản lần thứ ba, có sửa chữa)</t>
  </si>
  <si>
    <t>Hồ Chí Minh Toàn tập
10
1955 - 1957
(Xuất bản lần thứ ba, có sửa chữa)</t>
  </si>
  <si>
    <t>Hồ Chí Minh Toàn tập
11
1957 - 1958
(Xuất bản lần thứ ba, có sửa chữa)</t>
  </si>
  <si>
    <t>Hồ Chí Minh Toàn tập
12
1959 - 1960
(Xuất bản lần thứ ba, có sửa chữa)</t>
  </si>
  <si>
    <t>Hồ Chí Minh Toàn tập
13
1961 - 1962
(Xuất bản lần thứ ba, có sửa chữa)</t>
  </si>
  <si>
    <t>Hồ Chí Minh Toàn tập
14
1963 - 1965
(Xuất bản lần thứ ba, có sửa chữa)</t>
  </si>
  <si>
    <t>Hồ Chí Minh Toàn tập
15
1966 - 1969
(Xuất bản lần thứ ba, có sửa chữa)</t>
  </si>
  <si>
    <t>Giáo sư Phạm Thiều (1904 - 1986)</t>
  </si>
  <si>
    <t>Lược sử triết học Nga (Sách chuyên khảo)</t>
  </si>
  <si>
    <t>TS. Mai K Đa - TS. Dương Quốc Quân - TS. Lê Thị Tuyết</t>
  </si>
  <si>
    <t>Nâng cao chất lượng giáo dục tư tưởng chính trị trong Công an nhân dân trước tình hình mới (Sách chuyên khảo)</t>
  </si>
  <si>
    <t>Tư tưởng Hồ Chí Minh về cán bộ, công tác cán bộ và sự kế thừa, vận dụng vào thực tiễn cách mạng Việt Nam</t>
  </si>
  <si>
    <t>Bộ Nội vụ
Tạp chí Tổ chức nhà nước</t>
  </si>
  <si>
    <t>Học tập và làm theo tư tưởng, đạo đức, phong cách Hồ Chí Minh - Hiện thực hoá khát vọng phát triển Việt Nam phồn vinh, hạnh phúc</t>
  </si>
  <si>
    <t>Phát huy vai trò của thanh niên quân đội tham gia xây dựng thế trận lòng dân hiện nay</t>
  </si>
  <si>
    <t>TS. Đỗ Ngọc Hanh (Chủ biên)</t>
  </si>
  <si>
    <t>Sổ tay người đại biểu nhân dân (Bìa giả da)</t>
  </si>
  <si>
    <t>TS. Võ Văn Bé</t>
  </si>
  <si>
    <t>Nghị quyết Đại hội đại biểu toàn quốc lần thứ XIII của Đảng và những nhiệm vụ đặt ra với Bộ Nội vụ, ngành Nội vụ (Sách chuyên khảo)</t>
  </si>
  <si>
    <t>Bộ Nội vụ
Phạm Thị Thanh Trà (Chủ biên)</t>
  </si>
  <si>
    <t>Hành trình tiến đến thịnh vượng của châu Á: Chính sách, thị trường và công nghệ trong 50 năm qua</t>
  </si>
  <si>
    <t>Ngân hàng Phát triển châu Á</t>
  </si>
  <si>
    <t>Luật Điều ước quốc tế (hiện hành)</t>
  </si>
  <si>
    <t>Luật Hỗ trợ doanh nghiệp nhỏ và vừa (hiện hành) (sửa đổi, bổ sung năm 2020)</t>
  </si>
  <si>
    <t>Lịch sử Hải Phòng
Tập I
Từ thời nguyên thuỷ đến năm 938</t>
  </si>
  <si>
    <t>Thành uỷ - Uỷ ban nhân dân thành phố Hải Phòng
Ban Chỉ đạo biên soạn Lịch sử Hải Phòng</t>
  </si>
  <si>
    <t>Lịch sử Hải Phòng
Tập II
Từ năm 938 đến năm 1888</t>
  </si>
  <si>
    <t>Lịch sử Hải Phòng
Tập III
Từ năm 1888 đến năm 1955</t>
  </si>
  <si>
    <t>Lịch sử Hải Phòng
Tập IV
Từ năm 1955 đến năm 2020</t>
  </si>
  <si>
    <t>Từ Làng Sen đến Bến Nhà Rồng (Ký)
(Xuất bản lần thứ 20, có sửa chữa, bổ sung)</t>
  </si>
  <si>
    <t>Luật Hợp tác xã (hiện hành)</t>
  </si>
  <si>
    <t>Luật Bảo vệ quyền lợi người tiêu dùng năm 2010 (sửa đổi năm 2018) và văn bản hướng dẫn thi hành</t>
  </si>
  <si>
    <t>Trật tự quốc tế dựa trên luật lệ: Lý luận, thực tiễn và hàm ý chính sách đối với Việt Nam (Sách chuyên khảo)</t>
  </si>
  <si>
    <t>TS. Lê Hải Bình - TS. Chu Minh Thảo (Đồng chủ biên)</t>
  </si>
  <si>
    <t>Một số vấn đề lý luận và thực tiễn về xây dựng Đảng hiện nay (Sách chuyên khảo)</t>
  </si>
  <si>
    <t>V. Putin - Sự lựa chọn lịch sử của nước Nga (Sách tham khảo)</t>
  </si>
  <si>
    <t>Văn kiện Trung ương Cục miền Nam giai đoạn 1946 - 1975 Tập 18 (1974 - 1975)</t>
  </si>
  <si>
    <t>Cục Văn thư và Lưu trữ Nhà nước - Trung tâm Lưu trữ quốc gia IV</t>
  </si>
  <si>
    <t>Đường Bác Hồ đi cứu nước (Xuất bản lần thứ hai)</t>
  </si>
  <si>
    <t>Thành uỷ - Uỷ ban nhân dân thành phố Hải Phòng - Ban Chỉ đạo biên soạn Lịch sử Hải Phòng</t>
  </si>
  <si>
    <t>Vấn đề dân tộc và chính sách dân tộc (Chương trình bồi dưỡng chuyên đề dành cho cán bộ, đảng viên và nhân dân)
(Xuất bản lần thứ ba)</t>
  </si>
  <si>
    <t>Vấn đề tôn giáo và chính sách tôn giáo (Chương trình bồi dưỡng chuyên đề dành cho cán bộ, đảng viên)
(Xuất bản lần thứ ba)</t>
  </si>
  <si>
    <t>Tài liệu chuyên đề bồi dưỡng lý luận chính trị và nghiệp vụ dành cho cán bộ Hội Liên hiệp Phụ nữ ở cơ sở
(Xuất bản lần thứ ba có sửa chữa, bổ sung)</t>
  </si>
  <si>
    <t>Tài liệu chuyên đề bồi dưỡng lý luận chính trị và nghiệp vụ dành cho cán bộ Hội Nông dân ở cơ sở
(Xuất bản lần thứ hai có sửa chữa, bổ sung)</t>
  </si>
  <si>
    <t>Ban Tuyên giáo Trung ương Đảng
Trung ương Hội Nông dân Việt Nam</t>
  </si>
  <si>
    <t>Tài liệu chuyên đề bồi dưỡng lý luận chính trị và nghiệp vụ dành cho cán bộ Đoàn Thanh niên ở cơ sở
(Xuất bản lần thứ hai có sửa chữa, bổ sung)</t>
  </si>
  <si>
    <t>Ban Tuyên giáo Trung ương Đảng
Trung ương Đoàn Thanh niên Cộng sản Hồ Chí Minh</t>
  </si>
  <si>
    <t>Tài liệu chuyên đề bồi dưỡng lý luận chính trị và nghiệp vụ dành cho cán bộ Mặt trận Tổ quốc ở cơ sở
(Xuất bản lần thứ ba có sửa chữa, bổ sung)</t>
  </si>
  <si>
    <t>Ban Tuyên giáo Trung ương Đảng
Uỷ ban Trung ương Mặt trận Tổ quốc Việt Nam</t>
  </si>
  <si>
    <t>Nộp LC = sách in nối 5000b tháng 4</t>
  </si>
  <si>
    <t>Kinh doanh sành luật (Ứng dụng Luật Doanh nghiệp năm 2020 và quy định liên quan)</t>
  </si>
  <si>
    <t>Giáo trình xử lý tình huống trong công tác tổ chức, cán bộ, đảng viên</t>
  </si>
  <si>
    <t>Học viện Chính trị quốc gia Hồ Chí Minh
Học viện Chính trị khu vực II
PGS.TS. Huỳnh Thị Gấm (Chủ biên)</t>
  </si>
  <si>
    <t>Bình luận án lệ đầu tư quốc tế và việc áp dụng án lệ đầu tư quốc tế tại Việt Nam (Sách chuyên khảo)</t>
  </si>
  <si>
    <t>Nguyễn Thị Anh Thơ (Chủ biên)</t>
  </si>
  <si>
    <t>Tính ổn định của pháp luật: Nhận thức, thực tiễn và giải pháp đổi mới (Sách chuyên khảo)</t>
  </si>
  <si>
    <t>Bộ Tư pháp
Viện Khoa học Pháp lý
TS. Nguyễn Văn Cương (Chủ biên)</t>
  </si>
  <si>
    <t>Vấn đề an ninh phi truyền thống trong quan hệ quốc tế hiện nay</t>
  </si>
  <si>
    <t>TS. Lưu Thuý Hồng (Chủ biên)</t>
  </si>
  <si>
    <t>7/2021</t>
  </si>
  <si>
    <t>Lịch sử quan hệ đối ngoại Việt Nam (1940 - 2020)</t>
  </si>
  <si>
    <t>Giáo trình Tư tưởng Hồ Chí Minh (Dành cho bậc đại học hệ chuyên lý luận chính trị)</t>
  </si>
  <si>
    <t>Giáo trình Triết học Mác - Lênin (Dành cho bậc đại học hệ chuyên lý luận chính trị)</t>
  </si>
  <si>
    <t>Giáo trình Chủ nghĩa xã hội khoa học (Dành cho bậc đại học hệ chuyên lý luận chính trị)</t>
  </si>
  <si>
    <t>Giáo trình Kinh tế chính trị Mác - Lênin (Dành cho bậc đại học hệ chuyên lý luận chính trị)</t>
  </si>
  <si>
    <t>Giáo trình Lịch sử Đảng Cộng sản Việt Nam (Dành cho bậc đại học hệ chuyên lý luận chính trị)</t>
  </si>
  <si>
    <t>Giáo trình Triết học Mác - Lênin (Dành cho bậc đại học hệ không chuyên lý luận chính trị)</t>
  </si>
  <si>
    <t>Giáo trình Tư tưởng Hồ Chí Minh (Dành cho bậc đại học hệ không chuyên lý luận chính trị)</t>
  </si>
  <si>
    <t>Giáo trình Chủ nghĩa xã hội khoa học (Dành cho bậc đại học hệ không chuyên lý luận chính trị)</t>
  </si>
  <si>
    <t>Giáo trình Kinh tế chính trị Mác - Lênin (Dành cho bậc đại học hệ không chuyên lý luận chính trị)</t>
  </si>
  <si>
    <t>Giáo trình Lịch sử Đảng Cộng sản Việt Nam (Dành cho bậc đại học hệ không chuyên lý luận chính trị)</t>
  </si>
  <si>
    <t>Luật phòng, chống ma tuý</t>
  </si>
  <si>
    <t>Hợp đồng cho vay trong lĩnh vực tín dụng ngân hàng - Lý luận và thực tiễn áp dụng (Sách chuyên khảo)</t>
  </si>
  <si>
    <t>TS.LS. Lương Khải Ân</t>
  </si>
  <si>
    <t>Nhân cách con người Việt Nam và sự phát triển nguồn nhân lực trong quá trình hội nhập quốc tế hiện nay (Sách chuyên khảo)</t>
  </si>
  <si>
    <t>TS. Bùi Xuân Dũng (Chủ biên)
TS. Phạm Thị Kiên</t>
  </si>
  <si>
    <t>Xây dựng Đảng về tư tưởng, đạo đức (Sách chuyên khảo)</t>
  </si>
  <si>
    <t>PGS.TS. Nguyễn Minh Tuấn</t>
  </si>
  <si>
    <t>QLP+TPH</t>
  </si>
  <si>
    <t xml:space="preserve">QLP 100, TPH: 200 </t>
  </si>
  <si>
    <t>Xây dựng Đảng về tổ chức, cán bộ (Sách chuyên khảo)</t>
  </si>
  <si>
    <t>Xây dựng, chỉnh đốn Đảng giai đoạn hiện nay (Sách chuyên khảo)</t>
  </si>
  <si>
    <t>Biện pháp phi thuế quan của Việt Nam đối với hàng nông sản nhập khẩu (Sách chuyên khảo)</t>
  </si>
  <si>
    <t>TS. Nguyễn Bích Ngọc (Chủ biên)</t>
  </si>
  <si>
    <t>Kỷ yếu Đoàn đại biểu Quốc hội thành phố Hải Phòng khoá XIV (nhiệm kỳ 2016 - 2021)</t>
  </si>
  <si>
    <t>Đoàn đại biểu Quốc hội thành phố Hải Phòng</t>
  </si>
  <si>
    <t>Những thành tựu quan trọng của đất nước 5 năm 2016 - 2020 (Tài liệu tuyên truyền trong nhân dân)</t>
  </si>
  <si>
    <t>Trợ giá +TPH</t>
  </si>
  <si>
    <t>Trợ giá (5000b), TPH (1350b, giá 51.000)</t>
  </si>
  <si>
    <t>Nhận diện rủi ro trong mua bán nhà đất</t>
  </si>
  <si>
    <t>Đổi mới mô hình tăng trưởng kinh tế Việt Nam (Sách chuyên khảo)</t>
  </si>
  <si>
    <t>TS. Đặng Kim Sơn (Chủ biên)</t>
  </si>
  <si>
    <t>75c giá 282k, 275c không giá (300c của tác giả, 50c bán tại TTPH). BBT xin tác giả 25c nộp LC</t>
  </si>
  <si>
    <t>Luật Quảng cáo (hiện hành)</t>
  </si>
  <si>
    <t>Pháp luật về quyền giám sát trực tiếp của Nhân dân đối với cơ quan hành chính nhà nước ở Việt Nam</t>
  </si>
  <si>
    <t>TS. Hoàng Minh Hội</t>
  </si>
  <si>
    <t>Nâng cao chất lượng, hiệu quả công tác dân tộc của hệ thống chính trị ở vùng dân tộc thiểu số nước ta hiện nay (Sách chuyên khảo)</t>
  </si>
  <si>
    <t>Đậu Tuấn Nam - Vũ Hải Vân - Trương Bảo Thanh (Đồng chủ biên)</t>
  </si>
  <si>
    <t>Tư tưởng, lý luận với đổi mới và phát triển đất nước</t>
  </si>
  <si>
    <t>GS.TS. Nguyễn Xuân Thắng</t>
  </si>
  <si>
    <t>Kinh tế Việt Nam - Thăng trầm và đột phá</t>
  </si>
  <si>
    <t>Phạm Minh Chính - Vương Quân Hoàng</t>
  </si>
  <si>
    <t>Luật Hoạt động giám sát của Quốc hội và Hội đồng nhân dân (hiện hành)</t>
  </si>
  <si>
    <t>Lịch sử Đảng bộ xã Bình Tân (1975-2020)</t>
  </si>
  <si>
    <t>Huyện uỷ Bình Sơn, tỉnh Quảng Ngãi
Ban Chấp hành Đảng bộ xã Bình Tân</t>
  </si>
  <si>
    <t>Giải pháp phát triển bền vững vùng Tây Nam Bộ trong bối cảnh mới (Sách chuyên khảo)</t>
  </si>
  <si>
    <t>Chân dung các bà mẹ Việt Nam Anh hùng và Anh hùng Lực lượng vũ trang nhân dân tỉnh Kon Tum (Tập 2)</t>
  </si>
  <si>
    <t>Ban Thường vụ Tỉnh uỷ Kon Tum</t>
  </si>
  <si>
    <t>Đại văn hào H. C. Andersen và sức lan toả trong văn học - nghệ thuật Việt Nam</t>
  </si>
  <si>
    <t>PGS.TS. Nguyễn Trường Lịch</t>
  </si>
  <si>
    <t>Tác động của tiến bộ khoa học và công nghệ hiện đại đến gia đình Việt Nam hiện nay (Sách chuyên khảo)</t>
  </si>
  <si>
    <t>TS. Đặng Văn Luận</t>
  </si>
  <si>
    <t>Học viện Chính trị quốc gia Hồ Chí Minh
PGS.TS. Mai Đức Ngọc (Chủ biên)</t>
  </si>
  <si>
    <t>Võ Nguyên Giáp - danh tướng thời đại Hồ Chí Minh</t>
  </si>
  <si>
    <t>Tài liệu hướng dẫn môn học luật tố tụng hình sự Việt Nam</t>
  </si>
  <si>
    <t>PGS.TS. Nguyễn Ngọc Chí</t>
  </si>
  <si>
    <t>8/2021</t>
  </si>
  <si>
    <t>Luật Tổ chức Toà án nhân dân (hiện hành)</t>
  </si>
  <si>
    <t>Bàn về Binh pháp Tôn Tử
О ЗАКОНАХ ВОЙНЫ СУНЪ-ЦЗЫ
Người dịch: GS, TSKH. Vladimir Nikolaevich Kolotov</t>
  </si>
  <si>
    <t>Hồ Chí Minh
ХО ШИ МИН</t>
  </si>
  <si>
    <t>Tổng Tư lệnh Võ Nguyên Giáp trong những năm đế quốc Mỹ leo thang chiến tranh (1965-1969)</t>
  </si>
  <si>
    <t>Phát triển văn hoá nghề của học sinh, sinh viên các trường cao đẳng công nghiệp hiện nay</t>
  </si>
  <si>
    <t>ThS. Nguyễn Thị Dung, TS. Nguyễn Thị Minh Hạnh, TS. Nguyễn Thị Phương Hoa, TS. Chu Thị Ngân (Đồng chủ biên)</t>
  </si>
  <si>
    <t>Hướng dẫn ôn tập môn Chủ nghĩa xã hội khoa học (Biên soạn theo chương trình của Bộ Giáo dục và Đào tạo)</t>
  </si>
  <si>
    <t>Tiêu Thị Mỹ Hồng (Chủ biên)</t>
  </si>
  <si>
    <t>Quyền sở hữu và quyền khác đối với tài sản: Pháp luật, thực tiễn và kiến nghị (Sách chuyên khảo)</t>
  </si>
  <si>
    <t>TS. Phan Chí Hiếu, TS. Nguyễn Thanh Tú, ThS. Lê Thị Hoàng Thanh, Đinh Thị Phương Hảo (Đồng chủ biên)</t>
  </si>
  <si>
    <t>Công khai, minh bạch và trách nhiệm giải trình của các cơ quan hành chính nhà nước ở Việt Nam hiện nay (Sách chuyên khảo)</t>
  </si>
  <si>
    <t>Liên hiệp các Hội Khoa học và kỹ thuật Việt Nam
Viện Khoa học Môi trường và xã hội
GS.TS. Phan Trung Lý - ThS. Nguyễn Trung Thành (Đồng chủ biên)</t>
  </si>
  <si>
    <t>TWĐH: 1000, LKTG: 500</t>
  </si>
  <si>
    <t>Các nghị quyết của Hội đồng thẩm phán Toà án nhân dân tối cao hướng dẫn thi hành Bộ luật Hình sự hiện hành</t>
  </si>
  <si>
    <t>Hội đồng Thẩm phán Toà án nhân dân tối cao
(Bìa để Quốc huy)</t>
  </si>
  <si>
    <t>Lịch sử Đảng bộ và nhân dân xã Đông Quý (1930 - 2015)</t>
  </si>
  <si>
    <t>Huyện uỷ Tiền Hải, tỉnh Thái Bình
Ban Chấp hành Đảng bộ xã Đông Quý</t>
  </si>
  <si>
    <t>Đại tướng, Tổng Tư lệnh Võ Nguyên Giáp - Một tài năng quân sự xuất chúng, nhà lãnh đạo có uy tín lớn của cách mạng Việt Nam</t>
  </si>
  <si>
    <t>Bộ Quốc phòng - Ban Tuyên giáo Trung ương - Văn phòng Chính phủ - Tỉnh uỷ Quảng Bình</t>
  </si>
  <si>
    <t>TWĐH 1000, LKTG 200</t>
  </si>
  <si>
    <t>Phát triển công nghiệp công nghệ cao - Kinh nghiệm và bài học cho Việt Nam (Sách chuyên khảo)</t>
  </si>
  <si>
    <t>TS. Lại Trần Tùng</t>
  </si>
  <si>
    <t>Toàn Đảng, toàn dân chung sức, đồng lòng xây dựng đất nước ta ngày càng phồn vinh, hạnh phúc</t>
  </si>
  <si>
    <t>TWĐH (VPTW)</t>
  </si>
  <si>
    <t>Sự thật (10.770b), Bình Định (9.230)</t>
  </si>
  <si>
    <t>Đoàn kết, vững tin đưa đất nước bước vào giai đoạn mới</t>
  </si>
  <si>
    <t>Văn kiện Hội nghị lần thứ ba Ban Chấp hành Trung ương khoá XIII (Lưu hành nội bộ)</t>
  </si>
  <si>
    <t>Sự thật, Tiến Bộ, TCCS, Bình Định, Báo ND HN, Báo ND TPHCM</t>
  </si>
  <si>
    <t>Tham khảo mô hình Ngự sử đài thời phong kiến trong việc hoàn thiện tổ chức thanh tra ở Việt Nam (Sách chuyên khảo)</t>
  </si>
  <si>
    <t>PGS. TS. Nguyễn Quốc Sửu</t>
  </si>
  <si>
    <t>Báo cáo kết quả kiểm kê, đánh giá thực chất tình hình các nguồn lực của nền kinh tế giai đoạn 2011-20215 (Tài liệu lưu hành nội bộ)</t>
  </si>
  <si>
    <t>Ban Chấp hành Trung ương Đảng
Ban Cán sự Đảng Chính phủ</t>
  </si>
  <si>
    <t>Các nghị quyết của Trung ương Đảng 2016 - 2020 (Lưu hành nội bộ)</t>
  </si>
  <si>
    <t>Những nhận thức và tư duy mới trong các văn kiện Đại hội XIII của Đảng</t>
  </si>
  <si>
    <t>Tạp chí Điện tử Đảng Cộng sản Việt Nam
TS. Nguyễn Văn Minh (Tuyển chọn, biên soạn)</t>
  </si>
  <si>
    <t>Mô hình tăng trưởng dựa vào khoa học - công nghệ và đổi mới sáng tạo trong chiến lược phát triển kinh tế - xã hội Việt Nam giai đoạn 2021 - 2030 (Sách chuyên khảo)</t>
  </si>
  <si>
    <t>PGS.TS. Bùi Quang Tuấn, TS. Hà Huy Ngọc (Đồng chủ biên)</t>
  </si>
  <si>
    <t>TWĐH 1000, TPH 700 (giá 210.000)</t>
  </si>
  <si>
    <t>Lịch sử Đảng bộ và nhân dân xã Hà Kỳ (1930 - 2020)</t>
  </si>
  <si>
    <t>Huyện uỷ Tứ Kỳ, tỉnh Hải Dương
Ban Chấp hành Đảng bộ xã Hà Kỳ</t>
  </si>
  <si>
    <t>Chiến lược toàn cầu của Trung Quốc trong bối cảnh mới (Sách phục vụ cán bộ lãnh đạo cấp chiến lược)
(Lưu hành nội bộ)</t>
  </si>
  <si>
    <t>Đọc và Nghĩ</t>
  </si>
  <si>
    <t>GS.TS. Đinh Xuân Dũng</t>
  </si>
  <si>
    <t>9/2021</t>
  </si>
  <si>
    <t>Công an nhân dân đấu tranh phản bác những luận điệu sai trái, thù địch, góp phần bảo vệ nền tảng tư tưởng của Đảng - Những vấn đề lý luận và thực tiễn (Sách chuyên khảo)</t>
  </si>
  <si>
    <t>Thượng tướng, PGS.TS. Nguyễn Văn Thành, Thiếu tướng, PGS.TS. Lê Văn Thắng, Trung tướng Nguyễn Ngọc Toàn (Đồng chủ biên)</t>
  </si>
  <si>
    <t>Proceedings of the international conference "Law in a changing world"</t>
  </si>
  <si>
    <t>Vietnam National University, Hanoi
School of Law</t>
  </si>
  <si>
    <t>LKTG 300, TPH 100</t>
  </si>
  <si>
    <t>An ninh tôn giáo ở Việt Nam hiện nay: Thực trạng, dự báo và tư vấn chính sách</t>
  </si>
  <si>
    <t>Phòng, chống tham nhũng trong hoạt động thanh tra ở Việt Nam (Tái bản có sửa chữa, bổ sung) (Sách chuyên khảo)</t>
  </si>
  <si>
    <t>TWĐH 700, TPH 100 (286.000)</t>
  </si>
  <si>
    <t>Quá trình tranh chấp chủ quyền giữa các bên ở quần đảo Trường Sa từ năm 1988 đến 2020 (Sách chuyên khảo)</t>
  </si>
  <si>
    <t>PGS.TS. Nguyễn Thị Quế - TS. Bùi Đức An (Đồng chủ biên)</t>
  </si>
  <si>
    <t>Báo chí, truyền thông hiện đại: Thực tiễn, vấn đề, nhận định</t>
  </si>
  <si>
    <t>GS. TS. Tạ Ngọc Tấn</t>
  </si>
  <si>
    <t>TWĐH 1000, TPH 150 (222.000)</t>
  </si>
  <si>
    <t>Trách nhiệm giải trình của chính quyền địa phương theo pháp luật Việt Nam (Sách chuyên khảo)</t>
  </si>
  <si>
    <t>TS. Hà Ngọc Anh (Chủ biên)</t>
  </si>
  <si>
    <t>Tố cáo nặc danh, tố cáo mạo danh trong pháp luật hành chính Việt Nam (Sách chuyên khảo)</t>
  </si>
  <si>
    <t>Lịch sử Đảng bộ xã Tri Phương (1930 - 2020)</t>
  </si>
  <si>
    <t>Đảng bộ huyện Tiên Du, tỉnh Bắc Ninh
Ban Chấp hành Đảng bộ xã Tri Phương</t>
  </si>
  <si>
    <t>Lịch sử hình thành và phát triển Phật giáo tỉnh Tây Ninh (1763-2020)</t>
  </si>
  <si>
    <t>Hội đồng Trị sự Trung ương Giáo hội Phật giáo Việt Nam
Ban Trị sự Giáo hội Phật giáo tỉnh Tây Ninh</t>
  </si>
  <si>
    <t>Lịch sử Đảng bộ và Nhân dân huyện Tân Biên (1945-2020)</t>
  </si>
  <si>
    <t>Đảng bộ tỉnh Tây Ninh
Ban Chấp hành Đảng bộ huyện Tân Biên</t>
  </si>
  <si>
    <t>Lịch sử ngành Tổ chức xây dựng Đảng tỉnh Bình Dương (1930 - 2020)</t>
  </si>
  <si>
    <t>Tỉnh uỷ Bình Dương
Ban Tổ chức Tỉnh uỷ</t>
  </si>
  <si>
    <t>Thuật ngữ về Mặt trận Tổ quốc Việt Nam (Lưu hành nội bộ)</t>
  </si>
  <si>
    <t>Pol Pot: Mổ xẻ một cơn ác mộng (Sách tham khảo, xuất bản lần thứ hai)
Người dịch: Minh Thư
Người hiệu đính: Nguyễn Văn Tuấn</t>
  </si>
  <si>
    <t>Luật quản lý, sử dụng tài sản công (hiện hành) (sửa đổi năm 2020)</t>
  </si>
  <si>
    <t>Bộ luật Lao động năm 2019 và văn bản hướng dẫn thi hành</t>
  </si>
  <si>
    <t>Phiêu lưu trong vùng cực tối của thế giới (Sách tham khảo)</t>
  </si>
  <si>
    <t>Lê Văn Cương</t>
  </si>
  <si>
    <t>TWĐH 1000, TPH 450 (91.000)</t>
  </si>
  <si>
    <t>Quản lý thông tin trên mạng xã hội trong bối cảnh bùng nổ thông tin</t>
  </si>
  <si>
    <t>Học viện Báo chí và Tuyên truyền
Cục Phát thanh, Truyền hình và Thông tin điện tử
Cơ quan Hợp tác quốc tế Hàn Quốc</t>
  </si>
  <si>
    <t>500 (không giá), 15c (199.000) để nộp lưu chiểu</t>
  </si>
  <si>
    <t>Giáo trình Kế toán tài chính, phần 2</t>
  </si>
  <si>
    <t>Bộ luật Hàng hải Việt Nam (hiện hành) (sửa đổi, bổ sung năm 2018)</t>
  </si>
  <si>
    <t>ASEAN trong chiến lược nước lớn (Xuất bản lần thứ hai)</t>
  </si>
  <si>
    <t>Lịch sử đấu tranh cách mạng của Đảng bộ và nhân dân xã Minh Tân
Tập 1 (1930 - 2015)</t>
  </si>
  <si>
    <t>Ban Chấp hành Đảng bộ xã Minh Tân, huyện Phù Cừ, tỉnh Hưng Yên</t>
  </si>
  <si>
    <t>Think tanks trong đời sống chính trị Hoa Kỳ, Trung Quốc, Nhật Bản và những gợi ý đối với Việt Nam (Sách chuyên khảo)</t>
  </si>
  <si>
    <t>Đoàn Trường Thụ (Chủ biên)</t>
  </si>
  <si>
    <t>TWĐH 1000, TPH 200 (166.000đ)</t>
  </si>
  <si>
    <t>Lịch sử Đoàn Thanh niên Cộng sản Hồ Chí Minh tỉnh Bình Dương (1976 - 2020)</t>
  </si>
  <si>
    <t>Đoàn Thanh niên Cộng sản Hồ Chí Minh tỉnh Bình Dương</t>
  </si>
  <si>
    <t>Mianma - Lịch sử và hiện tại</t>
  </si>
  <si>
    <t>Hội Hữu nghị Việt Nam - Mianma
Chủ tịch, Đại sứ Chu Công Phùng (Chủ biên)</t>
  </si>
  <si>
    <t>Luật thuế thu nhập cá nhân (hiện hành) (sửa đổi, bổ sung năm 2012, 2014, 2020)</t>
  </si>
  <si>
    <t>Hội đồng Lý luận Trung ương
Dấu ấn một phần tư thế kỷ</t>
  </si>
  <si>
    <t>TWĐH (đang trình VPTW duyệt dự toán)</t>
  </si>
  <si>
    <t>10/2021</t>
  </si>
  <si>
    <t>TWĐH: 600, TPH: 5 (419k)</t>
  </si>
  <si>
    <t>Hội đồng Lý luận Trung ương
25 năm xây dựng và phát triển</t>
  </si>
  <si>
    <t>Đẩy lùi sự suy thoái về tư tưởng chính trị, đạo đức, lối sống, biểu hiện "tự diễn biến", "tự chuyển hoá" trong cán bộ, đảng viên</t>
  </si>
  <si>
    <t>Doanh nghiệp xã hội đáp ứng yêu cầu phát triển xã hội ở Việt Nam (Sách chuyên khảo)</t>
  </si>
  <si>
    <t>PGS.TS. Bùi Đức Thọ - PGS.TS. Trương Thị Nam Thắng (Đồng chủ biên)</t>
  </si>
  <si>
    <t>TWĐH 1000, TPH 70 (130.000)</t>
  </si>
  <si>
    <t>Di động xã hội của nguồn nhân lực khoa học, công nghệ và đổi mới tại Việt Nam trong bối cảnh cuộc Cách mạng công nghiệp lần thứ tư</t>
  </si>
  <si>
    <t>Đào Thanh Trường</t>
  </si>
  <si>
    <t>TWĐH 1000, TPH: 120 (195k)</t>
  </si>
  <si>
    <t>Cây thẳng bóng ngay</t>
  </si>
  <si>
    <t>Hải Đường</t>
  </si>
  <si>
    <t>Quản lý đô thị và quản trị thành phố thông minh</t>
  </si>
  <si>
    <t>Mối quan hệ giữa tăng trưởng kinh tế và phát triển văn hoá ở Việt Nam trong thời kỳ đổi mới</t>
  </si>
  <si>
    <t>TS. Lương Thị Huyền Trang (Chủ biên)</t>
  </si>
  <si>
    <t>Đổi mới tư duy lý luận ở Việt Nam (Sách chuyên khảo)</t>
  </si>
  <si>
    <t>Luật giao thông đường bộ năm 2008, sửa đổi bổ sung năm 2018, 2019 và Nghị định của Chính phủ quy định xử phạt vi phạm hành chính trong lĩnh vực giao thông đường bộ và đường sắt</t>
  </si>
  <si>
    <t>Hướng dẫn học tập môn học tư tưởng Hồ Chí Minh</t>
  </si>
  <si>
    <t>Vận dụng tư tưởng Hồ Chí Minh trong phát huy mối quan hệ giữa Đảng, Nhà nước và nhân dân (Xuất bản lần thứ hai, có sửa chữa, bổ sung)</t>
  </si>
  <si>
    <t>Những vấn đề hiện đại về Nhà nước và Pháp luật</t>
  </si>
  <si>
    <t>Học viện Hành chính quốc gia
Khoa Nhà nước - Pháp luật và lý luận cơ sở</t>
  </si>
  <si>
    <t>Quan hệ Mỹ - Trung Quốc: Thăng trầm theo dòng lịch sử, văn hoá (Sách chuyên khảo)</t>
  </si>
  <si>
    <t>Điều lệ Đảng và một số quy định, hướng dẫn thi hành</t>
  </si>
  <si>
    <t>Hỏi - đáp về Luật biển Việt Nam (Tái bản có sửa chữa, bổ sung)</t>
  </si>
  <si>
    <t>Hồng Quỳnh</t>
  </si>
  <si>
    <t>Lý luận về nhà nước và pháp luật (Quyển 2) (Tái bản lần thứ ba có sửa chữa, bổ sung)</t>
  </si>
  <si>
    <t>Những điều cần biết về bồi thường, hỗ trợ, tái định cư khi Nhà nước thu hồi đất (Cập nhật Luật Đất đai (hiện hành) và các văn bản hướng dẫn thi hành mới nhất) (Tái bản lần thứ hai, có sửa chữa, bổ sung) (Sách tham khảo)</t>
  </si>
  <si>
    <t>Bút nghiên một thuở miệt mài</t>
  </si>
  <si>
    <t>Trịnh Gia Ban</t>
  </si>
  <si>
    <t>Tài liệu bồi dưỡng chuyên viên Mặt trận Tổ quốc Việt Nam (Lưu hành nội bộ)</t>
  </si>
  <si>
    <t>Uỷ ban Trung ương Mặt trận Tổ quốc Việt Nam - PGS.TS. Nguyễn Minh Tuấn - TS. Tạ Văn Sỹ (Đồng chủ biên)</t>
  </si>
  <si>
    <t>Tư tưởng chính trị - xã hội của Mạnh Tử: Giá trị và hạn chế (Sách chuyên khảo)</t>
  </si>
  <si>
    <t>TS. Bùi Xuân Thanh</t>
  </si>
  <si>
    <t>Học tập và làm theo tư tưởng, đạo đức, phong cách Hồ Chí Minh về ý chí tự lực, tự cường và khát vọng phát triển đất nước phồn vinh, hạnh phúc (Tài liệu sinh hoạt chi bộ, đoàn thể, cơ quan, đơn vị năm 2021 và toàn khoá)</t>
  </si>
  <si>
    <t>Sự thật (108.932); BĐ (333.912); Báo ND HN (196.545); Tiến Bộ (194.763)</t>
  </si>
  <si>
    <t>The assurence of women's human rights in criminal justice (International workshop proceedings)</t>
  </si>
  <si>
    <t>Vietnam National University, Hanoi - School of Law</t>
  </si>
  <si>
    <t>LKTG 200, TPH 20</t>
  </si>
  <si>
    <t>Quốc hội Việt Nam: Đổi mới và phát triển</t>
  </si>
  <si>
    <t>Nguyễn Thị Kim Ngân</t>
  </si>
  <si>
    <t>Tài liệu bồi dưỡng lý luận chính trị dành cho đảng viên mới (Tái bản)</t>
  </si>
  <si>
    <t>Tài liệu bồi dưỡng lý luận chính trị dành cho học viên lớp đối tượng kết nạp Đảng (Tái bản)</t>
  </si>
  <si>
    <t>Họ Mai Việt Nam xưa và nay - Kỷ yếu hội thảo họ Mai toàn quốc lần thứ nhất</t>
  </si>
  <si>
    <t>Hội Khoa học Lịch sử Việt Nam
Ban Liên lạc họ Mai Việt Nam</t>
  </si>
  <si>
    <t>11/2021</t>
  </si>
  <si>
    <t>Vững như bàn thạch - Philíppin đã thắng vụ kiện Trung Quốc về vấn đề Biển Đông như thế nào?
Nhóm dịch  và hiệu đính: Viện Biển Đông, Học viện Ngoại giao</t>
  </si>
  <si>
    <t>200 (không giá), 500c (có giá)</t>
  </si>
  <si>
    <t>Pháp luật trong bối cảnh cách mạng công nghiệp lần thứ tư (Sách chuyên khảo)</t>
  </si>
  <si>
    <t>PGS.TS. Đặng Minh Tuấn (Chủ biên)</t>
  </si>
  <si>
    <t>TWĐH 1000, TPH 100 (250000đ)</t>
  </si>
  <si>
    <t>Bộ luật Dân sự năm 2015 và các nghị định hướng dẫn thi hành</t>
  </si>
  <si>
    <t>Sức mạnh mềm văn hoá Việt Nam trong bối cảnh hội nhập quốc tế</t>
  </si>
  <si>
    <t>PGS.TS. Nguyễn Thị Thu Phương, TS. Nguyễn Cao Đức (Đồng chủ biên)</t>
  </si>
  <si>
    <t>TWĐH 900, TPH 100 (332k)</t>
  </si>
  <si>
    <t>Tuyên Quang - 30 năm đổi mới và phát triển (1991 - 2021)</t>
  </si>
  <si>
    <t>Pháp luật về nhà ở xã hội</t>
  </si>
  <si>
    <t>Trần Vang Phủ (Chủ biên)</t>
  </si>
  <si>
    <t>Luật Doanh nghiệp năm 2020 và các nghị định hướng dẫn thi hành</t>
  </si>
  <si>
    <t>Quan hệ khách quan và chủ quan trong phát triển năng lực sư phạm của giảng viên lý luận chính trị các nhà trường quân đội hiện nay</t>
  </si>
  <si>
    <t>TS. Bùi Văn Mạnh (Chủ biên)</t>
  </si>
  <si>
    <t>Cách mạng Việt Nam trong lòng bạn bè quốc tế thời kỳ 1945 - 1954</t>
  </si>
  <si>
    <t>TS. Phạm Thị Thanh Mai</t>
  </si>
  <si>
    <t>Một số vấn đề lý luận và thực tiễn về chủ nghĩa xã hội và con đường đi lên chủ nghĩa xã hội ở Việt Nam - Dư luận trong nước và quốc tế về bài viết của Tổng Bí thư Nguyễn Phú Trọng</t>
  </si>
  <si>
    <t>Ban Tuyên giáo Trung ương Đảng (Tuyển chọn)</t>
  </si>
  <si>
    <t>Sự thật, Bình Định, Tiến Bộ, Báo ND HN</t>
  </si>
  <si>
    <t>Công nghiệp 3.5 - Kinh nghiệm của Đài Loan và sự tiếp cận của Việt Nam</t>
  </si>
  <si>
    <t>TS. Hà Minh Hiệp, GS.TS. Chen-Fu Chien</t>
  </si>
  <si>
    <t>Quy chế và chương trình làm việc của Ban Chấp hành Trung ương khoá XIII; Quy chế làm việc của Uỷ ban Kiểm tra Trung ương Khoá XIII (Lưu hành nội bộ)</t>
  </si>
  <si>
    <t>19/11: Bích xin VPTW được 6 cuốn nộp lưu chiểu</t>
  </si>
  <si>
    <t>Cuộc bầu cử đại biểu Quốc hội khoá XV và đại biểu Hội đồng nhân dân các cấp nhiệm kỳ 2021 - 2026 "Dân chủ - Bình đẳng - Đúng pháp luật - An toàn"</t>
  </si>
  <si>
    <t>Ban Tuyên giáo Trung ương Đảng - Hội đồng Bầu cử quốc gia</t>
  </si>
  <si>
    <t>12x21</t>
  </si>
  <si>
    <t>Nâng cao chất lượng công tác tuyên truyền trong đồng bào Khmer ở Cần Thơ hiện nay (Tài liệu song ngữ Việt - Khmer, dùng cho đội ngũ báo cáo viên, tuyên truyền viên các cấp)</t>
  </si>
  <si>
    <t>TS. Trần Việt Trường - ThS. Nguyễn Ngọc Quy (Chủ biên)</t>
  </si>
  <si>
    <t>Kiểm soát đối với quyền lực hành pháp ở Việt Nam hiện nay</t>
  </si>
  <si>
    <t>TS. Bùi Huy Tùng</t>
  </si>
  <si>
    <t>Lịch sử cách mạng của Đảng bộ và nhân dân xã Văn Phú (1930 - 2020)</t>
  </si>
  <si>
    <t>Đảng bộ huyện Thường Tín
Ban Chấp hành Đảng bộ xã Văn Phú</t>
  </si>
  <si>
    <t>Hỏi - đáp về Quy định và Hướng dẫn thi hành Điều lệ Đảng</t>
  </si>
  <si>
    <t>PGS.TS. Lâm Quốc Tuấn - PGS.TS. Nguyễn Minh Tuấn (Đồng chủ biên)</t>
  </si>
  <si>
    <t>Những điểm mới về an ninh quốc gia trong Văn kiện Đại hội XIII của Đảng</t>
  </si>
  <si>
    <t>Sếp T chỉ đạo in trước 3.000 bản. SL theo CTXB là 34.450b (Bộ CA 34.000, các đơn vị PH 450b)</t>
  </si>
  <si>
    <t>50 năm thúc đẩy năng suất của Singapore
Biên dịch: TS. Hà Minh Hiệp
Hiệu đính: Trịnh Lan Hương</t>
  </si>
  <si>
    <t>Woon Kin Chung - Loo Ya Lee</t>
  </si>
  <si>
    <t>TWĐH 500, TPH 100 (331k)</t>
  </si>
  <si>
    <t>Tham luận Đại hội đại biểu toàn quốc lần thứ XIII</t>
  </si>
  <si>
    <t>Trợ giá+TPH</t>
  </si>
  <si>
    <t>Trợ giá  5000, TPH 500 (422k)</t>
  </si>
  <si>
    <t>Luật đấu thầu (hiện hành) (sửa đổi, bổ sung năm 2016, 2017, 2019, 2020) và các văn bản hướng dẫn thi hành</t>
  </si>
  <si>
    <t>55 cặp tội danh dễ nhầm lẫn trong Bộ luật Hình sự năm 2015, sửa đổi, bổ sung năm 2017 (Tài liệu nghiên cứu, tìm hiểu, giảng dạy và học tập)</t>
  </si>
  <si>
    <t>PGS. TS. Trịnh Tiến Việt</t>
  </si>
  <si>
    <t>Chủ nghĩa xã hội Việt Nam: Lôgíc - Đổi mới và phát triển</t>
  </si>
  <si>
    <t>Giải quyết mối quan hệ giữa lực lượng sản xuất và quan hệ sản xuất - Một số vấn đề lý luận và thực tiễn (Sách chuyên khảo)</t>
  </si>
  <si>
    <t>PGS. TS. Phạm Văn Linh (Chủ biên)</t>
  </si>
  <si>
    <t>Nâng cao năng lực giảng dạy và nghiên cứu khoa học đáp ứng yêu cầu bản chất trường Đảng tại Học viện Chính trị khu vực I</t>
  </si>
  <si>
    <t>Xu hướng mới về quyền con người: Lý luận và thực tiễn (Sách chuyên khảo)</t>
  </si>
  <si>
    <t>Bộ Tư pháp - Viện Khoa học Pháp lý - TS. Nguyễn Văn Cương - TS. Trương Hồng Quang (Đồng chủ biên)</t>
  </si>
  <si>
    <t>TWĐH (500), TPH (100, giá 165k)</t>
  </si>
  <si>
    <t>Đổi mới phương thức lãnh đạo của Đảng đối với công tác dân vận trong điều kiện phát triển kinh tế thị trường định hướng xã hội chủ nghĩa và hội nhập quốc tế</t>
  </si>
  <si>
    <t>Trương Thị Mai (Chủ biên)</t>
  </si>
  <si>
    <t>TWĐH (chờ VPTW duyệt dự toán)</t>
  </si>
  <si>
    <t>TWĐH (1000), TPH (100, 197k)</t>
  </si>
  <si>
    <t>Lịch sử Đảng bộ phường Đội Cấn (2005 - 2020)</t>
  </si>
  <si>
    <t>Đảng bộ quận Ba Đình, thành phố Hà Nội
Ban Chấp hành Đảng bộ phường Đội Cấn</t>
  </si>
  <si>
    <t>Đại biểu Quốc hội khoá XV - Những điều cần biết</t>
  </si>
  <si>
    <t>Uỷ ban Thường vụ Quốc hội
Ban Công tác đại biểu</t>
  </si>
  <si>
    <t>Nâng cao chất lượng, hiệu quả công tác kiểm tra tổ chức đảng cấp dưới và đảng viên khi có dấu hiệu vi phạm ở Đảng bộ tỉnh Quảng Nam</t>
  </si>
  <si>
    <t>Tỉnh uỷ Quảng Nam
Uỷ ban Kiểm tra</t>
  </si>
  <si>
    <t>Văn kiện Hội nghị lần thứ tư Ban Chấp hành Trung ương khoá XIII (Lưu hành nội bộ)</t>
  </si>
  <si>
    <t>Giáo trình Luật Hiến pháp Việt Nam (Xuất bản lần thứ ba, có chỉnh sửa, bổ sung)</t>
  </si>
  <si>
    <t>Tuyển tập Chính trị học</t>
  </si>
  <si>
    <t>Văn kiện Đảng bộ tỉnh Sơn La - Tập 1 (1939 - 1963)</t>
  </si>
  <si>
    <t>Văn kiện Đảng bộ tỉnh Sơn La - Tập 2 (1964 - 1965)</t>
  </si>
  <si>
    <t>Bảo vệ lợi ích quốc gia - dân tộc của Việt Nam trong thời đại mới (Sách chuyên khảo)</t>
  </si>
  <si>
    <t>Cách mạng công nghiệp 4.0 - vấn đề đặt ra cho phát triển kinh tế-xã hội và hội nhập quốc tế của Việt Nam (Sách chuyên khảo)
 (Tiếng Lào)</t>
  </si>
  <si>
    <t>GS.TS. Trần Thị Vân Hoa (CB)</t>
  </si>
  <si>
    <t>Sách dịch tặng Lào 2021</t>
  </si>
  <si>
    <t>Không sử dụng nhựa: Câu chuyện đầy cảm hứng về một chiến dịch môi trường toàn cầu
Biên dịch: Nguyễn Hồng Đăng
Hiệu đính: Trần Quang Tùng</t>
  </si>
  <si>
    <t>Rebecca Prince-Ruiz và Joanna Atherfold Finn</t>
  </si>
  <si>
    <t>TWĐH 500, TPH (50)</t>
  </si>
  <si>
    <t>Bảo đảm chủ quyền quốc gia trên không gian mạng (Kỷ yếu Hội thảo khoa học cấp quốc gia) - Tập 1</t>
  </si>
  <si>
    <t>Bộ Công An - Nhà xuất bản Chính trị quốc gia Sự thật</t>
  </si>
  <si>
    <t>Bảo đảm chủ quyền quốc gia trên không gian mạng (Kỷ yếu Hội thảo khoa học cấp quốc gia) - Tập 2 (Mật)</t>
  </si>
  <si>
    <t>Mật nên không có sách lưu chiểu</t>
  </si>
  <si>
    <t>Giáo trình lý luận về Nhà nước và pháp luật (Tái bản lần thứ năm, có sửa chữa, bổ sung)</t>
  </si>
  <si>
    <t>Những đoá sen hồng - Tôn vinh các điển hình trong học tập và làm theo tư tưởng, đạo đức, phong cách Hồ Chí Minh năm 2021</t>
  </si>
  <si>
    <t>23x24</t>
  </si>
  <si>
    <t>12/2021</t>
  </si>
  <si>
    <t>Văn hoá chính trị và lịch sử dưới góc nhìn văn hoá chính trị (Chuyên luận xuất bản lần thứ ba, có sửa chữa, bổ sung)</t>
  </si>
  <si>
    <t>Mối quan hệ giữa Nhà nước và thị trường trong điều kiện nền kinh tế thị trường định hướng xã hội chủ nghĩa - thực trạng, vấn đề và định hướng chính sách
(Tiếng Lào)</t>
  </si>
  <si>
    <t>PGS.TS. Vũ Văn Hà, PGS.TS. Đoàn Minh Huấn (ĐCB)</t>
  </si>
  <si>
    <t>Quản trị tốt và phòng, chống tham nhũng (SCK) (Tiếng Lào)</t>
  </si>
  <si>
    <t>PGS.TS. Vũ Công Giao (CB)</t>
  </si>
  <si>
    <t>Luật Chứng khoán năm 2019 và các văn bản quy định chi tiết thi hành
Tập 1. Luật Chứng khoán năm 2019</t>
  </si>
  <si>
    <t>Luật Chứng khoán năm 2019 và các văn bản quy định chi tiết thi hành
Tập 2. Nghị định quy định chi tiết thi hành một số điều của Luật Chứng khoán</t>
  </si>
  <si>
    <t>Luật Chứng khoán năm 2019 và các văn bản quy định chi tiết thi hành
Tập 3. Các thông tư quy định chi tiết về tổ chức kinh doanh chứng khoán</t>
  </si>
  <si>
    <t>Luật Chứng khoán năm 2019 và các văn bản quy định chi tiết thi hành
Tập 4. Các thông tư quy định chi tiết về công ty đại chúng, tổ chức thị trường, đăng ký, lưu ký, bù trừ và thanh toán chứng khoán</t>
  </si>
  <si>
    <t>Hệ giá trị văn hoá và con người Việt Nam thời kỳ đẩy mạnh công nghiệp hoá, hiện đại hoá và hội nhập quốc tế</t>
  </si>
  <si>
    <t>TS. Nguyễn Ngọc Thiện - GS.TS. Từ Thị Loan (Đồng chủ biên)</t>
  </si>
  <si>
    <t>Giáo trình đầu tư tài chính</t>
  </si>
  <si>
    <t>Viện Hàn lâm Khoa học xã hội Việt Nam - Học viện Khoa học xã hội
PGS.TS. Nguyễn Thị Hoài Lê
PGS.TS. Trần Thị Xuân Anh</t>
  </si>
  <si>
    <t>Kiểm soát quyền lực ở nước ta thông qua công tác kiểm tra, giám sát và kỷ luật Đảng (Tiếng Lào)</t>
  </si>
  <si>
    <t>Uỷ ban Kiểm tra Trung ương Đảng - Mai Trực (Chủ biên)</t>
  </si>
  <si>
    <t>Văn kiện Đại hội đại biểu toàn quốc lần thứ XIII (tiếng Anh)</t>
  </si>
  <si>
    <t>TWĐH (3145), TPH (100, giá 218.000đ)</t>
  </si>
  <si>
    <t>Phong cách lãnh đạo, quản lý Hồ Chí Minh - Giá trị lý luận và thực tiễn (Tiếng Lào)</t>
  </si>
  <si>
    <t>PGS.TS. Lý Việt Quang, ThS. Trần Thị Hợi ( Đồng chủ biên )</t>
  </si>
  <si>
    <t>Một số luận cứ phản bác các quan điểm sai trái, thù địch, chống phá Đại hội XIII của Đảng
Tập 2</t>
  </si>
  <si>
    <t>Hội đồng Khoa học các cơ quan Đảng Trung ương - GS.TS. Vũ Văn Hiền (Chủ biên)</t>
  </si>
  <si>
    <t>Sự thật (5.625), BĐ (4.375)</t>
  </si>
  <si>
    <t>Cẩm nang pháp luật ngân hàng (Nhận diện những vấn đề pháp lý) (Tái bản có sửa chữa, bổ sung)</t>
  </si>
  <si>
    <t>Hiểu thấu khủng bố và bạo lực chính trị: Ra đời, phát triển, biến chất và sụp đổ (Sách tham khảo)
Người dịch: Trọng Minh</t>
  </si>
  <si>
    <t>Dipak K.Gupta</t>
  </si>
  <si>
    <t>TWĐH (500), TPH (200, giá 335)</t>
  </si>
  <si>
    <t>Biến đổi gia đình Việt Nam trong quá trình phát triển</t>
  </si>
  <si>
    <t>GS.TS. Hoàng Bá Thịnh</t>
  </si>
  <si>
    <t>TWĐH (700), TPH (100, 495k)</t>
  </si>
  <si>
    <t>Một số mô hình phòng, chống dịch bệnh Covid-19 hiệu quả của Đoàn Thanh niên</t>
  </si>
  <si>
    <t>Trung ương Đoàn Thanh niên Cộng sản Hồ Chí Minh</t>
  </si>
  <si>
    <t>Tiên Phong</t>
  </si>
  <si>
    <t>Lãnh đạo và trí thức tiêu biểu tỉnh Hải Dương (1930 - 2020)</t>
  </si>
  <si>
    <t>Liên hiệp các Hội Khoa học và Kỹ thuật tỉnh Hải Dương</t>
  </si>
  <si>
    <t>Nhật Bản qua 100 câu hỏi: Một mô hình đang suy thoái? (Sách tham khảo)
Người dịch: Nguyễn Thị Tươi</t>
  </si>
  <si>
    <t>Valérie Niquet</t>
  </si>
  <si>
    <t>TWĐH 1000, TPH 100 (202.000đ)</t>
  </si>
  <si>
    <t>Chiến tranh thương mại hay mâu thuẫn giai cấp - Bất bình đẳng bóp méo kinh tế toàn cầu và đe doạ hoà bình thế giới (Sách tham khảo)
Người dịch: Nguyễn Minh Thu</t>
  </si>
  <si>
    <t>Matthew C.Klein và Michael Pettis</t>
  </si>
  <si>
    <t>TWĐH 1000, TPH 200 (202.000đ)</t>
  </si>
  <si>
    <t>Tài nguyên, môi trường và chủ quyền biển, đảo Việt Nam (Sách chuyên khảo, xuất bản lần thứ hai) (Tiếng Lào)</t>
  </si>
  <si>
    <t>Chức năng kinh tế của Nhà nước trong hơn 30 năm đổi mới nhìn từ góc đọc pháp lý (Tiếng Lào)</t>
  </si>
  <si>
    <t>Giáo trình tư tưởng Hồ Chí Minh (Tiếng Lào)</t>
  </si>
  <si>
    <t>60 năm công tác đảng ngoài nước</t>
  </si>
  <si>
    <t>Đảng bộ Bộ Ngoại giao</t>
  </si>
  <si>
    <t>Dự báo và khoa học dự báo (Sách chuyên khảo)</t>
  </si>
  <si>
    <t>Học viện Khoa học Quân sự - Viện Nghiên cứu Hoà bình Hà Nội - HAPRI
GS.TS. Đặng Trí Dũng (Chủ biên)</t>
  </si>
  <si>
    <t>Lịch sử Đảng bộ huyện Kỳ Anh (1930 - 2020)</t>
  </si>
  <si>
    <t>Ban Chấp hành Đảng bộ tỉnh Hà Tĩnh
Ban Chấp hành Đảng bộ huyện Kỳ Anh</t>
  </si>
  <si>
    <t>Lịch sử lực lượng vũ trang nhân dân huyện Vĩnh Linh (1975-2015)</t>
  </si>
  <si>
    <t>Đảng uỷ, Ban Chỉ huy Quân sự huyện Vĩnh Linh</t>
  </si>
  <si>
    <t>Văn kiện Đại hội đại biểu toàn quốc lần thứ XIII (tiếng Pháp)</t>
  </si>
  <si>
    <t>Văn kiện Đại hội đại biểu toàn quốc lần thứ XIII (tiếng Nga)</t>
  </si>
  <si>
    <t>Văn kiện Đại hội đại biểu toàn quốc lần thứ XIII (tiếng Tây Ban Nha)</t>
  </si>
  <si>
    <t>Trung đoàn 926 hình thành và phát triển (1988 - 2020)</t>
  </si>
  <si>
    <t>Bộ Chỉ huy Quân sự tỉnh Trà Vinh
Trung đoàn 926</t>
  </si>
  <si>
    <t>Cuộc vận động thanh niên miền Bắc của Đảng trong thời kỳ kháng chiến chống Mỹ, cứu nước (1965 - 1975) (Xuất bản lần thứ hai)</t>
  </si>
  <si>
    <t>PGS.TS. Nguyễn Quang Liệu</t>
  </si>
  <si>
    <t>Improving Private Law in the Context of the Digital Era: Experience of Germany and Vietnam (International Workshop Proceedings)</t>
  </si>
  <si>
    <t>Các quy định pháp luật về hiến, lấy, ghép mô, tạng trên thế giới và Việt Nam</t>
  </si>
  <si>
    <t>Bộ Y tế
Trung tâm Điều phối quốc gia về ghép bộ phận cơ thể người</t>
  </si>
  <si>
    <t>Quý IV (122c)</t>
  </si>
  <si>
    <t>Nước Nga hồi sinh - Sức mạnh và mục đích trong một trật tự toàn cầu mới (Sách tham khảo nội bộ)
Người dịch: Tuấn Linh - Trâm Anh - Khánh Linh - Minh Ngọc - Thanh Tùng</t>
  </si>
  <si>
    <t>Kathryn E. Stoner</t>
  </si>
  <si>
    <t>Bắt kịp kinh tế và nhảy vọt công nghệ: Con đường phát triển và ổn định kinh tế vĩ mô ở Hàn Quốc
Người dịch: Nguyễn Thị Thu Hường
Hiệu đính: Trịnh Lan Hương</t>
  </si>
  <si>
    <t>Keun Lee (Chủ biên)</t>
  </si>
  <si>
    <t>TWĐH 500, TPH 500 (338.000đ)</t>
  </si>
  <si>
    <t>Cạnh tranh Trung - Ấn tại Đông Nam Á (Sách tham khảo)</t>
  </si>
  <si>
    <t>Vũ Đức Liêm - Ninh Xuân Thao (Đồng chủ biên)</t>
  </si>
  <si>
    <t>TWĐH (700), TPH 100 (giá 272.000đ)</t>
  </si>
  <si>
    <t>Phát triển hệ thống đổi mới quốc gia tại một số nước châu Âu: Kinh nghiệm và những gợi mở cho Việt Nam</t>
  </si>
  <si>
    <t>Viện Hàn lâm Khoa học xã hội Việt Nam - Viện Nghiên cứu châu Âu
TS. Hoa Hữu Cường, PGS.TS. Nguyễn Chiến Thắng (Đồng chủ biên)</t>
  </si>
  <si>
    <t>TWĐH 500, TPH 70 (132k)</t>
  </si>
  <si>
    <t>Chính trị vũ khí hạt nhân (Sách tham khảo)</t>
  </si>
  <si>
    <t>Andrew Futter</t>
  </si>
  <si>
    <t>TWĐH 500, TPH 100 (387)</t>
  </si>
  <si>
    <t>Xây dựng mô hình chính phủ nhỏ, xã hội lớn - Xu hướng trên thế giới và những vấn đề đặt ra ở Việt Nam hiện nay (Tiếng Lào)</t>
  </si>
  <si>
    <t>TS. Nguyễn Khánh Ly - TS. Đoàn Văn Dũng ( ĐCB )</t>
  </si>
  <si>
    <t>Quản lý nhà nước trong nền kinh tế thị trường (Tiếng Lào)</t>
  </si>
  <si>
    <t>Xây dựng môi trường pháp lý bảo đảm sự phát triển bền vững và lành mạnh của kinh tế tư nhân (Tiếng Lào)</t>
  </si>
  <si>
    <t>Khoa Luật, Đại học Quốc gia Hà Nội
PGS.TS. Nguyễn Thị Quế Anh-PGS.TS. Lê Thị Hoài Thu
(ĐCB)</t>
  </si>
  <si>
    <t>Tư duy hệ thống cho mọi người - Hành trình từ lý thuyết tới tác động thực tiễn tại Việt Nam (Tiếng Lào)</t>
  </si>
  <si>
    <t>ASEAN trong chiến lược nước lớn (Tiếng Lào)</t>
  </si>
  <si>
    <t>Viện Chiến lược, Bộ Công an</t>
  </si>
  <si>
    <t>Biên giới hữu nghị đặc biệt Việt Nam - Lào (Tiếng Lào)</t>
  </si>
  <si>
    <t>PGS.TS. Nguyễn Hồng Thao</t>
  </si>
  <si>
    <t>Xây dựng và hoàn thiện cơ chế bảo vệ Hiến pháp ở Việt Nam hiện nay  
Lý luận và thực tiễn 
(Tiếng Lào)</t>
  </si>
  <si>
    <t>PGS.TS. Nguyễn Quốc Sửu (CB)</t>
  </si>
  <si>
    <t>Ngoại giao kinh tế và hoạch định chính sách đối ngoại (Sách tham khảo)
Người dịch: Dương Hồng Hạnh, Nguyễn Mai Thanh
Người hiệu đính: Tô Hoàng Việt Linh, Hoàng Ngọc Điệp</t>
  </si>
  <si>
    <t>Charles Chatterjee</t>
  </si>
  <si>
    <t>TWĐH 500, TPH 100 (207k)</t>
  </si>
  <si>
    <t>Năng suất lao động của Việt Nam trong bối cảnh kinh tế số (Sách chuyên khảo)</t>
  </si>
  <si>
    <t>Nghiên cứu khoa học phục vụ công tác tham mưu tại các cấp uỷ đảng trên địa bàn tỉnh Đắk Nông giai đoạn 2004 - 2020 và định hướng trong những năm tiếp theo (Tài liệu lưu hành nội bộ)</t>
  </si>
  <si>
    <t>SÁCH XUẤT BẢN NĂM 2022</t>
  </si>
  <si>
    <t>Tác giả/dịch giả</t>
  </si>
  <si>
    <t>Xây dựng nhà nước pháp quyền xã hội chủ nghĩa của dân, do dân, vì dân theo tư tưởng Hồ Chí Minh</t>
  </si>
  <si>
    <t>TM Tiên phong</t>
  </si>
  <si>
    <t>Quản lý hiệu quả trong một thế giới đại chuyển đổi
Phương thức đúng đắn để quản lý hiệu quả, làm việc năng suất và tận hưởng cuộc sống</t>
  </si>
  <si>
    <t>Fredmund Malik
Biên dịch: Quỳnh Anh, Minh Thu, Anh Đức
Hiệu đính: Sơn Phạm, Vũ Thị Lanh</t>
  </si>
  <si>
    <t>Một vành đai, một con đường
Hành trình dài của Trung Quốc đến năm 2049 (Sách tham khảo)</t>
  </si>
  <si>
    <t>Michael H. Glantz - Robert J. Ross - Gavin G. Daugherty (Đồng tác giả)
Người dịch: Hoàng Thị Bích Hợp
Người hiệu đính: Hoàng Kim Chi, Đào Duy Nghĩa</t>
  </si>
  <si>
    <t>TWĐH (1000), TPH (100, giá 198k)</t>
  </si>
  <si>
    <t>Covid-19: Cuộc đại tái thiết</t>
  </si>
  <si>
    <t>Klaus Schwab và Thierry Malleret
Biên dịch và hiệu đính: Lý Thị Hải Yến, Bùi Tài Kiên, Vũ Thị Lanh</t>
  </si>
  <si>
    <t>TWĐH (500), TPH (500, giá 186k)</t>
  </si>
  <si>
    <t>Tìm hiểu một số thuật ngữ trong Văn kiện Đại hội đại biểu toàn quốc lần thứ XIII của Đảng</t>
  </si>
  <si>
    <t>Sổ tay đảng viên (Bìa giả da)</t>
  </si>
  <si>
    <t>Sổ tay đảng viên (Bìa cứng)</t>
  </si>
  <si>
    <t>Lịch sử chính quyền Thành phố Hồ Chí Minh (1945 - 2015) - Tập I: Chính quyền cách mạng Sài Gòn - Chợ Lớn - Gia Định trong công cuộc kháng chiến chống xâm lược (1945 - 1975)</t>
  </si>
  <si>
    <t>Uỷ ban nhân dân Thành phố Hồ Chí Minh</t>
  </si>
  <si>
    <t>Lịch sử chính quyền Thành phố Hồ Chí Minh (1945 - 2015) - Tập II: Chính quyền nhân dân Thành phố Hồ Chí Minh trong công cuộc xây dựng và bảo vệ Tổ quốc (1975 - 2015)</t>
  </si>
  <si>
    <t>Lịch sử chính quyền Thành phố Hồ Chí Minh (1945 - 2015) - Tập III: Chính quyền nhân dân Thành phố Hồ Chí Minh - Sự kiện và tư liệu</t>
  </si>
  <si>
    <t>Thượng tướng Trần Văn Trà và những chặng đường lịch sử B2 Thành đồng - Tập 1</t>
  </si>
  <si>
    <t>TS. Quách Thu Nguyệt (tổng hợp và tuyển chọn)</t>
  </si>
  <si>
    <t>Thượng tướng Trần Văn Trà và những chặng đường lịch sử B2 Thành đồng - Tập 2</t>
  </si>
  <si>
    <t>Giải quyết tranh chấp hành chính trong lĩnh vực quản lý đất đai - Phát hiện vi phạm và xử lý vướng mắc (Sách chuyên khảo)</t>
  </si>
  <si>
    <t>Nguyễn Quang Đạo (Chủ biên)
Giảng viên Trường Đại học Công nghiệp Thành phố Hồ Chí Minh
Nguyễn Thị Kim Oanh
Giảng viên Trưởng Đại học Kinh tế - Luật, Đại học Quốc gia Thành phố Hồ Chí Minh</t>
  </si>
  <si>
    <t xml:space="preserve">  Leadership and Public Policy in Vietnam  (International scientific conference proceedings)</t>
  </si>
  <si>
    <t xml:space="preserve"> Academy of Politics Region II - Association of Vietnamese scientists and Experts</t>
  </si>
  <si>
    <t>Thị trường, nhà nước và người dân: Kinh tế học về chính sách công</t>
  </si>
  <si>
    <t>Diane Coyle
Người dịch: TS. Dương Hải Hà, TS. Lê Minh Toàn, ThS. Nguyễn Thị Vân Anh
Người hiệu đính: Tô Hoàng Việt Linh</t>
  </si>
  <si>
    <t>TWĐH 500, TPH 500 (268k)</t>
  </si>
  <si>
    <t>Văn kiện Đại hội đại biểu toàn quốc lần thứ XIII (Tiếng Trung)</t>
  </si>
  <si>
    <t>Văn kiện Đại hội đại biểu toàn quốc lần thứ XIII (Tiếng Lào)</t>
  </si>
  <si>
    <t>Văn kiện Đại hội đại biểu toàn quốc lần thứ XIII (Tiếng Khmer)</t>
  </si>
  <si>
    <t>Chủ nghĩa tư bản không có tư bản: Sự trỗi dậy của nền kinh tế vô hình</t>
  </si>
  <si>
    <t>Jonathan Haskel và Stian Westlake
Biên dịch: Nguyễn Thanh Sơn
Hiệu đính: Phùng Đức Tường</t>
  </si>
  <si>
    <t>TWĐH 500, TPH 100 (272k)</t>
  </si>
  <si>
    <t>Đổi mới tư duy phát triển - Một số vấn đề lý luận và thực tiễn (Sách tham khảo)</t>
  </si>
  <si>
    <t>PGS.TS. Trần Quốc Toản</t>
  </si>
  <si>
    <t>Bình luận khoa học Bộ luật tố tụng hình sự năm 2015 (sửa đổi, bổ sung năm 2021) (Xuất bản lần thứ ba, có sửa chữa, bổ sung)</t>
  </si>
  <si>
    <t>GS.TS. Nguyễn Ngọc Anh - Luật sư, TS. Phan Trung Hoài ( Đồng chủ biên )</t>
  </si>
  <si>
    <t>Niềm tin yêu của nhân dân trong nước và bạn bè quốc tế dành cho Tổng Bí thư Nguyễn Phú Trọng</t>
  </si>
  <si>
    <t>TCCS (10.000), Báo ND (10.000)</t>
  </si>
  <si>
    <t>Những vấn đề lý luận và thực tiễn cấp thiết phục vụ trực tiếp cho yêu cầu đổi mới nội dung, phương thức lãnh đạo của Đảng, quản lý của Nhà nước (Sách tham khảo)</t>
  </si>
  <si>
    <t>PGS.TS. Nguyễn Văn Thạo, PGS. TS. Nguyễn Viết Thông (Đồng chủ biên)</t>
  </si>
  <si>
    <t>Hồ Chí Minh: Hành trình tìm đường cứu nước (Tuyển chọn tài liệu lưu trữ)</t>
  </si>
  <si>
    <t>Tài liệu bồi dưỡng cán bộ chuyên trách cấp phòng Mặt trận Tổ quốc Việt Nam (Lưu hành nội bộ)</t>
  </si>
  <si>
    <t>Uỷ ban Trung ương Mặt trận Tổ quốc Việt Nam
TS. Tạ Văn Sỹ - PGS.TS. Nguyễn Minh Tuấn (Đồng chủ biên)</t>
  </si>
  <si>
    <t>Lịch sử Đảng bộ xã Hành Minh (1930-2015)</t>
  </si>
  <si>
    <t>Huyện uỷ Nghĩa Hành, tỉnh Quảng Ngãi
Ban Chấp hành Đảng bộ xã Hành Minh</t>
  </si>
  <si>
    <t>Chuyển đổi phương thức phát triển kinh tế và cải cách thể chế chính trị (Sách tham khảo)</t>
  </si>
  <si>
    <t>Ngô Đại Binh
Người dịch: Nguyễn Xuân Thử</t>
  </si>
  <si>
    <t>TWĐH 500, TPH 50 (396k)</t>
  </si>
  <si>
    <t>Thời đại vàng son của Trung Quốc: Nghịch lý bùng nổ kinh tế và tham nhũng tràn lan (Sách tham khảo nội bộ)</t>
  </si>
  <si>
    <t>TWĐH 500, TPH 100 (229k)</t>
  </si>
  <si>
    <t>Biên bản chiến tranh 1-2-3-4.75 (Tiếng Tây Ban Nha)
Traductoras: Tran Thi Oanh - Nguyen Mai Anh</t>
  </si>
  <si>
    <t>Mặt trận Dân tộc giải phóng miền Nam Việt Nam, Liên minh các lực lượng dân tộc, dân chủ và hoà bình Việt Nam, Chính phủ Cách mạng lâm thời Cộng hoà miền Nam Việt Nam
Quyển I</t>
  </si>
  <si>
    <t>Thành uỷ Thành phố Hồ Chí Minh</t>
  </si>
  <si>
    <t>2.246.000đ/bộ 3 quyển</t>
  </si>
  <si>
    <t>Mặt trận Dân tộc giải phóng miền Nam Việt Nam, Liên minh các lực lượng dân tộc, dân chủ và hoà bình Việt Nam, Chính phủ Cách mạng lâm thời Cộng hoà miền Nam Việt Nam
Quyển II</t>
  </si>
  <si>
    <t>Mặt trận Dân tộc giải phóng miền Nam Việt Nam, Liên minh các lực lượng dân tộc, dân chủ và hoà bình Việt Nam, Chính phủ Cách mạng lâm thời Cộng hoà miền Nam Việt Nam
Quyển III</t>
  </si>
  <si>
    <t>Xây dựng khung tiêu chí nền kinh tế thị trường định hướng xã hội chủ nghĩa ở Việt Nam (Sách chuyên khảo)</t>
  </si>
  <si>
    <t>TS. Phạm Minh Điển, TS. Hoàng Xuân Hoà, GS.TS. Đỗ Đức Bình, TS. Phạm Ngọc Thắng, TS. Trịnh Mai Vân (Đồng chủ biên)</t>
  </si>
  <si>
    <t>TWĐH 500, TPH 100 (262k)</t>
  </si>
  <si>
    <t>Bắc Triều Tiên qua 100 câu hỏi (Sách tham khảo)</t>
  </si>
  <si>
    <t>Juliette Morillot
Người dịch: Nguyễn Thị Tươi
Dorian Malovic</t>
  </si>
  <si>
    <t>TWĐH 1000, TPH 300 (263k)</t>
  </si>
  <si>
    <t>CD-ROM Văn hoá biển đảo Việt Nam</t>
  </si>
  <si>
    <t>Viện Văn hoá nghệ thuật quốc gia Việt Nam</t>
  </si>
  <si>
    <t>Thảo Cảnh</t>
  </si>
  <si>
    <t>TWĐH 1000, TPH 100 (80k)</t>
  </si>
  <si>
    <t>DVD-ROM Văn kiện Trung ương Cục miền Nam giai đoạn 1946 - 1975</t>
  </si>
  <si>
    <t>DVD-ROM Tiểu sử các đồng chí lãnh đạo tiền bối tiêu biểu của Đảng và cách mạng Việt Nam</t>
  </si>
  <si>
    <t>DVD-ROM Tiểu sử các đồng chí lãnh đạo chủ chốt của Đảng và cách mạng Việt Nam</t>
  </si>
  <si>
    <t>Bộ luật tố tụng hình sự ( hiện hành ) (sửa đổi, bổ sung năm 2021)</t>
  </si>
  <si>
    <t>Sự thật (3.330), CT (1.000), khuyến học (3.000)</t>
  </si>
  <si>
    <t>Không có sách</t>
  </si>
  <si>
    <t>Luật tổ chức cơ quan điều tra hình sự (hiện hành) (sửa đổi, bổ sung năm 2021)</t>
  </si>
  <si>
    <t>Sự thật (3000), Fahasa (1.500)</t>
  </si>
  <si>
    <t>Quy định về những điều đảng viên không được làm (Lưu hành nội bộ)</t>
  </si>
  <si>
    <t>Tiến bộ (1.158.627), TCCS (899.084), Báo NDHN (584.153), ST (619.444), Bình Định (1.325.163), Báo ND TPHCM (639.029)</t>
  </si>
  <si>
    <t>Xây dựng hệ chỉ tiêu thực hiện mục tiêu phát triển đất nước đến năm 2030, tầm nhìn đến năm 2045</t>
  </si>
  <si>
    <t>Những viên ngọc quý - tập I</t>
  </si>
  <si>
    <t>Thuật ngữ pháp lý tố tụng hình sự</t>
  </si>
  <si>
    <t>PGS.TS.GVCC. Phan Trung Hiền (Chủ biên), ThS. Mạc Giáng Châu, ThS. Nguyễn Chí Hiếu, ThS. Trần Hồng Ca, ThS. Cao Thanh Thuỳ</t>
  </si>
  <si>
    <t>Bảo vệ và phát huy di sản văn hoá các dân tộc thiểu số Việt Nam: Thực tiễn tại Sơn La và một số địa phương khác</t>
  </si>
  <si>
    <t>Viện Nghiên cứu văn hoá - Ban Tuyên giáo Tỉnh uỷ Sơn La</t>
  </si>
  <si>
    <t>Phát triển công nghiệp văn hoá ở Thành phố Hồ Chí Minh hiện nay (Sách chuyên khảo)</t>
  </si>
  <si>
    <t>TS. Nguyễn Thị Kim Liên</t>
  </si>
  <si>
    <t>1/2022</t>
  </si>
  <si>
    <t>Tăng cường công tác bảo vệ nền tảng tư tưởng của Đảng, đấu tranh phản bác các quan điểm sai trái, thù địch theo tinh thần Nghị quyết Đại hội XIII của Đảng</t>
  </si>
  <si>
    <t>Ngoại giao Việt Nam: Chủ động, sáng tạo triển khai hiệu quả đường lối đối ngoại Đại hội đại biểu toàn quốc lần thứ XII của Đảng</t>
  </si>
  <si>
    <t>Học viện Ngoại giao
Phạm Bình Minh</t>
  </si>
  <si>
    <t>Chủ tịch Hồ Chí Minh với Quốc hội Việt Nam (Tuyển chọn tài liệu lưu trữ)</t>
  </si>
  <si>
    <t>Cục Văn thư và Lưu trữ Nhà nước
Trung tâm Lưu trữ quốc gia III
Cục Lưu trữ Văn phòng Trung ương Đảng</t>
  </si>
  <si>
    <t>Lịch sử hoạt động khoa học và công nghệ tỉnh Hà Tĩnh (1959-2020)</t>
  </si>
  <si>
    <t>Uỷ ban nhân dân tỉnh Hà Tĩnh
Sở Khoa học và Công nghệ</t>
  </si>
  <si>
    <t>Những người làm Báo Nhân Dân (1951 - 2021)</t>
  </si>
  <si>
    <t>in sách Việt Nam</t>
  </si>
  <si>
    <t>Một số vấn đề lý luận và thực tiễn về chủ nghĩa xã hội và con đường đi lên chủ nghĩa xã hội ở Việt Nam</t>
  </si>
  <si>
    <t>TWĐH 2022</t>
  </si>
  <si>
    <t>Nước Nga dưới sự lãnh đạo của Putin: Kinh tế, Quốc phòng và Chính sách đối ngoại</t>
  </si>
  <si>
    <t>Steven Rosefielde (Chủ biên)</t>
  </si>
  <si>
    <t>TWĐH 500, TPH 150 (449k)</t>
  </si>
  <si>
    <t>Đô thị xanh, thông minh (Từ thực tiễn thành phố Thanh Hoá)</t>
  </si>
  <si>
    <t>TS. Nguyễn Xuân Phi</t>
  </si>
  <si>
    <t>Xây dựng Đảng về tư tưởng trong tình hình mới - Những vấn đề lý luận và thực tiễn cấp bách</t>
  </si>
  <si>
    <t>TS. Nguyễn Thành Dũng</t>
  </si>
  <si>
    <t>Hình phạt tiền trong pháp luật hình sự Việt Nam và thực tiễn áp dụng (Sách chuyên khảo)</t>
  </si>
  <si>
    <t>TS. Lê Minh Tùng</t>
  </si>
  <si>
    <t>Tài liệu bồi dưỡng ngạch chuyên viên cao cấp - Tập I: Kiến thức nâng cao</t>
  </si>
  <si>
    <t>Tài liệu bồi dưỡng ngạch chuyên viên cao cấp - Tập II: Kỹ năng</t>
  </si>
  <si>
    <t>Biên niên sự kiện Lịch sử Đảng Cộng sản Việt Nam - Tập 1 (1930 - 9/1945)</t>
  </si>
  <si>
    <t>TWĐH 1000, TPH 100 (401k)</t>
  </si>
  <si>
    <t>Biên niên sự kiện Lịch sử Đảng Cộng sản Việt Nam - Tập 2 (9/1945 - 7/1954)</t>
  </si>
  <si>
    <t>TWĐH 1000, TPH 100 (468k)</t>
  </si>
  <si>
    <t>Biên niên sự kiện Lịch sử Đảng Cộng sản Việt Nam - Tập 3 (8/1954 - 1964)</t>
  </si>
  <si>
    <t>TWĐH 1000, TPH 100 (416k)</t>
  </si>
  <si>
    <t>Biên niên sự kiện Lịch sử Đảng Cộng sản Việt Nam - Tập 4 (1965 - 4/1975)</t>
  </si>
  <si>
    <t>TWĐH 1000, TPH 100 (397k)</t>
  </si>
  <si>
    <t>Biên niên sự kiện Lịch sử Đảng Cộng sản Việt Nam - Tập 5 (5/1975 - 11/1986)</t>
  </si>
  <si>
    <t>TWĐH 1000, TPH 100 (408k)</t>
  </si>
  <si>
    <t>Biên niên sự kiện Lịch sử Đảng Cộng sản Việt Nam - Tập 6 (12/1986 - 2000)</t>
  </si>
  <si>
    <t>TWĐH 1000, TPH 100 (436k)</t>
  </si>
  <si>
    <t>Biên niên sự kiện Lịch sử Đảng Cộng sản Việt Nam - Tập 7 (2001 - 2010)</t>
  </si>
  <si>
    <t>TWĐH 1000, TPH 100 (403k)</t>
  </si>
  <si>
    <t>Vững bước trên con đường đổi mới - Tập 1 (2011 - 2014) (Tiếng Tây Ban Nha)</t>
  </si>
  <si>
    <t>Vững bước trên con đường đổi mới - Tập 2 (2015 - 2017) (Tiếng Tây Ban Nha)</t>
  </si>
  <si>
    <t>Cẩm nang về tham nhũng, đạo đức và sự liêm chính trong hành chính công (Sách tham khảo)</t>
  </si>
  <si>
    <t>Adam Graycar (Chủ biên)
Biên dịch: Nguyễn Đăng Núi, Phùng Minh Thu Thuỷ, Lê Thị Thu Hương, Trần Lan Hương, Đinh Viết Hoàng, Dương Thuỳ Linh
Hiệu đính: Nguyễn Đăng Núi, Hoàng Thị Ba</t>
  </si>
  <si>
    <t>TWĐH 500, TPH 50 (704k)</t>
  </si>
  <si>
    <t>Bảo vệ các quyền con người bằng pháp luật hình sự thực định Việt Nam (Sách chuyên khảo)</t>
  </si>
  <si>
    <t>TSKH.GS. Lê Cảm và TS. Nguyễn Trọng Điệp (Đồng chủ biên)
PGS.TS. Trịnh Tiến Việt, PGS.TS. Trương Quang Vinh, PGS.TS. Hoàng Hùng Hải</t>
  </si>
  <si>
    <t>TWĐH 1000, TPH 150 (374k)</t>
  </si>
  <si>
    <t>Tham nhũng dầu mỏ - Thế lực nhiễu loạn thế giới (Sách tham khảo)</t>
  </si>
  <si>
    <t>Alexandra Gillies
Người dịch: Phạm Nguyên Trường</t>
  </si>
  <si>
    <t>TWĐH 700, TPH 100 (377k)</t>
  </si>
  <si>
    <t>Việt Nam trong Tiểu vùng sông Mê Công - Cho một dòng sông phát triển bền vững (Sách tham khảo)</t>
  </si>
  <si>
    <t>Dinh trấn Thanh Chiêm và chữ Quốc ngữ</t>
  </si>
  <si>
    <t>Uỷ ban nhân dân tỉnh Quảng Nam</t>
  </si>
  <si>
    <t>Kỷ yếu Hội thảo khoa học: Tăng cường bảo vệ nền tảng tư tưởng của Đảng, đấu tranh phản bác các quan điểm sai trái, thù địch trong tình hình mới trên địa bàn tỉnh An Giang</t>
  </si>
  <si>
    <t>Tỉnh uỷ An Giang
Ban Tuyên giáo Tỉnh uỷ - Trường Chính trị Tôn Đức Thắng</t>
  </si>
  <si>
    <t>Lịch sử Đảng bộ huyện Thông Nông (1930 - 2020)</t>
  </si>
  <si>
    <t>Đảng bộ tỉnh Cao Bằng
Ban Chấp hành Đảng bộ huyện Thông Nông</t>
  </si>
  <si>
    <t>Những viên ngọc quý
Tập II</t>
  </si>
  <si>
    <t>Mạng lưới xã hội của nhóm sĩ quan cấp uý Quân đội nhân dân Việt Nam - Những vấn đề lý luận, thực trạng và giải pháp quản lý</t>
  </si>
  <si>
    <t>Thượng tá, Tiến sĩ Đào Ngọc Tuấn</t>
  </si>
  <si>
    <t>Tiên phong</t>
  </si>
  <si>
    <t>Đồng chí Lê Quang Đạo với cách mạng Việt Nam và quê hương Bắc Ninh</t>
  </si>
  <si>
    <t>Học viện Chính trị quốc gia Hồ Chí Minh - Ban Tuyên giáo Trung ương - Văn phòng Quốc hội - Tỉnh uỷ Bắc Ninh</t>
  </si>
  <si>
    <t>Lịch sử tỉnh Hải Dương
Tập I (Từ khởi thuỷ đến năm 905)</t>
  </si>
  <si>
    <t>Tỉnh uỷ - Hội đồng nhân dân - Uỷ ban nhân dân - Uỷ ban Mặt trận Tổ quốc Việt Nam tỉnh Hải Dương</t>
  </si>
  <si>
    <t>Lịch sử tỉnh Hải Dương
Tập II (Từ năm 905 đến năm 1883)</t>
  </si>
  <si>
    <t>Lịch sử tỉnh Hải Dương
Tập III (Từ năm 1883 đến năm 1945)</t>
  </si>
  <si>
    <t>Lịch sử tỉnh Hải Dương
Tập IV (Từ năm 1945 đến năm 2015)</t>
  </si>
  <si>
    <t>Truyền thông phát triển xã hội, văn hoá, ngoại giao văn hoá trong bối cảnh toàn cầu hoá và cách mạng công nghiệp 4.0</t>
  </si>
  <si>
    <t>PGS.TS. Lê Thanh Bình</t>
  </si>
  <si>
    <t>TWĐH 1000, TPH 220 (347k)</t>
  </si>
  <si>
    <t>Luật Bảo vệ và kiểm dịch thực vật (hiện hành) (sửa đổi, bổ sung năm 2018)</t>
  </si>
  <si>
    <t>Sự thật (1100), Fahasa (1000)</t>
  </si>
  <si>
    <t>Kiểm soát quyền lực trong hệ thống chính trị ở Việt Nam hiện nay</t>
  </si>
  <si>
    <t>TS. Nguyễn Thị Tuyết Mai (Chủ biên)</t>
  </si>
  <si>
    <t>Xử lý thông tin sai lệch, xuyên tạc trên lĩnh vực tư tưởng, lý luận và văn học, nghệ thuật</t>
  </si>
  <si>
    <t>Chiến lược phòng ngừa tội phạm - Lý luận và ứng dụng</t>
  </si>
  <si>
    <t>TS. Nguyễn Khắc Hải</t>
  </si>
  <si>
    <t>TWĐH 700, TPH 100 (431k)</t>
  </si>
  <si>
    <t>Kiểm soát quyền lực nhà nước (Sách tham khảo) (Tái bản có sửa chữa, bổ sung)</t>
  </si>
  <si>
    <t>Đại học Quốc gia Hà Nội
Khoa Luật
GS.TS. Nguyễn  Đăng Dung</t>
  </si>
  <si>
    <t>Kỷ nguyên chủ nghĩa tư bản giám sát: Cuộc chiến vì tương lai loài người ở biên giới mới của quyền lực</t>
  </si>
  <si>
    <t>Shoshana Zuboff
Biên dịch: Mai Chí Trung</t>
  </si>
  <si>
    <t>TWĐH 500, TPH 200 (622k)</t>
  </si>
  <si>
    <t>Bách khoa thư làng Việt cổ truyền</t>
  </si>
  <si>
    <t>952 trang ruột, 30 trang phụ bản; TWĐH 1000, TPH 50 (1 triệu)</t>
  </si>
  <si>
    <t>Lịch sử truyền thống cách mạng của Đảng bộ và nhân dân xã Ngãi Xuyên (1930 - 2015)</t>
  </si>
  <si>
    <t>Đảng bộ huyện Trà Cú, tỉnh Trà Vinh
Ban Chấp hành Đảng bộ xã Ngãi Xuyên</t>
  </si>
  <si>
    <t>Tư tưởng Hồ Chí Minh: Một số chuyên đề lý luận và thực tiễn (Sách chuyên khảo)</t>
  </si>
  <si>
    <t>PGS.TS. Nguyễn Ngọc Khá (chủ biên) - ThS. Nguyễn Huỳnh Bích Phương</t>
  </si>
  <si>
    <t>Quản trị công ty thực chiến - Bản án và Bình luận</t>
  </si>
  <si>
    <t>Luật sư, TS. Phạm Hoài Huấn</t>
  </si>
  <si>
    <t>Vĩnh Long 45 năm xây dựng và phát triển (1975 - 2020)</t>
  </si>
  <si>
    <t>Hoàn thiện pháp luật về lực lượng tham gia bảo vệ an ninh, trật tự ở cơ sở</t>
  </si>
  <si>
    <t>2/2022</t>
  </si>
  <si>
    <t>Hoàn thiện pháp luật về trật tự an toàn giao thông đường bộ - Những vấn đề lý luận và thực tiễn</t>
  </si>
  <si>
    <t>Địa chí Phú Hoà</t>
  </si>
  <si>
    <t>Huyện uỷ - Hội đồng nhân dân - Uỷ ban nhân dân huyện Phú Hoà</t>
  </si>
  <si>
    <t>Giáo trình Triết học Mác - Lênin (Dành cho bậc đại học hệ chuyên lý luận chính trị) (Xuất bản lần thứ hai)</t>
  </si>
  <si>
    <t>Từ thụ yếu quy - Bàn về nạn hối lộ và đức thanh liêm của người làm quan</t>
  </si>
  <si>
    <t>Đặng Huy Trứ</t>
  </si>
  <si>
    <t>Sự thật (2012c), Cần thơ (1000c)</t>
  </si>
  <si>
    <t>Lịch sử Đảng bộ huyện Bắc Yên (1945 - 2020)</t>
  </si>
  <si>
    <t>Ban Chấp hành Đảng bộ huyện Bắc Yên</t>
  </si>
  <si>
    <t>Tích tụ tập trung ruộng đất: Khung pháp lý của Việt Nam - Khảo sát thực tiễn tại Hà Nam và Thái Bình (Sách chuyên khảo)</t>
  </si>
  <si>
    <t>TS. Lê Thuý Hằng (Chủ biên)</t>
  </si>
  <si>
    <t>Học tập và làm theo tư tưởng, đạo đức, phong cách Hồ Chí Minh về ý chí tự lực, tự cường và khát vọng phát triển đất nước phồn vinh, hạnh phúc (Tài liệu sinh hoạt chi bộ, đoàn thể, cơ quan, đơn vị năm 2021 và toàn khoá) (Xuất bản lần thứ hai)</t>
  </si>
  <si>
    <t>Luật Thống kê (hiện hành) (sửa đổi, bổ sung năm 2021)</t>
  </si>
  <si>
    <t>Sự thật (2.200), Fahasa (1.000)</t>
  </si>
  <si>
    <t>Điều lệ Đảng và một số quy định hướng dẫn thi hành (Xuất bản lần thứ hai)</t>
  </si>
  <si>
    <t>Cơ chế khai thác, huy động nguồn lực cải tạo các khu chung cư cũ ở Hà Nội (Sách chuyên khảo)</t>
  </si>
  <si>
    <t>TS. Nguyễn Thị Hải Yến</t>
  </si>
  <si>
    <t>Chính sách, pháp luật trên Biển Đông của Trung Quốc - Nhìn từ góc độ pháp luật quốc tế (Sách chuyên khảo)</t>
  </si>
  <si>
    <t>GS.TS. Nguyễn Bá Diến - TS. Nguyễn Hùng Cường (Đồng chủ biên)</t>
  </si>
  <si>
    <t>TWĐH 2021</t>
  </si>
  <si>
    <t>Công an nhân dân Việt Nam - Thành tựu nổi bật, truyền thống vẻ vang (1945-2021)</t>
  </si>
  <si>
    <t>Bộ Công an - Cục Khoa học, Chiến lược và Lịch sử công an</t>
  </si>
  <si>
    <t>Giáo trình dự báo và khoa học dự báo</t>
  </si>
  <si>
    <t>Học viện Khoa học Quân sự
GS.TS. Đặng Trí Dũng (Chủ biên)</t>
  </si>
  <si>
    <t>Công việc trong tương lai: Thu hút nhân tài, xây dựng đội ngũ lãnh đạo tài giỏi và tạo ra tổ chức có tính cạnh tranh</t>
  </si>
  <si>
    <t>Jacob Morgan
Biên dịch và hiệu đính: Dương Thị Thu Hằng, Lê Diệu Hường, Phạm Thị Thanh Xuân, Bùi Quỳnh Nga</t>
  </si>
  <si>
    <t>Giải quyết tranh chấp kinh doanh, thương mại - Phát hiện vi phạm và kinh nghiệm phòng ngừa (Sách chuyên khảo)</t>
  </si>
  <si>
    <t>Chuyển đổi và thúc đẩy: Giải mã quá trình đô thị hoá kiểu mới của Trung Quốc</t>
  </si>
  <si>
    <t>Uý Kiến Văn</t>
  </si>
  <si>
    <t>Tài liệu hỏi - đáp về các văn kiện Hội nghị lần thứ tư Ban Chấp hành Trung ương Đảng khoá XIII (Dùng cho đoàn viên, hội viên các tổ chức chính trị - xã hội và tuyên truyền trong nhân dân)</t>
  </si>
  <si>
    <t>Sự thật, Bình Định, Báo NDHN, Tiến Bộ</t>
  </si>
  <si>
    <t>Tài liệu học tập các văn kiện Hội nghị lần thứ tư Ban Chấp hành Trung ương Đảng khoá XIII (Dùng cho cán bộ, đảng viên ở cơ sở)</t>
  </si>
  <si>
    <t>Cách mạng công nghiệp 4.0 dưới góc độ kinh tế học: Internet, AI, Blockchain (Sách tham khảo)</t>
  </si>
  <si>
    <t>Nicholas Johnson Brendan Markey-Towler
Người dịch: Đinh Trọng Minh - Trần Anh Đức</t>
  </si>
  <si>
    <t>TWĐH+TPH 2021</t>
  </si>
  <si>
    <t>TWĐH 1000, TPH (200b, giá 215k)</t>
  </si>
  <si>
    <t>Lịch sử Đảng bộ và nhân dân xã Yên Lãng (1945 - 2020)</t>
  </si>
  <si>
    <t>Huyện uỷ Thanh Sơn, tỉnh Phú Thọ
Ban Chấp hành Đảng bộ xã Yên Lãng</t>
  </si>
  <si>
    <t>Bộ luật Lao động (hiện hành)</t>
  </si>
  <si>
    <t>Xây dựng hệ thống chính trị ở Việt Nam trong tình hình mới</t>
  </si>
  <si>
    <t>PGS.TS. Nguyễn Văn Giang, PGS.TS. Đinh Ngọc Giang, TS. Nguyễn Ngọc Ánh (Đồng chủ biên)</t>
  </si>
  <si>
    <t>3/2022</t>
  </si>
  <si>
    <t>Đông Nam Á - Hội tụ các siêu cường Mỹ - Trung (Sách tham khảo nội bộ)</t>
  </si>
  <si>
    <t>David Shambaugh
Người dịch: Kiều Thị Thoan Thu</t>
  </si>
  <si>
    <t>Luật phòng, chống ma tuý (hiện hành)</t>
  </si>
  <si>
    <t>Tập Cận Bình: Về quản lý đất nước Trung Quốc - Tập II</t>
  </si>
  <si>
    <t>Lịch sử Đảng bộ huyện Cam Lộ (2000-2020)</t>
  </si>
  <si>
    <t>Đảng bộ tỉnh Quảng Trị
Ban Chấp hành Đảng bộ huyện Cam Lộ</t>
  </si>
  <si>
    <t>Cách mạng Tháng Tám năm 1945 ở Thanh Hoá</t>
  </si>
  <si>
    <t>TS. Võ Văn Thật</t>
  </si>
  <si>
    <t>Về vấn đề biến động chính trị tại Hồng Kông (Sách tham khảo nội bộ)</t>
  </si>
  <si>
    <t>PGS.TS. Trần Thọ Quang - PGS.TS. Phạm Quốc Thành - TS. Nguyễn Thị Thanh Vân (Đồng chủ biên)</t>
  </si>
  <si>
    <t>Luật hoà giải ở cơ sở ( hiện hành )</t>
  </si>
  <si>
    <t>Sự thật (612c), Cần Thơ (1000c)</t>
  </si>
  <si>
    <t>Lịch sử Đảng bộ thành phố Điện Biên Phủ - Tập I (1992-2020)</t>
  </si>
  <si>
    <t>Đảng bộ tỉnh Điện Biên
Ban Chấp hành Đảng bộ thành phố Điện Biên Phủ</t>
  </si>
  <si>
    <t>Lịch sử Đảng bộ huyện Phú Thiện (1945 - 2020)</t>
  </si>
  <si>
    <t>Đảng bộ tỉnh Gia Lai - Ban Chấp hành Đảng bộ huyện Phú Thiện</t>
  </si>
  <si>
    <t>Cẩm nang pháp luật về cư trú</t>
  </si>
  <si>
    <t>Đồng chí Lê Thanh Nghị - Nhà chính trị, kinh tế, quân sự, ngoại giao thời đại Hồ Chí Minh</t>
  </si>
  <si>
    <t>Xây dựng Đảng về đạo đức theo tư tưởng Hồ Chí Minh (Kỷ yếu hội thảo khoa học)</t>
  </si>
  <si>
    <t>Xây dựng hệ giá trị văn học, nghệ thuật Việt Nam dân tộc và hiện đại</t>
  </si>
  <si>
    <t>TWĐH (500), LKTG (250b)</t>
  </si>
  <si>
    <t>Vấn đề pháp trị trong cải cách giám sát (Sách tham khảo)</t>
  </si>
  <si>
    <t>Tần Tiền Hồng
Người dịch: Phó Đức Dương, Nguyễn Trung Đức, Phạm Ngọc Hàm, Ngô Thị Mận</t>
  </si>
  <si>
    <t>TWĐH 700, TPH 100</t>
  </si>
  <si>
    <t>Rạng danh Tổ quốc, Cơ đồ Việt Nam - Dấu ấn 2021</t>
  </si>
  <si>
    <t>LKTG 2021</t>
  </si>
  <si>
    <t>Cấp lùi QĐ 2021</t>
  </si>
  <si>
    <t>Giáo trình phương pháp luận sáng tác nghệ thuật (trình độ sau đại học)</t>
  </si>
  <si>
    <t>Trường Đại học Mỹ thuật Thành phố Hồ Chí Minh - PGS.TS. Nguyễn Văn Minh</t>
  </si>
  <si>
    <t>Tài liệu hướng dẫn môn học Luật Hiến pháp Việt Nam</t>
  </si>
  <si>
    <t>GS.TS. Nguyễn Đăng Dung</t>
  </si>
  <si>
    <t>Luật Chứng khoán (hiện hành)</t>
  </si>
  <si>
    <t>Luật Xử lý vi phạm hành chính (hiện hành) (sửa đổi, bổ sung năm 2020)</t>
  </si>
  <si>
    <t>Chiến thắng Cái Sơn - Mốc son trong tiến trình lịch sử tỉnh Vĩnh Long</t>
  </si>
  <si>
    <t>Giáo trình triết học (Dùng cho khối không chuyên ngành triết học trình độ đào tạo thạc sĩ, tiến sĩ các ngành khoa học tự nhiên, công nghệ) (Xuất bản lần thứ năm)</t>
  </si>
  <si>
    <t>Tài liệu nghiên cứu các văn kiện Hội nghị lần thứ tư Ban Chấp hành Trung ương Đảng khoá XIII (Dùng cho cán bộ chủ chốt và báo cáo viên)</t>
  </si>
  <si>
    <t>4/2022</t>
  </si>
  <si>
    <t>Học tập và làm theo tư tưởng, đạo đức, phong cách Hồ Chí Minh về tăng cường tính tiên phong, gương mẫu của cán bộ, đảng viên, hoàn thành xuất sắc nhiệm vụ của các cơ quan Trung ương (Tài liệu sinh hoạt chi bộ năm 2022)</t>
  </si>
  <si>
    <t>Luật đầu tư công (hiện hành) (sửa đổi, bổ sung năm 2020, 2022)</t>
  </si>
  <si>
    <t>Tư bản - Phê phán khoa kinh tế chính trị
Tập thứ nhất
Quyển I: Quá trình sản xuất của tư bản</t>
  </si>
  <si>
    <t>Tư bản - Phê phán khoa kinh tế chính trị
Tập thứ hai
Quyển II: Quá trình lưu thông của tư bản</t>
  </si>
  <si>
    <t>Tư bản - Phê phán khoa kinh tế chính trị
Tập thứ ba
Quyển III: Toàn bộ quá trình sản xuất tư bản chủ nghĩa
Phần thứ nhất (Chương I - XXVIII)</t>
  </si>
  <si>
    <t>Tư bản - Phê phán khoa kinh tế chính trị
Tập thứ ba
Quyển III: Toàn bộ quá trình sản xuất tư bản chủ nghĩa
Phần thứ hai (Chương XXIX - LII)</t>
  </si>
  <si>
    <t>Tổng kết chiến dịch trên địa bàn Quân khu 7 trong 30 năm chiến tranh giải phóng (1945 - 1975)</t>
  </si>
  <si>
    <t>Luật đầu tư (hiện hành) (sửa đổi, bổ sung năm 2022)</t>
  </si>
  <si>
    <t>Luật Doanh nghiệp (hiện hành) (sửa đổi, bổ sung năm  2022)</t>
  </si>
  <si>
    <t>Luật Thuế thu nhập doanh nghiệp (hiện hành) (sửa đổi, bổ sung năm 2013, 2014, 2020)</t>
  </si>
  <si>
    <t>Báo cáo khoa học thường niên năm 2021</t>
  </si>
  <si>
    <t>Đại biểu Quốc hội khoá XV 2021-2026</t>
  </si>
  <si>
    <t>Hợp tác quốc tế trong phòng, chống khủng bố (Kỷ yếu Hội thảo khoa học quốc tế)
International cooperation in counter-terrorism (International Conference proceedings)</t>
  </si>
  <si>
    <t>Hội đồng Lý luận Bộ Công an Việt Nam
Theoretical council of Vietnam's Minitry of Public Security</t>
  </si>
  <si>
    <t>40 năm xây dựng và phát triển
(Song ngữ Việt - Nga)</t>
  </si>
  <si>
    <t>1 phụ bản màu</t>
  </si>
  <si>
    <t>Quản lý xung đột lợi ích trong thực thi công vụ ở Việt Nam hiện nay (Sách chuyên khảo)</t>
  </si>
  <si>
    <t>TS. Trương Quốc Việt - TS. Lý Thị Huệ (Đồng chủ biên)</t>
  </si>
  <si>
    <t>Đông Hà - Nỗi nhớ, niềm tin và khát vọng</t>
  </si>
  <si>
    <t>Hội Khoa học Kinh tế tỉnh Quảng Trị
Hồ Ngọc Hy (Chủ biên)</t>
  </si>
  <si>
    <t>Một số văn bản về công tác đảng và quy định, hướng dẫn thi hành</t>
  </si>
  <si>
    <t>Luật Điện lực (hiện hành) (sửa đổi, bổ sung năm 2012, 2018, 2022)</t>
  </si>
  <si>
    <t>Luật Đầu tư theo phương thức đối tác công tư (hiện hành) (sửa đổi, bổ sung năm 2022)</t>
  </si>
  <si>
    <t>Nền kinh tế di động của Trung Quốc: Những cơ hội từ sự bùng nổ tiêu dùng thông tin lớn nhất và nhanh nhất</t>
  </si>
  <si>
    <t>Winston Ma
Biên dịch và hiệu đính: Lê Tuấn Anh, Phạm Xuân Nam, Trương Như Hiếu, Nguyễn Duy Tuấn, Trịnh Lan Hương</t>
  </si>
  <si>
    <t>Lịch sử Đảng bộ huyện Hoa Lư (1996 - 2020)</t>
  </si>
  <si>
    <t>Ban Chấp hành Đảng bộ huyện Hoa Lư</t>
  </si>
  <si>
    <t>Quang Minh</t>
  </si>
  <si>
    <t>Phù Cừ - Mảnh đất lịch sử văn hoá (Xuất bản lần thứ hai)</t>
  </si>
  <si>
    <t>Luật Đấu thầu (hiện hành) (sửa đổi, bổ sung năm 2016, 2017, 2019, 2020, 2022)</t>
  </si>
  <si>
    <t>Tài liệu bồi dưỡng nghiệp vụ công tác đảng dành cho bí thư chi bộ và cấp uỷ viên cơ sở (Xuất bản lần thứ 20 có sửa chữa, bổ sung)</t>
  </si>
  <si>
    <t>Tài liệu bồi dưỡng lý luận chính trị dành cho đảng viên mới (Xuất bản lần thứ 20 có sửa chữa, bổ sung)</t>
  </si>
  <si>
    <t>In 2 đợt: đợt 1-10.030; đợt 2 - 12.000b</t>
  </si>
  <si>
    <t>Tài liệu bồi dưỡng nhận thức về Đảng (Xuất bản lần thứ 20 có sửa chữa, bổ sung)</t>
  </si>
  <si>
    <t>In 3 đợt, đợt 1- 10.030; đợt 2, 3 - 10.000/đợt</t>
  </si>
  <si>
    <t>Phong cách đàm phán ngoại giao (Sách tham khảo)</t>
  </si>
  <si>
    <t>Xây dựng nhà nước pháp quyền xã hội chủ nghĩa của dân, do dân, vì dân theo tư tưởng Hồ Chí Minh (Xuất bản lần thứ hai)</t>
  </si>
  <si>
    <t>Một vùng đất lửa (Tập ký)</t>
  </si>
  <si>
    <t>Nguyễn Thị Thuý Liên</t>
  </si>
  <si>
    <t>Cộng 4 trang pb màu
(250c có giá; 300c không giá)</t>
  </si>
  <si>
    <t>Luật Thuế tiêu thụ đặc biệt (hiện hành) (sửa đổi, bổ sung năm 2014, 2016, 2022)</t>
  </si>
  <si>
    <t>Đường cách mệnh (Xuất bản lần thứ năm)</t>
  </si>
  <si>
    <t>Việt Nam tranh thủ nguồn viện trợ quân sự của các nước xã hội chủ nghĩa trong cuộc kháng chiến chống Mỹ, cứu nước (1954 - 1975)</t>
  </si>
  <si>
    <t>TS. Nguyễn Văn Quyền</t>
  </si>
  <si>
    <t>Quyền lực biển: Lịch sử và địa - chính trị của các đại dương trên thế giới
Sách tham khảo (Xuất bản lần thứ hai)</t>
  </si>
  <si>
    <t>James G. Stavridis
Hà Anh Tuấn dịch</t>
  </si>
  <si>
    <t>Luật Nhà ở (hiện hành) (sửa đổi, bổ sung năm 2019, 2020, 2022)</t>
  </si>
  <si>
    <t>Luật thi hành án dân sự (hiện hành) (sửa đổi, bổ sung năm 2014, 2018, 2020, 2022)</t>
  </si>
  <si>
    <t>Nước Nga hồi sinh - Sức mạnh và mục đích trong một trật tự toàn cầu mới (Xuất bản lần thứ hai) (Sách tham khảo)</t>
  </si>
  <si>
    <t>Kathryn E. Stoner
Người dịch: Tuấn Linh - Trâm Anh - Khánh Linh - Minh Ngọc - Thanh Tùng</t>
  </si>
  <si>
    <t>Pháp luật đại cương - Dùng trong các trường đại học, cao đẳng và trung cấp (Xuất bản lần thứ 19, có sửa chữa, bổ sung)</t>
  </si>
  <si>
    <t>Hỏi - đáp về Quy định và Hướng dẫn thi hành Điều lệ Đảng (Xuất bản lần thứ hai)</t>
  </si>
  <si>
    <t>Luật Đầu tư (hiện hành) (sửa đổi, bổ sung năm 2022) và Nghị định hướng dẫn thi hành</t>
  </si>
  <si>
    <t>Bách khoa thư làng Việt cổ truyền (Xuất bản lần thứ hai)</t>
  </si>
  <si>
    <t>952 trang ruột, 30 trang phụ bản</t>
  </si>
  <si>
    <t>55 cặp tội danh dễ nhầm lẫn trong Bộ luật Hình sự (hiện hành) (Tái bản có sửa chữa, bổ sung)</t>
  </si>
  <si>
    <t>Đông Nam Á - Hội tụ các siêu cường Mỹ - Trung (Sách tham khảo) (Xuất bản lần thứ hai)</t>
  </si>
  <si>
    <t>Những biên bản cuối cùng tại Nhà Trắng: Phút sụp đổ của Việt Nam Cộng hoà (Xuất bản lần thứ hai)</t>
  </si>
  <si>
    <t>Viện Nghiên cứu Phát triển Phương Đông
Ngô Bắc biên dịch</t>
  </si>
  <si>
    <t>Quá trình tranh chấp chủ quyền giữa các bên ở Quần đảo Trường Sa từ năm 1988 đến 2020 (Xuất bản lần thứ hai) (Sách chuyên khảo)</t>
  </si>
  <si>
    <t>Lịch sử lực lượng vũ trang huyện Phong Điền (1945-2020)</t>
  </si>
  <si>
    <t>Bộ Chỉ huy Quân sự Thành phố Cần Thơ
Ban Chỉ huy Quân sự huyện Phong Điền</t>
  </si>
  <si>
    <t>Lịch sử Đảng bộ xã Hoà Bình (1930 - 2015)</t>
  </si>
  <si>
    <t>Đảng bộ huyện Trà Ôn
Đảng uỷ xã Hoà Bình</t>
  </si>
  <si>
    <t>Đặc khu kinh tế và con đường Trung Quốc (Sách tham khảo, xuất bản lần thứ hai)</t>
  </si>
  <si>
    <t>Đào Nhất Đào - Lỗ Chí Quốc (Đồng chủ biên)
Người dịch: Quách Quang Hồng
Hiệu đính: Nguyễn Dương</t>
  </si>
  <si>
    <t>Thuyết âm mưu và chủ nghĩa dân tuý: Chính trị học về thông tin sai lệch (Xuất bản lần thứ hai, có sửa chữa, bổ sung)</t>
  </si>
  <si>
    <t>Eirikur Bergmann
Người dịch: Nguyễn Vương Tuấn, Đào Thị Hồng Hạnh, Trương Hoàng Anh Thư</t>
  </si>
  <si>
    <t>Veda - Upanishad: Những bộ kinh triết lý tôn giáo cổ Ấn Độ (Xuất bản lần thứ năm)</t>
  </si>
  <si>
    <t>Hỏi - đáp môn Lịch sử Đảng Cộng sản Việt Nam (Dành cho bậc đại học hệ chuyên và không chuyên lý luận chính trị)</t>
  </si>
  <si>
    <t>PGS.TS. Nguyễn Trọng Phúc (Chủ biên)</t>
  </si>
  <si>
    <t>5/2022</t>
  </si>
  <si>
    <t>QĐ tái bản (HCM) tháng 1 nhưng đến tháng 4 CN xin huỷ. Nên lần in này xin nhà in mấy cuốn nộp lưu chiểu</t>
  </si>
  <si>
    <t>Lời Bác (Xuất bản lần thứ ba)</t>
  </si>
  <si>
    <t>Đoàn kết chiến đấu, hợp tác Việt Nam, Lào và Campuchia - Trang sử vẻ vang của ba dân tộc</t>
  </si>
  <si>
    <t>Chu Văn Lộc</t>
  </si>
  <si>
    <t>Hỏi - đáp môn Tư tưởng Hồ Chí Minh (Dành cho bậc đại học hệ chuyên và không chuyên lý luận chính trị)</t>
  </si>
  <si>
    <t>PGS.TS.NGƯT. Nguyễn Thế Thắng, PGS.TS. Doãn Thị Chín</t>
  </si>
  <si>
    <t>Tài liệu hướng dẫn đại hội chi bộ nhiệm kỳ 2022 - 2025</t>
  </si>
  <si>
    <t>PGS.TS. Nguyễn Minh Tuấn (Chủ biên)</t>
  </si>
  <si>
    <t>Ngoại giao và công tác ngoại giao
Sách chuyên khảo
(Xuất bản lần thứ năm, có sửa chữa, bổ sung)</t>
  </si>
  <si>
    <t>Học viện Ngoại giao
GS.TS. Vũ Dương Huân (Chủ biên)</t>
  </si>
  <si>
    <t>Những giá trị tham khảo từ cải cách tài chính của chúa Trịnh Cương (1716 - 1729)</t>
  </si>
  <si>
    <t>TS. Nguyễn Thị Thu Hoà (Chủ biên)</t>
  </si>
  <si>
    <t>Giáo trình Lý luận chung về nhà nước và pháp luật (dùng cho đào tạo đại học, sau đại học và trên đại học ngành Luật)
(Xuất bản lần thứ ba có chỉnh sửa, bổ sung)</t>
  </si>
  <si>
    <t>PGS. TS. Vũ Trọng Lâm (Chủ biên)</t>
  </si>
  <si>
    <t>Đào tạo, bồi dưỡng cán bộ có đủ khả năng làm việc trong môi trường quốc tế
Kỷ yếu Hội thảo khoa học cấp quốc gia
Tập 1</t>
  </si>
  <si>
    <t>Đào tạo, bồi dưỡng cán bộ có đủ khả năng làm việc trong môi trường quốc tế
Kỷ yếu Hội thảo khoa học cấp quốc gia
Tập 2</t>
  </si>
  <si>
    <t>Tài liệu học tập chương trình bồi dưỡng ngạch chuyên viên</t>
  </si>
  <si>
    <t>Lương Thị Quyên (Chủ biên)</t>
  </si>
  <si>
    <t>Tài liệu học tập chương trình bồi dưỡng ngạch chuyên viên chính</t>
  </si>
  <si>
    <t>Tổng quan Luật Hình sự Việt Nam (Tái bản có sửa chữa, bổ sung)</t>
  </si>
  <si>
    <t>Tóm tắt Lịch sử Đảng bộ tỉnh An Giang (1927-2005)</t>
  </si>
  <si>
    <t>Ban Chấp hành Đảng bộ tỉnh An Giang
Ban Tuyên giáo</t>
  </si>
  <si>
    <t>Chuyển đổi số về đo lường trong hạ tầng chất lượng quốc gia</t>
  </si>
  <si>
    <t>LKTG 400b, TPH 245b</t>
  </si>
  <si>
    <t>Phân định thẩm quyền giữa các cấp chính quyền địa phương (Sách chuyên khảo)</t>
  </si>
  <si>
    <t>PGS.TS. Trần Thị Diệu Oanh (Chủ biên)</t>
  </si>
  <si>
    <t>Bí ẩn của vốn
Vì sao chủ nghĩa tư bản thành công ở phương Tây và thất bại ở mọi nơi khác (Xuất bản lần thứ tư)</t>
  </si>
  <si>
    <t>Trách nhiệm hình sự và loại trừ trách nhiệm hình sự (Sách chuyên khảo) (Tái bản lần thứ hai, có sửa chữa, bổ sung)</t>
  </si>
  <si>
    <t>Relaciones de defensa Vietnam - Cuba (1960 - 2020) - Crónica de eventos (Quan hệ quốc phòng Việt Nam - Cuba (1960 - 2020) - Biên niên sự kiện, tiếng Tây Ban Nha)</t>
  </si>
  <si>
    <t>Ministerio de defensa
Instituto de historia militar de Vietnam
Traductor: Le Thanh Tung
Correctora: Nguyen Mai Anh</t>
  </si>
  <si>
    <t>60 años de historia de relaciones de defensa Vietnam - Cuba (1960 - 2020) (Lịch sử 60 năm quan hệ quốc phòng Việt Nam - Cuba (1960- 2020, tiếng Tây Ban Nha)</t>
  </si>
  <si>
    <t>Lịch sử Đảng bộ tỉnh Quảng Trị
Tập I (1930 - 1954)
(Chỉnh lý, tái bản)</t>
  </si>
  <si>
    <t>Đảng Cộng sản Việt Nam
Ban Chấp hành Đảng bộ tỉnh Quảng Trị</t>
  </si>
  <si>
    <t>Lịch sử Đảng bộ tỉnh Quảng Trị
Tập II (1954 - 1975)
(Chỉnh lý, tái bản)</t>
  </si>
  <si>
    <t>Lịch sử Đảng bộ tỉnh Quảng Trị
Tập III (1975 - 2000)
(Chỉnh lý, tái bản)</t>
  </si>
  <si>
    <t>Luật Bảo vệ môi trường (hiện hành)</t>
  </si>
  <si>
    <t>Định hướng phát triển bền vững sinh kế đô thị cổ Hà Nội</t>
  </si>
  <si>
    <t>TS. Trịnh Thị Hạnh</t>
  </si>
  <si>
    <t>Những vấn đề cơ bản về Nhà nước và pháp luật Việt Nam (Sách chuyên khảo)</t>
  </si>
  <si>
    <t>Học viện Chính trị khu vực II
TS. Nguyễn Thị Tuyết Mai (Chủ biên)</t>
  </si>
  <si>
    <t>Triết học tôn giáo của Augustino (Sách chuyên khảo)</t>
  </si>
  <si>
    <t>TS. Vũ Thị Hải</t>
  </si>
  <si>
    <t>Hỏi - đáp môn Triết học Mác - Lênin (Dành cho bậc đại học hệ chuyên và không chuyên lý luận chính trị)</t>
  </si>
  <si>
    <t>GS. TS. Phạm Văn Đức (Chủ biên)
GS.TS. Nguyễn Văn Tài, PGS. TS. Nguyễn Anh Tuấn</t>
  </si>
  <si>
    <t>Việt Nam trước cạnh tranh chiến lược giữa hai nước lớn (Sách chuyên khảo)</t>
  </si>
  <si>
    <t>Thiếu tướng, GS. TS. Nguyễn Hồng Quân</t>
  </si>
  <si>
    <t>Cẩm nang gia đình Việt</t>
  </si>
  <si>
    <t>Viện Tâm lý học và truyền thông
PGS.TS. Nguyễn Thị Phương Hoa - TS. Nguyễn Thị Chính</t>
  </si>
  <si>
    <t>Cuộc đời và binh nghiệp
Hồi ký
(Xuất bản lần thứ tư, có sửa chữa, bổ sung)</t>
  </si>
  <si>
    <t>Từ ký ức lịch sử đến dự báo tương lai (Xuất bản lần thứ tư, có sửa chữa, bổ sung)</t>
  </si>
  <si>
    <t>Hướng dẫn ôn tập môn Kinh tế chính trị Mác - Lênin</t>
  </si>
  <si>
    <t>TS. Đỗ Thị Thanh Loan, TS. Nguyễn Thị Khuyên, ThS. Vũ Thị Kim Thanh, ThS. Đặng Hương Giang (Đồng chủ biên)</t>
  </si>
  <si>
    <t>Phạm Hùng - Người chiến sĩ dạ sắt gan đồng (Xuất bản lần thứ hai, có chỉnh sửa, bổ sung)</t>
  </si>
  <si>
    <t>Ban Tuyên giáo Tỉnh uỷ Vĩnh Long
Nguyễn Chiến Thắng</t>
  </si>
  <si>
    <t>Lịch sử Đảng bộ và nhân dân xã An Chấn (1936 - 2020)</t>
  </si>
  <si>
    <t>Đảng bộ huyện Tuy An
Ban Chấp hành Đảng bộ xã An Chấn</t>
  </si>
  <si>
    <t>Đạo làm người trong tục ngữ, ca dao Việt Nam</t>
  </si>
  <si>
    <t>TS. Trần Thị Thơm</t>
  </si>
  <si>
    <t>Kỹ năng tư vấn, soạn thảo và một số hợp đồng mẫu chi tiết trong lĩnh vực xây dựng</t>
  </si>
  <si>
    <t>Luật gia Trương Ngọc Liêu</t>
  </si>
  <si>
    <t>6/2022</t>
  </si>
  <si>
    <t>Luật Công chứng (hiện hành) (sửa đổi, bổ sung năm 2018) và các văn bản hướng dẫn thi hành (Tái bản có sửa chữa, bổ sung)</t>
  </si>
  <si>
    <t>Hỏi - đáp môn chủ nghĩa xã hội khoa học (Dành cho bậc đại học hệ chuyên và không chuyên lý luận chính trị)</t>
  </si>
  <si>
    <t>PGS.TS. Đỗ Thị Thạch, PGS. TS. Bùi Thị Ngọc Lan, TS. Nguyễn Thị Hoa, TS. Vũ Thế Tùng</t>
  </si>
  <si>
    <t>Bảo vệ độc lập dân tộc của Việt Nam trước các mối đe doạ an ninh phi truyền thống</t>
  </si>
  <si>
    <t>Đại tá, TS. Đàm Trọng Tùng</t>
  </si>
  <si>
    <t>Lý luận, thực tiễn về các mô hình pháp điển hoá điển hình trên thế giới và những kiến nghị đối với Việt Nam</t>
  </si>
  <si>
    <t>TS. Phí Thị Thanh Tuyền</t>
  </si>
  <si>
    <t>Pháp luật thừa kế ở Việt Nam - Nhận thức và áp dụng</t>
  </si>
  <si>
    <t>PGS.TS. Phùng Trung Tập</t>
  </si>
  <si>
    <t>Proceedings of International Conference: Governance in Digital Transformation</t>
  </si>
  <si>
    <t>School of Political and Administration Sciences, Vietnam National University Ho Chi Minh City - State Management Review, Vietnam National Academy of Public Administration - Small and Medium Enterprises Development Support Center 2, The Directorate for Standards, Metrology and Quality of Vietnam
(Bìa sách trình bày tên các đơn vị bằng Lôgô)</t>
  </si>
  <si>
    <t>Nguyễn Mạnh Hà - Vũ Thị Hồng Dung</t>
  </si>
  <si>
    <t>Cách chúng tôi làm: Chương trình bí mật xâm nhập miền Bắc Việt Nam 1961-1964</t>
  </si>
  <si>
    <t>Thomas L. Ahern, Jr.
Người dịch: Nguyễn Văn Cương
Hiệu đính: Nguyễn Văn Tuấn</t>
  </si>
  <si>
    <t>Thường thức về triết học Mác - Lênin
Quyển 2: Phép biện chứng duy vật</t>
  </si>
  <si>
    <t>Công cuộc mở đất Tây Nam Bộ thời chúa Nguyễn (Xuất bản lần thứ hai)</t>
  </si>
  <si>
    <t>368 trang + 28 trang phụ bản</t>
  </si>
  <si>
    <t>Để hoàn thành tốt luận văn ngành luật (Dùng cho sinh viên, học viên cao học và nghiên cứu sinh) (Tái bản lần thứ tư, có sửa chữa, bổ sung)</t>
  </si>
  <si>
    <t>Hoạt động tiếp xúc cử tri - những vấn đề cần quan tâm (Sách tham khảo)</t>
  </si>
  <si>
    <t>TS. Nguyễn Đình Phong
ThS. Phạm Thanh Tuyền</t>
  </si>
  <si>
    <t>Đảng Cộng sản Việt Nam lãnh đạo kháng chiến chống thực dân Pháp xâm lược (1945 - 1954) (Sách chuyên khảo)</t>
  </si>
  <si>
    <t>Nguyễn Mạnh Hà</t>
  </si>
  <si>
    <t>Nguyễn Đình Chiểu - Danh nhân văn hoá thế giới</t>
  </si>
  <si>
    <t>TWĐH 1000, LKTG 500; 948 trang ruột + 30 trang PB</t>
  </si>
  <si>
    <t>Những nẻo đường năm châu (Tập bút ký)</t>
  </si>
  <si>
    <t>Pháp lệnh Trình tự, thủ tục Toà án nhân dân xem xét, quyết định việc đưa người nghiện ma tuý từ đủ 12 tuổi đến dưới 18 tuổi vào cơ sở cai nghiện bắt buộc</t>
  </si>
  <si>
    <t>Hỏi - đáp môn Kinh tế chính trị Mác - Lênin (Dành cho bậc đại học hệ chuyên và không chuyên lý luận chính trị)</t>
  </si>
  <si>
    <t>PGS. TS. Ngô Tuấn Nghĩa, PGS. TS. Đoàn Xuân Thuỷ</t>
  </si>
  <si>
    <t>Hội đồng Lý luận Trung ương nhiệm kỳ 2021-2026 (Lưu hành nội bộ)</t>
  </si>
  <si>
    <t>Luật Bảo hiểm y tế (hiện hành) (sửa đổi, bổ sung năm 2013, 2014, 2015, 2018, 2020)</t>
  </si>
  <si>
    <t>Giáo trình Pháp luật đại cương (Tái bản có sửa chữa, bổ sung)</t>
  </si>
  <si>
    <t>PGS.TS.GVCC. Phan Trung Hiền (Chủ biên), ThS. Diệp Thành Nguyên - ThS. Huỳnh Thị Sinh Hiền</t>
  </si>
  <si>
    <t>Pháp luật về hợp đồng trong thương mại và đầu tư - Những vấn đề pháp lý cơ bản (Sách chuyên khảo) (Xuất bản lần thứ tư có sửa chữa, bổ sung)</t>
  </si>
  <si>
    <t>Vai trò của hệ thống chính trị cơ sở ở địa bàn Tây Bắc Việt Nam trong phòng, chống tội phạm xuyên quốc gia hiện nay</t>
  </si>
  <si>
    <t>TS. Tạ Huy Du</t>
  </si>
  <si>
    <t>Tài liệu hướng dẫn học môn Tư tưởng Hồ Chí Minh (Dành cho bậc đại học hệ không chuyên lý luận chính trị) (Tái bản có sửa chữa, bổ sung)</t>
  </si>
  <si>
    <t>Đổi mới tư duy tự chủ giáo dục đại học ở Việt Nam đáp ứng yêu cầu xây dựng và phát triển đất nước trong thời kỳ mới</t>
  </si>
  <si>
    <t>Hiệp hội các trường đại học, cao đẳng Việt Nam
Viện Nghiên cứu phát triển phương Đông</t>
  </si>
  <si>
    <t>Lịch sử Đảng bộ và nhân dân xã Bình Mỹ anh hùng (1945 - 2020)</t>
  </si>
  <si>
    <t>Đảng bộ huyện Bắc Tân Uyên, tỉnh Bình Dương
Ban Chấp hành Đảng bộ xã Bình Mỹ</t>
  </si>
  <si>
    <r>
      <t xml:space="preserve">Vấn đề của kinh tế đương đại - góc nhìn từ tư bản luận T - H - T' </t>
    </r>
    <r>
      <rPr>
        <sz val="12"/>
        <rFont val="Symbol"/>
        <family val="1"/>
        <charset val="2"/>
      </rPr>
      <t>®</t>
    </r>
    <r>
      <rPr>
        <sz val="12"/>
        <rFont val="Times New Roman"/>
        <family val="1"/>
      </rPr>
      <t xml:space="preserve"> H - T' - H' (Sách chuyên khảo)</t>
    </r>
  </si>
  <si>
    <t>TS. Đồng Văn Phường</t>
  </si>
  <si>
    <t>Công tác dân vận - Những điểm mới theo Văn kiện Đại hội XIII của Đảng và Quyết định số 23-QĐ/TW ngày 30/7/2021 của Bộ Chính trị về việc ban hành Quy chế công tác dân vận của hệ thống chính trị</t>
  </si>
  <si>
    <t>655 câu hỏi - đáp về phòng, chống tham nhũng, tiêu cực ở Việt Nam và kinh nghiệm quốc tế</t>
  </si>
  <si>
    <t>TS. Nguyễn Xuân Trường</t>
  </si>
  <si>
    <t>Danh nhân Nguyễn Đình Chiểu trong thời đại ngày nay
Kỷ yếu Hội thảo khoa học quốc tế
I</t>
  </si>
  <si>
    <t>Uỷ ban nhân dân tỉnh Bến Tre</t>
  </si>
  <si>
    <t>Tân Á châu</t>
  </si>
  <si>
    <t>Danh nhân Nguyễn Đình Chiểu trong thời đại ngày nay
Kỷ yếu Hội thảo khoa học quốc tế
II</t>
  </si>
  <si>
    <t>Công tác xây dựng Đảng và lãnh đạo đấu tranh trong các nhà tù, trại giam của địch ở miền Nam thời kỳ chống Mỹ, cứu nước (1954 - 1975)</t>
  </si>
  <si>
    <t>Ban Chỉ đạo đề tài Tổng kết công tác xây dựng Đảng và lãnh đạo đấu tranh trong các nhà tù, trại giam của địch ở miền Nam thời kỳ chống Mỹ, cứu nước (1954 - 1975)
Học viện Chính trị quốc gia Hồ Chí Minh</t>
  </si>
  <si>
    <t>Công tác xây dựng Đảng và lãnh đạo đấu tranh trong các nhà tù, trại giam của địch ở miền Nam thời kỳ chống Mỹ, cứu nước (1954 - 1975) (Qua ảnh tư liệu, hiện vật)</t>
  </si>
  <si>
    <t>Tổ chức và hoạt động của các ban cán sự đảng uỷ ban nhân dân tỉnh hiện nay (Sách chuyên khảo)</t>
  </si>
  <si>
    <t>PGS. TS. Trần Khắc Việt - TS. Nguyễn Hải Yến</t>
  </si>
  <si>
    <t>Chuyển đổi số báo chí Việt Nam - Một số vấn đề lý luận và thực tiễn</t>
  </si>
  <si>
    <t>Trường Đại học Khoa học xã hội và nhân văn
Viện Đào tạo báo chí và truyền thông
Bộ Thông tin và Truyền thông
Tạp chí Thông tin và truyền thông</t>
  </si>
  <si>
    <t>Nạn đói năm 1945 ở Việt Nam (Xuất bản lần thứ tư)</t>
  </si>
  <si>
    <t>Viện Hàn lâm Khoa học Xã hội Việt Nam
Viện Sử học
Tiểu ban Hợp tác Việt - Nhật nghiên cứu về nạn đói năm 1945 ở Việt Nam
GS. Văn Tạo - GS. Furuta Motoo (Đồng chủ biên)</t>
  </si>
  <si>
    <t>7/2022</t>
  </si>
  <si>
    <t>Những vấn đề cơ bản trong Luật Tố tụng hình sự một số nước trên thế giới (Sách tham khảo)</t>
  </si>
  <si>
    <t>Lịch sử Đảng bộ xã Bình Hoà Nam (1930 - 2010)</t>
  </si>
  <si>
    <t>Đảng bộ huyện Đức Huệ, tỉnh Long An
Ban Chấp hành Đảng bộ xã Bình Hoà Nam</t>
  </si>
  <si>
    <t>Lịch sử Đảng bộ huyện Đức Huệ - 40 năm xây dựng và phát triển (1975-2015)</t>
  </si>
  <si>
    <t>Ban Chấp hành Đảng bộ huyện Đức Huệ, tỉnh Long An</t>
  </si>
  <si>
    <t>Văn kiện Hội nghị lần thứ năm Ban Chấp hành Trung ương Đảng khoá XIII (Lưu hành nội bộ)</t>
  </si>
  <si>
    <t>Sự thật, Bình Định, Tiến Bộ, TCCS Báo ND HN, Báo NDTPHCM</t>
  </si>
  <si>
    <t>Thành phố Hà Tĩnh - Theo dòng lịch sử (Xuất bản lần thứ ba, có chỉnh sửa, bổ sung)</t>
  </si>
  <si>
    <t>Thành uỷ, Hội đồng nhân dân, Uỷ ban nhân dân, Uỷ ban Mặt trận Tổ quốc Việt Nam thành phố Hà Tĩnh</t>
  </si>
  <si>
    <t>Lực lượng cảnh sát nhân dân trong sự nghiệp cách mạng Việt Nam (Kỷ yếu Hội thảo khoa học cấp quốc gia) (Lưu hành nội bộ)</t>
  </si>
  <si>
    <t>Bộ Công an
Ban Tuyên giáo Trung ương ương</t>
  </si>
  <si>
    <t>Không thấy sách</t>
  </si>
  <si>
    <t>Tài liệu nghiên cứu các văn kiện Hội nghị lần thứ năm Ban Chấp hành Trung ương Đảng khoá XIII (Dùng cho cán bộ chủ chốt và báo cáo viên)</t>
  </si>
  <si>
    <t>Các đợt in nối có giá bìa 60.000đ</t>
  </si>
  <si>
    <t>Luật Công chứng (hiện hành) (sửa đổi, bổ sung năm 2018)</t>
  </si>
  <si>
    <t>Xây dựng lực lượng công an nhân dân thật sự trong sạch, vững mạnh, chính quy, tinh nhuệ, hiện đại, đáp ứng yêu cầu, nhiệm vụ trong tình hình mới theo tư tưởng Hồ Chí Minh (Sách chuyên khảo)</t>
  </si>
  <si>
    <t>TWĐH 1000c, TPH 250c (313k)</t>
  </si>
  <si>
    <t>Cạnh tranh địa - chiến lược Nga - Mỹ: Tiếp cận từ chủ nghĩa hiện thực và trường hợp khủng hoảng Ucraina (Sách chuyên khảo)</t>
  </si>
  <si>
    <t>TS. Phan Thị Thu Dung</t>
  </si>
  <si>
    <t>Tài liệu học tập các văn kiện Hội nghị lần thứ năm Ban Chấp hành Trung ương Đảng khoá XIII (Dùng cho cán bộ, đảng viên ở cơ sở)</t>
  </si>
  <si>
    <t>Sự thật, Tiến Bộ, Báo ND HN, Bình Định</t>
  </si>
  <si>
    <t>Tài liệu hỏi - đáp về các văn kiện Hội nghị lần thứ năm Ban Chấp hành Trung ương Đảng khoá XIII (Dùng cho đoàn viên, hội viên các tổ chức chính trị - xã hội và tuyên truyền trong nhân dân)</t>
  </si>
  <si>
    <t>Xây dựng nhà nước pháp quyền xã hội chủ nghĩa Việt Nam trong điều kiện hội nhập kinh tế quốc tế (Sách chuyên khảo)</t>
  </si>
  <si>
    <t>TWĐH 1000c, TPH 300c (131k)</t>
  </si>
  <si>
    <t>Luật cán bộ, công chức (hiện hành) (Sửa đổi, bổ sung năm 2019)</t>
  </si>
  <si>
    <t>Ấm áp tình quê</t>
  </si>
  <si>
    <t>Nguyễn Thị Ngọc Mai</t>
  </si>
  <si>
    <t>Cung cấp, thu thập chứng cứ của đương sự trong tố tụng dân sự Việt Nam (Sách chuyên khảo)</t>
  </si>
  <si>
    <t>Trường Đại học Luật Hà Nội
PGS.TS. Nguyễn Thị Thu Hà (Chủ biên)</t>
  </si>
  <si>
    <t>Niên giám khoa học năm 2021 (Tập I - Những vấn đề về chính trị)</t>
  </si>
  <si>
    <t>TWĐH (chưa được duyệt)</t>
  </si>
  <si>
    <t>Niên giám khoa học năm 2021 (Tập II - Những vấn đề về kinh tế)</t>
  </si>
  <si>
    <t>Niên giám khoa học năm 2021 (Tập III - Những vấn đề về văn hóa, xã hội và con người)</t>
  </si>
  <si>
    <t>Niên giám khoa học năm 2021 (Tập IV - Những vấn đề về quốc phòng, an ninh và đối ngoại)</t>
  </si>
  <si>
    <t>Sổ tay hỏi - đáp sinh viên với công tác bảo vệ nền tảng tư tưởng của Đảng, đấu tranh phản bác các quan điểm sai trái, thù địch hiện nay</t>
  </si>
  <si>
    <t>Luật Điện ảnh</t>
  </si>
  <si>
    <t>Sự thật (3688), Cần Thơ (1000)</t>
  </si>
  <si>
    <t>Những nội dung cơ bản và mới trong các Nghị quyết Hội nghị lần thứ năm Ban Chấp hành Trung ương Đảng khoá XIII</t>
  </si>
  <si>
    <t>8/2022</t>
  </si>
  <si>
    <t>Đổi mới tổ chức và hoạt động của chính quyền địa phương theo tinh thần Nghị quyết số 18-NQ/TW ngày 25/10/2017 của Hội nghị lần thứ sáu Ban Chấp hành Trung ương khoá XII</t>
  </si>
  <si>
    <t>Học viện Hành chính quốc gia
Phân viện Học viện Hành chính quốc gia tại Thành phố Hồ Chí Minh</t>
  </si>
  <si>
    <t>Những nguyên lý của chủ nghĩa Mác và nghiên cứu ứng dụng</t>
  </si>
  <si>
    <t>Trình Ân Phú
Người dịch: Nguyễn Minh Hoàn - Nguyễn Thị Thu Hường</t>
  </si>
  <si>
    <t>Lịch sử Đảng bộ xã Cư Né (1976-2020)</t>
  </si>
  <si>
    <t>Ban Chấp hành Đảng bộ xã Cư Né, huyện Krông Búk, tỉnh Đắk Lắk</t>
  </si>
  <si>
    <t>Hồ Chí Minh - Người mang lại ánh sáng
Tập 1</t>
  </si>
  <si>
    <t>Hội Khoa học Lịch sử Việt Nam</t>
  </si>
  <si>
    <t>Giới thiệu tác phẩm "Chống Đuyrinh" của Ph. Ăngghen</t>
  </si>
  <si>
    <t>Chỉ dẫn áp dụng pháp luật trong giải quyết vụ án liên quan đến động vật hoang dã</t>
  </si>
  <si>
    <t>Viện Kiểm sát nhân dân tối cao
Vụ Pháp chế và Quản lý khoa học</t>
  </si>
  <si>
    <t>Sổ tay thanh niên học và làm theo lời Bác</t>
  </si>
  <si>
    <t>PGS.TS. Phạm Minh Tuấn</t>
  </si>
  <si>
    <t>Bìa để logo Đoàn TNCSHCM</t>
  </si>
  <si>
    <t>Từ năng lực đến tố chất: Đánh giá và xây dựng hệ thống tiêu chuẩn đánh giá phẩm chất nghề nghiệp cốt lõi của học sinh trường nghề - Lý luận và thực tiễn (Sách tham khảo)</t>
  </si>
  <si>
    <t>Phương Kiện Hoa
Người dịch: Phó Đức Dương, Trần Thanh Huyền, Cù Thuý Lan, Lê Văn Tân</t>
  </si>
  <si>
    <t>Xinhe ghi 1.000b</t>
  </si>
  <si>
    <t>Lịch sử Đảng bộ xã Bình Chánh (1975 - 2020)</t>
  </si>
  <si>
    <t>Huyện uỷ Bình Sơn, tỉnh Quảng Ngãi
Ban Chấp hành Đảng bộ xã Bình Chánh</t>
  </si>
  <si>
    <t>Lịch sử cách mạng của Đảng bộ và nhân dân phường Phú Thượng (1926 - 2020)</t>
  </si>
  <si>
    <t>Đảng bộ quận Tây Hồ, thành phố Hà Nội
Ban Chấp hành Đảng bộ phường Phú Thượng</t>
  </si>
  <si>
    <t>Quận Cầu Giấy - 25 năm xây dựng và phát triển (1997 - 2022)</t>
  </si>
  <si>
    <t>Bảo đảm quyền của nạn nhân và một số nhóm yếu thế trong tư pháp hình sự: Từ quy định của pháp luật đến hoạt động của người hành nghề luật (Sách chuyên khảo)</t>
  </si>
  <si>
    <t>TS. Lê Lan Chi</t>
  </si>
  <si>
    <t>Hương
Tiểu thuyết</t>
  </si>
  <si>
    <t>Nguyễn Thuỵ Kha</t>
  </si>
  <si>
    <t>Nhà nước thế tục
(Sách tham khảo)
Xuất bản lần thứ hai, có chỉnh sửa, bổ sung</t>
  </si>
  <si>
    <t>GS. Đỗ Quang Hưng</t>
  </si>
  <si>
    <t>Văn minh Trung Hoa (Sách tham khảo, xuất bản lần thứ hai)</t>
  </si>
  <si>
    <t>Lưu Đông (Chủ biên)
Người dịch: Thuý Lan, Đức Hạnh, Thái Hoà
Hiệu đính: Nguyễn Văn Đổng</t>
  </si>
  <si>
    <t>Sổ tay hướng dẫn kỹ thuật xây dựng văn bản quy phạm pháp luật của chính quyền địa phương các cấp</t>
  </si>
  <si>
    <t>TS. Phạm Thị Ninh</t>
  </si>
  <si>
    <t>Luật sở hữu trí tuệ (hiện hành) (sửa đổi, bổ sung năm 2009, 2019, 2022)</t>
  </si>
  <si>
    <t>Sự thật (3800), Fahasa (2000), CT (1000)</t>
  </si>
  <si>
    <t>Pháp luật về dân chủ trực tiếp</t>
  </si>
  <si>
    <t>TS. Hoàng Thị Thu Thuỷ</t>
  </si>
  <si>
    <t>Những sự kiện lịch sử Đảng bộ Học viện Báo chí và Tuyên truyền 2011-2021 (Lưu hành nội bộ)</t>
  </si>
  <si>
    <t>Ban Chấp hành Đảng bộ Học viện Báo chí và Tuyên truyền</t>
  </si>
  <si>
    <t>Nhận diện các thủ đoạn lừa đảo chiếm đoạt tài sản và biện pháp phòng ngừa</t>
  </si>
  <si>
    <t>Thành phố Lào Cai - 30 năm tái lập, xây dựng, hội nhập và phát triển (1992 - 2022)</t>
  </si>
  <si>
    <t>Thành uỷ Lào Cai</t>
  </si>
  <si>
    <t>Phòng, chống "diễn biến hoà bình" ở Việt Nam - Mệnh lệnh của cuộc sống</t>
  </si>
  <si>
    <t>Phương thức XB</t>
  </si>
  <si>
    <t xml:space="preserve">Yuen Yuen Ang - Biên dịch: Mạnh Chương </t>
  </si>
  <si>
    <t>Học viện Chính trị quốc gia Hồ Chí Minh - Học viện Báo chí và Tuyên truyền - PGS.TS. Đỗ Thị Thu Hằng - PGS.TS. Lương Khắc Hiếu (Đồng chủ biên)</t>
  </si>
  <si>
    <t>Quận uỷ - Hội đồng nhân dân - Uỷ ban nhân dân - Uỷ ban Mặt trận Tổ quốc Việt Nam quận Cầu Giấy, thành phố Hà Nội</t>
  </si>
  <si>
    <t>Phạm Thị Thinh (Tổ chức, biên soạn)
(Bìa để búa liềm)</t>
  </si>
  <si>
    <t>Sổ ghi biên bản sinh hoạt chi bộ</t>
  </si>
  <si>
    <t>Sổ ghi công văn đi, đến</t>
  </si>
  <si>
    <t>Sổ ghi biên bản sinh hoạt chuyên đề</t>
  </si>
  <si>
    <t>Sổ ghi biên bản họp chi uỷ</t>
  </si>
  <si>
    <t>Sổ thu, nộp đảng phí</t>
  </si>
  <si>
    <t>Sổ theo dõi đảng viên</t>
  </si>
  <si>
    <t>Xây dựng, phát triển thương hiệu kênh truyền hình ở Việt Nam</t>
  </si>
  <si>
    <t>TS. Nguyễn Minh Hải</t>
  </si>
  <si>
    <t>Vai trò của Quân đội nhân dân Việt Nam trong xây dựng thế trận lòng dân hiện nay (Sách tham khảo)</t>
  </si>
  <si>
    <t>Đại tá, PGS. TS. Hoàng Văn Phai, Trung tá, TS. Nguyễn Quang Tạo (Đồng chủ biên)</t>
  </si>
  <si>
    <t>Nghị định xử phạt vi phạm hành chính trong lĩnh vực an ninh, trật tự, an toàn xã hội; phòng, chống tệ nạn xã hội; phòng cháy, chữa cháy; cứu nạn, cứu hộ; phòng, chống bạo lực gia đình</t>
  </si>
  <si>
    <t>Bộ Ngoại giao Việt Nam
Vụ Ngoại giao văn hoá và UNESCO
Ministry of Foreign Affairs of Vietnam
Department of Cultural Diplomacy and UNESCO Affairs</t>
  </si>
  <si>
    <t>Luật Tiếp công dân (hiện hành)</t>
  </si>
  <si>
    <t>Điểm mới về quyền nhân thân của cá nhân trong Bộ luật Dân sự năm 2015 và những tình huống thực tế (Xuất bản lần thứ hai, có sửa chữa, bổ sung)</t>
  </si>
  <si>
    <t>Bộ Tư pháp
Viện Khoa học Pháp lý
Luật gia, TS. Trương Hồng Quang (Chủ biên)</t>
  </si>
  <si>
    <t>Điểm mới về thừa kế trong Bộ luật Dân sự năm 2015 và những tình huống thực tế (Xuất bản lần thứ ba, có sửa chữa, bổ sung)</t>
  </si>
  <si>
    <t>Bộ Tư pháp
Viện Khoa học Pháp lý
Luật gia, TS. Trương Hồng Quang</t>
  </si>
  <si>
    <t>Pháp luật điều chỉnh hoạt động kinh doanh dịch vụ của công ty chứng khoán</t>
  </si>
  <si>
    <t>TS. Phan Phương Nam</t>
  </si>
  <si>
    <t>Cuộc chiến phòng, chống dịch Covid-19 của lực lượng vũ trang Thành phố Hồ Chí Minh (01/2020 - 12/2021)</t>
  </si>
  <si>
    <t>Tác động của các hiệp định thương mại tự do thế hệ mới đến các doanh nghiệp ở Việt Nam</t>
  </si>
  <si>
    <t>Trường Đại học Công nghệ Thành phố Hồ Chí Minh
TS. Nguyễn Thành Đức (Chủ biên)</t>
  </si>
  <si>
    <t>Lịch sử Đảng bộ và nhân dân phường Nghĩa Đô (1930 - 2020)</t>
  </si>
  <si>
    <t>Đảng bộ quận Cầu Giấy
Ban Chấp hành Đảng bộ phường Nghĩa Đô</t>
  </si>
  <si>
    <t>Định mệnh chiến tranh: Liệu Mỹ và Trung Quốc có tránh được Bẫy Thucydides? (Xuất bản lần thứ hai)</t>
  </si>
  <si>
    <t>Graham Allison
Nguyễn Thế Phương dịch
Vũ Thị Lanh hiệu đính</t>
  </si>
  <si>
    <t>9/2022</t>
  </si>
  <si>
    <t>Luật Kinh doanh bảo hiểm</t>
  </si>
  <si>
    <t>Sự thật (3.850), CT (1450), Fahasa (2000)</t>
  </si>
  <si>
    <t>Luật Cảnh sát cơ động</t>
  </si>
  <si>
    <t>Sự thật (3.900), CT (1000)</t>
  </si>
  <si>
    <t>Luật Thi đua khen thưởng</t>
  </si>
  <si>
    <t>Sự thật (3.700), CT (1000), Fahasa (1000)</t>
  </si>
  <si>
    <t>Lực lượng vũ trang trên tuyến đầu chống dịch Covid-19 tại Thành phố Hồ Chí Minh (01/2020 - 12/2021)</t>
  </si>
  <si>
    <t>Quy hoạch không gian biển - Mục tiêu phát triển kinh tế biển xanh, bền vững (Mô hình bờ Tây Vịnh Bắc Bộ)</t>
  </si>
  <si>
    <t>Thượng tướng, PGS.TS. Nguyễn Văn Thành - GS. Fredmund Malik - TS. Nam Nguyễn</t>
  </si>
  <si>
    <t>Văn phòng Chủ tịch nước - Những chặng đường lịch sử (1945-2022)</t>
  </si>
  <si>
    <t>Bất động sản trong nền kinh tế Việt Nam - Vai trò và khuyến nghị chính sách (Sách chuyên khảo)</t>
  </si>
  <si>
    <t>Hiệp hội bất động sản Việt Nam
TS. Đoàn Văn Bình (Chủ biên)</t>
  </si>
  <si>
    <t>70 năm chiến thắng Đồn Nhất - Hải Vân Quan (25/9/1952 - 25/9/2022) - Dấu ấn lịch sử, kinh nghiệm về xây dựng thế trận chiến tranh nhân dân (Kỷ yếu hội thảo khoa học)</t>
  </si>
  <si>
    <t>Thành uỷ Đà Nẵng - Viện Lịch sử Quân sự - Bộ Tư lệnh Quân khu 5</t>
  </si>
  <si>
    <t>Bàn về Trung Quốc - Tiết lộ của người trong cuộc về siêu cường kinh tế mới
Sách tham khảo (Xuất bản lần thứ hai)</t>
  </si>
  <si>
    <t>Henry M. Paulson, Jr.
Người dịch: Vũ Hoàng Linh, Tạ Phúc Đường, Nguyễn Thị Phương, Đàm Thanh Hằng</t>
  </si>
  <si>
    <t>Tiểu đoàn 59 - Anh hùng của lòng dân</t>
  </si>
  <si>
    <t>Ban liên lạc Cựu chiến binh Tiểu đoàn 59</t>
  </si>
  <si>
    <t>Ngoài ra còn 5 trang phụ bản in 1 mặt dán trước trang 7</t>
  </si>
  <si>
    <t>PGS. TS. Hoàng Anh</t>
  </si>
  <si>
    <t>Giới thiệu tác phẩm "Nguồn gốc của gia đình, của chế độ tư hữu và của nhà nước" của Ph. Ăngghen</t>
  </si>
  <si>
    <t>Bình luận khoa học Luật Cư trú</t>
  </si>
  <si>
    <t>TS. Trần Ngọc Đường (Chủ biên)
TS. Lê Văn Thành</t>
  </si>
  <si>
    <t>Góc nhìn luật sư: Những quy định cần biết khi đầu tư vào Việt Nam
Must-know regulations when Investing in Vietnam: A Lawyer's Perspective</t>
  </si>
  <si>
    <t>ThS. Luật sư Lê Thị Dung
Le Thi Dung, LL.M</t>
  </si>
  <si>
    <t>Triết học Mác - Lênin trong nền tảng tư tưởng của Đảng Cộng sản Việt Nam</t>
  </si>
  <si>
    <t>Học viện Chính trị quốc gia Hồ Chí Minh
Viện Triết học
PGS.TS. Đặng Quang Định (Chủ biên)</t>
  </si>
  <si>
    <t>TWĐH 500, TPH 300 (371000)</t>
  </si>
  <si>
    <t>Văn hoá - Động lực và hệ điều tiết sự phát triển</t>
  </si>
  <si>
    <t>TWĐH 500, TPH 100 (516000)</t>
  </si>
  <si>
    <t>Chủ nghĩa yêu nước trong tư tưởng Hồ Chí Minh và sự vận dụng vào giáo dục thanh niên Việt Nam hiện nay</t>
  </si>
  <si>
    <t>TS. Nguyễn Anh Tuấn - PGS.TS. Vũ Thanh Sơn - TS. Nguyễn Văn Tuân (Đồng chủ biên)</t>
  </si>
  <si>
    <t>Kiên định con đường đi lên chủ nghĩa xã hội ở Việt Nam</t>
  </si>
  <si>
    <t>TWĐH 1000, TPH 100 (250000)</t>
  </si>
  <si>
    <t>Lữ đoàn 962 - 60 năm một chặng đường (1962 - 2022)</t>
  </si>
  <si>
    <t>Quân khu 9
Lữ đoàn 962</t>
  </si>
  <si>
    <t>Vai trò của pháp luật trong giữ gìn, phát huy giá trị văn hoá truyền thống ở Việt Nam hiện nay</t>
  </si>
  <si>
    <t>TS. Hồ Thanh Hớn</t>
  </si>
  <si>
    <t>Văn hoá và triết lý phát triển trong tư tưởng Hồ Chí Minh (Xuất bản lần thứ ba, có sửa chữa, bổ sung)</t>
  </si>
  <si>
    <t>GS. Đinh Xuân Lâm, PGS. TS. Bùi Đình Phong</t>
  </si>
  <si>
    <t>Giới thiệu tác phẩm "Bút ký triết học" của V. I. Lênin</t>
  </si>
  <si>
    <t>Văn bản học hành chính - Lý luận và thực tiễn</t>
  </si>
  <si>
    <t>GS.TSKH.NGND. Nguyễn Văn Thâm (Chủ biên), TS. Hà Quang Thanh</t>
  </si>
  <si>
    <t>121000; 174000(cứng)</t>
  </si>
  <si>
    <t>950c bìa mềm, 50c bìa cứng</t>
  </si>
  <si>
    <t>Bộ câu hỏi các môn Lịch sử Đảng Cộng sản Việt Nam và Tư tưởng Hồ Chí Minh</t>
  </si>
  <si>
    <t xml:space="preserve">Trường Đại học Đà Lạt
Hồ Ngọc Châu, Trần Thị Thuý Nga, Nguyễn Thị Xuân Quỳnh, Phạm Thanh Thuỷ </t>
  </si>
  <si>
    <t>Những bức thư của Bác Hồ nhân dịp đầu năm học mới</t>
  </si>
  <si>
    <t>Nâng cao đạo đức cách mạng, quét sạch chủ nghĩa cá nhân</t>
  </si>
  <si>
    <t>Khát vọng phát triển Việt Nam hùng cường - Tập I</t>
  </si>
  <si>
    <t>Nguyễn Xuân Phúc</t>
  </si>
  <si>
    <t>1000c TWĐH, 200c không giá</t>
  </si>
  <si>
    <t>Xuất bản cách mạng Việt Nam - 70 năm đồng hành cùng đất nước (1952 - 2022)</t>
  </si>
  <si>
    <t>Ban Tuyên giáo Trung ương, Thông tấn xã Việt Nam</t>
  </si>
  <si>
    <t>TWĐH (chờ duyệt đợt 2)</t>
  </si>
  <si>
    <t>Lịch sử Đoàn Thanh niên Cộng sản Hồ Chí Minh và phong trào thanh niên huyện Bình Sơn (1930 - 2020)</t>
  </si>
  <si>
    <t>Ban Chấp hành Đoàn Thanh niên huyện Bình Sơn</t>
  </si>
  <si>
    <t>Xuất bản Việt Nam - 70 năm xây dựng và phát triển (1952 - 2022)</t>
  </si>
  <si>
    <t>10/2022</t>
  </si>
  <si>
    <t>60 năm quan hệ đặc biệt Việt Nam - Lào (05/9/1962 - 05/9/2022): Sáng mãi tình anh em (Song ngữ Việt - Lào)</t>
  </si>
  <si>
    <t>Tạp chí Diễn đàn doanh nghiệp</t>
  </si>
  <si>
    <t>20,7x28,3</t>
  </si>
  <si>
    <t>Chiến thắng Tây Bắc 1952 - Tầm vóc lịch sử và bài học kinh nghiệm</t>
  </si>
  <si>
    <t>Bộ Quốc phòng - Ban Tuyên giáo Trung ương - Tỉnh uỷ Yên Bái</t>
  </si>
  <si>
    <t>Luật Xuất bản (hiện hành) (sửa đổi, bổ sung năm 2018)</t>
  </si>
  <si>
    <t>Luật Giá (hiện hành) (sửa đổi, bổ sung năm 2014, 2020, 2022)</t>
  </si>
  <si>
    <t>Cẩm nang pháp luật về kết hôn, ly hôn, chế độ tài sản của vợ chồng trong thời kỳ hôn nhân</t>
  </si>
  <si>
    <t>Luật quản lý, sử dụng tài sản công (hiện hành) (sửa đổi năm 2020, 2022)</t>
  </si>
  <si>
    <t>Sự thật (1300b), Fahasa (1000b)</t>
  </si>
  <si>
    <t>Quan hệ công chúng của Chính phủ trong bối cảnh cải cách hành chính nhà nước ở Việt Nam (Sách chuyên khảo)</t>
  </si>
  <si>
    <t>PGS.TS. Nguyễn Văn Hậu - TS. Nguyễn Quỳnh Nga (Đồng chủ biên)</t>
  </si>
  <si>
    <t>Đổi mới chính sách đất đai theo tinh thần Nghị quyết Đại hội XIII của Đảng</t>
  </si>
  <si>
    <t>PGS.TS. Bùi Quang Tuấn - PGS. TS. Phạm Minh Tuấn (Đồng chủ biên)</t>
  </si>
  <si>
    <t>Mối quan hệ giữa kinh tế và văn hoá - Những vấn đề lý luận và thực tiễn ở Việt Nam hiện nay (Sách chuyên khảo)</t>
  </si>
  <si>
    <t>Học viện Chính trị quốc gia Hồ Chí Minh
PGS. TS. Lê Quốc Lý, ThS. Lê Quốc</t>
  </si>
  <si>
    <t>TWĐH 700c, TPH 50c (giá 184.000đ)</t>
  </si>
  <si>
    <t>Kiểm soát quyền lực nhà nước (Sách tham khảo, tái bản có sửa chữa, bổ sung)</t>
  </si>
  <si>
    <t>Đại học Quốc gia Hà Nội
Khoa Luật
GS. TS. Nguyễn Đăng Dung</t>
  </si>
  <si>
    <t>Du lịch cộng đồng Lào Cai - Thực trạng và triển vọng</t>
  </si>
  <si>
    <t>Trường Chính trị tỉnh Lào Cai
ThS. Hứa Tân Hưng - ThS. Lưu Thị Sim (Đồng chủ biên)</t>
  </si>
  <si>
    <t>Giải quyết vấn đề dân tộc - tôn giáo ở Việt Nam hiện nay nhằm phát huy sức mạnh đại đoàn kết dân tộc theo tư tưởng Hồ Chí Minh (Sách chuyên khảo)</t>
  </si>
  <si>
    <t>PGS. TS. Nguyễn Xuân Trung (Chủ biên)</t>
  </si>
  <si>
    <t>TWĐH 700c, TPH 100c (giá 305.000đ)</t>
  </si>
  <si>
    <t>Pháp luật về quyền lập hội và những vấn đề đặt ra cho Việt Nam trong quá trình hội nhập (Sách chuyên khảo)</t>
  </si>
  <si>
    <t>TS. Nguyễn Thị Hồng Yến (Chủ biên)</t>
  </si>
  <si>
    <t>TWĐH 600c, TPH 200c (229k)</t>
  </si>
  <si>
    <t>Lịch sử Đảng bộ huyện Mường Nhé - Tập I (2002-2022)</t>
  </si>
  <si>
    <t>Đảng bộ tỉnh Điện Biên
Ban Chấp hành Đảng bộ huyện Mường Nhé</t>
  </si>
  <si>
    <t>Lịch sử Đảng bộ xã Bình Thành (1930 - 2005)</t>
  </si>
  <si>
    <t>Huyện uỷ huyện Đức Huệ, tỉnh Long An
Ban Chấp hành Đảng bộ xã Bình Thành</t>
  </si>
  <si>
    <t>Pháp luật về lãi, lãi suất, phạt vi phạm trong quan hệ dân sự, thương mại và tín dụng ngân hàng (Sách chuyên khảo)</t>
  </si>
  <si>
    <t>Tài liệu học tập tư tưởng Hồ Chí Minh
(Dành cho sinh viên khối ngành khoa học sức khỏe)</t>
  </si>
  <si>
    <t>Trường Đại học Y dược Cần Thơ - Bộ môn khoa học Mác-Lênin, tư tưởng Hồ Chí Minh
TS. Trần Thị Hồng Lê, ThS. Lương Thị Hoài Thanh (Đồng chủ biên)</t>
  </si>
  <si>
    <t>Truyền thống ngành in khu vực Đồng bằng sông Cửu Long (1930-2020)</t>
  </si>
  <si>
    <t>Hiệp hội In Việt Nam
Chi hội In khu vực Đồng bằng sông Cửu Long</t>
  </si>
  <si>
    <t>Ngân hàng câu hỏi trắc nghiệm dành cho chương trình đào tạo trung cấp lý luận chính trị</t>
  </si>
  <si>
    <t>Trường Chính trị tỉnh Lào Cai
ThS. Lưu Thị Sim - TS. Nguyễn Thị Vân Hằng (Đồng chủ biên)</t>
  </si>
  <si>
    <t>Hành trình xuyên thế kỷ - Những dấu ấn và giá trị trường tồn (1906-1986)</t>
  </si>
  <si>
    <t>Tập đoàn Công nghiệp Cao su Việt Nam
Công ty TNHH MTV Tổng Công ty Cao su Đồng Nai
Dong Nai Rubber Corporation</t>
  </si>
  <si>
    <t>ĐKXB "CÔng ty Cao su Đồng Nai - Hành trình xuyên thế kỷ - những dấu ấn và giá trị trường tồn…"</t>
  </si>
  <si>
    <t>Những bóng ma của Mác (Sách tham khảo)</t>
  </si>
  <si>
    <t>Giắccơ Đêriđa</t>
  </si>
  <si>
    <t>Phát triển kỹ năng và nghệ thuật lãnh đạo</t>
  </si>
  <si>
    <t>Hướng dẫn môn học Luật Hành chính Việt Nam</t>
  </si>
  <si>
    <t>GS. TS. Phạm Hồng Thái (Chủ biên)
GS.TS. Nguyễn Ngọc Chí
TS. Nguyễn Quang Đức</t>
  </si>
  <si>
    <t>Nâng cao vai trò của cấp uỷ đảng trong tiếp công dân, giải quyết khiếu nại, tố cáo</t>
  </si>
  <si>
    <t>TWĐH 1000, TPH 300 (173000)</t>
  </si>
  <si>
    <t>Quản lý nhà nước về giá đất ở Việt Nam (Sách chuyên khảo)</t>
  </si>
  <si>
    <t>TS. Châu Hoàng Thân</t>
  </si>
  <si>
    <t>Sự lãnh đạo của Đảng về văn hoá, văn nghệ</t>
  </si>
  <si>
    <t>TWĐH 500, TPH 50 (473.000đ)</t>
  </si>
  <si>
    <t>Hiến pháp Việt Nam qua các thời kỳ (Các bản Hiến pháp năm 1946, 1959, 1980, 1992, 2013)
(Xuất bản lần thứ ba)</t>
  </si>
  <si>
    <t>Hội nghị Genève về Đông Dương năm 1954 - Góc nhìn của người trong cuộc</t>
  </si>
  <si>
    <t>Nguyễn Minh Tiến</t>
  </si>
  <si>
    <t>TWĐH 500, TPH 200 (155k)</t>
  </si>
  <si>
    <t>Chiến lược phát triển pháp luật Việt Nam đến năm 2030, tầm nhìn đến năm 2045 - Những vấn đề lý luận và thực tiễn (Sách chuyên khảo)</t>
  </si>
  <si>
    <t>GS.TS. Võ Khánh Vinh (Chủ biên)</t>
  </si>
  <si>
    <t>TWĐH 1000, TPH 100 (233k)</t>
  </si>
  <si>
    <t>Dấu ấn Võ Văn Kiệt thời kỳ đổi mới (Tuyển chọn tài liệu lưu trữ)</t>
  </si>
  <si>
    <t>828 trang ruột + 28 trang pb</t>
  </si>
  <si>
    <t>Vũ Dương Hoan - Nhà lưu trữ cách mạng Việt Nam</t>
  </si>
  <si>
    <t>TS. Vũ Thị Minh Hương (Chủ biên)</t>
  </si>
  <si>
    <t>Những thành tựu to lớn và kinh nghiệm lịch sử của Đảng Cộng sản Việt Nam và Đảng Cộng sản Trung Quốc trong quá trình lãnh đạo tìm tòi xây dựng chủ nghĩa xã hội ở mỗi nước (Hội thảo lý luận lần thứ 16 giữa Đảng Cộng sản Việt Nam và Đảng Cộng sản Trung Quốc)</t>
  </si>
  <si>
    <t>TWĐH 500c, TPH 100c (150k)</t>
  </si>
  <si>
    <t>Giáo trình công tác vận động thanh niên của Đảng</t>
  </si>
  <si>
    <t>Học viện Báo chí và Tuyên truyền
Khoa Xây dựng Đảng
PGS.TS. Lê Văn Lợi (Chủ biên)</t>
  </si>
  <si>
    <t>Đồng chí Lê Duẩn với phong trào cách mạng ở Nam Bộ (1945 - 1957)</t>
  </si>
  <si>
    <t>Võ Văn Thật (Chủ biên)</t>
  </si>
  <si>
    <t>Tài liệu bồi dưỡng bí thư chi bộ và cấp uỷ viên cơ sở trong Đảng bộ Khối các cơ quan Trung ương (Lưu hành nội bộ)</t>
  </si>
  <si>
    <t>Vấn đề đám đông, hiệu ứng đám đông trong quản lý phát triển xã hội ở Việt Nam - Từ lý luận đến thực tiễn</t>
  </si>
  <si>
    <t>Nguyễn Mạnh Dũng (Chủ biên)</t>
  </si>
  <si>
    <t>TWĐH 700, TPH 200 (288k)</t>
  </si>
  <si>
    <t>Đại văn hào Lev Tolstoy và nghệ thuật tiểu thuyết</t>
  </si>
  <si>
    <t>PGS. TS. Nguyễn Trường Lịch</t>
  </si>
  <si>
    <t>Lịch sử Đảng bộ xã Tịnh Long (1930 - 2015)</t>
  </si>
  <si>
    <t>Ban Chấp hành Đảng bộ xã Tịnh Long</t>
  </si>
  <si>
    <t>Các biện pháp cưỡng chế thi hành quyết định phạt tiền trong xử phạt vi hành phạm hành: Thực trạng và giải pháp (Sách chuyên khảo)</t>
  </si>
  <si>
    <t>ThS. Nguyễn Nhật Khanh</t>
  </si>
  <si>
    <t>Xây dựng chính quyền đô thị và cải thiện môi trường đầu tư tại Thành phố Hồ Chí Minh (Kỷ yếu Hội thảo khoa học)</t>
  </si>
  <si>
    <t>Học viện Cán bộ Thành phố Hồ Chí Minh
Cơ quan Thường trực Tạp chí Cộng sản tại miền Nam</t>
  </si>
  <si>
    <t>Từ Làng Sen đến Bến Nhà Rồng (Ký) (Xuất bản lần thứ 21, có sửa chữa, bổ sung)</t>
  </si>
  <si>
    <t>Ký ức Sư đoàn Sông Lam</t>
  </si>
  <si>
    <t>Pháp lệnh xử phạt vi phạm hành chính đối với hành vi cản trở hoạt động tố tụng</t>
  </si>
  <si>
    <t>Lịch sử Trường Chính trị tỉnh Lào Cai (1952 - 2022)</t>
  </si>
  <si>
    <t>Tỉnh uỷ Lào Cai
Trường Chính trị</t>
  </si>
  <si>
    <t>11/2022</t>
  </si>
  <si>
    <t>Nhận diện rủi ro trong mua bán nhà đất (Tái bản lần thứ nhất có sửa chữa, bổ sung)</t>
  </si>
  <si>
    <t>Định hướng, giải pháp bảo vệ nền tảng tư tưởng của Đảng, đấu tranh ngăn chặn các quan điểm sai trái, thù địch trên mạng xã hội (Sách chuyên khảo, xuất bản lần thứ hai)</t>
  </si>
  <si>
    <t>Học viện Chính trị quốc gia Hồ Chí Minh
PGS. TS. Mai Đức Ngọc (Chủ biên)</t>
  </si>
  <si>
    <t>Tư tưởng Hồ Chí Minh về cán bộ, công tác cán bộ và sự kế thừa, vận dụng vào thực tiễn cách mạng Việt Nam (Xuất bản lần thứ hai)</t>
  </si>
  <si>
    <t>Cẩm nang hướng dẫn thực hành đại diện tranh tụng trong vụ án hình sự (Dành cho sinh viên, học viên) (Tái bản lần thứ hai có sửa chữa, bổ sung)</t>
  </si>
  <si>
    <t>Đại học Quốc gia Hà Nội
Khoa Luật
Trung tâm Nghiên cứu và hỗ trợ pháp lý - LERES
PGS.TS. Nguyễn Ngọc Chí (Chủ biên)</t>
  </si>
  <si>
    <t>Lý thuyết hệ thống và những ứng dụng - Tiếp cận phi toán học (Sách chuyên khảo)</t>
  </si>
  <si>
    <t>Đại học Quốc gia Thành phố Hồ Chí Minh
Trường Đại học Khoa học xã hội và nhân văn
TS. Đỗ Văn Thắng</t>
  </si>
  <si>
    <t>Đại đoàn kết dân tộc và Mặt trận dân tộc thống nhất - Một số vấn đề lý luận và thực tiễn</t>
  </si>
  <si>
    <t>TWĐH 500, TPH 100c (258k)</t>
  </si>
  <si>
    <t>Kỷ yếu Hội thảo khoa học: An Giang - 190 năm hình thành và phát triển (1832-2022)</t>
  </si>
  <si>
    <t>Tỉnh uỷ An Giang</t>
  </si>
  <si>
    <t>Về văn hoá (Xuất bản lần thứ hai)</t>
  </si>
  <si>
    <t>Những vấn đề lý luận - thực tiễn mới trong Văn kiện Đại hội XIII của Đảng Cộng sản Việt Nam và Văn kiện Đại hội XI của Đảng Nhân dân Cách mạng Lào</t>
  </si>
  <si>
    <t>TWĐH 500, TPH 50 (166k)</t>
  </si>
  <si>
    <t>Xây dựng nông nghiệp sinh thái, nông thôn hiện đại, nông dân văn minh</t>
  </si>
  <si>
    <t>Xây dựng Đảng về đạo đức - Một số vấn đề lý luận và thực tiễn (Sách chuyên khảo)</t>
  </si>
  <si>
    <t>Học viện Chính trị khu vực I
PGS.TS. Nguyễn Vĩnh Thanh, PGS.TS. Hoàng Văn Hoan, TS. Vũ Văn Hậu (Đồng chủ biên)</t>
  </si>
  <si>
    <t>TWĐH 1000, TPH 100 (138k)</t>
  </si>
  <si>
    <t>Võ Văn Kiệt - Một nhân cách lớn, nhà lãnh đạo tài năng suốt đời vì nước vì dân (Hồi ký)</t>
  </si>
  <si>
    <t>TWĐH 1000, TPH 100 (364k)</t>
  </si>
  <si>
    <t>Lê Văn Hiến - Đại sứ Việt Nam đầu tiên tại Lào</t>
  </si>
  <si>
    <t>TS. Sỉnhthoong Sinhhảpănnha - Sỏnthạvi Sỉsổmbắt (Biên soạn)
Người dịch: Nguyễn Trọng Khuê</t>
  </si>
  <si>
    <t>Bác Hồ - Những câu chuyện và bài học (Xuất bản lần thứ ba, có sửa chữa, bổ sung)</t>
  </si>
  <si>
    <t>Cảnh sát Liên hợp quốc và sự tham gia của Việt Nam trong thời gian tới (Sách chuyên khảo)</t>
  </si>
  <si>
    <t>TS. Nguyễn Việt Lâm - TS. Đỗ Lê Chi</t>
  </si>
  <si>
    <t>TWĐH 700, TPH 50 (207k)</t>
  </si>
  <si>
    <t>Kiểm soát tài sản, thu nhập của đảng viên là người có chức vụ, quyền hạn trong bối cảnh mới ở Việt Nam (Sách chuyên khảo)</t>
  </si>
  <si>
    <t>Học viện Chính trị quốc gia Hồ Chí Minh
PGS. TS. Nguyễn Thị Báo (Chủ biên)</t>
  </si>
  <si>
    <t>TWĐH 700, TPH 300 (223k)</t>
  </si>
  <si>
    <t>Phát huy sức mạnh toàn dân tộc bảo vệ an ninh quốc gia trong tình hình mới (Kỷ yếu Hội thảo khoa học quốc gia)</t>
  </si>
  <si>
    <t>Bộ Công an, Học viện Chính trị quốc gia Hồ Chí Minh, Uỷ ban Quốc phòng và an ninh của Quốc hội, Nhà xuất bản Chính trị quốc gia Sự thật</t>
  </si>
  <si>
    <t>Đồng chí Lê Thanh Nghị - Nhà chính trị, kinh tế, quân sự, ngoại giao thời đại Hồ Chí Minh (Tái bản có sửa chữa, bổ sung)</t>
  </si>
  <si>
    <t>Cải cách tư pháp tại Toà án nhân dân Việt Nam trong giai đoạn mới (Sách chuyên khảo)</t>
  </si>
  <si>
    <t>Toà án nhân dân tối cao
Học viện Toà án
PGS.TS. Nguyễn Hoà Bình (Chủ biên)</t>
  </si>
  <si>
    <t>Đổi mới và hoàn thiện cơ chế nhân dân tham gia xét xử tại Toà án đáp ứng yêu cầu cải cách tư pháp (Sách chuyên khảo)</t>
  </si>
  <si>
    <t>Võ Văn Kiệt - Trí tuệ và sáng tạo
Tập I: Từ cuộc khởi nghĩa Nam Kỳ đến ngày ký Hiệp định Giơnevơ về Việt Nam</t>
  </si>
  <si>
    <t>Hoàng Lại  Giang</t>
  </si>
  <si>
    <t>TWĐH 1000, TPH 500 (94k)</t>
  </si>
  <si>
    <t>Biến đổi văn hoá sinh kế của cư dân tại quần thể danh thắng Tràng An trước tác động của du lịch</t>
  </si>
  <si>
    <t>Bùi Văn Mạnh</t>
  </si>
  <si>
    <t>Doanh nghiệp xã hội đáp ứng yêu cầu phát triển xã hội ở Việt Nam (Sách chuyên khảo) (Tiếng Lào)</t>
  </si>
  <si>
    <t>Sách tặng Lào 2022</t>
  </si>
  <si>
    <t>Kết tinh từ cuộc sống</t>
  </si>
  <si>
    <t>Xây dựng ý chí tự lực, tự cường và khát vọng phát triển đất nước phồn vinh, hạnh phúc</t>
  </si>
  <si>
    <t>Thế giới còn đổi thay, nhưng tư tưởng Hồ Chí Minh sống mãi (Tiếng Lào)</t>
  </si>
  <si>
    <t>PGS.TS. Bùi Đức Thọ - PGS.TS. Trương Thị Nam Thắng (Đồng chủ biên)
Người dịch: Phạm Thị Mận</t>
  </si>
  <si>
    <t>Tăng cường công tác xây dựng Đảng trong công an nhân dân theo Nghị quyết Đại hội XIII của Đảng</t>
  </si>
  <si>
    <t>Đại tướng Võ Nguyên Giáp
Người dịch: Nguyễn Thị Xuyến</t>
  </si>
  <si>
    <t>Cơ chế giải quyết tranh chấp thương mại và đầu tư ở các quốc gia thành viên Hiệp định đối tác toàn diện và tiến bộ xuyên Thái Bình Dương (Sách chuyên khảo)</t>
  </si>
  <si>
    <t>TWĐH 500, TPH 300 (254000)</t>
  </si>
  <si>
    <t>Đường lối văn hoá của Đảng trong chấn hưng, phát triển văn hoá Việt Nam</t>
  </si>
  <si>
    <t>Lê Mậu Lâm (Chủ biên), TS. Ngô Vương Anh, Nguyễn Băng Nhi</t>
  </si>
  <si>
    <t>TWĐH 500, TPH 500 (230k)</t>
  </si>
  <si>
    <t>Tài liệu học tập các văn kiện Hội nghị lần thứ sáu Ban Chấp hành Trung ương Đảng khoá XIII (Dùng cho cán bộ, đảng viên ở cơ sở)</t>
  </si>
  <si>
    <t>12/2022</t>
  </si>
  <si>
    <t>Tài liệu hỏi - đáp về các văn kiện Hội nghị lần thứ sáu Ban Chấp hành Trung ương Đảng khoá XIII (Dùng cho đoàn viên, hội viên các tổ chức chính trị - xã hội và tuyên truyền trong nhân dân)</t>
  </si>
  <si>
    <t>Lịch sử Đảng bộ xã Bình Hoà Bắc (1930-2005)</t>
  </si>
  <si>
    <t>Đảng bộ huyện Đức Huệ, tỉnh Long An
Ban Chấp hành Đảng bộ xã Bình Hoà Bắc</t>
  </si>
  <si>
    <t>Lịch sử Đảng bộ xã Mỹ Thạnh Bắc (1945-2010)</t>
  </si>
  <si>
    <t>Đảng bộ huyện Đức Huệ, tỉnh Long An
Ban Chấp hành Đảng bộ xã Mỹ Thạnh Bắc</t>
  </si>
  <si>
    <t>Giá trị và sự vận dụng, phát triển tư tưởng Hồ Chí Minh trong giai đoạn hiện nay (Xuất bản lần thứ hai, có sửa chữa, bổ sung)</t>
  </si>
  <si>
    <t>Mối quan hệ giữa đảng chính trị và nhóm lợi ích trong nền chính trị Mỹ hiện đại</t>
  </si>
  <si>
    <t>TS. Phan Duy Anh</t>
  </si>
  <si>
    <t>Tập bài giảng pháp luật đại cương (Tái bản có sửa chữa, bổ sung)</t>
  </si>
  <si>
    <t>Luật xây dựng (hiện hành) (Sửa đổi, bổ sung năm 2018, 2019, 2020)</t>
  </si>
  <si>
    <t>Vũ khí vô hình - Các hình thái chiến tranh trong kỷ nguyên mới (Sách tham khảo)</t>
  </si>
  <si>
    <t>Mark Galeotti
Người dịch: Nguyễn Minh Thu</t>
  </si>
  <si>
    <t>TWĐH 500, TPH 400 (231k)</t>
  </si>
  <si>
    <t>Xây dựng khung tiêu chí nền kinh tế thị trường định hướng xã hội chủ nghĩa ở Việt Nam  (Sách chuyên khảo)  (Tiếng Lào)</t>
  </si>
  <si>
    <t>TS. Phạm Minh Điển, TS. Hoàng Xuân Hoà, GS.TS. Đỗ Đức Bình, TS. Phạm Ngọc Thắng, TS. Trịnh Thị Mai Vân (Đồng chủ biên)
Người dịch: Dương Văn Tuyển</t>
  </si>
  <si>
    <t>Chiến thắng "Hà Nội - Điện Biên Phủ trên không 1972" - Sức mạnh Việt Nam và tầm vóc thời đại</t>
  </si>
  <si>
    <t>Trở về nguồn sáng</t>
  </si>
  <si>
    <t>Giáo hội Phật giáo Việt Nam
Hoà thượng Thích Quảng Tùng</t>
  </si>
  <si>
    <t>Niềm tin xã hội - Lý luận và thực tiễn</t>
  </si>
  <si>
    <t>PGS.TS. Đoàn Triệu Long</t>
  </si>
  <si>
    <t>TWĐH 700, TPH 100 (281k)</t>
  </si>
  <si>
    <t>Bình luận các tội xâm phạm trật tự quản lý kinh tế theo quy định của Bộ luật Hình sự năm 2015, sửa đổi, bổ sung năm 2017</t>
  </si>
  <si>
    <t>Định hướng, giải pháp bảo vệ nền tảng tư tưởng của Đảng, đấu tranh ngăn chặn các quan điểm sai trái, thù địch trên mạng xã hội (Sách chuyên khảo) (Tiếng Lào)</t>
  </si>
  <si>
    <t>Học viện Chính trị quốc gia Hồ Chí Minh - PGS.TS. Mai Đức Ngọc (chủ biên)
Người dịch: Tăng Thị Thơm</t>
  </si>
  <si>
    <t>Tài liệu nghiên cứu các văn kiện Hội nghị lần thứ sáu Ban Chấp hành Trung ương Đảng khoá XIII (Dùng cho cán bộ chủ chốt và báo cáo viên)</t>
  </si>
  <si>
    <t>Sự thật, Tân Á Châu</t>
  </si>
  <si>
    <t>Trợ giá 1000b, TPH 22.750 (60.000)</t>
  </si>
  <si>
    <t>Bảo đảm quyền con người trong thi hành án phạt tù tại Việt Nam (Sách chuyên khảo)</t>
  </si>
  <si>
    <t>Trường Đại học Luật Hà Nội
PGS.TS. Đỗ Thị Phượng</t>
  </si>
  <si>
    <t>Các tác phẩm đoạt giải Búa liềm vàng (2020-2021)</t>
  </si>
  <si>
    <t>680 trang ruột + 16 trang phụ bản</t>
  </si>
  <si>
    <t>Hỏi - đáp về công tác dân tộc của Mặt trận Tổ quốc Việt Nam</t>
  </si>
  <si>
    <t>Hội đồng Chỉ đạo xuất bản sách xã, phường, thị trấn (Uỷ ban Trung ương MTTQVN)</t>
  </si>
  <si>
    <t>Xã phường 2022</t>
  </si>
  <si>
    <t>TCCS, BÌnh Định</t>
  </si>
  <si>
    <t>Báo chí, truyền thông hiện đại: Thực tiễn, vấn đề, nhận định (Tiếng Lào)</t>
  </si>
  <si>
    <t>GS.TS. Tạ Ngọc Tấn
Người dịch: Cao Thị Lan Anh</t>
  </si>
  <si>
    <t>Quản lý nhà nước về kinh tế đất theo cơ chế thị trường ở Việt Nam (Sách chuyên khảo)</t>
  </si>
  <si>
    <t>GS.TS. Hoàng Văn Cường (Chủ biên)</t>
  </si>
  <si>
    <t>TWĐH 1000, TPH 200 (163k)</t>
  </si>
  <si>
    <t>Kỹ năng cơ bản dành cho cán bộ Mặt trận Tổ quốc ở cơ sở (Xuất bản lần thứ hai, có sửa chữa, bổ sung)</t>
  </si>
  <si>
    <t>Hội đồng Chỉ đạo xuất bản sách xã, phường, thị trấn (Lương Trọng Thành, Nguyễn Ngọc Thắng, Phùng Thị Quyên (Đồng chủ biên)</t>
  </si>
  <si>
    <t>TCCS, Bình định</t>
  </si>
  <si>
    <t>Chính sách tôn giáo của Mỹ và góc nhìn tham chiếu với Việt Nam (Sách chuyên khảo)</t>
  </si>
  <si>
    <t>TS. Phạm Thanh Hằng</t>
  </si>
  <si>
    <t>Hồ Chí Minh về chống quan liêu, tham nhũng, tiêu cực</t>
  </si>
  <si>
    <t>Hội đồng Chỉ đạo xuất bản sách xã, phường, thị trấn (PGS.TS. Phạm Minh Tuấn (Tuyển chọn, biên soạn))</t>
  </si>
  <si>
    <t>Quy định về công tác kiểm tra, giám sát và kỷ luật của Đảng</t>
  </si>
  <si>
    <t>Anh Chiêm đưa sách của đợt in nối 19.000 bản</t>
  </si>
  <si>
    <t>Đề cương về văn hoá Việt Nam</t>
  </si>
  <si>
    <t>Viện Nghiên cứu xây dựng Đảng
Ban Tổ chức Trung ương Đảng Cộng sản Trung Quốc</t>
  </si>
  <si>
    <t>9 biện pháp bảo đảm nghĩa vụ hợp đồng (Quy định, thực tế và thiết kế giao dịch theo Bộ luật Dân sự (hiện hành) (Tái bản lần thứ 4, có sửa chữa, bổ sung)</t>
  </si>
  <si>
    <t>Đổi mới mô hình tăng trưởng kinh tế Việt Nam (Sách chuyên khảo) (Tiếng Lào)</t>
  </si>
  <si>
    <t>TS. Đặng Kim Sơn (Chủ biên)
Người dịch: Cao Thị Lan Anh</t>
  </si>
  <si>
    <t>Đổi tên giặc lái Mỹ thành nhân viên quân sự Hoa Kỳ (Ký sự chiến tranh)</t>
  </si>
  <si>
    <t>Phạm Thanh</t>
  </si>
  <si>
    <t>Nhà hát kịch Việt Nam: 70 năm dấu ấn một chặng đường (1952-2022)</t>
  </si>
  <si>
    <t>Bộ Văn hoá, Thể thao và Du lịch</t>
  </si>
  <si>
    <t>Sự  thật</t>
  </si>
  <si>
    <t>Những vấn đề lý luận và thực tiễn mới trong Văn kiện Đại hội XIII của Đảng</t>
  </si>
  <si>
    <t>Viện Hàn lâm khoa học xã hội Việt Nam - Viện Triết học - Hội Triết học - GS.TS. Lê Hữu Nghĩa (Chủ biên)</t>
  </si>
  <si>
    <t>5 tác phẩm bảo vật quốc gia: Đường cách mệnh; Nhật ký trong tù; Lời kêu gọi toàn quốc kháng chiến; Lời kêu gọi đồng bào và chiến sĩ cả nước; Di chúc</t>
  </si>
  <si>
    <t>Chính sách đối ngoại của Ucraina từ năm 1991 đến nay: Kinh nghiệm và bài học cho Việt Nam trong quan hệ với các nước lớn (Sách chuyên khảo)</t>
  </si>
  <si>
    <t>TWĐH 700, TPH 700 (153k)</t>
  </si>
  <si>
    <t>Kỹ năng, nghiệp vụ dành cho công chức văn phòng - thống kê cấp xã (Xuất bản lần thứ hai, có sửa chữa, bổ sung)</t>
  </si>
  <si>
    <t>Hội đồng Chỉ đạo xuất bản sách xã, phường, thị trấn
(TS. Nguyễn Thị Thanh Hương) (Chủ biên)</t>
  </si>
  <si>
    <t>Báo ND HN, BÌnh Định</t>
  </si>
  <si>
    <t>Tăng cường mối quan hệ giữa Đảng, Nhà nước và nhân dân theo tư tưởng Hồ Chí Minh (Xuất bản lần thứ hai)</t>
  </si>
  <si>
    <t>Lời Bác dạy thanh niên</t>
  </si>
  <si>
    <t>Lễ tân ngoại giao thực hành (Tái bản có sửa chữa, bổ sung) (Tiếng Lào)</t>
  </si>
  <si>
    <t xml:space="preserve">Võ Anh Tuấn
Người dịch: Nguyễn Minh Tâm </t>
  </si>
  <si>
    <t>Cẩm nang an toàn cho học sinh khi sử dụng Internet</t>
  </si>
  <si>
    <t>Hội đồng Chỉ đạo xuất bản sách xã, phường, thị trấn
(Nguyễn Tiến Xuân - Hoàng Thanh Nam - Nguyễn Thị Loan)</t>
  </si>
  <si>
    <t>Liên kết với NXB TT &amp; TT</t>
  </si>
  <si>
    <t>Tư tưởng Hồ Chí Minh về văn hoá</t>
  </si>
  <si>
    <t>Hội đồng Chỉ đạo xuất bản sách xã, phường, thị trấn 
PGS.TS. Vũ Thị Phương Hậu (Chủ biên)</t>
  </si>
  <si>
    <t>Sổ tay hỏi - đáp đoàn viên thanh niên với công tác bảo vệ nền tảng tư tưởng của Đảng, đấu tranh phản bác các quan điểm sai trái, thù địch hiện nay</t>
  </si>
  <si>
    <t>Tăng cường công tác xây dựng Đảng trong các cơ quan báo chí (Tiếng Lào)</t>
  </si>
  <si>
    <t>Ban Tuyên giáo Trung ương Đảng
Người dịch: Tăng Thị Thơm</t>
  </si>
  <si>
    <t>Truyền thông phát triển xã hội, văn hoá, ngoại giao văn hóa trong bối cảnh toàn cầu hóa và cách mạng công nghiệp 4.0 (Tiếng Lào)</t>
  </si>
  <si>
    <t xml:space="preserve">PGS.TS. Lê Thanh Bình
Người dịch: Nguyễn Minh Tâm </t>
  </si>
  <si>
    <t>Thể chế kinh tế thị trường Việt Nam, Liên bang Nga, một số nước Đông Âu và Trung Quốc</t>
  </si>
  <si>
    <t>TWĐH 1000, TPH 200 (152k)</t>
  </si>
  <si>
    <t>Hỏi - đáp về một số tín ngưỡng, tôn giáo</t>
  </si>
  <si>
    <t>Ban Dân vận Thành uỷ Hải Phòng
Lê Trí Vũ, Bùi Trung Tiến (Đồng chủ biên)</t>
  </si>
  <si>
    <t>Vai trò của Thái sư Lưu Cơ trong lịch sử (Kỷ yếu Hội thảo khoa học)</t>
  </si>
  <si>
    <t>Hội Khoa học Lịch sử Việt Nam
Trung tâm Bảo tồn di sản Thăng Long - Hà Nội
Hội đồng Lưu tộc Việt Nam</t>
  </si>
  <si>
    <t>Xây dựng nền hành chính dân chủ, chuyên nghiệp, hiện đại, tinh gọn, hiệu lực, hiệu quả, có năng lực kiến tạo phát triển, liêm chính, phục vụ nhân dân</t>
  </si>
  <si>
    <t>TWĐH 1000, TPH 100 (183k)</t>
  </si>
  <si>
    <t>Tăng cường kiểm soát quyền lực trong công tác cán bộ giai đoạn hiện nay</t>
  </si>
  <si>
    <t>Phạm Thị Thanh Trà (Chủ biên)</t>
  </si>
  <si>
    <t>Giáo dục kỹ năng sống cho học sinh theo định hướng phát triển phẩm chất, năng lực</t>
  </si>
  <si>
    <t>Hội đồng Chỉ đạo xuất bản sách xã, phường, thị trấn (ThS. Phùng Thị Vân Anh, ThS. Nguyễn Thị Hương Lan, ThS. Lại Thi Thu Thuý)</t>
  </si>
  <si>
    <t>Bệnh truyền nhiễm, nhiệt đới - Cách chẩn đoán, điều trị và phòng bệnh</t>
  </si>
  <si>
    <t>Hội đồng Chỉ đạo xuất bản sách xã, phường, thị trấn
PGS.TS. Bùi Vũ Huy, GS. TS. Nguyễn Văn Kính (Chủ biên)</t>
  </si>
  <si>
    <t>Có một cơn đau mang tên trầm cảm</t>
  </si>
  <si>
    <t>PGS.TS. Nguyễn Thị Phương Hoa</t>
  </si>
  <si>
    <t>Ngoại giao văn hoá Việt Nam - Một thập kỷ hội nhập quốc tế và một số vấn đề đặt ra trong giai đoạn 2021-2030 (Sách chuyên khảo)</t>
  </si>
  <si>
    <t>PGS.TS. Lê Hải Bình - ThS. Trần Quốc Khánh (Đồng chủ biên)</t>
  </si>
  <si>
    <t>TWĐH 1000, TPH 200 (277k)</t>
  </si>
  <si>
    <t>SÁCH XUẤT BẢN NĂM 2023</t>
  </si>
  <si>
    <t>Đổi mới tư duy và phong cách lãnh đạo trong điều kiện công nghệ số ở Việt Nam - Một số vấn đề lý luận và thực tiễn</t>
  </si>
  <si>
    <t>TS. Nguyễn Hải Thanh - TS. Nguyễn Văn Quang</t>
  </si>
  <si>
    <t>Giao tiếp và kỹ năng giao tiếp của Công an nhân dân</t>
  </si>
  <si>
    <t>Bộ Công an
Học viện Chính trị Công an nhân dân
TS. Nguyễn Tuyết Lan</t>
  </si>
  <si>
    <t>CD-Audio sách xã, phường, thị trấn năm 2022 (Dùng cho Đài truyền thanh ở cơ sở)
Các ấn phẩm: 
* Kể chuyện Bác Hồ
* Tài liệu tuyên truyền biển, đảo
* Những mẩu chuyện bảo vệ biên cương trong lịch sử</t>
  </si>
  <si>
    <t>Vinaka</t>
  </si>
  <si>
    <t>Bác Hồ của chúng em</t>
  </si>
  <si>
    <t>Hội đồng Chỉ đạo xuất bản sách xã, phường, thị trấn
Chu Trọng Huyến</t>
  </si>
  <si>
    <t>Hỏi - đáp về công tác kiểm tra, giám sát và kỷ luật của Đảng</t>
  </si>
  <si>
    <t>Hội đồng Chỉ đạo xuất bản sách xã, phường, thị trấn
Uỷ ban Kiểm tra Trung ương</t>
  </si>
  <si>
    <t>Dinh dưỡng thường thức trong gia đình</t>
  </si>
  <si>
    <t>Hội đồng Chỉ đạo xuất bản sách xã, phường, thị trấn
ThS. BS. Nguyễn Văn Tiến</t>
  </si>
  <si>
    <t>Lịch sử giáo dục tỉnh Vĩnh Long (1732-2010)</t>
  </si>
  <si>
    <t>Sở Giáo dục và Đào tạo tỉnh Vĩnh Long
TS. Trương Thị Bé Hai (Chủ biên)</t>
  </si>
  <si>
    <t>Giáo trình Triết học Mác - Lênin (Tiếng Lào)</t>
  </si>
  <si>
    <t>Sách Lào 2022</t>
  </si>
  <si>
    <t>Quản lý thông tin trên mạng xã hội trong bối cảnh bùng nổ thông tin (Tiếng Lào)</t>
  </si>
  <si>
    <t>Tư tưởng, lý luận với đổi mới và phát triển đất nước (Tiếng Lào)</t>
  </si>
  <si>
    <t>Một số vấn đề lý luận và thực tiễn phát triển đất nước: Hiện trạng - Vấn đề đặt ra - Định hướng trong giai đoạn mới (Tiếng Lào)</t>
  </si>
  <si>
    <t>PGS.TS. Trần Quốc Toản (CB), GS.TS. Phùng Hữu Phú, GS.TS. Tạ Ngọc Tấn (ĐCB)</t>
  </si>
  <si>
    <t>Pháp luật trong bối cảnh cách mạng công nghiệp lần thứ tư (Sách chuyên khảo) (Tiếng Lào)</t>
  </si>
  <si>
    <t>PGS.TS. Đặng Minh Tuấn (CB)</t>
  </si>
  <si>
    <t>Chính sách pháp luật – Những vấn đề lý luận và thực tiễn (Tiếng Lào)</t>
  </si>
  <si>
    <t>Nhận thức và giải pháp thực hiện các đột phá chiến lược phát triển đất nước đến năm 2025, 2030 và tầm nhìn đến năm 2045 (Sách chuyên khảo)</t>
  </si>
  <si>
    <t>Lịch sử Đảng bộ huyện Ea H'Leo (1945-2020)</t>
  </si>
  <si>
    <t>Đảng bộ tỉnh Đắk Lắk
Ban Chấp hành Đảng bộ huyện Ea H'Leo</t>
  </si>
  <si>
    <t>Kinh tế tập thể và liên kết kinh tế nhìn từ mô hình hội quán tỉnh Đồng Tháp</t>
  </si>
  <si>
    <t>Lê Minh Hoan - Bùi Văn Huyền</t>
  </si>
  <si>
    <t>Lịch sử Công thương Việt Nam 1945-2010</t>
  </si>
  <si>
    <t>Dưới cái bóng của Bắc Kinh: Thách thức mang tên Trung Quốc của Đông Nam Á (Sách tham khảo phục vụ lãnh đạo, quản lý)
Lưu hành nội bộ</t>
  </si>
  <si>
    <t>Murray Hiebert</t>
  </si>
  <si>
    <t>Quy định về kỷ luật tổ chức Đảng, đảng viên vi phạm</t>
  </si>
  <si>
    <t>Mối quan hệ giữa pháp luật và đạo đức trong lĩnh vực hôn nhân, gia đình - Nghiên cứu so sánh Việt Nam và Hàn Quốc</t>
  </si>
  <si>
    <t>TS. Lee Seon Hee</t>
  </si>
  <si>
    <t>LKTG 500, TPH 500</t>
  </si>
  <si>
    <t>Văn kiện Hội nghị lần thứ sáu Ban Chấp hành Trung ương Đảng khoá XIII (Lưu hành nội bộ)</t>
  </si>
  <si>
    <t>Sự thật, BĐ, Báo ND HN, ND HCM, TCCS, Tiến Bộ</t>
  </si>
  <si>
    <t>Thường thức lý luận chủ nghĩa Mác - Lênin, tư tưởng Hồ Chí Minh về tôn giáo</t>
  </si>
  <si>
    <t>Võ Văn Kiệt - Trí tuệ và sáng tạo
Tập II: Từ Hiệp định Giơnevơ về Việt Nam đến ngày 30/4/1975</t>
  </si>
  <si>
    <t>Hoàng Lại Giang</t>
  </si>
  <si>
    <t>TWĐH 1000, TPH 500 (150K)</t>
  </si>
  <si>
    <t>Hội đồng Chỉ đạo xuất bản sách xã, phường, thị trấn
(Học viện Chính trị quốc gia Hồ Chí Minh)</t>
  </si>
  <si>
    <t>Lịch sử Đảng bộ và nhân dân xã Cự Thắng (1945-2020)</t>
  </si>
  <si>
    <t>Huyện uỷ Thanh Sơn, tỉnh Phú Thọ
Ban Chấp hành Đảng bộ xã Cự Thắng</t>
  </si>
  <si>
    <t>Thoái hoá đất nông nghiệp tại tỉnh Đắk Lắk (Sách chuyên khảo)</t>
  </si>
  <si>
    <t>Bộ Tài nguyên và Môi trường
Trường Đại học Tài nguyên và Môi trường Hà Nội
TS. Trần Xuân Biên (Chủ biên)</t>
  </si>
  <si>
    <t>Lịch sử truyền thống cách mạng xã Bình Thạnh (1945 - 2015)</t>
  </si>
  <si>
    <t>Đảng bộ huyện Cao Lãnh, tỉnh Đồng Tháp
Ban Chấp hành Đảng bộ xã Bình Thạnh</t>
  </si>
  <si>
    <t>Văn kiện Đảng bộ tỉnh Sơn La
Tập 3 (1966-1967)</t>
  </si>
  <si>
    <t>Văn kiện Đảng bộ tỉnh Sơn La
Tập 4 (1968-1970)</t>
  </si>
  <si>
    <t>Văn kiện Đảng bộ tỉnh Sơn La
Tập 5 (1971-1972)</t>
  </si>
  <si>
    <t>Văn kiện Đảng bộ tỉnh Sơn La
Tập 6 (1973-1975)</t>
  </si>
  <si>
    <t>Hội đồng Chỉ đạo xuất bản sách xã, phường, thị trấn
(Viện Tâm lý học và truyền thông
PGS.TS. Nguyễn Thị Phương Hoa, TS. Nguyễn Thị Chính)</t>
  </si>
  <si>
    <t>Biển, đảo Việt Nam - Những thông tin cơ bản
Tập 3: Khai thác, sử dụng biển Việt Nam</t>
  </si>
  <si>
    <t>Hội đồng Chỉ đạo xuất bản sách xã, phường, thị trấn
(Nguyễn Chu Hồi)</t>
  </si>
  <si>
    <t>Sự thật, BĐ</t>
  </si>
  <si>
    <t>Biển, đảo Việt Nam - Những thông tin cơ bản
Tập 4: Phát triển kinh tế biển Việt Nam</t>
  </si>
  <si>
    <t>Khởi nghiệp với nghề chăn nuôi gia súc</t>
  </si>
  <si>
    <t>Hội đồng Chỉ đạo xuất bản sách xã, phường, thị trấn
(TS. Ngô Thị Kim Cúc (Chủ biên))</t>
  </si>
  <si>
    <t>Liên kết với NXB Thông tin &amp; TT</t>
  </si>
  <si>
    <t>Vai trò của báo chí, xuất bản trong công tác bảo vệ nền tảng tư tưởng của Đảng (Kỷ yếu Hội thảo khoa học)</t>
  </si>
  <si>
    <t>Học viện Báo chí và Tuyên truyền - Nhà xuất bản Chính trị quốc gia Sự thật</t>
  </si>
  <si>
    <t>Kỹ năng tổ chức các hoạt động công tác thanh thiếu niên</t>
  </si>
  <si>
    <t>Hội đồng Chỉ đạo xuất bản sách xã, phường, thị trấn
(TS. Phạm Đình Nghiệp - TS. Lê Văn Cầu)</t>
  </si>
  <si>
    <t>TCCS, BĐ</t>
  </si>
  <si>
    <t>Liên kết với NXB Thanh niên</t>
  </si>
  <si>
    <t>Võ Văn Kiệt - Trí tuệ và sáng tạo
Tập III: Thực tiễn và sáng tạo</t>
  </si>
  <si>
    <t>TWĐH 1000, TPH 500 (118K)</t>
  </si>
  <si>
    <t>Thường thức lý luận chủ nghĩa Mác - Lênin, tư tưởng Hồ Chí Minh về văn hoá</t>
  </si>
  <si>
    <t>Thường thức về Lịch sử Đảng Cộng sản Việt Nam
Quyển 1: Đảng Cộng sản Việt Nam ra đời</t>
  </si>
  <si>
    <t>Thường thức về tư tưởng Hồ Chí Minh</t>
  </si>
  <si>
    <t>Thường thức về xây dựng Đảng
Chủ nghĩa Mác - Lênin, tư tưởng Hồ Chí Minh về xây dựng Đảng</t>
  </si>
  <si>
    <t>Thường thức về triết học Mác - Lênin
Quyển 1: Thế giới quan triết học duy vật biện chứng</t>
  </si>
  <si>
    <t>Thường thức về chủ nghĩa xã hội khoa học
Quyển 1: Quan điểm của chủ nghĩa Mác - Lênin về chủ nghĩa xã hội và con đường đi lên chủ nghĩa xã hội</t>
  </si>
  <si>
    <t>Giáo trình sử dụng đất và kinh tế đất (Dùng cho sinh viên hệ đại học ngành Quản lý đất đai)</t>
  </si>
  <si>
    <t>Tiềm năng sử dụng tài nguyên đất tỉnh Quảng Ninh (Sách chuyên khảo)</t>
  </si>
  <si>
    <t>Tám vị vua triều Lý</t>
  </si>
  <si>
    <t>Vũ Ngọc Khánh</t>
  </si>
  <si>
    <t>NXB Văn hoá TT xb năm 2003</t>
  </si>
  <si>
    <t>Phát triển nhanh và bền vững: Kinh nghiệm thành công của thế giới và định hướng chính sách của Việt Nam trong điều kiện mới (Sách chuyên khảo)</t>
  </si>
  <si>
    <t>PGS.TS. Nguyễn Tiến Dũng - TS. Nguyễn Thanh Trọng (Đồng chủ biên)</t>
  </si>
  <si>
    <t>Phương pháp phân tích luật viết
(Xuất bản lần thứ tư, có sửa chữa, bổ sung)</t>
  </si>
  <si>
    <t>Phát huy vai trò của Mặt trận Tổ quốc Việt Nam đối với xây dựng khối đại đoàn kết toàn dân tộc trong tình hình mới</t>
  </si>
  <si>
    <t>TS. Nguyễn Hữu Dũng - TS. Lê Mậu Nhiệm (Đồng chủ biên)</t>
  </si>
  <si>
    <t>TWĐH 1000, TPH 100 (157k)</t>
  </si>
  <si>
    <t>Tư tưởng triết học Hồ Chí Minh -  Một số vấn đề cơ bản (Xuất bản lần thứ hai, có chỉnh sửa, bổ sung)</t>
  </si>
  <si>
    <t>GS.TS. Trần Văn Phòng, PGS. TS. Hoàng Anh</t>
  </si>
  <si>
    <t>Lịch sử Đảng bộ và nhân dân xã Vân Trường (1930 - 2020)</t>
  </si>
  <si>
    <t>Huyện uỷ Tiền Hải, tỉnh Thái Bình
Ban Chấp hành Đảng bộ xã Vân Trường</t>
  </si>
  <si>
    <t>Chuông làng báo - Sự thật sau sự thật</t>
  </si>
  <si>
    <t>Tạ Ngọc Tấn</t>
  </si>
  <si>
    <t>TWĐH 1000, TPH 500 (141k)</t>
  </si>
  <si>
    <t>Hội đồng Chỉ đạo xuất bản sách xã, phường, thị trấn
(TS. Trần Anh Tuấn, Đặng Thị Mỹ Hạnh)</t>
  </si>
  <si>
    <t>Hỏi - đáp về quy định và hướng dẫn thi hành Điều lệ Đảng (Xuất bản lần thứ hai)</t>
  </si>
  <si>
    <t>Hội đồng Chỉ đạo xuất bản sách xã, phường, thị trấn
(PGS.TS. Lâm Quốc Tuấn - PGS.TS. Nguyễn Minh Tuấn (Đồng chủ biên))</t>
  </si>
  <si>
    <t>Giáo trình triết học Mác - Lênin (Dành cho bậc đại học hệ không chuyên lý luận chính trị)</t>
  </si>
  <si>
    <t>Lôgích pháp trị trong quá trình hiện đại hoá quản lý đất nước (Sách tham khảo)
Người dịch: Vũ Thị Thìn</t>
  </si>
  <si>
    <t>Vương Tĩnh</t>
  </si>
  <si>
    <t>TWĐH 1000, TPH 500 (268k)</t>
  </si>
  <si>
    <t>Chính sách pháp luật tố tụng dân sự đáp ứng yêu cầu của cuộc cách mạng công nghiệp lần thứ tư ở Việt Nam (Sách chuyên khảo)</t>
  </si>
  <si>
    <t>TS. Nguyễn Bích Thảo (Chủ biên)</t>
  </si>
  <si>
    <t>TWĐH 500, TPH 200 (391k)</t>
  </si>
  <si>
    <t>Bác Hồ trở lại Tuyên Quang lãnh đạo toàn quốc kháng chiến - Tầm vóc lịch sử và giá trị thời đại (Kỷ yếu Hội thảo khoa học)</t>
  </si>
  <si>
    <t>Tỉnh uỷ Tuyên Quang - Học viện Chính trị quốc gia Hồ Chí Minh</t>
  </si>
  <si>
    <t>Cơ chế quốc tế, khu vực và quốc gia về thúc đẩy và bảo vệ quyền con người (Sách tham khảo)</t>
  </si>
  <si>
    <t>Học viện Chính trị quốc gia Hồ Chí Minh
PGS.TS. Tường Duy Kiên - PGS. TS. Nguyễn Thị Thanh Hải</t>
  </si>
  <si>
    <t>Tổ chức Nhà nước Việt Nam hiện nay - Những vấn đề lý luận và thực tiễn</t>
  </si>
  <si>
    <t>Bộ Nội vụ
Viện Khoa học tổ chức nhà nước
TS. Nguyễn Ngọc Vân (Chủ biên)</t>
  </si>
  <si>
    <t>TWĐH 800, TPH 200 (158k)</t>
  </si>
  <si>
    <t>Kinh tế truyền thông: Lý luận, thực tiễn và kinh nghiệm</t>
  </si>
  <si>
    <t>Học viện Báo chí và Tuyên truyền
Nhà xuất bản Chính trị quốc gia Sự thật</t>
  </si>
  <si>
    <t>Trí tuệ nhân tạo và ngoại giao số - Thách thức và cơ hội (Sách tham khảo)
Người dịch: Đinh Trọng Minh</t>
  </si>
  <si>
    <t>Fatima Roumate (Chủ biên)</t>
  </si>
  <si>
    <t>TWĐH 1000, TPH 500 (266k)</t>
  </si>
  <si>
    <t>Hiểu và quản lý tổ chức công
Người dịch: Nguyễn Đăng Núi, Lê Thị Thu Hương, Lê Thị Việt Trinh
Hiệu đính: Nguyễn Đăng Núi, Hoàng Thị Ba</t>
  </si>
  <si>
    <t>Hal G. Rainey, Sergio Fernandez, Deanna Malatesta</t>
  </si>
  <si>
    <t>TWĐH 500, TPH 1000 (313k)</t>
  </si>
  <si>
    <t>Thường thức về các tổ chức trong hệ thống chính trị</t>
  </si>
  <si>
    <t>Chính sách, pháp luật về kinh doanh bất động sản du lịch góp phần khôi phục ngành du lịch sau đại dịch Covid-19 ở Việt Nam</t>
  </si>
  <si>
    <t>TS. Đoàn Trung Kiên - PGS.TS. Nguyễn Quang Tuyến - TS. Đoàn Văn Bình (Đồng chủ biên)</t>
  </si>
  <si>
    <t>Thường thức về triết học Mác - Lênin - Quyển 1: Thế giới quan triết học duy vật biện chứng</t>
  </si>
  <si>
    <t>Tranh chấp Biển Đông: Pháp lý và thực tiễn</t>
  </si>
  <si>
    <t>TS. Trần Công Trục (Chủ biên)</t>
  </si>
  <si>
    <t>TWĐH 1000b, TPH 500b (181k)</t>
  </si>
  <si>
    <t>Tôn giáo và công bằng kinh tế (Sách tham khảo)</t>
  </si>
  <si>
    <t>Michael Zweig (Chủ biên)
Người dịch: Thu Hằng, Diễm Hương, Thanh Vân, Thiên Quân, Thu Thuỷ
Người hiệu đính: Hoàng Văn Nghĩa</t>
  </si>
  <si>
    <t>TWĐH 500, TPH 500 (328k)</t>
  </si>
  <si>
    <t>Lê Thanh Nghị Tuyển tập - Tập 1 (1953-1973)</t>
  </si>
  <si>
    <t>Lê Thanh Nghị Tuyển tập - Tập 2 (1974 -1982)</t>
  </si>
  <si>
    <t>Kiên quyết, kiên trì đấu tranh phòng, chống tham nhũng, tiêu cực, góp phần xây dựng Đảng và Nhà nước ta ngày càng trong sạch, vững mạnh</t>
  </si>
  <si>
    <t>TWĐH 2023 (KH VPTW)</t>
  </si>
  <si>
    <t>1/2023</t>
  </si>
  <si>
    <t>Lịch sử Đảng bộ Khối Cơ quan và Doanh nghiệp tỉnh Điện Biên - Tập I (1963-2020)</t>
  </si>
  <si>
    <t>Đảng bộ tỉnh Điện Biên
Ban Chấp hành Đảng bộ Khối Cơ quan và Doanh nghiệp tỉnh</t>
  </si>
  <si>
    <t>Phát triển văn hoá và con người Việt Nam - Nền tảng tinh thần, nguồn lực nội sinh phát triển đất nước (Sách chuyên khảo)</t>
  </si>
  <si>
    <t>PGS.TS. Nguyễn Duy Bắc (Chủ biên)</t>
  </si>
  <si>
    <t>TWĐH 1000, TPH 100 (152k)</t>
  </si>
  <si>
    <t>Thao túng giá cổ phiếu trên thị trường chứng khoán tập trung Việt Nam dưới góc nhìn chuyên sâu về tài chính và pháp luật</t>
  </si>
  <si>
    <t>Quách Minh Trí</t>
  </si>
  <si>
    <t>Tham nhũng dầu mỏ - Thế lực nhiễu loạn thế giới
Sách tham khảo (Xuất bản lần thứ hai)</t>
  </si>
  <si>
    <t>Alexandra Gillies
Phạm Nguyên Trường dịch</t>
  </si>
  <si>
    <t>Sức mạnh mềm của Trung Quốc trong cạnh tranh chiến lược với Mỹ ở khu vực Ấn Độ Dương - Thái Bình Dương: Tác động và hàm ý đối với Việt Nam (Sách chuyên khảo)</t>
  </si>
  <si>
    <t>TS. Đinh Thị Hiền Lương (Chủ biên)</t>
  </si>
  <si>
    <t>Mối quan hệ giữa thực hành dân chủ và tăng cường pháp chế, bảo đảm kỷ cương xã hội (Sách chuyên khảo)</t>
  </si>
  <si>
    <t xml:space="preserve">Hồ Chí Minh một người châu Á của mọi thời đại </t>
  </si>
  <si>
    <t>TWĐH 500c, TPH 500c (giá 248.000đ)</t>
  </si>
  <si>
    <t>Phòng, chống tham nhũng, tiêu cực trong các cơ quan hành chính nhà nước cấp Trung ương thông qua công tác kiểm tra, giám sát của Đảng</t>
  </si>
  <si>
    <t>TS. Trần Văn Tĩnh</t>
  </si>
  <si>
    <t>TWĐH 700, TPH 100 (158k)</t>
  </si>
  <si>
    <t>Quan hệ giữa phát triển lực lượng sản xuất và hoàn thiện quan hệ sản xuất ở Việt Nam trong điều kiện kinh tế thị trường hiện đại và hội nhập quốc tế (Sách chuyên khảo)</t>
  </si>
  <si>
    <t>PGS.TS. Ngô Tuấn Nghĩa (Chủ biên)</t>
  </si>
  <si>
    <t>TWĐH 500, TPH 100 (211k)</t>
  </si>
  <si>
    <t>Sáng đời - Vinh nghiệp (Dành cho các nhà quản lý và doanh nhân)</t>
  </si>
  <si>
    <t>Nguyễn Tất Thịnh</t>
  </si>
  <si>
    <t>Một số vấn đề lý luận và thực tiễn về chủ nghĩa xã hội và con đường đi lên chủ nghĩa xã hội ở Việt Nam (Tiếng Tây Ban Nha)</t>
  </si>
  <si>
    <t>Đào tạo, bồi dưỡng cán bộ đủ khả năng làm việc trong môi trường quốc tế</t>
  </si>
  <si>
    <t>Ban Tổ chức Trung ương
ThS. Hoàng Đăng Quang - PGS.TS. Vũ Thanh Sơn (Đồng chủ biên)</t>
  </si>
  <si>
    <t>TWĐH 1000, TPH 100 (338k)</t>
  </si>
  <si>
    <t>Xã hội kiểm duyệt: Nhà nước giám sát của Trung Quốc (Sách tham khảo đặc biệt, lưu hành nội bộ)</t>
  </si>
  <si>
    <t>Kai Strittmatter</t>
  </si>
  <si>
    <t>Không nộp lưu chiểu, cấp phát theo chỉ đạo của GĐ</t>
  </si>
  <si>
    <t>Bảo đảm an ninh, trật tự ở địa bàn cơ sở và một số nghiệp vụ công an xã, phường, thị trấn</t>
  </si>
  <si>
    <t>Hội đồng Chỉ đạo xuất bản sách xã, phường, thị trấn
(TS. Bùi Thanh Tuấn (Chủ biên))</t>
  </si>
  <si>
    <t>Báo ND HN, BĐ</t>
  </si>
  <si>
    <t>Hỏi - đáp về chương trình "Mỗi xã một sản phẩm" (OCOP) và một số cơ chế, chính sách hỗ trợ phát triển</t>
  </si>
  <si>
    <t>Hội đồng Chỉ đạo xuất bản sách xã, phường, thị trấn
(TS. Trần Văn Khuyên, TS. Nguyễn Diệu Linh)</t>
  </si>
  <si>
    <t>Những điểm mới trong công tác dân vận của Đảng</t>
  </si>
  <si>
    <t>Hội đồng Chỉ đạo xuất bản sách xã, phường, thị trấn
(Ban Dân vận Trung ương)</t>
  </si>
  <si>
    <t>Hội đồng Chỉ đạo xuất bản sách xã, phường, thị trấn
(Lê Minh Hoan - Bùi Văn Huyền)</t>
  </si>
  <si>
    <t>Nâng cao chất lượng giáo dục pháp luật trong các doanh nghiệp ở tỉnh Vĩnh Phúc hiện nay</t>
  </si>
  <si>
    <t>Trường Chính trị tỉnh Vĩnh Phúc
TS. Hà Vũ Tuyến, ThS. Nguyễn Thị Hải Hà (Đồng chủ biên)</t>
  </si>
  <si>
    <t>Đảng bộ tỉnh Vĩnh Phúc lãnh đạo xây dựng nguồn nhân lực đáp ứng yêu cầu phát triển trong tình hình mới
Tập 1 (2001 - 2015)</t>
  </si>
  <si>
    <t>Trường Chính trị tỉnh Vĩnh Phúc
TS. Hà Vũ Tuyến (Chủ biên)</t>
  </si>
  <si>
    <t>Chuyển đổi số - Kinh nghiệm quốc tế và lộ trình cho Việt Nam (Sách chuyên khảo)</t>
  </si>
  <si>
    <t>PGS.TS.  Bùi Quang Tuấn - TS. Hà Huy Ngọc (Đồng chủ biên)</t>
  </si>
  <si>
    <t>TWĐH 1000, TPH 200 (189k)</t>
  </si>
  <si>
    <t>Nâng cao hiệu quả quản lý tài sản công ở Việt Nam (Sách chuyên khảo)</t>
  </si>
  <si>
    <t>Tư tưởng Hồ Chí Minh về xây dựng đất nước phồn vinh, hạnh phúc</t>
  </si>
  <si>
    <t>Định vị các ngành công nghiệp văn hoá trong phát triển bền vững ở Việt Nam (Sách chuyên khảo)</t>
  </si>
  <si>
    <t>PGS. TS. Nguyễn Thị Thu Phương (Chủ biên)</t>
  </si>
  <si>
    <t>TWDH 700, TPH 100 (215k)</t>
  </si>
  <si>
    <t>Những tấm gương sáng thời đại Hồ Chí Minh (Sách chuyên khảo)</t>
  </si>
  <si>
    <t>TS. Lê Thị Thu Hồng</t>
  </si>
  <si>
    <t>Luật Thực hiện dân chủ ở cơ sở</t>
  </si>
  <si>
    <t>Luật Dầu khí</t>
  </si>
  <si>
    <t>Văn học, nghệ thuật với những vấn đề quan trọng, cấp thiết của đất nước</t>
  </si>
  <si>
    <t>TWĐH 500, LKTG 300 (không giá)</t>
  </si>
  <si>
    <t>Quan hệ pháp lý giữa Nhà nước và doanh nghiệp nhà nước trong nền kinh tế thị trường định hướng xã hội chủ nghĩa (Sách chuyên khảo)</t>
  </si>
  <si>
    <t>TWĐH 1000, TPH 200 (162k)</t>
  </si>
  <si>
    <t>Cuộc chiến dài hơi: Đại chiến lược của Trung Quốc nhằm thay đổi trật tự của Mỹ (Sách tham khảo)</t>
  </si>
  <si>
    <t>Rush Doshi
Mỹ Châu dịch</t>
  </si>
  <si>
    <t>TWĐH 500, TPH 500 (467k)</t>
  </si>
  <si>
    <t>Nguyễn Chí Diểu - Tiểu sử</t>
  </si>
  <si>
    <t>Vận dụng các nguyên tắc của quản trị nhà nước tốt vào đổi mới quản lý nhà nước ở Việt Nam hiện nay (Sách chuyên khảo)</t>
  </si>
  <si>
    <t>PGS. TS. Vũ Công Giao</t>
  </si>
  <si>
    <t>TWĐH 1000, TPH 500 (202k)</t>
  </si>
  <si>
    <t>Luật Tần số vô tuyến điện (hiện hành) (sửa đổi, bổ sung năm 2022)</t>
  </si>
  <si>
    <t>2/2023</t>
  </si>
  <si>
    <t>Đối đầu Nga - Mỹ "Cuộc chiến tranh lạnh" mới? (Sách tham khảo)</t>
  </si>
  <si>
    <t>Igor Prokopenko
Người dịch: Lê Thanh Vạn, Nguyễn Trung, Võ Quốc Khánh</t>
  </si>
  <si>
    <t>TWĐH 500, TPH 500 (195k)</t>
  </si>
  <si>
    <t>Địa - chính trị thế giới</t>
  </si>
  <si>
    <t>PGS. TS. Nguyễn Thị Quế - ThS. Ngô Thị Thuý Hiền (Đồng chủ biên)</t>
  </si>
  <si>
    <t>Tuyến lợi thế: Chiến lược lớn của Nhật Bản trong kỷ nguyên Abe Shinzo (Sách tham khảo)</t>
  </si>
  <si>
    <t>Michael J. Green
Biên dịch và hiệu đính: Lý Thị Hải Yến, Chu Hải Phong, Phùng Đức Tường</t>
  </si>
  <si>
    <t>TWĐH 500, TPH 1000 (193k)</t>
  </si>
  <si>
    <t>Luật Thanh tra</t>
  </si>
  <si>
    <t>Tài liệu bồi dưỡng nhận thức về Đảng (Xuất bản lần thứ 21 có sửa chữa, bổ sung)</t>
  </si>
  <si>
    <t>Sách LC là cuốn in nối 10000 của TTPH</t>
  </si>
  <si>
    <t>50 năm Hiệp định Paris - Mốc son lịch sử</t>
  </si>
  <si>
    <t>Hội Khoa học Lịch sử Việt Nam
Nhà xuất bản Chính trị quốc gia Sự thật</t>
  </si>
  <si>
    <t>Người tốt, việc tốt - Nét đẹp từ những điều giản dị (Tôn vinh các điển hình trong học tập và làm theo tư tưởng, đạo đức, phong cách Hồ Chí Minh năm 2022)</t>
  </si>
  <si>
    <t>Đại cương lịch sử triết học Tây Âu</t>
  </si>
  <si>
    <t>TS. Trần Việt Hà - PGS.TS. Đỗ Minh Hợp - TS. Nguyễn Thị Kiều Oanh - TS. Hoàng Ngọc Thắng</t>
  </si>
  <si>
    <t>Biên giới hữu nghị đặc biệt Việt - Lào (Sách tham khảo)</t>
  </si>
  <si>
    <t>PGS.TS. Nguyễn Hồng Thao (Chủ biên)</t>
  </si>
  <si>
    <t>Chính sách phát triển bền vững dải ven biển Bắc Trung Bộ</t>
  </si>
  <si>
    <t>GS.TS. Nguyễn Đình Hương - PGS. TS. Hoàng Xuân Quế (Đồng chủ biên)</t>
  </si>
  <si>
    <t>Địa lí - lịch sử tỉnh Cao Bằng (Tài liệu dùng trong các trường phổ thông tỉnh Cao Bằng)</t>
  </si>
  <si>
    <t>Ban Tuyên giáo Tỉnh uỷ - Sở Giáo dục và Đào tạo tỉnh Cao Bằng</t>
  </si>
  <si>
    <t>Lê Thanh Nghị - Tiểu sử</t>
  </si>
  <si>
    <t>Hoàng Đình Giong - Tiểu sử</t>
  </si>
  <si>
    <t>Công cuộc trung hưng đất nước của họ Khúc cuối thế kỷ IX, đầu thế kỷ X trong lịch sử dân tộc Việt Nam</t>
  </si>
  <si>
    <t>TS. Khúc Minh Tuấn (Chủ biên)</t>
  </si>
  <si>
    <t>Nâng cao năng lực cầm quyền của Đảng Cộng sản Việt Nam đáp ứng yêu cầu tình hình mới (Sách chuyên khảo)</t>
  </si>
  <si>
    <t>TS. Trần Thị Minh - TS. Nguyễn Thị Tố Uyên (Đồng chủ biên)</t>
  </si>
  <si>
    <t>Phát triển bền vững đồng bằng sông Cửu Long theo tinh thần Nghị quyết Đại hội XIII của Đảng</t>
  </si>
  <si>
    <t>Học viện Chính trị khu vực IV
NGƯT.TS. Huỳnh Thanh Quang - ThS. Hồ Thị Cẩm Linh (Đồng chủ biên)</t>
  </si>
  <si>
    <t>TWĐH 1000, TPH 100 (121k)</t>
  </si>
  <si>
    <t>Kịch bản vĩ đại: Vì một tương lai tốt đẹp hơn</t>
  </si>
  <si>
    <t>Klaus Schwab và Thierry Malleret
Biên dịch và hiệu đính: Bùi Tài Kiên, Đào Thị Hà Trang, Vũ Thị Lanh</t>
  </si>
  <si>
    <t>TWĐH 500, TPH 300 (171k)</t>
  </si>
  <si>
    <t>Cạnh tranh địa - chính trị Trung Quốc - Mỹ: Tác động và hàm ý chính sách thích ứng của Việt Nam (Sách chuyên khảo)</t>
  </si>
  <si>
    <t>Thiếu tướng, GS.TS. Nguyễn Hồng Quân</t>
  </si>
  <si>
    <t>80 năm Đề cương về văn hoá Việt Nam (1943 - 2023) - Khởi nguồn và động lực phát triển (Kỷ yếu Hội thảo khoa học cấp quốc gia)</t>
  </si>
  <si>
    <t>Ban Tuyên giáo Trung ương - Bộ Văn hoá, Thể thao và Du lịch - Học viện Chính trị quốc gia Hồ Chí Minh - Hội đồng Lý luận Trung ương</t>
  </si>
  <si>
    <t>Cương lĩnh xây dựng đất nước trong thời kỳ quá độ lên chủ nghĩa xã hội (Bổ sung, phát triển năm 2011) (Tiếng Lào)</t>
  </si>
  <si>
    <t>Giáo trình triết học (Dùng cho khối không chuyên ngành Triết học trình độ đào tạo thạc sĩ, tiến sĩ các ngành khoa học tự nhiên, công nghệ) (Xuất bản lần thứ sáu)</t>
  </si>
  <si>
    <t>Tài liệu bồi dưỡng lý luận chính trị dành cho đảng viên mới (Xuất bản lần thứ 21 có sửa chữa, bổ sung)</t>
  </si>
  <si>
    <t>Võ Văn Ngân - Tiểu sử</t>
  </si>
  <si>
    <t>Nguyễn Duy Trinh - Tiểu sử</t>
  </si>
  <si>
    <t>Luật Trợ giúp pháp lý (hiện hành)</t>
  </si>
  <si>
    <t>Mỹ Lai: Việt Nam, 1968 - Nhìn lại cuộc thảm sát (Sách tham khảo) (Tái bản lần thứ nhất)</t>
  </si>
  <si>
    <t>Howard Jones Người dịch: Mạnh Chương</t>
  </si>
  <si>
    <t>3/2023</t>
  </si>
  <si>
    <t>Lịch sử phong trào nông dân và Hội Nông dân tỉnh Hưng Yên (1930 - 2018)</t>
  </si>
  <si>
    <t>Ban Chấp hành Hội Nông dân tỉnh Hưng Yên</t>
  </si>
  <si>
    <t>Tài liệu bồi dưỡng nghiệp vụ công tác Đảng dành cho Bí thư chi bộ và cấp uỷ viên cơ sở (Xuất bản lần thứ 21 có sửa chữa, bổ sung)</t>
  </si>
  <si>
    <t>Sách LC là cuốn in nối 5.000 của TTPH</t>
  </si>
  <si>
    <t>Hệ giá trị quốc gia, hệ giá trị văn hoá, hệ giá trị gia đình và chuẩn mực con người Việt Nam trong thời kỳ mới</t>
  </si>
  <si>
    <t>Hội đồng Lý luận Trung ương, Ban Tuyên giáo Trung ương, Bộ Văn hoá, Thể thao và Du lịch, Viện Hàn lâm Khoa học xã hội Việt Nam</t>
  </si>
  <si>
    <t>Chính sách của Trung Quốc đối với Biển Đông từ sau Đại hội XVIII Đảng Cộng sản Trung Quốc: Những vấn đề đặt ra đối với Việt Nam 
(Sách tham khảo đặc biệt, lưu hành nội bộ)</t>
  </si>
  <si>
    <t>TS. Vũ Duy Thành</t>
  </si>
  <si>
    <t>5/4 anh Chiêm đưa sách LC</t>
  </si>
  <si>
    <t>Ngân hàng câu hỏi trắc nghiệm dành cho chương trình đào tạo trung cấp lý luận chính trị (Xuất bản lần thứ hai)</t>
  </si>
  <si>
    <t>Văn kiện Đảng bộ huyện Bắc Hà - Tập 1 (1950 - 1975)</t>
  </si>
  <si>
    <t>Tỉnh uỷ Lào Cao
Ban Chấp hành Đảng bộ huyện Bắc Hà</t>
  </si>
  <si>
    <t>Những nội dung cơ bản và mới trong các văn kiện Hội nghị lần thứ sáu Ban Chấp hành Trung ương Đảng khoá XIII</t>
  </si>
  <si>
    <t>PGS. TS. Nguyễn Viết Thông</t>
  </si>
  <si>
    <t>Sách LC là sách in nối của TTSQG - ST 2000b)</t>
  </si>
  <si>
    <t>Một số vấn đề lý luận và thực tiễn về chủ nghĩa xã hội và con đường đi lên chủ nghĩa xã hội ở Việt Nam (Xuất bản lần thứ hai)</t>
  </si>
  <si>
    <t>Chưa tính 02 trang phụ bản màu dán rời</t>
  </si>
  <si>
    <t>Một số kỹ năng cho đại biểu Hội đồng nhân dân cấp xã trên địa bàn tỉnh Vĩnh Phúc</t>
  </si>
  <si>
    <t>Trường Chính trị tỉnh Vĩnh Phúc
ThS. Nguyễn Xuân Thăng, ThS. Nguyễn Thị Thu Huyền (Đồng chủ biên)</t>
  </si>
  <si>
    <t>Công tác tư tưởng với việc ổn định tình hình chính trị - xã hội ở Vĩnh Phúc hiện nay</t>
  </si>
  <si>
    <t>Trường Chính trị tỉnh Vĩnh Phúc
ThS. Bùi Huy Vĩnh (Chủ biên)</t>
  </si>
  <si>
    <t>Giáo trình Quản trị học</t>
  </si>
  <si>
    <t>ThS. Hoàng Thị Thuý Hằng (Chủ biên)</t>
  </si>
  <si>
    <t>Chặng đường vẻ vang quan hệ Việt Nam - Liên bang Nga</t>
  </si>
  <si>
    <t>Luật cư trú (hiện hành)</t>
  </si>
  <si>
    <t>Tình đất, tình người</t>
  </si>
  <si>
    <t>Bùi Quang Huy</t>
  </si>
  <si>
    <t>Cần Thơ (2012b), HCM (4000b)</t>
  </si>
  <si>
    <t>Sách LC là sách in nối của TTSQG -2000b)</t>
  </si>
  <si>
    <t>Giáo trình chủ nghĩa xã hội khoa học (Dành cho bậc đại học hệ không chuyên lý luận chính trị)</t>
  </si>
  <si>
    <t>Giáo trình kinh tế chính trị Mác - Lênin (Dành cho bậc đại học hệ không chuyên lý luận chính trị)</t>
  </si>
  <si>
    <t>Công ty thông thái - Bí quyết đổi mới không ngừng (Sách tham khảo)</t>
  </si>
  <si>
    <t>Ikujiro Nonaka, Hirotaka Takeuchi
Chu Thị Ngân dịch</t>
  </si>
  <si>
    <t>Hồ Chí Minh - Con người của lịch sử và làm nên lịch sử</t>
  </si>
  <si>
    <t>Đỗ Hoàng Linh</t>
  </si>
  <si>
    <t>Luật Thuế thu nhập doanh nghiệp (hiện hành) (sửa đổi, bổ sung năm 2013, 2014, 2020, 2022, 2023)</t>
  </si>
  <si>
    <t>Sách LC là in nối tại ST (1000b)</t>
  </si>
  <si>
    <t>Luật doanh nghiệp (hiện hành) (sửa đổi, bổ sung năm 2022)</t>
  </si>
  <si>
    <t>Bí ẩn của vốn - Vì sao chủ nghĩa tư bản thành công ở phương Tây và thất bại ở mọi nơi khác (Xuất bản lần thứ năm)</t>
  </si>
  <si>
    <t>Khung cửa tư pháp</t>
  </si>
  <si>
    <t>Luật sư, tiến sĩ Phan Trung Hoài</t>
  </si>
  <si>
    <t>Nếu chúng ta không cháy lên (Bút ký chính luận)</t>
  </si>
  <si>
    <t>Luật xưa án cũ</t>
  </si>
  <si>
    <t>400 câu hỏi trắc nghiệm Lịch sử Đảng Cộng sản Việt Nam</t>
  </si>
  <si>
    <t>Trường Đại học Hà Nội
TS. Nguyễn Thị Như (Chủ biên)</t>
  </si>
  <si>
    <t>Học viện Chính trị quốc gia Hồ Chí Minh - Nhà xuất bản Chính trị quốc gia Sự thật</t>
  </si>
  <si>
    <t>TWĐH 1000, TPH 50 (301k)</t>
  </si>
  <si>
    <t>GS.TS. Phạm Văn Đức (Chủ biên), GS.TS. Nguyễn Văn Tài, PGS. TS. Nguyễn Anh Tuấn</t>
  </si>
  <si>
    <t>Bộ luật Tố tụng hình sự (hiện hành) (Sửa đổi, bổ sung năm 2021)</t>
  </si>
  <si>
    <t>Giáo trình Kinh doanh quốc tế</t>
  </si>
  <si>
    <t>Học viện Ngoại giao
Khoa Kinh tế quốc tế
PGS.TS. Đặng Hoàng Linh</t>
  </si>
  <si>
    <t>In Bản Việt</t>
  </si>
  <si>
    <t>Luật đầu tư (hiện hành) (sửa đổi, bổ sung năm 2020, 2022)</t>
  </si>
  <si>
    <t>BĐ 1000, TCCS 1300</t>
  </si>
  <si>
    <t>Học tập và làm theo tư tưởng, đạo đức, phong cách Hồ Chí Minh về tăng cường tính tiên phong, gương mẫu của cán bộ, đảng viên, hoàn thành xuất sắc nhiệm vụ của các cơ quan Trung ương (Tài liệu sinh hoạt chi bộ năm 2023)</t>
  </si>
  <si>
    <t>Luật xử lý vi phạm hành chính (hiện hành) (sửa đổi, bổ sung năm 2020, 2022)</t>
  </si>
  <si>
    <t>Luật Tố cáo (hiện hành) (sửa đổi năm 2020)</t>
  </si>
  <si>
    <t>Kinh doanh sành luật (Ứng dụng Luật Doanh nghiệp năm 2020, sửa đổi, bổ sung năm 2022 và quy định liên quan) (Xuất bản lần thứ hai, có sửa chữa, bổ sung)</t>
  </si>
  <si>
    <t>Luật Quốc tịch Việt Nam (hiện hành) (sửa đổi, bổ sung năm 2014)</t>
  </si>
  <si>
    <t>Hồ Chí Minh - Người mang lại ánh sáng (tập 2)</t>
  </si>
  <si>
    <t>4/2023</t>
  </si>
  <si>
    <t>Hồ Chí Minh về cán bộ và công tác cán bộ</t>
  </si>
  <si>
    <t>Sự thật (1012b), Cần Thơ (2000b)</t>
  </si>
  <si>
    <t>Luật Ngân hàng Nhà nước Việt Nam (hiện hành) (sửa đổi, bổ sung năm 2022)</t>
  </si>
  <si>
    <t>Sự thật (1100b), BĐ (HCM 2000b), CT (1000B)</t>
  </si>
  <si>
    <t>Những lá thư thời chiến Việt Nam (Tuyển tập)</t>
  </si>
  <si>
    <t>Đặng Vương Hưng (Sưu tầm, biên soạn và giới thiệu)</t>
  </si>
  <si>
    <t>PGS. TS. Nguyễn Trọng Phúc (Chủ biên)</t>
  </si>
  <si>
    <t>Hỏi - đáp môn Kinh tế chính trị  Mác - Lênin (Dành cho bậc đại học hệ chuyên và không chuyên lý luận chính trị)</t>
  </si>
  <si>
    <t>Cần Thơ (1012), Fahasa (1000)</t>
  </si>
  <si>
    <t>Tư tưởng canh tân ở Việt Nam cuối thế kỷ XIX, đầu thế kỷ XX và hàm ý chính sách đối với nước ta hiện nay (Sách chuyên khảo)</t>
  </si>
  <si>
    <t>TS. Trần Thị Hoa</t>
  </si>
  <si>
    <t>Công tác cán bộ và xây dựng đội ngũ cán bộ công an nhân dân theo tư tưởng Hồ Chí Minh</t>
  </si>
  <si>
    <t>Thượng tướng, PGS. TS. Trần Quốc Tỏ (Chủ biên)</t>
  </si>
  <si>
    <t>Trách nhiệm hình sự và loại trừ trách nhiệm hình sự (Sách chuyên khảo) (Xuất bản lần thứ tư có sửa chữa, bổ sung)</t>
  </si>
  <si>
    <t>55 cặp tội danh dễ nhầm lẫn trong Bộ luật Hình sự (hiện hành) (Xuất bản lần thứ ba có sửa chữa, bổ sung)</t>
  </si>
  <si>
    <t>Luật Khám bệnh, chữa bệnh</t>
  </si>
  <si>
    <t>Sự thật (1000), CT (1000)</t>
  </si>
  <si>
    <t>Một số vấn đề lý luận và thực tiễn về chủ nghĩa xã hội và con đường đi lên chủ nghĩa xã hội ở Việt Nam (Tiếng Trung)</t>
  </si>
  <si>
    <t>Nguyễn Phú Trọng
Người dịch: Hoàng Văn Tuấn</t>
  </si>
  <si>
    <t>TWĐH 1450, TPH 50</t>
  </si>
  <si>
    <t>Một số vấn đề lý luận và thực tiễn về chủ nghĩa xã hội và con đường đi lên chủ nghĩa xã hội ở Việt Nam (Tiếng Lào)</t>
  </si>
  <si>
    <t>Nguyễn Phú Trọng
Người dịch: Hoàng Văn Khang</t>
  </si>
  <si>
    <t>Một số vấn đề lý luận và thực tiễn về chủ nghĩa xã hội và con đường đi lên chủ nghĩa xã hội ở Việt Nam (Tiếng Nga)</t>
  </si>
  <si>
    <t>Nguyễn Phú Trọng
Người dịch: Bùi Thu Hà</t>
  </si>
  <si>
    <t>Xử phạt vi phạm hành chính đối với người chưa thành niên: Thực trạng và hướng hoàn thiện</t>
  </si>
  <si>
    <t>TS. Cao Vũ Minh (Chủ biên)
ThS. Nguyễn Đức Hiếu, NCS. ThS. Nguyễn Nhật Khanh, ThS. Trương Tư Phước</t>
  </si>
  <si>
    <t>Luật phòng, chống khủng bố (hiện hành) (sửa đổi, bổ sung năm 2022)</t>
  </si>
  <si>
    <t>ST (1000), CT (1000)</t>
  </si>
  <si>
    <t>Một số vấn đề lý luận và thực tiễn về phát triển con người toàn diện trong quá trình xây dựng chủ nghĩa xã hội đặc sắc Trung Quốc (Sách chuyên khảo)</t>
  </si>
  <si>
    <t>TS. Nguyễn Thị Thu Hường</t>
  </si>
  <si>
    <t>Xây dựng nền công vụ liên thông, thống nhất, chuyên nghiệp, trách nhiệm, năng động và thực tài</t>
  </si>
  <si>
    <t>Trương Hải Long (Chủ biên)</t>
  </si>
  <si>
    <t>Chủ nghĩa dân tuý trong đời sống chính trị thế giới và gợi ý tham khảo đổi với Việt Nam</t>
  </si>
  <si>
    <t>TS. Phùng Chí Kiên - Nguyễn Văn Nhu</t>
  </si>
  <si>
    <t>Trần Quốc Hoàn - Tiểu sử</t>
  </si>
  <si>
    <t>Theory and practice of socialism in Vietnam (Một số vấn đề lý luận và thực tiễn về chủ nghĩa xã hội và con đường đi lên chủ nghĩa xã hội ở Việt Nam - tiếng Anh)</t>
  </si>
  <si>
    <t>Nguyen Phu Trong</t>
  </si>
  <si>
    <t>TWĐH 3879, TPH 200 (437k)</t>
  </si>
  <si>
    <t>Lịch sử - văn hoá làng Đồng Niên, phường Việt Hoà, thành phố Hải Dương</t>
  </si>
  <si>
    <t>Sở Văn hoá, Thể thao và Du lịch
Bảo tàng tỉnh Hải Dương</t>
  </si>
  <si>
    <t>Fahasa (1012), CT (1000)</t>
  </si>
  <si>
    <t>Luật Cán bộ, công chức (hiện hành) (sửa đổi, bổ sung năm 2019)</t>
  </si>
  <si>
    <t>Xây dựng và phát triển Hưng Yên phồn vinh, hạnh phúc</t>
  </si>
  <si>
    <t>Tỉnh uỷ Hưng Yên</t>
  </si>
  <si>
    <t>Công ước quốc tế về các quyền dân sự và chính trị năm 1966 và việc thực thi các khuyến nghị của Uỷ ban Nhân quyền tại Việt Nam</t>
  </si>
  <si>
    <t>Hồ Chí Minh và con người Việt Nam trên con đường dân giàu, nước mạnh</t>
  </si>
  <si>
    <t>Cẩm nang nghiệp vụ dành cho thẩm phán, kiểm sát viên, luật sư (Trong lĩnh vực dân sự và tố tụng dân sự) (Xuất bản lần thứ ba có sửa chữa, bổ sung)</t>
  </si>
  <si>
    <t>Tổng hành dinh trong mùa xuân toàn thắng 
Hồi ức
Phạm Chí Nhân thể hiện</t>
  </si>
  <si>
    <t>Chính sách tôn giáo của các chúa Nguyễn ở Đàng Trong thế kỷ XVII - XVIII (Sách chuyên khảo)</t>
  </si>
  <si>
    <t>Lê Bá Vương - Phạm Đình Khuê - Trần Minh Ngọc</t>
  </si>
  <si>
    <t>Hồ Chí Minh - Một con người, một dân tộc, một thời đại, một sự nghiệp</t>
  </si>
  <si>
    <t>Hồ Chí Minh - Quá khứ, hiện tại và tương lai</t>
  </si>
  <si>
    <t>Những nguyên lý của chủ nghĩa cộng sản</t>
  </si>
  <si>
    <t>Ph. Ăngghen</t>
  </si>
  <si>
    <t>Lê Nguyễn Nam Ninh (Chủ biên)</t>
  </si>
  <si>
    <t>A War Account 1-2-3-4.75 (translated by Manh Chuong)
(Biên bản chiến tranh 1-2-3-4.75 - tiếng Anh)</t>
  </si>
  <si>
    <t>Nguyên tắc bình đẳng trước pháp luật trong nhà nước pháp quyền: Những vấn đề lý luận và thực tiễn (Kỷ yếu hội thảo khoa học)</t>
  </si>
  <si>
    <t>Đại học Quốc gia Hà Nội
Trường Đại học Luật</t>
  </si>
  <si>
    <t>70 năm đời tôi có Đảng</t>
  </si>
  <si>
    <t>Nguyễn Ký Ức (Tổng hợp và biên soạn)</t>
  </si>
  <si>
    <t>Thao túng giá cổ phiếu trên thị trường chứng khoán tập trung Việt Nam dưới góc nhìn chuyên sâu về tài chính và pháp luật (Xuất bản lần thứ hai, có sửa chữa, bổ sung)</t>
  </si>
  <si>
    <t>Guidebook for foreigners to buying, leasing, investing real estate in Vietnam: Residence, Tourism real estate, Office, Industrial Park
Hướng dẫn người nước ngoài mua, thuê, cho thuê, đầu tư bất động sản tại Việt Nam: Nhà ở, bất động sản du lịch, văn phòng, khu công nghiệp</t>
  </si>
  <si>
    <t>Lawyer, Doctor Binh Doan Van
Luật sư, TS. Đoàn Văn Bình</t>
  </si>
  <si>
    <t>Gián điệp và biệt kích: Nước Mỹ đã thất bại như thế nào trong cuộc chiến tranh bí mật ở miền Bắc Việt Nam</t>
  </si>
  <si>
    <t>Kenneth Conboy - Dale Andradé
Người dịch: Dương Văn Đoàn - Trần Ngọc Thạch
Hiệu đính: Trần Ngọc Thạch</t>
  </si>
  <si>
    <t>Biên niên lịch sử Công thương Việt Nam 2011-2020
Tập 1 (2011-2015)</t>
  </si>
  <si>
    <t>Biên niên lịch sử Công thương Việt Nam 2011-2020
Tập 2 (2016-2020)</t>
  </si>
  <si>
    <t>Phạm Thị Thinh (Tổ chức, biên soạn)</t>
  </si>
  <si>
    <t>Văn hoá và đổi mới</t>
  </si>
  <si>
    <t>Pháp luật thừa kế ở Việt Nam - Nhận thức và áp dụng (Xuất bản lần thứ hai, có sửa chữa, bổ sung)</t>
  </si>
  <si>
    <t>PGS. TS. Phùng Trung Tập</t>
  </si>
  <si>
    <t>Quản trị, xử lý khủng hoảng truyền thông - Bài học quốc tế và vấn đề rút ra đối với Việt Nam</t>
  </si>
  <si>
    <t>Thượng tướng, PGS. TS. Nguyễn Văn Thành (Chủ biên)</t>
  </si>
  <si>
    <t>TWĐH 1000, TPH 300 (102k)</t>
  </si>
  <si>
    <t>Một số vấn đề lý luận và thực tiễn về chủ nghĩa xã hội và con đường đi lên chủ nghĩa xã hội ở Việt Nam (Tiếng Pháp)</t>
  </si>
  <si>
    <t>Nguyễn Phú Trọng
Người dịch: Trịnh Thị Thu Thủy, Phạm Ngọc Hiệp</t>
  </si>
  <si>
    <t>TWĐH 1272, TPH 50 (440k)</t>
  </si>
  <si>
    <t>China's Policy and Law on the East Sea - From the Perspective of International Law</t>
  </si>
  <si>
    <t>Pror.Dr. Nguyen Ba Dien - Dr. Nguyen Hung Cuong</t>
  </si>
  <si>
    <t>Không nộp lưu chiểu; sếp T lấy mấy cuốn cho cấp trên đọc</t>
  </si>
  <si>
    <t>Nguyễn Quang Đạo (Chủ biên) - Giảng viên Trường Đại học Công nghiệp Thành phố Hồ Chí Minh
Nguyễn Thị Kim Oanh - Giảng viên Trường Đại học Kinh tế - Luật Đại học Quốc gia Thành phố Hồ Chí Minh</t>
  </si>
  <si>
    <t>5/2023</t>
  </si>
  <si>
    <t>Pháp luật về hoạt động đầu tư vốn của ngân hàng thương mại - Những vấn đề lý luận và thực tiễn</t>
  </si>
  <si>
    <t>Trường Đại học Luật, Đại học Huế
TS. Lê Thị Thảo</t>
  </si>
  <si>
    <t>Tầm nhìn và nhân văn Hồ Chí Minh</t>
  </si>
  <si>
    <t>Niên giám khoa học năm 2022
Những vấn đề kinh tế</t>
  </si>
  <si>
    <t>Niên giám khoa học năm 2022
Những vấn đề văn hoá, xã hội, con người</t>
  </si>
  <si>
    <t>Niên giám khoa học năm 2022
Những vấn đề quốc phòng, an ninh, đối ngoại</t>
  </si>
  <si>
    <t>Niên giám khoa học năm 2022
Những vấn đề chính trị</t>
  </si>
  <si>
    <t>Hồ Chí Minh
Quách Tấn phỏng dịch</t>
  </si>
  <si>
    <t>Bộ luật tố tụng dân sự (hiện hành) (sửa đổi, bổ sung năm 2019, 2020, 2022)</t>
  </si>
  <si>
    <t>Sự thật (2500), Tân Á Châu (3000), Cần Thơ (2000)</t>
  </si>
  <si>
    <t>125 câu nói của Chủ tịch Hồ Chí Minh về công an nhân dân (Xuất bản lần thứ tư)</t>
  </si>
  <si>
    <t>Đại tướng, GS. TS. Tô Lâm (Chủ biên)</t>
  </si>
  <si>
    <t>Luật Quy hoạch (hiện hành)</t>
  </si>
  <si>
    <t>Bàn về nạn hối lộ và đức thanh liêm của người làm quan - Từ thụ yếu quy</t>
  </si>
  <si>
    <t>Hướng dẫn học tư pháp quốc tế (Xuất bản lần thứ ba có sửa chữa, bổ sung)</t>
  </si>
  <si>
    <t>Trường Đại học Luật Hà Nội
Bộ môn Tư pháp quốc tế
TS. Vũ Thị Phương Lan - TS. Nguyễn Thái Mai (Đồng chủ biên)</t>
  </si>
  <si>
    <t>Công tác dân vận của cơ quan hành chính trong tiếp công dân giải quyết khiếu nại, tố cáo</t>
  </si>
  <si>
    <t>Thanh tra Chính phủ
Viện Chiến lược và Khoa học thanh tra
Lê Đức Trung</t>
  </si>
  <si>
    <t>Tập bài giảng Luật môi trường</t>
  </si>
  <si>
    <t>TS. Phạm Văn Võ (Chủ biên)</t>
  </si>
  <si>
    <t>Xã hội học với lãnh đạo, quản lý</t>
  </si>
  <si>
    <t>Lương Trọng Thành, Bùi Văn Dũng, Lê Văn Phong (Đồng chủ biên)</t>
  </si>
  <si>
    <t>Truyện truyền kỳ Việt Nam</t>
  </si>
  <si>
    <t>Vũ Ngọc Khánh - Nguyễn Quang Ân</t>
  </si>
  <si>
    <t>Luật Tố tụng hành chính (hiện hành) (sửa đổi, bổ sung năm 2019) và văn bản hướng dẫn thi hành</t>
  </si>
  <si>
    <t>Sự thật (800b), Tân Á Châu (1.000b)</t>
  </si>
  <si>
    <t>Hội đồng Lý luận Trung ương - Ban Tuyên giáo Trung ương - Bộ Văn hoá, Thể thao và Du lịch - Viện Hàn lâm khoa học xã hội Việt Nam</t>
  </si>
  <si>
    <t>Pháp luật về nghĩa vụ tài chính của người sử dụng đất đối với Nhà nước ở Việt Nam hiện nay</t>
  </si>
  <si>
    <t>TS. Nguyễn Thị Thanh Xuân</t>
  </si>
  <si>
    <t>Truyện danh nhân Ngô Thì Nhậm (Xuất bản lần thứ hai)</t>
  </si>
  <si>
    <t>Những tên gọi, bí danh, bút danh của Chủ tịch Hồ Chí Minh (Xuất bản lần thứ bảy, có sửa chữa, bổ sung)</t>
  </si>
  <si>
    <t>Quy định pháp luật về người lao động nước ngoài làm việc tại Việt Nam và tuyển dụng, quản lý người lao động Việt Nam làm việc cho tổ chức, cá nhân nước ngoài tại Việt Nam</t>
  </si>
  <si>
    <t>Báo cáo khoa học thường niên năm 2022</t>
  </si>
  <si>
    <t>Pháp lệnh xử phạt vi phạm hành chính trong lĩnh vực kiểm toán nhà nước</t>
  </si>
  <si>
    <t>UBTVQH</t>
  </si>
  <si>
    <t>Việt Nam trước tác động của cấu trúc an ninh tại khu vực châu Á - Thái Bình Dương (Sách chuyên khảo)</t>
  </si>
  <si>
    <t>Trung tướng, TS. Đỗ Lê Chi</t>
  </si>
  <si>
    <t>Biển Đông trong tầm nhìn chiến lược của Trung Quốc: 10 năm nhìn lại (2012-2022) - Từ chính sách đến thực thi (Sách chuyên khảo)</t>
  </si>
  <si>
    <t>TS. Bùi Thị Thu Hiền (Chủ biên)</t>
  </si>
  <si>
    <t>Luật Thi hành án dân sự (hiện hành) (Sửa đổi, bổ sung năm 2014, 2018, 2020, 2022)</t>
  </si>
  <si>
    <t>Luật Trọng tài thương mại (hiện hành)</t>
  </si>
  <si>
    <t>Lời Bác (Xuất bản lần thứ tư)</t>
  </si>
  <si>
    <t>Pháp luật đại cương
Dùng trong các trường đại học, cao đẳng và trung cấp (Xuất bản lần thứ 20, có sửa chữa, bổ sung)</t>
  </si>
  <si>
    <t>Văn kiện Đại hội đại biểu toàn quốc lần thứ XIII -Tập I</t>
  </si>
  <si>
    <t>Văn kiện Đại hội đại biểu toàn quốc lần thứ XIII -Tập II</t>
  </si>
  <si>
    <t>Hồ Chí Minh với những bức thư mong muốn hoà bình cho Việt Nam (Xuất bản lần thứ hai)</t>
  </si>
  <si>
    <t>Di chúc của Chủ tịch Hồ Chí Minh - Giá trị lịch sử và ý nghĩa định hướng cho cách mạng Việt Nam (Xuất bản lần thứ hai, có sửa chữa, bổ sung)</t>
  </si>
  <si>
    <t>Bác Hồ với các tổng thống Mỹ</t>
  </si>
  <si>
    <t>Võ Văn Lộc</t>
  </si>
  <si>
    <t>Góp phần tìm hiểu tư tưởng độc lập tự do của Chủ tịch Hồ Chí Minh</t>
  </si>
  <si>
    <t>Doanh nghiệp với thương hiệu xanh cho phát triển bền vững</t>
  </si>
  <si>
    <t>Hội Bảo vệ thiên nhiên và môi trường Việt Nam
TS. Nguyễn Ngọc Sinh, GS. TS. NGND. Trần Hiếu Nhuệ (Đồng chủ biên)</t>
  </si>
  <si>
    <t>Những nhận thức cơ bản về tư tưởng Hồ Chí Minh</t>
  </si>
  <si>
    <t>Nâng cao năng lực tư duy lý luận của cán bộ, đảng viên trong tình hình mới</t>
  </si>
  <si>
    <t>Hiệp định Pari - Dấu ấn phong cách ngoại giao Hồ Chí Minh</t>
  </si>
  <si>
    <t>Đảng ta thật là vĩ đại (Chương trình bồi dưỡng chuyên đề lịch sử Đảng dành cho cán bộ, đảng viên, hội viên ở cơ sở)</t>
  </si>
  <si>
    <t>6/2023</t>
  </si>
  <si>
    <t>Một số vấn đề về đường lối quân sự, chiến lược quốc phòng trong sự nghiệp xây dựng và bảo vệ Tổ quốc Việt Nam xã hội chủ nghĩa thời kỳ mới</t>
  </si>
  <si>
    <t>Chuyển đổi số - Kinh nghiệm quốc tế và lộ trình cho Việt Nam (Sách chuyên khảo) (Xuất bản lần thứ hai)</t>
  </si>
  <si>
    <t>Giáo trình An ninh truyền thông</t>
  </si>
  <si>
    <t>Học viện Báo chí và Tuyên truyền
PGS. TS. Nguyễn Thị Trường Giang (Chủ biên)</t>
  </si>
  <si>
    <t>Văn hoá và con người Việt Nam thời hội nhập</t>
  </si>
  <si>
    <t>PGS.TS. Nguyễn Hồng Vinh</t>
  </si>
  <si>
    <t>Hỏi - đáp về chương trình "Mỗi xã một sản phẩm" (OCOP) và một số cơ chế, chính sách hỗ trợ phát triển (Xuất bản lần thứ hai)</t>
  </si>
  <si>
    <t>TS. Trần Văn Khuyên - TS. Nguyễn Diệu Linh</t>
  </si>
  <si>
    <t>Luật Tài nguyên nước (hiện hành) (sửa đổi, bổ sung năm 2018, 2020)</t>
  </si>
  <si>
    <t>Các nguyên tắc của Luật Tố tụng hình sự Việt Nam: Quá trình tiếp biến và hoàn thiện (Kỷ yếu Hội thảo khoa học)</t>
  </si>
  <si>
    <t>Tổng Bí thư Nguyễn Phú Trọng với niềm tin của nhân dân trong nước và sự ủng hộ của bạn bè quốc tế</t>
  </si>
  <si>
    <t>Sổ ghi biên bản họp Chi uỷ</t>
  </si>
  <si>
    <t>Tư tưởng Hồ Chí Minh về lập hiến: Nội dung và giá trị (Xuất bản lần thứ hai)</t>
  </si>
  <si>
    <t>Từ Làng Sen đến Bến Nhà Rồng (Ký)
(Xuất bản lần thứ 22, có chỉnh sửa và bổ sung)</t>
  </si>
  <si>
    <t>Luật Ngân sách nhà nước (hiện hành) (sửa đổi năm 2020)</t>
  </si>
  <si>
    <t>Chủ nghĩa Mác - Lênin, tư tưởng Hồ Chí Minh về dân vận và công tác dân vận qua một số tác phẩm tiêu biểu (Sách chuyên khảo)</t>
  </si>
  <si>
    <t>TS. Lê Thị Hà (Chủ biên)</t>
  </si>
  <si>
    <t>Hỏi - đáp về phòng, chống tham nhũng, tiêu cực ở Việt Nam</t>
  </si>
  <si>
    <t>Lịch sử Đảng bộ huyện Đông Giang (1945 - 2020)</t>
  </si>
  <si>
    <t>Đảng bộ tỉnh Quảng Nam
Ban Chấp hành Đảng bộ huyện Đông Giang</t>
  </si>
  <si>
    <t>Ảnh hưởng của báo chí quân đội đối với nhận thức chính trị - tư tưởng của quân nhân (Sách tham khảo)</t>
  </si>
  <si>
    <t>Thượng tá, TS. Đỗ Duy Hưng (Chủ biên)</t>
  </si>
  <si>
    <t>Tiếp xúc và giao lưu văn hóa Việt - Hoa trong lịch sử</t>
  </si>
  <si>
    <t>GS. Phạm Đức Dương - TS. Châu Thị Hải (Đồng chủ biên)</t>
  </si>
  <si>
    <t>Quan hệ xã hội trong chăm sóc sức khỏe tại bệnh viện - Từ lý luận đến thực tiễn (Sách chuyên khảo)</t>
  </si>
  <si>
    <t>Đặng Kim Khánh Ly</t>
  </si>
  <si>
    <t>Bảo vệ nền tảng tư tưởng của Đảng, đấu tranh phản bác các quan điểm sai trái, thù địch trong tình hình mới qua đấu tranh chính luận</t>
  </si>
  <si>
    <t>Cẩm nang giải quyết tranh chấp, yêu cầu dân sự</t>
  </si>
  <si>
    <t>Quản trị Đảng nghiêm minh toàn diện - Thành tựu và kinh nghiệm trong công tác tổ chức và xây dựng Đảng Cộng sản Trung Quốc từ sau Đại hội XVIII
Nhóm biên dịch: TS. Trần Thu Minh - ThS. Chu Thuỳ Liên, ThS. Trịnh Quốc Hùng - ThS. Trần Ánh Tuyết
Người hiệu đính: PGS.TS. Lê Văn Toan</t>
  </si>
  <si>
    <t>Nguyễn Việt Hùng
Vũ Thị Thanh Tình
Nguyễn Thị Thu Hà
(Đồng chủ biên)</t>
  </si>
  <si>
    <t>Đinh Xuân Lâm - Lê Mậu Hãn</t>
  </si>
  <si>
    <t>Lịch sử cách mạng của Đảng bộ và nhân dân quận Hai Bà Trưng (1925 - 2020)</t>
  </si>
  <si>
    <t>Đảng bộ Thành phố Hà Nội
Ban Chấp hành Đảng bộ quận Hai Bà Trưng</t>
  </si>
  <si>
    <t>Hồ Chí Minh với việc xây dựng Đảng ta về trí tuệ</t>
  </si>
  <si>
    <t>Phạm Ngọc Quang</t>
  </si>
  <si>
    <t>Quy định pháp luật và thực tiễn giải quyết các vụ án "Tranh chấp về xử lý kỷ luật sa thải, đơn phương chấm dứt hợp đồng lao động"</t>
  </si>
  <si>
    <t>Chính sách đảm bảo dịch vụ xã hội cơ bản cho người dân tộc thiểu số ở Việt Nam (Sách chuyên khảo)</t>
  </si>
  <si>
    <t>PGS. TS. Đỗ Thị Hải Hà (Chủ biên)</t>
  </si>
  <si>
    <t>Pháp luật về hợp đồng trong thương mại và đầu tư - Những vấn đề pháp lý cơ bản (Sách tham khảo)</t>
  </si>
  <si>
    <t>Luật Đầu tư công (hiện hành) (sửa đổi, bổ sung năm 2020, 2022)</t>
  </si>
  <si>
    <t>Truyện kể Đền Đô</t>
  </si>
  <si>
    <t>Anh hùng Lao động, Nhà giáo Nhân dân Nguyễn Đức Thìn</t>
  </si>
  <si>
    <t>7/2023</t>
  </si>
  <si>
    <t>Lịch sử Đảng bộ và Nhân dân xã An Nghiệp (1945 - 2020)</t>
  </si>
  <si>
    <t>Đảng bộ huyện Tuy An, tỉnh Phú Yên
Ban Chấp hành Đảng bộ xã An Nghiệp</t>
  </si>
  <si>
    <t>Tài liệu chuyên đề bồi dưỡng lý luận chính trị và nghiệp vụ dành cho cán bộ Hội Nông dân ở cơ sở (Tái bản có sửa chữa, bổ sung)</t>
  </si>
  <si>
    <t>Tài liệu chuyên đề bồi dưỡng lý luận chính trị và nghiệp vụ dành cho cán bộ Mặt trận Tổ quốc ở cơ sở (Tái bản có sửa chữa, bổ sung)</t>
  </si>
  <si>
    <t>Tài liệu chuyên đề bồi dưỡng lý luận chính trị và nghiệp vụ dành cho cán bộ Hội Cựu chiến binh ở cơ sở (Tái bản có sửa chữa, bổ sung)</t>
  </si>
  <si>
    <t>Hồ Chí Minh - Đỉnh cao truyền thống Nhân Trí Dũng Việt Nam</t>
  </si>
  <si>
    <t>Thời gian và nhân chứng (Hồi ký của các nhà báo) - Tập I</t>
  </si>
  <si>
    <t>Hà Minh Đức (Chủ biên)</t>
  </si>
  <si>
    <t>Thời gian và nhân chứng (Hồi ký của các nhà báo) - Tập II</t>
  </si>
  <si>
    <t>Thời gian và nhân chứng (Hồi ký của các nhà báo) - Tập III</t>
  </si>
  <si>
    <t>Hà Nội - Ngàn hoa dâng Bác (tập 6)</t>
  </si>
  <si>
    <t>Ban Tuyên giáo Thành uỷ Hà Nội</t>
  </si>
  <si>
    <t>25x23</t>
  </si>
  <si>
    <t>Quan hệ chính trị Việt Nam - Hoa Kỳ (1995 - 2020)</t>
  </si>
  <si>
    <t>Đoàn Ngọc Tuấn - Trần Nam Tiến</t>
  </si>
  <si>
    <t>Hành chính so sánh toàn cầu trong tiến trình phát triển (Sách chuyên khảo)</t>
  </si>
  <si>
    <t>Cơ cấu hành chính và tổ chức quản lý địa phương thời Lý - Trần (Thế kỷ XI - XIV)</t>
  </si>
  <si>
    <t>Phạm Đức Anh</t>
  </si>
  <si>
    <t>Xây dựng Đảng về đạo đức theo tư tưởng Hồ Chí Minh</t>
  </si>
  <si>
    <t>TS. Trần Thị Hợi</t>
  </si>
  <si>
    <t>Giáo trình lý luận về Nhà nước và pháp luật (Tái bản lần thứ sáu, có sửa chữa, bổ sung)</t>
  </si>
  <si>
    <t>Danh dự là điều thiêng liêng, cao quý nhất (Những phát biểu chỉ đạo, bài viết và hình ảnh của Tổng Bí thư Nguyễn Phú Trọng đối với lực lượng Công an nhân dân Việt Nam)</t>
  </si>
  <si>
    <t>Đảng uỷ Công an Trung ương - Bộ Công an</t>
  </si>
  <si>
    <t>Sách LC là sách in nối ở TM Truyền thông VN T7/2023 (23.777b)</t>
  </si>
  <si>
    <t>Trường Quân sự Đồng Tháp - 60 năm một chặng đường (1960 - 2020)</t>
  </si>
  <si>
    <t>Vai trò của Nhà nước trong việc giảm thiểu sự phân cực giàu - nghèo ở Việt Nam hiện nay (Sách chuyên khảo)</t>
  </si>
  <si>
    <t>TS. Lý Thị Huệ</t>
  </si>
  <si>
    <t>Luật Công an nhân dân (hiện hành) (sửa đổi, bổ sung năm 2023)</t>
  </si>
  <si>
    <t>Luật Bảo vệ quyền lợi người tiêu dùng</t>
  </si>
  <si>
    <t>Luật Xuất cảnh, nhập cảnh của công dân Việt Nam (hiện hành) (sửa đổi, bổ sung năm 2023)</t>
  </si>
  <si>
    <t>Luật Hợp tác xã</t>
  </si>
  <si>
    <t>Luật Giao dịch điện tử</t>
  </si>
  <si>
    <t>Luật Giá</t>
  </si>
  <si>
    <t>Luật Đấu thầu</t>
  </si>
  <si>
    <t>Luật Nhập cảnh, xuất cảnh, quá cảnh, cư trú của người nước ngoài tại Việt Nam (hiện hành) (sửa đổi, bổ sung năm 2019, 2023)</t>
  </si>
  <si>
    <t>Luật Phòng thủ dân sự</t>
  </si>
  <si>
    <t>Khát vọng phát triển Việt Nam hùng cường - Tập II</t>
  </si>
  <si>
    <t>Sổ tay hỏi - đáp: Giảng viên lý luận chính trị với việc bảo vệ nền tảng tư tưởng của Đảng hiện nay</t>
  </si>
  <si>
    <t>Học viện Báo chí và Tuyên truyền
PGS. TS. Phạm Minh Sơn (Chủ biên)</t>
  </si>
  <si>
    <t>8/2023</t>
  </si>
  <si>
    <t>TWĐH: 1000 bản + TPH 570 bản. Giá trọn bộ 2 tập: 750.000đ</t>
  </si>
  <si>
    <t>Bộ Ngoại giao Việt Nam - Vụ Ngoại giao văn hoá và UNESCO
Ministry of Foreign Affairs of Vietnam
Department of Cultural Diplomacy and UNESCO Affairs</t>
  </si>
  <si>
    <t>TWĐH 1000, TPH 100 (512k)</t>
  </si>
  <si>
    <t>Ứng dụng ngoại giao văn hoá trong thực tiễn một số nước (Giáo trình dành cho sinh viên, học viên ngành ngoại giao)</t>
  </si>
  <si>
    <t>Học viện Ngoại giao
Khoa Truyền thông và văn hoá đối ngoại
PGS. TS. Lê Thanh Bình</t>
  </si>
  <si>
    <t>Lý luận, thực tiễn về các mô hình pháp điển hoá điển hình trên thế giới và những kiến nghị đối với Việt Nam (Sách chuyên khảo) (Xuất bản lần thứ hai có sửa chữa, bổ sung)</t>
  </si>
  <si>
    <t>Phản biện xã hội trong quá trình xây dựng nhà nước pháp quyền xã hội chủ nghĩa Việt Nam (Sách chuyên khảo)</t>
  </si>
  <si>
    <t>TS. Lê Thị Thiều Hoa</t>
  </si>
  <si>
    <t>Bài tập môn Giáo dục chính trị (Chương trình đào tạo trình độ cao đẳng)</t>
  </si>
  <si>
    <t>TS. Đỗ Thị Thanh Loan, TS. Hoàng Thu Thảo (Đồng chủ biên)</t>
  </si>
  <si>
    <t>Pháp luật về cưỡng chế thi hành án dân sự</t>
  </si>
  <si>
    <t>TS. Nguyễn Văn Tiến - TS. Lê Vĩnh Châu (Chủ biên)</t>
  </si>
  <si>
    <t>Khúc gia trang - Dậy sóng trời Nam (Truyện dã sử)</t>
  </si>
  <si>
    <t>TS. Khúc Minh Tuấn</t>
  </si>
  <si>
    <t>Chính sách của EU đối với Việt Nam: Thực tiễn và triển vọng (Sách chuyên khảo)</t>
  </si>
  <si>
    <t>Đại học Kinh tế - Tài chính Thành phố Hồ Chí Minh (UEF)
TS. Trần Thanh Huyền - TS. Đào Minh Hồng - GS. TS. Nguyễn Thái Yên Hương (Đồng chủ biên)</t>
  </si>
  <si>
    <t>Chuyển đổi số báo chí Việt Nam - Một số vấn đề lý luận và thực tiễn (Tiếng Lào)</t>
  </si>
  <si>
    <t>Trường Đại học Khoa học Xã hội và Nhân văn, Viện đào tạo Báo chí và Truyền thông - Bộ Thông tin và Truyền thông, Tạp chí Thông tin và Truyền thông
Người dịch: Cao Thị Lan Anh</t>
  </si>
  <si>
    <t>Sách tặng Lào</t>
  </si>
  <si>
    <t>Gắn kết và chủ động thích ứng - Tầm nhìn và triển vọng của ASEAN sau năm 2025 (Sách chuyên khảo) (tiếng Lào)</t>
  </si>
  <si>
    <t>PGS.TS. Đặng Cẩm Tú (Chủ biên)
Người dịch: Cao Thị Lan Anh</t>
  </si>
  <si>
    <t>Những vấn đề lý luận – thực tiễn mới trong Văn kiện Đại hội XIII của Đảng Cộng sản Việt Nam và Văn kiện Đại hội XI của Đảng Nhân dân cách mạng Lào (Tiếng Lào)</t>
  </si>
  <si>
    <t>Hội đồng Lý luận Trung ương
Người dịch: Tăng Thị Thơm</t>
  </si>
  <si>
    <t>Đoàn kết chiến đấu, hợp tác Việt Nam, Lào và Campuchia - Trang sử vẻ vang của ba dân tộc (Tiếng Lào) </t>
  </si>
  <si>
    <t>Chu Văn Lộc
Người dịch: Nguyễn Văn An</t>
  </si>
  <si>
    <t>655 câu hỏi - đáp về phòng, chống tham nhũng, tiêu cực ở Việt Nam và kinh nghiệm quốc tế (Xuất bản lần thứ hai, có chỉnh sửa, bổ sung)</t>
  </si>
  <si>
    <t>Một số vấn đề lý luận và thực tiễn về đổi mới, phát triển đất nước</t>
  </si>
  <si>
    <t>GS. TS. Nguyễn Xuân Thắng</t>
  </si>
  <si>
    <t>TWĐH (1000), TPH (300, giá 552k)</t>
  </si>
  <si>
    <t>Quan hệ Việt Nam - Trung Quốc giai đoạn 2017 - 2022: Những điều chỉnh chính sách của Trung Quốc và hàm ý đối với Việt Nam (Sách tham khảo)</t>
  </si>
  <si>
    <t>TS. Đặng Thị Thuý Hà (Chủ biên)</t>
  </si>
  <si>
    <t>Nội luật hoá các công ước quốc tế đối với các hành vi tham nhũng trong Bộ luật hình sự Việt Nam (Sách chuyên khảo)</t>
  </si>
  <si>
    <t>Trường Đại học Đà Lạt
TS. Trần Thị Ngọc Kim</t>
  </si>
  <si>
    <t>Một số vấn đề lý luận và thực tiễn về chủ nghĩa xã hội và con đường đi lên chủ nghĩa xã hội ở Việt Nam (Tiếng Hà Lan)</t>
  </si>
  <si>
    <t>Công tác tư tưởng và những vấn đề đặt ra với công tác tư tưởng trong thời kỳ phát triển mới của đất nước</t>
  </si>
  <si>
    <t>PGS.TS. Đào Duy Quát</t>
  </si>
  <si>
    <t>ruột 364; pb 24; TWĐH (1000), TPH 200c (453k) bìa cứng, TPH 100c (291k) bìa mềm gấp mép; TPH không ghi giá ở bìa 4</t>
  </si>
  <si>
    <t>Lịch sử Đảng bộ tỉnh Lạng Sơn (1986 - 2020)</t>
  </si>
  <si>
    <t>Đỗ Xuân Oanh - Cánh chim Oanh của mùa xuân cách mạng</t>
  </si>
  <si>
    <t>Cả nước đồng lòng, tranh thủ mọi thời cơ, vượt qua mọi khó khăn, thách thức, quyết tâm thực hiện thắng lợi Nghị quyết Đại hội XIII của Đảng</t>
  </si>
  <si>
    <t>TWĐH (KH VPTW)</t>
  </si>
  <si>
    <t>Sức mạnh ngôn ngữ ngoại giao của Tập Cận Bình (Sách tham khảo)</t>
  </si>
  <si>
    <t>Tô Cách (Chủ biên)
Người dịch: Tạ Thị Thanh Huyền, Cù Thị Thuý Lan</t>
  </si>
  <si>
    <t>Pháp luật về thủ tục thi hành án dân sự</t>
  </si>
  <si>
    <t>TS. Lê Vĩnh Châu (Chủ biên)</t>
  </si>
  <si>
    <t>Suy nghĩ về ngày mai</t>
  </si>
  <si>
    <t>Việt Phương</t>
  </si>
  <si>
    <t>Pháp luật về dân chủ trực tiếp  (Tiếng Lào)</t>
  </si>
  <si>
    <t>TS. Hoàng Thị Thu Thủy
Người dịch: Phạm Thị Thuỳ Linh</t>
  </si>
  <si>
    <t>Chủ tịch Hồ Chí Minh - Tiểu sử và sự nghiệp</t>
  </si>
  <si>
    <t>TS. LS. Lương Khải Ân</t>
  </si>
  <si>
    <t>Lịch sử ngành kiểm tra Đảng tỉnh Ninh Bình (1947 - 2023)</t>
  </si>
  <si>
    <t>Uỷ ban Kiểm tra Tỉnh uỷ Ninh Bình</t>
  </si>
  <si>
    <t>9/2023</t>
  </si>
  <si>
    <t>Văn hoá thương hiệu - Nguồn lực nội sinh của doanh nghiệp Việt Nam (Sách chuyên khảo)</t>
  </si>
  <si>
    <t>TS. Trần Thị Thuý Vân</t>
  </si>
  <si>
    <t>Thúc đẩy tiến trình chuyển đổi số quốc gia</t>
  </si>
  <si>
    <t>Viện Chiến lược Chuyển đổi số</t>
  </si>
  <si>
    <t>TWĐH (1000), TPH (500, giá 485k)</t>
  </si>
  <si>
    <t>Phát huy bài học "lấy dân là gốc" trong lịch sử vào xây dựng nước Việt Nam giàu mạnh hướng tới hùng cường (Sách chuyên khảo)</t>
  </si>
  <si>
    <t>TS. Trần Thị Minh, TS. Nguyễn Văn Tuân (Đồng chủ biên)</t>
  </si>
  <si>
    <t>Lịch sử Đảng bộ và nhân dân xã Nam Trung (1930 - 2020)</t>
  </si>
  <si>
    <t>Huyện uỷ Tiền Hải, tỉnh Thái Bình
Ban Chấp hành Đảng bộ xã Nam Trung</t>
  </si>
  <si>
    <t>Những kỹ năng cơ bản về tìm hiểu và sử dụng văn bản quy phạm pháp luật</t>
  </si>
  <si>
    <t>Luật Thực hiện dân chủ ở cơ sở (hiện hành)</t>
  </si>
  <si>
    <t>Trần Đại Nghĩa - Chân dung nhà khoa học anh hùng</t>
  </si>
  <si>
    <t>Lịch sử Ban Tổ chức Tỉnh uỷ Cao Bằng (1930 - 2023)</t>
  </si>
  <si>
    <t>Ban Chấp hành Đảng bộ tỉnh Cao Bằng
Ban Tổ chức</t>
  </si>
  <si>
    <t>Hồ Chí Minh - Hành trình vì độc lập dân tộc (1911 - 1945) (Sách chuyên khảo) (Tiếng Lào)</t>
  </si>
  <si>
    <t>Nguyễn Mạnh Hà, Vũ Thị Hồng Dung
Người dịch: Tăng Thị Thơm</t>
  </si>
  <si>
    <t>Thể chế, chính sách và nguồn lực cho phát triển văn hoá (Kỷ yếu Hội thảo quốc gia)</t>
  </si>
  <si>
    <t>Uỷ ban Văn hoá, Giáo dục của Quốc hội - Học viện Chính trị quốc gia Hồ Chí Minh - Bộ Văn hoá, Thể thao và Du lịch - Tỉnh Bắc Ninh</t>
  </si>
  <si>
    <t>Nghiên cứu tác phẩm "Kiên quyết, kiên trì đấu tranh phòng, chống tham nhũng, tiêu cực, góp phần xây dựng Đảng và Nhà nước ta ngày càng trong sạch, vững mạnh" của Tổng Bí thư Nguyễn Phú Trọng - Ý nghĩa với sự nghiệp bảo vệ an ninh, trật tự</t>
  </si>
  <si>
    <t>Cộng đồng Họ Dương Việt Nam trong lịch sử dân tộc (Sơ khảo)</t>
  </si>
  <si>
    <t>Hội đồng Họ Dương Việt Nam</t>
  </si>
  <si>
    <t>Thời gian có sách</t>
  </si>
  <si>
    <t>Thu hồi, tiêu huỷ theo QĐ1060 ngày 18/4/2013</t>
  </si>
  <si>
    <t>Cấp cứu ban đâu</t>
  </si>
  <si>
    <t>Hiền (từ 1-471)</t>
  </si>
  <si>
    <t>BCT 3-7/6: 12 cuốn (có 5 cuốn là in nối)</t>
  </si>
  <si>
    <t>BCT 10-17/6: 13 cuốn (3 cuốn in nối)</t>
  </si>
  <si>
    <t>Quý II</t>
  </si>
  <si>
    <t>Báo cáo tháng 6: 50 cuốn</t>
  </si>
  <si>
    <t>Báo cáo tháng 7: 34 cuốn</t>
  </si>
  <si>
    <t>Báo cáo tháng 8: 68 cuốn</t>
  </si>
  <si>
    <t>Quan hệ Việt Nam - Nhật bản sau chiến tranh lạnh</t>
  </si>
  <si>
    <t>Báo cáo tháng 9: 59 cuốn</t>
  </si>
  <si>
    <t>Báo cáo tháng 10: 57 cuốn</t>
  </si>
  <si>
    <t>Báo cáo tháng 11: 44 cuốn</t>
  </si>
  <si>
    <t>Cuba - Việt Nam: Hai dân tộc, một lịch sử</t>
  </si>
  <si>
    <t>TS. Ruvislei González Saez
Người dịch: Vũ Trung Mỹ, Phạm Hoài Nam</t>
  </si>
  <si>
    <t>Chưa tính 40 trang phụ bản; 100c TPH giá 297k</t>
  </si>
  <si>
    <t>Giáo trình Luật Hôn nhân và gia đình</t>
  </si>
  <si>
    <t>Trường Đại học Cần Thơ
Khoa Luật
PGS.TS.GVCC. Phan Trung Hiền (Chủ biên) - ThS. Huỳnh Thị Trúc Giang - TS. Nguyễn Thị Mỹ Linh - ThS.GVC. Trần Khắc Qui - ThS. Bùi Thị Mỹ Hương</t>
  </si>
  <si>
    <t>Lịch sử Đảng bộ xã Hành Thuận (1930 - 2015)</t>
  </si>
  <si>
    <t>Huyện uỷ  Nghĩa Hành, tỉnh Quảng Ngãi
Ban Chấp hành Đảng bộ xã Hành Thuận</t>
  </si>
  <si>
    <t>Trái tim, quả đất</t>
  </si>
  <si>
    <t>Sáng đời - Vinh nghiệp (Dành cho các nhà quản lý và doanh nhân) (Tái bản có sửa chữa, bổ sung)</t>
  </si>
  <si>
    <t>Nâng cao đạo đức cách mạng, quét sạch chủ nghĩa cá nhân theo tư tưởng, đạo đức, phong cách Hồ Chí Minh (Kỷ yếu Hội thảo khoa học quốc gia)</t>
  </si>
  <si>
    <t>Đảng uỷ Khối các cơ quan Trung ương - Đảng uỷ Khối Doanh nghiệp Trung ương - Tạp chí Cộng sản - Báo Nhân Dân</t>
  </si>
  <si>
    <t>TWĐH 500, TPH 200 (444k); chưa tính 10 trang phụ bản</t>
  </si>
  <si>
    <t xml:space="preserve">Xây dựng đội ngũ cán bộ diện ban thường vụ tỉnh uỷ, thành uỷ quản lý ở đồng bằng sông Cửu Long hiện nay </t>
  </si>
  <si>
    <t>TS. Nguyễn Tứ Thiên</t>
  </si>
  <si>
    <t>Lịch sử Uỷ ban Kiểm tra Tỉnh uỷ Sơn La (1963-2020)</t>
  </si>
  <si>
    <t>Uỷ ban Kiểm tra Tỉnh uỷ Sơn La</t>
  </si>
  <si>
    <t>Đổi mới phương thức lãnh đạo của Đảng đối với công tác dân vận trong điều kiện phát triển kinh tế thị trường định hướng xã hội chủ nghĩa và hội nhập quốc tế (Tiếng Lào)</t>
  </si>
  <si>
    <t>Trương Thị Mai (Chủ biên)
Người dịch: Trần Tường Khanh</t>
  </si>
  <si>
    <t>Địa - chính trị thế giới (Tiếng Lào)</t>
  </si>
  <si>
    <t>PGS.TS. Nguyễn Thị Quế, ThS. Ngô Thị Thúy Hiền (Đồng chủ biên)
Người dịch: Tăng Thị Thơm</t>
  </si>
  <si>
    <t>Pháp luật đại cương - Dùng trong các trường đại học, cao đẳng và trung cấp (Tiếng Lào)</t>
  </si>
  <si>
    <t>TS. Lê Minh Toàn
Người dịch: Dương Văn Tuyển</t>
  </si>
  <si>
    <t>Báo Đại biểu Nhân dân - 35 năm một chặng đường phát triển</t>
  </si>
  <si>
    <t>Văn phòng Quốc hội
Báo Đại biểu Nhân dân</t>
  </si>
  <si>
    <t>26,5x21,5</t>
  </si>
  <si>
    <t>Luật Phòng, chống tham nhũng (hiện hành) (sửa đổi, bổ sung năm 2020)</t>
  </si>
  <si>
    <t>Tuổi trẻ Việt Nam học tập và làm theo Bác Hồ xây dựng đất nước hùng cường, thịnh vượng</t>
  </si>
  <si>
    <t>PGS.TS. Hoàng Anh, TS. Trần Văn Đông (Đồng chủ biên)</t>
  </si>
  <si>
    <t>Nguyễn Hoàng - Người mở cõi (Xuất bản lần thứ hai, có chỉnh sửa, bổ sung)</t>
  </si>
  <si>
    <t>GS. VSTT. NGND. Phan Huy Lê - PGS.TS. Đỗ Bang (Đồng chủ biên)</t>
  </si>
  <si>
    <t>Lịch sử truyền thống cách mạng xã Đak Trôi (1945 - 2020)</t>
  </si>
  <si>
    <t>Ban Chấp hành Đảng bộ huyện Mang Yang, tỉnh Gia Lai - Ban Chấp hành Đảng bộ xã Đak Trôi</t>
  </si>
  <si>
    <t>10/2023</t>
  </si>
  <si>
    <t>Chưa tính 12 trang phụ bản màu</t>
  </si>
  <si>
    <t>Ban Dân vận Thành uỷ Hải Phòng - 40 năm xây dựng và phát triển (1983 - 2023)</t>
  </si>
  <si>
    <t>Thành uỷ Hải Phòng - Ban Dân vận</t>
  </si>
  <si>
    <t>Chưa tính 16 trang phụ bản màu</t>
  </si>
  <si>
    <t>Việt Nam - Quê hương thứ hai của tôi (Hồi ký)</t>
  </si>
  <si>
    <t>Kostas Sarantidis - Nguyễn Văn Lập
Người dịch: Quách Thanh Hương - Ioanna
Hiệu đính: Liang Despoina</t>
  </si>
  <si>
    <t>Mối quan hệ giữa thực hành dân chủ và tăng cường pháp chế, bảo đảm kỷ cương xã hội (Sách chuyên khảo) (Xuất bản lần thứ hai có chỉnh sửa, bổ sung)</t>
  </si>
  <si>
    <t>Giáo trình phương pháp nghiên cứu quan hệ quốc tế (Dành cho hệ đại học và sau đại học) (Tiếng Lào)</t>
  </si>
  <si>
    <t>Học viện Ngoại giao, GS. TS. Vũ Dương Huân
Người dịch: Nguyễn Minh Tâm</t>
  </si>
  <si>
    <t>The Platform on National Construction in the Period of Transition to Socialism (Amended and Revised in 2011)</t>
  </si>
  <si>
    <t>Communist Party of Viet Nam Documents of the 11th Party Congress</t>
  </si>
  <si>
    <t>Lịch sử Đảng bộ quận Long Biên (2013-2023)</t>
  </si>
  <si>
    <t>Đảng bộ Thành phố Hà Nội
Ban Chấp hành Đảng bộ quận Long Biên</t>
  </si>
  <si>
    <t>Nhật ký của một bộ trưởng - Tập I (1946-1948)</t>
  </si>
  <si>
    <t>Lê Văn Hiến</t>
  </si>
  <si>
    <t xml:space="preserve">Chưa tính 7 trang phụ bản </t>
  </si>
  <si>
    <t>Nhật ký của một bộ trưởng - Tập II (1949-1951)</t>
  </si>
  <si>
    <t>Việt Nam - Quê hương thứ hai của tôi (Hồi ký)
(Xuất bản lần thứ hai)</t>
  </si>
  <si>
    <t>Chưa tính 36 trang phụ bản</t>
  </si>
  <si>
    <t>Bác Hồ với trí thức Nam Bộ (Kỷ yếu Hội thảo khoa học)</t>
  </si>
  <si>
    <t>Liên hiệp các Hội Khoa học và Kỹ thuật Thành phố Hồ Chí Minh - Ban Tuyên giáo Thành uỷ Thành phố Hồ Chí Minh</t>
  </si>
  <si>
    <t>Người trẻ có sợ trách nhiệm</t>
  </si>
  <si>
    <t>Sự hình thành về cơ bản tư tưởng Hồ Chí Minh</t>
  </si>
  <si>
    <t>Truyện về Hồ Chí Minh</t>
  </si>
  <si>
    <t>Trần Dân Tiên
Biên dịch: Nguyễn Hải Hoành, Dương Trung Dũng
Hiệu đính: Lê Văn Toan</t>
  </si>
  <si>
    <t>Từ điển thuật ngữ pháp lý thông dụng</t>
  </si>
  <si>
    <t>Đổi mới và nâng cao chất lượng đội ngũ cán bộ và công tác cán bộ trong giai đoạn mới (Sách chuyên khảo) (Xuất bản lần thứ ba, có chỉnh sửa, bổ sung)</t>
  </si>
  <si>
    <t>Cao Văn Thống - Vũ Trọng Lâm</t>
  </si>
  <si>
    <t>Lý luận, thực tiễn về nhà nước thế tục trên thế giới và một số gợi mở cho Việt Nam</t>
  </si>
  <si>
    <t>Đậu Công Hiệp (Chủ biên)</t>
  </si>
  <si>
    <t>Văn hoá Hà Giang - Động lực phát triển kinh tế - xã hội, bảo đảm quốc phòng, an ninh (Kỷ yếu Hội nghị Văn hoá năm 2023)</t>
  </si>
  <si>
    <t>Lịch sử truyền thống đấu tranh cách mạng của Đảng bộ và nhân dân xã Bình Đức (Bình Đức - Thạnh Đức) anh hùng (1930-1975)</t>
  </si>
  <si>
    <t>Đảng bộ huyện Bến Lức
Ban Chấp hành Đảng bộ xã Bình Đức - xã Thạnh Đức</t>
  </si>
  <si>
    <t>Xây dựng nông nghiệp sinh thái, nông thôn hiện đại, nông dân văn minh (Tiếng Lào)</t>
  </si>
  <si>
    <t>Hội đồng Lý luận Trung ương
Người dịch: Nguyễn Thị Hữu Hảo</t>
  </si>
  <si>
    <t>Truyền thông chính sách trong bối cảnh chuyển đổi số và hội nhập quốc tế (Kỷ yếu Hội thảo khoa học quốc tế)</t>
  </si>
  <si>
    <t>Học viện Báo chí và Tuyên truyền
Báo Nhân Dân
Cơ quan Hợp tác quốc tế Hàn Quốc</t>
  </si>
  <si>
    <t>Luật Hành chính Việt Nam: Từ truyền thống đến Nhà nước pháp quyền xã hội chủ nghĩa</t>
  </si>
  <si>
    <t>PGS. TS. Vũ Công Giao - PGS.TS. Nguyễn Quốc Sửu - PGS. TS. Đặng Minh Tuấn (Đồng chủ biên)</t>
  </si>
  <si>
    <t>Chứng nhân lịch sử *</t>
  </si>
  <si>
    <t>TWĐH 1000, TPH 300 (185k)</t>
  </si>
  <si>
    <t>Quy định số 58-QĐ/TW của Bộ Chính trị và Hướng dẫn số 01-HD/BTCTW, Hướng dẫn số 02-HD/BTCTW của Ban Tổ chức Trung ương "Một số vấn đề về bảo vệ chính trị nội bộ Đảng"
 (Lưu hành nội bộ) (Mật)</t>
  </si>
  <si>
    <t>Sách mật nên không nộp lưu chiểu</t>
  </si>
  <si>
    <t>Kỷ yếu Hội nghị biểu dương Chủ tịch Uỷ ban Mặt trận Tổ quốc Việt Nam cấp xã và Trưởng ban Công tác Mặt trận tiêu biểu toàn quốc giai đoạn 2017 - 2022</t>
  </si>
  <si>
    <t>Chuyện "đi sứ" thời hội nhập (Hồi ức của các đại sứ) (Sách tham khảo)</t>
  </si>
  <si>
    <t>Đại sứ Ngô Quang Xuân (Chủ biên)</t>
  </si>
  <si>
    <t>Hội đồng Chỉ đạo xuất bản sách xã, phường, thị trấn/Đặng Vương Hưng (Sưu tầm, biên soạn và giới thiệu)</t>
  </si>
  <si>
    <t>Xã phường 2023</t>
  </si>
  <si>
    <t>Sự thật, BÌnh Định, ND TPHCM</t>
  </si>
  <si>
    <t>Thường thức về nhà nước và pháp luật 
Quyển 1 - Chủ nghĩa Mác - Lênin, tư tưởng Hồ Chí Minh về nhà nước và pháp luật</t>
  </si>
  <si>
    <t>Hội đồng Chỉ đạo xuất bản sách xã, phường, thị trấn/Học viện Chính trị quốc gia Hồ Chí Minh</t>
  </si>
  <si>
    <t>TCCS, BÌnh Định, ND TPHCM</t>
  </si>
  <si>
    <t>Khơi dậy khát vọng phát triển đất nước phồn vinh, hạnh phúc của thanh niên Việt Nam</t>
  </si>
  <si>
    <t>Hội đồng Chỉ đạo xuất bản sách xã, phường, thị trấn/TS. Khúc Văn Hưởng (Chủ biên), TS. Phan Văn Lương, ThS. Cao Văn Thiện, Vũ Minh Thành, Tống Minh Lương, Nguyễn Văn Râng</t>
  </si>
  <si>
    <t>Sự nỗ lực tạo nên kỳ tích (Những câu chuyện bồi dưỡng năng lực tự chủ và tự học)</t>
  </si>
  <si>
    <t>Hội đồng Chỉ đạo xuất bản sách xã, phường, thị trấn/Bích Thảo - Hoài Giang (Biên soạn)</t>
  </si>
  <si>
    <t>Liên kết với NXB Dân Trí.</t>
  </si>
  <si>
    <t>Hội đồng Chỉ đạo xuất bản sách xã, phường, thị trấn/Luật gia Trương Ngọc Liêu</t>
  </si>
  <si>
    <t>Báo NDHN, BÌnh Định, ND TPHCM</t>
  </si>
  <si>
    <t>Đấu tranh phòng, chống tham nhũng, tiêu cực: Một việc làm cần thiết, tất yếu; một xu thế không thể đảo ngược (Tập 1)</t>
  </si>
  <si>
    <t>Hội đồng Chỉ đạo xuất bản sách xã, phường, thị trấn/Nguyễn Phú Trọng</t>
  </si>
  <si>
    <t>Đấu tranh phòng, chống tham nhũng, tiêu cực: Một việc làm cần thiết, tất yếu; một xu thế không thể đảo ngược (Tập 2)</t>
  </si>
  <si>
    <t>Hội đồng Chỉ đạo xuất bản sách xã, phường, thị trấn/Ban Tuyên giáo Trung ương - Ban Nội chính Trung ương</t>
  </si>
  <si>
    <t>Thường thức về kinh tế chính trị Mác - Lênin - Quyển 1: Những vấn đề cơ bản</t>
  </si>
  <si>
    <t>Sự thật, BĐ, HCM</t>
  </si>
  <si>
    <t>Sổ tay hướng dẫn kỹ thuật canh tác theo tiêu chuẩn Vietgap - Tập 1: Cây xoài</t>
  </si>
  <si>
    <t>Hội đồng Chỉ đạo xuất bản sách xã, phường, thị trấn/Bộ Nông nghiệp và Phát triển nông thôn - Cục Trồng trọt</t>
  </si>
  <si>
    <t>TCCS, BĐ, HCM</t>
  </si>
  <si>
    <t>Sổ tay hướng dẫn kỹ thuật canh tác theo tiêu chuẩn Vietgap - Tập 2: Cây vải</t>
  </si>
  <si>
    <t>TS. Khúc Văn Hưởng (Chủ biên), TS. Phan Văn Lương, ThS. Cao Văn Thiện, Vũ Minh Thành, Tống Minh Lương, Nguyễn Văn Râng</t>
  </si>
  <si>
    <t>Hồ Chí Minh và Đảng Cộng sản Việt Nam về nêu gương và trách nhiệm nêu gương</t>
  </si>
  <si>
    <t>TS. Võ Văn Bé, Đinh Ái Minh (Sưu tầm, tuyển chọn)</t>
  </si>
  <si>
    <t>Tác giả (ĐKXB). Sách (tr.4) - ghi sưu tầm, tuyển chọn: Đinh Ái Minh</t>
  </si>
  <si>
    <t>Hỏi - đáp về nghiệp vụ công tác Đảng trong Đảng bộ Khối các cơ quan Trung ương (Lưu hành nội bộ)</t>
  </si>
  <si>
    <t>11/2023</t>
  </si>
  <si>
    <t>Quang Trung - Anh hùng dân tộc (1788 - 1792)</t>
  </si>
  <si>
    <t>Hoa Bằng (Hoàng Thúc Trâm)</t>
  </si>
  <si>
    <t>Nông trường quốc doanh ở miền Bắc Việt Nam từ năm 1955 đến năm 1975 (Sách chuyên khảo)</t>
  </si>
  <si>
    <t>TS. Phạm Thị Vượng</t>
  </si>
  <si>
    <t>Xây dựng và phát triển nền đối ngoại, ngoại giao Việt Nam toàn diện, hiện đại, mang đậm bản sắc "cây tre Việt Nam"</t>
  </si>
  <si>
    <t>80 năm Đề cương về văn hoá Việt Nam (1943 - 2023) - Khởi nguồn và động lực phát triển</t>
  </si>
  <si>
    <t>Tăng cường kiểm soát quyền lực trong công tác cán bộ giai đoạn hiện nay (Tiếng Lào)</t>
  </si>
  <si>
    <t>Phạm Thị Thanh Trà (Chủ biên)
Người dịch: Mai Khắc Tú</t>
  </si>
  <si>
    <t>Lịch sử truyền thống cách mạng của Đảng bộ và nhân dân quận Hoàng Mai (1930 - 2023)</t>
  </si>
  <si>
    <t>Đảng bộ Thành phố Hà Nội
Ban Chấp hành Đảng bộ quận Hoàng Mai</t>
  </si>
  <si>
    <t>Giữ gìn và phát huy nền văn hoá Việt Nam tiên tiến, đậm đà bản sắc dân tộc (Tập 1)</t>
  </si>
  <si>
    <t>Hội đồng Chỉ đạo xuất bản sách xã, phường, thị trấn/Nhiều tác giả</t>
  </si>
  <si>
    <t>Cơ sở lý luận và thực tiễn về dịch vụ công ở Việt Nam hiện nay (Sách chuyên khảo)</t>
  </si>
  <si>
    <t>TS. Trương Quốc Việt - ThS. Phạm Mai Linh (Đồng chủ biên)</t>
  </si>
  <si>
    <t>Phát huy truyền thống đại đoàn kết toàn dân tộc, xây dựng đất nước ta ngày càng giàu mạnh, văn minh, hạnh phúc</t>
  </si>
  <si>
    <t>Báo NDHN</t>
  </si>
  <si>
    <t>Ban Tuyên giáo Trung ương - Ban Nội chính Trung ương</t>
  </si>
  <si>
    <t>Thuật ngữ lý luận chính trị</t>
  </si>
  <si>
    <t>Nguyễn Đình Thuận</t>
  </si>
  <si>
    <t>Chuyển đổi số - Kinh nghiệm quốc tế và lộ trình cho Việt Nam (Sách chuyên khảo) (Tiếng Lào)</t>
  </si>
  <si>
    <t>PGS.TS.  Bùi Quang Tuấn - TS. Hà Huy Ngọc (Đồng chủ biên)
Người dịch: Dương Văn Tuyển</t>
  </si>
  <si>
    <t>Quản lý đô thị và quản trị thành phố thông minh (Tiếng Lào)</t>
  </si>
  <si>
    <t>TS. Phạm Đi
Người dịch: Nguyễn Minh Tâm</t>
  </si>
  <si>
    <t>Hiến pháp Việt Nam qua các thời kỳ (Các bản Hiến pháp năm 1946, 1959, 1980, 1992, 2013) (Xuất bản lần thứ tư)</t>
  </si>
  <si>
    <t>Luật Cảnh sát biển Việt Nam (hiện hành) và các văn bản hướng dẫn thi hành</t>
  </si>
  <si>
    <t>Luật hoạt động giám sát của Quốc hội và Hội đồng nhân dân (hiện hành) (sửa đổi năm 2023)</t>
  </si>
  <si>
    <t>Luật Tổ chức chính quyền địa phương (hiện hành) (sửa đổi, bổ sung năm 2017, 2019, 2023)</t>
  </si>
  <si>
    <t>Kiên định con đường đi lên chủ nghĩa xã hội ở Việt Nam (Tiếng Lào)</t>
  </si>
  <si>
    <t>Ban Tuyên giáo Trung ương (Tuyển chọn)
Người dịch: Hoàng Văn Khang</t>
  </si>
  <si>
    <t>Lịch sử Đảng bộ, dân và quân huyện Đất Đỏ (1930 - 2020)</t>
  </si>
  <si>
    <t>Đảng bộ tỉnh Bà Rịa - Vũng Tàu
Ban Chấp hành Đảng bộ huyện Đất Đỏ</t>
  </si>
  <si>
    <t>Xây dựng văn hoá ứng xử cho cán bộ, chiến sĩ công an nhân dân theo tư tưởng Hồ Chí Minh</t>
  </si>
  <si>
    <t>Hướng dẫn kỹ năng số cho người dân</t>
  </si>
  <si>
    <t>Nguyễn Ngọc Thành</t>
  </si>
  <si>
    <t>Hội đồng Chỉ đạo xuất bản sách xã, phường, thị trấn/Nguyễn Ngọc Thành</t>
  </si>
  <si>
    <t>Luật Giao thông đường bộ (hiện hành) (sửa đổi, bổ sung năm 2018, 2019, 2023)</t>
  </si>
  <si>
    <t>Lịch sử Đảng bộ và nhân dân xã An Thọ (1945 - 2020)</t>
  </si>
  <si>
    <t>Đảng bộ huyện Tuy An, tỉnh Phú Yên
Ban Chấp hành Đảng bộ xã An Thọ</t>
  </si>
  <si>
    <t>Phát huy các giá trị và nguồn lực văn hoá xây dựng Thủ đô "Văn hiến - Văn minh - Hiện đại (Kỷ yếu hội thảo khoa học)</t>
  </si>
  <si>
    <t>Thành phố Hà Nội</t>
  </si>
  <si>
    <t>Nông dân kể chuyện làm giàu</t>
  </si>
  <si>
    <t>Hội đồng chỉ đạo xuất bản sách xã, phường, thị trấn/Nguyễn Hà Giang - Vi Tiến Trình (Biên soạn)</t>
  </si>
  <si>
    <t>Tài liệu nghiên cứu các văn kiện Hội nghị lần thứ tám Ban Chấp hành Trung ương Đảng khoá XIII (Dùng cho cán bộ chủ chốt và báo cáo viên)</t>
  </si>
  <si>
    <t>Sự thật (1000c trợ giá), TCCS (5000c giá 67k)</t>
  </si>
  <si>
    <t>Tài liệu hỏi - đáp về các văn kiện Hội nghị lần thứ tám Ban Chấp hành Trung ương Đảng khoá XIII (Dùng cho đoàn viên, hội viên các tổ chức chính trị - xã hội và tuyên truyền trong nhân dân)</t>
  </si>
  <si>
    <t>Sự thật (1000c trợ giá), TCCS (5000c giá 33k)</t>
  </si>
  <si>
    <t>Tài liệu học tập các văn kiện Hội nghị lần thứ tám Ban Chấp hành Trung ương Đảng khoá XIII (Dùng cho cán bộ, đảng viên ở cơ sở)</t>
  </si>
  <si>
    <t>Sự thật (1000c trợ giá), TCCS (5000c giá 41k)</t>
  </si>
  <si>
    <t>Thường thức về kinh tế chính trị Mác - Lênin - Quyển 2: Về sở hữu và thành phần kinh tế</t>
  </si>
  <si>
    <t>Sự thật, BĐ, Báo ND HCM</t>
  </si>
  <si>
    <t>Nâng cao năng lực thực thi công vụ của chính quyền cơ sở</t>
  </si>
  <si>
    <t>Hội đồng Chỉ đạo xuất bản sách xã, phường, thị trấn/TS. Quách Thị Minh Phượng (Chủ biên)</t>
  </si>
  <si>
    <t>Báo ND HN, BĐ&lt; ND HCM</t>
  </si>
  <si>
    <t>Khơi dậy và phát huy tinh thần doanh nghiệp của nông dân Việt Nam</t>
  </si>
  <si>
    <t>Hội đồng Chỉ đạo xuất bản sách xã, phường, thị trấn/Nguyễn Hoài Anh - Trần Quốc Dân</t>
  </si>
  <si>
    <t>Sự thật, BĐ, ND HCM</t>
  </si>
  <si>
    <t>Hỏi - đáp về nâng cao chất lượng đảng viên và tổ chức cơ sở đảng</t>
  </si>
  <si>
    <t>Hội đồng Chỉ đạo xuất bản sách xã, phường, thị trấn/Tập thể tác giả</t>
  </si>
  <si>
    <t>Hiệp hội Bất động sản Việt Nam
LS. TS. Đoàn Văn Bình (Chủ biên)</t>
  </si>
  <si>
    <t>TB từ sách LKTG 2022</t>
  </si>
  <si>
    <t>Góc tối và tương lai của chủ nghĩa tư bản (Sách tham khảo)</t>
  </si>
  <si>
    <t>Anne Case - Angus Deaton
Người dịch: Tô Hoàng Việt Linh, Trần Hồng Liên, Trịnh Anh Minh
Người hiệu đính: Hoàng Kim Chi</t>
  </si>
  <si>
    <t>Lịch sử Đảng bộ xã Bình An (1975-2020)</t>
  </si>
  <si>
    <t>Huyện uỷ Bình Sơn, tỉnh Quảng Ngãi
Ban Chấp hành Đảng bộ xã Bình An</t>
  </si>
  <si>
    <t>Nguyễn Hà Giang - Vi Tiến Trình (Biên soạn)</t>
  </si>
  <si>
    <t>Bộ Nông nghiệp và Phát triển nông thôn - Cục Trồng trọt</t>
  </si>
  <si>
    <t>Lịch sử lực lượng vũ trang nhân dân Quận Bình Tân (1945 - 2023)</t>
  </si>
  <si>
    <t>Bộ Tư lệnh Thành phố Hồ Chí Minh
Đảng uỷ - Ban Chỉ huy Quân sự Quận Bình Tân</t>
  </si>
  <si>
    <t>Lịch sử 30 năm chiến đấu, xây dựng và trưởng thành của Trung đoàn 894 tỉnh Bạc Liêu (1981 - 2010)</t>
  </si>
  <si>
    <t>Bộ Tư lệnh Quân khu 9
Bộ Chỉ huy Quân sự tỉnh Bạc Liêu</t>
  </si>
  <si>
    <t>Chỉ dẫn áp dụng pháp luật trong giải quyết vụ án liên quan đến động vật hoang dã (Xuất bản lần thứ hai)</t>
  </si>
  <si>
    <t>Viện Kiểm soát nhân dân tối cao
Vụ Pháp chế và Quản lý khoa học</t>
  </si>
  <si>
    <t>12/2023</t>
  </si>
  <si>
    <t>Quá trình khai phá và xác lập chủ quyền của Việt Nam trên vùng đất Nam Bộ (Thế kỷ XVII - XIX)</t>
  </si>
  <si>
    <t>238.000
396.000</t>
  </si>
  <si>
    <t>700c bìa mềm (238k), 500c  bìa cứng (396k)</t>
  </si>
  <si>
    <t>Sử dụng mạng xã hội đúng cách</t>
  </si>
  <si>
    <t>Hội đồng chỉ đạo xuất bản sách xã, phường, thị trấn/TS. Phạm Văn Phong</t>
  </si>
  <si>
    <t>ST, BĐ, HCM</t>
  </si>
  <si>
    <t>Xây dựng đội ngũ cán bộ lãnh đạo, quản lý cấp tỉnh vùng kinh tế trọng điểm phía Nam hiện nay (Sách chuyên khảo)</t>
  </si>
  <si>
    <t>PGS.TS. Phạm Minh Tuấn - PGS. TS. Nguyễn Thị Tuyết Mai - TS. Nguyễn Thị Thảo (Đồng chủ biên)</t>
  </si>
  <si>
    <t>Thúc đẩy hợp tác Tiểu vùng Mê Kông hướng tới tăng trưởng bền vững, bao trùm (Sách chuyên khảo)</t>
  </si>
  <si>
    <t>Thượng tướng, PGS.TS. Nguyễn Văn Thành, TS. Bùi Thanh Tuấn (Đồng chủ biên)</t>
  </si>
  <si>
    <t>TWĐH (1000), TPH (100, giá 282k)</t>
  </si>
  <si>
    <t>Sổ tay hỏi - đáp: Đảng viên trẻ với việc bảo vệ nền tảng tư tưởng của Đảng, đấu tranh phản bác các quan điểm sai trái, thù địch</t>
  </si>
  <si>
    <t>Học viện Báo chí và Tuyên truyền
PGS.TS. Mai Đức Ngọc (Chủ biên)</t>
  </si>
  <si>
    <t>Người tốt, việc tốt - Nét đẹp từ những điều giản dị (Tôn vinh các điển hình trong học tập và làm theo tư tưởng, đạo đức, phong cách Hồ Chí Minh năm 2023)</t>
  </si>
  <si>
    <t>Nhận diện và đấu tranh phản bác các quan điểm sai trái, thù địch; bảo vệ nền tảng tư tưởng của Đảng trong tình hình mới</t>
  </si>
  <si>
    <t>Thiếu tướng, TS. Nguyễn Minh Thắng - Thiếu tướng, PGS.TS.NGND. Nguyễn Bá Dương</t>
  </si>
  <si>
    <t>Mặt trận Dân tộc Giải phóng - Chính phủ Cách mạng lâm thời tại Hội nghị Pari về Việt Nam</t>
  </si>
  <si>
    <t>Nguyễn Thị Bình và tập thể tác giả</t>
  </si>
  <si>
    <t>Chưa tính 8 trang phụ bản màu</t>
  </si>
  <si>
    <t>TS. Quách Thị Minh Phượng (Chủ biên)</t>
  </si>
  <si>
    <t>Cẩm nang kỹ năng ngoại giao hiện đại thời kỳ hội nhập (Lưu hành nội bộ)</t>
  </si>
  <si>
    <t>Bộ Ngoại giao
TS. Nguyễn Minh Vũ - TS. Phạm Lan Dung (Đồng chủ biên)</t>
  </si>
  <si>
    <t>President Ho Chi Minh - Biography and Career</t>
  </si>
  <si>
    <t>Ho Chi Minh's Vestige in the Presidential Palace Area
Edited by Dinh Trong Minh</t>
  </si>
  <si>
    <t>Quản lý công chức theo mô hình công vụ việc làm ở Việt Nam trong quá trình hội nhập quốc tế (Sách chuyên khảo)</t>
  </si>
  <si>
    <t>TS. Trần Thị Hải Yến - TS. Đàm Bích Hiên - TS. Ngô Văn Vũ (Đồng chủ biên)</t>
  </si>
  <si>
    <t>TWĐH 1000, TPH (300c, giá 364k)</t>
  </si>
  <si>
    <t>Bảo đảm và phát huy sự liêm chính của đội ngũ cán bộ lãnh đạo, quản lý ở Việt Nam hiện nay</t>
  </si>
  <si>
    <t>TS. Lê Khánh Ly (Chủ biên)</t>
  </si>
  <si>
    <t>Tài liệu hướng dẫn nghiệp vụ công tác đảng trong Đảng bộ Bộ Ngoại giao (Lưu hành nội bộ)</t>
  </si>
  <si>
    <t>Đảng uỷ Bộ Ngoại giao</t>
  </si>
  <si>
    <t>Xu thế tự chủ chiến lược trên thế giới và hàm ý đối với Việt Nam</t>
  </si>
  <si>
    <t>Kỷ yếu Ban Chấp hành Đảng bộ tỉnh An Giang khoá VIII, nhiệm kỳ 2005 - 2010; khoá IX, nhiệm kỳ 2010 - 2015</t>
  </si>
  <si>
    <t>Ban Chấp hành Đảng bộ tỉnh An Giang</t>
  </si>
  <si>
    <t>Lịch sử Đảng bộ và nhân dân xã Thanh Quang
Tập II, giai đoạn 1955 - 2020</t>
  </si>
  <si>
    <t>Ban Chấp hành Đảng bộ xã Thanh Quang</t>
  </si>
  <si>
    <t>Võ Nguyên Giáp - Vị tướng của nhân dân</t>
  </si>
  <si>
    <t>TWĐH 1000, TPH 500 (457k)</t>
  </si>
  <si>
    <t>Lịch sử Toà án nhân dân Việt Nam - Tập I (1945 - 1975)</t>
  </si>
  <si>
    <t>Toà án nhân dân tối cao</t>
  </si>
  <si>
    <t>TWĐH2024</t>
  </si>
  <si>
    <t>Lịch sử Toà án nhân dân Việt Nam - Tập II (1975 - 2002)</t>
  </si>
  <si>
    <t>Lịch sử Toà án nhân dân Việt Nam - Tập III (2003 - 2023)</t>
  </si>
  <si>
    <t>Nhận thức và trách nhiệm hành động thúc đẩy đào tạo, bồi dưỡng cán bộ làm việc trong môi trường quốc tế (Sách chuyên khảo)</t>
  </si>
  <si>
    <t>ThS. Hoàng Đăng Quang - PGS.TS. Vũ Thanh Sơn</t>
  </si>
  <si>
    <t>TWĐH 1000, TPH 100 (147k)</t>
  </si>
  <si>
    <t>Vai trò của Mặt trận Tổ quốc Việt Nam trong xu hướng quản trị nhà nước đương đại: Vấn đề và giải pháp (Sách chuyên khảo)</t>
  </si>
  <si>
    <t>TWĐH 1000, TPH 100 (206k)</t>
  </si>
  <si>
    <t>Cha mẹ giúp con hướng nghiệp</t>
  </si>
  <si>
    <t>Hội đồng chỉ đạo xuất bản sách xã, phường, thị trấn/ThS. Phùng Thị Vân Anh, ThS. Nguyễn Thị Hương Lan, ThS. Lại Thị Thu Thuỷ</t>
  </si>
  <si>
    <t>Báo ND HN, BĐ, NDHCM</t>
  </si>
  <si>
    <t>Đại tướng Nguyễn Chí Thanh - Nhà lãnh đạo xuất sắc của Đảng, vị tướng tài ba của Quân đội nhân dân Việt Nam</t>
  </si>
  <si>
    <t>Thượng tướng, GS.TS. Nguyễn Chí Vịnh (Tuyển chọn)</t>
  </si>
  <si>
    <t>Pháp luật doanh nghiệp Việt Nam trong bối cảnh toàn cầu hoá và hội nhập quốc tế (Sách chuyên khảo)</t>
  </si>
  <si>
    <t>TS. Nguyễn Thị Dung (Chủ biên)</t>
  </si>
  <si>
    <t>Một số mô hình phát triển văn hoá đọc ở Việt Nam</t>
  </si>
  <si>
    <t>Hội đồng Chỉ đạo xuất bản sách xã, phường, thị trấn/TS. Vũ Dương Thuý Ngà (Chủ biên)</t>
  </si>
  <si>
    <t>Quyền lực Mỹ trong quan hệ ngoại giao: Tiếp cận từ góc độ lịch sử và văn hoá (Sách chuyên khảo)</t>
  </si>
  <si>
    <t>PGS.TS. Đặng Cẩm Tú - GS.TS. Nguyễn Thái Yên Hương (Đồng chủ biên)</t>
  </si>
  <si>
    <t>TWĐH 1000, TPH 1000 (177k)</t>
  </si>
  <si>
    <t>Phát huy giá trị biển, đảo Việt Nam hướng tới nền kinh tế biển xanh và bền vững</t>
  </si>
  <si>
    <t>PGS.TS. Nguyễn Chu Hồi</t>
  </si>
  <si>
    <t>TWĐH 1000, TPH 100 (312k)</t>
  </si>
  <si>
    <t>Xây dựng đội ngũ cán bộ ngành Tổ chức xây dựng Đảng đáp ứng yêu cầu phát triển đất nước trong bối cảnh Cách mạng công nghiệp lần thứ tư</t>
  </si>
  <si>
    <t>Nguyễn Quang Dương (Chủ biên)</t>
  </si>
  <si>
    <t>Giáo trình quan hệ quốc tế</t>
  </si>
  <si>
    <t>Học viện Báo chí và Tuyên truyền
Khoa Quan hệ quốc tế
PGS.TS. PHạm Minh Sơn, TS. Lưu Thuý Hồng (Đồng chủ biên)</t>
  </si>
  <si>
    <t>Biển, đảo Việt Nam - Những thông tin cơ bản 
Tập 5; Quản lý tài nguyên và bảo vệ môi trường biển Việt Nam</t>
  </si>
  <si>
    <t>Hội đồng Chỉ đạo xuất bản sách xã, phường, thị trấn/Nguyễn Chu Hồi</t>
  </si>
  <si>
    <t>Những tấm gương, mô hình, điển hình "Dân vận khéo"</t>
  </si>
  <si>
    <t>Hội đồng Chỉ đạo xuất bản sách xã, phường, thị trấn/Ban Dân vận Trung ương</t>
  </si>
  <si>
    <t>Hỏi - đáp về xử lý vi phạm kỷ luật của Đảng</t>
  </si>
  <si>
    <t>Hội đồng Chỉ đạo xuất bản sách xã, phường, thị trấn/Uỷ ban Kiểm tra Trung ương</t>
  </si>
  <si>
    <t>Học Chủ tịch Hồ Chí Minh - Chúng ta học gì (Xuất bản lần thứ mười)</t>
  </si>
  <si>
    <t>5 tác phẩm bảo vật quốc gia (Đường Cách mệnh; Nhật ký trong tù; Lời kêu gọi toàn quốc kháng chiến; Lời kêu gọi đồng bào và chiến sĩ cả nước; Di chúc) (Tái bản)</t>
  </si>
  <si>
    <t>Giải pháp nâng cao năng lực, trách nhiệm của cán bộ, công chức, viên chức để thành phố Cần Thơ phát triển nhanh và bền vững) (Kỷ yếu hội thảo khoa học)</t>
  </si>
  <si>
    <t>Trường Chính trị thành phố Cần Thơ</t>
  </si>
  <si>
    <t>Các giải pháp sáng tạo kỹ thuật của nhà nông - Tập VIII</t>
  </si>
  <si>
    <t>Hội đồng Chỉ đạo xuất bản sách xã, phường, thị trấn/Hội Nông dân Việt Nam</t>
  </si>
  <si>
    <t>Luật Nhà ở</t>
  </si>
  <si>
    <t>Luật Căn cước</t>
  </si>
  <si>
    <t>Luật Tài nguyên nước</t>
  </si>
  <si>
    <t>Luật Viễn thông</t>
  </si>
  <si>
    <t>Luật Lực lượng tham gia bảo vệ an ninh, trật tự ở cơ sở</t>
  </si>
  <si>
    <t>Luật Kinh doanh bất động sản</t>
  </si>
  <si>
    <t>Luật Quản lý, bảo vệ công trình quốc phòng và khu quân sự</t>
  </si>
  <si>
    <t>Hỏi - đáp về văn hoá công vụ</t>
  </si>
  <si>
    <t>Hội đồng Chỉ đạo xuất bản sách xã, phường, thị trấn/PGS.TS. Trần Thị Thanh Thuỷ, PGS. TS. Đặng Khắc Ánh</t>
  </si>
  <si>
    <t>Tiến Bộ, BÌnh Định, HCM</t>
  </si>
  <si>
    <t>Hỏi - đáp về chủ nghĩa xã hội và con đường đi lên chủ nghĩa xã hội ở Việt Nam</t>
  </si>
  <si>
    <t>Hội đồng Chỉ đạo xuất bản sách xã, phường, thị trấn/Nguyễn Hoài Anh - Lê Thị Thục - Nguyễn Thị Hà - Bùi Bội Thu (Biên soạn)</t>
  </si>
  <si>
    <t>Xây dựng hệ giá trị quốc gia, hệ giá trị văn hoá, hệ giá trị gia đình và chuẩn mực con người Việt Nam trong bối cảnh hiện nay</t>
  </si>
  <si>
    <t>Hội đồng Chỉ đạo xuất bản sách xã, phường, thị trấn/PGS. TS. Vũ Thị Phương Hậu (Chủ biên)</t>
  </si>
  <si>
    <t>TS. Vũ Dương Thuý Ngà (Chủ biên)</t>
  </si>
  <si>
    <t>Nguyễn Hoài Anh - Trần Quốc Dân</t>
  </si>
  <si>
    <t>TS. Phạm Văn Phong</t>
  </si>
  <si>
    <t>Nguyễn Chu Hồi</t>
  </si>
  <si>
    <t>Phát triển kinh tế ban đêm ở Việt Nam (Sách chuyên khảo)</t>
  </si>
  <si>
    <t>PGS.TS.NGƯT. Nguyễn Ngọc Sơn (Chủ biên)</t>
  </si>
  <si>
    <t>TWĐH 700, TPH 100 (211k)</t>
  </si>
  <si>
    <t>Phương pháp và phong cách Hồ Chí Minh</t>
  </si>
  <si>
    <t>Giáo sư Đặng Xuân Kỳ (Chủ biên)</t>
  </si>
  <si>
    <t>Hồ Chí Minh về văn hoá làm người</t>
  </si>
  <si>
    <r>
      <t xml:space="preserve">CD - Audio sách xã, phường, thị trấn năm 2023 (Dùng cho Đài truyền thanh ở cơ sở)
Các ấn phẩm: </t>
    </r>
    <r>
      <rPr>
        <i/>
        <sz val="12"/>
        <rFont val="Times New Roman"/>
        <family val="1"/>
      </rPr>
      <t>* Một số tấm gương điển hình trong học tập và làm theo tư tưởng, đạo đức, phong cách Hồ Chí Minh; * Tài liệu tuyên tuyền biển, đảo: về khai thác, sử dụng biển Việt Nam; * Chương trình "Mỗi xã một sản phẩm" (OCOP) và cơ chế, chính sách hỗ trợ phát triển</t>
    </r>
  </si>
  <si>
    <t>Bác Hồ trong trái tim những người bạn quốc tế</t>
  </si>
  <si>
    <t>Bùi Phúc Hải (Sưu tầm, tổ chức biên soạn)</t>
  </si>
  <si>
    <t>Trách nhiệm xã hội của doanh nghiệp trong việc bảo đảm an sinh xã hội cho người dân tộc thiểu số ở Việt Nam</t>
  </si>
  <si>
    <t>Đậu Tuấn Nam - Lê Quang Bốn - Phan Thị Thu Hiền</t>
  </si>
  <si>
    <t>8/1 P.Mai lấy lại sách (cả sách của Thắng)</t>
  </si>
  <si>
    <t>Phát huy giá trị văn hoá, sức mạnh con người Việt Nam trong công cuộc xây dựng và phát triển đất nước (Sách chuyên khảo)</t>
  </si>
  <si>
    <t>PGS. TS. Nguyễn Duy Bắc - PGS. TS. Vũ Thị Phương Hậu (Đồng chủ biên)</t>
  </si>
  <si>
    <t>TWĐH 1000c, TPH 150c (187k)</t>
  </si>
  <si>
    <t>Lịch sử Đảng bộ và nhân dân xã Lưu Nghiệp Anh (1930-2015)</t>
  </si>
  <si>
    <t>Đảng bộ huyện Trà Cú, tỉnh Trà Vinh
Ban Chấp hành Đảng bộ xã Lưu Nghiệp Anh</t>
  </si>
  <si>
    <t>Nâng cao đạo đức cách mạng, quét sạch chủ nghĩa cá nhân (Xuất bản lần thứ hai)</t>
  </si>
  <si>
    <t>Hội đồng Chỉ đạo xuất bản sách xã, phường, thị trấn/Bùi Phúc Hải (Sưu tầm, tổ chức biên soạn)</t>
  </si>
  <si>
    <t>Phấn đấu, rèn luyện trở thành đảng viên Đảng Cộng sản Việt Nam (Hỏi - đáp)</t>
  </si>
  <si>
    <t>Hội đồng Chỉ đạo xuất bản sách xã, phường, thị trấn/PGS.TS. Phạm Minh Tuấn (Chủ biên)</t>
  </si>
  <si>
    <t>PGS.TS. Phạm Minh Tuấn (Chủ biên)</t>
  </si>
  <si>
    <t>Luật hàng không dân dụng Việt Nam (hiện hành) (Sửa đổi, bổ sung năm 2013, 2014, 2023)</t>
  </si>
  <si>
    <t>Lịch sử Đảng bộ huyện Sốp Cộp (2003 - 2023)</t>
  </si>
  <si>
    <t>Đảng bộ tỉnh Sơn La
Ban Chấp hành Đảng bộ huyện Sốp Cộp</t>
  </si>
  <si>
    <t>Chưa tính 18 trang phụ bản</t>
  </si>
  <si>
    <t>Niên giám khoa học năm 2021
Tập I - Những vấn đề về chính trị</t>
  </si>
  <si>
    <t>Niên giám khoa học năm 2021
Tập II - Những vấn đề về kinh tế</t>
  </si>
  <si>
    <t>Niên giám khoa học năm 2021
Tập III - Những vấn đề về văn hoá, xã hội và con người</t>
  </si>
  <si>
    <t>Niên giám khoa học năm 2021
Tập IV - Những vấn đề về quốc phòng, an ninh và đối ngoại</t>
  </si>
  <si>
    <t>Bộ Quốc phòng - Ban Tuyên giáo Trung ương - Bộ Công an - Thành uỷ Hà Nội</t>
  </si>
  <si>
    <t>Tách 3 QĐ (2 QĐ 450b/qd, 1 QĐ 320b)</t>
  </si>
  <si>
    <t>Tổng tập văn kiện Đại hội đại biểu toàn quốc lần thứ XX Đảng Cộng sản Trung Quốc (Sách tham khảo)</t>
  </si>
  <si>
    <t>PGS.TS. Lê Hải Bình (Chủ biên)</t>
  </si>
  <si>
    <t>Cơ chế bảo đảm quyền con người ở Việt Nam (Sách chuyên khảo)</t>
  </si>
  <si>
    <t>Học viện Chính trị quốc gia Hồ Chí Minh
PGS. TS. Tưởng Duy Kiên, PGS. TS. Lê Văn Trung, TS. Trần Thị Hồng Hạnh (Đồng chủ biên)</t>
  </si>
  <si>
    <t>Phòng, chống tham nhũng, tiêu cực trong công tác cán bộ</t>
  </si>
  <si>
    <t>Chiến tranh pháp lý và thực tiễn áp dụng ở Biển Đông (Sách tham khảo, lưu hành nội bộ)</t>
  </si>
  <si>
    <t>GS. TS. Nguyễn Hồng Thao (Chủ biên)</t>
  </si>
  <si>
    <t>Hồi ức Quảng Trị</t>
  </si>
  <si>
    <t>Nguyễn Thuỵ Kha (Sưu tầm và biên soạn)</t>
  </si>
  <si>
    <t>Biên niên sự kiện Lịch sử Đảng bộ tỉnh Lai Châu - Tập 2 (2004 - 2020)</t>
  </si>
  <si>
    <t>Đảng bộ tỉnh Lai Châu</t>
  </si>
  <si>
    <t>Một số vấn đề lý luận và thực tiễn về bảo đảm an ninh con người ở Việt Nam hiện nay</t>
  </si>
  <si>
    <t>TS. Bùi Thanh Tuấn (Chủ biên)</t>
  </si>
  <si>
    <t>Tách 2 QĐ (TWĐH 1000, TPH 1000 (130k)</t>
  </si>
  <si>
    <t>Song ngữ Việt - Pháp</t>
  </si>
  <si>
    <t>Châu Phi qua 100 câu hỏi (Sách tham khảo)</t>
  </si>
  <si>
    <t>Stephen Smith &amp; Jean De La Guérivière
Người dịch: Nguyễn Thị Tươi</t>
  </si>
  <si>
    <t>TWĐH 1000, TPH 100 (272k)</t>
  </si>
  <si>
    <t>PGS.TS. Trần Thị Thanh Thuỷ, PGS. TS. Đặng Khắc Ánh</t>
  </si>
  <si>
    <t>PGS. TS. Vũ Thị Phương Hậu (Chủ biên)</t>
  </si>
  <si>
    <t>Nguyễn Hoài Anh - Lê Thị Thục - Nguyễn Thị Hà - Bùi Bội Thu (Biên soạn)</t>
  </si>
  <si>
    <t>Nâng cao tính lý luận, tính chiến đấu, làm thất bại những luận điệu xuyên tạc, sai trái, thù địch, bảo vệ nền tảng tư tưởng của Đảng trên trận địa lý luận</t>
  </si>
  <si>
    <t>Ban Tuyên giáo Trung ương - Tạp chí Cộng sản</t>
  </si>
  <si>
    <t>Trung Quốc - Lịch sử kế thừa (Sách tham khảo)</t>
  </si>
  <si>
    <t>TS. Nguyễn Ngọc Trường</t>
  </si>
  <si>
    <t>Tiếp nối truyền thống, tỉnh Bình Dương chặng đường 1/4 thế kỷ - Thành tựu và triển vọng
Tập 2: Con người - Văn hoá, xã hội và Quốc phòng - An ninh - Đối ngoại</t>
  </si>
  <si>
    <t>Hội đồng Lý luận Trung ương - Tỉnh uỷ Bình Dương - Tạp chí Cộng sản</t>
  </si>
  <si>
    <t>Chiến lược đối ngoại của các nước lớn trong bối cảnh thế giới hiện nay: Sự kết hợp các công cụ địa kinh tế và địa chính trị</t>
  </si>
  <si>
    <t>TS. Nguyễn Thanh Sơn</t>
  </si>
  <si>
    <t>Phát triển kinh tế số ở Việt Nam</t>
  </si>
  <si>
    <t>PGS.TS. Nguyễn Văn Thạo, TS. Nguyễn Mạnh Hùng (Đồng chủ biên)</t>
  </si>
  <si>
    <t>TWĐH 1000, TPH 100 (218k)</t>
  </si>
  <si>
    <t>Chính sách đối ngoại Mỹ dưới thời chính quyền Joe Biden và những tác động tới quan hệ quốc tế</t>
  </si>
  <si>
    <t>ThS. Lê Công Tiến, TS. Trần Huyền Trang (Đồng chủ biên)</t>
  </si>
  <si>
    <t>TWĐH 1000, TPH 600 (283k)</t>
  </si>
  <si>
    <t>Thu hồi có hiệu quả tài sản liên quan đến tội phạm tham nhũng, kinh tế trong bối cảnh mới (Dùng trong nghiên cứu khoa học hình sự và thực tiễn phòng, chống tội phạm) (Sách chuyên khảo)</t>
  </si>
  <si>
    <t>TS.LS. Lương Khải Ân 
Giảng viên Trường Đại học Công thương Thành phố Hồ Chí Minh (HUIT), Trọng tài viên Trung tâm Trọng tài thương mại HTA</t>
  </si>
  <si>
    <t>Luật Phòng, chống thiên tai (hiện hành) (Sửa đổi, bổ sung năm 2020, 2023)</t>
  </si>
  <si>
    <t>Văn kiện Hội nghị lần thứ tám Ban Chấp hành Trung ương Đảng khóa XIII (Lưu hành nội bộ)</t>
  </si>
  <si>
    <t>ST, TB, TCCS, ND HN, ND BĐ, ND HCM</t>
  </si>
  <si>
    <t>Không có bản sắc văn hoá</t>
  </si>
  <si>
    <t>François Jullien
(Trương Quang Đệ dịch)</t>
  </si>
  <si>
    <t>Thủ tướng Phan Văn Khải và những quyết sách chiến lược (Tuyển chọn tài liệu lưu trữ)</t>
  </si>
  <si>
    <t>Cục Văn thư và Lưu trữ Nhà nước
Trung tâm Lưu trữ quốc gia III</t>
  </si>
  <si>
    <t>Phúc lợi xã hội góp phần bảo đảm định hướng xã hội chủ nghĩa ở Việt Nam trong điều kiện mới</t>
  </si>
  <si>
    <t>PGS.TS. Đoàn Minh Huấn (Chủ biên)</t>
  </si>
  <si>
    <t>TWĐH 1000, TPH 50 (283)</t>
  </si>
  <si>
    <t>Hoàn thiện tổ chức, hoạt động của Chính phủ đáp ứng yêu cầu đổi mới quản trị quốc gia theo hướng hiện đại, hiệu quả</t>
  </si>
  <si>
    <t>Bộ Nội vụ
Viện Khoa học Tổ chức Nhà nước
TS. Lê Anh Tuấn (Chủ biên)</t>
  </si>
  <si>
    <t>TWĐH 500, TPH 100 (176k)</t>
  </si>
  <si>
    <t>Hoàn thiện pháp luật sở hữu trí tuệ Việt Nam trong bối cảnh tham gia các hiệp định thương mại tự do thế hệ mới (Sách chuyên khảo)</t>
  </si>
  <si>
    <t>PGS. TS. Nguyễn Thị Quế Anh (Chủ biên)</t>
  </si>
  <si>
    <t>TWĐH 800, TPH 100 (389k)</t>
  </si>
  <si>
    <t>Nam Bộ - Tiến trình hội nhập khu vực và quốc tế</t>
  </si>
  <si>
    <t>Võ Văn Sen (Chủ biên) - Hà Minh Hồng - Trần Thuận - Trần Nam Tiến - Phạm Ngọc Trâm</t>
  </si>
  <si>
    <t>Đại cương lịch sử Triết học Trung Quốc                                    (Xuất bản lần thứ tư)</t>
  </si>
  <si>
    <t>Công tác thông tin đối ngoại hướng tới các mục tiêu chiến lược 2030, tầm nhìn 2045 (Sách chuyên khảo)</t>
  </si>
  <si>
    <t>CD-Audio sách xã, phường, thị trấn năm 2020 (Dùng cho Đài truyền thanh ở cơ sở)
Các ấn phẩm: * Tài liệu đấu tranh phản bác các luận điệu thù địch, sai trái
* Tài liệu Chiến lược bảo vệ chủ quyền biển, đảo và phát triển bền vững kinh tế biển Việt Nam</t>
  </si>
  <si>
    <t>TWĐH 2023</t>
  </si>
  <si>
    <t>Quan hệ Việt Nam với một số nước lớn những năm đầu thế kỷ XXI
(Sách tham khảo)</t>
  </si>
  <si>
    <t>Định hướng, giải pháp bảo vệ nền tảng tư tưởng của Đảng, đấu tranh ngăn chặn các quan điểm sai trái, thù địch trên mạng xã hội (Sách chuyên khảo)</t>
  </si>
  <si>
    <t>Lịch sử Đảng bộ tỉnh Ninh Bình, Tập I (1930-1975)
(Xuất bản lần thứ hai, có chỉnh sửa, bổ sung)</t>
  </si>
  <si>
    <t>Ban Chấp hành Đảng bộ tỉnh Ninh Bình</t>
  </si>
  <si>
    <t>Lịch sử Đảng bộ tỉnh Ninh Bình, Tập II (1975-2000)
(Xuất bản lần thứ hai, có chỉnh sửa, bổ sung)</t>
  </si>
  <si>
    <t>Lịch sử Đảng bộ tỉnh Ninh Bình, Tập III (2001-2020)</t>
  </si>
  <si>
    <t>Những trận đánh tiêu biểu của lực lượng vũ trang tỉnh Bạc Liêu trong kháng chiến chống Mỹ, cứu nước (1954-1975) - Tập 2</t>
  </si>
  <si>
    <t>Giải pháp kiểm soát quyền lực của người đứng đầu</t>
  </si>
  <si>
    <t>Một số vấn đề lý luận và thực tiễn trong quá trình triển khai thực hiện Nghị quyết Đại hội XIII của Đảng</t>
  </si>
  <si>
    <t>Hội đồng Khoa học các cơ quan Đảng Trung ương
GS.TS. Phùng Hữu Phú (Chủ biên)</t>
  </si>
  <si>
    <t>Bảo vệ và phát huy tài nguyên di sản văn hóa gắn với phát triển du lịch theo hướng tăng trưởng xanh, bền vững ở Việt Nam (Từ thực tiễn hai di sản thế giới Đô thị cổ Hội An và Quần thể danh thắng Tràng An)</t>
  </si>
  <si>
    <t>PGS.TS. Đỗ Thị Thanh Thuỷ (Chủ biên)</t>
  </si>
  <si>
    <t>Chuyến thăm Hà Nội</t>
  </si>
  <si>
    <t>Susan Sontag
Người dịch: Phan Xích Linh</t>
  </si>
  <si>
    <t>Tiếp nối truyền thống, tỉnh Bình Dương chặng đường 1/4 thế kỷ: Thành tựu và triển vọng
Tập 1: Xây dựng hệ thống chính trị và phát triển kinh tế-đô thị</t>
  </si>
  <si>
    <t>Xây dựng huyện Bình Sơn "giàu đẹp, văn minh, nghĩa tình" (Kỷ yếu Hội thảo khoa học)</t>
  </si>
  <si>
    <t>Huyện uỷ Bình Sơn</t>
  </si>
  <si>
    <t>Chưa tính 10 trang phụ bản</t>
  </si>
  <si>
    <t>Hai mặt của xuất bản (Sách tham khảo)</t>
  </si>
  <si>
    <t>Từ Hải
Người dịch: Nguyễn Xuân Thử</t>
  </si>
  <si>
    <t>Lịch sử Đảng bộ thành phố Hải Phòng
Tập IV (2001-2020)</t>
  </si>
  <si>
    <t>Ban Chấp hành Đảng bộ thành phố Hải Phòng</t>
  </si>
  <si>
    <t>Chưa tính 50 trang phụ bản</t>
  </si>
  <si>
    <t>Tài liệu hướng dẫn nghiệp vụ công tác ngành Nội chính Đảng (Lưu hành nội bộ) (Mật)</t>
  </si>
  <si>
    <t>Ban Chấp hành Trung ương Đảng - Ban Nội chính</t>
  </si>
  <si>
    <t>Tài liệu Mật, không nộp sách lưu chiểu</t>
  </si>
  <si>
    <t>Pháp luật và thực tiễn thực thi khuyến nghị của các thiết chế quốc tế về các quyền dân sự, chính trị tại Việt Nam hiện nay</t>
  </si>
  <si>
    <t>PGS.TS. Nguyễn Thị Kim Ngân - TS. Nguyễn Thị Hồng Yến (Đồng chủ biên)</t>
  </si>
  <si>
    <t>Tại sao là Hồ Chí Minh?</t>
  </si>
  <si>
    <t>Song Phil - Kyung
Người dịch: Bùi Đình Thắng
Người hiệu đính: Đoàn Thị Minh Phương</t>
  </si>
  <si>
    <t>Soạn thảo hợp đồng thực chiến</t>
  </si>
  <si>
    <t>Luật sư, TS. Phạm Hoài Huấn (Chủ biên) - ThS. Thân Thị Kim Nga</t>
  </si>
  <si>
    <t>Hỏi - đáp môn Chủ nghĩa xã hội khoa học (Dành cho bậc đại học hệ chuyên và không chuyên lý luận chính trị) (Tái bẩn có sửa chữa, bổ sung)</t>
  </si>
  <si>
    <t>PGS.TS. Đỗ Thị Thạch, PGS.TS. Bùi Thị Ngọc Lan, TS. Nguyễn Thị Hoa, TS. Vũ Thế Tùng</t>
  </si>
  <si>
    <t>Luật Sở hữu trí tuệ (hiện hành) (sửa đổi, bổ sung năm 2009, 2019,2022)</t>
  </si>
  <si>
    <t>Đô thị hoá ở Việt Nam - Xu hướng và nhân tố tác động</t>
  </si>
  <si>
    <t>Chiến lược quốc gia về tăng trưởng xanh - Hành trình hướng tới mục tiêu giảm phát thải ròng bằng "0" ở Việt Nam (Sách chuyên khảo)</t>
  </si>
  <si>
    <t>PGS.TS. Bùi Quang Tuấn - TS. Hà Huy Ngọc (Đồng chủ biên)</t>
  </si>
  <si>
    <t>Cơ chế pháp lý về bảo hộ công dân ở Việt Nam (Sách chuyên khảo)</t>
  </si>
  <si>
    <t>TS. Phan Thanh Hà</t>
  </si>
  <si>
    <t>Phát triển lĩnh vực công nghệ tài chính (Fintech) của Trung Quốc và một số hàm ý đối với Việt Nam</t>
  </si>
  <si>
    <t>TS. Nguyễn Thị Hạ</t>
  </si>
  <si>
    <t>Địa chiến lược Việt Nam tầm nhìn 2030: Những vấn đề lý luận, thực tiễn và thích ứng chính sách</t>
  </si>
  <si>
    <t>PGS.TSKH. Trần Khánh</t>
  </si>
  <si>
    <t>Góp phần hoàn thiện lý luận về đường lối đổi mới của Đảng</t>
  </si>
  <si>
    <t>GS.TS. Lê Văn Lợi (Chủ biên)</t>
  </si>
  <si>
    <t>Học viện Chính trị quốc gia Hồ Chí Minh, Ban Tuyên giáo Trung ương Đảng, Bộ Văn hoá, Thể thao và Du lịch, Khu Di tích Chủ tịch Hồ Chí Minh tại Phủ Chủ tịch</t>
  </si>
  <si>
    <t>Văn kiện Quốc hội Toàn tập, tập 7 (1987-1992)
 Quyển 1 (1987-1989)</t>
  </si>
  <si>
    <t>Văn kiện Quốc hội Toàn tập, tập 7 (1987-1992)
 Quyển 2 (1989-1990)</t>
  </si>
  <si>
    <r>
      <t xml:space="preserve">Văn kiện Quốc hội toàn tập, tập </t>
    </r>
    <r>
      <rPr>
        <b/>
        <sz val="10"/>
        <rFont val="Times New Roman"/>
        <family val="1"/>
      </rPr>
      <t>7 (</t>
    </r>
    <r>
      <rPr>
        <sz val="10"/>
        <rFont val="Times New Roman"/>
        <family val="1"/>
      </rPr>
      <t>1987 - 1992)
quyển 3 (1991 - 1992)</t>
    </r>
  </si>
  <si>
    <t>Học viện CT-QG HCM - Thành ủy TPHCM - Tỉnh ủy Vĩnh Long</t>
  </si>
  <si>
    <t>SÁCH XUẤT BẢN NĂM 2024</t>
  </si>
  <si>
    <t>Tác giả, dịch giả</t>
  </si>
  <si>
    <r>
      <t>Giá bìa</t>
    </r>
    <r>
      <rPr>
        <i/>
        <sz val="12"/>
        <rFont val="Times New Roman"/>
        <family val="1"/>
      </rPr>
      <t xml:space="preserve"> (đ)</t>
    </r>
  </si>
  <si>
    <r>
      <t xml:space="preserve">Thành tiền
</t>
    </r>
    <r>
      <rPr>
        <i/>
        <sz val="12"/>
        <rFont val="Times New Roman"/>
        <family val="1"/>
      </rPr>
      <t>(theo giá bìa)</t>
    </r>
  </si>
  <si>
    <t>Tài liệu bồi dưỡng nhận thức về Đảng (Xuất bản lần thứ 22 có sửa chữa, bổ sung)</t>
  </si>
  <si>
    <t>978-604-57-9298-8</t>
  </si>
  <si>
    <t>1/2024</t>
  </si>
  <si>
    <t>Tài liệu bồi dưỡng lý luận chính trị dành cho đảng viên mới (Xuất bản lần thứ 22 có sửa chữa, bổ sung)</t>
  </si>
  <si>
    <t>978-604-57-9296-4</t>
  </si>
  <si>
    <t>Tài liệu bồi dưỡng nghiệp vụ công tác đảng dành cho bí thư chi bộ và cấp uỷ viên cơ sở (Xuất bản lần thứ 22 có sửa chữa, bổ sung)</t>
  </si>
  <si>
    <t>978-604-57-9297-1</t>
  </si>
  <si>
    <t>Xứ Thanh - đa dạng văn hoá và phát triển bền vững</t>
  </si>
  <si>
    <t>Trường Đại học Văn hoá, Thể thao và Du lịch Thanh Hoá
PGS.TS. Lê Thanh Hà (Chủ biên)</t>
  </si>
  <si>
    <t>978-604-57-9305-3</t>
  </si>
  <si>
    <t>Biến thách thức thành cơ hội, quyết tâm tạo đột phá đưa đất nước phát triển nhanh, bền vững</t>
  </si>
  <si>
    <t>978-604-57-9308-4</t>
  </si>
  <si>
    <t>832 tr + 36 pb</t>
  </si>
  <si>
    <t>Xây dựng Đảng và hệ thống chính trị trong sạch, vững mạnh, góp phần thực hiện thắng lợi Nghị quyết Đại hội XIII của Đảng</t>
  </si>
  <si>
    <t>978-604-57-9311-4</t>
  </si>
  <si>
    <t>476 tr + 22 pb</t>
  </si>
  <si>
    <t>Lịch sử Đảng bộ và nhân dân phường Phúc Lợi (1930 - 2023)</t>
  </si>
  <si>
    <t>Đảng bộ quận Long Biên, thành phố Hà Nội - Ban Chấp hành Đảng bộ phường Phúc Lợi</t>
  </si>
  <si>
    <t>978-604-57-9312-1</t>
  </si>
  <si>
    <t>Thần Hoàng và đình làng Bất Phí</t>
  </si>
  <si>
    <t>TS. Cung Khắc Lược, TS. Vũ Trí Tuệ, NCS. Nguyễn Quang Long</t>
  </si>
  <si>
    <t>978-604-57-9310-7</t>
  </si>
  <si>
    <t>Thế giới nhìn nghiêng… Bang giao kể chuyện</t>
  </si>
  <si>
    <t>Vũ Sơn Thuỷ</t>
  </si>
  <si>
    <t>978-604-57-9319-0</t>
  </si>
  <si>
    <t>Luật Quốc phòng (hiện hành) (sửa đổi năm 2023)</t>
  </si>
  <si>
    <t>978-604-57-9321-3</t>
  </si>
  <si>
    <t>Đảng ta thật là vĩ đại (Chương trình bồi dưỡng chuyên đề lịch sử Đảng dành cho cán bộ, đảng viên, hội viên ở cơ sở) (Xuất bản lần thứ hai)</t>
  </si>
  <si>
    <t>978-604-57-9315-2</t>
  </si>
  <si>
    <t>Bốn mươi lăm chân dung Thầy và Bạn</t>
  </si>
  <si>
    <t>Phong Lê</t>
  </si>
  <si>
    <t>978-604-57-9309-1</t>
  </si>
  <si>
    <t>Một số hình ảnh hoạt động của đồng chí Nguyễn Phú Trọng về thăm, làm việc tại tỉnh Lạng Sơn</t>
  </si>
  <si>
    <t>Ban Thường vụ Tỉnh uỷ Lạng Sơn</t>
  </si>
  <si>
    <t>978-604-57-9323-7</t>
  </si>
  <si>
    <t>Phụ nữ Việt Nam có một thời như thế</t>
  </si>
  <si>
    <t>978-604-57-9316-9</t>
  </si>
  <si>
    <t>978-604-57-9295-7</t>
  </si>
  <si>
    <t>978-604-57-9289-6</t>
  </si>
  <si>
    <t>978-604-57-9339-8</t>
  </si>
  <si>
    <t>978-604-57-9333-6</t>
  </si>
  <si>
    <t>Luật Thương mại (hiện hành) 
(sửa đổi năm 2017, 2019)</t>
  </si>
  <si>
    <t>978-604-57-9342-8</t>
  </si>
  <si>
    <t>978-604-57-9336-7</t>
  </si>
  <si>
    <t>978-604-57-9338-1</t>
  </si>
  <si>
    <t>978-604-57-9337-4</t>
  </si>
  <si>
    <t>2/2024</t>
  </si>
  <si>
    <t>978-604-57-9340-4</t>
  </si>
  <si>
    <t>Các quy định pháp luật hướng dẫn Luật Cư trú</t>
  </si>
  <si>
    <t>978-604-57-9313-8</t>
  </si>
  <si>
    <t>978-604-57-9331-2</t>
  </si>
  <si>
    <t>978-604-57-9332-9</t>
  </si>
  <si>
    <t>Luật Bảo vệ môi trường (hiện hành) (sửa đổi, bổ sung năm 2022, 2023)</t>
  </si>
  <si>
    <t>978-604-57-9314-5</t>
  </si>
  <si>
    <t>Luật Doanh nghiệp (hiện hành) (sửa đổi, bổ sung năm 2022)</t>
  </si>
  <si>
    <t>978-604-57-9335-0</t>
  </si>
  <si>
    <t>978-604-57-9328-2</t>
  </si>
  <si>
    <t>978-604-57-9326-8</t>
  </si>
  <si>
    <t>978-604-57-9334-3</t>
  </si>
  <si>
    <t>A, B, C về "nghề" lãnh đạo, quản lý (Xuất bản lần thứ hai)</t>
  </si>
  <si>
    <t>978-604-57-9288-9</t>
  </si>
  <si>
    <t>978-604-57-9291-9</t>
  </si>
  <si>
    <t>Luật Xử lý vi phạm hành chính (hiện hành) (sửa đổi, bổ sung năm 2020, 2022)</t>
  </si>
  <si>
    <t>978-604-57-9345-9</t>
  </si>
  <si>
    <t>978-604-57-9344-2</t>
  </si>
  <si>
    <t>Luật Trẻ em (hiện hành) (sửa đổi, bổ sung năm 2018)</t>
  </si>
  <si>
    <t>978-604-57-9343-5</t>
  </si>
  <si>
    <t>Luật Sở hữu trí tuệ (hiện hành) (sửa đổi, bổ sung năm 2009, 2019, 2022)</t>
  </si>
  <si>
    <t>978-604-57-9341-1</t>
  </si>
  <si>
    <t>978-604-57-9353-4</t>
  </si>
  <si>
    <t>3/2024</t>
  </si>
  <si>
    <t>Tổ chức và thực hiện quyền hành pháp trên thế giới và ở Việt Nam 
(Sách chuyên khảo)</t>
  </si>
  <si>
    <t>GS.TS. Phạm Hồng Thái - PGS.TS. Bùi Tiến Đạt (Đồng chủ biên)</t>
  </si>
  <si>
    <t>TWĐH 800, TPH 100 (319k)</t>
  </si>
  <si>
    <t>Quan hệ sở hữu trong nền kinh tế thị trường hiện đại - hội nhập quốc tế: Một số vấn đề lý luận và thực tiễn</t>
  </si>
  <si>
    <t>TWĐH 1000, TPH 100 (280k)</t>
  </si>
  <si>
    <t>Cải cách tư pháp để hoàn thiện Nhà nước pháp quyền xã hội chủ nghĩa Việt Nam (Sách chuyên khảo)</t>
  </si>
  <si>
    <t>GS.TS. Nguyễn Hoà Bình (Chủ biên)</t>
  </si>
  <si>
    <t>Chính sách công: Chính trị, phân tích và các lựa chọn</t>
  </si>
  <si>
    <t>Michael E. Kraft - Scott R. Furlong
Người dịch: Nguyễn Đăng Núi, Lê Thị Thu Hương, Lê Thị Việt Trinh
Hiệu đính: Nguyễn Đăng Núi, Hoàng Thị Ba</t>
  </si>
  <si>
    <t>Xây dựng "thế trận lòng dân" trong sự nghiệp bảo vệ Tổ quốc Việt Nam xã hội chủ nghĩa (Sách chuyên khảo)</t>
  </si>
  <si>
    <t>PGS. TS. Trần Vi Dân (Chủ biên), ThS. Mai Văn Đức</t>
  </si>
  <si>
    <t>Chính sách dân tộc của Đảng và Nhà nước ở vùng Tây Bắc (2001-2021)</t>
  </si>
  <si>
    <t>TS. Phạm Minh Thế</t>
  </si>
  <si>
    <t>Ngoại giao kinh tế và những vấn đề đặt ra trong hội nhập quốc tế của Việt Nam (Sách chuyên khảo)</t>
  </si>
  <si>
    <t>TS. Nguyễn Thị Thanh Vân</t>
  </si>
  <si>
    <t>Một số vấn đề lý luận và thực tiễn trong xây dựng và thực hiện chính sách xã hội ở Việt Nam</t>
  </si>
  <si>
    <t>Hội đồng Lý luận Trung ương
Tiểu ban Văn hoá, Xã hội, Con người</t>
  </si>
  <si>
    <t>Đồng chí Huỳnh Tấn Phát với cách mạng Việt Nam và quê hương Bến Tre
(Kỷ yếu Hội thảo khoa học cấp quốc gia)</t>
  </si>
  <si>
    <t>Học viện Chính trị quốc gia Hồ Chí Minh - Ban Tuyên giáo Trung ương - Uỷ ban Trung ương Mặt trận Tổ quốc Việt Nam - Văn phòng Chính phủ - Tỉnh uỷ Bến Tre</t>
  </si>
  <si>
    <t>Kinh tế kỷ nguyên số: Thách thức và cơ hội</t>
  </si>
  <si>
    <t>Diane Coyle
Người dịch: Dương Hải Hà, Lê Minh Toàn
Hiệu đính: Bùi Quỳnh Nga</t>
  </si>
  <si>
    <t>Văn học, nghệ thuật sau 15 năm thực hiện Nghị quyết số 23-NQ/TW của Bộ Chính trị (khóa X)</t>
  </si>
  <si>
    <t>TWĐH 1000, LKTG 300</t>
  </si>
  <si>
    <t>Lê Thị Thu Mai</t>
  </si>
  <si>
    <t>978-604-57-9351-0</t>
  </si>
  <si>
    <t>Một vành đai, Một con đường: Hành trình dài của Trung Quốc đến năm 2049 (Sách tham khảo, xuất bản lần thứ hai)</t>
  </si>
  <si>
    <t>Michael H. Glantz, Robert J. Ross, Gavin G. Daugherty (Đồng tác giả)
Người dịch: Hoàng Thị Bích Hợp
Người hiệu đính: Hoàng Kim Chi, Đào Duy Nghĩa</t>
  </si>
  <si>
    <t>978-604-57-9324-4</t>
  </si>
  <si>
    <t>Quận Nam Từ Liêm - 10 năm xây dựng, phát triển (01/4/2014 - 01/4/2024)</t>
  </si>
  <si>
    <t>Quận uỷ - Hội đồng nhân dân - Uỷ ban nhân dân - Uỷ ban Mặt trận Tổ quốc quận Nam Từ Liêm</t>
  </si>
  <si>
    <t>978-604-57-9302-2</t>
  </si>
  <si>
    <t>Điện Biên phát huy tiềm năng, lợi thế phát triển du lịch bền vững (Kỷ yếu Hội thảo khoa học quốc gia)</t>
  </si>
  <si>
    <t>Bộ Văn hoá, Thể thao và Du lịch - Uỷ ban nhân dân tỉnh Điện Biên - Nhà xuất bản Chính trị quốc gia Sự thật</t>
  </si>
  <si>
    <t>978-604-57-9392-3</t>
  </si>
  <si>
    <t>Hồi ức Quảng Trị
(Xuất bản lần thứ hai, có sửa chữa)</t>
  </si>
  <si>
    <t>Nguyễn Thuỵ Kha
Sưu tầm và biên soạn</t>
  </si>
  <si>
    <t>978-604-57-9346-6</t>
  </si>
  <si>
    <t>Nâng cao năng lực lãnh đạo, cầm quyền và sức chiến đấu của cấp ủy cấp huyện ở tỉnh Thanh Hoá hiện nay</t>
  </si>
  <si>
    <t>TS. Lương Trọng Thành, ThS. Nguyễn Ngọc Thắng, ThS. Nguyễn Xuân Anh (Đồng chủ biên)</t>
  </si>
  <si>
    <t>978-604-57-9421-0</t>
  </si>
  <si>
    <t>DVD-ROM 
Sách audio
* Bông sen vàng
* Học tập và làm theo những lời dạy của Bác Hồ đối với thiếu niên, nhi đồng</t>
  </si>
  <si>
    <t>TM&amp;DV Vinaka</t>
  </si>
  <si>
    <t>ĐKXB, QĐXB riêng: Bông sen vàng (Sơn Tùng); Học tập… (TS. Nguyễn Hồng Chuyên CB)</t>
  </si>
  <si>
    <t>DVD-ROM 
Sách audio
* Văn kiện Hội nghị lần thứ ba Ban Chấp hành Trung ương Đảng khóa XIII
* Văn kiện Hội nghị lần thứ tư Ban Chấp hành Trung ương Đảng khóa XIII
* Văn kiện Hội nghị lần thứ năm Ban Chấp hành Trung ương Đảng khóa XIII
* Văn kiện Hội nghị lần thứ sáu Ban Chấp hành Trung ương Đảng khóa XIII</t>
  </si>
  <si>
    <t>DVD-ROM 
Sách audio
* Vững bước trên con đường đổi mới - Tập 1 (2011 - 2014)
* Vững bước trên con đường đổi mới - Tập 2 (2015 - 2017)
* Niềm tin yêu của nhân dân trong nước và bạn bè quốc tế dành cho Tổng Bí thư Nguyễn Phú Trọng
* Một số vấn đề lý luận và thực tiễn về chủ nghĩa xã hội và con đường đi lên chủ nghĩa xã hội ở Việt Nam</t>
  </si>
  <si>
    <t>ĐKXB: bộ Vững bước, Một số vấn đề lý luận… (Nguyễn PHú Trọng), Niềm tin yêu của nhân dân… (Báo ND tuyển chọn)</t>
  </si>
  <si>
    <t>DVD-ROM 
Hồ Chí Minh Toàn tập
 (Xuất bản lần thứ ba, có sửa chữa)</t>
  </si>
  <si>
    <t>ĐKXB: Hội đồng chỉ đạo xuất bản</t>
  </si>
  <si>
    <t xml:space="preserve">DVD-ROM
Lịch sử Nam bộ kháng chiến </t>
  </si>
  <si>
    <t>Hội đồng chỉ đạo biên soạn Lịch sử Nam bộ kháng chiến</t>
  </si>
  <si>
    <t>Kiểm soát quyền lực trong phân cấp, phân quyền (Sách chuyên khảo)</t>
  </si>
  <si>
    <t>PGS.TS. Nguyễn Bá Chiến, PGS.TS. Trần Thị Diệu Oanh, TS. Vũ Thị Minh Hằng (Đồng chủ biên)</t>
  </si>
  <si>
    <t>Kiểm tra, giám sát của Đảng về công tác cán bộ</t>
  </si>
  <si>
    <t>TS. Phan Thăng An (Chủ biên)</t>
  </si>
  <si>
    <t>Lãnh thổ Việt Nam trên biển (Sách tham khảo nội bộ)</t>
  </si>
  <si>
    <t>TS. Trần Công Trục</t>
  </si>
  <si>
    <t>Chưa tính 6 trang pb đen trắng</t>
  </si>
  <si>
    <t>Một số vấn đề cơ bản của tư tưởng Tập Cận Bình về chủ nghĩa xã hội đặc sắc Trung Quốc thời đại mới (Sách tham khảo)</t>
  </si>
  <si>
    <t>Trường Đảng Trung ương Đảng Cộng sản Trung Quốc
(Học viện Hành chính quốc gia, Trung Quốc)</t>
  </si>
  <si>
    <t>Đắk Nông - 20 năm xây dựng và phát triển (2004-2024)</t>
  </si>
  <si>
    <t>Ban Chỉ đạo tổ chức kỷ niệm 20 năm ngày tái lập tỉnh Đắk Nông</t>
  </si>
  <si>
    <t>Xây dựng đội ngũ trí thức người dân tộc thiểu số ở Tây Nam Bộ hiện nay theo tư tưởng Hồ Chí Minh</t>
  </si>
  <si>
    <t>TS. Lâm Thị Kho</t>
  </si>
  <si>
    <t>2013</t>
  </si>
  <si>
    <t>IV/2014</t>
  </si>
  <si>
    <t>2014</t>
  </si>
  <si>
    <t>2015</t>
  </si>
  <si>
    <r>
      <t xml:space="preserve">Nhật ký trong tù
</t>
    </r>
    <r>
      <rPr>
        <i/>
        <sz val="12"/>
        <rFont val="Times New Roman"/>
        <family val="1"/>
        <charset val="163"/>
      </rPr>
      <t>Song ngữ Việt - Lào</t>
    </r>
  </si>
  <si>
    <t>Luật quản lý nợ công năm 2009 và văn bản hướng dãn thi hành</t>
  </si>
  <si>
    <t>SÁCH XUẤT BẢN NĂM 2011</t>
  </si>
  <si>
    <r>
      <t xml:space="preserve">BC tuần (13 đến 17/8): </t>
    </r>
    <r>
      <rPr>
        <b/>
        <sz val="12"/>
        <rFont val="Times New Roman"/>
        <family val="1"/>
      </rPr>
      <t>19</t>
    </r>
  </si>
  <si>
    <r>
      <t xml:space="preserve">BC tháng 12: </t>
    </r>
    <r>
      <rPr>
        <b/>
        <sz val="12"/>
        <rFont val="Times New Roman"/>
        <family val="1"/>
      </rPr>
      <t xml:space="preserve">38; </t>
    </r>
    <r>
      <rPr>
        <sz val="12"/>
        <rFont val="Times New Roman"/>
        <family val="1"/>
      </rPr>
      <t xml:space="preserve">quý IV: </t>
    </r>
    <r>
      <rPr>
        <b/>
        <sz val="12"/>
        <rFont val="Times New Roman"/>
        <family val="1"/>
      </rPr>
      <t>166</t>
    </r>
    <r>
      <rPr>
        <sz val="12"/>
        <rFont val="Times New Roman"/>
        <family val="1"/>
      </rPr>
      <t xml:space="preserve"> = 166.331c = 71.895.776 trang</t>
    </r>
  </si>
  <si>
    <r>
      <t xml:space="preserve">BC quý I: </t>
    </r>
    <r>
      <rPr>
        <b/>
        <sz val="12"/>
        <rFont val="Times New Roman"/>
        <family val="1"/>
      </rPr>
      <t>163</t>
    </r>
    <r>
      <rPr>
        <sz val="12"/>
        <rFont val="Times New Roman"/>
        <family val="1"/>
      </rPr>
      <t xml:space="preserve"> </t>
    </r>
  </si>
  <si>
    <t>Luật công đoàn năm 2012 và văn bản hướng dẫn thi hành</t>
  </si>
  <si>
    <r>
      <t>Lịch sử quan hệ đặc biệt Quảng Bình - Khăm Muộn (1945-2015)</t>
    </r>
    <r>
      <rPr>
        <i/>
        <sz val="12"/>
        <rFont val="Times New Roman"/>
        <family val="1"/>
      </rPr>
      <t xml:space="preserve">
(Tiếng Lào)</t>
    </r>
  </si>
  <si>
    <t>Phát triển nhân lực du lịch tại Đà Nẵng đến năm 2030 (Sách chuyên khảo)</t>
  </si>
  <si>
    <t>9 biện pháp bảo đảm nghĩa vụ hợp đồng (Quy định, thực tế và thiết kế giao dịch theo Bộ luật Dân sự (hiện hành) (Tái bản lần thứ 3, có sửa chữa, bổ sung)</t>
  </si>
  <si>
    <t>Vận dụng và phát triển tư tưởng Hồ Chí Minh về xây dựng Đảng trong thời kỳ mới</t>
  </si>
  <si>
    <t>Hỏi và đáp môn học tư tưởng Hồ Chí Minh                                         (Dành cho sinh viên đại học, cao đẳng khối không chuyên ngành Mác - Lênin, tư tưởng Hồ Chí Minh )</t>
  </si>
  <si>
    <t>Hồ Chí Minh - Hành trình vì độc lập dân tộc (1911 - 1945)
(Sách chuyên khảo)</t>
  </si>
  <si>
    <t>Song ngữ Việt - Séc</t>
  </si>
  <si>
    <t>Lịch sử Đảng bộ huyện Than Uyên giai đoạn 1948-2023
(Tái bản có chỉnh lý, bổ sung)</t>
  </si>
  <si>
    <t>Đảng bộ tỉnh Lai Châu
Đảng bộ huyện Than Uyên</t>
  </si>
  <si>
    <t>Cuộc tấn công truyền thông trên phạm vi toàn cầu của Bắc Kinh: Chiến dịch bất thường của Trung Quốc nhằm gây ảnh hưởng tại châu Á và toàn thế giới
(Sách tham khảo, lưu hành nội bộ)</t>
  </si>
  <si>
    <t>Joshua Kurlantzick
Trọng Minh dịch</t>
  </si>
  <si>
    <t>Địa chí huyện Cô Tô</t>
  </si>
  <si>
    <t>Huyện uỷ - Hội đồng nhân dân - Uỷ ban nhân dân huyện Cô Tô</t>
  </si>
  <si>
    <t>Quản trị doanh nghiệp nhà nước trong nền kinh tế thị trường định hướng xã hội chủ nghĩa ở Việt Nam</t>
  </si>
  <si>
    <t>TS. Đậu Hương Nam (Chủ biên)</t>
  </si>
  <si>
    <t>Lịch sử truyền thống cách mạng của phụ nữ tỉnh Kon Tum
(Xuất bản lần thứ hai, có chỉnh sửa, bổ sung)
Tập 1 (1930-2001)</t>
  </si>
  <si>
    <t>Ban Chấp hành Hội Liên hiệp Phụ nữ tỉnh Kon Tum</t>
  </si>
  <si>
    <t>Những phát triển về lý luận pháp luật của chủ nghĩa Mác tại Trung Quốc hiện nay (Sách tham khảo)</t>
  </si>
  <si>
    <t>Tưởng Truyền Quang</t>
  </si>
  <si>
    <t>Vũ khí kinh tế: Sự trỗi dậy của các biện pháp trừng phạt kinh tế như một công cụ chiến tranh hiện đại (Sách tham khảo)</t>
  </si>
  <si>
    <t>Rạng danh Tổ quốc, cơ đồ Việt Nam - Dấu ấn nửa đầu nhiệm kỳ Đại hội đại biểu toàn quốc lần thứ XIII của Đảng</t>
  </si>
  <si>
    <t>Ban Tuyên giáo Trung ương
Ban Chỉ đạo Công tác thông tin đối ngoại</t>
  </si>
  <si>
    <t>Thực trạng phát triển lý luận của Đảng về chủ nghĩa xã hội và con đường đi lên chủ nghĩa xã hội từ năm 1986 đến nay</t>
  </si>
  <si>
    <t>PGS.TS. Tô Huy Rứa (Chủ biên)</t>
  </si>
  <si>
    <t>Điện Biên Phủ - Lịch sử và ký ức 
Kỷ niệm 70 năm Chiến thắng Điện Biên Phủ (07/5/1954 - 07/5/2024)</t>
  </si>
  <si>
    <t>Nhà xuất bản Chính trị quốc gia Sự thật - Tỉnh uỷ Điện Biên - Hội Khoa học Lịch sử Việt Nam</t>
  </si>
  <si>
    <t>Nhận thức lý luận về chủ nghĩa xã hội và con đường đi lên chủ nghĩa xã hội ở Việt Nam qua các tác phẩm của Tổng Bí thư Nguyễn Phú Trọng (Sách chuyên khảo)</t>
  </si>
  <si>
    <t>Biển Đông từ góc nhìn lợi ích của các quốc gia trong khu vực châu Á - Thái Bình Dương (Lưu hành nội bộ)</t>
  </si>
  <si>
    <t xml:space="preserve">Cuba: Lịch sử Mỹ </t>
  </si>
  <si>
    <t>Ada Ferrer
Người dịch: Tuấn Trung, Trọng Minh</t>
  </si>
  <si>
    <t>Central Commission for Publicity and Education
Central Steering Committee for External Information Service</t>
  </si>
  <si>
    <t>Vì sự trong sạch, vững mạnh và trường tồn của Đảng</t>
  </si>
  <si>
    <t>Trần Quốc Vượng</t>
  </si>
  <si>
    <t>Phòng, chống chạy chức, chạy quyền ở nước ta hiện nay và trách nhiệm, thẩm quyền của ủy ban kiểm tra các cấp</t>
  </si>
  <si>
    <t>TS. Nguyễn Quốc Hiệp (Chủ biên)</t>
  </si>
  <si>
    <t>Chuẩn mực đạo đức cách mạng của cán bộ, đảng viên trong giai đoạn mới (Sách chuyên khảo)</t>
  </si>
  <si>
    <t>Hoàn thiện hệ thống cơ quan hành chính nhà nước trong giai đoạn hiện nay 
(Sách chuyên khảo)</t>
  </si>
  <si>
    <t>PGS.TS. Trương Thị Hồng Hà - TS. Đào Ngọc Báu (Đồng chủ biên)</t>
  </si>
  <si>
    <t>Tư tưởng chính trị Hàn Phi Tử</t>
  </si>
  <si>
    <t>TS. Trương Văn Huyền</t>
  </si>
  <si>
    <t>Biên niên sự kiện lịch sử Đảng bộ tỉnh Lai Châu - Tập 1 (1949-2003)</t>
  </si>
  <si>
    <t>Văn kiện Đảng bộ thành phố Lào Cai
Tập 1 (1950-1979)</t>
  </si>
  <si>
    <t>Lịch sử Đảng bộ và nhân dân xã Xuân Hải (1930-2020)</t>
  </si>
  <si>
    <t>Đảng bộ thị xã Sông Cầu
Ban Chấp hành Đảng bộ xã Xuân Hải</t>
  </si>
  <si>
    <t>Lịch sử Đảng bộ và nhân dân xã Xuân Thịnh (1930-2020)</t>
  </si>
  <si>
    <t>Đảng bộ thị xã Sông Cầu
Ban Chấp hành Đảng bộ xã Xuân Thịnh</t>
  </si>
  <si>
    <t>Lịch sử Đảng bộ và nhân dân xã Xuân Thọ 2 (1930-2020)</t>
  </si>
  <si>
    <t>Đảng bộ thị xã Sông Cầu
Ban Chấp hành Đảng bộ xã Xuân Thọ 2</t>
  </si>
  <si>
    <t>Ngàn năm văn hiến quốc gia Việt Nam
Thousand years of Viet Nam National Civilization</t>
  </si>
  <si>
    <t>Bộ Văn hoá, Thể thao và Du lịch - Nhà xuất bản Chính trị quốc gia Sự thật
Ministry of Culture, Sports and Tourism - National Political Publishing House</t>
  </si>
  <si>
    <t>Giáo sư, Viện sĩ Trần Đại Nghĩa - Nhà khoa học quân sự tài năng, người học trò xuất sắc của Chủ tịch Hồ Chí Minh
(Kỷ yếu hội thảo khoa học)</t>
  </si>
  <si>
    <t>Học viện Chính trị quốc gia Hồ Chí Minh - Tỉnh uỷ Vĩnh Long</t>
  </si>
  <si>
    <t>50 năm Việt Nam - Ôxtrâylia: Xây đắp quan hệ ngày càng toàn diện, bình đẳng, tin cậy
(Song ngữ Việt-Anh)</t>
  </si>
  <si>
    <t>TS. Nguyễn Hồng Hải</t>
  </si>
  <si>
    <t>Lịch sử Đảng bộ thị xã Bến Cát (1930 - 2020)</t>
  </si>
  <si>
    <t>Đảng bộ tỉnh Bình Dương - Ban Chấp hành Đảng bộ thị xã Bến Cát</t>
  </si>
  <si>
    <t>Hành trình về làng Việt cổ truyền - Tập 1: Những làng quê tiêu biểu của xứ Bắc và xứ Nam</t>
  </si>
  <si>
    <t>Bùi Xuân Đính (Chủ biên)</t>
  </si>
  <si>
    <t>Hồ Chí Minh với hành trình thực hiện khát vọng độc lập, tự do, hạnh phúc (Sách chuyên khảo)</t>
  </si>
  <si>
    <t>Học viện Chính trị quốc gia Hồ Chí Minh - GS.TS. Lê Văn Lợi (Chủ biên)</t>
  </si>
  <si>
    <t>Chưa tính 50 trang pb</t>
  </si>
  <si>
    <t>Hành trình về làng Việt cổ truyền - Tập 2: Những làng quê tiêu biểu của xứ Đoài và xứ Đông</t>
  </si>
  <si>
    <t>Lịch sử Đảng bộ thị xã Sông Cầu (2005-2020)</t>
  </si>
  <si>
    <t>Ban Chấp hành Đảng bộ thị xã Sông Cầu</t>
  </si>
  <si>
    <t>Tập bài giảng Lịch sử Đảng bộ và lịch sử truyền thống quận Đống Đa</t>
  </si>
  <si>
    <t>Đảng bộ thành phố Hà Nội - Ban Chấp hành Đảng bộ quận Đống Đa</t>
  </si>
  <si>
    <t>17x25</t>
  </si>
  <si>
    <t>Thành phố Cần Thơ học tập và làm theo tư tưởng, đạo đức, phong cách Hồ Chí Minh</t>
  </si>
  <si>
    <t>Trường Chính trị thành phố Cần Thơ
Lê Văn Điện (Chủ biên)</t>
  </si>
  <si>
    <t>978-604-57-9352-7</t>
  </si>
  <si>
    <t>978-604-57-9294-0</t>
  </si>
  <si>
    <t>Tự hào và tin tưởng dưới lá cờ vẻ vang của Đảng, quyết tâm xây dựng một nước Việt Nam ngày càng giàu mạnh, văn minh, văn hiến và anh hùng</t>
  </si>
  <si>
    <t>978-604-57-9388-6</t>
  </si>
  <si>
    <t>Những điển hình "dân vận khéo" của quận Nam Từ Liêm - Chào mừng 10 năm xây dựng và phát triển quận Nam Từ Liêm (01/4/2014 - 01/4/2024)</t>
  </si>
  <si>
    <t>Quận uỷ Nam Từ Liêm</t>
  </si>
  <si>
    <t>978-604-57-9519-4</t>
  </si>
  <si>
    <t>Đổi mới phương thức lãnh đạo của Đảng đối với Công an nhân dân đáp ứng yêu cầu xây dựng lực lượng Công an nhân dân thật sự trong sạch, vững mạnh, chính quy, tinh nhuệ, hiện đại</t>
  </si>
  <si>
    <t>978-604-57-9303-9</t>
  </si>
  <si>
    <t>Luật Các tổ chức tín dụng</t>
  </si>
  <si>
    <t>978-604-57-9355-8</t>
  </si>
  <si>
    <t>978-604-57-9356-5</t>
  </si>
  <si>
    <t>978-604-57-9393-0</t>
  </si>
  <si>
    <t>Thiếu tên người dịch ở bìa ngoài</t>
  </si>
  <si>
    <t>Tìm hiểu Luật Phòng thủ dân sự năm 2023</t>
  </si>
  <si>
    <t>Luật sư Trương Ngọc Liêu</t>
  </si>
  <si>
    <t>978-604-57-9357-2</t>
  </si>
  <si>
    <t>100 năm hành trình lịch sử: Nhận diện, phát huy các giá trị văn hoá, con người Nha Trang trong xây dựng và phát triển thành phố</t>
  </si>
  <si>
    <t>Tạp chí Cộng sản
Thành uỷ Nha Trang</t>
  </si>
  <si>
    <t>978-604-57-9558-3</t>
  </si>
  <si>
    <t>978-604-57-9394-7</t>
  </si>
  <si>
    <t>Nhà Tây Sơn</t>
  </si>
  <si>
    <t>Quách Tấn - Quách Giao</t>
  </si>
  <si>
    <t>978-604-57-9347-3</t>
  </si>
  <si>
    <t>Tư tưởng Hồ Chí Minh về kiểm soát quyền lực nhà nước và sự vận dụng trong tình hình hiện nay 
(Sách chuyên khảo)</t>
  </si>
  <si>
    <t>TS. Trịnh Quốc Việt</t>
  </si>
  <si>
    <t>978-604-57-9318-3</t>
  </si>
  <si>
    <t>Bộ luật Hình sự (hiện hành)
(Bộ luật năm 2015 sửa đổi, bổ sung năm 2017)</t>
  </si>
  <si>
    <t>978-604-57-9329-9</t>
  </si>
  <si>
    <t>Bộ luật Tố tụng hình sự (hiện hành) (sửa đổi, bổ sung năm 2021)</t>
  </si>
  <si>
    <t>978-604-57-9330-5</t>
  </si>
  <si>
    <t>4/2024</t>
  </si>
  <si>
    <t>978-604-57-9559-0</t>
  </si>
  <si>
    <t>978-604-57-9563-7</t>
  </si>
  <si>
    <t>Thế giới còn đổi thay, nhưng tư tưởng Hồ Chí Minh sống mãi</t>
  </si>
  <si>
    <t>978-604-57-9571-2</t>
  </si>
  <si>
    <t>Hội đồng Lý luận Trung ương - Ban Tuyên giáo Trung ương - Bộ Văn hoá, Thể thao và Du lịch - Viện Hàn lâm Khoa học xã hội Việt Nam</t>
  </si>
  <si>
    <t>978-604-57-9607-8</t>
  </si>
  <si>
    <t>Anh hùng, chiến sĩ Điện Biên Phủ</t>
  </si>
  <si>
    <t>Tỉnh uỷ Điện Biên - Nhà xuất bản Chính trị quốc gia Sự thật</t>
  </si>
  <si>
    <t>978-604-57-9420-3</t>
  </si>
  <si>
    <t>Triết lý chính trị Hồ Chí Minh (Sách chuyên khảo)</t>
  </si>
  <si>
    <t>PGS.TS. Lại Quốc Khánh</t>
  </si>
  <si>
    <t>978-604-57-9561-3</t>
  </si>
  <si>
    <t>978-604-57-9530-9</t>
  </si>
  <si>
    <t>978-604-57-9535-4</t>
  </si>
  <si>
    <t>Võ Nguyên Giáp - Vị tướng của nhân dân (Xuất bản lần thứ hai có chỉnh sửa)</t>
  </si>
  <si>
    <t>978-604-57-9572-9</t>
  </si>
  <si>
    <t>Võ Nguyên Giáp - Vị tướng của nhân dân (Song ngữ Việt - Pháp)</t>
  </si>
  <si>
    <t>978-604-57-9528-6</t>
  </si>
  <si>
    <t>Võ Nguyên Giáp - Vị tướng của nhân dân (Song ngữ Việt - Anh)</t>
  </si>
  <si>
    <t>978-604-57-9526-2</t>
  </si>
  <si>
    <t>Võ Nguyên Giáp - Vị tướng của nhân dân (Song ngữ Việt - Tây Ban Nha)</t>
  </si>
  <si>
    <t>978-604-57-9524-8</t>
  </si>
  <si>
    <t>Võ Nguyên Giáp - Vị tướng của nhân dân (Song ngữ Việt - Trung)</t>
  </si>
  <si>
    <t>978-604-57-9525-5</t>
  </si>
  <si>
    <t>Võ Nguyên Giáp - Vị tướng của nhân dân (Song ngữ Việt - Arập)</t>
  </si>
  <si>
    <t>978-604-57-9527-9</t>
  </si>
  <si>
    <t>Tín ngưỡng thờ cúng Hùng Vương ở Việt Nam</t>
  </si>
  <si>
    <t>GS.TS. Tạ Ngọc  Tấn - PGS.TS. Vũ Trọng Lâm (Đồng chủ biên)</t>
  </si>
  <si>
    <t>978-604-57-9523-1</t>
  </si>
  <si>
    <t>Điện Biên trong lịch sử (Từ thuở ban đầu đến năm 1954)</t>
  </si>
  <si>
    <t>GS. Đặng Nghiêm Vạn - GS. Đinh Xuân Lâm</t>
  </si>
  <si>
    <t>978-604-57-9570-5</t>
  </si>
  <si>
    <t>Sông núi Điện Biên</t>
  </si>
  <si>
    <t>Trần Lê Văn</t>
  </si>
  <si>
    <t>978-604-57-9534-7</t>
  </si>
  <si>
    <t>Những mẩu chuyện về tấm gương đạo đức Hồ Chí Minh - Tập I (Xuất bản lần thứ tám)</t>
  </si>
  <si>
    <t>Ban Tuyên giáo Trung ương - Trung tâm Thông tin công tác tuyên giáo</t>
  </si>
  <si>
    <t>978-604-57-9349-7</t>
  </si>
  <si>
    <t>Những mẩu chuyện về tấm gương đạo đức Hồ Chí Minh - Tập II (Xuất bản lần thứ tám)</t>
  </si>
  <si>
    <t>978-604-57-9350-3</t>
  </si>
  <si>
    <t>978-604-57-9422-7</t>
  </si>
  <si>
    <t>978-604-57-9608-5</t>
  </si>
  <si>
    <t>Sống đến bình minh</t>
  </si>
  <si>
    <t>978-604-57-9629-0</t>
  </si>
  <si>
    <t>Nạn nhân học: Một số vấn đề lý luận và thực tiễn</t>
  </si>
  <si>
    <t>978-604-57-9566-8</t>
  </si>
  <si>
    <t>Nâng cao hiệu quả công tác bảo vệ nền tảng tư tưởng của Đảng ở các trường đại học, cao đẳng, trung tâm chính trị trên địa bàn tỉnh Kiên Giang (Kỷ yếu hội thảo khoa học cấp tỉnh)</t>
  </si>
  <si>
    <t>Tỉnh uỷ Kiên Giang - Ban Tuyên giáo
Uỷ ban nhân dân tỉnh Kiên Giang - Trường Cao đẳng Sư phạm</t>
  </si>
  <si>
    <t>978-604-57-9532-3</t>
  </si>
  <si>
    <t>Sài Gòn
(Sách tham khảo)</t>
  </si>
  <si>
    <t>Ralph Pezzullo
Đinh Trọng Minh dịch</t>
  </si>
  <si>
    <t>Thanh Bình</t>
  </si>
  <si>
    <t>978-604-57-9533-0</t>
  </si>
  <si>
    <t>Điện Biên Phủ
(Kỷ niệm 70 năm Chiến thắng Điện Biên Phủ (07/5/1954 - 07/5/2024)</t>
  </si>
  <si>
    <t>978-604-57-9677-1</t>
  </si>
  <si>
    <t>Biên niên sự kiện Lịch sử Đảng bộ tỉnh Điện Biên
Tập I (1949 - 2003)</t>
  </si>
  <si>
    <t>978-604-57-9536-1</t>
  </si>
  <si>
    <t>Chưa tính 30 trang pb màu</t>
  </si>
  <si>
    <t>Biên niên sự kiện Lịch sử Đảng bộ tỉnh Điện Biên
Tập II (2004 - 2020)</t>
  </si>
  <si>
    <t>978-604-57-9537-8</t>
  </si>
  <si>
    <t>Vận dụng tư tưởng Hồ Chí Minh về đạo đức cách mạng vào phòng, chống suy thoái đạo đức của cán bộ, đảng viên trong công tác xây dựng Đảng hiện nay (Xuất bản lần thứ hai)</t>
  </si>
  <si>
    <t>Học viện Chính trị quốc gia Hồ Chí Minh - Học viện Chính trị khu vực I</t>
  </si>
  <si>
    <t>978-604-57-9354-1</t>
  </si>
  <si>
    <t>Bộ luật Tố tụng dân sự (hiện hành) (sửa đổi, bổ sung năm 2019, 2020, 2022, 2023)</t>
  </si>
  <si>
    <t>978-604-57-9539-2</t>
  </si>
  <si>
    <t>978-604-57-9606-1</t>
  </si>
  <si>
    <t>Lịch sử tỉnh Bắc Kạn 
(1900-2020)</t>
  </si>
  <si>
    <t>Tỉnh uỷ, Hội đồng nhân dân, Uỷ ban nhân dân, Uỷ ban Mặt trận Tổ quốc Việt Nam tỉnh Bắc Kạn</t>
  </si>
  <si>
    <t>Viện kiểm sát nhân dân trong Nhà nước pháp quyền xã hội chủ nghĩa Việt Nam</t>
  </si>
  <si>
    <t>Viện Kiểm sát nhân dân tối cao
Lê Minh Trí (Chủ biên)</t>
  </si>
  <si>
    <t>Chưa tính 40 trang phụ bản</t>
  </si>
  <si>
    <t>Lịch sử truyền thống cách mạng của phụ nữ tỉnh Kon Tum, Tập 2 (2001-2021)</t>
  </si>
  <si>
    <t>5/2024</t>
  </si>
  <si>
    <t>Luật Tổ chức Chính phủ năm 2015 (sửa đổi, bổ sung năm 2019, 2023)</t>
  </si>
  <si>
    <t>Bộ luật Hàng hải Việt Nam năm 2015 (sửa đổi, bổ sung năm 2018, 2023)</t>
  </si>
  <si>
    <t>Luật Tổ chức Quốc hội năm 2014 (sửa đổi, bổ sung năm 2020, 2023)</t>
  </si>
  <si>
    <t>Luật Phí và lệ phí năm 2015 (sửa đổi, bổ sung năm 2017, 2018, 2020, 2023)</t>
  </si>
  <si>
    <t>Luật Bảo hiểm y tế năm 2008 (sửa đổi, bổ sung năm 2013, 2014, 2015, 2018, 2020, 2023)</t>
  </si>
  <si>
    <t>Luật Đầu tư năm 2020 (sửa đổi, bổ sung năm 2020, 2022, 2023, 2024)</t>
  </si>
  <si>
    <t>Giáo trình Tôn giáo học</t>
  </si>
  <si>
    <t>PGS.TS. Trần Đăng Sinh - TS. Nguyễn Thị Thuý Hằng - TS. Trần Thị Hà Giang</t>
  </si>
  <si>
    <t>Đấu tranh phòng, chống tham nhũng, tiêu cực: Một việc làm cần thiết, tất yếu; một xu thế không thể đảo ngược</t>
  </si>
  <si>
    <t>Chính sách xã hội ở Việt Nam (Sách chuyên khảo)</t>
  </si>
  <si>
    <t>TS. Hồ Sỹ Ngọc (Chủ biên)</t>
  </si>
  <si>
    <t>Báo cáo khoa học thường niên năm 2023</t>
  </si>
  <si>
    <t>Vietmax</t>
  </si>
  <si>
    <t>Lịch sử Bộ đội Biên phòng tỉnh Bạc Liêu (1975 - 2010)</t>
  </si>
  <si>
    <t>Đảng uỷ - Bộ Chỉ huy Bộ đội Biên phòng tỉnh Bạc Liêu</t>
  </si>
  <si>
    <t>Giương cao ngọn cờ đại đoàn kết toàn dân tộc, phát huy truyền thống yêu nước, vai trò nòng cốt chính trị của Mặt trận Tổ quốc Việt Nam, quyết tâm xây dựng đất nước ta ngày càng giàu mạnh, phồn vinh, văn minh, hạnh phúc</t>
  </si>
  <si>
    <t>Luật hỗ trợ doanh nghiệp nhỏ và vừa năm 2017 (sửa đổi, bổ sung năm 2020, 2023)</t>
  </si>
  <si>
    <t>Nghề luật và cơ hội nghề nghiệp cho người học luật</t>
  </si>
  <si>
    <t>Thực hành cần, kiệm, liêm, chính</t>
  </si>
  <si>
    <t>Bộ luật Lao động</t>
  </si>
  <si>
    <t>Điện Biên Phủ - Những khoảnh khắc từ lịch sử
Dien Bien Phu - Moments in history
Dien Bien Phu - Moments de L'histoire</t>
  </si>
  <si>
    <t>Nhiều tác giả
Multi-author
Plusieurs auteurs</t>
  </si>
  <si>
    <t>Giáo trình triết học (Dùng cho khối không chuyên ngành triết học trình độ đào tạo thạc sĩ, tiến sĩ các ngành khoa học tự nhiên, công nghệ) (Xuất bản lần thứ bảy)</t>
  </si>
  <si>
    <t>Làng nghề, phố nghề Thăng Long - Hà Nội</t>
  </si>
  <si>
    <t>Trần Quốc Vượng - Đỗ Thị Hảo</t>
  </si>
  <si>
    <t>Cả cuộc đời vì nước, vì dân (Thơ)</t>
  </si>
  <si>
    <t>Bùi Thi Sỹ</t>
  </si>
  <si>
    <t>60 năm truyền thống công nhân mỏ Công ty Cổ phần Than Vàng Danh - Vinacomin (1964 - 2024)</t>
  </si>
  <si>
    <t>Tập đoàn Công nghiệp Than - Khoáng sản Việt Nam
Công ty Cổ phần Than Vàng Danh - Vinacomin</t>
  </si>
  <si>
    <t>978-604-57-9605-4</t>
  </si>
  <si>
    <t>978-604-57-9663-4</t>
  </si>
  <si>
    <t>978-604-57-9658-0</t>
  </si>
  <si>
    <t>978-604-57-9664-1</t>
  </si>
  <si>
    <t>978-604-57-9662-7</t>
  </si>
  <si>
    <t>978-604-57-9660-3</t>
  </si>
  <si>
    <t>978-604-57-9576-7</t>
  </si>
  <si>
    <t>978-604-57-9577-4</t>
  </si>
  <si>
    <t>978-604-57-9611-5</t>
  </si>
  <si>
    <t>978-604-57-9391-6</t>
  </si>
  <si>
    <t>978-604-57-9655-9</t>
  </si>
  <si>
    <t>978-604-57-9538-5</t>
  </si>
  <si>
    <t>978-604-57-9612-2</t>
  </si>
  <si>
    <t>978-604-57-9661-0</t>
  </si>
  <si>
    <t>978-604-57-9567-5</t>
  </si>
  <si>
    <t>978-604-57-9684-9</t>
  </si>
  <si>
    <t>978-604-57-9692-4</t>
  </si>
  <si>
    <t>978-604-57-9601-6</t>
  </si>
  <si>
    <t>978-604-57-9320-6</t>
  </si>
  <si>
    <t>978-604-57-9565-1</t>
  </si>
  <si>
    <t>978-604-57-9604-7</t>
  </si>
  <si>
    <t>978-604-57-9682-5</t>
  </si>
  <si>
    <t>978-604-57-9685-6</t>
  </si>
  <si>
    <t>Tập Cận Bình - Về quản lý đất nước Trung Quốc: Tập II</t>
  </si>
  <si>
    <t>Luật Trách nhiệm bồi thường của Nhà nước năm 2017 và các văn bản hướng dẫn thi hành</t>
  </si>
  <si>
    <t>978-604-57-9665-8</t>
  </si>
  <si>
    <t>Các quy định pháp luật hướng dẫn Luật Trọng tài thương mại</t>
  </si>
  <si>
    <t>978-604-57-9659-7</t>
  </si>
  <si>
    <t>Cẩm nang phòng, chống bạo hành, xâm hại trẻ em</t>
  </si>
  <si>
    <t>978-604-57-9732-7</t>
  </si>
  <si>
    <t>Luật Tài nguyên, môi trường biển và hải đảo năm 2015 (sửa đổi, bổ sung năm 2018, 2023)</t>
  </si>
  <si>
    <t>978-604-57-9615-3</t>
  </si>
  <si>
    <t>Nghệ thuật lãnh đạo Hồ Chí Minh</t>
  </si>
  <si>
    <t>TS. Đào Đình Tuấn</t>
  </si>
  <si>
    <t>978-604-57-9683-2</t>
  </si>
  <si>
    <t>Giáo trình tư tưởng Hồ Chí Minh về công nhân, nông dân, trí thức</t>
  </si>
  <si>
    <t>Học viện Báo chí và Tuyên truyền - Khoa Tư tưởng Hồ Chí Minh - TS. Nguyễn Thị Minh Thuỳ (Chủ biên)</t>
  </si>
  <si>
    <t>978-604-57-9689-4</t>
  </si>
  <si>
    <t>Lịch sử Đảng bộ và Nhân dân xã An Dân (1945 - 2020)</t>
  </si>
  <si>
    <t>Đảng bộ huyện Tuy An, tỉnh Phú Yên
Ban Chấp hành Đảng bộ xã An Dân</t>
  </si>
  <si>
    <t>978-604-57-9306-0</t>
  </si>
  <si>
    <t>Luật Tố cáo năm 2018 (sửa đổi năm 2020)</t>
  </si>
  <si>
    <t>978-604-57-9733-4</t>
  </si>
  <si>
    <t>Luật Thuỷ sản năm 2017 (sửa đổi, bổ sung năm 2020, 2024)</t>
  </si>
  <si>
    <t>978-604-57-9616-0</t>
  </si>
  <si>
    <t>Luật Tố tụng hành chính năm 2015 (sửa đổi, bổ sung năm 2019)</t>
  </si>
  <si>
    <t>978-604-57-9695-5</t>
  </si>
  <si>
    <t>Một số vấn đề lý luận và thực tiễn về chủ nghĩa xã hội và con đường đi lên chủ nghĩa xã hội ở Việt Nam (Xuất bản lần thứ ba)</t>
  </si>
  <si>
    <t>978-604-57-9625-2</t>
  </si>
  <si>
    <t>6/2024</t>
  </si>
  <si>
    <t>978-604-57-9620-7</t>
  </si>
  <si>
    <t>Điện Biên Phủ - Nhiệm vụ bất khả thi</t>
  </si>
  <si>
    <t>Trần Viết Nghĩa</t>
  </si>
  <si>
    <t>978-604-57-9568-2</t>
  </si>
  <si>
    <t>Nguyễn An Ninh: "Không ăn mày tự do"</t>
  </si>
  <si>
    <t>978-604-57-9728-0</t>
  </si>
  <si>
    <t>Phát triển kinh tế số ở Việt Nam (Xuất bản lần thứ hai)</t>
  </si>
  <si>
    <t>978-604-57-9628-3</t>
  </si>
  <si>
    <t>Lịch sử Quân sự tỉnh Thanh Hoá - Tập 1 (1930 - 1975)</t>
  </si>
  <si>
    <t>Tỉnh uỷ, Hội đồng nhân dân, Uỷ ban nhân dân tỉnh Thanh Hoá</t>
  </si>
  <si>
    <t>978-604-57-9690-0</t>
  </si>
  <si>
    <t>Lịch sử Quân sự tỉnh Thanh Hoá - Tập 2 (1975 - 2020)</t>
  </si>
  <si>
    <t>978-604-57-9691-7</t>
  </si>
  <si>
    <t>Quốc hội trong tiến trình đổi mới đáp ứng yêu cầu xây dựng, hoàn thiện Nhà nước pháp quyền xã hội chủ nghĩa Việt Nam</t>
  </si>
  <si>
    <t>978-604-57-9562-0</t>
  </si>
  <si>
    <t>Xây dựng và phát triển nền văn hoá Việt Nam tiên tiến, đậm đà bản sắc dân tộc</t>
  </si>
  <si>
    <t>978-604-57-9696-2</t>
  </si>
  <si>
    <t>Văn hoá phải soi đường cho quốc dân đi</t>
  </si>
  <si>
    <t>978-604-57-9699-3</t>
  </si>
  <si>
    <t>Sa Pa giữa trời mây trắng</t>
  </si>
  <si>
    <t>Phạm Hoàng Hải - Nguyễn Thái Bình</t>
  </si>
  <si>
    <t>978-604-57-9807-2</t>
  </si>
  <si>
    <t>Cả nước đồng lòng, tranh thủ mọi thời cơ, vượt qua mọi khó khăn, thách thức, quyết tâm thực hiện thắng lợi Nghị quyết Đại hội XIII của Đảng (Xuất bản lần thứ hai)</t>
  </si>
  <si>
    <t>978-604-57-9617-7</t>
  </si>
  <si>
    <t>Chưa tính 2 trang pb</t>
  </si>
  <si>
    <t>Soạn thảo hợp đồng thực chiến
(Xuất bản lần thứ hai, có sửa chữa, bổ sung)</t>
  </si>
  <si>
    <t>978-604-57-9609-2</t>
  </si>
  <si>
    <t>Thủ tướng Phan Văn Khải và những quyết sách chiến lược (Tuyển chọn tài liệu lưu trữ)
(Xuất bản lần thứ hai)</t>
  </si>
  <si>
    <t>Cục Văn Thư và Lưu trữ nhà nước - Trung tâm Lưu trữ quốc gia III</t>
  </si>
  <si>
    <t>978-604-57-9630-6</t>
  </si>
  <si>
    <t>Chưa tính 22 trang pb</t>
  </si>
  <si>
    <t>Kế thừa, phát huy truyền thống dân tộc, tư tưởng ngoại giao Hồ Chí Minh, quyết tâm xây dựng và phát triển nền đối ngoại, ngoại giao toàn diện, hiện đại, mang đậm bản sắc "Cây tre Việt Nam"</t>
  </si>
  <si>
    <t>978-604-57-9613-9</t>
  </si>
  <si>
    <t>978-604-57-9290-2</t>
  </si>
  <si>
    <t>978-604-57-9803-4</t>
  </si>
  <si>
    <t>978-604-57-9804-1</t>
  </si>
  <si>
    <t>978-604-57-9805-8</t>
  </si>
  <si>
    <t>Công tác thông tin đối ngoại: Hướng tới các mục tiêu chiến lược 2030, tầm nhìn 2045
(Sách chuyên khảo)</t>
  </si>
  <si>
    <t>978-604-57-9390-9</t>
  </si>
  <si>
    <t>Lịch sử Đảng bộ và nhân dân xã Vũ Lạc (1975-2020)</t>
  </si>
  <si>
    <t>Đảng bộ thành phố Thái Bình, tỉnh Thái Bình - Ban Chấp hành Đảng bộ xã Vũ Lạc</t>
  </si>
  <si>
    <t>978-604-57-9791-4</t>
  </si>
  <si>
    <t>28 trang pb</t>
  </si>
  <si>
    <t>Thoát khỏi địa ngục Khmer đỏ - Hồi ký của một người còn sống
(Sách tham khảo) (Xuất bản lần thứ ba)</t>
  </si>
  <si>
    <t>Denise Affonço
Biên dịch: Trần Quang Hiếu
Hiệu đính: Lê Mạnh Linh</t>
  </si>
  <si>
    <t>978-604-57-9798-3</t>
  </si>
  <si>
    <t>Hỏi - đáp về xử lý vi phạm kỷ luật của Đảng
(Xuất bản lần thứ hai)</t>
  </si>
  <si>
    <t>978-604-57-9734-1</t>
  </si>
  <si>
    <t>Một số vấn đề về đường lối quân sự, chiến lược quốc phòng trong sự nghiệp xây dựng và bảo vệ Tổ quốc Việt Nam xã hội chủ nghĩa thời kỳ mới
(Xuất bản lần thứ hai)</t>
  </si>
  <si>
    <t>978-604-57-9626-9</t>
  </si>
  <si>
    <t>Vũ khí kinh tế: Sự trỗi dậy của các biện pháp trừng phạt kinh tế như một công cụ chiến tranh hiện đại 
(Sách tham khảo) (Xuất bản lần thứ hai)</t>
  </si>
  <si>
    <t>978-604-57-9631-3</t>
  </si>
  <si>
    <t>Phát huy giá trị văn hóa, sức mạnh con người Việt Nam trong công cuộc xây dựng và phát triển đất nước 
(Sách chuyên khảo, xuất bản lần thứ hai có chỉnh sửa, bổ sung)</t>
  </si>
  <si>
    <t>Trở về trong giấc mơ 
(Đặng Vương Hưng sưu tầm, tuyển chọn)</t>
  </si>
  <si>
    <t>Trần Minh Tiến</t>
  </si>
  <si>
    <t>978-604-57-9818-8</t>
  </si>
  <si>
    <t>Lịch sử Đảng bộ huyện Giá Rai, tỉnh Bạc Liêu 
Tập II (1975 - 2002)</t>
  </si>
  <si>
    <t>Tỉnh ủy Bạc Liêu - Ban Chấp hành Đảng bộ thị xã Giá Rai</t>
  </si>
  <si>
    <t>978-604-57-9738-9</t>
  </si>
  <si>
    <t>Kinh nghiệm giải quyết các vấn đề an ninh phi truyền thống trên thế giới và những gợi mở đối với Việt Nam
 (Sách chuyên khảo)</t>
  </si>
  <si>
    <t>PGS.TS. Nguyễn Thị Trường Giang (Chủ biên)</t>
  </si>
  <si>
    <t>978-604-57-9678-8</t>
  </si>
  <si>
    <t>Luật Đấu thầu năm 2023 và văn bản hướng dẫn thi hành</t>
  </si>
  <si>
    <t>978-604-57-9693-1</t>
  </si>
  <si>
    <t>978-604-57-9802-7</t>
  </si>
  <si>
    <t>Luật Công nghệ thông tin năm 2006 (sửa đổi, bổ sung năm 2017, 2023)</t>
  </si>
  <si>
    <t>978-604-57-9739-6</t>
  </si>
  <si>
    <t>Nguyễn Hoàng - Người mở cõi 
(Xuất bản lần thứ ba)</t>
  </si>
  <si>
    <t>GS.VSTT.NGND. Phan Huy Lê - PGS.TS. Đỗ Bang (Đồng chủ biên)</t>
  </si>
  <si>
    <t>978-604-57-9679-5</t>
  </si>
  <si>
    <t>Khát vọng cùng năm tháng</t>
  </si>
  <si>
    <t>Kiểm toán nhà nước</t>
  </si>
  <si>
    <t>21x23</t>
  </si>
  <si>
    <t>978-604-57-9825-6</t>
  </si>
  <si>
    <t xml:space="preserve">Vì nền tài chính quốc gia minh  bạch, bền vững </t>
  </si>
  <si>
    <t>978-604-57-9823-2</t>
  </si>
  <si>
    <t>Thách thức an ninh tại Tiểu vùng sông Mê Kông: Tác động và hàm ý chính sách đối với Việt Nam (Sách chuyên khảo, lưu hành nội bộ)</t>
  </si>
  <si>
    <t>Trung tướng, GS. TS. Phạm Ngọc Hùng (Chủ biên)</t>
  </si>
  <si>
    <t>978-604-57-9822-5</t>
  </si>
  <si>
    <t>Phương pháp phân tích luật viết
(Xuất bản lần thứ năm, có sửa chữa, bổ sung)</t>
  </si>
  <si>
    <t>978-604-57-9521-7</t>
  </si>
  <si>
    <t>Địa chiến lược Việt Nam tầm nhìn 2030: Những vấn đề lý luận, thực tiễn và thích ứng chính sách (Xuất bản lần thứ hai)</t>
  </si>
  <si>
    <t>7/2024</t>
  </si>
  <si>
    <t>978-604-57-9621-4</t>
  </si>
  <si>
    <t>Chính sách công: Chính trị, phân tích và các lựa chọn (Xuất bản lần thứ hai)</t>
  </si>
  <si>
    <t>978-604-57-9618-4</t>
  </si>
  <si>
    <t>50 năm quan hệ Việt - Pháp (1973 - 2023)
(Sách chuyên khảo)</t>
  </si>
  <si>
    <t>TS. Võ Minh Hùng</t>
  </si>
  <si>
    <t>978-604-57-9348-0</t>
  </si>
  <si>
    <t>Thực hiện chuẩn mực đạo đức cách mạng của cán bộ, đảng viên trong giai đoạn mới</t>
  </si>
  <si>
    <t>Ban Tuyên giáo Trung ương
Nhà xuất bản Chính trị quốc gia Sự thật</t>
  </si>
  <si>
    <t>978-604-57-9831-7</t>
  </si>
  <si>
    <t>Xây dựng và phát triển nền đối ngoại, ngoại giao Việt Nam toàn diện, hiện đại, mang đậm bản sắc "cây tre Việt Nam"
(Xuất bản lần thứ hai)</t>
  </si>
  <si>
    <t>Trường An</t>
  </si>
  <si>
    <t>978-604-57-9632-0</t>
  </si>
  <si>
    <t>Phát huy truyền thống đại đoàn kết toàn dân tộc, xây dựng đất nước ta ngày càng giàu mạnh, văn minh, hạnh phúc
(Xuất bản lần thứ hai)</t>
  </si>
  <si>
    <t>978-604-57-9627-6</t>
  </si>
  <si>
    <t>Giáo trình Tư tưởng Hồ Chí Minh 
(Dành cho bậc đại học hệ không chuyên lý luận chính trị)</t>
  </si>
  <si>
    <t>978-604-57-9810-2</t>
  </si>
  <si>
    <t>Đồng chí Nguyễn Chí Thanh với cách mạng Thừa Thiên Huế (1937 - 1949)</t>
  </si>
  <si>
    <t>Hội Khoa học Lịch sử tỉnh Thừa Thiên Huế - Bảo tàng Đại tướng Nguyễn Chí Thanh</t>
  </si>
  <si>
    <t>ĐN</t>
  </si>
  <si>
    <t>978-604-57-9824-9</t>
  </si>
  <si>
    <t>Người bạn đường du lịch văn hóa Hội An</t>
  </si>
  <si>
    <t>978-604-57-9806-5</t>
  </si>
  <si>
    <t>Ứng Hoà - 70 năm phát triển và khát vọng vươn lên (1954 - 2024)</t>
  </si>
  <si>
    <t>Đảng bộ Thành phố Hà Nội - Ban Chấp hành Đảng bộ huyện Ứng Hoà</t>
  </si>
  <si>
    <t>978-604-57-9813-3</t>
  </si>
  <si>
    <t>Phát triển kinh tế xanh - Lý luận và thực tiễn
(Kỷ yếu Hội thảo khoa học quốc gia)</t>
  </si>
  <si>
    <t>Báo Nhân dân, Nhà xuất bản Chính trị quốc gia Sự thật, Tỉnh ủy Nam Định, Báo Điện tử Đảng Cộng sản Việt Nam, Đảng ủy Khối  doanh nghiệp Trung ương, Học viện Báo chí và Tuyên truyền</t>
  </si>
  <si>
    <t>978-604-57-9811-9</t>
  </si>
  <si>
    <t>Hà Tĩnh chuyển đổi xanh, tăng trưởng xanh để phát triển bền vững, thịnh vượng và an toàn trong bối cảnh mới</t>
  </si>
  <si>
    <t>Tỉnh uỷ, Hội đồng nhân dân, Uỷ ban nhân dân tỉnh Hà Tĩnh
Nhóm Tư vấn Phát triển bền vững Hà Tĩnh tại Hà Nội - Viện Kinh tế Việt Nam</t>
  </si>
  <si>
    <t>978-604-57-9794-5</t>
  </si>
  <si>
    <t>Tài liệu bồi dưỡng nghiệp vụ công tác tuyên giáo ở cơ sở (Dành cho cấp uỷ và cán bộ tuyên giáo ở cơ sở) (Xuất bản lần thứ tư, có sửa chữa, bổ sung)</t>
  </si>
  <si>
    <t>978-604-57-9795-2</t>
  </si>
  <si>
    <t>Lịch sử Đảng bộ xã Hành Đức (1930-2020)</t>
  </si>
  <si>
    <t>Huyện ủy Nghĩa Hành, tỉnh Quảng Ngãi - Ban Chấp hành Đảng bộ xã Hành Đức</t>
  </si>
  <si>
    <t>978-604-57-9681-8</t>
  </si>
  <si>
    <t>24 trang pb</t>
  </si>
  <si>
    <t>Lịch sử Tòa án nhân dân Việt Nam, Tập I (1945-1975)</t>
  </si>
  <si>
    <t>978-604-57-9700-6</t>
  </si>
  <si>
    <t>Lịch sử Tòa án nhân dân Việt Nam, Tập II (1975-2002)</t>
  </si>
  <si>
    <t>978-604-57-9701-3</t>
  </si>
  <si>
    <t>Lịch sử Tòa án nhân dân Việt Nam, Tập III (2003-2023)</t>
  </si>
  <si>
    <t>978-604-57-9702-0</t>
  </si>
  <si>
    <t xml:space="preserve">Rèn luyện đạo đức cách mạng theo tư tưởng Hồ Chí Minh cho đội ngũ cán bộ, đảng viên Trường Chính trị thành phố Cần Thơ </t>
  </si>
  <si>
    <t>Trường Chính trị thành phố Cần Thơ - ThS. Lê Văn Điện (Chủ biên)</t>
  </si>
  <si>
    <t>978-604-57-9812-6</t>
  </si>
  <si>
    <t>Xây dựng, hoàn thiện Nhà nước pháp quyền xã hội chủ nghĩa Việt Nam: Giai đoạn mới, yêu cầu mới</t>
  </si>
  <si>
    <t>Vũ Công Giao - Nguyễn Hoàng Anh - Trương Thị Hồng Hà -  Trần Thị Diệu Oanh (Đồng chủ biên)</t>
  </si>
  <si>
    <t>978-604-57-9737-2</t>
  </si>
  <si>
    <t>978-604-57-9827-0</t>
  </si>
  <si>
    <t>978-604-57-9809-6</t>
  </si>
  <si>
    <t>Lịch sử Đảng bộ và nhân dân phường Xuân Đài (1930-2020)</t>
  </si>
  <si>
    <t>Đảng bộ thị xã Sông Cầu
Ban Chấp hành Đảng bộ phường Xuân Đài</t>
  </si>
  <si>
    <t>Chưa tính 16 trang pb</t>
  </si>
  <si>
    <t>Lịch sử Đảng bộ và nhân dân phường Xuân Phú (1930-2020)</t>
  </si>
  <si>
    <t>Đảng bộ thị xã Sông Cầu
Ban Chấp hành Đảng bộ phường Xuân Phú</t>
  </si>
  <si>
    <t>Lịch sử Đảng bộ và nhân dân phường Xuân Thành (1930-2020)</t>
  </si>
  <si>
    <t>Đảng bộ thị xã Sông Cầu
Ban Chấp hành Đảng bộ phường Xuân Thành</t>
  </si>
  <si>
    <t>Chưa tính 14 trang pb</t>
  </si>
  <si>
    <t>Lịch sử Đảng bộ và nhân dân phường Xuân Yên (1930-2020)</t>
  </si>
  <si>
    <t>Đảng bộ thị xã Sông Cầu
Ban Chấp hành Đảng bộ phường Xuân Yên</t>
  </si>
  <si>
    <t>Lịch sử truyền thống cách mạng xã KDang (1945 - 2020)</t>
  </si>
  <si>
    <t>Đảng bộ huyện Đak Đoa, tỉnh Gia Lai - Ban Chấp hành Đảng bộ xã KDang</t>
  </si>
  <si>
    <t>Gia đình, bạn bè và đất nước (Hồi ký)</t>
  </si>
  <si>
    <t>Lịch sử Đảng bộ và Nhân dân xã Xuân Bình (1930-2020)</t>
  </si>
  <si>
    <t>Đảng bộ thị xã Sông Cầu
Ban Chấp hành Đảng bộ xã Xuân Bình</t>
  </si>
  <si>
    <t>Lịch sử Đảng bộ và Nhân dân xã Xuân Lâm (1930-2020)</t>
  </si>
  <si>
    <t>Đảng bộ thị xã Sông Cầu
Ban Chấp hành Đảng bộ xã Xuân Lâm</t>
  </si>
  <si>
    <t>Lịch sử Đảng bộ phường Mỹ Phước (1945-2020)</t>
  </si>
  <si>
    <t>Đảng bộ thành phố Bến Cát, tỉnh Hải Dương - Ban Chấp hành Đảng bộ phường Mỹ Phước</t>
  </si>
  <si>
    <t>chưa tính 40 trang pb</t>
  </si>
  <si>
    <t>Chính phủ trong nền kinh tế thị trường và nhà nước pháp quyền</t>
  </si>
  <si>
    <t>Những hiểm họa mới của thế kỷ XXI
(Sách tham khảo)</t>
  </si>
  <si>
    <t>1/8/2024 Chưa ra sách</t>
  </si>
  <si>
    <t>Lịch sử lực lượng vũ trang nhân dân huyện Thới Lai (1945 - 2023)</t>
  </si>
  <si>
    <t>Bộ Chỉ huy Quân sự thành phố Cần Thơ - Ban Chỉ huy Quân sự huyện Thới Lai</t>
  </si>
  <si>
    <t>978-604-57-9792-1</t>
  </si>
  <si>
    <t>Lịch sử Đảng bộ huyện Hải Lăng - Tập III (2000 - 2020)</t>
  </si>
  <si>
    <t>Đảng bộ tỉnh Quảng Trị - Ban Chấp hành Đảng bộ huyện Hải Lăng</t>
  </si>
  <si>
    <t>Báo ND Đà Nẵng</t>
  </si>
  <si>
    <t>978-604-57-9799-0</t>
  </si>
  <si>
    <t>Tài liệu tham khảo bồi dưỡng, cập nhật kiến thức cho cán bộ, đảng viên ở cơ sở (Xuất bản lần thứ tư, có sửa chữa, bổ sung)</t>
  </si>
  <si>
    <t>978-604-57-9797-6</t>
  </si>
  <si>
    <t>Tài liệu bồi dưỡng nghiệp vụ tuyên truyền miệng (Dành cho cấp uỷ và cán bộ tuyên giáo ở cơ sở) (Xuất bản lần thứ tư, có sửa chữa, bổ sung)</t>
  </si>
  <si>
    <t>978-604-57-9830-0</t>
  </si>
  <si>
    <t>Phòng, chống tiêu cực trong cán bộ, đảng viên ở Việt Nam hiện nay (Sách chuyên khảo)</t>
  </si>
  <si>
    <t>978-604-57-9817-1</t>
  </si>
  <si>
    <t>Luật Cảnh vệ năm 2017 (sửa đổi, bổ sung năm 2024)</t>
  </si>
  <si>
    <t>978-604-57-9848-5</t>
  </si>
  <si>
    <t>Luật Lưu trữ năm 2024</t>
  </si>
  <si>
    <t>978-604-57-9852-2</t>
  </si>
  <si>
    <t>Luật Đấu giá tài sản năm 2016 (sửa đổi, bổ sung năm 2023, 2024)</t>
  </si>
  <si>
    <t>978-604-57-9850-8</t>
  </si>
  <si>
    <t>Luật Bảo hiểm xã hội năm 2024</t>
  </si>
  <si>
    <t>978-604-57-9847-8</t>
  </si>
  <si>
    <t>Luật Trật tự, an toàn giao thông đường bộ năm 2024</t>
  </si>
  <si>
    <t>978-604-57-9856-0</t>
  </si>
  <si>
    <t>Luật Quản lý, sử dụng vũ khí, vật liệu nổ và công cụ hỗ trợ năm 2024</t>
  </si>
  <si>
    <t>978-604-57-9853-9</t>
  </si>
  <si>
    <t>Luật Công nghiệp quốc phòng, an ninh và động viên công nghiệp năm 2024</t>
  </si>
  <si>
    <t>978-604-57-9849-2</t>
  </si>
  <si>
    <t>Luật Tổ chức Toà án nhân dân năm 2024</t>
  </si>
  <si>
    <t>978-604-57-9854-6</t>
  </si>
  <si>
    <t>Luật Thủ đô năm 2024</t>
  </si>
  <si>
    <t>978-604-57-9855-3</t>
  </si>
  <si>
    <t>Luật Đường bộ năm 2024</t>
  </si>
  <si>
    <t>978-604-57-9851-5</t>
  </si>
  <si>
    <t>Ngàn năm văn hiến quốc gia Việt Nam
(Xuất bản lần thứ hai, có bổ sung)
Thousand years of Viet Nam National Civilization
(Revised Second Edition)</t>
  </si>
  <si>
    <t>978-604-57-9789-1</t>
  </si>
  <si>
    <t>Kiên quyết, kiên trì đấu tranh phòng, chống tham nhũng, tiêu cực, góp phần xây dựng Đảng và Nhà nước ta ngày càng trong sạch, vững mạnh
(Xuất bản lần thứ hai)</t>
  </si>
  <si>
    <t>978-604-57-9623-8</t>
  </si>
  <si>
    <t>Lịch sử Đảng bộ và nhân dân phường Nguyễn Trung Trực (2000-2024)</t>
  </si>
  <si>
    <t>Đảng bộ Quận Ba Đình, thành phố Hà Nội
Ban Chấp hành Đảng bộ phường Nguyễn Trung Trực</t>
  </si>
  <si>
    <t>978-604-57-9838-6</t>
  </si>
  <si>
    <t>Lịch sử Đảng bộ và nhân dân thị trấn Cửa Tùng (1930-2020)</t>
  </si>
  <si>
    <t>Đảng bộ huyện Vĩnh Linh, tỉnh Quảng Trị
Ban Chấp hành Đảng bộ thị trấn Cửa Tùng</t>
  </si>
  <si>
    <t>978-604-57-9860-7</t>
  </si>
  <si>
    <t>Trách nhiệm của người quản lý công ty (Các nghĩa vụ và yêu cầu pháp lý)</t>
  </si>
  <si>
    <t>Luật sư, Trọng tài viên VIAC Trương Thanh Đức, Luật sư Trương Trung Nghĩa</t>
  </si>
  <si>
    <t>978-604-57-9846-1</t>
  </si>
  <si>
    <t>Giáo trình lý luận chung về nhà nước và pháp luật (Dành cho đào tạo đại học, sau đại học và trên đại học ngành luật) (Xuất bản lần thứ tư, có chỉnh sửa, bổ sung)</t>
  </si>
  <si>
    <t>978-604-57-9730-3</t>
  </si>
  <si>
    <t>Trụ cột văn hoá: Một góc nhìn</t>
  </si>
  <si>
    <t>GS. TS. Nguyễn Trọng Chuẩn</t>
  </si>
  <si>
    <t>978-604-57-9729-7</t>
  </si>
  <si>
    <t>Luật Hôn nhân và gia đình năm 2014</t>
  </si>
  <si>
    <t>978-604-57-9840-9</t>
  </si>
  <si>
    <t>Phân tích chính sách công ở Việt Nam ( Qua khảo sát một số quận, huyện của Thành phố Đà Nẵng )</t>
  </si>
  <si>
    <t>PGS.TS. Hồ Tấn Sáng - TS. Nguyễn Thị Tâm</t>
  </si>
  <si>
    <t>7/2014</t>
  </si>
  <si>
    <t>Cục Văn thư và Lưu trữ nhà nước - Trung tâm Lưu trữ quốc gia III</t>
  </si>
  <si>
    <t>Báo cáo 9 tháng 2023 (299c)</t>
  </si>
  <si>
    <t>978-604-57-9828-7</t>
  </si>
  <si>
    <t>Bông sen trắng giữa lòng  Hà Nội</t>
  </si>
  <si>
    <t>978-604-57-9727-3</t>
  </si>
  <si>
    <t>Nguyễn Tri Phương (Truyện ký)</t>
  </si>
  <si>
    <t>Phan Trần Chúc</t>
  </si>
  <si>
    <t>978-604-57-9844-7</t>
  </si>
  <si>
    <t>Mù Cang Chải - Bản giao hưởng giữa thiên nhiên và văn hoá</t>
  </si>
  <si>
    <t>Nguyễn Thái Bình - Nông Quốc Trịnh</t>
  </si>
  <si>
    <t>8/2024</t>
  </si>
  <si>
    <t>978-604-57-9870-6</t>
  </si>
  <si>
    <t>Sàn an sinh xã hội: Từ thực tiễn đến nghị trường và nghị quyết của Đảng</t>
  </si>
  <si>
    <t>978-604-57-9835-5</t>
  </si>
  <si>
    <t>Chưa tính 12 trang pb</t>
  </si>
  <si>
    <t>Bác Hồ với Thạch Thất</t>
  </si>
  <si>
    <t>Đảng bộ thành phố Hà Nội - Ban Chấp hành Đảng bộ huyện Thạch Thất</t>
  </si>
  <si>
    <t>978-604-57-9832-4</t>
  </si>
  <si>
    <t>Hội nghị Genève về Đông Dương năm 1954 - Góc nhìn của người trong cuộc (Xuất bản lần thứ hai)</t>
  </si>
  <si>
    <t>978-604-57-9657-3</t>
  </si>
  <si>
    <t>Lịch sử lực lượng vũ trang nhân dân quận Ô Môn (1945 - 2022)</t>
  </si>
  <si>
    <t>Bộ Chỉ huy Quân sự thành phố Cần Thơ - Ban Chỉ huy Quân sự quận Ô Môn</t>
  </si>
  <si>
    <t>978-604-57-9731-0</t>
  </si>
  <si>
    <t>Trường Đại học Kiên Giang - Trần Thị Ánh (Chủ biên)</t>
  </si>
  <si>
    <t>978-604-57-9858-4</t>
  </si>
  <si>
    <t>Sổ tay tư tưởng Hồ Chí Minh (Song ngữ Việt - Khmer)</t>
  </si>
  <si>
    <t>Học viện Chính trị quốc gia Hồ Chí Minh - Học viện Chính trị khu vực IV</t>
  </si>
  <si>
    <t>978-604-57-9821-8</t>
  </si>
  <si>
    <t>55 năm Công an nhân dân thực hiện Di chúc của Chủ tịch Hồ Chí Minh (Kỷ yếu Hội thảo khoa học quốc gia)</t>
  </si>
  <si>
    <t>Bộ Biên tập Tạp chí Cộng sản - Tỉnh uỷ Hà Nam - Đảng uỷ Công an Trung ương - Nhà xuất bản Chính trị quốc gia Sự thật</t>
  </si>
  <si>
    <t>978-604-57-9842-3</t>
  </si>
  <si>
    <t>978-604-57-9887-4</t>
  </si>
  <si>
    <t>978-604-57-9292-6</t>
  </si>
  <si>
    <t>So sánh Luật Đất đai năm 2024 với Luật Đất đai năm 2013 (sửa đổi, bổ sung năm 2018)</t>
  </si>
  <si>
    <t>TS. Nguyễn Thị Thế - Ngô Tuấn Hùng</t>
  </si>
  <si>
    <t>978-604-57-9845-4</t>
  </si>
  <si>
    <t>Đường Cách mệnh (Xuất bản lần thứ sáu)</t>
  </si>
  <si>
    <t>978-604-57-9886-7</t>
  </si>
  <si>
    <t>Hội nghị Genève về Đông Dương năm 1954</t>
  </si>
  <si>
    <t>Hoàng Nguyên</t>
  </si>
  <si>
    <t>978-604-57-9896-6</t>
  </si>
  <si>
    <t>Luật An ninh quốc gia năm 2004 (sửa đổi, bổ sung năm 2023)</t>
  </si>
  <si>
    <t>978-604-57-9839-3</t>
  </si>
  <si>
    <t>An ninh khí hậu trong quan hệ quốc tế (Sách chuyên khảo)</t>
  </si>
  <si>
    <t>TS. Nguyễn Việt Lâm</t>
  </si>
  <si>
    <t>978-604-57-9861-4</t>
  </si>
  <si>
    <t>Nâng cao hiệu quả tuyên truyền phản bác những luận điệu xuyên tạc, sai trái, thù địch trên các phương tiện truyền thông xã hội (Sách chuyên khảo)</t>
  </si>
  <si>
    <t>TS. Lê Hải (Chủ biên)</t>
  </si>
  <si>
    <t>978-604-57-9829-4</t>
  </si>
  <si>
    <t>Pháp luật về chuyển nhượng, góp vốn các dự án bất động sản của doanh nghiệp kinh doanh bất động sản (Sách chuyên khảo)</t>
  </si>
  <si>
    <t>PGS. TS. Nguyễn Thị Nga (Chủ biên)</t>
  </si>
  <si>
    <t>978-604-57-9894-2</t>
  </si>
  <si>
    <t>Vận dụng những giá trị bền vững của tư tưởng Hồ Chí Minh trong bảo vệ nền tảng tư tưởng của Đảng (Sách chuyên khảo)</t>
  </si>
  <si>
    <t>TS. Lê Trung Kiên (Chủ biên)</t>
  </si>
  <si>
    <t>978-604-57-9843-0</t>
  </si>
  <si>
    <t>Tòa án tuyên bị cáo không có tội (Sách chuyên khảo)</t>
  </si>
  <si>
    <t>Nguyễn Quang Đạo (Chủ biên)</t>
  </si>
  <si>
    <t>978-604-57-9841-6</t>
  </si>
  <si>
    <t>Tình cảm của nhân dân thế giới với Chủ tịch Hồ Chí Minh (Song ngữ Việt - Thuỵ Điển)</t>
  </si>
  <si>
    <t>Bộ Ngoại giao Việt Nam</t>
  </si>
  <si>
    <t>978-604-57-9888-1</t>
  </si>
  <si>
    <t>Chân dung lính thời bình</t>
  </si>
  <si>
    <t>Nguyễn Mạnh Thắng</t>
  </si>
  <si>
    <t>ND HN</t>
  </si>
  <si>
    <t>978-604-57-9901-7</t>
  </si>
  <si>
    <t>Luật Nhà ở năm 2023 (sửa đổi, bổ sung năm 2024)</t>
  </si>
  <si>
    <t>978-604-57-9898-0</t>
  </si>
  <si>
    <t>Mỗi kỷ vật, một câu chuyện</t>
  </si>
  <si>
    <t>978-604-57-9322-0</t>
  </si>
  <si>
    <t>Bùi Viện với cuộc duy tân của triều Tự Đức</t>
  </si>
  <si>
    <t>978-604-57-9864-5</t>
  </si>
  <si>
    <t>Chuyện Trịnh Sâm và thời Lê mạt</t>
  </si>
  <si>
    <t>978-604-57-9867-6</t>
  </si>
  <si>
    <t>Ba Đình (Truyện ký)</t>
  </si>
  <si>
    <t>978-604-57-9863-8</t>
  </si>
  <si>
    <t>Chuyện Bằng Quận công Nguyễn Hữu Chỉnh</t>
  </si>
  <si>
    <t>978-604-57-9866-9</t>
  </si>
  <si>
    <t xml:space="preserve">55 năm Công an nhân dân thực hiện Di chúc của Chủ tịch Hồ Chí Minh </t>
  </si>
  <si>
    <t>978-604-57-9883-6</t>
  </si>
  <si>
    <t>Chưa tính 20 trang pb</t>
  </si>
  <si>
    <t>Nâng cao chất lượng đào tạo nguồn nhân lực cho hoạt động xuất bản Việt Nam đáp ứng yêu cầu phát triển trong giai đoạn mới
 (Kỷ yếu Hội thảo khoa học quốc gia)</t>
  </si>
  <si>
    <t>Học viện Báo chí và Tuyên truyền - Ban Tuyên giáo Trung ương - Nhà xuất bản Chính trị quốc gia Sự thật</t>
  </si>
  <si>
    <t>978-604-57-9955-0</t>
  </si>
  <si>
    <t>55 năm thực hiện Di chúc của Chủ tịch Hồ Chí Minh trong các cơ quan Trung ương (1969-2024) (Kỷ yếu Hội thảo khoa học)</t>
  </si>
  <si>
    <t>Đảng uỷ Khối các cơ quan Trung ương - Văn phòng Chủ tịch nước - Văn phòng Quốc hội - Học viện Chính trị quốc gia Hồ Chí Minh - Nhà xuất bản Chính trị quốc gia Sự thật</t>
  </si>
  <si>
    <t>978-604-57-9884-3</t>
  </si>
  <si>
    <t>Tính trước nguy cơ - Suy ngẫm sau 20 năm Đảng Cộng sản Liên Xô mất Đảng (Sách tham khảo, xuất bản lần thứ hai, có chỉnh sửa, bổ sung)</t>
  </si>
  <si>
    <r>
      <t xml:space="preserve">Lý Thận Minh (Chủ biên) - Trần Chí Hoa (Phó Chủ biên)
</t>
    </r>
    <r>
      <rPr>
        <i/>
        <sz val="12"/>
        <rFont val="Times New Roman"/>
        <family val="1"/>
      </rPr>
      <t xml:space="preserve">Người dịch: </t>
    </r>
    <r>
      <rPr>
        <sz val="12"/>
        <rFont val="Times New Roman"/>
        <family val="1"/>
      </rPr>
      <t xml:space="preserve">Hoàng Tuấn, Thu Hường, Việt Hà, Hải Yến, Đức Dương, Lan Hương, Việt Chung
</t>
    </r>
    <r>
      <rPr>
        <i/>
        <sz val="12"/>
        <rFont val="Times New Roman"/>
        <family val="1"/>
      </rPr>
      <t>Hiệu đính:</t>
    </r>
    <r>
      <rPr>
        <sz val="12"/>
        <rFont val="Times New Roman"/>
        <family val="1"/>
      </rPr>
      <t xml:space="preserve"> Nguyễn Vinh Quang</t>
    </r>
  </si>
  <si>
    <t>978-604-57-9897-3</t>
  </si>
  <si>
    <t>Luật Tổ chức Viện kiểm sát nhân dân năm 2014</t>
  </si>
  <si>
    <t>978-604-57-9900-0</t>
  </si>
  <si>
    <t>Tự Đức (Lời trần tình của Hoàng đế Việt Nam)</t>
  </si>
  <si>
    <t>978-604-57-9869-0</t>
  </si>
  <si>
    <t>Luật Hợp tác xã năm 2023</t>
  </si>
  <si>
    <t>ND ĐN</t>
  </si>
  <si>
    <t>978-604-57-9892-8</t>
  </si>
  <si>
    <t>Luật Phòng, chống bạo lực gia đình năm 2022</t>
  </si>
  <si>
    <t>978-604-57-9899-7</t>
  </si>
  <si>
    <t>Luật Viên chức năm 2010 (sửa đổi, bổ sung năm 2019)</t>
  </si>
  <si>
    <t>978-604-57-9893-5</t>
  </si>
  <si>
    <t>Luật Nuôi con nuôi năm 2010</t>
  </si>
  <si>
    <t>978-604-57-9949-9</t>
  </si>
  <si>
    <t>Luật Giáo dục năm 2019</t>
  </si>
  <si>
    <t>ND Đà Nẵng</t>
  </si>
  <si>
    <t>978-604-57-9891-1</t>
  </si>
  <si>
    <t>978-604-57-9837-9</t>
  </si>
  <si>
    <t>Phương pháp, kỹ năng, kinh nghiệm chủ trì, tham dự hội nghị, hội thảo khoa học (Xuất bản lần thứ hai)</t>
  </si>
  <si>
    <t>Thượng tướng, PGS. TS. Nguyễn Văn Thành (Chủ biên), GS. TS. Fredmund Malik, TS. Nam Nguyễn</t>
  </si>
  <si>
    <t>9/2024</t>
  </si>
  <si>
    <t>978-604-57-9973-4</t>
  </si>
  <si>
    <t>Tư duy hệ thống cho mọi người - Hành trình từ lý thuyết tới tác động thực tiễn tại Việt Nam (Xuất bản lần thứ ba)</t>
  </si>
  <si>
    <t>978-604-57-9974-1</t>
  </si>
  <si>
    <t>Luật Phòng cháy và chữa cháy năm 2001 (sửa đổi, bổ sung năm 2013, 2023)</t>
  </si>
  <si>
    <t>978-604-57-9904-8</t>
  </si>
  <si>
    <t>Luật Kinh doanh bất động sản năm 2023 (sửa đổi, bổ sung năm 2024)</t>
  </si>
  <si>
    <t>978-604-57-9962-8</t>
  </si>
  <si>
    <t>Cẩm nang thuế thu nhập cá nhân, thuế thu nhập doanh nghiệp</t>
  </si>
  <si>
    <t>978-604-57-9961-1</t>
  </si>
  <si>
    <t>Lý luận về nhà nước và pháp luật - Quyển 1</t>
  </si>
  <si>
    <t>978-604-57-9833-1</t>
  </si>
  <si>
    <t>Luật Thi hành án hình sự năm 2019</t>
  </si>
  <si>
    <t>978-604-57-9963-5</t>
  </si>
  <si>
    <t>Quản trị quốc gia hiện đại, hiệu quả - Cơ sở lý luận và thực tiễn ở Việt Nam hiện nay</t>
  </si>
  <si>
    <t>PGS.TS. Nguyễn Bá Chiến - PGS.TS. Lê Hải Bình (Đồng chủ biên)</t>
  </si>
  <si>
    <t>978-604-57-9903-3</t>
  </si>
  <si>
    <t>In nối TPH 1000c (giá 198k)</t>
  </si>
  <si>
    <t>Kinh tế kỷ nguyên số: Thách thức và cơ hội (Xuất bản lần thứ hai)</t>
  </si>
  <si>
    <t>978-604-57-9624-5</t>
  </si>
  <si>
    <t>Đổi mới, nâng cao chất lượng công tác giáo dục lý luận và đào tạo, bồi dưỡng cán bộ đáp ứng yêu cầu nhiệm vụ cách mạng trong bối cảnh mới</t>
  </si>
  <si>
    <t>978-604-57-9902-4</t>
  </si>
  <si>
    <t>Góc tối và tương lai của chủ nghĩa tư bản (Sách tham khảo) (Xuất bản lần thứ hai)</t>
  </si>
  <si>
    <t>Anne Case, Angus Deaton
Người dịch: Tô Hoàng Việt Linh, Trần Hồng Liên, Trịnh Anh Minh
Người hiệu đính: Hoàng Kim Chi</t>
  </si>
  <si>
    <t>978-604-57-9622-1</t>
  </si>
  <si>
    <t>PGS. TS. Đặng Cẩm Tú - GS.TS. Nguyễn Thái Yên Hương (Đồng chủ biên)</t>
  </si>
  <si>
    <t>978-604-57-9933-8</t>
  </si>
  <si>
    <t>Nhận thức lý luận về chủ nghĩa xã hội và con đường đi lên chủ nghĩa xã hội ở Việt Nam qua các tác phẩm của Tổng Bí thư Nguyễn Phú Trọng (Sách chuyên khảo, xuất bản lần thứ hai, có chỉnh sửa, bổ sung)</t>
  </si>
  <si>
    <t>978-604-57-9956-7</t>
  </si>
  <si>
    <t>Một số vấn đề cơ bản của tư tưởng Tập Cận Bình về chủ nghĩa xã hội đặc sắc Trung Quốc thời đại mới</t>
  </si>
  <si>
    <t>Trường Đảng Trung ương Đảng Cộng sản Trung Quốc (Học viện Hành chính quốc gia)
Người dịch: Thuý Lan - Thanh Huyền - Vũ Thị Thìn - Phương Như</t>
  </si>
  <si>
    <t>978-604-57-9921-5</t>
  </si>
  <si>
    <t>Lịch sử công tác tham mưu lực lượng vũ trang tỉnh Đồng Tháp (1975 - 2020)</t>
  </si>
  <si>
    <t>978-604-57-9859-1</t>
  </si>
  <si>
    <t>Jonathan Haskel và Stian Westlake
Biên  dịch: Nguyễn Thanh Sơn
Hiệu đính: Phùng Đức Tường</t>
  </si>
  <si>
    <t>978-604-57-9862-1</t>
  </si>
  <si>
    <t>Hướng dẫn môn học Luật Tố tụng hành chính Việt Nam</t>
  </si>
  <si>
    <t>GS. TS. Phạm Hồng Thái (Chủ biên)</t>
  </si>
  <si>
    <t>978-604-57-9971-0</t>
  </si>
  <si>
    <t>Luật Đất đai (sửa đổi, bổ sung năm 2024)</t>
  </si>
  <si>
    <t>978-604-57-9977-2</t>
  </si>
  <si>
    <t>Thầu</t>
  </si>
  <si>
    <t>Quan hệ Mỹ - Ấn Độ trong không gian chiến lược Ấn Độ Dương - Thái Bình Dương (Sách chuyên khảo)</t>
  </si>
  <si>
    <t>TS. Quách Thị Huệ</t>
  </si>
  <si>
    <t>978-604-57-9932-1</t>
  </si>
  <si>
    <t>978-604-57-9972-7</t>
  </si>
  <si>
    <t>Sổ chi hoạt động công tác Đảng</t>
  </si>
  <si>
    <t>978-604-57-9979-6</t>
  </si>
  <si>
    <t>Tài liệu Đại hội đại biểu Công đoàn Viên chức Việt Nam lần thứ VI, nhiệm kỳ 2023-2028</t>
  </si>
  <si>
    <t>Tổng Liên đoàn Lao động Việt Nam - Công đoàn Viên chức Việt Nam</t>
  </si>
  <si>
    <t>978-604-57-9603-0</t>
  </si>
  <si>
    <t>Chưa tính 38 trang phụ bản</t>
  </si>
  <si>
    <t>Một số vấn đề lý luận và thực tiễn về xây dựng và phát huy vai trò của đội ngũ trí thức Việt Nam trong giai đoạn mới</t>
  </si>
  <si>
    <t>978-604-57-9951-2</t>
  </si>
  <si>
    <t>Thực hiện hợp đồng khi hoàn cảnh thay đổi cơ bản</t>
  </si>
  <si>
    <t>Nguyễn Huy Hoàng</t>
  </si>
  <si>
    <t>978-604-57-9895-9</t>
  </si>
  <si>
    <t>Lịch sử Đảng bộ và nhân dân xã Nam Vân (2000-2020)</t>
  </si>
  <si>
    <t>Đảng bộ thành phố Nam Định - Ban Chấp hành Đảng bộ xã Nam Vân</t>
  </si>
  <si>
    <t>978-604-57-9934-5</t>
  </si>
  <si>
    <t>Bông sen vàng (Xuất bản lần thứ hai)</t>
  </si>
  <si>
    <t>978-604-57-9985-7</t>
  </si>
  <si>
    <t>Những câu chuyện của nữ chiến sĩ du kích đô thị Caracas (Sách tham khảo)</t>
  </si>
  <si>
    <t>Nancy Zambrano Rivas
Người dịch: Nguyễn Thị Lan Phương, Trần Thị Hoài Phương - Người hiệu đính: Vũ Trung Mỹ</t>
  </si>
  <si>
    <t>10/2024</t>
  </si>
  <si>
    <t>978-604-57-7619-3</t>
  </si>
  <si>
    <t>TWĐH 1000, TPH 1000 (giá 155.000đ)</t>
  </si>
  <si>
    <t>Giáo trình Chủ nghĩa xã hội khoa học (Dành cho bậc đại học hệ không chuyên lý luận chính trị) (Tiếng Lào)</t>
  </si>
  <si>
    <t>Bộ Giáo dục và Đào tạo
Người dịch: Phạm Thị Mận</t>
  </si>
  <si>
    <t>978-604-57-9988-8</t>
  </si>
  <si>
    <t>Vấn đề của kinh tế đương đại - góc nhìn từ Tư bản luận
T - H - T ʼ → H - T ʼ - H ʼ
(Sách chuyên khảo) (Xuất bản lần thứ hai, có sửa chữa, bổ sung)</t>
  </si>
  <si>
    <t>978-604-57-9959-8</t>
  </si>
  <si>
    <t>Công tác đào tạo, bồi dưỡng đội ngũ cán bộ của thành phố Cần Thơ - Những vấn đề đặt ra và bài học kinh nghiệm (Kỷ yếu Hội thảo khoa học)</t>
  </si>
  <si>
    <t>978-604-57-9793-8</t>
  </si>
  <si>
    <t>Luật Doanh nghiệp năm 2020 (sửa đổi, bổ sung năm 2022)</t>
  </si>
  <si>
    <t>978-604-57-9976-5</t>
  </si>
  <si>
    <t>75 năm truyền thống Trường Đảng miền Nam - Học viện Chính trị khu vực II (1949 - 2024)</t>
  </si>
  <si>
    <t>Học viện Chính trị quốc gia Hồ Chí Minh - Học viện Chính trị khu vực II</t>
  </si>
  <si>
    <t>978-604-57-6738-2</t>
  </si>
  <si>
    <t>Tam Đảo - Đất linh thiêng, miền du lịch</t>
  </si>
  <si>
    <t>Nguyễn Thái Bình - Phạm Hoàng Hải</t>
  </si>
  <si>
    <t>978-604-57-9950-5</t>
  </si>
  <si>
    <t>978-604-57-7886-9</t>
  </si>
  <si>
    <t>Văn bản của chính quyền địa phương cấp xã: Lý thuyết và tình huống thực tiễn (Sách chuyên khảo)</t>
  </si>
  <si>
    <t>Nguyễn Thế Kiên - Trần Thị Mai - Nguyễn Đặng Phương Truyền (Đồng chủ biên)</t>
  </si>
  <si>
    <t>978-604-57-9958-1</t>
  </si>
  <si>
    <t>978-604-57-7852-4</t>
  </si>
  <si>
    <t>Người xưa giữ nước (Kể chuyện bảo vệ biên cương, biển đảo)</t>
  </si>
  <si>
    <t>TS. Nguyễn Hữu Tâm</t>
  </si>
  <si>
    <t>978-604-57-9986-4</t>
  </si>
  <si>
    <t>Truyền thông chính sách về đa văn hoá trong bối cảnh hội nhập quốc tế (Kỷ yếu hội thảo khoa học quốc tế) 
Policy Communication on multiculturalism in the context of international integration (Proceedings of the international scientific conference)</t>
  </si>
  <si>
    <t>Nhà xuất bản Chính trị quốc gia Sự thật - Học viện Báo chí và Tuyên truyền - Báo điện tử Đảng Cộng sản – Cơ quan Hợp tác quốc tế Hàn Quốc (KOICA)</t>
  </si>
  <si>
    <t>978-604-57-6613-2</t>
  </si>
  <si>
    <t>Lịch sử Đảng bộ và nhân dân thị trấn Chí Thạnh (1945 - 2020)</t>
  </si>
  <si>
    <t>Đảng bộ huyện Tuy An, tỉnh Phú Yên
Ban Chấp hành Đảng bộ thị trấn Chí Thạnh</t>
  </si>
  <si>
    <t>978-604-57-9327-5</t>
  </si>
  <si>
    <t>Ngoại giao văn hoá Mỹ trong hai thập niên đầu thế kỷ XXI</t>
  </si>
  <si>
    <t>TS. Nguyễn Văn Duẩn</t>
  </si>
  <si>
    <t>978-604-57-9929-1</t>
  </si>
  <si>
    <t>Sổ tay nghiệp vụ công tác tố tụng hành chính dùng cho cơ quan hành chính nhà nước</t>
  </si>
  <si>
    <t>Cục Điều tra chống buôn lậu - Nguyễn Hùng Anh (Chủ biên)</t>
  </si>
  <si>
    <t>978-604-57-6570-8</t>
  </si>
  <si>
    <t>Các tình huống thường gặp trong lĩnh vực hôn nhân và gia đình</t>
  </si>
  <si>
    <t>TS. Luật sư Trương Hồng Quang (Chủ biên), ThS. Đỗ Thị Minh Thu</t>
  </si>
  <si>
    <t>978-604-57-6445-9</t>
  </si>
  <si>
    <t>Luật cạnh tranh Việt Nam trong bối cảnh toàn cầu hoá</t>
  </si>
  <si>
    <t>Luật sư Quách Minh Trí (Chủ biên)</t>
  </si>
  <si>
    <t>978-604-57-6449-7</t>
  </si>
  <si>
    <t>Viện kiểm sát nhân dân trong Nhà nước pháp quyền xã hội chủ nghĩa Việt Nam (Xuất bản lần thứ hai, có chỉnh sửa, bổ sung)</t>
  </si>
  <si>
    <t>978-604-57-9857-7</t>
  </si>
  <si>
    <t>Những vấn đề hiện đại của pháp luật kinh tế Việt Nam (Sách chuyên khảo)</t>
  </si>
  <si>
    <t>978-604-57-8166-1</t>
  </si>
  <si>
    <t>Chiến lược đối ngoại của các nước lớn trong bối cảnh thế giới hiện nay: Sự kết hợp các công cụ địa kinh tế và địa chính trị (Sách chuyên khảo, xuất bản lần thứ hai)</t>
  </si>
  <si>
    <t>978-604-57-9885-0</t>
  </si>
  <si>
    <t>Vững bước trên con đường đổi mới - Tập 3 (2017-2020)</t>
  </si>
  <si>
    <t>978-604-57-9735-8</t>
  </si>
  <si>
    <t>Trong đó có 10 trang in 4 màu C100</t>
  </si>
  <si>
    <t>Vững bước trên con đường đổi mới - Tập 4 (2021-2024)</t>
  </si>
  <si>
    <t>978-604-57-7620-9</t>
  </si>
  <si>
    <t>Quan hệ sở hữu trong nền kinh tế thị trường hiện đại - hội nhập quốc tế: Một số vấn đề lý luận và thực tiễn (Tiếng Lào)</t>
  </si>
  <si>
    <t>PGS.TS. Trần Quốc Toản
Người dịch: Nguyễn Văn An</t>
  </si>
  <si>
    <t>978-604-57-7352-9</t>
  </si>
  <si>
    <t>Tiểu đoàn 59 - Anh hùng của lòng dân (Xuất bản lần thứ hai, có chỉnh sửa, bổ sung)</t>
  </si>
  <si>
    <t>Bộ Tư lệnh Quân khu 5 -Sư đoàn 305 - Trung đoàn 803 - Ban Liên lạc Cựu Chiến binh Tiểu đoàn 59</t>
  </si>
  <si>
    <t>CP in Truyền thông VN</t>
  </si>
  <si>
    <t>978-604-57-7691-9</t>
  </si>
  <si>
    <t>Lịch sử Đảng bộ huyện Yên Khánh (1945-2020)</t>
  </si>
  <si>
    <t>Đảng bộ tỉnh Ninh Bình - Ban Chấp hành Đảng bộ huyện Yên Khánh</t>
  </si>
  <si>
    <t>978-604-57-9868-3</t>
  </si>
  <si>
    <t>Biên niên sự kiện Lịch sử Đảng bộ tỉnh Lai Châu (Xuất bản lần thứ hai)
Tập 1 (1949 - 2003)</t>
  </si>
  <si>
    <t>978-604-57-8217-0</t>
  </si>
  <si>
    <t>Biên niên sự kiện Lịch sử Đảng bộ tỉnh Lai Châu (Xuất bản lần thứ hai)
Tập 2 (2004 - 2020)</t>
  </si>
  <si>
    <t>978-604-57-8071-8</t>
  </si>
  <si>
    <t>Lịch sử quân sự Việt Nam - Tập 1: Buổi đầu giữ nước thời Hùng Vương - An Dương Vương</t>
  </si>
  <si>
    <t>Viện Lịch sử quân sự</t>
  </si>
  <si>
    <t>978-604-57-9935-2</t>
  </si>
  <si>
    <t>Lịch sử quân sự Việt Nam - Tập 2: Đấu tranh giành độc lập, tự chủ (từ năm 179 trước Công nguyên đến năm 938)</t>
  </si>
  <si>
    <t>978-604-57-9936-9</t>
  </si>
  <si>
    <t>Lịch sử quân sự Việt Nam - Tập 3: Thời Ngô - Đinh - Tiền Lê - Lý (939 - 1225)</t>
  </si>
  <si>
    <t>978-604-57-9937-6</t>
  </si>
  <si>
    <t>Lịch sử quân sự Việt Nam - Tập 4: Hoạt động quân sự thời Trần (1226 - 1400)</t>
  </si>
  <si>
    <t>978-604-57-9938-3</t>
  </si>
  <si>
    <t>Lịch sử quân sự Việt Nam - Tập 5: Hoạt động quân sự thời Hồ - Lê Sơ (1400 - 1527)</t>
  </si>
  <si>
    <t>978-604-57-9939-0</t>
  </si>
  <si>
    <t>Lịch sử quân sự Việt Nam - Tập 6: Hoạt động quân sự từ năm 1527 đến năm 1771</t>
  </si>
  <si>
    <t>978-604-57-9940-6</t>
  </si>
  <si>
    <t>Lịch sử quân sự Việt Nam - Tập 7: Hoạt động quân sự thời Tây Sơn (1771 - 1802)</t>
  </si>
  <si>
    <t>978-604-57-9941-3</t>
  </si>
  <si>
    <t>Lịch sử quân sự Việt Nam - Tập 8: Hoạt động quân sự từ năm 1802 đến năm 1896</t>
  </si>
  <si>
    <t>978-604-57-9942-0</t>
  </si>
  <si>
    <t>Lịch sử quân sự Việt Nam - Tập 9: Hoạt động quân sự từ năm 1897 đến Cách mạng Tháng Tám năm 1945</t>
  </si>
  <si>
    <t>978-604-57-9943-7</t>
  </si>
  <si>
    <t>Lịch sử quân sự Việt Nam - Tập 10: Cuộc kháng chiến thống thực dân Pháp (1945 - 1954)</t>
  </si>
  <si>
    <t>978-604-57-9944-4</t>
  </si>
  <si>
    <t>Lịch sử quân sự Việt Nam - Tập 11: Cuộc kháng chiến chống Mỹ, cứu nước (1954 - 1975)</t>
  </si>
  <si>
    <t>978-604-57-9945-1</t>
  </si>
  <si>
    <t>Lịch sử quân sự Việt Nam - Tập 12: Những nhân tố hợp thành sức mạnh Việt Nam thắng Mỹ</t>
  </si>
  <si>
    <t>978-604-57-9946-8</t>
  </si>
  <si>
    <t>Lịch sử quân sự Việt Nam - Tập 13: Thời kỳ xây dựng và bảo vệ Tổ quốc (1975 - 2000)</t>
  </si>
  <si>
    <t>978-604-57-9947-5</t>
  </si>
  <si>
    <t>Lịch sử quân sự Việt Nam - Tập 14: Tổng luận</t>
  </si>
  <si>
    <t>978-604-57-9948-2</t>
  </si>
  <si>
    <t>Bất động sản Việt Nam với người nước ngoài
Vietnam real estate for foreigners</t>
  </si>
  <si>
    <t>TS.LS. Đoàn Văn Bình
Doctor, Lawyer Doan Van Binh</t>
  </si>
  <si>
    <t>978-604-57-7887-6</t>
  </si>
  <si>
    <t>Lịch sử lực lượng vũ trang nhân dân huyện Cờ Đỏ (2004 - 2024)</t>
  </si>
  <si>
    <t>Bộ Chỉ huy Quân sự thành phố Cần Thơ - Ban Chỉ huy Quân sự huyện Cờ Đỏ</t>
  </si>
  <si>
    <t>978-604-57-9960-4</t>
  </si>
  <si>
    <t>Kiểm tra, giám sát của Đảng về công tác cán bộ (Tiếng Lào)</t>
  </si>
  <si>
    <t>TS. Phan Thăng An (Chủ biên)
Người dịch: Tăng Thị Thơm</t>
  </si>
  <si>
    <t>978-604-57-9993-2</t>
  </si>
  <si>
    <t>Chuyện vua Hàm Nghi</t>
  </si>
  <si>
    <t>978-604-57-6403-9</t>
  </si>
  <si>
    <t>Cuộc đời trôi nổi và đau thương của Vua Lê Chiêu Thống (Truyện ký)</t>
  </si>
  <si>
    <t>978-604-57-6395-7</t>
  </si>
  <si>
    <t>Chuyện nhân vật lịch sử thời Lê mạt</t>
  </si>
  <si>
    <t>978-604-57-6397-1</t>
  </si>
  <si>
    <t>Văn kiện Hội nghị lần thứ mười Ban Chấp hành Trung ương Đảng khoá XIII (Lưu hành nội bộ)</t>
  </si>
  <si>
    <t>ST, TB, TCCS, NDHN, NDBĐ, NDHCM</t>
  </si>
  <si>
    <t>978-604-57-7743-5</t>
  </si>
  <si>
    <t>Tham nhũng: Mưu mô và trừng phạt</t>
  </si>
  <si>
    <t>978-604-57-6597-5</t>
  </si>
  <si>
    <t>Tiếp tục xây dựng và hoàn thiện Nhà nước pháp quyền xã hội chủ nghĩa Việt Nam</t>
  </si>
  <si>
    <t>11/2024</t>
  </si>
  <si>
    <t>978-604-57-8320-7</t>
  </si>
  <si>
    <t>LKTG (600), LKTG bẻ ghi TPH (900), TPH (1000) giá 223k</t>
  </si>
  <si>
    <t>Một vùng Yên Thế</t>
  </si>
  <si>
    <t>Nguyễn Xuân Cần - Anh Vũ</t>
  </si>
  <si>
    <t>978-604-57-7621-6</t>
  </si>
  <si>
    <t>Chuyện vua Quang Trung</t>
  </si>
  <si>
    <t>978-604-57-6441-1</t>
  </si>
  <si>
    <t>978-604-57-8482-2</t>
  </si>
  <si>
    <t>In 20.000b, trong đó 1.700b giá 90k, 18.300b giá 70k</t>
  </si>
  <si>
    <t>Chuyện triều Tây Sơn</t>
  </si>
  <si>
    <t>978-604-57-9975-8</t>
  </si>
  <si>
    <t>Nguyễn Tấn Dũng Tuyển tập - Tập I (1997 - 2006)</t>
  </si>
  <si>
    <t>Nguyễn Tấn Dũng</t>
  </si>
  <si>
    <t>978-604-57-7829-6</t>
  </si>
  <si>
    <t>Chưa tính 18 trang pb màu</t>
  </si>
  <si>
    <t>Nguyễn Tấn Dũng Tuyển tập - Tập II (2006 - 2008)</t>
  </si>
  <si>
    <t>978-604-57-7834-0</t>
  </si>
  <si>
    <t>Nguyễn Tấn Dũng Tuyển tập - Tập III (2008 - 2009)</t>
  </si>
  <si>
    <t>978-604-57-7836-4</t>
  </si>
  <si>
    <t>Nguyễn Tấn Dũng Tuyển tập - Tập IV (2010 - 2011)</t>
  </si>
  <si>
    <t>978-604-57-7838-8</t>
  </si>
  <si>
    <t>Nguyễn Tấn Dũng Tuyển tập - Tập V (2011 - 2013)</t>
  </si>
  <si>
    <t>978-604-57-7862-3</t>
  </si>
  <si>
    <t>Nguyễn Tấn Dũng Tuyển tập - Tập VI (2014 - 2016)</t>
  </si>
  <si>
    <t>978-604-57-7871-5</t>
  </si>
  <si>
    <t>Chưa tính 22 trang pb màu</t>
  </si>
  <si>
    <t>Thương hiệu địa phương: Hình ảnh và bản sắc</t>
  </si>
  <si>
    <t>TS. Nguyễn Thành Trung</t>
  </si>
  <si>
    <t>978-604-57-8081-7</t>
  </si>
  <si>
    <t>Phát triển văn hoá và con người Việt Nam - Nền tảng tinh thần, nguồn lực nội sinh phát triển đất nước (Sách chuyên khảo) (Tiếng Lào)</t>
  </si>
  <si>
    <t>PGS.TS. Nguyễn Duy Bắc (Chủ biên)
Người dịch: Dương Văn Tuyển</t>
  </si>
  <si>
    <t>978-604-57-9997-0</t>
  </si>
  <si>
    <t>Pháp luật đại cương (Dùng trong các trường đại học, cao đẳng và trung cấp) (Xuất bản lần thứ 21, có sửa chữa, bổ sung)</t>
  </si>
  <si>
    <t>978-604-57-6875-4</t>
  </si>
  <si>
    <t>978-604-57-9890-4</t>
  </si>
  <si>
    <t>Tài liệu hỏi - đáp những nội dung cốt lõi trong tác phẩm "Kiên quyết, kiên trì đấu tranh phòng, chống tham nhũng, tiêu cực, góp phần xây dựng Đảng và Nhà nước ta ngày càng trong sạch, vững mạnh" của Tổng Bí thư Nguyễn Phú Trọng</t>
  </si>
  <si>
    <t>NDHN, BĐ, NDTPHCM</t>
  </si>
  <si>
    <t>978-604-57-9325-1</t>
  </si>
  <si>
    <t>BTGTW đấu thấu in&amp;PH; NXB chỉ cấp QĐ và chuyển file</t>
  </si>
  <si>
    <t>Lịch sử truyền thống ngành Giáo dục - Đào tạo huyện Đầm Dơi (1930-2015)</t>
  </si>
  <si>
    <t>Uỷ ban nhân dân huyện Đầm Dơi, tỉnh Cà Mau - Phòng Giáo dục và Đào tạo</t>
  </si>
  <si>
    <t>978-604-57-7310-9</t>
  </si>
  <si>
    <t>Ban Chấp hành hành Đoàn Thanh niên Nhà xuất bản Chính trị quốc gia Sự thật</t>
  </si>
  <si>
    <t>978-604- 57-7764-0</t>
  </si>
  <si>
    <t>Cơ cấu lại nền kinh tế gắn với đổi mới mô hình tăng trưởng trên nền tảng khoa học, công nghệ và đổi mới sáng tạo ở các tỉnh vùng kinh tế trọng điểm miền Trung</t>
  </si>
  <si>
    <t>TS. Nguyễn Thị Kim Đoan (Chủ biên)</t>
  </si>
  <si>
    <t>978-604-57-6752-8</t>
  </si>
  <si>
    <t>An ninh phi truyền thống ở Tây Nguyên - Một số vấn đề lý luận và thực tiễn</t>
  </si>
  <si>
    <t>TS. Nguyễn Văn Quang - PGS. TS. Nguyễn Hải Thanh</t>
  </si>
  <si>
    <t>978-604-57-6750-4</t>
  </si>
  <si>
    <t>Công tác thông tin đối ngoại: Hướng tới các mục tiêu chiến lược 2030, tầm nhìn 2045 (Tiếng Lào)</t>
  </si>
  <si>
    <t>PGS.TS. Lê Hải Bình (Chủ biên)
Người dịch: Tăng Thị Thơm</t>
  </si>
  <si>
    <t>978-604-57-9987-1</t>
  </si>
  <si>
    <t>Hoàn thiện tổ chức, hoạt động của Chính phủ đáp ứng yêu cầu đổi mới quản trị quốc gia theo hướng hiện đại, hiệu quả (Tiếng Lào)</t>
  </si>
  <si>
    <t>Bộ Nội vụ - Viện Khoa học tổ chức Nhà nước - TS. Lê Anh Tuấn (Chủ biên)
Người dịch: Trần Văn Thắng</t>
  </si>
  <si>
    <t>978-604-57-9990-1</t>
  </si>
  <si>
    <t>Quan hệ giữa phát triển lực lượng sản xuất và hoàn thiện quan hệ sản xuất ở Việt Nam trong điều kiện kinh tế thị trường hiện đại và hội nhập quốc tế (Sách chuyên khảo)  (Tiếng Lào)</t>
  </si>
  <si>
    <t>PGS.TS. Ngô Tuấn Nghĩa (Chủ biên)
Người dịch: Cao Thị Lan Anh</t>
  </si>
  <si>
    <t>978-604-57-9998-7</t>
  </si>
  <si>
    <t>Mối quan hệ giữa thực hành dân chủ và tăng cường pháp chế, bảo đảm kỷ cương xã hội (Tiếng Lào)</t>
  </si>
  <si>
    <t>PGS.TS. Vũ Trọng Lâm (Chủ biên)
Người dịch: Trần Tường Khanh</t>
  </si>
  <si>
    <t>978-604-57-9995-6</t>
  </si>
  <si>
    <t>Trung tướng Lê Mạnh - Từ Đồng Tháp Mười đến Đông Nam Bộ</t>
  </si>
  <si>
    <t>Trường Đại học Thủ Dầu Một - Viện Nghiên cứu Đông Nam Bộ</t>
  </si>
  <si>
    <t>978-604-57-9957-4</t>
  </si>
  <si>
    <t>Tuyển tập văn hoá và phát triển</t>
  </si>
  <si>
    <t>PGS. TS. Nguyễn Thế Nghĩa</t>
  </si>
  <si>
    <t>978-604-57-8098-5</t>
  </si>
  <si>
    <t>Thuật ngữ pháp lý trong lĩnh vực thương mại và đầu tư</t>
  </si>
  <si>
    <t>978-604-57-8042-8</t>
  </si>
  <si>
    <t>Thời kỳ đầu chiến tranh và những vấn đề đặt ra đối với Việt Nam về xây dựng nền quốc phòng toàn dân vững mạnh (Sách chuyên khảo) (Xuất bản lần thứ hai, có chỉnh sửa, bổ sung)</t>
  </si>
  <si>
    <t>Trung tướng, GS. TS. Nguyễn Đình Chiến</t>
  </si>
  <si>
    <t>978-604-57-8018-3</t>
  </si>
  <si>
    <t>Phát triển kinh tế số ở Việt Nam  (Tiếng Lào)</t>
  </si>
  <si>
    <t>PGS.TS. Nguyễn Văn Thạo, TS. Nguyễn Mạnh Hùng (Đồng chủ biên)
Người dịch: Nguyễn Minh Tâm</t>
  </si>
  <si>
    <t>978-604-57-7346-8</t>
  </si>
  <si>
    <t>Giáo trình lý luận chung về nhà nước và pháp luật (Dùng cho đào tạo đại học, sau đại học và trên đại học ngành Luật)  (Tiếng Lào)</t>
  </si>
  <si>
    <t>PGS.TS. Vũ Trọng Lâm (Chủ biên)
Người dịch: Dương Thị Mỹ Bình</t>
  </si>
  <si>
    <t>978-604-57-9989-5</t>
  </si>
  <si>
    <t>12/2024</t>
  </si>
  <si>
    <t>978-604-57-8319-1</t>
  </si>
  <si>
    <t>Luật cán bộ, công chức năm 2008 (sửa đổi, bổ sung năm 2019)</t>
  </si>
  <si>
    <t>978-604-57-8548-5</t>
  </si>
  <si>
    <t>Châu Phi qua 100 câu hỏi</t>
  </si>
  <si>
    <t>Stephen Smith &amp; Jean de La Guérivière
Người dịch: Nguyễn Thị Tươi</t>
  </si>
  <si>
    <t>978-604-57-9800-3</t>
  </si>
  <si>
    <t>Phát triển văn hoá, con người trong tiến trình phát triển đất nước theo định hướng xã hội chủ nghĩa - Kinh nghiệm của Việt Nam, kinh nghiệm của Lào (Hội thảo lý luận lần thứ 10 giữa Đảng Cộng sản Việt Nam và Đảng Nhân dân Cách mạng Lào)</t>
  </si>
  <si>
    <t>978-604-57-9930-7</t>
  </si>
  <si>
    <t>Kinh nghiệm về sáng tạo quản trị xã hội trong thời đại thông tin hoá (Hội thảo lý luận lần thứ 17 giữa Đảng Cộng sản Việt Nam và Đảng Cộng sản Trung Quốc)</t>
  </si>
  <si>
    <t>978-604-57-9920-8</t>
  </si>
  <si>
    <t>Một số vấn đề lý luận và thực tiễn về xây dựng chủ nghĩa xã hội tại Việt Nam và Cuba (Hội thảo lý luận lần thứ năm giữa Đảng Cộng sản Việt Nam và Đảng Cộng sản Cuba)</t>
  </si>
  <si>
    <t>978-604-57-9928-4</t>
  </si>
  <si>
    <t>Tôn giáo và đời sống tôn giáo ở Việt Nam - Hỏi và đáp</t>
  </si>
  <si>
    <t>Nguyễn Thái Bình - Đỗ Thị Thanh Hương</t>
  </si>
  <si>
    <t>978-604-57-8326-9</t>
  </si>
  <si>
    <t>Tài liệu nhận thức và triển khai công tác xây dựng Đảng về chính trị, tư tưởng, đạo đức trong giai đoạn hiện nay</t>
  </si>
  <si>
    <t>978-604-57-8152-4</t>
  </si>
  <si>
    <t>Hai cực hay đa cực - Quan hệ chính trị quốc tế 1945-1955 và tác động tới cách mạng Việt Nam (Sách chuyên khảo)</t>
  </si>
  <si>
    <t>TS. Phùng Chí Kiên</t>
  </si>
  <si>
    <t>978-604-57-7773-2</t>
  </si>
  <si>
    <t>Phật giáo với dân tộc: Từ thời nhà Lý đến nay</t>
  </si>
  <si>
    <t>Thượng toạ, TS. Thích Đức Thiện - ThS. Nguyễn Thái Bình (Đồng chủ biên)</t>
  </si>
  <si>
    <t>978-604-57-9931-4</t>
  </si>
  <si>
    <t>Thúc đẩy hợp tác Tiểu vùng Mêkông hướng tới tăng trưởng bền vững, bao trùm (Sách chuyên khảo) (Tiếng Lào)</t>
  </si>
  <si>
    <t>Thượng tướng, PGS.TS. Nguyễn Văn Thành - TS. Bùi Thanh Tuấn (Đồng chủ biên)
Người dịch: Mai Khắc Tú</t>
  </si>
  <si>
    <t>978-604-57-9999-4</t>
  </si>
  <si>
    <t>Lịch sử Đảng bộ huyện Đình Lập (1945-2020)</t>
  </si>
  <si>
    <t>Đảng bộ tỉnh Lạng Sơn - Ban Chấp hành Đảng bộ huyện Đình Lập</t>
  </si>
  <si>
    <t>978-604-57-9790-7</t>
  </si>
  <si>
    <t>Chủ tịch Hồ Chí Minh - Tiểu sử và sự nghiệp 
President Ho Chi Minh - Biography and career</t>
  </si>
  <si>
    <t>Khu Di tích Chủ tịch Hồ Chí Minh tại Phủ Chủ tịch
Ho Chi Minh's vestige in the Presidential Palace Area</t>
  </si>
  <si>
    <t>978-604-57-9529-3</t>
  </si>
  <si>
    <t>978-604-57-8050-3</t>
  </si>
  <si>
    <t>Lịch sử lực lượng vũ trang nhân dân quận Thốt Nốt (1945 - 2020)</t>
  </si>
  <si>
    <t>Bộ Chỉ huy Quân sự thành phố Cần Thơ
Ban Chỉ huy Quân sự quận Thốt Nốt</t>
  </si>
  <si>
    <t>978-604-57-7999-6</t>
  </si>
  <si>
    <t>Hoà bình và phát triển trong bối cảnh thế giới thay đổi (Hội thảo lý luận lần thứ tám giữa Đảng Cộng sản Việt Nam và Đảng Dân chủ xã hội Đức)</t>
  </si>
  <si>
    <t>978-604-57-9919-2</t>
  </si>
  <si>
    <t>Nhận diện các vấn đề cần ưu tiên trong chính sách xã hội đến năm 2030, tầm nhìn đến năm 2045</t>
  </si>
  <si>
    <t>Viện Khoa học Lao động và Xã hội - TS. Bùi Sỹ Lợi (Chủ biên)</t>
  </si>
  <si>
    <t>978-604-57-9978-9</t>
  </si>
  <si>
    <t>Xây dựng lộ trình phát triển nền kinh tế tuần hoàn ở Việt Nam đến năm 2030, định hướng năm 2050 (Sách chuyên khảo)</t>
  </si>
  <si>
    <t>PGS. TS. Bùi Quang Tuấn - TS. Lại Văn Mạnh - TS. Hà Huy Ngọc (Đồng chủ biên)</t>
  </si>
  <si>
    <t>978-604-57-8012-1</t>
  </si>
  <si>
    <t>Ngọn cờ cách mạng công khai cắm tại Sài Gòn (1955 - 1958) - Hồi ký về Phái đoàn Liên lạc Quân đội nhân dân Việt Nam bên cạnh Uỷ ban Quốc tế giám sát và kiểm soát thi hành Hiệp định Giơnevơ (Xuất bản lần thứ hai, có sửa chữa, bổ sung)</t>
  </si>
  <si>
    <t>978-604-57-9614-6</t>
  </si>
  <si>
    <t>TWĐH (700), TPH (300)</t>
  </si>
  <si>
    <t>Kiểm soát quyền lực nhà nước  (Tiếng Lào)</t>
  </si>
  <si>
    <t>Đại học Quốc gia Hà Nội, Khoa Luật - GS.TS. Nguyễn Đăng Dung
Người dịch: Nguyễn Minh Tâm</t>
  </si>
  <si>
    <t>978-604-57-9992-5</t>
  </si>
  <si>
    <t>Một số vấn đề lý luận và thực tiễn về đổi mới, phát triển đất nước (Tiếng Lào)</t>
  </si>
  <si>
    <t>GS.TS. Nguyễn Xuân Thắng
Người dịch: Nguyễn Thị Hữu Hảo</t>
  </si>
  <si>
    <t>978-604-57-9996-3</t>
  </si>
  <si>
    <t>Biên niên sự kiện lịch sử tỉnh Kon Tum (1471 - 2021)</t>
  </si>
  <si>
    <t>Tỉnh uỷ Kon Tum - Ban Tuyên giáo</t>
  </si>
  <si>
    <t>978-604-57-9865-2</t>
  </si>
  <si>
    <t>Một số vấn đề lý luận và thực tiễn về bảo vệ Tổ quốc từ sớm, từ xa</t>
  </si>
  <si>
    <t>978-604-57-7473-1</t>
  </si>
  <si>
    <t>Hồ Chí Minh với hành trình thực hiện khát vọng độc lập, tự do, hạnh phúc (Sách chuyên khảo) (tiếng Lào)</t>
  </si>
  <si>
    <t>Học viện Chính trị quốc gia Hồ Chí Minh - GS.TS. Lê Văn Lợi (Chủ biên) 
Người dịch: Dương Văn Tuyển</t>
  </si>
  <si>
    <t>978-604-57-9991-8</t>
  </si>
  <si>
    <t>Sổ tay văn hoá ứng xử trong giao tiếp đối ngoại (Lưu hành nội bộ)</t>
  </si>
  <si>
    <t>978-604-57-9905-5</t>
  </si>
  <si>
    <t>Lịch sử ngành kiểm tra Đảng tỉnh Gia Lai (1970 - 2020)</t>
  </si>
  <si>
    <t>Tỉnh uỷ Gia Lai - Uỷ ban Kiểm tra</t>
  </si>
  <si>
    <t>CP In đầu tư phát triển giáo dục Gia Lai</t>
  </si>
  <si>
    <t>978-604-57-9697-9</t>
  </si>
  <si>
    <t>Công tác xây dựng Đảng về chính trị, tư tưởng, đạo đức trong giai đoạn mới - Những vấn đề lý luận và thực tiễn</t>
  </si>
  <si>
    <t>978-604-57-7843-2</t>
  </si>
  <si>
    <t>Chiến thắng Điện Biên Phủ và các chiến trường phối hợp Đông Nam Bộ, cực Nam Trung Bộ</t>
  </si>
  <si>
    <t>978-604-57-7830-2</t>
  </si>
  <si>
    <t>Xây dựng mô hình tổ chức tổng thể hệ thống chính trị ở Việt Nam trong tình hình mới - Lý luận và thực tiễn (Sách chuyên khảo)</t>
  </si>
  <si>
    <t>PGS. TS. Nguyễn Văn Giang - PGS. TS. Đinh Ngọc Giang - PGS. TS. Nguyễn Ngọc Ánh (Đồng chủ biên)</t>
  </si>
  <si>
    <t>978-604-57-8131-9</t>
  </si>
  <si>
    <t>Nguyễn Chí Thanh - Về một số vấn đề cơ bản của cách mạng Việt Nam (Xây dựng Đảng, quân đội, sản xuất nông nghiệp)</t>
  </si>
  <si>
    <t>Bảo tàng Đại tướng Nguyễn Chí Thanh (Tuyển chọn)</t>
  </si>
  <si>
    <t>978-604-57-7864-7</t>
  </si>
  <si>
    <t>10 năm thi hành Hiến pháp nước Cộng hoà xã hội chủ nghĩa Việt Nam năm 2013: Thành tựu và triển vọng phát triển</t>
  </si>
  <si>
    <t>TS. Luật sư Trương Hồng Quang (Chủ biên)</t>
  </si>
  <si>
    <t>978-604-57-7425-0</t>
  </si>
  <si>
    <t>Kiên quyết, kiên trì đấu tranh  phòng, chống tham nhũng, tiêu cực, góp phần xây dựng Đảng và Nhà nước ta ngày càng trong sạch, vững mạnh (Tiếng Lào)</t>
  </si>
  <si>
    <t>978-604-57-9994-9</t>
  </si>
  <si>
    <t>Nội dung cốt lõi về vấn đề sở hữu, kinh tế nhiều thành phần của chủ nghĩa Mác - Lênin và bổ sung, phát triển vào thực tiễn Việt Nam trong bối cảnh mới (Sách chuyên khảo)</t>
  </si>
  <si>
    <t>PGS. TS. Vũ Văn Phúc và PGS. TS. Trần Thị Minh Châu (Đồng chủ biên)</t>
  </si>
  <si>
    <t>978-604-57-8316-0</t>
  </si>
  <si>
    <t>Tuyển tập - Tập 1: Về cuộc cách mạng dân chủ
 (Tiếng Lào)</t>
  </si>
  <si>
    <t>Cayxỏn Phômvihản</t>
  </si>
  <si>
    <t>TWĐH (tặng Lào)</t>
  </si>
  <si>
    <t>978-604-57-8000-8</t>
  </si>
  <si>
    <t>Tuyển tập - Tập 2: Về việc xây dựng kinh tế trong thời kỳ quá độ lên chủ nghĩa xã hội
 (Tiếng Lào)</t>
  </si>
  <si>
    <t>978-604-57-8116-6</t>
  </si>
  <si>
    <t>Tuyển tập - Tập 3: Về việc thực hiện những đổi mới toàn diện và có nguyên tắc ở Cộng hòa dân chủ nhân dân Lào
 (Tiếng Lào)</t>
  </si>
  <si>
    <t>978-604-57-8016-9</t>
  </si>
  <si>
    <t>Tuyển tập - Tập 4: Về việc xây dựng và triển khai chế độ dân chủ nhân dân
 (Tiếng Lào)</t>
  </si>
  <si>
    <t>978-604-57-8017-6</t>
  </si>
  <si>
    <t>Lịch sử Đảng bộ và nhân dân xã An Hoà Hải (1945 - 2020)</t>
  </si>
  <si>
    <t>Đảng bộ huyện Tuy An, tỉnh Phú Yên - Ban Chấp hành Đảng bộ xã An Hoà Hải</t>
  </si>
  <si>
    <t>978-604-57-8092-3</t>
  </si>
  <si>
    <t>Tình cảm của nhân dân thế giới với Chủ tịch Hồ Chí Minh (Song ngữ Việt - Arập)</t>
  </si>
  <si>
    <t>978-604-57-8195-1</t>
  </si>
  <si>
    <t>978-604-57-7627-8</t>
  </si>
  <si>
    <t>Bản sắc văn hóa Việt Nam (Du khảo trang phục truyền thống của phụ nữ các dân tộc) (Song ngữ Việt - Anh)</t>
  </si>
  <si>
    <t>Nguyễn Bông Mai (Chủ biên)</t>
  </si>
  <si>
    <t>978-604-57-9280-3</t>
  </si>
  <si>
    <t>Du khảo: Rực rỡ sắc màu trang phục phụ nữ các dân tộc Việt Nam (Song ngữ Việt - Anh)</t>
  </si>
  <si>
    <t>978-604-57-8373-3</t>
  </si>
  <si>
    <t>Hướng dẫn môn học Luật công ty</t>
  </si>
  <si>
    <t>Khoa Luật - Trường Đại học Tôn Đức Thắng - ThS. Bùi Thị Khuyên - ThS. Lâm Thành Danh (Đồng chủ biên)</t>
  </si>
  <si>
    <t>978-604-57-8188-3</t>
  </si>
  <si>
    <t>Một số mô hình quản trị quốc gia trên thế giới và bài học tham chiếu cho Việt Nam (Sách chuyên khảo)</t>
  </si>
  <si>
    <t>978-604-57-8084-0</t>
  </si>
  <si>
    <t>Quy hoạch tổng thể quốc gia thời kỳ 2021-2030, tầm nhìn đến năm 2050</t>
  </si>
  <si>
    <t>Bộ Kế hoạch và Đầu tư - Viện Chiến lược phát triển</t>
  </si>
  <si>
    <t>978-604-57-6563-0</t>
  </si>
  <si>
    <t>Các quyền và lợi ích hợp pháp của Việt Nam trên biển (Sách tham khảo nội bộ)</t>
  </si>
  <si>
    <t>978-604-57-7426-7</t>
  </si>
  <si>
    <t>Kinh nghiệm và giải pháp tăng cường bảo vệ môi trường sinh thái trong xây dựng, hiện đại hóa đất nước (Hội thảo lý luận lần thứ 18 giữa Đảng Cộng sản Việt Nam và Đảng Cộng sản Trung Quốc)</t>
  </si>
  <si>
    <t>978-604-57-6868-6</t>
  </si>
  <si>
    <t>Nhiệm vụ bảo vệ Tổ quốc và lợi ích quốc gia - dân tộc trong bối cảnh toàn cầu hóa và hội nhập quốc tế (Sách chuyên khảo)</t>
  </si>
  <si>
    <t>978-604-57-7427-4</t>
  </si>
  <si>
    <t>Những vấn đề lý luận và thực tiễn về xây dựng văn hóa trong Đảng giai đoạn mới (Kỷ yếu Hội thảo khoa học quốc gia)</t>
  </si>
  <si>
    <t>Ban Tuyên giáo Trung ương - Hội đồng Lý luận Trung ương - Học viện Chính trị quốc gia Hồ Chí Minh - Nhà xuất bản Chính trị quốc gia Sự thật</t>
  </si>
  <si>
    <t>Tài liệu chuyên đề bồi dưỡng lý luận chính trị và nghiệp vụ dành cho cán bộ Đoàn Thanh niên ở cơ sở (Tái bản có sửa chữa, bổ sung)</t>
  </si>
  <si>
    <t>978-604-57-6757-3</t>
  </si>
  <si>
    <t>Đại Nam dật sự</t>
  </si>
  <si>
    <t>Ứng Hoè Nguyễn Văn Tố</t>
  </si>
  <si>
    <t>978-604-57-7760-2</t>
  </si>
  <si>
    <t>Xây dựng, hoàn thiện Nhà nước pháp quyền xã hội chủ nghĩa Việt Nam và nền hành chính nhà nước chuyên nghiệp, hiện đại, hiệu lực, hiệu quả, phục vụ nhân dân</t>
  </si>
  <si>
    <t>Bộ Nội vụ - Phạm Thị Thanh Trà (Chủ biên)</t>
  </si>
  <si>
    <t>978-604-57-8074-9</t>
  </si>
  <si>
    <t>Luật quốc tế (Xuất bản lần thứ ba, có chỉnh sửa, bổ sung)</t>
  </si>
  <si>
    <t>PGS. TS. Ngô Hữu Phước</t>
  </si>
  <si>
    <t>978-604-57-7694-0</t>
  </si>
  <si>
    <t>Những trận đánh tiêu biểu của lực lượng vũ trang Thành phố Hồ Chí Minh giai đoạn 1945-1989</t>
  </si>
  <si>
    <t>Quân khu 7 - Đảng uỷ - Bộ Tư lệnh Thành phố Hồ Chí Minh</t>
  </si>
  <si>
    <t>978-604-57-8171-5</t>
  </si>
  <si>
    <t>An ninh thông tin mạng trong thời đại số</t>
  </si>
  <si>
    <t>Học viện An ninh nhân dân - PGS. TS. Lê Văn Thắng, GS. TS. Nguyễn Trường Thọ (Đồng chủ biên)</t>
  </si>
  <si>
    <t>978-604-57-9034-2</t>
  </si>
  <si>
    <t>Lịch sử Văn phòng Tỉnh ủy Ninh Bình (1946-2023)</t>
  </si>
  <si>
    <t>Văn phòng Tỉnh uỷ Ninh Bình</t>
  </si>
  <si>
    <t>978-604-57-8976-6</t>
  </si>
  <si>
    <t>Giáo trình Nghiệp vụ công tác tổ chức, cán bộ và bảo vệ chính trị nội bộ</t>
  </si>
  <si>
    <t>Học viện Báo chí và Tuyên truyền - Khoa Xây dựng Đảng - TS. Lê Văn Hội - TS. Đỗ Minh Tuấn (Đồng chủ biên)</t>
  </si>
  <si>
    <t>978-604-57-9262-9</t>
  </si>
  <si>
    <t>Những đơn vị anh hùng lực lượng vũ trang nhân dân thuộc Bộ Tư lệnh Thành phố Hồ Chí Minh qua các thời kỳ</t>
  </si>
  <si>
    <t>978-604-57-7891-3</t>
  </si>
  <si>
    <t>Công nghiệp hoá, hiện đại hoá đất nước trên nền tảng khoa học công nghệ và đổi mới sáng tạo (Sách chuyên khảo)</t>
  </si>
  <si>
    <t>GS. TS. Trần Thị Vân Hoa, PGS. TS. Đỗ Thị Đông (Đồng chủ biên)</t>
  </si>
  <si>
    <t>978-604-57-8024-4</t>
  </si>
  <si>
    <t>Thể chế phát triển - Những vấn đề lý luận và thực tiễn (Sách chuyên khảo)</t>
  </si>
  <si>
    <t>PGS. TS. Ngô Tuấn Nghĩa</t>
  </si>
  <si>
    <t>978-604-57-8064-0</t>
  </si>
  <si>
    <t>CD-ROM "Những hoạt động của Chủ tịch Hồ Chí Minh giai đoạn 1954 - 1969" (3 tập)</t>
  </si>
  <si>
    <t>978-604-57-8025-1</t>
  </si>
  <si>
    <t>Gương người tốt, việc tốt trong học tập và làm theo tư tưởng, đạo đức, phong cách Hồ Chí Minh giai đoạn 2022-2024</t>
  </si>
  <si>
    <t xml:space="preserve">Tỉnh uỷ Hà Giang - Ban Tuyên giáo </t>
  </si>
  <si>
    <t>978-604-57-8704-5</t>
  </si>
  <si>
    <t>Tình cảm của nhân dân thế giới với Chủ tịch Hồ Chí Minh (Song ngữ Việt - Tây Ban Nha)</t>
  </si>
  <si>
    <t>978-604-57-7431-1</t>
  </si>
  <si>
    <t>Bìa ghi nhầm "Sách NNĐH"</t>
  </si>
  <si>
    <t>Công nghiệp không carbon: Chuyển đổi công nghệ và chính sách để đạt được thịnh vượng bền vững</t>
  </si>
  <si>
    <t>Jeffrey Rissman
Biên dịch: Nguyễn Hồng Đăng
Hiệu đính: Trần Quang Tùng</t>
  </si>
  <si>
    <t>978-604-57-8376-4</t>
  </si>
  <si>
    <t>TWĐH 500, TPH 1000 (229k)</t>
  </si>
  <si>
    <t>Giữ trọn niềm tin</t>
  </si>
  <si>
    <t>978-604-57-8448-8</t>
  </si>
  <si>
    <t>Các văn bản hướng dẫn thi hành Luật Nhà ở năm 2023</t>
  </si>
  <si>
    <t>978-604-57-7808-1</t>
  </si>
  <si>
    <t>Vai trò của Chính phủ cách mạng lâm thời Cộng hoà miền Nam Việt Nam tại tỉnh Quảng Trị trong cuộc kháng chiến chống Mỹ, cứu nước</t>
  </si>
  <si>
    <t>Tỉnh uỷ, Hội đồng nhân dân, Uỷ ban nhân dân tỉnh Quảng Trị</t>
  </si>
  <si>
    <t>978-604-57-7581-3</t>
  </si>
  <si>
    <t>Dự thảo các văn kiện trình Đại hội XIV của Đảng (Tài liệu sử dụng tại đại hội chi bộ, đảng bộ cơ sở) (Lưu hành nội bộ)</t>
  </si>
  <si>
    <t>Tiến Bộ, TCCS, ST, ND HN, ND BĐ, NDHCM</t>
  </si>
  <si>
    <t>978-604-57-8142-5</t>
  </si>
  <si>
    <t>Chỉ có sách nộp CXB, TVQG</t>
  </si>
  <si>
    <t>Pháp luật về vận động hành lang - Một số vấn đề lý luận, kinh nghiệm quốc tế và liên hệ với Việt Nam (Sách chuyên khảo)</t>
  </si>
  <si>
    <t>978-604-57-7430-4</t>
  </si>
  <si>
    <t>Quân đội nhân dân Việt Nam - 80 năm xây dựng, chiến đấu và trưởng thành</t>
  </si>
  <si>
    <t>Bộ Quốc phòng - Viện Khoa học xã hội và nhân văn quân sự</t>
  </si>
  <si>
    <t>978-604-57-8830-1</t>
  </si>
  <si>
    <t>chưa tính 70 trang phụ bản</t>
  </si>
  <si>
    <t>Cuộc đấu trí ở tầm cao của trí tuệ Việt Nam</t>
  </si>
  <si>
    <t>978-604-57-7630-8</t>
  </si>
  <si>
    <t>TWĐH 1000c, TPH 500c (132k)</t>
  </si>
  <si>
    <t>Lịch sử Đảng bộ và nhân dân xã An Lĩnh (1945-2023)</t>
  </si>
  <si>
    <t>Đảng bộ huyện Tuy An, tỉnh Phú Yên - Ban Chấp hành Đảng bộ xã An Lĩnh</t>
  </si>
  <si>
    <t>978-604-57-7997-2</t>
  </si>
  <si>
    <t>Tội phạm mạng trong kỷ nguyên số và tương lai hậu đại dịch (Sách tham khảo)</t>
  </si>
  <si>
    <t>Russell G. Smith, Rick Sarre, Lennon Yao-Chung Chang, Laurie Yiu-Chung Lau (Đồng chủ biên)
Người dịch: Đinh Trọng Minh</t>
  </si>
  <si>
    <t>TWĐH 500, TPH 1000 (...k)</t>
  </si>
  <si>
    <t>Chính sách của các nước đối với Tiểu vùng sông Mê Kông: Tác động và đối sách của Việt Nam (Sách chuyên khảo, lưu hành nội bộ)</t>
  </si>
  <si>
    <t>Thiếu tướng, PGS. TS. Nguyễn Đức Lợi (Chủ biên)</t>
  </si>
  <si>
    <t>Ngẫm lại chiến tranh trong thế kỷ XXI: Ảnh hưởng và tác động của sự tổng hoà yếu tố chính trị thông tin và truyền thông</t>
  </si>
  <si>
    <t>Iulian Chifu, Greg Simons
Dịch - Hiệu đính: Đinh Trọng Minh</t>
  </si>
  <si>
    <t>Tập Cận Bình kể chuyện - Tập II (Sách tham khảo)</t>
  </si>
  <si>
    <t>Tổ Biên soạn cuốn sách
Người dịch: Phương Như - Xuân Thử - Đỗ Quyên</t>
  </si>
  <si>
    <t>Trung Quốc phát triển như thế nào: Đầu tư, tài chính và đổi mới</t>
  </si>
  <si>
    <t>James Riedel, Jing Jin và Jian Gao
Người dịch: Dương Hải Hà, Lê Minh Toàn
Hiệu đính: Bùi Quỳnh Nga</t>
  </si>
  <si>
    <t>Di sản Chủ tịch Hồ Chí Minh với Công an nhân dân Việt Nam</t>
  </si>
  <si>
    <t>Đại tướng Võ Nguyên Giáp với Điện Biên Phủ</t>
  </si>
  <si>
    <t>Phân cấp, phân quyền trong quản lý nhà nước ở Việt Nam hiện nay (Sách chuyên khảo)</t>
  </si>
  <si>
    <t>TS. Chu Mạnh Hùng, TS. Đoàn Trung Kiên, TS. Đoàn Thị Tố Uyên (Đồng chủ biên)</t>
  </si>
  <si>
    <t>Công cuộc đổi mới, tư duy mới, thực tiễn mới - Tập I</t>
  </si>
  <si>
    <t>Công cuộc đổi mới, tư duy mới, thực tiễn mới - Tập II</t>
  </si>
  <si>
    <t>Đạo đức trí tuệ nhân tạo: Nguyên tắc, thách thức và cơ hội (Sách tham khảo)</t>
  </si>
  <si>
    <t>Luciano Floridi
Dịch - Hiệu đính: Lê Thị Thuỳ Linh - Vũ Thanh Vân</t>
  </si>
  <si>
    <t>TWĐH (500), TPH (1000)</t>
  </si>
  <si>
    <t>Đại dương trỗi dậy, đế chế sụp đổ: Vì sao địa-chính trị đẩy nhanh thảm hoạ khí hậu? (Sách tham khảo)</t>
  </si>
  <si>
    <t>Gerard Toal</t>
  </si>
  <si>
    <t>Tương lai của tiền tệ: Cuộc cách mạng kỹ thuật số đang biến đổi tiền tệ và tài chính như thế nào</t>
  </si>
  <si>
    <t>Eswar S. Prasad</t>
  </si>
  <si>
    <t>Lịch sử Chính phủ Việt Nam - Tập II ( 1955 - 1976 )</t>
  </si>
  <si>
    <t>Lịch sử Chính phủ Việt Nam- Tập III ( 1976 - 2005 )</t>
  </si>
  <si>
    <r>
      <t>In nối bản/</t>
    </r>
    <r>
      <rPr>
        <b/>
        <sz val="12"/>
        <color rgb="FFFF0000"/>
        <rFont val="Times New Roman"/>
        <family val="1"/>
      </rPr>
      <t>tách QĐ</t>
    </r>
  </si>
  <si>
    <r>
      <rPr>
        <b/>
        <sz val="12"/>
        <rFont val="Symbol"/>
        <family val="1"/>
        <charset val="2"/>
      </rPr>
      <t>S</t>
    </r>
    <r>
      <rPr>
        <b/>
        <sz val="12"/>
        <rFont val="Times New Roman"/>
        <family val="1"/>
      </rPr>
      <t xml:space="preserve"> số trang in
</t>
    </r>
    <r>
      <rPr>
        <i/>
        <sz val="12"/>
        <rFont val="Times New Roman"/>
        <family val="1"/>
      </rPr>
      <t>(quy đổi)</t>
    </r>
  </si>
  <si>
    <t>Lần 1</t>
  </si>
  <si>
    <t>Lần 2</t>
  </si>
  <si>
    <t>Lần 4</t>
  </si>
  <si>
    <t>Lần 5</t>
  </si>
  <si>
    <t>01/2024</t>
  </si>
  <si>
    <t>Tách 2 QĐXB</t>
  </si>
  <si>
    <t>TWĐH 1000, TPH 1000 (giá 399.000đ)</t>
  </si>
  <si>
    <t>1000 là TPH</t>
  </si>
  <si>
    <t>Nicholas Mulder
Người dịch: Nguyễn Tuấn Anh, Đỗ Quỳnh My, Ngô Thị Hương Giang
Hiệu đính: Nguyễn Thị Thúy Nga</t>
  </si>
  <si>
    <t>Bộ Văn hóa, Thể thao và Du lịch - Nhà xuất bản Chính trị quốc gia Sự thật Ministry of Culture, Sports and Tourism - National Political Publishing House</t>
  </si>
  <si>
    <t>Chưa tính 10 trang pb</t>
  </si>
  <si>
    <t>chưa tính 35 trang pb</t>
  </si>
  <si>
    <t>Lịch sử truyền thống Đảng bộ và nhân dân xã Long Tân (1945-2020)</t>
  </si>
  <si>
    <t>Đảng bộ huyện Phú Riềng, tỉnh Bình Phước - Ban Chấp hành Đảng bộ xã Long Tân</t>
  </si>
  <si>
    <t>in, VPP, bao bì Fahasa</t>
  </si>
  <si>
    <t>Lịch sử truyền thống cách mạng xã Ia Sao (1945-2020)</t>
  </si>
  <si>
    <t>Đảng bộ thị xã Ayun Pa, tỉnh Gia Lai - Ban Chấp hành Đảng bộ xã Ia Sao</t>
  </si>
  <si>
    <t>Nguyễn Đức Toàn - Người con đất Giồng Thị</t>
  </si>
  <si>
    <t>Thiếu tướng Nguyễn Đoàn Kết</t>
  </si>
  <si>
    <t>Án lệ Việt Nam (Sách chuyên khảo)</t>
  </si>
  <si>
    <t>Toà án nhân dân tối cao - GS. TS. Nguyễn Hoà Bình (Chủ biên)</t>
  </si>
  <si>
    <t>Lịch sử thành phố Lào Cai 1907-2022</t>
  </si>
  <si>
    <t>Đảng bộ tỉnh Lào Cai - Ban Chấp hành Đảng bộ thành phố Lào Cai</t>
  </si>
  <si>
    <t>Phát triển kinh tế tư nhân của người Việt Nam trong định hướng và tầm nhìn phát triển mới (sách chuyên khảo)</t>
  </si>
  <si>
    <t>GS. TS. Ngô Thắng Lợi, PGS. TS. Vũ Thành Hưởng, PGS. TS. Bùi Đức Tuân (Đồng chủ biên)</t>
  </si>
  <si>
    <t xml:space="preserve">Đẩy mạnh công cuộc xây dựng và phát triển đất nước </t>
  </si>
  <si>
    <t>Nguyễn Minh Triết</t>
  </si>
  <si>
    <t>SÁCH XUẤT BẢN NĂM 2025</t>
  </si>
  <si>
    <t>Định tội danh các tội phạm trong lĩnh vực công nghệ thông tin, mạng viễn thông - Lý luận, pháp luật và thực tiễn (Sách chuyên khảo)</t>
  </si>
  <si>
    <t>TS. Nguyễn Văn Khoát</t>
  </si>
  <si>
    <t>1/2025</t>
  </si>
  <si>
    <t>Dạ thưa, xứ Huế bây chừ</t>
  </si>
  <si>
    <t>Nguyễn Thái Bình (Chủ biên)</t>
  </si>
  <si>
    <t>Tìm hiểu Luật Nhà ở năm 2023: Những quy định cần biết</t>
  </si>
  <si>
    <t>Thực hiện chuẩn mực đạo đức cách mạng của cán bộ, đảng viên trong giai đoạn mới (Xuất bản lần thứ hai, có chỉnh sửa, bổ sung)</t>
  </si>
  <si>
    <t>Án lệ Việt Nam (Sách chuyên khảo) (Xuất bản lần thứ hai)</t>
  </si>
  <si>
    <t>Văn hoá Hồ Chí Minh</t>
  </si>
  <si>
    <t>2/2025</t>
  </si>
  <si>
    <t>Sử ta so với sử Tàu</t>
  </si>
  <si>
    <t>Thành lập và thay đổi địa danh, địa giới đơn vị hành chính trong lịch sử Việt Nam - Tập 1: Từ thời Hùng Vương đến tháng 4/1975</t>
  </si>
  <si>
    <t>Lịch sử cuộc kháng chiến chống thực dân Pháp 1945 - 1954      
 Tập I: Chuẩn bị toàn quốc kháng chiến</t>
  </si>
  <si>
    <t>Lịch sử cuộc kháng chiến chống thực dân Pháp 1945 - 1954      
 Tập II: Toàn quốc kháng chiến</t>
  </si>
  <si>
    <t>Lịch sử cuộc kháng chiến chống thực dân Pháp 1945 - 1954      
 Tập III: Triển khai kháng chiến toàn diện</t>
  </si>
  <si>
    <t>Lịch sử cuộc kháng chiến chống thực dân Pháp 1945 - 1954       
Tập IV: Bước ngoặt của cuộc kháng chiến</t>
  </si>
  <si>
    <t>Lịch sử cuộc kháng chiến chống thực dân Pháp 1945 - 1954       
Tập V: Phát triển thế tiến công chiến lược</t>
  </si>
  <si>
    <t>Lịch sử cuộc kháng chiến chống thực dân Pháp 1945 - 1954      
 Tập VI: Cuộc tiến công chiến lược Đông Xuân 1953 -1954, kháng chiến kết thúc thắng lợi</t>
  </si>
  <si>
    <t>Lịch sử cuộc kháng chiến chống thực dân Pháp 1945 - 1954       
Tập VII: Tính chất, đặc điểm, tầm vóc và bài học lịch sử</t>
  </si>
  <si>
    <t xml:space="preserve">Lãnh đạo từ xấu đến tồi tệ: Điều gì xảy ra khi cái xấu trở thành "ung nhọt"
(Sách tham khảo dành cho lãnh đạo, quản lý; lưu hành nội bộ) </t>
  </si>
  <si>
    <t>Cục diện thế giới đến năm 2045</t>
  </si>
  <si>
    <t>Một số vấn đề lý luận và thực tiễn về đường lối đổi mới, phát triển đất nước đến năm 2030, tầm nhìn đến năm 2045</t>
  </si>
  <si>
    <t>Mô hình phát triển của tỉnh Bình Dương trong công cuộc đổi mới đất nước và tầm nhìn định hướng đến năm 2050 
(Sách chuyên khảo)</t>
  </si>
  <si>
    <t>Cửa sổ cơ hội: Cách các quốc gia tạo ra sự giàu có</t>
  </si>
  <si>
    <t>Tư duy của các quốc gia: Đối ngoại lý trí (Sách tham khảo)</t>
  </si>
  <si>
    <t>Chủ nghĩa tư bản hiện đại: Vai trò, tác động đến tiến trình phát triển của thế giới và định hướng chính sách của Việt Nam (Sách chuyên khảo)</t>
  </si>
  <si>
    <t>Chiến tranh thông tin: Các quốc gia trong cuộc đua chinh phục tâm trí con người (Sách tham khảo)</t>
  </si>
  <si>
    <t>Xây dựng trung tâm đổi mới sáng tạo: Kinh nghiệm quốc tế và thực tiễn Việt Nam (Sách chuyên khảo)</t>
  </si>
  <si>
    <t>Con đường Trung Quốc và phát triển kinh tế chất lượng cao (Sách tham khảo)</t>
  </si>
  <si>
    <t>Cẩm nang kinh doanh và đầu tư tại Algeria 2024</t>
  </si>
  <si>
    <t>Hoạt động của cụ Phó bảng Nguyễn Sinh Sắc ở Bến Tre qua một số tư liệu</t>
  </si>
  <si>
    <t>Quyền con người trong phát triển xã hội (Sách chuyên khảo)</t>
  </si>
  <si>
    <t>Pháp luật và cơ chế thúc đẩy, bảo vệ quyền con người của một số nước trên thế giới (Sách chuyên khảo)</t>
  </si>
  <si>
    <t>Lịch sử Đảng bộ xã Mỹ Đông
 (1981-2020)</t>
  </si>
  <si>
    <t>Lịch sử Đảng bộ và nhân dân xã Vĩnh Xuân (1930-2020)</t>
  </si>
  <si>
    <t>Năm 2021</t>
  </si>
  <si>
    <t>Năm 2022</t>
  </si>
  <si>
    <t>Năm 2023</t>
  </si>
  <si>
    <t>2024 (tính cả TWĐH đã cấp QĐXB)</t>
  </si>
  <si>
    <t xml:space="preserve">Điện Biên Phủ - Lịch sử và ký ức </t>
  </si>
  <si>
    <t>TS. Nguyễn Minh Vũ (Chủ biên)</t>
  </si>
  <si>
    <t>TWĐH 500b, TPH 1000b (158k)</t>
  </si>
  <si>
    <t>Học viện Chính trị quốc gia Hồ Chí Minh - PGS. TS. Tường Duy Kiên - PGS. TS. Nguyễn Thị Thanh Hải (Đồng chủ biên)</t>
  </si>
  <si>
    <t>Lý luận về quyền con người và giáo dục quyền con người (Sách chuyên khảo)</t>
  </si>
  <si>
    <t>Học viện Chính trị quốc gia Hồ Chí Minh - PGS. TS. Tường Duy Kiên (Chủ biên)</t>
  </si>
  <si>
    <t>Học viện Chính trị quốc gia Hồ Chí Minh - PGS. TS. Tường Duy Kiên - TS. Lê Xuân Tùng (Đồng chủ biên)</t>
  </si>
  <si>
    <t>TS. Nguyễn Tôn Phương Du</t>
  </si>
  <si>
    <t>Bao bì Fahasa</t>
  </si>
  <si>
    <t>Chưa tính 10 tr pb</t>
  </si>
  <si>
    <t>Chưa tính 12tr pb</t>
  </si>
  <si>
    <t>Chưa tính 8tr pb</t>
  </si>
  <si>
    <t>Chưa tính 6tr pb</t>
  </si>
  <si>
    <t>Đại sứ quán Việt Nam tại Algeria - Thương vụ Việt Nam tại Algeria</t>
  </si>
  <si>
    <t>Đảng bộ huyện Tháp Mười, tỉnh Đồng Tháp - Ban Chấp hành Đảng bộ xã Mỹ Đông</t>
  </si>
  <si>
    <t>Một số vấn đề lý luận và thực tiễn về đấu tranh bảo vệ nền tảng tư tưởng, bảo vệ Đảng, Nhà nước, nhân dân và chế độ xã hội chủ nghĩa trên môi trường mạng xã hội (Lưu hành nội bộ)</t>
  </si>
  <si>
    <t>Lệ Dĩ Ninh (Chủ biên) - Trình Chí Cường (Phó Chủ biên) - Triệu Thu Vận (Trợ lý Chủ biên)</t>
  </si>
  <si>
    <t>David Colon
Người dịch: Trịnh Thị Thu Thuỷ, Nguyễn Thị Thu Hoà</t>
  </si>
  <si>
    <t>TWĐH 500, TPH 1000</t>
  </si>
  <si>
    <t>TS. Hà Huy Ngọc - TS. Phạm Anh Tuấn (Đồng chủ biên)</t>
  </si>
  <si>
    <t>John J. Mearsheimer - Sebastian Rosato
Người dịch: Nguyễn Tuấn Trung</t>
  </si>
  <si>
    <t>TWĐH 500, TPH 1000c</t>
  </si>
  <si>
    <t>GS. TS. Nguyễn Xuân Thắng (Chủ biên)</t>
  </si>
  <si>
    <t>Huyện uỷ Trà Ôn, tỉnh Vĩnh Long - Ban Chấp hành Đảng bộ xã Vĩnh Xuân</t>
  </si>
  <si>
    <t>Chân dung tướng lĩnh đã công tác, chiến đấu ở các đơn vị lực lượng vũ trang Thành phố Hồ Chí Minh giai đoạn 1945-2025</t>
  </si>
  <si>
    <t>Barbara Kellerman
Người dịch: Phạm Nguyên Trường</t>
  </si>
  <si>
    <t>"Đề cương về văn hóa Việt Nam" năm 1943 với quá trình xây dựng nền văn hóa tiên tiến, đậm đà bản sắc dân tộc (Sách chuyên khảo)</t>
  </si>
  <si>
    <t>Nguyễn Văn Hùng - Vũ Trọng Lâm (Đồng chủ biên)</t>
  </si>
  <si>
    <t>David Sainsbury</t>
  </si>
  <si>
    <t>GS.TS. Nguyễn Xuân Thắng (Chủ biên)</t>
  </si>
  <si>
    <t>Nguyễn Quang Ân</t>
  </si>
  <si>
    <t>Chưa tính 02 trang pb</t>
  </si>
  <si>
    <t>Một số vấn đề lý luận và thực tiễn về chủ nghĩa xã hội và con đường đi lên chủ nghĩa xã hội ở Việt Nam (Tiếng Anh)</t>
  </si>
  <si>
    <t>Sổ nghị quyết</t>
  </si>
  <si>
    <t>Luật các tổ chức tín dụng năm 2024 - So sánh và bình luận</t>
  </si>
  <si>
    <t>Pháp luật du lịch Việt Nam</t>
  </si>
  <si>
    <t>Nguyễn Lê Phương Anh - Nguyễn Thị Phương Hà -  Trần Thị Ngọc Hiếu</t>
  </si>
  <si>
    <t>Đàm phán hợp đồng du lịch</t>
  </si>
  <si>
    <t>Nguyễn Lê Phương Anh</t>
  </si>
  <si>
    <t>Hạng Cửu Vũ - Chiêm Dật Thiên</t>
  </si>
  <si>
    <t>Phật Tích - Trung tâm Phật giáo cổ nhất ở Việt Nam</t>
  </si>
  <si>
    <t>Tài liệu bồi dưỡng lý luận chính trị dành cho đảng viên mới (Xuất bản lần thứ 23 có sửa chữa, bổ sung)</t>
  </si>
  <si>
    <t>Ban Tuyên giáo và Dân vận Trung ương</t>
  </si>
  <si>
    <t>3/2025</t>
  </si>
  <si>
    <t>Tài liệu bồi dưỡng nhận thức về Đảng (Xuất bản lần thứ 23 có sửa chữa, bổ sung)</t>
  </si>
  <si>
    <t>Tài liệu bồi dưỡng nghiệp vụ công tác Đảng dành cho Bí thư chi bộ và cấp uỷ viên cơ sở (Xuất bẩn lần thứ 23 có sửa chữa, bổ sung)</t>
  </si>
  <si>
    <t>Tần Tại Đông - Trần Hoa Châu</t>
  </si>
  <si>
    <t>50 năm quan hệ Việt Nam - Nhật Bản (1973 - 2023) (Sách chuyên khảo)</t>
  </si>
  <si>
    <t>TS. Trần Hoàng Long - TS. Ngô Hương Lan (Đồng chủ biên)</t>
  </si>
  <si>
    <t>Lịch sử Đảng bộ huyện Yên Mô 
(1930 -2020)</t>
  </si>
  <si>
    <t>Đảng bộ tỉnh Ninh Bình - Ban Chấp hành Đảng bộ huyện Yên Mô</t>
  </si>
  <si>
    <t>Tư duy hệ thống cho mọi người - Hành trình từ lý thuyết tới tác động thực tiễn tại Việt Nam</t>
  </si>
  <si>
    <t>Tình cảm của nhân dân thế giới với Chủ tịch Hồ Chí Minh (Song ngữ Việt - Séc)</t>
  </si>
  <si>
    <t>Tình cảm của nhân dân thế giới với Chủ tịch Hồ Chí Minh (Song ngữ Việt - Pháp)</t>
  </si>
  <si>
    <t>Tình cảm của nhân dân thế giới với Chủ tịch Hồ Chí Minh (Song ngữ Việt - Anh)</t>
  </si>
  <si>
    <t xml:space="preserve">Bộ Ngoại giao Việt Nam </t>
  </si>
  <si>
    <t xml:space="preserve">Đại tướng Văn Tiến Dũng </t>
  </si>
  <si>
    <t>Đi theo con đường của Bác (Hồi ký)</t>
  </si>
  <si>
    <t>Rạng danh Tổ quốc, cơ đồ Việt Nam - Dấu ấn nửa đầu nhiệm kỳ Đại hội đại biểu toàn quốc lần thứ XIII của Đảng (tiếng Anh)</t>
  </si>
  <si>
    <t>Thế giới giàu, thế giới nghèo - Đấu tranh để thoát nghèo (Sách tham khảo)</t>
  </si>
  <si>
    <t>Ali A. Allawi
Dịch và hiệu đính: Lê Thị Thục, Nguyễn Lê Thảo Ly, Lê Thị Vân Anh, Lê Tùng</t>
  </si>
  <si>
    <t>Quản lý tổng hợp đại dương, biển và vùng bờ biển (Sách chuyên khảo)
Tập 1: Các vấn đề và cách tiếp cận</t>
  </si>
  <si>
    <t>PGS. TS. Nguyễn Chu Hồi</t>
  </si>
  <si>
    <t>Thành lập và thay đổi địa danh, địa giới đơn vị hành chính trong lịch sử Việt Nam - Tập 2: Từ  tháng 5/1975 đến tháng 12/2024</t>
  </si>
  <si>
    <t>Lịch sử Đảng bộ và nhân dân xã Xuân Thọ 1 (1930-2020)</t>
  </si>
  <si>
    <t>Đảng bộ thị xã Sông Cầu - Ban Chấp hành Đảng bộ xã Xuân Thọ 1</t>
  </si>
  <si>
    <t>Kỷ yếu Hội đồng nhân dân - Ủy ban nhân dân huyện Ngọc Hiển (2004-2021)</t>
  </si>
  <si>
    <t>Hội đồng nhân dân - Uỷ ban nhân dân huyện Ngọc Hiển</t>
  </si>
  <si>
    <t>Tinh hoa cách mạng Việt Nam</t>
  </si>
  <si>
    <t>Xây dựng chuẩn mực đạo đức cách mạng của cán bộ, đảng viên trong giai đoạn mới - Những vấn đề lý luận và thực tiễn</t>
  </si>
  <si>
    <t>Những nội dung cơ bản về chuyển đổi số: Hỏi và đáp</t>
  </si>
  <si>
    <t>Bộ Khoa học và Công nghệ - Ban Tuyên giáo và Dân vận Trung ương - Nhà xuất bản Chính trị quốc gia Sự thật</t>
  </si>
  <si>
    <t>Chủ tịch Hồ Chí Minh: Tiểu sử và sự nghiệp (Xuất bản lần thứ hai)</t>
  </si>
  <si>
    <t>President Ho Chi Minh: Biography and career (Second Edition)</t>
  </si>
  <si>
    <t>Ho Chi Minh's Vestige in the Presidential Palace Area</t>
  </si>
  <si>
    <t>Luật Phòng, chống mua bán người năm 2024</t>
  </si>
  <si>
    <t>Luật Thuế giá trị gia tăng năm 2024</t>
  </si>
  <si>
    <t>Luật Dữ liệu năm 2024</t>
  </si>
  <si>
    <t>Luật Đầu tư công năm 2024</t>
  </si>
  <si>
    <t>Luật tư pháp người chưa thành niên năm 2024</t>
  </si>
  <si>
    <t>Luật Phòng không nhân dân năm 2024</t>
  </si>
  <si>
    <t>Luật Quy hoạch đô thị và nông thôn năm 2024</t>
  </si>
  <si>
    <t>Luật Công đoàn năm 2024</t>
  </si>
  <si>
    <t>Luật Công chứng năm 2024</t>
  </si>
  <si>
    <t>Luật Phòng cháy, chữa cháy và cứu nạn, cứu hộ năm 2024</t>
  </si>
  <si>
    <t>Luật Di sản văn hoá năm 2024</t>
  </si>
  <si>
    <t>Những biên bản cuối cùng của Nhà Trắng: Phút sụp đổ của Việt Nam Cộng hoà
(Xuất bản lần thứ ba)</t>
  </si>
  <si>
    <t>Viện Nghiên cứu Phát triển phương Đông
Ngô Bắc biên dịch</t>
  </si>
  <si>
    <t>Thư vào Nam
(Xuất bản lần thứ ba)</t>
  </si>
  <si>
    <t>Nơi ở và làm việc của Chủ tịch Hồ Chí minh tại Khu Phủ Chủ tịch - Hà Nội</t>
  </si>
  <si>
    <t>LLKĐ</t>
  </si>
  <si>
    <t>Hà Giang - Miền đá nở hoa</t>
  </si>
  <si>
    <t>Biên bản chiến tranh 1-2-3-4 .1975
(Xuất bản lần thứ sáu)</t>
  </si>
  <si>
    <t>Về Đại thắng mùa Xuân năm 1975 qua tài liệu của chính quyền Sài Gòn (Sách tham khảo) (Xuất bản lần thứ ba, có sửa chữa, bổ sung)</t>
  </si>
  <si>
    <t>Bộ Nội vụ - Cục Văn thư và Lưu trữ Nhà nước - Trung tâm Lưu trữ Quốc gia II</t>
  </si>
  <si>
    <t>A War Account: 1-2-3-4.75 (Second Edition, Revised)</t>
  </si>
  <si>
    <t>Tran Mai Hanh
Translated by Manh Chuong
Edited by Metro Writers</t>
  </si>
  <si>
    <t>Thời đại Hùng Vương (Lịch sử - Kinh tế - Chính trị - Văn hoá - Xã hội)</t>
  </si>
  <si>
    <t>Văn Tân, Nguyễn Linh, Lê Văn Lan, Nguyễn Đổng Chi, Hoàng Hưng</t>
  </si>
  <si>
    <t>Giáo trình triết học
(Dùng cho khối không chuyên ngành triết học trình độ đào tạo thạc sĩ, tiến sĩ các ngành khoa học tự nhiên, công nghệ)
(Xuất bản lần thứ tám)</t>
  </si>
  <si>
    <t>1000 bìa mềm, 300 bìa cứng (đồng giá 360k); trong đó có 44 tr pb</t>
  </si>
  <si>
    <t>Bảy cuộc khủng hoảng định hình toàn cầu hóa (Sách tham khảo)</t>
  </si>
  <si>
    <t>Harold James
Dịch và hiệu đính: Tuấn Trung - Thoan Thu</t>
  </si>
  <si>
    <t>Chủ nghĩa tư bản hiện đại: Vai trò, tác động đến tiến trình phát triển của thế giới và định hướng chính sách của Việt Nam (Sách chuyên khảo, xuất bản lần thứ hai)</t>
  </si>
  <si>
    <t>PGS. TS. Đặng Đình Quý (Chủ biên)</t>
  </si>
  <si>
    <t>Bản án chế độ thực dân Pháp (Xuất bản lần thứ tám)</t>
  </si>
  <si>
    <t>Tổng hành dinh trong mùa Xuân toàn thắng - Hồi ức</t>
  </si>
  <si>
    <t>Đại tướng Võ Nguyên Giáp
Phạm Chí Nhân thể hiện</t>
  </si>
  <si>
    <t>Xuất bản lần thứ 11 (ghi ở bìa giả)</t>
  </si>
  <si>
    <t>Luật Địa chất và khoáng sản năm 2024</t>
  </si>
  <si>
    <t>Luật Điện lực năm 2024</t>
  </si>
  <si>
    <t>Đại thắng mùa xuân 1975 - Bản hùng ca chiến thắng thời đại Hồ Chí Minh</t>
  </si>
  <si>
    <t>4/2025</t>
  </si>
  <si>
    <t>Lịch sử Đảng bộ và nhân dân xã Xuân Lộc (1930 - 2020)</t>
  </si>
  <si>
    <t>Đảng bộ thị xã Sông Cầu
Ban Chấp hành Đảng bộ xã Xuân Lộc</t>
  </si>
  <si>
    <t>Hệ số</t>
  </si>
  <si>
    <t>10,5x14,5</t>
  </si>
  <si>
    <t>24x41</t>
  </si>
  <si>
    <t>27x38</t>
  </si>
  <si>
    <t>Số trang quy đổi</t>
  </si>
  <si>
    <t>Thành tiền (giá bìa)</t>
  </si>
  <si>
    <t>Số bản</t>
  </si>
  <si>
    <t>Thành tiền</t>
  </si>
  <si>
    <t>Số đầu sách (cả NB)</t>
  </si>
  <si>
    <t>IM+TB+NB 2020:</t>
  </si>
  <si>
    <t>in nối</t>
  </si>
  <si>
    <t>Trang quy đổi</t>
  </si>
  <si>
    <t>IM+TB+NB 2021</t>
  </si>
  <si>
    <t>IM+TB+NB 2022</t>
  </si>
  <si>
    <t>IM+TB+NB 2023</t>
  </si>
  <si>
    <t>Những đóa sen hồng (Tôn vinh điển hình tiêu biểu trong học tập và làm theo tư tưởng, đạo đức, phong cách Hồ Chí Minh năm 2024)</t>
  </si>
  <si>
    <t>Kinh tế vĩ mô và các cuộc khủng hoảng tài chính: Liên kết với nhau bởi những thông tin thay đổi liên tục</t>
  </si>
  <si>
    <t>Gary B. Gorton - Guillermo L. Ordoñez</t>
  </si>
  <si>
    <t>Vận dụng tư tưởng Hồ Chí Minh về công tác xuất bản trong giai đoạn hiện nay
(Kỷ yếu Hội thảo khoa học quốc gia)</t>
  </si>
  <si>
    <t>Cẩm Phả - Đất và người</t>
  </si>
  <si>
    <t>Thành uỷ, Hội đồng nhân dân, Uỷ ban nhân dân thành phố Cẩm Phả</t>
  </si>
  <si>
    <t>Chưa tính 70 trang phụ bản</t>
  </si>
  <si>
    <t>Tổng SL (cả NB)</t>
  </si>
  <si>
    <t>Tổng số trang in quy đổi</t>
  </si>
  <si>
    <t>IM+TB+NB 2024 (đến 14/4/2025)</t>
  </si>
  <si>
    <t>Hải Như</t>
  </si>
  <si>
    <t>Hoàn thiện pháp luật tư pháp người chưa thành niên tại Việt Nam
 (sách chuyên khảo)</t>
  </si>
  <si>
    <t>Đào Duy Tùng - Người cộng sản kiên trung, nhà lý luận xuất sắc, con người đổi mới của Đảng</t>
  </si>
  <si>
    <t>Học viện Chính trị quốc gia Hồ Chí Minh - Ban Tuyên giáo Trung ương</t>
  </si>
  <si>
    <t>Chưa tính 26 trang phụ bản</t>
  </si>
  <si>
    <t>Truyện kể về Bác Hồ - Những chặng đường trường kỳ kháng chiến (Xuất bản lần thứ ba)</t>
  </si>
  <si>
    <t>Vũ Kỳ kể - Huyền Tím và Tử Nên ghi</t>
  </si>
  <si>
    <t>Nam Bộ là thành đồng của Tổ quốc</t>
  </si>
  <si>
    <t>Luật nhà ở năm 2023 (Song ngữ Việt - Anh)
The 2023 Housing Law (Vietnamese - English)</t>
  </si>
  <si>
    <t>Luật Doanh nghiệp năm 2020 (sửa đổi, bổ sung năm 2022, 2024)</t>
  </si>
  <si>
    <t>Luật Dược năm 2016 (sửa đổi, bổ sung năm 2018, 2024)</t>
  </si>
  <si>
    <t>Công tác lý luận của Đảng và những định hướng nghiên cứu quan trọng đến năm 2030, tầm nhìn đến năm 2045
 (Kỷ yếu Hội thảo khoa học quốc gia)
Tập I</t>
  </si>
  <si>
    <t>Tạp chí Cộng sản - Ban Tuyên giáo và Dân vận Trung ương - Học viện Chính trị quốc gia Hồ Chí Minh - Hội đồng Lý luận Trung ương</t>
  </si>
  <si>
    <t>Công tác lý luận của Đảng và những định hướng nghiên cứu quan trọng đến năm 2030, tầm nhìn đến năm 2045
 (Kỷ yếu Hội thảo khoa học quốc gia)
Tập II</t>
  </si>
  <si>
    <t>80 năm Ngày truyền thống công an nhân dân Việt Nam (19/8/1945 - 19/8/2025); 20 năm Ngày hội Toàn dân bảo vệ an ninh Tổ quốc (19/8/2005 - 19/8/2025) (Tài liệu tuyên truyền rút gọn)</t>
  </si>
  <si>
    <t>Thư ký Bác Hồ kể chuyện (Xuất bản lần thứ tư, có chỉnh sửa)</t>
  </si>
  <si>
    <t>Những lá thư thời chiến Việt Nam (Tuyển tập) (Xuất bản lần thứ hai)</t>
  </si>
  <si>
    <t>Về các tổng thống Mỹ trong cuộc chiến tranh xâm lược Việt Nam (Xuất bản lần thứ ba, có chỉnh sửa)</t>
  </si>
  <si>
    <t>Gia đình, bạn bè và đất nước (Hồi ký) (Xuất bản lần thứ hai)</t>
  </si>
  <si>
    <t>Thành phố Hồ Chí Minh - Giờ khắc số 0 - Những phóng sự về sự kết thúc cuộc chiến tranh 30 năm</t>
  </si>
  <si>
    <t>Börries Gallasch (Chủ biên)
Người dịch: Dương Đình Bá</t>
  </si>
  <si>
    <t>Nicholas Mulder</t>
  </si>
  <si>
    <t>Sách thánh hiền - Lễ (Xuất bản lần thứ hai, có sửa chữa)</t>
  </si>
  <si>
    <t>Sách thánh hiền - Nhân (Xuất bản lần thứ hai, có sửa chữa)</t>
  </si>
  <si>
    <t>In nối 2.000 (giá 50k)</t>
  </si>
  <si>
    <t>In nối lần 1 - 6000c (159k), lần 2 - 5000c (224k), lần 3 - 5000c (159k), lần 4 - 5000c (224k), lần 5 - 6000c (159k), lần 6 - 5000c (224k)</t>
  </si>
  <si>
    <t>50 năm nền văn học, nghệ thuật Việt Nam sau ngày thống nhất đất nước (30/4/1975 - 30/4/2025) - Những vấn đề đặt ra và định hướng phát triển</t>
  </si>
  <si>
    <t>Luật Ban hành văn bản quy phạm pháp luật năm 2025</t>
  </si>
  <si>
    <t>Luật Kiểm toán độc lập năm 2011 (Sửa đổi, bổ sung năm 2015, 2024)</t>
  </si>
  <si>
    <t>Luật Bảo hiểm y tế năm 2008 (Sửa đổi, bổ sung năm 2013, 2014, 2015, 2018, 2020, 2023, 2024)</t>
  </si>
  <si>
    <t>Sách thánh hiền - Nghĩa (Xuất bản lần thứ hai, có sửa chữa)</t>
  </si>
  <si>
    <t>Tiêu Hồng Quân - Nghê Diệc Trinh</t>
  </si>
  <si>
    <t>Lịch sử Đảng bộ và Nhân dân xã Xuân Phương (1930 - 2020)</t>
  </si>
  <si>
    <t>Đảng bộ Thị xã Sông Cầu
Ban Chấp hành Đảng bộ xã Xuân Phương</t>
  </si>
  <si>
    <t>Giải phóng (Xuất bản lần thứ ba)</t>
  </si>
  <si>
    <t>Tiziano Terzani
Người dịch: Nguyễn Hiền Thu</t>
  </si>
  <si>
    <t>Bình luận Luật Các tổ chức tín dụng (Bình luận chung và toàn bộ 210 điều của Luật Các tổ chức tín dụng năm 2024)</t>
  </si>
  <si>
    <t>Luật sư, Trọng tài viên VIAC Trương Thanh Đức</t>
  </si>
  <si>
    <t>55 cặp tội danh dễ nhầm lẫn trong Bộ luật Dân sự (hiện hành) (Xuất bản lần thứ tư có sửa chữa, bổ sung)</t>
  </si>
  <si>
    <t>Lịch sử Trung đoàn Bộ binh 20, Sư đoàn 330, Quân khu 9 (1965 - 2025)</t>
  </si>
  <si>
    <t>Đảng uỷ - Ban Chỉ huy Trung đoàn Bộ binh 20</t>
  </si>
  <si>
    <t>Lịch sử truyền thống cách mạng huyện Cao Lãnh (1975 - 2020)</t>
  </si>
  <si>
    <t>Đảng bộ tỉnh Đồng Tháp - Ban Chấp hành Đảng bộ huyện Cao Lãnh</t>
  </si>
  <si>
    <t>Cứu chuộc quá khứ: Hành trình từ chiến binh tự do đến người chữa lành</t>
  </si>
  <si>
    <t>Linh mục Michael Lapsley và Stephen Karakashian
Người dịch: Nguyễn Lê Hường</t>
  </si>
  <si>
    <t>Hồ Chí Minh Tuyển tập - Quyển 2: Về hòa bình, hữu nghị giữa các dân tộc (Tiếng Nga)</t>
  </si>
  <si>
    <t>Chưa tính 2 trang pb màu</t>
  </si>
  <si>
    <t>Hồ Chí Minh Tuyển tập - Quyển 2: Về hòa bình, hữu nghị giữa các dân tộc (Tiếng Tây Ban Nha)</t>
  </si>
  <si>
    <t>Hồ Chí Minh Tuyển tập - Quyển 5: Về giáo dục - đào tạo và khoa học - kỹ thuật (Tiếng Tây Ban Nha)</t>
  </si>
  <si>
    <t>79 câu chuyện của Bác Hồ từ Phủ Chủ tịch</t>
  </si>
  <si>
    <t>TS. Nguyễn Anh Minh (Sưu tầm và biên soạn)</t>
  </si>
  <si>
    <t>Luật Kế toán năm 2015 (sửa đổi, bổ sung năm 2019, 2024)</t>
  </si>
  <si>
    <t>Nơi ở và làm việc của Chủ tịch Hồ Chí Minh tại Khu Phủ Chủ tịch - Hà Nội (Tiếng Pháp)</t>
  </si>
  <si>
    <t>Khu Di tích Chủ tịch Hồ Chí Minh tại Phủ Chủ tịch
Người dịch: Trịnh Thị Thu Thuỷ</t>
  </si>
  <si>
    <t>Các văn bản hướng dẫn thi hành Luật Đất đai (sửa đổi, bổ sung năm 2024)</t>
  </si>
  <si>
    <t>Các văn bản hướng dẫn thi hành Luật Kinh doanh bất động sản năm 2023 (sửa đổi, bổ sung năm 2024)</t>
  </si>
  <si>
    <r>
      <t xml:space="preserve">Hồ Chí Minh - Người tin ở con người
</t>
    </r>
    <r>
      <rPr>
        <i/>
        <sz val="12"/>
        <color rgb="FF00B050"/>
        <rFont val="Times New Roman"/>
        <family val="1"/>
      </rPr>
      <t>Thơ</t>
    </r>
  </si>
  <si>
    <t>Lịch sử Đảng bộ phường Hội Thương (1975-2020)</t>
  </si>
  <si>
    <t>Đảng bộ Thành phố Pleiku - Đảng bộ phường Hội Thương</t>
  </si>
  <si>
    <t>Lịch sử Đảng bộ huyện Sơn Hòa 
(1945-2020)</t>
  </si>
  <si>
    <t>Đảng bộ tỉnh Phú Yên - Đảng bộ huyện Sơn Hoà</t>
  </si>
  <si>
    <t>Lịch sử Đảng bộ tỉnh Bắc Giang
Tập III (2005-2020)</t>
  </si>
  <si>
    <t>Đảng Cộng  sản Việt Nam - Tỉnh uỷ Bắc Giang</t>
  </si>
  <si>
    <t>Nâng cao chất lượng dạy học tác phẩm Hồ Chí Minh (Tái bản có sửa chữa, bổ sung)</t>
  </si>
  <si>
    <t>Sổ tay bí thư và cấp uỷ viên</t>
  </si>
  <si>
    <t>Bìa</t>
  </si>
  <si>
    <t>Ruột</t>
  </si>
  <si>
    <t>ko có</t>
  </si>
  <si>
    <t>file word</t>
  </si>
  <si>
    <t>phụ bản 1  trang</t>
  </si>
  <si>
    <t>Có</t>
  </si>
  <si>
    <t>Ko có</t>
  </si>
  <si>
    <t>không</t>
  </si>
  <si>
    <t>file word. Ko có trang chịu TN</t>
  </si>
  <si>
    <t>có</t>
  </si>
  <si>
    <t>Quy định mới hướng dẫn luật đấu thầu năm 2005</t>
  </si>
  <si>
    <t>Lịch sử Đảng bộ huyện Tuần Giáo (1950 - 2006)</t>
  </si>
  <si>
    <t>Lịch sử tiểu đoàn 3 Cánh Dĩ An - Bắc Thủ Đức (1965 - 1971)</t>
  </si>
  <si>
    <t>Lịch sử quân sự huyện Vũ Thư (1930-2005)</t>
  </si>
  <si>
    <t>Lịch sử Đảng bộ và nhân dân phường Trần Lãm (1945 - 2005)</t>
  </si>
  <si>
    <t>Ruột file word</t>
  </si>
  <si>
    <t>Văn bản hướng dẫn thi hành luật thanh tra</t>
  </si>
  <si>
    <t>Quy định mới về quỹ hỗ trợ phát triển hợp tác xã</t>
  </si>
  <si>
    <t>Lịch sử quân sự Việt Nam Tập 8 (hoạt động quân sự từ năm 1802 đến năm 1896)</t>
  </si>
  <si>
    <t>Bộ luật lao động của nước CHXHCN Việt Nam (sửa đổi, bổ sung các năm 2002, 2006, 2007 )</t>
  </si>
  <si>
    <t>Hết hiệu lực</t>
  </si>
  <si>
    <t>Lê Duẩn - Tuyển tập Tập I (1950-1965)</t>
  </si>
  <si>
    <t>Lịch sử kháng chiến chống Mỹ, cứu nước 1954-1975 Tập VII-Thắng lợi quyết định năm 1972</t>
  </si>
  <si>
    <t>file PDF</t>
  </si>
  <si>
    <t>Quy định mới về quy chế giám sát của nhân dân đối với các hoạt động đầu tư và cán bộ công chức tại cộng đồng</t>
  </si>
  <si>
    <t>Giáo trình triết học Mác-Lênin Tập1 - Chủ nghĩa duy vật biện chứng</t>
  </si>
  <si>
    <t>Niên giám các điều ước quốc tế nước CHXHCNVN ký năm 1994- T2</t>
  </si>
  <si>
    <t>Quy định mới về xử phạt vi phạm hành chính trong lĩnh vực văn hóa- thông tin và quản và quản lý trò chơi trực tuyến (online games)</t>
  </si>
  <si>
    <t>Đủ Ruột + bìa</t>
  </si>
  <si>
    <t>Quy định mới về văn phòng đại diện, chi nhánh thương nhân nước ngoài tại Việt Nam trong quan hệ thương mại</t>
  </si>
  <si>
    <t>Quy định về điều kiện đăng ký và hoạt động của đại lý làm thủ tục hải quan</t>
  </si>
  <si>
    <t>Một số vấn đề về hình phạt tử hình và thi hành hình phạt tử hình</t>
  </si>
  <si>
    <t>Quy định mới về quản lý tổ chức bán hàng đa cấp</t>
  </si>
  <si>
    <t>Không có</t>
  </si>
  <si>
    <t>không có</t>
  </si>
  <si>
    <t xml:space="preserve">ko có </t>
  </si>
  <si>
    <t>word+pdf</t>
  </si>
  <si>
    <t>Word</t>
  </si>
  <si>
    <t>pdf</t>
  </si>
  <si>
    <t>word</t>
  </si>
  <si>
    <t>PDF</t>
  </si>
  <si>
    <t>Những điểm mới về chế định bào chữa trong Bộ luật tố tụng hình sự năm 2015 (Sách chuyên khảo)</t>
  </si>
  <si>
    <t>hết hiệu lực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</si>
</sst>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1010000]d/m/yyyy;@"/>
    <numFmt numFmtId="166" formatCode="0;[Red]0"/>
    <numFmt numFmtId="167" formatCode="#,##0;[Red]#,##0"/>
    <numFmt numFmtId="168" formatCode="#,##0_ ;\-#,##0\ "/>
    <numFmt numFmtId="169" formatCode="mm/yyyy"/>
  </numFmts>
  <fonts count="60">
    <font>
      <sz val="10"/>
      <name val=".VnTime"/>
    </font>
    <font>
      <sz val="10"/>
      <name val=".VnTime"/>
      <family val="2"/>
    </font>
    <font>
      <b/>
      <sz val="12"/>
      <name val="Times New Roman"/>
      <family val="1"/>
      <charset val="163"/>
    </font>
    <font>
      <sz val="12"/>
      <name val="Times New Roman"/>
      <family val="1"/>
      <charset val="163"/>
    </font>
    <font>
      <b/>
      <sz val="12"/>
      <name val="Times New Roman"/>
      <family val="1"/>
    </font>
    <font>
      <sz val="12"/>
      <name val="Times New Roman"/>
      <family val="1"/>
    </font>
    <font>
      <sz val="14"/>
      <name val="Times New Roman"/>
      <family val="1"/>
    </font>
    <font>
      <i/>
      <sz val="12"/>
      <name val="Times New Roman"/>
      <family val="1"/>
    </font>
    <font>
      <sz val="8"/>
      <name val=".VnTime"/>
      <family val="2"/>
    </font>
    <font>
      <sz val="10"/>
      <name val="Times New Roman"/>
      <family val="1"/>
    </font>
    <font>
      <sz val="8"/>
      <name val="Times New Roman"/>
      <family val="1"/>
    </font>
    <font>
      <i/>
      <sz val="9"/>
      <name val="Times New Roman"/>
      <family val="1"/>
    </font>
    <font>
      <b/>
      <sz val="9"/>
      <name val="Times New Roman"/>
      <family val="1"/>
    </font>
    <font>
      <sz val="9"/>
      <name val="Times New Roman"/>
      <family val="1"/>
    </font>
    <font>
      <b/>
      <sz val="10"/>
      <name val="Times New Roman"/>
      <family val="1"/>
    </font>
    <font>
      <sz val="9"/>
      <color indexed="10"/>
      <name val="Times New Roman"/>
      <family val="1"/>
    </font>
    <font>
      <sz val="9"/>
      <name val="Arial"/>
      <family val="2"/>
    </font>
    <font>
      <sz val="11"/>
      <name val="Times New Roman"/>
      <family val="1"/>
    </font>
    <font>
      <b/>
      <sz val="14"/>
      <name val="Times New Roman"/>
      <family val="1"/>
    </font>
    <font>
      <b/>
      <sz val="9.5"/>
      <name val="Times New Roman"/>
      <family val="1"/>
    </font>
    <font>
      <sz val="9.5"/>
      <name val="Arial"/>
      <family val="2"/>
    </font>
    <font>
      <b/>
      <sz val="10"/>
      <name val=".VnTimeH"/>
      <family val="2"/>
    </font>
    <font>
      <sz val="10"/>
      <name val=".VnTimeH"/>
      <family val="2"/>
    </font>
    <font>
      <sz val="10"/>
      <name val="Arial"/>
      <family val="2"/>
    </font>
    <font>
      <b/>
      <sz val="8"/>
      <name val="Times New Roman"/>
      <family val="1"/>
    </font>
    <font>
      <sz val="9"/>
      <color indexed="8"/>
      <name val="Times New Roman"/>
      <family val="1"/>
    </font>
    <font>
      <sz val="10"/>
      <color indexed="8"/>
      <name val="Times New Roman"/>
      <family val="1"/>
    </font>
    <font>
      <sz val="12"/>
      <color indexed="20"/>
      <name val="Times New Roman"/>
      <family val="1"/>
    </font>
    <font>
      <b/>
      <sz val="9"/>
      <color indexed="8"/>
      <name val="Times New Roman"/>
      <family val="1"/>
    </font>
    <font>
      <b/>
      <sz val="20"/>
      <name val="Times New Roman"/>
      <family val="1"/>
    </font>
    <font>
      <sz val="20"/>
      <name val="Times New Roman"/>
      <family val="1"/>
    </font>
    <font>
      <b/>
      <sz val="24"/>
      <name val="Times New Roman"/>
      <family val="1"/>
    </font>
    <font>
      <sz val="12"/>
      <name val="Arial"/>
      <family val="2"/>
    </font>
    <font>
      <b/>
      <sz val="13"/>
      <name val="Times New Roman"/>
      <family val="1"/>
    </font>
    <font>
      <b/>
      <sz val="11"/>
      <name val="Times New Roman"/>
      <family val="1"/>
    </font>
    <font>
      <sz val="12"/>
      <name val="Symbol"/>
      <family val="1"/>
      <charset val="2"/>
    </font>
    <font>
      <sz val="10"/>
      <color rgb="FFFF0000"/>
      <name val="Times New Roman"/>
      <family val="1"/>
    </font>
    <font>
      <b/>
      <sz val="10"/>
      <name val=".VnTime"/>
      <family val="2"/>
    </font>
    <font>
      <sz val="16"/>
      <name val="Arial"/>
      <family val="2"/>
    </font>
    <font>
      <sz val="19"/>
      <color indexed="48"/>
      <name val="Arial"/>
      <family val="2"/>
    </font>
    <font>
      <sz val="19"/>
      <name val="Arial"/>
      <family val="2"/>
    </font>
    <font>
      <sz val="14"/>
      <color rgb="FF7030A0"/>
      <name val="Arial"/>
      <family val="2"/>
    </font>
    <font>
      <i/>
      <sz val="12"/>
      <name val="Times New Roman"/>
      <family val="1"/>
      <charset val="163"/>
    </font>
    <font>
      <b/>
      <sz val="16"/>
      <name val="Times New Roman"/>
      <family val="1"/>
    </font>
    <font>
      <sz val="12"/>
      <color rgb="FFFF0000"/>
      <name val="Times New Roman"/>
      <family val="1"/>
    </font>
    <font>
      <sz val="12"/>
      <color rgb="FF7030A0"/>
      <name val="Times New Roman"/>
      <family val="1"/>
    </font>
    <font>
      <sz val="10"/>
      <color rgb="FF7030A0"/>
      <name val="Times New Roman"/>
      <family val="1"/>
    </font>
    <font>
      <b/>
      <sz val="12"/>
      <color rgb="FFFF0000"/>
      <name val="Times New Roman"/>
      <family val="1"/>
    </font>
    <font>
      <b/>
      <sz val="18"/>
      <color indexed="48"/>
      <name val="Times New Roman"/>
      <family val="1"/>
    </font>
    <font>
      <b/>
      <sz val="10"/>
      <name val="Arial"/>
      <family val="2"/>
    </font>
    <font>
      <b/>
      <sz val="12"/>
      <name val="Symbol"/>
      <family val="1"/>
      <charset val="2"/>
    </font>
    <font>
      <b/>
      <sz val="18"/>
      <name val="Times New Roman"/>
      <family val="1"/>
    </font>
    <font>
      <sz val="14"/>
      <name val="Arial"/>
      <family val="2"/>
    </font>
    <font>
      <b/>
      <sz val="12"/>
      <name val="Arial"/>
      <family val="2"/>
    </font>
    <font>
      <sz val="12"/>
      <color rgb="FF00B050"/>
      <name val="Times New Roman"/>
      <family val="1"/>
    </font>
    <font>
      <i/>
      <sz val="12"/>
      <color rgb="FF00B050"/>
      <name val="Times New Roman"/>
      <family val="1"/>
    </font>
    <font>
      <b/>
      <sz val="12"/>
      <color rgb="FF0070C0"/>
      <name val="Times New Roman"/>
      <family val="1"/>
      <charset val="163"/>
    </font>
    <font>
      <sz val="12"/>
      <color rgb="FF0070C0"/>
      <name val="Times New Roman"/>
      <family val="1"/>
      <charset val="163"/>
    </font>
    <font>
      <sz val="11"/>
      <name val="Times New Roman"/>
      <family val="1"/>
      <charset val="163"/>
    </font>
    <font>
      <sz val="12"/>
      <color rgb="FFFF0000"/>
      <name val="Times New Roman"/>
      <family val="1"/>
      <charset val="163"/>
    </font>
  </fonts>
  <fills count="7">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9" tint="-0.249977111117893"/>
        <bgColor indexed="64"/>
      </patternFill>
    </fill>
    <fill>
      <patternFill patternType="solid">
        <fgColor theme="7"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8"/>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s>
  <cellStyleXfs count="10">
    <xf numFmtId="0" fontId="0" fillId="0" borderId="0"/>
    <xf numFmtId="43" fontId="1" fillId="0" borderId="0" applyFont="0" applyFill="0" applyBorder="0" applyAlignment="0" applyProtection="0"/>
    <xf numFmtId="0" fontId="23" fillId="0" borderId="0"/>
    <xf numFmtId="0" fontId="23" fillId="0" borderId="0"/>
    <xf numFmtId="0" fontId="1" fillId="0" borderId="0"/>
    <xf numFmtId="0" fontId="23" fillId="0" borderId="0"/>
    <xf numFmtId="0" fontId="23" fillId="0" borderId="0"/>
    <xf numFmtId="0" fontId="23" fillId="0" borderId="0"/>
    <xf numFmtId="0" fontId="1" fillId="0" borderId="0"/>
    <xf numFmtId="43" fontId="23" fillId="0" borderId="0" applyFont="0" applyFill="0" applyBorder="0" applyAlignment="0" applyProtection="0"/>
  </cellStyleXfs>
  <cellXfs count="290">
    <xf numFmtId="0" fontId="0" fillId="0" borderId="0" xfId="0"/>
    <xf numFmtId="37" fontId="2" fillId="0" borderId="1" xfId="1"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37" fontId="3" fillId="0" borderId="2" xfId="1" applyNumberFormat="1" applyFont="1" applyFill="1" applyBorder="1" applyAlignment="1">
      <alignment horizontal="center" vertical="center" wrapText="1"/>
    </xf>
    <xf numFmtId="0" fontId="3" fillId="0" borderId="0" xfId="0" applyFont="1" applyAlignment="1">
      <alignment horizontal="center" vertical="center" wrapText="1"/>
    </xf>
    <xf numFmtId="37" fontId="3" fillId="0" borderId="1" xfId="1" applyNumberFormat="1" applyFont="1" applyFill="1" applyBorder="1" applyAlignment="1">
      <alignment horizontal="center" vertical="center" wrapText="1"/>
    </xf>
    <xf numFmtId="43" fontId="3" fillId="0" borderId="1" xfId="1" applyFont="1" applyFill="1" applyBorder="1" applyAlignment="1">
      <alignment horizontal="center" vertical="center" wrapText="1"/>
    </xf>
    <xf numFmtId="3" fontId="3" fillId="0" borderId="1" xfId="0" applyNumberFormat="1" applyFont="1" applyBorder="1" applyAlignment="1">
      <alignment horizontal="center" vertical="center" wrapText="1"/>
    </xf>
    <xf numFmtId="0" fontId="3" fillId="0" borderId="3" xfId="0" applyFont="1" applyBorder="1" applyAlignment="1">
      <alignment horizontal="center" vertical="center" wrapText="1"/>
    </xf>
    <xf numFmtId="37" fontId="3" fillId="0" borderId="0" xfId="1" applyNumberFormat="1" applyFont="1" applyFill="1" applyBorder="1" applyAlignment="1">
      <alignment horizontal="center" vertical="center" wrapText="1"/>
    </xf>
    <xf numFmtId="165" fontId="3" fillId="0" borderId="1" xfId="0" applyNumberFormat="1" applyFont="1" applyBorder="1" applyAlignment="1">
      <alignment horizontal="center" vertical="center" wrapText="1"/>
    </xf>
    <xf numFmtId="165" fontId="3" fillId="0" borderId="1" xfId="0" quotePrefix="1" applyNumberFormat="1" applyFont="1" applyBorder="1" applyAlignment="1">
      <alignment horizontal="center" vertical="center" wrapText="1"/>
    </xf>
    <xf numFmtId="0" fontId="5" fillId="0" borderId="1" xfId="0" applyFont="1" applyBorder="1" applyAlignment="1">
      <alignment horizontal="center" vertical="center" wrapText="1"/>
    </xf>
    <xf numFmtId="3" fontId="5"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center" wrapText="1"/>
    </xf>
    <xf numFmtId="0" fontId="3" fillId="0" borderId="1" xfId="0" quotePrefix="1" applyFont="1" applyBorder="1" applyAlignment="1">
      <alignment horizontal="center" vertical="center" wrapText="1"/>
    </xf>
    <xf numFmtId="3" fontId="3" fillId="0" borderId="0" xfId="0" applyNumberFormat="1" applyFont="1" applyAlignment="1">
      <alignment horizontal="center" vertical="center" wrapText="1"/>
    </xf>
    <xf numFmtId="165" fontId="3" fillId="0" borderId="0" xfId="0" applyNumberFormat="1" applyFont="1" applyAlignment="1">
      <alignment horizontal="center" vertical="center" wrapText="1"/>
    </xf>
    <xf numFmtId="14" fontId="3" fillId="0" borderId="0" xfId="0" applyNumberFormat="1" applyFont="1" applyAlignment="1">
      <alignment horizontal="center" vertical="center" wrapText="1"/>
    </xf>
    <xf numFmtId="0" fontId="5" fillId="0" borderId="0" xfId="0" applyFont="1" applyAlignment="1">
      <alignment horizontal="center" vertical="center" wrapText="1"/>
    </xf>
    <xf numFmtId="3" fontId="5" fillId="0" borderId="0" xfId="0" applyNumberFormat="1" applyFont="1" applyAlignment="1">
      <alignment horizontal="center" vertical="center" wrapText="1"/>
    </xf>
    <xf numFmtId="0" fontId="9" fillId="0" borderId="1" xfId="0" applyFont="1" applyBorder="1" applyAlignment="1">
      <alignment horizontal="center" vertical="center" wrapText="1"/>
    </xf>
    <xf numFmtId="3" fontId="9" fillId="0" borderId="1" xfId="0" applyNumberFormat="1" applyFont="1" applyBorder="1" applyAlignment="1">
      <alignment horizontal="center" vertical="center" wrapText="1"/>
    </xf>
    <xf numFmtId="0" fontId="9" fillId="0" borderId="1" xfId="0" quotePrefix="1" applyFont="1" applyBorder="1" applyAlignment="1">
      <alignment horizontal="center" vertical="center" wrapText="1"/>
    </xf>
    <xf numFmtId="0" fontId="13" fillId="0" borderId="0" xfId="0" applyFont="1" applyAlignment="1">
      <alignment horizontal="center" vertical="center" wrapText="1"/>
    </xf>
    <xf numFmtId="0" fontId="13" fillId="0" borderId="1" xfId="0" applyFont="1" applyBorder="1" applyAlignment="1">
      <alignment horizontal="center" vertical="center" wrapText="1"/>
    </xf>
    <xf numFmtId="3" fontId="13" fillId="0" borderId="1" xfId="0" applyNumberFormat="1" applyFont="1" applyBorder="1" applyAlignment="1">
      <alignment horizontal="center" vertical="center" wrapText="1"/>
    </xf>
    <xf numFmtId="17" fontId="9" fillId="0" borderId="1" xfId="0" quotePrefix="1" applyNumberFormat="1" applyFont="1" applyBorder="1" applyAlignment="1">
      <alignment horizontal="center" vertical="center" wrapText="1"/>
    </xf>
    <xf numFmtId="0" fontId="27" fillId="0" borderId="0" xfId="0" applyFont="1" applyAlignment="1">
      <alignment horizontal="center" vertical="center" wrapText="1"/>
    </xf>
    <xf numFmtId="0" fontId="25" fillId="0" borderId="1" xfId="0" applyFont="1" applyBorder="1" applyAlignment="1">
      <alignment horizontal="center" vertical="center" wrapText="1"/>
    </xf>
    <xf numFmtId="0" fontId="13" fillId="0" borderId="1" xfId="0" quotePrefix="1" applyFont="1" applyBorder="1" applyAlignment="1">
      <alignment horizontal="center" vertical="center" wrapText="1"/>
    </xf>
    <xf numFmtId="0" fontId="10" fillId="0" borderId="1" xfId="0" applyFont="1" applyBorder="1" applyAlignment="1">
      <alignment horizontal="center" vertical="center" wrapText="1"/>
    </xf>
    <xf numFmtId="49" fontId="13" fillId="0" borderId="1" xfId="0" applyNumberFormat="1" applyFont="1" applyBorder="1" applyAlignment="1">
      <alignment horizontal="center" vertical="center" wrapText="1"/>
    </xf>
    <xf numFmtId="3" fontId="13" fillId="0" borderId="0" xfId="0" applyNumberFormat="1" applyFont="1" applyAlignment="1">
      <alignment horizontal="center" vertical="center" wrapText="1"/>
    </xf>
    <xf numFmtId="49" fontId="5" fillId="0" borderId="1" xfId="0" applyNumberFormat="1" applyFont="1" applyBorder="1" applyAlignment="1">
      <alignment horizontal="center" vertical="center" wrapText="1"/>
    </xf>
    <xf numFmtId="164" fontId="5" fillId="0" borderId="1" xfId="1" applyNumberFormat="1" applyFont="1" applyFill="1" applyBorder="1" applyAlignment="1">
      <alignment horizontal="center" vertical="center" wrapText="1"/>
    </xf>
    <xf numFmtId="166" fontId="5" fillId="0" borderId="1" xfId="0" applyNumberFormat="1" applyFont="1" applyBorder="1" applyAlignment="1">
      <alignment horizontal="center" vertical="center" wrapText="1"/>
    </xf>
    <xf numFmtId="167" fontId="5" fillId="0" borderId="1" xfId="1" applyNumberFormat="1" applyFont="1" applyFill="1" applyBorder="1" applyAlignment="1">
      <alignment horizontal="center" vertical="center" wrapText="1"/>
    </xf>
    <xf numFmtId="167" fontId="5" fillId="0" borderId="1" xfId="0" applyNumberFormat="1" applyFont="1" applyBorder="1" applyAlignment="1">
      <alignment horizontal="center" vertical="center" wrapText="1"/>
    </xf>
    <xf numFmtId="0" fontId="5" fillId="0" borderId="1" xfId="2" applyFont="1" applyBorder="1" applyAlignment="1">
      <alignment horizontal="center" vertical="center" wrapText="1"/>
    </xf>
    <xf numFmtId="14" fontId="5" fillId="0" borderId="0" xfId="0" applyNumberFormat="1" applyFont="1" applyAlignment="1">
      <alignment horizontal="center" vertical="center" wrapText="1"/>
    </xf>
    <xf numFmtId="49" fontId="5" fillId="0" borderId="1" xfId="0" applyNumberFormat="1" applyFont="1" applyBorder="1" applyAlignment="1">
      <alignment vertical="center" wrapText="1"/>
    </xf>
    <xf numFmtId="49" fontId="5" fillId="0" borderId="3" xfId="0" applyNumberFormat="1" applyFont="1" applyBorder="1" applyAlignment="1">
      <alignment horizontal="center" vertical="center" wrapText="1"/>
    </xf>
    <xf numFmtId="0" fontId="9" fillId="0" borderId="0" xfId="0" applyFont="1" applyAlignment="1">
      <alignment horizontal="center" vertical="center" wrapText="1"/>
    </xf>
    <xf numFmtId="3" fontId="9" fillId="0" borderId="0" xfId="0" applyNumberFormat="1" applyFont="1" applyAlignment="1">
      <alignment horizontal="center" vertical="center" wrapText="1"/>
    </xf>
    <xf numFmtId="166" fontId="5" fillId="0" borderId="1" xfId="1" applyNumberFormat="1" applyFont="1" applyFill="1" applyBorder="1" applyAlignment="1">
      <alignment horizontal="center" vertical="center" wrapText="1"/>
    </xf>
    <xf numFmtId="0" fontId="4" fillId="0" borderId="1" xfId="4" applyFont="1" applyBorder="1" applyAlignment="1">
      <alignment horizontal="center" vertical="center" wrapText="1"/>
    </xf>
    <xf numFmtId="3" fontId="4" fillId="0" borderId="1" xfId="1" applyNumberFormat="1" applyFont="1" applyFill="1" applyBorder="1" applyAlignment="1">
      <alignment horizontal="center" vertical="center" wrapText="1"/>
    </xf>
    <xf numFmtId="3" fontId="4" fillId="0" borderId="1" xfId="4" applyNumberFormat="1" applyFont="1" applyBorder="1" applyAlignment="1">
      <alignment horizontal="center" vertical="center" wrapText="1"/>
    </xf>
    <xf numFmtId="0" fontId="4" fillId="0" borderId="1" xfId="1" applyNumberFormat="1"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justify" vertical="center" wrapText="1"/>
    </xf>
    <xf numFmtId="166" fontId="5" fillId="0" borderId="0" xfId="0" applyNumberFormat="1" applyFont="1" applyAlignment="1">
      <alignment horizontal="center" vertical="center" wrapText="1"/>
    </xf>
    <xf numFmtId="17" fontId="5" fillId="0" borderId="0" xfId="0" quotePrefix="1" applyNumberFormat="1" applyFont="1" applyAlignment="1">
      <alignment horizontal="center" vertical="center" wrapText="1"/>
    </xf>
    <xf numFmtId="0" fontId="5" fillId="0" borderId="0" xfId="0" quotePrefix="1" applyFont="1" applyAlignment="1">
      <alignment horizontal="center" vertical="center" wrapText="1"/>
    </xf>
    <xf numFmtId="0" fontId="4" fillId="0" borderId="0" xfId="0" applyFont="1" applyAlignment="1">
      <alignment horizontal="center" vertical="center" wrapText="1"/>
    </xf>
    <xf numFmtId="3" fontId="5" fillId="0" borderId="1" xfId="1" applyNumberFormat="1" applyFont="1" applyFill="1" applyBorder="1" applyAlignment="1">
      <alignment horizontal="center" vertical="center" wrapText="1"/>
    </xf>
    <xf numFmtId="0" fontId="5" fillId="0" borderId="0" xfId="0" applyFont="1" applyAlignment="1">
      <alignment horizontal="justify" vertical="center" wrapText="1"/>
    </xf>
    <xf numFmtId="0" fontId="5" fillId="0" borderId="1" xfId="2" applyFont="1" applyBorder="1" applyAlignment="1">
      <alignment horizontal="left" vertical="center" wrapText="1"/>
    </xf>
    <xf numFmtId="0" fontId="5" fillId="0" borderId="1" xfId="0" quotePrefix="1" applyFont="1" applyBorder="1" applyAlignment="1">
      <alignment horizontal="center" vertical="center" wrapText="1"/>
    </xf>
    <xf numFmtId="3" fontId="5" fillId="0" borderId="3" xfId="0" applyNumberFormat="1" applyFont="1" applyBorder="1" applyAlignment="1">
      <alignment horizontal="center" vertical="center" wrapText="1"/>
    </xf>
    <xf numFmtId="0" fontId="6" fillId="0" borderId="0" xfId="0" applyFont="1" applyAlignment="1">
      <alignment horizontal="center" vertical="center" wrapText="1"/>
    </xf>
    <xf numFmtId="0" fontId="31" fillId="0" borderId="0" xfId="0" applyFont="1" applyAlignment="1">
      <alignment horizontal="center" vertical="center" wrapText="1"/>
    </xf>
    <xf numFmtId="0" fontId="32" fillId="0" borderId="0" xfId="0" applyFont="1" applyAlignment="1">
      <alignment horizontal="center" vertical="center" wrapText="1"/>
    </xf>
    <xf numFmtId="0" fontId="5" fillId="0" borderId="1" xfId="0" applyFont="1" applyBorder="1" applyAlignment="1">
      <alignment horizontal="left" vertical="center" wrapText="1"/>
    </xf>
    <xf numFmtId="49" fontId="5" fillId="0" borderId="1" xfId="1" applyNumberFormat="1" applyFont="1" applyFill="1" applyBorder="1" applyAlignment="1">
      <alignment horizontal="center" vertical="center" wrapText="1"/>
    </xf>
    <xf numFmtId="0" fontId="29" fillId="0" borderId="0" xfId="0" applyFont="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9" fillId="0" borderId="7" xfId="0" applyFont="1" applyBorder="1" applyAlignment="1">
      <alignment horizontal="center" vertical="center" wrapText="1"/>
    </xf>
    <xf numFmtId="3" fontId="5" fillId="0" borderId="7" xfId="0" applyNumberFormat="1" applyFont="1" applyBorder="1" applyAlignment="1">
      <alignment horizontal="center" vertical="center" wrapText="1"/>
    </xf>
    <xf numFmtId="0" fontId="9" fillId="0" borderId="8" xfId="0" applyFont="1" applyBorder="1" applyAlignment="1">
      <alignment horizontal="center" vertical="center" wrapText="1"/>
    </xf>
    <xf numFmtId="169" fontId="5" fillId="0" borderId="1" xfId="0" applyNumberFormat="1" applyFont="1" applyBorder="1" applyAlignment="1">
      <alignment horizontal="center" vertical="center" wrapText="1"/>
    </xf>
    <xf numFmtId="0" fontId="33" fillId="0" borderId="0" xfId="0" applyFont="1" applyAlignment="1">
      <alignment horizontal="center" vertical="center" wrapText="1"/>
    </xf>
    <xf numFmtId="0" fontId="34" fillId="0" borderId="1" xfId="4" applyFont="1" applyBorder="1" applyAlignment="1">
      <alignment horizontal="center" vertical="center" wrapText="1"/>
    </xf>
    <xf numFmtId="3" fontId="34" fillId="0" borderId="1" xfId="1" applyNumberFormat="1" applyFont="1" applyFill="1" applyBorder="1" applyAlignment="1">
      <alignment horizontal="center" vertical="center" wrapText="1"/>
    </xf>
    <xf numFmtId="3" fontId="34" fillId="0" borderId="1" xfId="4" applyNumberFormat="1" applyFont="1" applyBorder="1" applyAlignment="1">
      <alignment horizontal="center" vertical="center" wrapText="1"/>
    </xf>
    <xf numFmtId="0" fontId="34" fillId="0" borderId="1" xfId="1" applyNumberFormat="1" applyFont="1" applyFill="1" applyBorder="1" applyAlignment="1">
      <alignment horizontal="center" vertical="center" wrapText="1"/>
    </xf>
    <xf numFmtId="0" fontId="34" fillId="0" borderId="1" xfId="0" applyFont="1" applyBorder="1" applyAlignment="1">
      <alignment horizontal="center" vertical="center" wrapText="1"/>
    </xf>
    <xf numFmtId="0" fontId="17" fillId="0" borderId="0" xfId="0" applyFont="1" applyAlignment="1">
      <alignment horizontal="center" vertical="center" wrapText="1"/>
    </xf>
    <xf numFmtId="0" fontId="4" fillId="0" borderId="6" xfId="0" applyFont="1" applyBorder="1" applyAlignment="1">
      <alignment horizontal="center" vertical="center" wrapText="1"/>
    </xf>
    <xf numFmtId="17" fontId="5" fillId="0" borderId="1" xfId="0" applyNumberFormat="1" applyFont="1" applyBorder="1" applyAlignment="1">
      <alignment horizontal="center" vertical="center" wrapText="1"/>
    </xf>
    <xf numFmtId="168" fontId="5" fillId="0" borderId="1" xfId="1" applyNumberFormat="1" applyFont="1" applyFill="1" applyBorder="1" applyAlignment="1">
      <alignment horizontal="center" vertical="center" wrapText="1"/>
    </xf>
    <xf numFmtId="0" fontId="14" fillId="0" borderId="1" xfId="1" applyNumberFormat="1" applyFont="1" applyFill="1" applyBorder="1" applyAlignment="1">
      <alignment horizontal="center" vertical="center" wrapText="1"/>
    </xf>
    <xf numFmtId="0" fontId="14" fillId="0" borderId="1" xfId="0" applyFont="1" applyBorder="1" applyAlignment="1">
      <alignment horizontal="center" vertical="center" wrapText="1"/>
    </xf>
    <xf numFmtId="3" fontId="17" fillId="0" borderId="0" xfId="0" applyNumberFormat="1" applyFont="1" applyAlignment="1">
      <alignment horizontal="center" vertical="center" wrapText="1"/>
    </xf>
    <xf numFmtId="0" fontId="36" fillId="0" borderId="1" xfId="0" applyFont="1" applyBorder="1" applyAlignment="1">
      <alignment horizontal="center" vertical="center" wrapText="1"/>
    </xf>
    <xf numFmtId="3" fontId="4" fillId="0" borderId="0" xfId="0" applyNumberFormat="1" applyFont="1" applyAlignment="1">
      <alignment horizontal="center" vertical="center" wrapText="1"/>
    </xf>
    <xf numFmtId="3" fontId="5" fillId="0" borderId="10" xfId="0" applyNumberFormat="1" applyFont="1" applyBorder="1" applyAlignment="1">
      <alignment horizontal="center" vertical="center" wrapText="1"/>
    </xf>
    <xf numFmtId="3" fontId="5" fillId="0" borderId="2" xfId="0" applyNumberFormat="1" applyFont="1" applyBorder="1" applyAlignment="1">
      <alignment horizontal="center" vertical="center" wrapText="1"/>
    </xf>
    <xf numFmtId="0" fontId="34" fillId="0" borderId="1" xfId="8" applyFont="1" applyBorder="1" applyAlignment="1">
      <alignment horizontal="center" vertical="center" wrapText="1"/>
    </xf>
    <xf numFmtId="3" fontId="34" fillId="0" borderId="1" xfId="8" applyNumberFormat="1" applyFont="1" applyBorder="1" applyAlignment="1">
      <alignment horizontal="center" vertical="center" wrapText="1"/>
    </xf>
    <xf numFmtId="0" fontId="5" fillId="0" borderId="1" xfId="3" applyFont="1" applyBorder="1" applyAlignment="1">
      <alignment horizontal="center" vertical="center" wrapText="1"/>
    </xf>
    <xf numFmtId="0" fontId="5" fillId="0" borderId="9" xfId="3" applyFont="1" applyBorder="1" applyAlignment="1">
      <alignment horizontal="center" vertical="center" wrapText="1"/>
    </xf>
    <xf numFmtId="0" fontId="5" fillId="0" borderId="2" xfId="3" applyFont="1" applyBorder="1" applyAlignment="1">
      <alignment horizontal="center" vertical="center" wrapText="1"/>
    </xf>
    <xf numFmtId="0" fontId="5" fillId="0" borderId="9" xfId="2" applyFont="1" applyBorder="1" applyAlignment="1">
      <alignment horizontal="center" vertical="center" wrapText="1"/>
    </xf>
    <xf numFmtId="3" fontId="34" fillId="0" borderId="1" xfId="9" applyNumberFormat="1" applyFont="1" applyFill="1" applyBorder="1" applyAlignment="1">
      <alignment horizontal="center" vertical="center" wrapText="1"/>
    </xf>
    <xf numFmtId="0" fontId="34" fillId="0" borderId="1" xfId="9" applyNumberFormat="1" applyFont="1" applyFill="1" applyBorder="1" applyAlignment="1">
      <alignment horizontal="center" vertical="center" wrapText="1"/>
    </xf>
    <xf numFmtId="0" fontId="14" fillId="0" borderId="1" xfId="9" applyNumberFormat="1" applyFont="1" applyFill="1" applyBorder="1" applyAlignment="1">
      <alignment horizontal="center" vertical="center" wrapText="1"/>
    </xf>
    <xf numFmtId="3" fontId="5" fillId="0" borderId="1" xfId="2" applyNumberFormat="1" applyFont="1" applyBorder="1" applyAlignment="1">
      <alignment horizontal="center" vertical="center" wrapText="1"/>
    </xf>
    <xf numFmtId="0" fontId="5" fillId="0" borderId="0" xfId="2" applyFont="1" applyAlignment="1">
      <alignment horizontal="center" vertical="center" wrapText="1"/>
    </xf>
    <xf numFmtId="0" fontId="9" fillId="0" borderId="1" xfId="2" applyFont="1" applyBorder="1" applyAlignment="1">
      <alignment horizontal="center" vertical="center" wrapText="1"/>
    </xf>
    <xf numFmtId="0" fontId="5" fillId="0" borderId="3" xfId="0" applyFont="1" applyBorder="1" applyAlignment="1">
      <alignment horizontal="center" vertical="center" wrapText="1"/>
    </xf>
    <xf numFmtId="0" fontId="5" fillId="0" borderId="9" xfId="0" applyFont="1" applyBorder="1" applyAlignment="1">
      <alignment horizontal="center" vertical="center" wrapText="1"/>
    </xf>
    <xf numFmtId="0" fontId="5" fillId="0" borderId="2" xfId="0" applyFont="1" applyBorder="1" applyAlignment="1">
      <alignment horizontal="center" vertical="center" wrapText="1"/>
    </xf>
    <xf numFmtId="0" fontId="14" fillId="0" borderId="0" xfId="0" applyFont="1" applyAlignment="1">
      <alignment horizontal="center" vertical="center" wrapText="1"/>
    </xf>
    <xf numFmtId="0" fontId="5" fillId="0" borderId="4" xfId="0" applyFont="1" applyBorder="1" applyAlignment="1">
      <alignment horizontal="center" vertical="center" wrapText="1"/>
    </xf>
    <xf numFmtId="0" fontId="5" fillId="0" borderId="8" xfId="0" applyFont="1" applyBorder="1" applyAlignment="1">
      <alignment horizontal="center" vertical="center" wrapText="1"/>
    </xf>
    <xf numFmtId="0" fontId="9" fillId="0" borderId="3" xfId="0" applyFont="1" applyBorder="1" applyAlignment="1">
      <alignment horizontal="center" vertical="center" wrapText="1"/>
    </xf>
    <xf numFmtId="0" fontId="5" fillId="0" borderId="1" xfId="0" applyFont="1" applyBorder="1"/>
    <xf numFmtId="164" fontId="5" fillId="0" borderId="1" xfId="1" applyNumberFormat="1" applyFont="1" applyFill="1" applyBorder="1" applyAlignment="1">
      <alignment vertical="center" wrapText="1"/>
    </xf>
    <xf numFmtId="0" fontId="5" fillId="0" borderId="1" xfId="0" applyFont="1" applyBorder="1" applyAlignment="1">
      <alignment vertical="center" wrapText="1"/>
    </xf>
    <xf numFmtId="3" fontId="5" fillId="0" borderId="1" xfId="0" quotePrefix="1" applyNumberFormat="1" applyFont="1" applyBorder="1" applyAlignment="1">
      <alignment horizontal="center" vertical="center" wrapText="1"/>
    </xf>
    <xf numFmtId="164" fontId="5" fillId="0" borderId="3" xfId="1" applyNumberFormat="1" applyFont="1" applyFill="1" applyBorder="1" applyAlignment="1">
      <alignment horizontal="center" vertical="center" wrapText="1"/>
    </xf>
    <xf numFmtId="49" fontId="5" fillId="0" borderId="3" xfId="0" applyNumberFormat="1" applyFont="1" applyBorder="1" applyAlignment="1">
      <alignment vertical="center" wrapText="1"/>
    </xf>
    <xf numFmtId="0" fontId="5" fillId="0" borderId="3" xfId="0" applyFont="1" applyBorder="1" applyAlignment="1">
      <alignment vertical="center" wrapText="1"/>
    </xf>
    <xf numFmtId="0" fontId="14" fillId="0" borderId="1" xfId="4" applyFont="1" applyBorder="1" applyAlignment="1">
      <alignment horizontal="center" vertical="center" wrapText="1"/>
    </xf>
    <xf numFmtId="0" fontId="24" fillId="0" borderId="1" xfId="4" applyFont="1" applyBorder="1" applyAlignment="1">
      <alignment horizontal="center" vertical="center" wrapText="1"/>
    </xf>
    <xf numFmtId="3" fontId="14" fillId="0" borderId="1" xfId="1" applyNumberFormat="1" applyFont="1" applyFill="1" applyBorder="1" applyAlignment="1">
      <alignment horizontal="center" vertical="center" wrapText="1"/>
    </xf>
    <xf numFmtId="14" fontId="13" fillId="0" borderId="1" xfId="0" applyNumberFormat="1" applyFont="1" applyBorder="1" applyAlignment="1">
      <alignment horizontal="center" vertical="center" wrapText="1"/>
    </xf>
    <xf numFmtId="17" fontId="13" fillId="0" borderId="1" xfId="0" quotePrefix="1" applyNumberFormat="1" applyFont="1" applyBorder="1" applyAlignment="1">
      <alignment horizontal="center" vertical="center" wrapText="1"/>
    </xf>
    <xf numFmtId="14" fontId="13" fillId="0" borderId="1" xfId="0" quotePrefix="1" applyNumberFormat="1" applyFont="1" applyBorder="1" applyAlignment="1">
      <alignment horizontal="center" vertical="center" wrapText="1"/>
    </xf>
    <xf numFmtId="14" fontId="9" fillId="0" borderId="1" xfId="0" quotePrefix="1" applyNumberFormat="1" applyFont="1" applyBorder="1" applyAlignment="1">
      <alignment horizontal="center" vertical="center" wrapText="1"/>
    </xf>
    <xf numFmtId="14" fontId="9" fillId="0" borderId="1" xfId="0" applyNumberFormat="1" applyFont="1" applyBorder="1" applyAlignment="1">
      <alignment horizontal="center" vertical="center" wrapText="1"/>
    </xf>
    <xf numFmtId="3" fontId="26" fillId="0" borderId="1" xfId="0" applyNumberFormat="1" applyFont="1" applyBorder="1" applyAlignment="1">
      <alignment horizontal="center" vertical="center" wrapText="1"/>
    </xf>
    <xf numFmtId="0" fontId="26" fillId="0" borderId="1" xfId="0" applyFont="1" applyBorder="1" applyAlignment="1">
      <alignment horizontal="center" vertical="center" wrapText="1"/>
    </xf>
    <xf numFmtId="14" fontId="26" fillId="0" borderId="1" xfId="0" quotePrefix="1" applyNumberFormat="1" applyFont="1" applyBorder="1" applyAlignment="1">
      <alignment horizontal="center" vertical="center" wrapText="1"/>
    </xf>
    <xf numFmtId="0" fontId="26" fillId="0" borderId="1" xfId="0" quotePrefix="1" applyFont="1" applyBorder="1" applyAlignment="1">
      <alignment horizontal="center" vertical="center" wrapText="1"/>
    </xf>
    <xf numFmtId="3" fontId="9" fillId="0" borderId="1" xfId="0" quotePrefix="1" applyNumberFormat="1" applyFont="1" applyBorder="1" applyAlignment="1">
      <alignment horizontal="center" vertical="center" wrapText="1"/>
    </xf>
    <xf numFmtId="3" fontId="25" fillId="0" borderId="1" xfId="0" applyNumberFormat="1" applyFont="1" applyBorder="1" applyAlignment="1">
      <alignment horizontal="center" vertical="center" wrapText="1"/>
    </xf>
    <xf numFmtId="0" fontId="25" fillId="0" borderId="1" xfId="0" quotePrefix="1" applyFont="1" applyBorder="1" applyAlignment="1">
      <alignment horizontal="center" vertical="center" wrapText="1"/>
    </xf>
    <xf numFmtId="14" fontId="25" fillId="0" borderId="1" xfId="0" quotePrefix="1" applyNumberFormat="1" applyFont="1" applyBorder="1" applyAlignment="1">
      <alignment horizontal="center" vertical="center" wrapText="1"/>
    </xf>
    <xf numFmtId="0" fontId="13" fillId="0" borderId="1" xfId="0" applyFont="1" applyBorder="1" applyAlignment="1">
      <alignment vertical="center" wrapText="1"/>
    </xf>
    <xf numFmtId="0" fontId="15" fillId="0" borderId="1" xfId="0" applyFont="1" applyBorder="1" applyAlignment="1">
      <alignment horizontal="center" vertical="center" wrapText="1"/>
    </xf>
    <xf numFmtId="0" fontId="18" fillId="0" borderId="0" xfId="0" applyFont="1" applyAlignment="1">
      <alignment horizontal="centerContinuous" vertical="center" wrapText="1"/>
    </xf>
    <xf numFmtId="0" fontId="6" fillId="0" borderId="0" xfId="0" applyFont="1" applyAlignment="1">
      <alignment horizontal="centerContinuous" vertical="center" wrapText="1"/>
    </xf>
    <xf numFmtId="3" fontId="6" fillId="0" borderId="0" xfId="0" applyNumberFormat="1" applyFont="1" applyAlignment="1">
      <alignment horizontal="centerContinuous" vertical="center" wrapText="1"/>
    </xf>
    <xf numFmtId="14" fontId="9" fillId="0" borderId="0" xfId="0" applyNumberFormat="1" applyFont="1" applyAlignment="1">
      <alignment horizontal="center" vertical="center" wrapText="1"/>
    </xf>
    <xf numFmtId="2" fontId="9" fillId="0" borderId="0" xfId="0" applyNumberFormat="1" applyFont="1" applyAlignment="1">
      <alignment horizontal="center" vertical="center" wrapText="1"/>
    </xf>
    <xf numFmtId="17" fontId="9" fillId="0" borderId="0" xfId="0" quotePrefix="1" applyNumberFormat="1" applyFont="1" applyAlignment="1">
      <alignment horizontal="center" vertical="center" wrapText="1"/>
    </xf>
    <xf numFmtId="0" fontId="13" fillId="0" borderId="0" xfId="0" applyFont="1" applyAlignment="1">
      <alignment horizontal="left" vertical="center" wrapText="1"/>
    </xf>
    <xf numFmtId="0" fontId="9" fillId="0" borderId="0" xfId="0" quotePrefix="1" applyFont="1" applyAlignment="1">
      <alignment horizontal="center" vertical="center" wrapText="1"/>
    </xf>
    <xf numFmtId="14" fontId="9" fillId="0" borderId="0" xfId="0" quotePrefix="1" applyNumberFormat="1" applyFont="1" applyAlignment="1">
      <alignment horizontal="center" vertical="center" wrapText="1"/>
    </xf>
    <xf numFmtId="0" fontId="21" fillId="0" borderId="1" xfId="0" applyFont="1" applyBorder="1" applyAlignment="1">
      <alignment horizontal="center" vertical="center" wrapText="1"/>
    </xf>
    <xf numFmtId="0" fontId="22" fillId="0" borderId="1" xfId="0" applyFont="1" applyBorder="1" applyAlignment="1">
      <alignment horizontal="center" vertical="center" wrapText="1"/>
    </xf>
    <xf numFmtId="3" fontId="36" fillId="0" borderId="1" xfId="0" applyNumberFormat="1" applyFont="1" applyBorder="1" applyAlignment="1">
      <alignment horizontal="center" vertical="center" wrapText="1"/>
    </xf>
    <xf numFmtId="17" fontId="36" fillId="0" borderId="1" xfId="0" quotePrefix="1" applyNumberFormat="1" applyFont="1" applyBorder="1" applyAlignment="1">
      <alignment horizontal="center" vertical="center" wrapText="1"/>
    </xf>
    <xf numFmtId="3" fontId="4" fillId="0" borderId="1" xfId="9" applyNumberFormat="1" applyFont="1" applyFill="1" applyBorder="1" applyAlignment="1">
      <alignment horizontal="center" vertical="center" wrapText="1"/>
    </xf>
    <xf numFmtId="0" fontId="4" fillId="0" borderId="1" xfId="9" applyNumberFormat="1" applyFont="1" applyFill="1" applyBorder="1" applyAlignment="1">
      <alignment horizontal="center" vertical="center" wrapText="1"/>
    </xf>
    <xf numFmtId="0" fontId="12" fillId="0" borderId="1" xfId="4" applyFont="1" applyBorder="1" applyAlignment="1">
      <alignment horizontal="center" vertical="center" wrapText="1"/>
    </xf>
    <xf numFmtId="0" fontId="19" fillId="0" borderId="0" xfId="4" applyFont="1" applyAlignment="1">
      <alignment horizontal="center" vertical="center" wrapText="1"/>
    </xf>
    <xf numFmtId="0" fontId="12" fillId="0" borderId="1" xfId="0" applyFont="1" applyBorder="1" applyAlignment="1">
      <alignment horizontal="center" vertical="center" wrapText="1"/>
    </xf>
    <xf numFmtId="0" fontId="4" fillId="0" borderId="4" xfId="4" applyFont="1" applyBorder="1" applyAlignment="1">
      <alignment horizontal="center" vertical="center" wrapText="1"/>
    </xf>
    <xf numFmtId="14" fontId="5" fillId="0" borderId="4" xfId="0" applyNumberFormat="1" applyFont="1" applyBorder="1" applyAlignment="1">
      <alignment horizontal="center" vertical="center" wrapText="1"/>
    </xf>
    <xf numFmtId="14" fontId="5" fillId="0" borderId="5" xfId="0" applyNumberFormat="1" applyFont="1" applyBorder="1" applyAlignment="1">
      <alignment horizontal="center" vertical="center" wrapText="1"/>
    </xf>
    <xf numFmtId="14" fontId="5" fillId="0" borderId="1" xfId="0" applyNumberFormat="1" applyFont="1" applyBorder="1" applyAlignment="1">
      <alignment horizontal="center" vertical="center" wrapText="1"/>
    </xf>
    <xf numFmtId="165" fontId="5" fillId="0" borderId="1" xfId="0" applyNumberFormat="1" applyFont="1" applyBorder="1" applyAlignment="1">
      <alignment horizontal="center" vertical="center" wrapText="1"/>
    </xf>
    <xf numFmtId="16" fontId="5" fillId="0" borderId="1" xfId="0" applyNumberFormat="1" applyFont="1" applyBorder="1" applyAlignment="1">
      <alignment horizontal="center" vertical="center" wrapText="1"/>
    </xf>
    <xf numFmtId="0" fontId="2" fillId="0" borderId="3" xfId="0" applyFont="1" applyBorder="1" applyAlignment="1">
      <alignment horizontal="center" vertical="center" wrapText="1"/>
    </xf>
    <xf numFmtId="3" fontId="2" fillId="0" borderId="3" xfId="1" applyNumberFormat="1" applyFont="1" applyFill="1" applyBorder="1" applyAlignment="1">
      <alignment horizontal="center" vertical="center" wrapText="1"/>
    </xf>
    <xf numFmtId="37" fontId="2" fillId="0" borderId="3" xfId="1" applyNumberFormat="1" applyFont="1" applyFill="1" applyBorder="1" applyAlignment="1">
      <alignment horizontal="center" vertical="center" wrapText="1"/>
    </xf>
    <xf numFmtId="165" fontId="2" fillId="0" borderId="3" xfId="0" applyNumberFormat="1" applyFont="1" applyBorder="1" applyAlignment="1">
      <alignment horizontal="center" vertical="center" wrapText="1"/>
    </xf>
    <xf numFmtId="0" fontId="3" fillId="0" borderId="4" xfId="0" applyFont="1" applyBorder="1" applyAlignment="1">
      <alignment horizontal="center" vertical="center" wrapText="1"/>
    </xf>
    <xf numFmtId="17" fontId="3" fillId="0" borderId="4" xfId="0" applyNumberFormat="1" applyFont="1" applyBorder="1" applyAlignment="1">
      <alignment horizontal="center" vertical="center" wrapText="1"/>
    </xf>
    <xf numFmtId="17" fontId="5" fillId="0" borderId="1" xfId="0" quotePrefix="1" applyNumberFormat="1" applyFont="1" applyBorder="1" applyAlignment="1">
      <alignment horizontal="center" vertical="center" wrapText="1"/>
    </xf>
    <xf numFmtId="37" fontId="5" fillId="0" borderId="1" xfId="1" applyNumberFormat="1" applyFont="1" applyFill="1" applyBorder="1" applyAlignment="1">
      <alignment horizontal="center" vertical="center" wrapText="1"/>
    </xf>
    <xf numFmtId="37" fontId="5" fillId="0" borderId="1" xfId="0" applyNumberFormat="1" applyFont="1" applyBorder="1" applyAlignment="1">
      <alignment horizontal="center" vertical="center" wrapText="1"/>
    </xf>
    <xf numFmtId="14" fontId="5" fillId="0" borderId="1" xfId="0" quotePrefix="1" applyNumberFormat="1" applyFont="1" applyBorder="1" applyAlignment="1">
      <alignment horizontal="center" vertical="center" wrapText="1"/>
    </xf>
    <xf numFmtId="3" fontId="12" fillId="0" borderId="1" xfId="1" applyNumberFormat="1" applyFont="1" applyFill="1" applyBorder="1" applyAlignment="1">
      <alignment horizontal="center" vertical="center" wrapText="1"/>
    </xf>
    <xf numFmtId="0" fontId="12" fillId="0" borderId="1" xfId="1" applyNumberFormat="1" applyFont="1" applyFill="1" applyBorder="1" applyAlignment="1">
      <alignment horizontal="center" vertical="center" wrapText="1"/>
    </xf>
    <xf numFmtId="0" fontId="5" fillId="0" borderId="0" xfId="0" applyFont="1" applyAlignment="1">
      <alignment horizontal="right" vertical="center" wrapText="1"/>
    </xf>
    <xf numFmtId="0" fontId="16" fillId="0" borderId="1" xfId="0" applyFont="1" applyBorder="1" applyAlignment="1">
      <alignment horizontal="center" vertical="center" wrapText="1"/>
    </xf>
    <xf numFmtId="0" fontId="1" fillId="0" borderId="1" xfId="0" applyFont="1" applyBorder="1"/>
    <xf numFmtId="0" fontId="1" fillId="0" borderId="0" xfId="0" applyFont="1"/>
    <xf numFmtId="0" fontId="38" fillId="0" borderId="0" xfId="0" applyFont="1" applyAlignment="1">
      <alignment horizontal="center" vertical="center" wrapText="1"/>
    </xf>
    <xf numFmtId="0" fontId="43" fillId="0" borderId="0" xfId="0" applyFont="1" applyAlignment="1">
      <alignment horizontal="center" vertical="center" wrapText="1"/>
    </xf>
    <xf numFmtId="0" fontId="4" fillId="0" borderId="0" xfId="0" applyFont="1" applyAlignment="1">
      <alignment horizontal="left" vertical="center" wrapText="1"/>
    </xf>
    <xf numFmtId="169" fontId="5" fillId="0" borderId="3" xfId="0" applyNumberFormat="1" applyFont="1" applyBorder="1" applyAlignment="1">
      <alignment horizontal="center" vertical="center" wrapText="1"/>
    </xf>
    <xf numFmtId="0" fontId="1" fillId="0" borderId="0" xfId="0" applyFont="1" applyAlignment="1">
      <alignment vertical="center" wrapText="1"/>
    </xf>
    <xf numFmtId="0" fontId="5" fillId="2" borderId="1" xfId="0" applyFont="1" applyFill="1" applyBorder="1" applyAlignment="1">
      <alignment horizontal="center" vertical="center" wrapText="1"/>
    </xf>
    <xf numFmtId="0" fontId="44" fillId="0" borderId="1" xfId="0" applyFont="1" applyBorder="1" applyAlignment="1">
      <alignment horizontal="center" vertical="center" wrapText="1"/>
    </xf>
    <xf numFmtId="0" fontId="44" fillId="0" borderId="1" xfId="2" applyFont="1" applyBorder="1" applyAlignment="1">
      <alignment horizontal="center" vertical="center" wrapText="1"/>
    </xf>
    <xf numFmtId="3" fontId="44" fillId="0" borderId="1" xfId="0" applyNumberFormat="1" applyFont="1" applyBorder="1" applyAlignment="1">
      <alignment horizontal="center" vertical="center" wrapText="1"/>
    </xf>
    <xf numFmtId="49" fontId="44" fillId="0" borderId="1" xfId="0" applyNumberFormat="1" applyFont="1" applyBorder="1" applyAlignment="1">
      <alignment horizontal="center" vertical="center" wrapText="1"/>
    </xf>
    <xf numFmtId="0" fontId="36" fillId="0" borderId="0" xfId="0" applyFont="1" applyAlignment="1">
      <alignment horizontal="center" vertical="center" wrapText="1"/>
    </xf>
    <xf numFmtId="0" fontId="44" fillId="0" borderId="0" xfId="0" applyFont="1" applyAlignment="1">
      <alignment horizontal="center" vertical="center" wrapText="1"/>
    </xf>
    <xf numFmtId="3" fontId="44" fillId="0" borderId="0" xfId="0" applyNumberFormat="1" applyFont="1" applyAlignment="1">
      <alignment horizontal="center" vertical="center" wrapText="1"/>
    </xf>
    <xf numFmtId="3" fontId="5" fillId="0" borderId="0" xfId="0" applyNumberFormat="1" applyFont="1" applyAlignment="1">
      <alignment horizontal="left" vertical="center" wrapText="1"/>
    </xf>
    <xf numFmtId="3" fontId="4" fillId="0" borderId="1" xfId="0" applyNumberFormat="1" applyFont="1" applyBorder="1" applyAlignment="1">
      <alignment horizontal="center" vertical="center" wrapText="1"/>
    </xf>
    <xf numFmtId="3" fontId="5" fillId="0" borderId="1" xfId="9" applyNumberFormat="1" applyFont="1" applyBorder="1" applyAlignment="1" applyProtection="1">
      <alignment horizontal="center" vertical="center" wrapText="1"/>
    </xf>
    <xf numFmtId="3" fontId="5" fillId="0" borderId="1" xfId="9" applyNumberFormat="1" applyFont="1" applyFill="1" applyBorder="1" applyAlignment="1" applyProtection="1">
      <alignment horizontal="center" vertical="center" wrapText="1"/>
    </xf>
    <xf numFmtId="3" fontId="5" fillId="0" borderId="1" xfId="9" applyNumberFormat="1" applyFont="1" applyBorder="1" applyAlignment="1">
      <alignment horizontal="center" vertical="center" wrapText="1"/>
    </xf>
    <xf numFmtId="3" fontId="5" fillId="0" borderId="1" xfId="9" applyNumberFormat="1" applyFont="1" applyFill="1" applyBorder="1" applyAlignment="1">
      <alignment horizontal="center" vertical="center" wrapText="1"/>
    </xf>
    <xf numFmtId="0" fontId="5" fillId="0" borderId="3" xfId="2" applyFont="1" applyBorder="1" applyAlignment="1">
      <alignment horizontal="center" vertical="center" wrapText="1"/>
    </xf>
    <xf numFmtId="3" fontId="5" fillId="0" borderId="3" xfId="9" applyNumberFormat="1" applyFont="1" applyFill="1" applyBorder="1" applyAlignment="1" applyProtection="1">
      <alignment horizontal="center" vertical="center" wrapText="1"/>
    </xf>
    <xf numFmtId="0" fontId="5" fillId="0" borderId="2" xfId="2" applyFont="1" applyBorder="1" applyAlignment="1">
      <alignment horizontal="center" vertical="center" wrapText="1"/>
    </xf>
    <xf numFmtId="49" fontId="5" fillId="0" borderId="2" xfId="0" applyNumberFormat="1" applyFont="1" applyBorder="1" applyAlignment="1">
      <alignment horizontal="center" vertical="center" wrapText="1"/>
    </xf>
    <xf numFmtId="0" fontId="9" fillId="0" borderId="2" xfId="0" applyFont="1" applyBorder="1" applyAlignment="1">
      <alignment horizontal="center" vertical="center" wrapText="1"/>
    </xf>
    <xf numFmtId="0" fontId="45" fillId="3" borderId="1" xfId="0" applyFont="1" applyFill="1" applyBorder="1" applyAlignment="1">
      <alignment horizontal="center" vertical="center" wrapText="1"/>
    </xf>
    <xf numFmtId="0" fontId="45" fillId="3" borderId="1" xfId="2" applyFont="1" applyFill="1" applyBorder="1" applyAlignment="1">
      <alignment horizontal="center" vertical="center" wrapText="1"/>
    </xf>
    <xf numFmtId="3" fontId="45" fillId="3" borderId="1" xfId="0" applyNumberFormat="1" applyFont="1" applyFill="1" applyBorder="1" applyAlignment="1">
      <alignment horizontal="center" vertical="center" wrapText="1"/>
    </xf>
    <xf numFmtId="49" fontId="45" fillId="3" borderId="1" xfId="0" applyNumberFormat="1" applyFont="1" applyFill="1" applyBorder="1" applyAlignment="1">
      <alignment horizontal="center" vertical="center" wrapText="1"/>
    </xf>
    <xf numFmtId="0" fontId="46" fillId="3" borderId="1" xfId="0" applyFont="1" applyFill="1" applyBorder="1" applyAlignment="1">
      <alignment horizontal="center" vertical="center" wrapText="1"/>
    </xf>
    <xf numFmtId="0" fontId="45" fillId="3" borderId="2" xfId="0" applyFont="1" applyFill="1" applyBorder="1" applyAlignment="1">
      <alignment horizontal="center" vertical="center" wrapText="1"/>
    </xf>
    <xf numFmtId="0" fontId="47" fillId="3" borderId="1" xfId="2" applyFont="1" applyFill="1" applyBorder="1" applyAlignment="1">
      <alignment horizontal="center" vertical="center" wrapText="1"/>
    </xf>
    <xf numFmtId="0" fontId="5" fillId="0" borderId="10" xfId="2" applyFont="1" applyBorder="1" applyAlignment="1">
      <alignment horizontal="center" vertical="center" wrapText="1"/>
    </xf>
    <xf numFmtId="3" fontId="5" fillId="2" borderId="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0" fontId="41" fillId="0" borderId="0" xfId="0" applyFont="1" applyAlignment="1">
      <alignment horizontal="left" vertical="center" wrapText="1"/>
    </xf>
    <xf numFmtId="0" fontId="48" fillId="0" borderId="0" xfId="0" applyFont="1" applyAlignment="1">
      <alignment horizontal="left" vertical="center"/>
    </xf>
    <xf numFmtId="0" fontId="39" fillId="0" borderId="0" xfId="0" applyFont="1" applyAlignment="1">
      <alignment vertical="center"/>
    </xf>
    <xf numFmtId="0" fontId="40" fillId="0" borderId="0" xfId="0" applyFont="1" applyAlignment="1">
      <alignment vertical="center"/>
    </xf>
    <xf numFmtId="3" fontId="34" fillId="0" borderId="1" xfId="0" applyNumberFormat="1" applyFont="1" applyBorder="1" applyAlignment="1">
      <alignment horizontal="center" vertical="center" wrapText="1"/>
    </xf>
    <xf numFmtId="0" fontId="5" fillId="4" borderId="1" xfId="0" applyFont="1" applyFill="1" applyBorder="1" applyAlignment="1">
      <alignment horizontal="center" vertical="center" wrapText="1"/>
    </xf>
    <xf numFmtId="0" fontId="5" fillId="4" borderId="1" xfId="2" applyFont="1" applyFill="1" applyBorder="1" applyAlignment="1">
      <alignment horizontal="center" vertical="center" wrapText="1"/>
    </xf>
    <xf numFmtId="3" fontId="5" fillId="4" borderId="1" xfId="0" applyNumberFormat="1" applyFont="1" applyFill="1" applyBorder="1" applyAlignment="1">
      <alignment horizontal="center" vertical="center" wrapText="1"/>
    </xf>
    <xf numFmtId="49" fontId="5" fillId="4" borderId="1" xfId="0" applyNumberFormat="1" applyFont="1" applyFill="1" applyBorder="1" applyAlignment="1">
      <alignment horizontal="center" vertical="center" wrapText="1"/>
    </xf>
    <xf numFmtId="3" fontId="5" fillId="4" borderId="0" xfId="0" applyNumberFormat="1" applyFont="1" applyFill="1" applyAlignment="1">
      <alignment horizontal="center" vertical="center" wrapText="1"/>
    </xf>
    <xf numFmtId="0" fontId="5" fillId="4" borderId="0" xfId="0" applyFont="1" applyFill="1" applyAlignment="1">
      <alignment horizontal="center" vertical="center" wrapText="1"/>
    </xf>
    <xf numFmtId="3" fontId="5" fillId="5" borderId="1" xfId="0" applyNumberFormat="1" applyFont="1" applyFill="1" applyBorder="1" applyAlignment="1">
      <alignment horizontal="center" vertical="center" wrapText="1"/>
    </xf>
    <xf numFmtId="3" fontId="45" fillId="0" borderId="1" xfId="0" applyNumberFormat="1" applyFont="1" applyBorder="1" applyAlignment="1">
      <alignment horizontal="center" vertical="center" wrapText="1"/>
    </xf>
    <xf numFmtId="0" fontId="45" fillId="0" borderId="1" xfId="0" applyFont="1" applyBorder="1" applyAlignment="1">
      <alignment horizontal="center" vertical="center" wrapText="1"/>
    </xf>
    <xf numFmtId="0" fontId="45" fillId="0" borderId="0" xfId="0" applyFont="1" applyAlignment="1">
      <alignment horizontal="center" vertical="center" wrapText="1"/>
    </xf>
    <xf numFmtId="0" fontId="5" fillId="2" borderId="1" xfId="2" applyFont="1" applyFill="1" applyBorder="1" applyAlignment="1">
      <alignment horizontal="center" vertical="center" wrapText="1"/>
    </xf>
    <xf numFmtId="3" fontId="5" fillId="2" borderId="0" xfId="0" applyNumberFormat="1" applyFont="1" applyFill="1" applyAlignment="1">
      <alignment horizontal="center" vertical="center" wrapText="1"/>
    </xf>
    <xf numFmtId="0" fontId="5" fillId="2" borderId="0" xfId="0" applyFont="1" applyFill="1" applyAlignment="1">
      <alignment horizontal="center" vertical="center" wrapText="1"/>
    </xf>
    <xf numFmtId="0" fontId="7" fillId="0" borderId="1" xfId="0" applyFont="1" applyBorder="1" applyAlignment="1">
      <alignment horizontal="center" vertical="center" wrapText="1"/>
    </xf>
    <xf numFmtId="0" fontId="51" fillId="0" borderId="0" xfId="0" applyFont="1" applyAlignment="1">
      <alignment horizontal="left" vertical="center"/>
    </xf>
    <xf numFmtId="0" fontId="52" fillId="0" borderId="0" xfId="0" applyFont="1" applyAlignment="1">
      <alignment horizontal="left" vertical="center" wrapText="1"/>
    </xf>
    <xf numFmtId="0" fontId="53" fillId="0" borderId="0" xfId="0" applyFont="1" applyAlignment="1">
      <alignment horizontal="center"/>
    </xf>
    <xf numFmtId="2" fontId="53" fillId="0" borderId="0" xfId="0" applyNumberFormat="1" applyFont="1" applyAlignment="1">
      <alignment horizontal="center"/>
    </xf>
    <xf numFmtId="2" fontId="0" fillId="0" borderId="0" xfId="0" applyNumberFormat="1"/>
    <xf numFmtId="0" fontId="32" fillId="0" borderId="0" xfId="0" applyFont="1"/>
    <xf numFmtId="2" fontId="32" fillId="0" borderId="0" xfId="0" applyNumberFormat="1" applyFont="1"/>
    <xf numFmtId="0" fontId="32" fillId="2" borderId="0" xfId="0" applyFont="1" applyFill="1"/>
    <xf numFmtId="2" fontId="32" fillId="2" borderId="0" xfId="0" applyNumberFormat="1" applyFont="1" applyFill="1"/>
    <xf numFmtId="2" fontId="0" fillId="2" borderId="0" xfId="0" applyNumberFormat="1" applyFill="1"/>
    <xf numFmtId="0" fontId="23" fillId="0" borderId="0" xfId="0" applyFont="1"/>
    <xf numFmtId="3" fontId="5" fillId="6" borderId="0" xfId="0" applyNumberFormat="1" applyFont="1" applyFill="1" applyAlignment="1">
      <alignment horizontal="center" vertical="center" wrapText="1"/>
    </xf>
    <xf numFmtId="0" fontId="34" fillId="0" borderId="0" xfId="0" applyFont="1" applyAlignment="1">
      <alignment horizontal="center" vertical="center" wrapText="1"/>
    </xf>
    <xf numFmtId="3" fontId="34" fillId="0" borderId="0" xfId="0" applyNumberFormat="1" applyFont="1" applyAlignment="1">
      <alignment horizontal="center" vertical="center" wrapText="1"/>
    </xf>
    <xf numFmtId="3" fontId="45" fillId="0" borderId="0" xfId="0" applyNumberFormat="1" applyFont="1" applyAlignment="1">
      <alignment horizontal="left" vertical="center" wrapText="1"/>
    </xf>
    <xf numFmtId="3" fontId="45" fillId="0" borderId="0" xfId="0" applyNumberFormat="1" applyFont="1" applyAlignment="1">
      <alignment horizontal="center" vertical="center" wrapText="1"/>
    </xf>
    <xf numFmtId="3" fontId="5" fillId="0" borderId="0" xfId="9" applyNumberFormat="1" applyFont="1" applyFill="1" applyBorder="1" applyAlignment="1" applyProtection="1">
      <alignment horizontal="center" vertical="center" wrapText="1"/>
    </xf>
    <xf numFmtId="17" fontId="5" fillId="0" borderId="0" xfId="0" applyNumberFormat="1" applyFont="1" applyAlignment="1">
      <alignment horizontal="center" vertical="center" wrapText="1"/>
    </xf>
    <xf numFmtId="3" fontId="7" fillId="0" borderId="1" xfId="0" applyNumberFormat="1" applyFont="1" applyBorder="1" applyAlignment="1">
      <alignment horizontal="center" vertical="center" wrapText="1"/>
    </xf>
    <xf numFmtId="0" fontId="54" fillId="0" borderId="1" xfId="0" applyFont="1" applyBorder="1" applyAlignment="1">
      <alignment horizontal="center" vertical="center" wrapText="1"/>
    </xf>
    <xf numFmtId="0" fontId="54" fillId="0" borderId="0" xfId="0" applyFont="1" applyAlignment="1">
      <alignment horizontal="center" vertical="center" wrapText="1"/>
    </xf>
    <xf numFmtId="37" fontId="2" fillId="0" borderId="4" xfId="1" applyNumberFormat="1" applyFont="1" applyFill="1" applyBorder="1" applyAlignment="1">
      <alignment horizontal="center" vertical="center" wrapText="1"/>
    </xf>
    <xf numFmtId="37" fontId="3" fillId="0" borderId="13" xfId="1" applyNumberFormat="1" applyFont="1" applyFill="1" applyBorder="1" applyAlignment="1">
      <alignment horizontal="center" vertical="center" wrapText="1"/>
    </xf>
    <xf numFmtId="37" fontId="3" fillId="0" borderId="4" xfId="1" applyNumberFormat="1" applyFont="1" applyFill="1" applyBorder="1" applyAlignment="1">
      <alignment horizontal="center" vertical="center" wrapText="1"/>
    </xf>
    <xf numFmtId="3" fontId="3" fillId="0" borderId="4" xfId="0" applyNumberFormat="1" applyFont="1" applyBorder="1" applyAlignment="1">
      <alignment horizontal="center" vertical="center" wrapText="1"/>
    </xf>
    <xf numFmtId="37" fontId="56" fillId="0" borderId="1" xfId="1" applyNumberFormat="1" applyFont="1" applyFill="1" applyBorder="1" applyAlignment="1">
      <alignment horizontal="center" vertical="center" wrapText="1"/>
    </xf>
    <xf numFmtId="0" fontId="56" fillId="0" borderId="1" xfId="0" applyFont="1" applyBorder="1" applyAlignment="1">
      <alignment horizontal="center" vertical="center" wrapText="1"/>
    </xf>
    <xf numFmtId="3" fontId="57" fillId="0" borderId="1" xfId="0" applyNumberFormat="1" applyFont="1" applyBorder="1" applyAlignment="1">
      <alignment horizontal="center" vertical="center" wrapText="1"/>
    </xf>
    <xf numFmtId="0" fontId="57" fillId="0" borderId="1" xfId="0" applyFont="1" applyBorder="1" applyAlignment="1">
      <alignment horizontal="center" vertical="center" wrapText="1"/>
    </xf>
    <xf numFmtId="0" fontId="3" fillId="2" borderId="0" xfId="0" applyFont="1" applyFill="1" applyAlignment="1">
      <alignment horizontal="center" vertical="center" wrapText="1"/>
    </xf>
    <xf numFmtId="0" fontId="58" fillId="0" borderId="0" xfId="0" applyFont="1" applyAlignment="1">
      <alignment horizontal="center" vertical="center" wrapText="1"/>
    </xf>
    <xf numFmtId="3" fontId="57" fillId="2" borderId="1" xfId="0" applyNumberFormat="1" applyFont="1" applyFill="1" applyBorder="1" applyAlignment="1">
      <alignment horizontal="center" vertical="center" wrapText="1"/>
    </xf>
    <xf numFmtId="0" fontId="59" fillId="0" borderId="0" xfId="0" applyFont="1" applyAlignment="1">
      <alignment horizontal="center" vertical="center" wrapText="1"/>
    </xf>
    <xf numFmtId="0" fontId="59" fillId="0" borderId="1" xfId="0" applyFont="1" applyBorder="1" applyAlignment="1">
      <alignment horizontal="center" vertical="center" wrapText="1"/>
    </xf>
    <xf numFmtId="0" fontId="9" fillId="0" borderId="0" xfId="0" applyFont="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left" vertical="center" wrapText="1"/>
    </xf>
    <xf numFmtId="0" fontId="13" fillId="0" borderId="0" xfId="0" applyFont="1" applyAlignment="1">
      <alignment horizontal="center" vertical="center" wrapText="1"/>
    </xf>
    <xf numFmtId="0" fontId="19" fillId="0" borderId="1" xfId="4" applyFont="1" applyBorder="1" applyAlignment="1">
      <alignment horizontal="center" vertical="center" wrapText="1"/>
    </xf>
    <xf numFmtId="0" fontId="19" fillId="0" borderId="1" xfId="1" applyNumberFormat="1" applyFont="1" applyFill="1" applyBorder="1" applyAlignment="1">
      <alignment horizontal="center" vertical="center" wrapText="1"/>
    </xf>
    <xf numFmtId="0" fontId="19" fillId="0" borderId="0" xfId="4" applyFont="1" applyAlignment="1">
      <alignment horizontal="center" vertical="center" wrapText="1"/>
    </xf>
    <xf numFmtId="0" fontId="20" fillId="0" borderId="0" xfId="0" applyFont="1" applyAlignment="1">
      <alignment horizontal="center" vertical="center" wrapText="1"/>
    </xf>
    <xf numFmtId="0" fontId="12" fillId="0" borderId="1" xfId="4" applyFont="1" applyBorder="1" applyAlignment="1">
      <alignment horizontal="center" vertical="center" wrapText="1"/>
    </xf>
    <xf numFmtId="3" fontId="19" fillId="0" borderId="1" xfId="1" applyNumberFormat="1" applyFont="1" applyFill="1" applyBorder="1" applyAlignment="1">
      <alignment horizontal="center" vertical="center" wrapText="1"/>
    </xf>
    <xf numFmtId="0" fontId="19" fillId="0" borderId="0" xfId="1" applyNumberFormat="1" applyFont="1" applyFill="1" applyBorder="1" applyAlignment="1">
      <alignment horizontal="center" vertical="center" wrapText="1"/>
    </xf>
    <xf numFmtId="0" fontId="19" fillId="0" borderId="0" xfId="0" applyFont="1" applyAlignment="1">
      <alignment horizontal="center" vertical="center" wrapText="1"/>
    </xf>
    <xf numFmtId="0" fontId="12" fillId="0" borderId="1" xfId="0" applyFont="1" applyBorder="1" applyAlignment="1">
      <alignment horizontal="center" vertical="center" wrapText="1"/>
    </xf>
    <xf numFmtId="0" fontId="37" fillId="0" borderId="1" xfId="0" applyFont="1" applyBorder="1" applyAlignment="1">
      <alignment horizontal="center" vertical="center" wrapText="1"/>
    </xf>
    <xf numFmtId="0" fontId="18" fillId="0" borderId="11" xfId="0" applyFont="1" applyBorder="1" applyAlignment="1">
      <alignment horizontal="center" vertical="center" wrapText="1"/>
    </xf>
    <xf numFmtId="0" fontId="0" fillId="0" borderId="11" xfId="0" applyBorder="1" applyAlignment="1">
      <alignment vertical="center" wrapText="1"/>
    </xf>
    <xf numFmtId="0" fontId="30" fillId="0" borderId="6" xfId="0" applyFont="1" applyBorder="1" applyAlignment="1">
      <alignment horizontal="center" vertical="center" wrapText="1"/>
    </xf>
    <xf numFmtId="0" fontId="29" fillId="0" borderId="0" xfId="0" applyFont="1" applyAlignment="1">
      <alignment horizontal="left" vertical="center" wrapText="1"/>
    </xf>
    <xf numFmtId="0" fontId="23" fillId="0" borderId="0" xfId="0" applyFont="1" applyAlignment="1">
      <alignment vertical="center" wrapText="1"/>
    </xf>
    <xf numFmtId="0" fontId="0" fillId="0" borderId="0" xfId="0" applyAlignment="1">
      <alignment horizontal="center" vertical="center" wrapText="1"/>
    </xf>
    <xf numFmtId="0" fontId="37" fillId="0" borderId="0" xfId="0" applyFont="1" applyAlignment="1">
      <alignment horizontal="center" vertical="center" wrapText="1"/>
    </xf>
    <xf numFmtId="0" fontId="1" fillId="0" borderId="0" xfId="0" applyFont="1" applyAlignment="1">
      <alignment vertical="center" wrapText="1"/>
    </xf>
    <xf numFmtId="3" fontId="4" fillId="0" borderId="4" xfId="0" applyNumberFormat="1" applyFont="1" applyBorder="1" applyAlignment="1">
      <alignment horizontal="center" vertical="center" wrapText="1"/>
    </xf>
    <xf numFmtId="0" fontId="49" fillId="0" borderId="12" xfId="0" applyFont="1" applyBorder="1" applyAlignment="1">
      <alignment horizontal="center" vertical="center" wrapText="1"/>
    </xf>
    <xf numFmtId="0" fontId="49" fillId="0" borderId="10" xfId="0" applyFont="1" applyBorder="1" applyAlignment="1">
      <alignment horizontal="center" vertical="center" wrapText="1"/>
    </xf>
  </cellXfs>
  <cellStyles count="10">
    <cellStyle name="Comma" xfId="1" builtinId="3"/>
    <cellStyle name="Comma 2" xfId="9" xr:uid="{00000000-0005-0000-0000-000001000000}"/>
    <cellStyle name="Normal" xfId="0" builtinId="0"/>
    <cellStyle name="Normal 2" xfId="5" xr:uid="{00000000-0005-0000-0000-000003000000}"/>
    <cellStyle name="Normal 2 2" xfId="6" xr:uid="{00000000-0005-0000-0000-000004000000}"/>
    <cellStyle name="Normal 3" xfId="7" xr:uid="{00000000-0005-0000-0000-000005000000}"/>
    <cellStyle name="Normal_Ban Thao 2009" xfId="2" xr:uid="{00000000-0005-0000-0000-000006000000}"/>
    <cellStyle name="Normal_Ban Thao 2009 2" xfId="3" xr:uid="{00000000-0005-0000-0000-000007000000}"/>
    <cellStyle name="Normal_Sheet1" xfId="4" xr:uid="{00000000-0005-0000-0000-000008000000}"/>
    <cellStyle name="Normal_Sheet1 3" xfId="8" xr:uid="{00000000-0005-0000-0000-000009000000}"/>
  </cellStyles>
  <dxfs count="11">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11</xdr:col>
      <xdr:colOff>161925</xdr:colOff>
      <xdr:row>440</xdr:row>
      <xdr:rowOff>0</xdr:rowOff>
    </xdr:from>
    <xdr:to>
      <xdr:col>11</xdr:col>
      <xdr:colOff>361950</xdr:colOff>
      <xdr:row>451</xdr:row>
      <xdr:rowOff>333375</xdr:rowOff>
    </xdr:to>
    <xdr:sp macro="" textlink="">
      <xdr:nvSpPr>
        <xdr:cNvPr id="2094" name="AutoShape 1">
          <a:extLst>
            <a:ext uri="{FF2B5EF4-FFF2-40B4-BE49-F238E27FC236}">
              <a16:creationId xmlns:a16="http://schemas.microsoft.com/office/drawing/2014/main" id="{00000000-0008-0000-0700-00002E080000}"/>
            </a:ext>
          </a:extLst>
        </xdr:cNvPr>
        <xdr:cNvSpPr>
          <a:spLocks/>
        </xdr:cNvSpPr>
      </xdr:nvSpPr>
      <xdr:spPr bwMode="auto">
        <a:xfrm flipV="1">
          <a:off x="13096875" y="238144050"/>
          <a:ext cx="200025" cy="6657975"/>
        </a:xfrm>
        <a:prstGeom prst="rightBracket">
          <a:avLst>
            <a:gd name="adj" fmla="val 27738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161925</xdr:colOff>
      <xdr:row>440</xdr:row>
      <xdr:rowOff>0</xdr:rowOff>
    </xdr:from>
    <xdr:to>
      <xdr:col>13</xdr:col>
      <xdr:colOff>361950</xdr:colOff>
      <xdr:row>451</xdr:row>
      <xdr:rowOff>333375</xdr:rowOff>
    </xdr:to>
    <xdr:sp macro="" textlink="">
      <xdr:nvSpPr>
        <xdr:cNvPr id="3" name="AutoShape 2">
          <a:extLst>
            <a:ext uri="{FF2B5EF4-FFF2-40B4-BE49-F238E27FC236}">
              <a16:creationId xmlns:a16="http://schemas.microsoft.com/office/drawing/2014/main" id="{00000000-0008-0000-0700-000003000000}"/>
            </a:ext>
          </a:extLst>
        </xdr:cNvPr>
        <xdr:cNvSpPr>
          <a:spLocks/>
        </xdr:cNvSpPr>
      </xdr:nvSpPr>
      <xdr:spPr bwMode="auto">
        <a:xfrm flipV="1">
          <a:off x="14335125" y="274205700"/>
          <a:ext cx="200025" cy="7534275"/>
        </a:xfrm>
        <a:prstGeom prst="rightBracket">
          <a:avLst>
            <a:gd name="adj" fmla="val 313889"/>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161925</xdr:colOff>
      <xdr:row>140</xdr:row>
      <xdr:rowOff>0</xdr:rowOff>
    </xdr:from>
    <xdr:to>
      <xdr:col>13</xdr:col>
      <xdr:colOff>361950</xdr:colOff>
      <xdr:row>140</xdr:row>
      <xdr:rowOff>0</xdr:rowOff>
    </xdr:to>
    <xdr:sp macro="" textlink="">
      <xdr:nvSpPr>
        <xdr:cNvPr id="3180" name="AutoShape 1">
          <a:extLst>
            <a:ext uri="{FF2B5EF4-FFF2-40B4-BE49-F238E27FC236}">
              <a16:creationId xmlns:a16="http://schemas.microsoft.com/office/drawing/2014/main" id="{00000000-0008-0000-0800-00006C0C0000}"/>
            </a:ext>
          </a:extLst>
        </xdr:cNvPr>
        <xdr:cNvSpPr>
          <a:spLocks/>
        </xdr:cNvSpPr>
      </xdr:nvSpPr>
      <xdr:spPr bwMode="auto">
        <a:xfrm flipV="1">
          <a:off x="12068175" y="95516700"/>
          <a:ext cx="200025"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14</xdr:col>
      <xdr:colOff>161925</xdr:colOff>
      <xdr:row>140</xdr:row>
      <xdr:rowOff>0</xdr:rowOff>
    </xdr:from>
    <xdr:to>
      <xdr:col>14</xdr:col>
      <xdr:colOff>361950</xdr:colOff>
      <xdr:row>140</xdr:row>
      <xdr:rowOff>0</xdr:rowOff>
    </xdr:to>
    <xdr:sp macro="" textlink="">
      <xdr:nvSpPr>
        <xdr:cNvPr id="3181" name="AutoShape 2">
          <a:extLst>
            <a:ext uri="{FF2B5EF4-FFF2-40B4-BE49-F238E27FC236}">
              <a16:creationId xmlns:a16="http://schemas.microsoft.com/office/drawing/2014/main" id="{00000000-0008-0000-0800-00006D0C0000}"/>
            </a:ext>
          </a:extLst>
        </xdr:cNvPr>
        <xdr:cNvSpPr>
          <a:spLocks/>
        </xdr:cNvSpPr>
      </xdr:nvSpPr>
      <xdr:spPr bwMode="auto">
        <a:xfrm flipV="1">
          <a:off x="13563600" y="95516700"/>
          <a:ext cx="200025"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14</xdr:col>
      <xdr:colOff>161925</xdr:colOff>
      <xdr:row>138</xdr:row>
      <xdr:rowOff>0</xdr:rowOff>
    </xdr:from>
    <xdr:to>
      <xdr:col>14</xdr:col>
      <xdr:colOff>361950</xdr:colOff>
      <xdr:row>138</xdr:row>
      <xdr:rowOff>0</xdr:rowOff>
    </xdr:to>
    <xdr:sp macro="" textlink="">
      <xdr:nvSpPr>
        <xdr:cNvPr id="3182" name="AutoShape 3">
          <a:extLst>
            <a:ext uri="{FF2B5EF4-FFF2-40B4-BE49-F238E27FC236}">
              <a16:creationId xmlns:a16="http://schemas.microsoft.com/office/drawing/2014/main" id="{00000000-0008-0000-0800-00006E0C0000}"/>
            </a:ext>
          </a:extLst>
        </xdr:cNvPr>
        <xdr:cNvSpPr>
          <a:spLocks/>
        </xdr:cNvSpPr>
      </xdr:nvSpPr>
      <xdr:spPr bwMode="auto">
        <a:xfrm flipV="1">
          <a:off x="13563600" y="94783275"/>
          <a:ext cx="200025"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0</xdr:colOff>
      <xdr:row>117</xdr:row>
      <xdr:rowOff>0</xdr:rowOff>
    </xdr:from>
    <xdr:to>
      <xdr:col>13</xdr:col>
      <xdr:colOff>0</xdr:colOff>
      <xdr:row>117</xdr:row>
      <xdr:rowOff>0</xdr:rowOff>
    </xdr:to>
    <xdr:sp macro="" textlink="">
      <xdr:nvSpPr>
        <xdr:cNvPr id="38528" name="AutoShape 1">
          <a:extLst>
            <a:ext uri="{FF2B5EF4-FFF2-40B4-BE49-F238E27FC236}">
              <a16:creationId xmlns:a16="http://schemas.microsoft.com/office/drawing/2014/main" id="{00000000-0008-0000-0900-000080960000}"/>
            </a:ext>
          </a:extLst>
        </xdr:cNvPr>
        <xdr:cNvSpPr>
          <a:spLocks/>
        </xdr:cNvSpPr>
      </xdr:nvSpPr>
      <xdr:spPr bwMode="auto">
        <a:xfrm flipV="1">
          <a:off x="12611100" y="727519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118</xdr:row>
      <xdr:rowOff>0</xdr:rowOff>
    </xdr:from>
    <xdr:to>
      <xdr:col>13</xdr:col>
      <xdr:colOff>0</xdr:colOff>
      <xdr:row>118</xdr:row>
      <xdr:rowOff>0</xdr:rowOff>
    </xdr:to>
    <xdr:sp macro="" textlink="">
      <xdr:nvSpPr>
        <xdr:cNvPr id="38529" name="AutoShape 2">
          <a:extLst>
            <a:ext uri="{FF2B5EF4-FFF2-40B4-BE49-F238E27FC236}">
              <a16:creationId xmlns:a16="http://schemas.microsoft.com/office/drawing/2014/main" id="{00000000-0008-0000-0900-000081960000}"/>
            </a:ext>
          </a:extLst>
        </xdr:cNvPr>
        <xdr:cNvSpPr>
          <a:spLocks/>
        </xdr:cNvSpPr>
      </xdr:nvSpPr>
      <xdr:spPr bwMode="auto">
        <a:xfrm flipV="1">
          <a:off x="12611100" y="73152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118</xdr:row>
      <xdr:rowOff>0</xdr:rowOff>
    </xdr:from>
    <xdr:to>
      <xdr:col>13</xdr:col>
      <xdr:colOff>0</xdr:colOff>
      <xdr:row>118</xdr:row>
      <xdr:rowOff>0</xdr:rowOff>
    </xdr:to>
    <xdr:sp macro="" textlink="">
      <xdr:nvSpPr>
        <xdr:cNvPr id="38530" name="AutoShape 3">
          <a:extLst>
            <a:ext uri="{FF2B5EF4-FFF2-40B4-BE49-F238E27FC236}">
              <a16:creationId xmlns:a16="http://schemas.microsoft.com/office/drawing/2014/main" id="{00000000-0008-0000-0900-000082960000}"/>
            </a:ext>
          </a:extLst>
        </xdr:cNvPr>
        <xdr:cNvSpPr>
          <a:spLocks/>
        </xdr:cNvSpPr>
      </xdr:nvSpPr>
      <xdr:spPr bwMode="auto">
        <a:xfrm flipV="1">
          <a:off x="12611100" y="73152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119</xdr:row>
      <xdr:rowOff>0</xdr:rowOff>
    </xdr:from>
    <xdr:to>
      <xdr:col>13</xdr:col>
      <xdr:colOff>0</xdr:colOff>
      <xdr:row>119</xdr:row>
      <xdr:rowOff>0</xdr:rowOff>
    </xdr:to>
    <xdr:sp macro="" textlink="">
      <xdr:nvSpPr>
        <xdr:cNvPr id="38531" name="AutoShape 4">
          <a:extLst>
            <a:ext uri="{FF2B5EF4-FFF2-40B4-BE49-F238E27FC236}">
              <a16:creationId xmlns:a16="http://schemas.microsoft.com/office/drawing/2014/main" id="{00000000-0008-0000-0900-000083960000}"/>
            </a:ext>
          </a:extLst>
        </xdr:cNvPr>
        <xdr:cNvSpPr>
          <a:spLocks/>
        </xdr:cNvSpPr>
      </xdr:nvSpPr>
      <xdr:spPr bwMode="auto">
        <a:xfrm flipV="1">
          <a:off x="12611100" y="7375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121</xdr:row>
      <xdr:rowOff>0</xdr:rowOff>
    </xdr:from>
    <xdr:to>
      <xdr:col>13</xdr:col>
      <xdr:colOff>0</xdr:colOff>
      <xdr:row>121</xdr:row>
      <xdr:rowOff>0</xdr:rowOff>
    </xdr:to>
    <xdr:sp macro="" textlink="">
      <xdr:nvSpPr>
        <xdr:cNvPr id="38532" name="AutoShape 5">
          <a:extLst>
            <a:ext uri="{FF2B5EF4-FFF2-40B4-BE49-F238E27FC236}">
              <a16:creationId xmlns:a16="http://schemas.microsoft.com/office/drawing/2014/main" id="{00000000-0008-0000-0900-000084960000}"/>
            </a:ext>
          </a:extLst>
        </xdr:cNvPr>
        <xdr:cNvSpPr>
          <a:spLocks/>
        </xdr:cNvSpPr>
      </xdr:nvSpPr>
      <xdr:spPr bwMode="auto">
        <a:xfrm flipV="1">
          <a:off x="12611100" y="745712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123</xdr:row>
      <xdr:rowOff>0</xdr:rowOff>
    </xdr:from>
    <xdr:to>
      <xdr:col>13</xdr:col>
      <xdr:colOff>0</xdr:colOff>
      <xdr:row>123</xdr:row>
      <xdr:rowOff>0</xdr:rowOff>
    </xdr:to>
    <xdr:sp macro="" textlink="">
      <xdr:nvSpPr>
        <xdr:cNvPr id="38533" name="AutoShape 6">
          <a:extLst>
            <a:ext uri="{FF2B5EF4-FFF2-40B4-BE49-F238E27FC236}">
              <a16:creationId xmlns:a16="http://schemas.microsoft.com/office/drawing/2014/main" id="{00000000-0008-0000-0900-000085960000}"/>
            </a:ext>
          </a:extLst>
        </xdr:cNvPr>
        <xdr:cNvSpPr>
          <a:spLocks/>
        </xdr:cNvSpPr>
      </xdr:nvSpPr>
      <xdr:spPr bwMode="auto">
        <a:xfrm flipV="1">
          <a:off x="12611100" y="755332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125</xdr:row>
      <xdr:rowOff>0</xdr:rowOff>
    </xdr:from>
    <xdr:to>
      <xdr:col>13</xdr:col>
      <xdr:colOff>0</xdr:colOff>
      <xdr:row>125</xdr:row>
      <xdr:rowOff>0</xdr:rowOff>
    </xdr:to>
    <xdr:sp macro="" textlink="">
      <xdr:nvSpPr>
        <xdr:cNvPr id="38534" name="AutoShape 7">
          <a:extLst>
            <a:ext uri="{FF2B5EF4-FFF2-40B4-BE49-F238E27FC236}">
              <a16:creationId xmlns:a16="http://schemas.microsoft.com/office/drawing/2014/main" id="{00000000-0008-0000-0900-000086960000}"/>
            </a:ext>
          </a:extLst>
        </xdr:cNvPr>
        <xdr:cNvSpPr>
          <a:spLocks/>
        </xdr:cNvSpPr>
      </xdr:nvSpPr>
      <xdr:spPr bwMode="auto">
        <a:xfrm flipV="1">
          <a:off x="12611100" y="767334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127</xdr:row>
      <xdr:rowOff>0</xdr:rowOff>
    </xdr:from>
    <xdr:to>
      <xdr:col>13</xdr:col>
      <xdr:colOff>0</xdr:colOff>
      <xdr:row>127</xdr:row>
      <xdr:rowOff>0</xdr:rowOff>
    </xdr:to>
    <xdr:sp macro="" textlink="">
      <xdr:nvSpPr>
        <xdr:cNvPr id="38535" name="AutoShape 8">
          <a:extLst>
            <a:ext uri="{FF2B5EF4-FFF2-40B4-BE49-F238E27FC236}">
              <a16:creationId xmlns:a16="http://schemas.microsoft.com/office/drawing/2014/main" id="{00000000-0008-0000-0900-000087960000}"/>
            </a:ext>
          </a:extLst>
        </xdr:cNvPr>
        <xdr:cNvSpPr>
          <a:spLocks/>
        </xdr:cNvSpPr>
      </xdr:nvSpPr>
      <xdr:spPr bwMode="auto">
        <a:xfrm flipV="1">
          <a:off x="12611100" y="777335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129</xdr:row>
      <xdr:rowOff>0</xdr:rowOff>
    </xdr:from>
    <xdr:to>
      <xdr:col>13</xdr:col>
      <xdr:colOff>0</xdr:colOff>
      <xdr:row>129</xdr:row>
      <xdr:rowOff>0</xdr:rowOff>
    </xdr:to>
    <xdr:sp macro="" textlink="">
      <xdr:nvSpPr>
        <xdr:cNvPr id="38536" name="AutoShape 9">
          <a:extLst>
            <a:ext uri="{FF2B5EF4-FFF2-40B4-BE49-F238E27FC236}">
              <a16:creationId xmlns:a16="http://schemas.microsoft.com/office/drawing/2014/main" id="{00000000-0008-0000-0900-000088960000}"/>
            </a:ext>
          </a:extLst>
        </xdr:cNvPr>
        <xdr:cNvSpPr>
          <a:spLocks/>
        </xdr:cNvSpPr>
      </xdr:nvSpPr>
      <xdr:spPr bwMode="auto">
        <a:xfrm flipV="1">
          <a:off x="12611100" y="785336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131</xdr:row>
      <xdr:rowOff>0</xdr:rowOff>
    </xdr:from>
    <xdr:to>
      <xdr:col>13</xdr:col>
      <xdr:colOff>0</xdr:colOff>
      <xdr:row>131</xdr:row>
      <xdr:rowOff>0</xdr:rowOff>
    </xdr:to>
    <xdr:sp macro="" textlink="">
      <xdr:nvSpPr>
        <xdr:cNvPr id="38537" name="AutoShape 10">
          <a:extLst>
            <a:ext uri="{FF2B5EF4-FFF2-40B4-BE49-F238E27FC236}">
              <a16:creationId xmlns:a16="http://schemas.microsoft.com/office/drawing/2014/main" id="{00000000-0008-0000-0900-000089960000}"/>
            </a:ext>
          </a:extLst>
        </xdr:cNvPr>
        <xdr:cNvSpPr>
          <a:spLocks/>
        </xdr:cNvSpPr>
      </xdr:nvSpPr>
      <xdr:spPr bwMode="auto">
        <a:xfrm flipV="1">
          <a:off x="12611100" y="793337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133</xdr:row>
      <xdr:rowOff>0</xdr:rowOff>
    </xdr:from>
    <xdr:to>
      <xdr:col>13</xdr:col>
      <xdr:colOff>0</xdr:colOff>
      <xdr:row>133</xdr:row>
      <xdr:rowOff>0</xdr:rowOff>
    </xdr:to>
    <xdr:sp macro="" textlink="">
      <xdr:nvSpPr>
        <xdr:cNvPr id="38538" name="AutoShape 11">
          <a:extLst>
            <a:ext uri="{FF2B5EF4-FFF2-40B4-BE49-F238E27FC236}">
              <a16:creationId xmlns:a16="http://schemas.microsoft.com/office/drawing/2014/main" id="{00000000-0008-0000-0900-00008A960000}"/>
            </a:ext>
          </a:extLst>
        </xdr:cNvPr>
        <xdr:cNvSpPr>
          <a:spLocks/>
        </xdr:cNvSpPr>
      </xdr:nvSpPr>
      <xdr:spPr bwMode="auto">
        <a:xfrm flipV="1">
          <a:off x="12611100" y="805338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135</xdr:row>
      <xdr:rowOff>0</xdr:rowOff>
    </xdr:from>
    <xdr:to>
      <xdr:col>13</xdr:col>
      <xdr:colOff>0</xdr:colOff>
      <xdr:row>135</xdr:row>
      <xdr:rowOff>0</xdr:rowOff>
    </xdr:to>
    <xdr:sp macro="" textlink="">
      <xdr:nvSpPr>
        <xdr:cNvPr id="38539" name="AutoShape 12">
          <a:extLst>
            <a:ext uri="{FF2B5EF4-FFF2-40B4-BE49-F238E27FC236}">
              <a16:creationId xmlns:a16="http://schemas.microsoft.com/office/drawing/2014/main" id="{00000000-0008-0000-0900-00008B960000}"/>
            </a:ext>
          </a:extLst>
        </xdr:cNvPr>
        <xdr:cNvSpPr>
          <a:spLocks/>
        </xdr:cNvSpPr>
      </xdr:nvSpPr>
      <xdr:spPr bwMode="auto">
        <a:xfrm flipV="1">
          <a:off x="12611100" y="813339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137</xdr:row>
      <xdr:rowOff>0</xdr:rowOff>
    </xdr:from>
    <xdr:to>
      <xdr:col>13</xdr:col>
      <xdr:colOff>0</xdr:colOff>
      <xdr:row>137</xdr:row>
      <xdr:rowOff>0</xdr:rowOff>
    </xdr:to>
    <xdr:sp macro="" textlink="">
      <xdr:nvSpPr>
        <xdr:cNvPr id="38540" name="AutoShape 13">
          <a:extLst>
            <a:ext uri="{FF2B5EF4-FFF2-40B4-BE49-F238E27FC236}">
              <a16:creationId xmlns:a16="http://schemas.microsoft.com/office/drawing/2014/main" id="{00000000-0008-0000-0900-00008C960000}"/>
            </a:ext>
          </a:extLst>
        </xdr:cNvPr>
        <xdr:cNvSpPr>
          <a:spLocks/>
        </xdr:cNvSpPr>
      </xdr:nvSpPr>
      <xdr:spPr bwMode="auto">
        <a:xfrm flipV="1">
          <a:off x="12611100" y="82134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139</xdr:row>
      <xdr:rowOff>0</xdr:rowOff>
    </xdr:from>
    <xdr:to>
      <xdr:col>13</xdr:col>
      <xdr:colOff>0</xdr:colOff>
      <xdr:row>139</xdr:row>
      <xdr:rowOff>0</xdr:rowOff>
    </xdr:to>
    <xdr:sp macro="" textlink="">
      <xdr:nvSpPr>
        <xdr:cNvPr id="38541" name="AutoShape 14">
          <a:extLst>
            <a:ext uri="{FF2B5EF4-FFF2-40B4-BE49-F238E27FC236}">
              <a16:creationId xmlns:a16="http://schemas.microsoft.com/office/drawing/2014/main" id="{00000000-0008-0000-0900-00008D960000}"/>
            </a:ext>
          </a:extLst>
        </xdr:cNvPr>
        <xdr:cNvSpPr>
          <a:spLocks/>
        </xdr:cNvSpPr>
      </xdr:nvSpPr>
      <xdr:spPr bwMode="auto">
        <a:xfrm flipV="1">
          <a:off x="12611100" y="831342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141</xdr:row>
      <xdr:rowOff>0</xdr:rowOff>
    </xdr:from>
    <xdr:to>
      <xdr:col>13</xdr:col>
      <xdr:colOff>0</xdr:colOff>
      <xdr:row>141</xdr:row>
      <xdr:rowOff>0</xdr:rowOff>
    </xdr:to>
    <xdr:sp macro="" textlink="">
      <xdr:nvSpPr>
        <xdr:cNvPr id="38542" name="AutoShape 15">
          <a:extLst>
            <a:ext uri="{FF2B5EF4-FFF2-40B4-BE49-F238E27FC236}">
              <a16:creationId xmlns:a16="http://schemas.microsoft.com/office/drawing/2014/main" id="{00000000-0008-0000-0900-00008E960000}"/>
            </a:ext>
          </a:extLst>
        </xdr:cNvPr>
        <xdr:cNvSpPr>
          <a:spLocks/>
        </xdr:cNvSpPr>
      </xdr:nvSpPr>
      <xdr:spPr bwMode="auto">
        <a:xfrm flipV="1">
          <a:off x="12611100" y="837342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143</xdr:row>
      <xdr:rowOff>0</xdr:rowOff>
    </xdr:from>
    <xdr:to>
      <xdr:col>13</xdr:col>
      <xdr:colOff>0</xdr:colOff>
      <xdr:row>143</xdr:row>
      <xdr:rowOff>0</xdr:rowOff>
    </xdr:to>
    <xdr:sp macro="" textlink="">
      <xdr:nvSpPr>
        <xdr:cNvPr id="38543" name="AutoShape 16">
          <a:extLst>
            <a:ext uri="{FF2B5EF4-FFF2-40B4-BE49-F238E27FC236}">
              <a16:creationId xmlns:a16="http://schemas.microsoft.com/office/drawing/2014/main" id="{00000000-0008-0000-0900-00008F960000}"/>
            </a:ext>
          </a:extLst>
        </xdr:cNvPr>
        <xdr:cNvSpPr>
          <a:spLocks/>
        </xdr:cNvSpPr>
      </xdr:nvSpPr>
      <xdr:spPr bwMode="auto">
        <a:xfrm flipV="1">
          <a:off x="12611100" y="845343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145</xdr:row>
      <xdr:rowOff>0</xdr:rowOff>
    </xdr:from>
    <xdr:to>
      <xdr:col>13</xdr:col>
      <xdr:colOff>0</xdr:colOff>
      <xdr:row>145</xdr:row>
      <xdr:rowOff>0</xdr:rowOff>
    </xdr:to>
    <xdr:sp macro="" textlink="">
      <xdr:nvSpPr>
        <xdr:cNvPr id="38544" name="AutoShape 17">
          <a:extLst>
            <a:ext uri="{FF2B5EF4-FFF2-40B4-BE49-F238E27FC236}">
              <a16:creationId xmlns:a16="http://schemas.microsoft.com/office/drawing/2014/main" id="{00000000-0008-0000-0900-000090960000}"/>
            </a:ext>
          </a:extLst>
        </xdr:cNvPr>
        <xdr:cNvSpPr>
          <a:spLocks/>
        </xdr:cNvSpPr>
      </xdr:nvSpPr>
      <xdr:spPr bwMode="auto">
        <a:xfrm flipV="1">
          <a:off x="12611100" y="855345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147</xdr:row>
      <xdr:rowOff>0</xdr:rowOff>
    </xdr:from>
    <xdr:to>
      <xdr:col>13</xdr:col>
      <xdr:colOff>0</xdr:colOff>
      <xdr:row>147</xdr:row>
      <xdr:rowOff>0</xdr:rowOff>
    </xdr:to>
    <xdr:sp macro="" textlink="">
      <xdr:nvSpPr>
        <xdr:cNvPr id="38545" name="AutoShape 18">
          <a:extLst>
            <a:ext uri="{FF2B5EF4-FFF2-40B4-BE49-F238E27FC236}">
              <a16:creationId xmlns:a16="http://schemas.microsoft.com/office/drawing/2014/main" id="{00000000-0008-0000-0900-000091960000}"/>
            </a:ext>
          </a:extLst>
        </xdr:cNvPr>
        <xdr:cNvSpPr>
          <a:spLocks/>
        </xdr:cNvSpPr>
      </xdr:nvSpPr>
      <xdr:spPr bwMode="auto">
        <a:xfrm flipV="1">
          <a:off x="12611100" y="865346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149</xdr:row>
      <xdr:rowOff>0</xdr:rowOff>
    </xdr:from>
    <xdr:to>
      <xdr:col>13</xdr:col>
      <xdr:colOff>0</xdr:colOff>
      <xdr:row>149</xdr:row>
      <xdr:rowOff>0</xdr:rowOff>
    </xdr:to>
    <xdr:sp macro="" textlink="">
      <xdr:nvSpPr>
        <xdr:cNvPr id="38546" name="AutoShape 19">
          <a:extLst>
            <a:ext uri="{FF2B5EF4-FFF2-40B4-BE49-F238E27FC236}">
              <a16:creationId xmlns:a16="http://schemas.microsoft.com/office/drawing/2014/main" id="{00000000-0008-0000-0900-000092960000}"/>
            </a:ext>
          </a:extLst>
        </xdr:cNvPr>
        <xdr:cNvSpPr>
          <a:spLocks/>
        </xdr:cNvSpPr>
      </xdr:nvSpPr>
      <xdr:spPr bwMode="auto">
        <a:xfrm flipV="1">
          <a:off x="12611100" y="875347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151</xdr:row>
      <xdr:rowOff>0</xdr:rowOff>
    </xdr:from>
    <xdr:to>
      <xdr:col>13</xdr:col>
      <xdr:colOff>0</xdr:colOff>
      <xdr:row>151</xdr:row>
      <xdr:rowOff>0</xdr:rowOff>
    </xdr:to>
    <xdr:sp macro="" textlink="">
      <xdr:nvSpPr>
        <xdr:cNvPr id="38547" name="AutoShape 20">
          <a:extLst>
            <a:ext uri="{FF2B5EF4-FFF2-40B4-BE49-F238E27FC236}">
              <a16:creationId xmlns:a16="http://schemas.microsoft.com/office/drawing/2014/main" id="{00000000-0008-0000-0900-000093960000}"/>
            </a:ext>
          </a:extLst>
        </xdr:cNvPr>
        <xdr:cNvSpPr>
          <a:spLocks/>
        </xdr:cNvSpPr>
      </xdr:nvSpPr>
      <xdr:spPr bwMode="auto">
        <a:xfrm flipV="1">
          <a:off x="12611100" y="881348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153</xdr:row>
      <xdr:rowOff>0</xdr:rowOff>
    </xdr:from>
    <xdr:to>
      <xdr:col>13</xdr:col>
      <xdr:colOff>0</xdr:colOff>
      <xdr:row>153</xdr:row>
      <xdr:rowOff>0</xdr:rowOff>
    </xdr:to>
    <xdr:sp macro="" textlink="">
      <xdr:nvSpPr>
        <xdr:cNvPr id="38548" name="AutoShape 21">
          <a:extLst>
            <a:ext uri="{FF2B5EF4-FFF2-40B4-BE49-F238E27FC236}">
              <a16:creationId xmlns:a16="http://schemas.microsoft.com/office/drawing/2014/main" id="{00000000-0008-0000-0900-000094960000}"/>
            </a:ext>
          </a:extLst>
        </xdr:cNvPr>
        <xdr:cNvSpPr>
          <a:spLocks/>
        </xdr:cNvSpPr>
      </xdr:nvSpPr>
      <xdr:spPr bwMode="auto">
        <a:xfrm flipV="1">
          <a:off x="12611100" y="891349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155</xdr:row>
      <xdr:rowOff>0</xdr:rowOff>
    </xdr:from>
    <xdr:to>
      <xdr:col>13</xdr:col>
      <xdr:colOff>0</xdr:colOff>
      <xdr:row>155</xdr:row>
      <xdr:rowOff>0</xdr:rowOff>
    </xdr:to>
    <xdr:sp macro="" textlink="">
      <xdr:nvSpPr>
        <xdr:cNvPr id="38549" name="AutoShape 22">
          <a:extLst>
            <a:ext uri="{FF2B5EF4-FFF2-40B4-BE49-F238E27FC236}">
              <a16:creationId xmlns:a16="http://schemas.microsoft.com/office/drawing/2014/main" id="{00000000-0008-0000-0900-000095960000}"/>
            </a:ext>
          </a:extLst>
        </xdr:cNvPr>
        <xdr:cNvSpPr>
          <a:spLocks/>
        </xdr:cNvSpPr>
      </xdr:nvSpPr>
      <xdr:spPr bwMode="auto">
        <a:xfrm flipV="1">
          <a:off x="12611100" y="903351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157</xdr:row>
      <xdr:rowOff>0</xdr:rowOff>
    </xdr:from>
    <xdr:to>
      <xdr:col>13</xdr:col>
      <xdr:colOff>0</xdr:colOff>
      <xdr:row>157</xdr:row>
      <xdr:rowOff>0</xdr:rowOff>
    </xdr:to>
    <xdr:sp macro="" textlink="">
      <xdr:nvSpPr>
        <xdr:cNvPr id="38550" name="AutoShape 23">
          <a:extLst>
            <a:ext uri="{FF2B5EF4-FFF2-40B4-BE49-F238E27FC236}">
              <a16:creationId xmlns:a16="http://schemas.microsoft.com/office/drawing/2014/main" id="{00000000-0008-0000-0900-000096960000}"/>
            </a:ext>
          </a:extLst>
        </xdr:cNvPr>
        <xdr:cNvSpPr>
          <a:spLocks/>
        </xdr:cNvSpPr>
      </xdr:nvSpPr>
      <xdr:spPr bwMode="auto">
        <a:xfrm flipV="1">
          <a:off x="12611100" y="913352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159</xdr:row>
      <xdr:rowOff>0</xdr:rowOff>
    </xdr:from>
    <xdr:to>
      <xdr:col>13</xdr:col>
      <xdr:colOff>0</xdr:colOff>
      <xdr:row>159</xdr:row>
      <xdr:rowOff>0</xdr:rowOff>
    </xdr:to>
    <xdr:sp macro="" textlink="">
      <xdr:nvSpPr>
        <xdr:cNvPr id="38551" name="AutoShape 24">
          <a:extLst>
            <a:ext uri="{FF2B5EF4-FFF2-40B4-BE49-F238E27FC236}">
              <a16:creationId xmlns:a16="http://schemas.microsoft.com/office/drawing/2014/main" id="{00000000-0008-0000-0900-000097960000}"/>
            </a:ext>
          </a:extLst>
        </xdr:cNvPr>
        <xdr:cNvSpPr>
          <a:spLocks/>
        </xdr:cNvSpPr>
      </xdr:nvSpPr>
      <xdr:spPr bwMode="auto">
        <a:xfrm flipV="1">
          <a:off x="12611100" y="921353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161</xdr:row>
      <xdr:rowOff>0</xdr:rowOff>
    </xdr:from>
    <xdr:to>
      <xdr:col>13</xdr:col>
      <xdr:colOff>0</xdr:colOff>
      <xdr:row>161</xdr:row>
      <xdr:rowOff>0</xdr:rowOff>
    </xdr:to>
    <xdr:sp macro="" textlink="">
      <xdr:nvSpPr>
        <xdr:cNvPr id="38552" name="AutoShape 25">
          <a:extLst>
            <a:ext uri="{FF2B5EF4-FFF2-40B4-BE49-F238E27FC236}">
              <a16:creationId xmlns:a16="http://schemas.microsoft.com/office/drawing/2014/main" id="{00000000-0008-0000-0900-000098960000}"/>
            </a:ext>
          </a:extLst>
        </xdr:cNvPr>
        <xdr:cNvSpPr>
          <a:spLocks/>
        </xdr:cNvSpPr>
      </xdr:nvSpPr>
      <xdr:spPr bwMode="auto">
        <a:xfrm flipV="1">
          <a:off x="12611100" y="929354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163</xdr:row>
      <xdr:rowOff>0</xdr:rowOff>
    </xdr:from>
    <xdr:to>
      <xdr:col>13</xdr:col>
      <xdr:colOff>0</xdr:colOff>
      <xdr:row>163</xdr:row>
      <xdr:rowOff>0</xdr:rowOff>
    </xdr:to>
    <xdr:sp macro="" textlink="">
      <xdr:nvSpPr>
        <xdr:cNvPr id="38553" name="AutoShape 26">
          <a:extLst>
            <a:ext uri="{FF2B5EF4-FFF2-40B4-BE49-F238E27FC236}">
              <a16:creationId xmlns:a16="http://schemas.microsoft.com/office/drawing/2014/main" id="{00000000-0008-0000-0900-000099960000}"/>
            </a:ext>
          </a:extLst>
        </xdr:cNvPr>
        <xdr:cNvSpPr>
          <a:spLocks/>
        </xdr:cNvSpPr>
      </xdr:nvSpPr>
      <xdr:spPr bwMode="auto">
        <a:xfrm flipV="1">
          <a:off x="12611100" y="935355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165</xdr:row>
      <xdr:rowOff>0</xdr:rowOff>
    </xdr:from>
    <xdr:to>
      <xdr:col>13</xdr:col>
      <xdr:colOff>0</xdr:colOff>
      <xdr:row>165</xdr:row>
      <xdr:rowOff>0</xdr:rowOff>
    </xdr:to>
    <xdr:sp macro="" textlink="">
      <xdr:nvSpPr>
        <xdr:cNvPr id="38554" name="AutoShape 27">
          <a:extLst>
            <a:ext uri="{FF2B5EF4-FFF2-40B4-BE49-F238E27FC236}">
              <a16:creationId xmlns:a16="http://schemas.microsoft.com/office/drawing/2014/main" id="{00000000-0008-0000-0900-00009A960000}"/>
            </a:ext>
          </a:extLst>
        </xdr:cNvPr>
        <xdr:cNvSpPr>
          <a:spLocks/>
        </xdr:cNvSpPr>
      </xdr:nvSpPr>
      <xdr:spPr bwMode="auto">
        <a:xfrm flipV="1">
          <a:off x="12611100" y="947928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165</xdr:row>
      <xdr:rowOff>0</xdr:rowOff>
    </xdr:from>
    <xdr:to>
      <xdr:col>13</xdr:col>
      <xdr:colOff>0</xdr:colOff>
      <xdr:row>165</xdr:row>
      <xdr:rowOff>0</xdr:rowOff>
    </xdr:to>
    <xdr:sp macro="" textlink="">
      <xdr:nvSpPr>
        <xdr:cNvPr id="38555" name="AutoShape 28">
          <a:extLst>
            <a:ext uri="{FF2B5EF4-FFF2-40B4-BE49-F238E27FC236}">
              <a16:creationId xmlns:a16="http://schemas.microsoft.com/office/drawing/2014/main" id="{00000000-0008-0000-0900-00009B960000}"/>
            </a:ext>
          </a:extLst>
        </xdr:cNvPr>
        <xdr:cNvSpPr>
          <a:spLocks/>
        </xdr:cNvSpPr>
      </xdr:nvSpPr>
      <xdr:spPr bwMode="auto">
        <a:xfrm flipV="1">
          <a:off x="12611100" y="947928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167</xdr:row>
      <xdr:rowOff>0</xdr:rowOff>
    </xdr:from>
    <xdr:to>
      <xdr:col>13</xdr:col>
      <xdr:colOff>0</xdr:colOff>
      <xdr:row>167</xdr:row>
      <xdr:rowOff>0</xdr:rowOff>
    </xdr:to>
    <xdr:sp macro="" textlink="">
      <xdr:nvSpPr>
        <xdr:cNvPr id="38556" name="AutoShape 29">
          <a:extLst>
            <a:ext uri="{FF2B5EF4-FFF2-40B4-BE49-F238E27FC236}">
              <a16:creationId xmlns:a16="http://schemas.microsoft.com/office/drawing/2014/main" id="{00000000-0008-0000-0900-00009C960000}"/>
            </a:ext>
          </a:extLst>
        </xdr:cNvPr>
        <xdr:cNvSpPr>
          <a:spLocks/>
        </xdr:cNvSpPr>
      </xdr:nvSpPr>
      <xdr:spPr bwMode="auto">
        <a:xfrm flipV="1">
          <a:off x="12611100" y="953928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169</xdr:row>
      <xdr:rowOff>0</xdr:rowOff>
    </xdr:from>
    <xdr:to>
      <xdr:col>13</xdr:col>
      <xdr:colOff>0</xdr:colOff>
      <xdr:row>169</xdr:row>
      <xdr:rowOff>0</xdr:rowOff>
    </xdr:to>
    <xdr:sp macro="" textlink="">
      <xdr:nvSpPr>
        <xdr:cNvPr id="38557" name="AutoShape 30">
          <a:extLst>
            <a:ext uri="{FF2B5EF4-FFF2-40B4-BE49-F238E27FC236}">
              <a16:creationId xmlns:a16="http://schemas.microsoft.com/office/drawing/2014/main" id="{00000000-0008-0000-0900-00009D960000}"/>
            </a:ext>
          </a:extLst>
        </xdr:cNvPr>
        <xdr:cNvSpPr>
          <a:spLocks/>
        </xdr:cNvSpPr>
      </xdr:nvSpPr>
      <xdr:spPr bwMode="auto">
        <a:xfrm flipV="1">
          <a:off x="12611100" y="959929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171</xdr:row>
      <xdr:rowOff>0</xdr:rowOff>
    </xdr:from>
    <xdr:to>
      <xdr:col>13</xdr:col>
      <xdr:colOff>0</xdr:colOff>
      <xdr:row>171</xdr:row>
      <xdr:rowOff>0</xdr:rowOff>
    </xdr:to>
    <xdr:sp macro="" textlink="">
      <xdr:nvSpPr>
        <xdr:cNvPr id="38558" name="AutoShape 31">
          <a:extLst>
            <a:ext uri="{FF2B5EF4-FFF2-40B4-BE49-F238E27FC236}">
              <a16:creationId xmlns:a16="http://schemas.microsoft.com/office/drawing/2014/main" id="{00000000-0008-0000-0900-00009E960000}"/>
            </a:ext>
          </a:extLst>
        </xdr:cNvPr>
        <xdr:cNvSpPr>
          <a:spLocks/>
        </xdr:cNvSpPr>
      </xdr:nvSpPr>
      <xdr:spPr bwMode="auto">
        <a:xfrm flipV="1">
          <a:off x="12611100" y="965930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173</xdr:row>
      <xdr:rowOff>0</xdr:rowOff>
    </xdr:from>
    <xdr:to>
      <xdr:col>13</xdr:col>
      <xdr:colOff>0</xdr:colOff>
      <xdr:row>173</xdr:row>
      <xdr:rowOff>0</xdr:rowOff>
    </xdr:to>
    <xdr:sp macro="" textlink="">
      <xdr:nvSpPr>
        <xdr:cNvPr id="38559" name="AutoShape 32">
          <a:extLst>
            <a:ext uri="{FF2B5EF4-FFF2-40B4-BE49-F238E27FC236}">
              <a16:creationId xmlns:a16="http://schemas.microsoft.com/office/drawing/2014/main" id="{00000000-0008-0000-0900-00009F960000}"/>
            </a:ext>
          </a:extLst>
        </xdr:cNvPr>
        <xdr:cNvSpPr>
          <a:spLocks/>
        </xdr:cNvSpPr>
      </xdr:nvSpPr>
      <xdr:spPr bwMode="auto">
        <a:xfrm flipV="1">
          <a:off x="12611100" y="96993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175</xdr:row>
      <xdr:rowOff>0</xdr:rowOff>
    </xdr:from>
    <xdr:to>
      <xdr:col>13</xdr:col>
      <xdr:colOff>0</xdr:colOff>
      <xdr:row>175</xdr:row>
      <xdr:rowOff>0</xdr:rowOff>
    </xdr:to>
    <xdr:sp macro="" textlink="">
      <xdr:nvSpPr>
        <xdr:cNvPr id="38560" name="AutoShape 33">
          <a:extLst>
            <a:ext uri="{FF2B5EF4-FFF2-40B4-BE49-F238E27FC236}">
              <a16:creationId xmlns:a16="http://schemas.microsoft.com/office/drawing/2014/main" id="{00000000-0008-0000-0900-0000A0960000}"/>
            </a:ext>
          </a:extLst>
        </xdr:cNvPr>
        <xdr:cNvSpPr>
          <a:spLocks/>
        </xdr:cNvSpPr>
      </xdr:nvSpPr>
      <xdr:spPr bwMode="auto">
        <a:xfrm flipV="1">
          <a:off x="12611100" y="979932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177</xdr:row>
      <xdr:rowOff>0</xdr:rowOff>
    </xdr:from>
    <xdr:to>
      <xdr:col>13</xdr:col>
      <xdr:colOff>0</xdr:colOff>
      <xdr:row>177</xdr:row>
      <xdr:rowOff>0</xdr:rowOff>
    </xdr:to>
    <xdr:sp macro="" textlink="">
      <xdr:nvSpPr>
        <xdr:cNvPr id="38561" name="AutoShape 34">
          <a:extLst>
            <a:ext uri="{FF2B5EF4-FFF2-40B4-BE49-F238E27FC236}">
              <a16:creationId xmlns:a16="http://schemas.microsoft.com/office/drawing/2014/main" id="{00000000-0008-0000-0900-0000A1960000}"/>
            </a:ext>
          </a:extLst>
        </xdr:cNvPr>
        <xdr:cNvSpPr>
          <a:spLocks/>
        </xdr:cNvSpPr>
      </xdr:nvSpPr>
      <xdr:spPr bwMode="auto">
        <a:xfrm flipV="1">
          <a:off x="12611100" y="985932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179</xdr:row>
      <xdr:rowOff>0</xdr:rowOff>
    </xdr:from>
    <xdr:to>
      <xdr:col>13</xdr:col>
      <xdr:colOff>0</xdr:colOff>
      <xdr:row>179</xdr:row>
      <xdr:rowOff>0</xdr:rowOff>
    </xdr:to>
    <xdr:sp macro="" textlink="">
      <xdr:nvSpPr>
        <xdr:cNvPr id="38562" name="AutoShape 35">
          <a:extLst>
            <a:ext uri="{FF2B5EF4-FFF2-40B4-BE49-F238E27FC236}">
              <a16:creationId xmlns:a16="http://schemas.microsoft.com/office/drawing/2014/main" id="{00000000-0008-0000-0900-0000A2960000}"/>
            </a:ext>
          </a:extLst>
        </xdr:cNvPr>
        <xdr:cNvSpPr>
          <a:spLocks/>
        </xdr:cNvSpPr>
      </xdr:nvSpPr>
      <xdr:spPr bwMode="auto">
        <a:xfrm flipV="1">
          <a:off x="12611100" y="993933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181</xdr:row>
      <xdr:rowOff>0</xdr:rowOff>
    </xdr:from>
    <xdr:to>
      <xdr:col>13</xdr:col>
      <xdr:colOff>0</xdr:colOff>
      <xdr:row>181</xdr:row>
      <xdr:rowOff>0</xdr:rowOff>
    </xdr:to>
    <xdr:sp macro="" textlink="">
      <xdr:nvSpPr>
        <xdr:cNvPr id="38563" name="AutoShape 36">
          <a:extLst>
            <a:ext uri="{FF2B5EF4-FFF2-40B4-BE49-F238E27FC236}">
              <a16:creationId xmlns:a16="http://schemas.microsoft.com/office/drawing/2014/main" id="{00000000-0008-0000-0900-0000A3960000}"/>
            </a:ext>
          </a:extLst>
        </xdr:cNvPr>
        <xdr:cNvSpPr>
          <a:spLocks/>
        </xdr:cNvSpPr>
      </xdr:nvSpPr>
      <xdr:spPr bwMode="auto">
        <a:xfrm flipV="1">
          <a:off x="12611100" y="1001934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183</xdr:row>
      <xdr:rowOff>0</xdr:rowOff>
    </xdr:from>
    <xdr:to>
      <xdr:col>13</xdr:col>
      <xdr:colOff>0</xdr:colOff>
      <xdr:row>183</xdr:row>
      <xdr:rowOff>0</xdr:rowOff>
    </xdr:to>
    <xdr:sp macro="" textlink="">
      <xdr:nvSpPr>
        <xdr:cNvPr id="38564" name="AutoShape 37">
          <a:extLst>
            <a:ext uri="{FF2B5EF4-FFF2-40B4-BE49-F238E27FC236}">
              <a16:creationId xmlns:a16="http://schemas.microsoft.com/office/drawing/2014/main" id="{00000000-0008-0000-0900-0000A4960000}"/>
            </a:ext>
          </a:extLst>
        </xdr:cNvPr>
        <xdr:cNvSpPr>
          <a:spLocks/>
        </xdr:cNvSpPr>
      </xdr:nvSpPr>
      <xdr:spPr bwMode="auto">
        <a:xfrm flipV="1">
          <a:off x="12611100" y="1007935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184</xdr:row>
      <xdr:rowOff>0</xdr:rowOff>
    </xdr:from>
    <xdr:to>
      <xdr:col>13</xdr:col>
      <xdr:colOff>0</xdr:colOff>
      <xdr:row>184</xdr:row>
      <xdr:rowOff>0</xdr:rowOff>
    </xdr:to>
    <xdr:sp macro="" textlink="">
      <xdr:nvSpPr>
        <xdr:cNvPr id="38565" name="AutoShape 38">
          <a:extLst>
            <a:ext uri="{FF2B5EF4-FFF2-40B4-BE49-F238E27FC236}">
              <a16:creationId xmlns:a16="http://schemas.microsoft.com/office/drawing/2014/main" id="{00000000-0008-0000-0900-0000A5960000}"/>
            </a:ext>
          </a:extLst>
        </xdr:cNvPr>
        <xdr:cNvSpPr>
          <a:spLocks/>
        </xdr:cNvSpPr>
      </xdr:nvSpPr>
      <xdr:spPr bwMode="auto">
        <a:xfrm flipV="1">
          <a:off x="12611100" y="1011936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186</xdr:row>
      <xdr:rowOff>0</xdr:rowOff>
    </xdr:from>
    <xdr:to>
      <xdr:col>13</xdr:col>
      <xdr:colOff>0</xdr:colOff>
      <xdr:row>186</xdr:row>
      <xdr:rowOff>0</xdr:rowOff>
    </xdr:to>
    <xdr:sp macro="" textlink="">
      <xdr:nvSpPr>
        <xdr:cNvPr id="38566" name="AutoShape 39">
          <a:extLst>
            <a:ext uri="{FF2B5EF4-FFF2-40B4-BE49-F238E27FC236}">
              <a16:creationId xmlns:a16="http://schemas.microsoft.com/office/drawing/2014/main" id="{00000000-0008-0000-0900-0000A6960000}"/>
            </a:ext>
          </a:extLst>
        </xdr:cNvPr>
        <xdr:cNvSpPr>
          <a:spLocks/>
        </xdr:cNvSpPr>
      </xdr:nvSpPr>
      <xdr:spPr bwMode="auto">
        <a:xfrm flipV="1">
          <a:off x="12611100" y="1017936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188</xdr:row>
      <xdr:rowOff>0</xdr:rowOff>
    </xdr:from>
    <xdr:to>
      <xdr:col>13</xdr:col>
      <xdr:colOff>0</xdr:colOff>
      <xdr:row>188</xdr:row>
      <xdr:rowOff>0</xdr:rowOff>
    </xdr:to>
    <xdr:sp macro="" textlink="">
      <xdr:nvSpPr>
        <xdr:cNvPr id="38567" name="AutoShape 40">
          <a:extLst>
            <a:ext uri="{FF2B5EF4-FFF2-40B4-BE49-F238E27FC236}">
              <a16:creationId xmlns:a16="http://schemas.microsoft.com/office/drawing/2014/main" id="{00000000-0008-0000-0900-0000A7960000}"/>
            </a:ext>
          </a:extLst>
        </xdr:cNvPr>
        <xdr:cNvSpPr>
          <a:spLocks/>
        </xdr:cNvSpPr>
      </xdr:nvSpPr>
      <xdr:spPr bwMode="auto">
        <a:xfrm flipV="1">
          <a:off x="12611100" y="1021937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190</xdr:row>
      <xdr:rowOff>0</xdr:rowOff>
    </xdr:from>
    <xdr:to>
      <xdr:col>13</xdr:col>
      <xdr:colOff>0</xdr:colOff>
      <xdr:row>190</xdr:row>
      <xdr:rowOff>0</xdr:rowOff>
    </xdr:to>
    <xdr:sp macro="" textlink="">
      <xdr:nvSpPr>
        <xdr:cNvPr id="38568" name="AutoShape 41">
          <a:extLst>
            <a:ext uri="{FF2B5EF4-FFF2-40B4-BE49-F238E27FC236}">
              <a16:creationId xmlns:a16="http://schemas.microsoft.com/office/drawing/2014/main" id="{00000000-0008-0000-0900-0000A8960000}"/>
            </a:ext>
          </a:extLst>
        </xdr:cNvPr>
        <xdr:cNvSpPr>
          <a:spLocks/>
        </xdr:cNvSpPr>
      </xdr:nvSpPr>
      <xdr:spPr bwMode="auto">
        <a:xfrm flipV="1">
          <a:off x="12611100" y="1027938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192</xdr:row>
      <xdr:rowOff>0</xdr:rowOff>
    </xdr:from>
    <xdr:to>
      <xdr:col>13</xdr:col>
      <xdr:colOff>0</xdr:colOff>
      <xdr:row>192</xdr:row>
      <xdr:rowOff>0</xdr:rowOff>
    </xdr:to>
    <xdr:sp macro="" textlink="">
      <xdr:nvSpPr>
        <xdr:cNvPr id="38569" name="AutoShape 42">
          <a:extLst>
            <a:ext uri="{FF2B5EF4-FFF2-40B4-BE49-F238E27FC236}">
              <a16:creationId xmlns:a16="http://schemas.microsoft.com/office/drawing/2014/main" id="{00000000-0008-0000-0900-0000A9960000}"/>
            </a:ext>
          </a:extLst>
        </xdr:cNvPr>
        <xdr:cNvSpPr>
          <a:spLocks/>
        </xdr:cNvSpPr>
      </xdr:nvSpPr>
      <xdr:spPr bwMode="auto">
        <a:xfrm flipV="1">
          <a:off x="12611100" y="1035939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194</xdr:row>
      <xdr:rowOff>0</xdr:rowOff>
    </xdr:from>
    <xdr:to>
      <xdr:col>13</xdr:col>
      <xdr:colOff>0</xdr:colOff>
      <xdr:row>194</xdr:row>
      <xdr:rowOff>0</xdr:rowOff>
    </xdr:to>
    <xdr:sp macro="" textlink="">
      <xdr:nvSpPr>
        <xdr:cNvPr id="38570" name="AutoShape 43">
          <a:extLst>
            <a:ext uri="{FF2B5EF4-FFF2-40B4-BE49-F238E27FC236}">
              <a16:creationId xmlns:a16="http://schemas.microsoft.com/office/drawing/2014/main" id="{00000000-0008-0000-0900-0000AA960000}"/>
            </a:ext>
          </a:extLst>
        </xdr:cNvPr>
        <xdr:cNvSpPr>
          <a:spLocks/>
        </xdr:cNvSpPr>
      </xdr:nvSpPr>
      <xdr:spPr bwMode="auto">
        <a:xfrm flipV="1">
          <a:off x="12611100" y="1045940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196</xdr:row>
      <xdr:rowOff>0</xdr:rowOff>
    </xdr:from>
    <xdr:to>
      <xdr:col>13</xdr:col>
      <xdr:colOff>0</xdr:colOff>
      <xdr:row>196</xdr:row>
      <xdr:rowOff>0</xdr:rowOff>
    </xdr:to>
    <xdr:sp macro="" textlink="">
      <xdr:nvSpPr>
        <xdr:cNvPr id="38571" name="AutoShape 44">
          <a:extLst>
            <a:ext uri="{FF2B5EF4-FFF2-40B4-BE49-F238E27FC236}">
              <a16:creationId xmlns:a16="http://schemas.microsoft.com/office/drawing/2014/main" id="{00000000-0008-0000-0900-0000AB960000}"/>
            </a:ext>
          </a:extLst>
        </xdr:cNvPr>
        <xdr:cNvSpPr>
          <a:spLocks/>
        </xdr:cNvSpPr>
      </xdr:nvSpPr>
      <xdr:spPr bwMode="auto">
        <a:xfrm flipV="1">
          <a:off x="12611100" y="1053941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198</xdr:row>
      <xdr:rowOff>0</xdr:rowOff>
    </xdr:from>
    <xdr:to>
      <xdr:col>13</xdr:col>
      <xdr:colOff>0</xdr:colOff>
      <xdr:row>198</xdr:row>
      <xdr:rowOff>0</xdr:rowOff>
    </xdr:to>
    <xdr:sp macro="" textlink="">
      <xdr:nvSpPr>
        <xdr:cNvPr id="38572" name="AutoShape 45">
          <a:extLst>
            <a:ext uri="{FF2B5EF4-FFF2-40B4-BE49-F238E27FC236}">
              <a16:creationId xmlns:a16="http://schemas.microsoft.com/office/drawing/2014/main" id="{00000000-0008-0000-0900-0000AC960000}"/>
            </a:ext>
          </a:extLst>
        </xdr:cNvPr>
        <xdr:cNvSpPr>
          <a:spLocks/>
        </xdr:cNvSpPr>
      </xdr:nvSpPr>
      <xdr:spPr bwMode="auto">
        <a:xfrm flipV="1">
          <a:off x="12611100" y="1061942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200</xdr:row>
      <xdr:rowOff>0</xdr:rowOff>
    </xdr:from>
    <xdr:to>
      <xdr:col>13</xdr:col>
      <xdr:colOff>0</xdr:colOff>
      <xdr:row>200</xdr:row>
      <xdr:rowOff>0</xdr:rowOff>
    </xdr:to>
    <xdr:sp macro="" textlink="">
      <xdr:nvSpPr>
        <xdr:cNvPr id="38573" name="AutoShape 46">
          <a:extLst>
            <a:ext uri="{FF2B5EF4-FFF2-40B4-BE49-F238E27FC236}">
              <a16:creationId xmlns:a16="http://schemas.microsoft.com/office/drawing/2014/main" id="{00000000-0008-0000-0900-0000AD960000}"/>
            </a:ext>
          </a:extLst>
        </xdr:cNvPr>
        <xdr:cNvSpPr>
          <a:spLocks/>
        </xdr:cNvSpPr>
      </xdr:nvSpPr>
      <xdr:spPr bwMode="auto">
        <a:xfrm flipV="1">
          <a:off x="12611100" y="1069943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202</xdr:row>
      <xdr:rowOff>0</xdr:rowOff>
    </xdr:from>
    <xdr:to>
      <xdr:col>13</xdr:col>
      <xdr:colOff>0</xdr:colOff>
      <xdr:row>202</xdr:row>
      <xdr:rowOff>0</xdr:rowOff>
    </xdr:to>
    <xdr:sp macro="" textlink="">
      <xdr:nvSpPr>
        <xdr:cNvPr id="38574" name="AutoShape 47">
          <a:extLst>
            <a:ext uri="{FF2B5EF4-FFF2-40B4-BE49-F238E27FC236}">
              <a16:creationId xmlns:a16="http://schemas.microsoft.com/office/drawing/2014/main" id="{00000000-0008-0000-0900-0000AE960000}"/>
            </a:ext>
          </a:extLst>
        </xdr:cNvPr>
        <xdr:cNvSpPr>
          <a:spLocks/>
        </xdr:cNvSpPr>
      </xdr:nvSpPr>
      <xdr:spPr bwMode="auto">
        <a:xfrm flipV="1">
          <a:off x="12611100" y="1077944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204</xdr:row>
      <xdr:rowOff>0</xdr:rowOff>
    </xdr:from>
    <xdr:to>
      <xdr:col>13</xdr:col>
      <xdr:colOff>0</xdr:colOff>
      <xdr:row>204</xdr:row>
      <xdr:rowOff>0</xdr:rowOff>
    </xdr:to>
    <xdr:sp macro="" textlink="">
      <xdr:nvSpPr>
        <xdr:cNvPr id="38575" name="AutoShape 48">
          <a:extLst>
            <a:ext uri="{FF2B5EF4-FFF2-40B4-BE49-F238E27FC236}">
              <a16:creationId xmlns:a16="http://schemas.microsoft.com/office/drawing/2014/main" id="{00000000-0008-0000-0900-0000AF960000}"/>
            </a:ext>
          </a:extLst>
        </xdr:cNvPr>
        <xdr:cNvSpPr>
          <a:spLocks/>
        </xdr:cNvSpPr>
      </xdr:nvSpPr>
      <xdr:spPr bwMode="auto">
        <a:xfrm flipV="1">
          <a:off x="12611100" y="1085945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206</xdr:row>
      <xdr:rowOff>0</xdr:rowOff>
    </xdr:from>
    <xdr:to>
      <xdr:col>13</xdr:col>
      <xdr:colOff>0</xdr:colOff>
      <xdr:row>206</xdr:row>
      <xdr:rowOff>0</xdr:rowOff>
    </xdr:to>
    <xdr:sp macro="" textlink="">
      <xdr:nvSpPr>
        <xdr:cNvPr id="38576" name="AutoShape 49">
          <a:extLst>
            <a:ext uri="{FF2B5EF4-FFF2-40B4-BE49-F238E27FC236}">
              <a16:creationId xmlns:a16="http://schemas.microsoft.com/office/drawing/2014/main" id="{00000000-0008-0000-0900-0000B0960000}"/>
            </a:ext>
          </a:extLst>
        </xdr:cNvPr>
        <xdr:cNvSpPr>
          <a:spLocks/>
        </xdr:cNvSpPr>
      </xdr:nvSpPr>
      <xdr:spPr bwMode="auto">
        <a:xfrm flipV="1">
          <a:off x="12611100" y="1093946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208</xdr:row>
      <xdr:rowOff>0</xdr:rowOff>
    </xdr:from>
    <xdr:to>
      <xdr:col>13</xdr:col>
      <xdr:colOff>0</xdr:colOff>
      <xdr:row>208</xdr:row>
      <xdr:rowOff>0</xdr:rowOff>
    </xdr:to>
    <xdr:sp macro="" textlink="">
      <xdr:nvSpPr>
        <xdr:cNvPr id="38577" name="AutoShape 50">
          <a:extLst>
            <a:ext uri="{FF2B5EF4-FFF2-40B4-BE49-F238E27FC236}">
              <a16:creationId xmlns:a16="http://schemas.microsoft.com/office/drawing/2014/main" id="{00000000-0008-0000-0900-0000B1960000}"/>
            </a:ext>
          </a:extLst>
        </xdr:cNvPr>
        <xdr:cNvSpPr>
          <a:spLocks/>
        </xdr:cNvSpPr>
      </xdr:nvSpPr>
      <xdr:spPr bwMode="auto">
        <a:xfrm flipV="1">
          <a:off x="12611100" y="1103947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210</xdr:row>
      <xdr:rowOff>0</xdr:rowOff>
    </xdr:from>
    <xdr:to>
      <xdr:col>13</xdr:col>
      <xdr:colOff>0</xdr:colOff>
      <xdr:row>210</xdr:row>
      <xdr:rowOff>0</xdr:rowOff>
    </xdr:to>
    <xdr:sp macro="" textlink="">
      <xdr:nvSpPr>
        <xdr:cNvPr id="38578" name="AutoShape 51">
          <a:extLst>
            <a:ext uri="{FF2B5EF4-FFF2-40B4-BE49-F238E27FC236}">
              <a16:creationId xmlns:a16="http://schemas.microsoft.com/office/drawing/2014/main" id="{00000000-0008-0000-0900-0000B2960000}"/>
            </a:ext>
          </a:extLst>
        </xdr:cNvPr>
        <xdr:cNvSpPr>
          <a:spLocks/>
        </xdr:cNvSpPr>
      </xdr:nvSpPr>
      <xdr:spPr bwMode="auto">
        <a:xfrm flipV="1">
          <a:off x="12611100" y="1111948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211</xdr:row>
      <xdr:rowOff>0</xdr:rowOff>
    </xdr:from>
    <xdr:to>
      <xdr:col>13</xdr:col>
      <xdr:colOff>0</xdr:colOff>
      <xdr:row>211</xdr:row>
      <xdr:rowOff>0</xdr:rowOff>
    </xdr:to>
    <xdr:sp macro="" textlink="">
      <xdr:nvSpPr>
        <xdr:cNvPr id="38579" name="AutoShape 52">
          <a:extLst>
            <a:ext uri="{FF2B5EF4-FFF2-40B4-BE49-F238E27FC236}">
              <a16:creationId xmlns:a16="http://schemas.microsoft.com/office/drawing/2014/main" id="{00000000-0008-0000-0900-0000B3960000}"/>
            </a:ext>
          </a:extLst>
        </xdr:cNvPr>
        <xdr:cNvSpPr>
          <a:spLocks/>
        </xdr:cNvSpPr>
      </xdr:nvSpPr>
      <xdr:spPr bwMode="auto">
        <a:xfrm flipV="1">
          <a:off x="12611100" y="1115949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211</xdr:row>
      <xdr:rowOff>0</xdr:rowOff>
    </xdr:from>
    <xdr:to>
      <xdr:col>13</xdr:col>
      <xdr:colOff>0</xdr:colOff>
      <xdr:row>211</xdr:row>
      <xdr:rowOff>0</xdr:rowOff>
    </xdr:to>
    <xdr:sp macro="" textlink="">
      <xdr:nvSpPr>
        <xdr:cNvPr id="38580" name="AutoShape 53">
          <a:extLst>
            <a:ext uri="{FF2B5EF4-FFF2-40B4-BE49-F238E27FC236}">
              <a16:creationId xmlns:a16="http://schemas.microsoft.com/office/drawing/2014/main" id="{00000000-0008-0000-0900-0000B4960000}"/>
            </a:ext>
          </a:extLst>
        </xdr:cNvPr>
        <xdr:cNvSpPr>
          <a:spLocks/>
        </xdr:cNvSpPr>
      </xdr:nvSpPr>
      <xdr:spPr bwMode="auto">
        <a:xfrm flipV="1">
          <a:off x="12611100" y="1115949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211</xdr:row>
      <xdr:rowOff>0</xdr:rowOff>
    </xdr:from>
    <xdr:to>
      <xdr:col>13</xdr:col>
      <xdr:colOff>0</xdr:colOff>
      <xdr:row>211</xdr:row>
      <xdr:rowOff>0</xdr:rowOff>
    </xdr:to>
    <xdr:sp macro="" textlink="">
      <xdr:nvSpPr>
        <xdr:cNvPr id="38581" name="AutoShape 54">
          <a:extLst>
            <a:ext uri="{FF2B5EF4-FFF2-40B4-BE49-F238E27FC236}">
              <a16:creationId xmlns:a16="http://schemas.microsoft.com/office/drawing/2014/main" id="{00000000-0008-0000-0900-0000B5960000}"/>
            </a:ext>
          </a:extLst>
        </xdr:cNvPr>
        <xdr:cNvSpPr>
          <a:spLocks/>
        </xdr:cNvSpPr>
      </xdr:nvSpPr>
      <xdr:spPr bwMode="auto">
        <a:xfrm flipV="1">
          <a:off x="12611100" y="1115949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211</xdr:row>
      <xdr:rowOff>0</xdr:rowOff>
    </xdr:from>
    <xdr:to>
      <xdr:col>13</xdr:col>
      <xdr:colOff>0</xdr:colOff>
      <xdr:row>211</xdr:row>
      <xdr:rowOff>0</xdr:rowOff>
    </xdr:to>
    <xdr:sp macro="" textlink="">
      <xdr:nvSpPr>
        <xdr:cNvPr id="38582" name="AutoShape 55">
          <a:extLst>
            <a:ext uri="{FF2B5EF4-FFF2-40B4-BE49-F238E27FC236}">
              <a16:creationId xmlns:a16="http://schemas.microsoft.com/office/drawing/2014/main" id="{00000000-0008-0000-0900-0000B6960000}"/>
            </a:ext>
          </a:extLst>
        </xdr:cNvPr>
        <xdr:cNvSpPr>
          <a:spLocks/>
        </xdr:cNvSpPr>
      </xdr:nvSpPr>
      <xdr:spPr bwMode="auto">
        <a:xfrm flipV="1">
          <a:off x="12611100" y="1115949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211</xdr:row>
      <xdr:rowOff>0</xdr:rowOff>
    </xdr:from>
    <xdr:to>
      <xdr:col>13</xdr:col>
      <xdr:colOff>0</xdr:colOff>
      <xdr:row>211</xdr:row>
      <xdr:rowOff>0</xdr:rowOff>
    </xdr:to>
    <xdr:sp macro="" textlink="">
      <xdr:nvSpPr>
        <xdr:cNvPr id="38583" name="AutoShape 56">
          <a:extLst>
            <a:ext uri="{FF2B5EF4-FFF2-40B4-BE49-F238E27FC236}">
              <a16:creationId xmlns:a16="http://schemas.microsoft.com/office/drawing/2014/main" id="{00000000-0008-0000-0900-0000B7960000}"/>
            </a:ext>
          </a:extLst>
        </xdr:cNvPr>
        <xdr:cNvSpPr>
          <a:spLocks/>
        </xdr:cNvSpPr>
      </xdr:nvSpPr>
      <xdr:spPr bwMode="auto">
        <a:xfrm flipV="1">
          <a:off x="12611100" y="1115949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211</xdr:row>
      <xdr:rowOff>0</xdr:rowOff>
    </xdr:from>
    <xdr:to>
      <xdr:col>13</xdr:col>
      <xdr:colOff>0</xdr:colOff>
      <xdr:row>211</xdr:row>
      <xdr:rowOff>0</xdr:rowOff>
    </xdr:to>
    <xdr:sp macro="" textlink="">
      <xdr:nvSpPr>
        <xdr:cNvPr id="38584" name="AutoShape 57">
          <a:extLst>
            <a:ext uri="{FF2B5EF4-FFF2-40B4-BE49-F238E27FC236}">
              <a16:creationId xmlns:a16="http://schemas.microsoft.com/office/drawing/2014/main" id="{00000000-0008-0000-0900-0000B8960000}"/>
            </a:ext>
          </a:extLst>
        </xdr:cNvPr>
        <xdr:cNvSpPr>
          <a:spLocks/>
        </xdr:cNvSpPr>
      </xdr:nvSpPr>
      <xdr:spPr bwMode="auto">
        <a:xfrm flipV="1">
          <a:off x="12611100" y="1115949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211</xdr:row>
      <xdr:rowOff>0</xdr:rowOff>
    </xdr:from>
    <xdr:to>
      <xdr:col>13</xdr:col>
      <xdr:colOff>0</xdr:colOff>
      <xdr:row>211</xdr:row>
      <xdr:rowOff>0</xdr:rowOff>
    </xdr:to>
    <xdr:sp macro="" textlink="">
      <xdr:nvSpPr>
        <xdr:cNvPr id="38585" name="AutoShape 58">
          <a:extLst>
            <a:ext uri="{FF2B5EF4-FFF2-40B4-BE49-F238E27FC236}">
              <a16:creationId xmlns:a16="http://schemas.microsoft.com/office/drawing/2014/main" id="{00000000-0008-0000-0900-0000B9960000}"/>
            </a:ext>
          </a:extLst>
        </xdr:cNvPr>
        <xdr:cNvSpPr>
          <a:spLocks/>
        </xdr:cNvSpPr>
      </xdr:nvSpPr>
      <xdr:spPr bwMode="auto">
        <a:xfrm flipV="1">
          <a:off x="12611100" y="1115949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211</xdr:row>
      <xdr:rowOff>0</xdr:rowOff>
    </xdr:from>
    <xdr:to>
      <xdr:col>13</xdr:col>
      <xdr:colOff>0</xdr:colOff>
      <xdr:row>211</xdr:row>
      <xdr:rowOff>0</xdr:rowOff>
    </xdr:to>
    <xdr:sp macro="" textlink="">
      <xdr:nvSpPr>
        <xdr:cNvPr id="38586" name="AutoShape 59">
          <a:extLst>
            <a:ext uri="{FF2B5EF4-FFF2-40B4-BE49-F238E27FC236}">
              <a16:creationId xmlns:a16="http://schemas.microsoft.com/office/drawing/2014/main" id="{00000000-0008-0000-0900-0000BA960000}"/>
            </a:ext>
          </a:extLst>
        </xdr:cNvPr>
        <xdr:cNvSpPr>
          <a:spLocks/>
        </xdr:cNvSpPr>
      </xdr:nvSpPr>
      <xdr:spPr bwMode="auto">
        <a:xfrm flipV="1">
          <a:off x="12611100" y="1115949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211</xdr:row>
      <xdr:rowOff>0</xdr:rowOff>
    </xdr:from>
    <xdr:to>
      <xdr:col>13</xdr:col>
      <xdr:colOff>0</xdr:colOff>
      <xdr:row>211</xdr:row>
      <xdr:rowOff>0</xdr:rowOff>
    </xdr:to>
    <xdr:sp macro="" textlink="">
      <xdr:nvSpPr>
        <xdr:cNvPr id="38587" name="AutoShape 60">
          <a:extLst>
            <a:ext uri="{FF2B5EF4-FFF2-40B4-BE49-F238E27FC236}">
              <a16:creationId xmlns:a16="http://schemas.microsoft.com/office/drawing/2014/main" id="{00000000-0008-0000-0900-0000BB960000}"/>
            </a:ext>
          </a:extLst>
        </xdr:cNvPr>
        <xdr:cNvSpPr>
          <a:spLocks/>
        </xdr:cNvSpPr>
      </xdr:nvSpPr>
      <xdr:spPr bwMode="auto">
        <a:xfrm flipV="1">
          <a:off x="12611100" y="1115949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211</xdr:row>
      <xdr:rowOff>0</xdr:rowOff>
    </xdr:from>
    <xdr:to>
      <xdr:col>13</xdr:col>
      <xdr:colOff>0</xdr:colOff>
      <xdr:row>211</xdr:row>
      <xdr:rowOff>0</xdr:rowOff>
    </xdr:to>
    <xdr:sp macro="" textlink="">
      <xdr:nvSpPr>
        <xdr:cNvPr id="38588" name="AutoShape 61">
          <a:extLst>
            <a:ext uri="{FF2B5EF4-FFF2-40B4-BE49-F238E27FC236}">
              <a16:creationId xmlns:a16="http://schemas.microsoft.com/office/drawing/2014/main" id="{00000000-0008-0000-0900-0000BC960000}"/>
            </a:ext>
          </a:extLst>
        </xdr:cNvPr>
        <xdr:cNvSpPr>
          <a:spLocks/>
        </xdr:cNvSpPr>
      </xdr:nvSpPr>
      <xdr:spPr bwMode="auto">
        <a:xfrm flipV="1">
          <a:off x="12611100" y="1115949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211</xdr:row>
      <xdr:rowOff>0</xdr:rowOff>
    </xdr:from>
    <xdr:to>
      <xdr:col>13</xdr:col>
      <xdr:colOff>0</xdr:colOff>
      <xdr:row>211</xdr:row>
      <xdr:rowOff>0</xdr:rowOff>
    </xdr:to>
    <xdr:sp macro="" textlink="">
      <xdr:nvSpPr>
        <xdr:cNvPr id="38589" name="AutoShape 62">
          <a:extLst>
            <a:ext uri="{FF2B5EF4-FFF2-40B4-BE49-F238E27FC236}">
              <a16:creationId xmlns:a16="http://schemas.microsoft.com/office/drawing/2014/main" id="{00000000-0008-0000-0900-0000BD960000}"/>
            </a:ext>
          </a:extLst>
        </xdr:cNvPr>
        <xdr:cNvSpPr>
          <a:spLocks/>
        </xdr:cNvSpPr>
      </xdr:nvSpPr>
      <xdr:spPr bwMode="auto">
        <a:xfrm flipV="1">
          <a:off x="12611100" y="1115949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211</xdr:row>
      <xdr:rowOff>0</xdr:rowOff>
    </xdr:from>
    <xdr:to>
      <xdr:col>13</xdr:col>
      <xdr:colOff>0</xdr:colOff>
      <xdr:row>211</xdr:row>
      <xdr:rowOff>0</xdr:rowOff>
    </xdr:to>
    <xdr:sp macro="" textlink="">
      <xdr:nvSpPr>
        <xdr:cNvPr id="38590" name="AutoShape 63">
          <a:extLst>
            <a:ext uri="{FF2B5EF4-FFF2-40B4-BE49-F238E27FC236}">
              <a16:creationId xmlns:a16="http://schemas.microsoft.com/office/drawing/2014/main" id="{00000000-0008-0000-0900-0000BE960000}"/>
            </a:ext>
          </a:extLst>
        </xdr:cNvPr>
        <xdr:cNvSpPr>
          <a:spLocks/>
        </xdr:cNvSpPr>
      </xdr:nvSpPr>
      <xdr:spPr bwMode="auto">
        <a:xfrm flipV="1">
          <a:off x="12611100" y="1115949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211</xdr:row>
      <xdr:rowOff>0</xdr:rowOff>
    </xdr:from>
    <xdr:to>
      <xdr:col>13</xdr:col>
      <xdr:colOff>0</xdr:colOff>
      <xdr:row>211</xdr:row>
      <xdr:rowOff>0</xdr:rowOff>
    </xdr:to>
    <xdr:sp macro="" textlink="">
      <xdr:nvSpPr>
        <xdr:cNvPr id="38591" name="AutoShape 64">
          <a:extLst>
            <a:ext uri="{FF2B5EF4-FFF2-40B4-BE49-F238E27FC236}">
              <a16:creationId xmlns:a16="http://schemas.microsoft.com/office/drawing/2014/main" id="{00000000-0008-0000-0900-0000BF960000}"/>
            </a:ext>
          </a:extLst>
        </xdr:cNvPr>
        <xdr:cNvSpPr>
          <a:spLocks/>
        </xdr:cNvSpPr>
      </xdr:nvSpPr>
      <xdr:spPr bwMode="auto">
        <a:xfrm flipV="1">
          <a:off x="12611100" y="1115949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211</xdr:row>
      <xdr:rowOff>0</xdr:rowOff>
    </xdr:from>
    <xdr:to>
      <xdr:col>13</xdr:col>
      <xdr:colOff>0</xdr:colOff>
      <xdr:row>211</xdr:row>
      <xdr:rowOff>0</xdr:rowOff>
    </xdr:to>
    <xdr:sp macro="" textlink="">
      <xdr:nvSpPr>
        <xdr:cNvPr id="38592" name="AutoShape 65">
          <a:extLst>
            <a:ext uri="{FF2B5EF4-FFF2-40B4-BE49-F238E27FC236}">
              <a16:creationId xmlns:a16="http://schemas.microsoft.com/office/drawing/2014/main" id="{00000000-0008-0000-0900-0000C0960000}"/>
            </a:ext>
          </a:extLst>
        </xdr:cNvPr>
        <xdr:cNvSpPr>
          <a:spLocks/>
        </xdr:cNvSpPr>
      </xdr:nvSpPr>
      <xdr:spPr bwMode="auto">
        <a:xfrm flipV="1">
          <a:off x="12611100" y="1115949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211</xdr:row>
      <xdr:rowOff>0</xdr:rowOff>
    </xdr:from>
    <xdr:to>
      <xdr:col>13</xdr:col>
      <xdr:colOff>0</xdr:colOff>
      <xdr:row>211</xdr:row>
      <xdr:rowOff>0</xdr:rowOff>
    </xdr:to>
    <xdr:sp macro="" textlink="">
      <xdr:nvSpPr>
        <xdr:cNvPr id="38593" name="AutoShape 66">
          <a:extLst>
            <a:ext uri="{FF2B5EF4-FFF2-40B4-BE49-F238E27FC236}">
              <a16:creationId xmlns:a16="http://schemas.microsoft.com/office/drawing/2014/main" id="{00000000-0008-0000-0900-0000C1960000}"/>
            </a:ext>
          </a:extLst>
        </xdr:cNvPr>
        <xdr:cNvSpPr>
          <a:spLocks/>
        </xdr:cNvSpPr>
      </xdr:nvSpPr>
      <xdr:spPr bwMode="auto">
        <a:xfrm flipV="1">
          <a:off x="12611100" y="1115949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211</xdr:row>
      <xdr:rowOff>0</xdr:rowOff>
    </xdr:from>
    <xdr:to>
      <xdr:col>13</xdr:col>
      <xdr:colOff>0</xdr:colOff>
      <xdr:row>211</xdr:row>
      <xdr:rowOff>0</xdr:rowOff>
    </xdr:to>
    <xdr:sp macro="" textlink="">
      <xdr:nvSpPr>
        <xdr:cNvPr id="38594" name="AutoShape 67">
          <a:extLst>
            <a:ext uri="{FF2B5EF4-FFF2-40B4-BE49-F238E27FC236}">
              <a16:creationId xmlns:a16="http://schemas.microsoft.com/office/drawing/2014/main" id="{00000000-0008-0000-0900-0000C2960000}"/>
            </a:ext>
          </a:extLst>
        </xdr:cNvPr>
        <xdr:cNvSpPr>
          <a:spLocks/>
        </xdr:cNvSpPr>
      </xdr:nvSpPr>
      <xdr:spPr bwMode="auto">
        <a:xfrm flipV="1">
          <a:off x="12611100" y="1115949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211</xdr:row>
      <xdr:rowOff>0</xdr:rowOff>
    </xdr:from>
    <xdr:to>
      <xdr:col>13</xdr:col>
      <xdr:colOff>0</xdr:colOff>
      <xdr:row>211</xdr:row>
      <xdr:rowOff>0</xdr:rowOff>
    </xdr:to>
    <xdr:sp macro="" textlink="">
      <xdr:nvSpPr>
        <xdr:cNvPr id="38595" name="AutoShape 68">
          <a:extLst>
            <a:ext uri="{FF2B5EF4-FFF2-40B4-BE49-F238E27FC236}">
              <a16:creationId xmlns:a16="http://schemas.microsoft.com/office/drawing/2014/main" id="{00000000-0008-0000-0900-0000C3960000}"/>
            </a:ext>
          </a:extLst>
        </xdr:cNvPr>
        <xdr:cNvSpPr>
          <a:spLocks/>
        </xdr:cNvSpPr>
      </xdr:nvSpPr>
      <xdr:spPr bwMode="auto">
        <a:xfrm flipV="1">
          <a:off x="12611100" y="1115949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211</xdr:row>
      <xdr:rowOff>0</xdr:rowOff>
    </xdr:from>
    <xdr:to>
      <xdr:col>13</xdr:col>
      <xdr:colOff>0</xdr:colOff>
      <xdr:row>211</xdr:row>
      <xdr:rowOff>0</xdr:rowOff>
    </xdr:to>
    <xdr:sp macro="" textlink="">
      <xdr:nvSpPr>
        <xdr:cNvPr id="38596" name="AutoShape 69">
          <a:extLst>
            <a:ext uri="{FF2B5EF4-FFF2-40B4-BE49-F238E27FC236}">
              <a16:creationId xmlns:a16="http://schemas.microsoft.com/office/drawing/2014/main" id="{00000000-0008-0000-0900-0000C4960000}"/>
            </a:ext>
          </a:extLst>
        </xdr:cNvPr>
        <xdr:cNvSpPr>
          <a:spLocks/>
        </xdr:cNvSpPr>
      </xdr:nvSpPr>
      <xdr:spPr bwMode="auto">
        <a:xfrm flipV="1">
          <a:off x="12611100" y="1115949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211</xdr:row>
      <xdr:rowOff>0</xdr:rowOff>
    </xdr:from>
    <xdr:to>
      <xdr:col>13</xdr:col>
      <xdr:colOff>0</xdr:colOff>
      <xdr:row>211</xdr:row>
      <xdr:rowOff>0</xdr:rowOff>
    </xdr:to>
    <xdr:sp macro="" textlink="">
      <xdr:nvSpPr>
        <xdr:cNvPr id="38597" name="AutoShape 70">
          <a:extLst>
            <a:ext uri="{FF2B5EF4-FFF2-40B4-BE49-F238E27FC236}">
              <a16:creationId xmlns:a16="http://schemas.microsoft.com/office/drawing/2014/main" id="{00000000-0008-0000-0900-0000C5960000}"/>
            </a:ext>
          </a:extLst>
        </xdr:cNvPr>
        <xdr:cNvSpPr>
          <a:spLocks/>
        </xdr:cNvSpPr>
      </xdr:nvSpPr>
      <xdr:spPr bwMode="auto">
        <a:xfrm flipV="1">
          <a:off x="12611100" y="1115949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211</xdr:row>
      <xdr:rowOff>0</xdr:rowOff>
    </xdr:from>
    <xdr:to>
      <xdr:col>13</xdr:col>
      <xdr:colOff>0</xdr:colOff>
      <xdr:row>211</xdr:row>
      <xdr:rowOff>0</xdr:rowOff>
    </xdr:to>
    <xdr:sp macro="" textlink="">
      <xdr:nvSpPr>
        <xdr:cNvPr id="38598" name="AutoShape 71">
          <a:extLst>
            <a:ext uri="{FF2B5EF4-FFF2-40B4-BE49-F238E27FC236}">
              <a16:creationId xmlns:a16="http://schemas.microsoft.com/office/drawing/2014/main" id="{00000000-0008-0000-0900-0000C6960000}"/>
            </a:ext>
          </a:extLst>
        </xdr:cNvPr>
        <xdr:cNvSpPr>
          <a:spLocks/>
        </xdr:cNvSpPr>
      </xdr:nvSpPr>
      <xdr:spPr bwMode="auto">
        <a:xfrm flipV="1">
          <a:off x="12611100" y="1115949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211</xdr:row>
      <xdr:rowOff>0</xdr:rowOff>
    </xdr:from>
    <xdr:to>
      <xdr:col>13</xdr:col>
      <xdr:colOff>0</xdr:colOff>
      <xdr:row>211</xdr:row>
      <xdr:rowOff>0</xdr:rowOff>
    </xdr:to>
    <xdr:sp macro="" textlink="">
      <xdr:nvSpPr>
        <xdr:cNvPr id="38599" name="AutoShape 72">
          <a:extLst>
            <a:ext uri="{FF2B5EF4-FFF2-40B4-BE49-F238E27FC236}">
              <a16:creationId xmlns:a16="http://schemas.microsoft.com/office/drawing/2014/main" id="{00000000-0008-0000-0900-0000C7960000}"/>
            </a:ext>
          </a:extLst>
        </xdr:cNvPr>
        <xdr:cNvSpPr>
          <a:spLocks/>
        </xdr:cNvSpPr>
      </xdr:nvSpPr>
      <xdr:spPr bwMode="auto">
        <a:xfrm flipV="1">
          <a:off x="12611100" y="1115949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118</xdr:row>
      <xdr:rowOff>0</xdr:rowOff>
    </xdr:from>
    <xdr:to>
      <xdr:col>13</xdr:col>
      <xdr:colOff>0</xdr:colOff>
      <xdr:row>118</xdr:row>
      <xdr:rowOff>0</xdr:rowOff>
    </xdr:to>
    <xdr:sp macro="" textlink="">
      <xdr:nvSpPr>
        <xdr:cNvPr id="38600" name="AutoShape 2">
          <a:extLst>
            <a:ext uri="{FF2B5EF4-FFF2-40B4-BE49-F238E27FC236}">
              <a16:creationId xmlns:a16="http://schemas.microsoft.com/office/drawing/2014/main" id="{00000000-0008-0000-0900-0000C8960000}"/>
            </a:ext>
          </a:extLst>
        </xdr:cNvPr>
        <xdr:cNvSpPr>
          <a:spLocks/>
        </xdr:cNvSpPr>
      </xdr:nvSpPr>
      <xdr:spPr bwMode="auto">
        <a:xfrm flipV="1">
          <a:off x="12611100" y="73152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118</xdr:row>
      <xdr:rowOff>0</xdr:rowOff>
    </xdr:from>
    <xdr:to>
      <xdr:col>13</xdr:col>
      <xdr:colOff>0</xdr:colOff>
      <xdr:row>118</xdr:row>
      <xdr:rowOff>0</xdr:rowOff>
    </xdr:to>
    <xdr:sp macro="" textlink="">
      <xdr:nvSpPr>
        <xdr:cNvPr id="38601" name="AutoShape 19">
          <a:extLst>
            <a:ext uri="{FF2B5EF4-FFF2-40B4-BE49-F238E27FC236}">
              <a16:creationId xmlns:a16="http://schemas.microsoft.com/office/drawing/2014/main" id="{00000000-0008-0000-0900-0000C9960000}"/>
            </a:ext>
          </a:extLst>
        </xdr:cNvPr>
        <xdr:cNvSpPr>
          <a:spLocks/>
        </xdr:cNvSpPr>
      </xdr:nvSpPr>
      <xdr:spPr bwMode="auto">
        <a:xfrm flipV="1">
          <a:off x="12611100" y="73152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120</xdr:row>
      <xdr:rowOff>0</xdr:rowOff>
    </xdr:from>
    <xdr:to>
      <xdr:col>13</xdr:col>
      <xdr:colOff>0</xdr:colOff>
      <xdr:row>120</xdr:row>
      <xdr:rowOff>0</xdr:rowOff>
    </xdr:to>
    <xdr:sp macro="" textlink="">
      <xdr:nvSpPr>
        <xdr:cNvPr id="38602" name="AutoShape 20">
          <a:extLst>
            <a:ext uri="{FF2B5EF4-FFF2-40B4-BE49-F238E27FC236}">
              <a16:creationId xmlns:a16="http://schemas.microsoft.com/office/drawing/2014/main" id="{00000000-0008-0000-0900-0000CA960000}"/>
            </a:ext>
          </a:extLst>
        </xdr:cNvPr>
        <xdr:cNvSpPr>
          <a:spLocks/>
        </xdr:cNvSpPr>
      </xdr:nvSpPr>
      <xdr:spPr bwMode="auto">
        <a:xfrm flipV="1">
          <a:off x="12611100" y="739521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122</xdr:row>
      <xdr:rowOff>0</xdr:rowOff>
    </xdr:from>
    <xdr:to>
      <xdr:col>13</xdr:col>
      <xdr:colOff>0</xdr:colOff>
      <xdr:row>122</xdr:row>
      <xdr:rowOff>0</xdr:rowOff>
    </xdr:to>
    <xdr:sp macro="" textlink="">
      <xdr:nvSpPr>
        <xdr:cNvPr id="38603" name="AutoShape 21">
          <a:extLst>
            <a:ext uri="{FF2B5EF4-FFF2-40B4-BE49-F238E27FC236}">
              <a16:creationId xmlns:a16="http://schemas.microsoft.com/office/drawing/2014/main" id="{00000000-0008-0000-0900-0000CB960000}"/>
            </a:ext>
          </a:extLst>
        </xdr:cNvPr>
        <xdr:cNvSpPr>
          <a:spLocks/>
        </xdr:cNvSpPr>
      </xdr:nvSpPr>
      <xdr:spPr bwMode="auto">
        <a:xfrm flipV="1">
          <a:off x="12611100" y="749331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124</xdr:row>
      <xdr:rowOff>0</xdr:rowOff>
    </xdr:from>
    <xdr:to>
      <xdr:col>13</xdr:col>
      <xdr:colOff>0</xdr:colOff>
      <xdr:row>124</xdr:row>
      <xdr:rowOff>0</xdr:rowOff>
    </xdr:to>
    <xdr:sp macro="" textlink="">
      <xdr:nvSpPr>
        <xdr:cNvPr id="38604" name="AutoShape 22">
          <a:extLst>
            <a:ext uri="{FF2B5EF4-FFF2-40B4-BE49-F238E27FC236}">
              <a16:creationId xmlns:a16="http://schemas.microsoft.com/office/drawing/2014/main" id="{00000000-0008-0000-0900-0000CC960000}"/>
            </a:ext>
          </a:extLst>
        </xdr:cNvPr>
        <xdr:cNvSpPr>
          <a:spLocks/>
        </xdr:cNvSpPr>
      </xdr:nvSpPr>
      <xdr:spPr bwMode="auto">
        <a:xfrm flipV="1">
          <a:off x="12611100" y="761333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126</xdr:row>
      <xdr:rowOff>0</xdr:rowOff>
    </xdr:from>
    <xdr:to>
      <xdr:col>13</xdr:col>
      <xdr:colOff>0</xdr:colOff>
      <xdr:row>126</xdr:row>
      <xdr:rowOff>0</xdr:rowOff>
    </xdr:to>
    <xdr:sp macro="" textlink="">
      <xdr:nvSpPr>
        <xdr:cNvPr id="38605" name="AutoShape 23">
          <a:extLst>
            <a:ext uri="{FF2B5EF4-FFF2-40B4-BE49-F238E27FC236}">
              <a16:creationId xmlns:a16="http://schemas.microsoft.com/office/drawing/2014/main" id="{00000000-0008-0000-0900-0000CD960000}"/>
            </a:ext>
          </a:extLst>
        </xdr:cNvPr>
        <xdr:cNvSpPr>
          <a:spLocks/>
        </xdr:cNvSpPr>
      </xdr:nvSpPr>
      <xdr:spPr bwMode="auto">
        <a:xfrm flipV="1">
          <a:off x="12611100" y="773334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128</xdr:row>
      <xdr:rowOff>0</xdr:rowOff>
    </xdr:from>
    <xdr:to>
      <xdr:col>13</xdr:col>
      <xdr:colOff>0</xdr:colOff>
      <xdr:row>128</xdr:row>
      <xdr:rowOff>0</xdr:rowOff>
    </xdr:to>
    <xdr:sp macro="" textlink="">
      <xdr:nvSpPr>
        <xdr:cNvPr id="38606" name="AutoShape 24">
          <a:extLst>
            <a:ext uri="{FF2B5EF4-FFF2-40B4-BE49-F238E27FC236}">
              <a16:creationId xmlns:a16="http://schemas.microsoft.com/office/drawing/2014/main" id="{00000000-0008-0000-0900-0000CE960000}"/>
            </a:ext>
          </a:extLst>
        </xdr:cNvPr>
        <xdr:cNvSpPr>
          <a:spLocks/>
        </xdr:cNvSpPr>
      </xdr:nvSpPr>
      <xdr:spPr bwMode="auto">
        <a:xfrm flipV="1">
          <a:off x="12611100" y="781335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130</xdr:row>
      <xdr:rowOff>0</xdr:rowOff>
    </xdr:from>
    <xdr:to>
      <xdr:col>13</xdr:col>
      <xdr:colOff>0</xdr:colOff>
      <xdr:row>130</xdr:row>
      <xdr:rowOff>0</xdr:rowOff>
    </xdr:to>
    <xdr:sp macro="" textlink="">
      <xdr:nvSpPr>
        <xdr:cNvPr id="38607" name="AutoShape 25">
          <a:extLst>
            <a:ext uri="{FF2B5EF4-FFF2-40B4-BE49-F238E27FC236}">
              <a16:creationId xmlns:a16="http://schemas.microsoft.com/office/drawing/2014/main" id="{00000000-0008-0000-0900-0000CF960000}"/>
            </a:ext>
          </a:extLst>
        </xdr:cNvPr>
        <xdr:cNvSpPr>
          <a:spLocks/>
        </xdr:cNvSpPr>
      </xdr:nvSpPr>
      <xdr:spPr bwMode="auto">
        <a:xfrm flipV="1">
          <a:off x="12611100" y="789336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132</xdr:row>
      <xdr:rowOff>0</xdr:rowOff>
    </xdr:from>
    <xdr:to>
      <xdr:col>13</xdr:col>
      <xdr:colOff>0</xdr:colOff>
      <xdr:row>132</xdr:row>
      <xdr:rowOff>0</xdr:rowOff>
    </xdr:to>
    <xdr:sp macro="" textlink="">
      <xdr:nvSpPr>
        <xdr:cNvPr id="38608" name="AutoShape 26">
          <a:extLst>
            <a:ext uri="{FF2B5EF4-FFF2-40B4-BE49-F238E27FC236}">
              <a16:creationId xmlns:a16="http://schemas.microsoft.com/office/drawing/2014/main" id="{00000000-0008-0000-0900-0000D0960000}"/>
            </a:ext>
          </a:extLst>
        </xdr:cNvPr>
        <xdr:cNvSpPr>
          <a:spLocks/>
        </xdr:cNvSpPr>
      </xdr:nvSpPr>
      <xdr:spPr bwMode="auto">
        <a:xfrm flipV="1">
          <a:off x="12611100" y="801338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134</xdr:row>
      <xdr:rowOff>0</xdr:rowOff>
    </xdr:from>
    <xdr:to>
      <xdr:col>13</xdr:col>
      <xdr:colOff>0</xdr:colOff>
      <xdr:row>134</xdr:row>
      <xdr:rowOff>0</xdr:rowOff>
    </xdr:to>
    <xdr:sp macro="" textlink="">
      <xdr:nvSpPr>
        <xdr:cNvPr id="38609" name="AutoShape 27">
          <a:extLst>
            <a:ext uri="{FF2B5EF4-FFF2-40B4-BE49-F238E27FC236}">
              <a16:creationId xmlns:a16="http://schemas.microsoft.com/office/drawing/2014/main" id="{00000000-0008-0000-0900-0000D1960000}"/>
            </a:ext>
          </a:extLst>
        </xdr:cNvPr>
        <xdr:cNvSpPr>
          <a:spLocks/>
        </xdr:cNvSpPr>
      </xdr:nvSpPr>
      <xdr:spPr bwMode="auto">
        <a:xfrm flipV="1">
          <a:off x="12611100" y="809339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136</xdr:row>
      <xdr:rowOff>0</xdr:rowOff>
    </xdr:from>
    <xdr:to>
      <xdr:col>13</xdr:col>
      <xdr:colOff>0</xdr:colOff>
      <xdr:row>136</xdr:row>
      <xdr:rowOff>0</xdr:rowOff>
    </xdr:to>
    <xdr:sp macro="" textlink="">
      <xdr:nvSpPr>
        <xdr:cNvPr id="38610" name="AutoShape 28">
          <a:extLst>
            <a:ext uri="{FF2B5EF4-FFF2-40B4-BE49-F238E27FC236}">
              <a16:creationId xmlns:a16="http://schemas.microsoft.com/office/drawing/2014/main" id="{00000000-0008-0000-0900-0000D2960000}"/>
            </a:ext>
          </a:extLst>
        </xdr:cNvPr>
        <xdr:cNvSpPr>
          <a:spLocks/>
        </xdr:cNvSpPr>
      </xdr:nvSpPr>
      <xdr:spPr bwMode="auto">
        <a:xfrm flipV="1">
          <a:off x="12611100" y="817340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138</xdr:row>
      <xdr:rowOff>0</xdr:rowOff>
    </xdr:from>
    <xdr:to>
      <xdr:col>13</xdr:col>
      <xdr:colOff>0</xdr:colOff>
      <xdr:row>138</xdr:row>
      <xdr:rowOff>0</xdr:rowOff>
    </xdr:to>
    <xdr:sp macro="" textlink="">
      <xdr:nvSpPr>
        <xdr:cNvPr id="38611" name="AutoShape 29">
          <a:extLst>
            <a:ext uri="{FF2B5EF4-FFF2-40B4-BE49-F238E27FC236}">
              <a16:creationId xmlns:a16="http://schemas.microsoft.com/office/drawing/2014/main" id="{00000000-0008-0000-0900-0000D3960000}"/>
            </a:ext>
          </a:extLst>
        </xdr:cNvPr>
        <xdr:cNvSpPr>
          <a:spLocks/>
        </xdr:cNvSpPr>
      </xdr:nvSpPr>
      <xdr:spPr bwMode="auto">
        <a:xfrm flipV="1">
          <a:off x="12611100" y="823341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140</xdr:row>
      <xdr:rowOff>0</xdr:rowOff>
    </xdr:from>
    <xdr:to>
      <xdr:col>13</xdr:col>
      <xdr:colOff>0</xdr:colOff>
      <xdr:row>140</xdr:row>
      <xdr:rowOff>0</xdr:rowOff>
    </xdr:to>
    <xdr:sp macro="" textlink="">
      <xdr:nvSpPr>
        <xdr:cNvPr id="38612" name="AutoShape 30">
          <a:extLst>
            <a:ext uri="{FF2B5EF4-FFF2-40B4-BE49-F238E27FC236}">
              <a16:creationId xmlns:a16="http://schemas.microsoft.com/office/drawing/2014/main" id="{00000000-0008-0000-0900-0000D4960000}"/>
            </a:ext>
          </a:extLst>
        </xdr:cNvPr>
        <xdr:cNvSpPr>
          <a:spLocks/>
        </xdr:cNvSpPr>
      </xdr:nvSpPr>
      <xdr:spPr bwMode="auto">
        <a:xfrm flipV="1">
          <a:off x="12611100" y="833342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142</xdr:row>
      <xdr:rowOff>0</xdr:rowOff>
    </xdr:from>
    <xdr:to>
      <xdr:col>13</xdr:col>
      <xdr:colOff>0</xdr:colOff>
      <xdr:row>142</xdr:row>
      <xdr:rowOff>0</xdr:rowOff>
    </xdr:to>
    <xdr:sp macro="" textlink="">
      <xdr:nvSpPr>
        <xdr:cNvPr id="38613" name="AutoShape 31">
          <a:extLst>
            <a:ext uri="{FF2B5EF4-FFF2-40B4-BE49-F238E27FC236}">
              <a16:creationId xmlns:a16="http://schemas.microsoft.com/office/drawing/2014/main" id="{00000000-0008-0000-0900-0000D5960000}"/>
            </a:ext>
          </a:extLst>
        </xdr:cNvPr>
        <xdr:cNvSpPr>
          <a:spLocks/>
        </xdr:cNvSpPr>
      </xdr:nvSpPr>
      <xdr:spPr bwMode="auto">
        <a:xfrm flipV="1">
          <a:off x="12611100" y="841343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144</xdr:row>
      <xdr:rowOff>0</xdr:rowOff>
    </xdr:from>
    <xdr:to>
      <xdr:col>13</xdr:col>
      <xdr:colOff>0</xdr:colOff>
      <xdr:row>144</xdr:row>
      <xdr:rowOff>0</xdr:rowOff>
    </xdr:to>
    <xdr:sp macro="" textlink="">
      <xdr:nvSpPr>
        <xdr:cNvPr id="38614" name="AutoShape 32">
          <a:extLst>
            <a:ext uri="{FF2B5EF4-FFF2-40B4-BE49-F238E27FC236}">
              <a16:creationId xmlns:a16="http://schemas.microsoft.com/office/drawing/2014/main" id="{00000000-0008-0000-0900-0000D6960000}"/>
            </a:ext>
          </a:extLst>
        </xdr:cNvPr>
        <xdr:cNvSpPr>
          <a:spLocks/>
        </xdr:cNvSpPr>
      </xdr:nvSpPr>
      <xdr:spPr bwMode="auto">
        <a:xfrm flipV="1">
          <a:off x="12611100" y="8513445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146</xdr:row>
      <xdr:rowOff>0</xdr:rowOff>
    </xdr:from>
    <xdr:to>
      <xdr:col>13</xdr:col>
      <xdr:colOff>0</xdr:colOff>
      <xdr:row>146</xdr:row>
      <xdr:rowOff>0</xdr:rowOff>
    </xdr:to>
    <xdr:sp macro="" textlink="">
      <xdr:nvSpPr>
        <xdr:cNvPr id="38615" name="AutoShape 33">
          <a:extLst>
            <a:ext uri="{FF2B5EF4-FFF2-40B4-BE49-F238E27FC236}">
              <a16:creationId xmlns:a16="http://schemas.microsoft.com/office/drawing/2014/main" id="{00000000-0008-0000-0900-0000D7960000}"/>
            </a:ext>
          </a:extLst>
        </xdr:cNvPr>
        <xdr:cNvSpPr>
          <a:spLocks/>
        </xdr:cNvSpPr>
      </xdr:nvSpPr>
      <xdr:spPr bwMode="auto">
        <a:xfrm flipV="1">
          <a:off x="12611100" y="861345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148</xdr:row>
      <xdr:rowOff>0</xdr:rowOff>
    </xdr:from>
    <xdr:to>
      <xdr:col>13</xdr:col>
      <xdr:colOff>0</xdr:colOff>
      <xdr:row>148</xdr:row>
      <xdr:rowOff>0</xdr:rowOff>
    </xdr:to>
    <xdr:sp macro="" textlink="">
      <xdr:nvSpPr>
        <xdr:cNvPr id="38616" name="AutoShape 34">
          <a:extLst>
            <a:ext uri="{FF2B5EF4-FFF2-40B4-BE49-F238E27FC236}">
              <a16:creationId xmlns:a16="http://schemas.microsoft.com/office/drawing/2014/main" id="{00000000-0008-0000-0900-0000D8960000}"/>
            </a:ext>
          </a:extLst>
        </xdr:cNvPr>
        <xdr:cNvSpPr>
          <a:spLocks/>
        </xdr:cNvSpPr>
      </xdr:nvSpPr>
      <xdr:spPr bwMode="auto">
        <a:xfrm flipV="1">
          <a:off x="12611100" y="869346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150</xdr:row>
      <xdr:rowOff>0</xdr:rowOff>
    </xdr:from>
    <xdr:to>
      <xdr:col>13</xdr:col>
      <xdr:colOff>0</xdr:colOff>
      <xdr:row>150</xdr:row>
      <xdr:rowOff>0</xdr:rowOff>
    </xdr:to>
    <xdr:sp macro="" textlink="">
      <xdr:nvSpPr>
        <xdr:cNvPr id="38617" name="AutoShape 35">
          <a:extLst>
            <a:ext uri="{FF2B5EF4-FFF2-40B4-BE49-F238E27FC236}">
              <a16:creationId xmlns:a16="http://schemas.microsoft.com/office/drawing/2014/main" id="{00000000-0008-0000-0900-0000D9960000}"/>
            </a:ext>
          </a:extLst>
        </xdr:cNvPr>
        <xdr:cNvSpPr>
          <a:spLocks/>
        </xdr:cNvSpPr>
      </xdr:nvSpPr>
      <xdr:spPr bwMode="auto">
        <a:xfrm flipV="1">
          <a:off x="12611100" y="877347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152</xdr:row>
      <xdr:rowOff>0</xdr:rowOff>
    </xdr:from>
    <xdr:to>
      <xdr:col>13</xdr:col>
      <xdr:colOff>0</xdr:colOff>
      <xdr:row>152</xdr:row>
      <xdr:rowOff>0</xdr:rowOff>
    </xdr:to>
    <xdr:sp macro="" textlink="">
      <xdr:nvSpPr>
        <xdr:cNvPr id="38618" name="AutoShape 36">
          <a:extLst>
            <a:ext uri="{FF2B5EF4-FFF2-40B4-BE49-F238E27FC236}">
              <a16:creationId xmlns:a16="http://schemas.microsoft.com/office/drawing/2014/main" id="{00000000-0008-0000-0900-0000DA960000}"/>
            </a:ext>
          </a:extLst>
        </xdr:cNvPr>
        <xdr:cNvSpPr>
          <a:spLocks/>
        </xdr:cNvSpPr>
      </xdr:nvSpPr>
      <xdr:spPr bwMode="auto">
        <a:xfrm flipV="1">
          <a:off x="12611100" y="885348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154</xdr:row>
      <xdr:rowOff>0</xdr:rowOff>
    </xdr:from>
    <xdr:to>
      <xdr:col>13</xdr:col>
      <xdr:colOff>0</xdr:colOff>
      <xdr:row>154</xdr:row>
      <xdr:rowOff>0</xdr:rowOff>
    </xdr:to>
    <xdr:sp macro="" textlink="">
      <xdr:nvSpPr>
        <xdr:cNvPr id="38619" name="AutoShape 37">
          <a:extLst>
            <a:ext uri="{FF2B5EF4-FFF2-40B4-BE49-F238E27FC236}">
              <a16:creationId xmlns:a16="http://schemas.microsoft.com/office/drawing/2014/main" id="{00000000-0008-0000-0900-0000DB960000}"/>
            </a:ext>
          </a:extLst>
        </xdr:cNvPr>
        <xdr:cNvSpPr>
          <a:spLocks/>
        </xdr:cNvSpPr>
      </xdr:nvSpPr>
      <xdr:spPr bwMode="auto">
        <a:xfrm flipV="1">
          <a:off x="12611100" y="897350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156</xdr:row>
      <xdr:rowOff>0</xdr:rowOff>
    </xdr:from>
    <xdr:to>
      <xdr:col>13</xdr:col>
      <xdr:colOff>0</xdr:colOff>
      <xdr:row>156</xdr:row>
      <xdr:rowOff>0</xdr:rowOff>
    </xdr:to>
    <xdr:sp macro="" textlink="">
      <xdr:nvSpPr>
        <xdr:cNvPr id="38620" name="AutoShape 38">
          <a:extLst>
            <a:ext uri="{FF2B5EF4-FFF2-40B4-BE49-F238E27FC236}">
              <a16:creationId xmlns:a16="http://schemas.microsoft.com/office/drawing/2014/main" id="{00000000-0008-0000-0900-0000DC960000}"/>
            </a:ext>
          </a:extLst>
        </xdr:cNvPr>
        <xdr:cNvSpPr>
          <a:spLocks/>
        </xdr:cNvSpPr>
      </xdr:nvSpPr>
      <xdr:spPr bwMode="auto">
        <a:xfrm flipV="1">
          <a:off x="12611100" y="909351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158</xdr:row>
      <xdr:rowOff>0</xdr:rowOff>
    </xdr:from>
    <xdr:to>
      <xdr:col>13</xdr:col>
      <xdr:colOff>0</xdr:colOff>
      <xdr:row>158</xdr:row>
      <xdr:rowOff>0</xdr:rowOff>
    </xdr:to>
    <xdr:sp macro="" textlink="">
      <xdr:nvSpPr>
        <xdr:cNvPr id="38621" name="AutoShape 39">
          <a:extLst>
            <a:ext uri="{FF2B5EF4-FFF2-40B4-BE49-F238E27FC236}">
              <a16:creationId xmlns:a16="http://schemas.microsoft.com/office/drawing/2014/main" id="{00000000-0008-0000-0900-0000DD960000}"/>
            </a:ext>
          </a:extLst>
        </xdr:cNvPr>
        <xdr:cNvSpPr>
          <a:spLocks/>
        </xdr:cNvSpPr>
      </xdr:nvSpPr>
      <xdr:spPr bwMode="auto">
        <a:xfrm flipV="1">
          <a:off x="12611100" y="917352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160</xdr:row>
      <xdr:rowOff>0</xdr:rowOff>
    </xdr:from>
    <xdr:to>
      <xdr:col>13</xdr:col>
      <xdr:colOff>0</xdr:colOff>
      <xdr:row>160</xdr:row>
      <xdr:rowOff>0</xdr:rowOff>
    </xdr:to>
    <xdr:sp macro="" textlink="">
      <xdr:nvSpPr>
        <xdr:cNvPr id="38622" name="AutoShape 40">
          <a:extLst>
            <a:ext uri="{FF2B5EF4-FFF2-40B4-BE49-F238E27FC236}">
              <a16:creationId xmlns:a16="http://schemas.microsoft.com/office/drawing/2014/main" id="{00000000-0008-0000-0900-0000DE960000}"/>
            </a:ext>
          </a:extLst>
        </xdr:cNvPr>
        <xdr:cNvSpPr>
          <a:spLocks/>
        </xdr:cNvSpPr>
      </xdr:nvSpPr>
      <xdr:spPr bwMode="auto">
        <a:xfrm flipV="1">
          <a:off x="12611100" y="925353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162</xdr:row>
      <xdr:rowOff>0</xdr:rowOff>
    </xdr:from>
    <xdr:to>
      <xdr:col>13</xdr:col>
      <xdr:colOff>0</xdr:colOff>
      <xdr:row>162</xdr:row>
      <xdr:rowOff>0</xdr:rowOff>
    </xdr:to>
    <xdr:sp macro="" textlink="">
      <xdr:nvSpPr>
        <xdr:cNvPr id="38623" name="AutoShape 41">
          <a:extLst>
            <a:ext uri="{FF2B5EF4-FFF2-40B4-BE49-F238E27FC236}">
              <a16:creationId xmlns:a16="http://schemas.microsoft.com/office/drawing/2014/main" id="{00000000-0008-0000-0900-0000DF960000}"/>
            </a:ext>
          </a:extLst>
        </xdr:cNvPr>
        <xdr:cNvSpPr>
          <a:spLocks/>
        </xdr:cNvSpPr>
      </xdr:nvSpPr>
      <xdr:spPr bwMode="auto">
        <a:xfrm flipV="1">
          <a:off x="12611100" y="9313545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164</xdr:row>
      <xdr:rowOff>0</xdr:rowOff>
    </xdr:from>
    <xdr:to>
      <xdr:col>13</xdr:col>
      <xdr:colOff>0</xdr:colOff>
      <xdr:row>164</xdr:row>
      <xdr:rowOff>0</xdr:rowOff>
    </xdr:to>
    <xdr:sp macro="" textlink="">
      <xdr:nvSpPr>
        <xdr:cNvPr id="38624" name="AutoShape 42">
          <a:extLst>
            <a:ext uri="{FF2B5EF4-FFF2-40B4-BE49-F238E27FC236}">
              <a16:creationId xmlns:a16="http://schemas.microsoft.com/office/drawing/2014/main" id="{00000000-0008-0000-0900-0000E0960000}"/>
            </a:ext>
          </a:extLst>
        </xdr:cNvPr>
        <xdr:cNvSpPr>
          <a:spLocks/>
        </xdr:cNvSpPr>
      </xdr:nvSpPr>
      <xdr:spPr bwMode="auto">
        <a:xfrm flipV="1">
          <a:off x="12611100" y="941927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165</xdr:row>
      <xdr:rowOff>0</xdr:rowOff>
    </xdr:from>
    <xdr:to>
      <xdr:col>13</xdr:col>
      <xdr:colOff>0</xdr:colOff>
      <xdr:row>165</xdr:row>
      <xdr:rowOff>0</xdr:rowOff>
    </xdr:to>
    <xdr:sp macro="" textlink="">
      <xdr:nvSpPr>
        <xdr:cNvPr id="38625" name="AutoShape 43">
          <a:extLst>
            <a:ext uri="{FF2B5EF4-FFF2-40B4-BE49-F238E27FC236}">
              <a16:creationId xmlns:a16="http://schemas.microsoft.com/office/drawing/2014/main" id="{00000000-0008-0000-0900-0000E1960000}"/>
            </a:ext>
          </a:extLst>
        </xdr:cNvPr>
        <xdr:cNvSpPr>
          <a:spLocks/>
        </xdr:cNvSpPr>
      </xdr:nvSpPr>
      <xdr:spPr bwMode="auto">
        <a:xfrm flipV="1">
          <a:off x="12611100" y="947928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166</xdr:row>
      <xdr:rowOff>0</xdr:rowOff>
    </xdr:from>
    <xdr:to>
      <xdr:col>13</xdr:col>
      <xdr:colOff>0</xdr:colOff>
      <xdr:row>166</xdr:row>
      <xdr:rowOff>0</xdr:rowOff>
    </xdr:to>
    <xdr:sp macro="" textlink="">
      <xdr:nvSpPr>
        <xdr:cNvPr id="38626" name="AutoShape 44">
          <a:extLst>
            <a:ext uri="{FF2B5EF4-FFF2-40B4-BE49-F238E27FC236}">
              <a16:creationId xmlns:a16="http://schemas.microsoft.com/office/drawing/2014/main" id="{00000000-0008-0000-0900-0000E2960000}"/>
            </a:ext>
          </a:extLst>
        </xdr:cNvPr>
        <xdr:cNvSpPr>
          <a:spLocks/>
        </xdr:cNvSpPr>
      </xdr:nvSpPr>
      <xdr:spPr bwMode="auto">
        <a:xfrm flipV="1">
          <a:off x="12611100" y="949928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168</xdr:row>
      <xdr:rowOff>0</xdr:rowOff>
    </xdr:from>
    <xdr:to>
      <xdr:col>13</xdr:col>
      <xdr:colOff>0</xdr:colOff>
      <xdr:row>168</xdr:row>
      <xdr:rowOff>0</xdr:rowOff>
    </xdr:to>
    <xdr:sp macro="" textlink="">
      <xdr:nvSpPr>
        <xdr:cNvPr id="38627" name="AutoShape 45">
          <a:extLst>
            <a:ext uri="{FF2B5EF4-FFF2-40B4-BE49-F238E27FC236}">
              <a16:creationId xmlns:a16="http://schemas.microsoft.com/office/drawing/2014/main" id="{00000000-0008-0000-0900-0000E3960000}"/>
            </a:ext>
          </a:extLst>
        </xdr:cNvPr>
        <xdr:cNvSpPr>
          <a:spLocks/>
        </xdr:cNvSpPr>
      </xdr:nvSpPr>
      <xdr:spPr bwMode="auto">
        <a:xfrm flipV="1">
          <a:off x="12611100" y="955929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170</xdr:row>
      <xdr:rowOff>0</xdr:rowOff>
    </xdr:from>
    <xdr:to>
      <xdr:col>13</xdr:col>
      <xdr:colOff>0</xdr:colOff>
      <xdr:row>170</xdr:row>
      <xdr:rowOff>0</xdr:rowOff>
    </xdr:to>
    <xdr:sp macro="" textlink="">
      <xdr:nvSpPr>
        <xdr:cNvPr id="38628" name="AutoShape 46">
          <a:extLst>
            <a:ext uri="{FF2B5EF4-FFF2-40B4-BE49-F238E27FC236}">
              <a16:creationId xmlns:a16="http://schemas.microsoft.com/office/drawing/2014/main" id="{00000000-0008-0000-0900-0000E4960000}"/>
            </a:ext>
          </a:extLst>
        </xdr:cNvPr>
        <xdr:cNvSpPr>
          <a:spLocks/>
        </xdr:cNvSpPr>
      </xdr:nvSpPr>
      <xdr:spPr bwMode="auto">
        <a:xfrm flipV="1">
          <a:off x="12611100" y="961929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172</xdr:row>
      <xdr:rowOff>0</xdr:rowOff>
    </xdr:from>
    <xdr:to>
      <xdr:col>13</xdr:col>
      <xdr:colOff>0</xdr:colOff>
      <xdr:row>172</xdr:row>
      <xdr:rowOff>0</xdr:rowOff>
    </xdr:to>
    <xdr:sp macro="" textlink="">
      <xdr:nvSpPr>
        <xdr:cNvPr id="38629" name="AutoShape 47">
          <a:extLst>
            <a:ext uri="{FF2B5EF4-FFF2-40B4-BE49-F238E27FC236}">
              <a16:creationId xmlns:a16="http://schemas.microsoft.com/office/drawing/2014/main" id="{00000000-0008-0000-0900-0000E5960000}"/>
            </a:ext>
          </a:extLst>
        </xdr:cNvPr>
        <xdr:cNvSpPr>
          <a:spLocks/>
        </xdr:cNvSpPr>
      </xdr:nvSpPr>
      <xdr:spPr bwMode="auto">
        <a:xfrm flipV="1">
          <a:off x="12611100" y="9679305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174</xdr:row>
      <xdr:rowOff>0</xdr:rowOff>
    </xdr:from>
    <xdr:to>
      <xdr:col>13</xdr:col>
      <xdr:colOff>0</xdr:colOff>
      <xdr:row>174</xdr:row>
      <xdr:rowOff>0</xdr:rowOff>
    </xdr:to>
    <xdr:sp macro="" textlink="">
      <xdr:nvSpPr>
        <xdr:cNvPr id="38630" name="AutoShape 48">
          <a:extLst>
            <a:ext uri="{FF2B5EF4-FFF2-40B4-BE49-F238E27FC236}">
              <a16:creationId xmlns:a16="http://schemas.microsoft.com/office/drawing/2014/main" id="{00000000-0008-0000-0900-0000E6960000}"/>
            </a:ext>
          </a:extLst>
        </xdr:cNvPr>
        <xdr:cNvSpPr>
          <a:spLocks/>
        </xdr:cNvSpPr>
      </xdr:nvSpPr>
      <xdr:spPr bwMode="auto">
        <a:xfrm flipV="1">
          <a:off x="12611100" y="973931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176</xdr:row>
      <xdr:rowOff>0</xdr:rowOff>
    </xdr:from>
    <xdr:to>
      <xdr:col>13</xdr:col>
      <xdr:colOff>0</xdr:colOff>
      <xdr:row>176</xdr:row>
      <xdr:rowOff>0</xdr:rowOff>
    </xdr:to>
    <xdr:sp macro="" textlink="">
      <xdr:nvSpPr>
        <xdr:cNvPr id="38631" name="AutoShape 49">
          <a:extLst>
            <a:ext uri="{FF2B5EF4-FFF2-40B4-BE49-F238E27FC236}">
              <a16:creationId xmlns:a16="http://schemas.microsoft.com/office/drawing/2014/main" id="{00000000-0008-0000-0900-0000E7960000}"/>
            </a:ext>
          </a:extLst>
        </xdr:cNvPr>
        <xdr:cNvSpPr>
          <a:spLocks/>
        </xdr:cNvSpPr>
      </xdr:nvSpPr>
      <xdr:spPr bwMode="auto">
        <a:xfrm flipV="1">
          <a:off x="12611100" y="9839325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178</xdr:row>
      <xdr:rowOff>0</xdr:rowOff>
    </xdr:from>
    <xdr:to>
      <xdr:col>13</xdr:col>
      <xdr:colOff>0</xdr:colOff>
      <xdr:row>178</xdr:row>
      <xdr:rowOff>0</xdr:rowOff>
    </xdr:to>
    <xdr:sp macro="" textlink="">
      <xdr:nvSpPr>
        <xdr:cNvPr id="38632" name="AutoShape 50">
          <a:extLst>
            <a:ext uri="{FF2B5EF4-FFF2-40B4-BE49-F238E27FC236}">
              <a16:creationId xmlns:a16="http://schemas.microsoft.com/office/drawing/2014/main" id="{00000000-0008-0000-0900-0000E8960000}"/>
            </a:ext>
          </a:extLst>
        </xdr:cNvPr>
        <xdr:cNvSpPr>
          <a:spLocks/>
        </xdr:cNvSpPr>
      </xdr:nvSpPr>
      <xdr:spPr bwMode="auto">
        <a:xfrm flipV="1">
          <a:off x="12611100" y="989933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180</xdr:row>
      <xdr:rowOff>0</xdr:rowOff>
    </xdr:from>
    <xdr:to>
      <xdr:col>13</xdr:col>
      <xdr:colOff>0</xdr:colOff>
      <xdr:row>180</xdr:row>
      <xdr:rowOff>0</xdr:rowOff>
    </xdr:to>
    <xdr:sp macro="" textlink="">
      <xdr:nvSpPr>
        <xdr:cNvPr id="38633" name="AutoShape 51">
          <a:extLst>
            <a:ext uri="{FF2B5EF4-FFF2-40B4-BE49-F238E27FC236}">
              <a16:creationId xmlns:a16="http://schemas.microsoft.com/office/drawing/2014/main" id="{00000000-0008-0000-0900-0000E9960000}"/>
            </a:ext>
          </a:extLst>
        </xdr:cNvPr>
        <xdr:cNvSpPr>
          <a:spLocks/>
        </xdr:cNvSpPr>
      </xdr:nvSpPr>
      <xdr:spPr bwMode="auto">
        <a:xfrm flipV="1">
          <a:off x="12611100" y="997934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182</xdr:row>
      <xdr:rowOff>0</xdr:rowOff>
    </xdr:from>
    <xdr:to>
      <xdr:col>13</xdr:col>
      <xdr:colOff>0</xdr:colOff>
      <xdr:row>182</xdr:row>
      <xdr:rowOff>0</xdr:rowOff>
    </xdr:to>
    <xdr:sp macro="" textlink="">
      <xdr:nvSpPr>
        <xdr:cNvPr id="38634" name="AutoShape 52">
          <a:extLst>
            <a:ext uri="{FF2B5EF4-FFF2-40B4-BE49-F238E27FC236}">
              <a16:creationId xmlns:a16="http://schemas.microsoft.com/office/drawing/2014/main" id="{00000000-0008-0000-0900-0000EA960000}"/>
            </a:ext>
          </a:extLst>
        </xdr:cNvPr>
        <xdr:cNvSpPr>
          <a:spLocks/>
        </xdr:cNvSpPr>
      </xdr:nvSpPr>
      <xdr:spPr bwMode="auto">
        <a:xfrm flipV="1">
          <a:off x="12611100" y="1005935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183</xdr:row>
      <xdr:rowOff>0</xdr:rowOff>
    </xdr:from>
    <xdr:to>
      <xdr:col>13</xdr:col>
      <xdr:colOff>0</xdr:colOff>
      <xdr:row>183</xdr:row>
      <xdr:rowOff>0</xdr:rowOff>
    </xdr:to>
    <xdr:sp macro="" textlink="">
      <xdr:nvSpPr>
        <xdr:cNvPr id="38635" name="AutoShape 53">
          <a:extLst>
            <a:ext uri="{FF2B5EF4-FFF2-40B4-BE49-F238E27FC236}">
              <a16:creationId xmlns:a16="http://schemas.microsoft.com/office/drawing/2014/main" id="{00000000-0008-0000-0900-0000EB960000}"/>
            </a:ext>
          </a:extLst>
        </xdr:cNvPr>
        <xdr:cNvSpPr>
          <a:spLocks/>
        </xdr:cNvSpPr>
      </xdr:nvSpPr>
      <xdr:spPr bwMode="auto">
        <a:xfrm flipV="1">
          <a:off x="12611100" y="10079355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185</xdr:row>
      <xdr:rowOff>0</xdr:rowOff>
    </xdr:from>
    <xdr:to>
      <xdr:col>13</xdr:col>
      <xdr:colOff>0</xdr:colOff>
      <xdr:row>185</xdr:row>
      <xdr:rowOff>0</xdr:rowOff>
    </xdr:to>
    <xdr:sp macro="" textlink="">
      <xdr:nvSpPr>
        <xdr:cNvPr id="38636" name="AutoShape 54">
          <a:extLst>
            <a:ext uri="{FF2B5EF4-FFF2-40B4-BE49-F238E27FC236}">
              <a16:creationId xmlns:a16="http://schemas.microsoft.com/office/drawing/2014/main" id="{00000000-0008-0000-0900-0000EC960000}"/>
            </a:ext>
          </a:extLst>
        </xdr:cNvPr>
        <xdr:cNvSpPr>
          <a:spLocks/>
        </xdr:cNvSpPr>
      </xdr:nvSpPr>
      <xdr:spPr bwMode="auto">
        <a:xfrm flipV="1">
          <a:off x="12611100" y="10159365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186</xdr:row>
      <xdr:rowOff>0</xdr:rowOff>
    </xdr:from>
    <xdr:to>
      <xdr:col>13</xdr:col>
      <xdr:colOff>0</xdr:colOff>
      <xdr:row>186</xdr:row>
      <xdr:rowOff>0</xdr:rowOff>
    </xdr:to>
    <xdr:sp macro="" textlink="">
      <xdr:nvSpPr>
        <xdr:cNvPr id="38637" name="AutoShape 55">
          <a:extLst>
            <a:ext uri="{FF2B5EF4-FFF2-40B4-BE49-F238E27FC236}">
              <a16:creationId xmlns:a16="http://schemas.microsoft.com/office/drawing/2014/main" id="{00000000-0008-0000-0900-0000ED960000}"/>
            </a:ext>
          </a:extLst>
        </xdr:cNvPr>
        <xdr:cNvSpPr>
          <a:spLocks/>
        </xdr:cNvSpPr>
      </xdr:nvSpPr>
      <xdr:spPr bwMode="auto">
        <a:xfrm flipV="1">
          <a:off x="12611100" y="1017936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188</xdr:row>
      <xdr:rowOff>0</xdr:rowOff>
    </xdr:from>
    <xdr:to>
      <xdr:col>13</xdr:col>
      <xdr:colOff>0</xdr:colOff>
      <xdr:row>188</xdr:row>
      <xdr:rowOff>0</xdr:rowOff>
    </xdr:to>
    <xdr:sp macro="" textlink="">
      <xdr:nvSpPr>
        <xdr:cNvPr id="38638" name="AutoShape 56">
          <a:extLst>
            <a:ext uri="{FF2B5EF4-FFF2-40B4-BE49-F238E27FC236}">
              <a16:creationId xmlns:a16="http://schemas.microsoft.com/office/drawing/2014/main" id="{00000000-0008-0000-0900-0000EE960000}"/>
            </a:ext>
          </a:extLst>
        </xdr:cNvPr>
        <xdr:cNvSpPr>
          <a:spLocks/>
        </xdr:cNvSpPr>
      </xdr:nvSpPr>
      <xdr:spPr bwMode="auto">
        <a:xfrm flipV="1">
          <a:off x="12611100" y="1021937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190</xdr:row>
      <xdr:rowOff>0</xdr:rowOff>
    </xdr:from>
    <xdr:to>
      <xdr:col>13</xdr:col>
      <xdr:colOff>0</xdr:colOff>
      <xdr:row>190</xdr:row>
      <xdr:rowOff>0</xdr:rowOff>
    </xdr:to>
    <xdr:sp macro="" textlink="">
      <xdr:nvSpPr>
        <xdr:cNvPr id="38639" name="AutoShape 57">
          <a:extLst>
            <a:ext uri="{FF2B5EF4-FFF2-40B4-BE49-F238E27FC236}">
              <a16:creationId xmlns:a16="http://schemas.microsoft.com/office/drawing/2014/main" id="{00000000-0008-0000-0900-0000EF960000}"/>
            </a:ext>
          </a:extLst>
        </xdr:cNvPr>
        <xdr:cNvSpPr>
          <a:spLocks/>
        </xdr:cNvSpPr>
      </xdr:nvSpPr>
      <xdr:spPr bwMode="auto">
        <a:xfrm flipV="1">
          <a:off x="12611100" y="1027938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192</xdr:row>
      <xdr:rowOff>0</xdr:rowOff>
    </xdr:from>
    <xdr:to>
      <xdr:col>13</xdr:col>
      <xdr:colOff>0</xdr:colOff>
      <xdr:row>192</xdr:row>
      <xdr:rowOff>0</xdr:rowOff>
    </xdr:to>
    <xdr:sp macro="" textlink="">
      <xdr:nvSpPr>
        <xdr:cNvPr id="38640" name="AutoShape 58">
          <a:extLst>
            <a:ext uri="{FF2B5EF4-FFF2-40B4-BE49-F238E27FC236}">
              <a16:creationId xmlns:a16="http://schemas.microsoft.com/office/drawing/2014/main" id="{00000000-0008-0000-0900-0000F0960000}"/>
            </a:ext>
          </a:extLst>
        </xdr:cNvPr>
        <xdr:cNvSpPr>
          <a:spLocks/>
        </xdr:cNvSpPr>
      </xdr:nvSpPr>
      <xdr:spPr bwMode="auto">
        <a:xfrm flipV="1">
          <a:off x="12611100" y="1035939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194</xdr:row>
      <xdr:rowOff>0</xdr:rowOff>
    </xdr:from>
    <xdr:to>
      <xdr:col>13</xdr:col>
      <xdr:colOff>0</xdr:colOff>
      <xdr:row>194</xdr:row>
      <xdr:rowOff>0</xdr:rowOff>
    </xdr:to>
    <xdr:sp macro="" textlink="">
      <xdr:nvSpPr>
        <xdr:cNvPr id="38641" name="AutoShape 59">
          <a:extLst>
            <a:ext uri="{FF2B5EF4-FFF2-40B4-BE49-F238E27FC236}">
              <a16:creationId xmlns:a16="http://schemas.microsoft.com/office/drawing/2014/main" id="{00000000-0008-0000-0900-0000F1960000}"/>
            </a:ext>
          </a:extLst>
        </xdr:cNvPr>
        <xdr:cNvSpPr>
          <a:spLocks/>
        </xdr:cNvSpPr>
      </xdr:nvSpPr>
      <xdr:spPr bwMode="auto">
        <a:xfrm flipV="1">
          <a:off x="12611100" y="1045940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196</xdr:row>
      <xdr:rowOff>0</xdr:rowOff>
    </xdr:from>
    <xdr:to>
      <xdr:col>13</xdr:col>
      <xdr:colOff>0</xdr:colOff>
      <xdr:row>196</xdr:row>
      <xdr:rowOff>0</xdr:rowOff>
    </xdr:to>
    <xdr:sp macro="" textlink="">
      <xdr:nvSpPr>
        <xdr:cNvPr id="38642" name="AutoShape 60">
          <a:extLst>
            <a:ext uri="{FF2B5EF4-FFF2-40B4-BE49-F238E27FC236}">
              <a16:creationId xmlns:a16="http://schemas.microsoft.com/office/drawing/2014/main" id="{00000000-0008-0000-0900-0000F2960000}"/>
            </a:ext>
          </a:extLst>
        </xdr:cNvPr>
        <xdr:cNvSpPr>
          <a:spLocks/>
        </xdr:cNvSpPr>
      </xdr:nvSpPr>
      <xdr:spPr bwMode="auto">
        <a:xfrm flipV="1">
          <a:off x="12611100" y="1053941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198</xdr:row>
      <xdr:rowOff>0</xdr:rowOff>
    </xdr:from>
    <xdr:to>
      <xdr:col>13</xdr:col>
      <xdr:colOff>0</xdr:colOff>
      <xdr:row>198</xdr:row>
      <xdr:rowOff>0</xdr:rowOff>
    </xdr:to>
    <xdr:sp macro="" textlink="">
      <xdr:nvSpPr>
        <xdr:cNvPr id="38643" name="AutoShape 61">
          <a:extLst>
            <a:ext uri="{FF2B5EF4-FFF2-40B4-BE49-F238E27FC236}">
              <a16:creationId xmlns:a16="http://schemas.microsoft.com/office/drawing/2014/main" id="{00000000-0008-0000-0900-0000F3960000}"/>
            </a:ext>
          </a:extLst>
        </xdr:cNvPr>
        <xdr:cNvSpPr>
          <a:spLocks/>
        </xdr:cNvSpPr>
      </xdr:nvSpPr>
      <xdr:spPr bwMode="auto">
        <a:xfrm flipV="1">
          <a:off x="12611100" y="1061942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200</xdr:row>
      <xdr:rowOff>0</xdr:rowOff>
    </xdr:from>
    <xdr:to>
      <xdr:col>13</xdr:col>
      <xdr:colOff>0</xdr:colOff>
      <xdr:row>200</xdr:row>
      <xdr:rowOff>0</xdr:rowOff>
    </xdr:to>
    <xdr:sp macro="" textlink="">
      <xdr:nvSpPr>
        <xdr:cNvPr id="38644" name="AutoShape 62">
          <a:extLst>
            <a:ext uri="{FF2B5EF4-FFF2-40B4-BE49-F238E27FC236}">
              <a16:creationId xmlns:a16="http://schemas.microsoft.com/office/drawing/2014/main" id="{00000000-0008-0000-0900-0000F4960000}"/>
            </a:ext>
          </a:extLst>
        </xdr:cNvPr>
        <xdr:cNvSpPr>
          <a:spLocks/>
        </xdr:cNvSpPr>
      </xdr:nvSpPr>
      <xdr:spPr bwMode="auto">
        <a:xfrm flipV="1">
          <a:off x="12611100" y="1069943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202</xdr:row>
      <xdr:rowOff>0</xdr:rowOff>
    </xdr:from>
    <xdr:to>
      <xdr:col>13</xdr:col>
      <xdr:colOff>0</xdr:colOff>
      <xdr:row>202</xdr:row>
      <xdr:rowOff>0</xdr:rowOff>
    </xdr:to>
    <xdr:sp macro="" textlink="">
      <xdr:nvSpPr>
        <xdr:cNvPr id="38645" name="AutoShape 63">
          <a:extLst>
            <a:ext uri="{FF2B5EF4-FFF2-40B4-BE49-F238E27FC236}">
              <a16:creationId xmlns:a16="http://schemas.microsoft.com/office/drawing/2014/main" id="{00000000-0008-0000-0900-0000F5960000}"/>
            </a:ext>
          </a:extLst>
        </xdr:cNvPr>
        <xdr:cNvSpPr>
          <a:spLocks/>
        </xdr:cNvSpPr>
      </xdr:nvSpPr>
      <xdr:spPr bwMode="auto">
        <a:xfrm flipV="1">
          <a:off x="12611100" y="1077944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204</xdr:row>
      <xdr:rowOff>0</xdr:rowOff>
    </xdr:from>
    <xdr:to>
      <xdr:col>13</xdr:col>
      <xdr:colOff>0</xdr:colOff>
      <xdr:row>204</xdr:row>
      <xdr:rowOff>0</xdr:rowOff>
    </xdr:to>
    <xdr:sp macro="" textlink="">
      <xdr:nvSpPr>
        <xdr:cNvPr id="38646" name="AutoShape 64">
          <a:extLst>
            <a:ext uri="{FF2B5EF4-FFF2-40B4-BE49-F238E27FC236}">
              <a16:creationId xmlns:a16="http://schemas.microsoft.com/office/drawing/2014/main" id="{00000000-0008-0000-0900-0000F6960000}"/>
            </a:ext>
          </a:extLst>
        </xdr:cNvPr>
        <xdr:cNvSpPr>
          <a:spLocks/>
        </xdr:cNvSpPr>
      </xdr:nvSpPr>
      <xdr:spPr bwMode="auto">
        <a:xfrm flipV="1">
          <a:off x="12611100" y="1085945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206</xdr:row>
      <xdr:rowOff>0</xdr:rowOff>
    </xdr:from>
    <xdr:to>
      <xdr:col>13</xdr:col>
      <xdr:colOff>361950</xdr:colOff>
      <xdr:row>206</xdr:row>
      <xdr:rowOff>0</xdr:rowOff>
    </xdr:to>
    <xdr:sp macro="" textlink="">
      <xdr:nvSpPr>
        <xdr:cNvPr id="38647" name="AutoShape 65">
          <a:extLst>
            <a:ext uri="{FF2B5EF4-FFF2-40B4-BE49-F238E27FC236}">
              <a16:creationId xmlns:a16="http://schemas.microsoft.com/office/drawing/2014/main" id="{00000000-0008-0000-0900-0000F7960000}"/>
            </a:ext>
          </a:extLst>
        </xdr:cNvPr>
        <xdr:cNvSpPr>
          <a:spLocks/>
        </xdr:cNvSpPr>
      </xdr:nvSpPr>
      <xdr:spPr bwMode="auto">
        <a:xfrm flipV="1">
          <a:off x="12773025" y="109394625"/>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207</xdr:row>
      <xdr:rowOff>0</xdr:rowOff>
    </xdr:from>
    <xdr:to>
      <xdr:col>13</xdr:col>
      <xdr:colOff>361950</xdr:colOff>
      <xdr:row>207</xdr:row>
      <xdr:rowOff>0</xdr:rowOff>
    </xdr:to>
    <xdr:sp macro="" textlink="">
      <xdr:nvSpPr>
        <xdr:cNvPr id="38648" name="AutoShape 66">
          <a:extLst>
            <a:ext uri="{FF2B5EF4-FFF2-40B4-BE49-F238E27FC236}">
              <a16:creationId xmlns:a16="http://schemas.microsoft.com/office/drawing/2014/main" id="{00000000-0008-0000-0900-0000F8960000}"/>
            </a:ext>
          </a:extLst>
        </xdr:cNvPr>
        <xdr:cNvSpPr>
          <a:spLocks/>
        </xdr:cNvSpPr>
      </xdr:nvSpPr>
      <xdr:spPr bwMode="auto">
        <a:xfrm flipV="1">
          <a:off x="12773025" y="1099947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207</xdr:row>
      <xdr:rowOff>0</xdr:rowOff>
    </xdr:from>
    <xdr:to>
      <xdr:col>13</xdr:col>
      <xdr:colOff>361950</xdr:colOff>
      <xdr:row>207</xdr:row>
      <xdr:rowOff>0</xdr:rowOff>
    </xdr:to>
    <xdr:sp macro="" textlink="">
      <xdr:nvSpPr>
        <xdr:cNvPr id="38649" name="AutoShape 67">
          <a:extLst>
            <a:ext uri="{FF2B5EF4-FFF2-40B4-BE49-F238E27FC236}">
              <a16:creationId xmlns:a16="http://schemas.microsoft.com/office/drawing/2014/main" id="{00000000-0008-0000-0900-0000F9960000}"/>
            </a:ext>
          </a:extLst>
        </xdr:cNvPr>
        <xdr:cNvSpPr>
          <a:spLocks/>
        </xdr:cNvSpPr>
      </xdr:nvSpPr>
      <xdr:spPr bwMode="auto">
        <a:xfrm flipV="1">
          <a:off x="12773025" y="1099947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207</xdr:row>
      <xdr:rowOff>0</xdr:rowOff>
    </xdr:from>
    <xdr:to>
      <xdr:col>13</xdr:col>
      <xdr:colOff>361950</xdr:colOff>
      <xdr:row>207</xdr:row>
      <xdr:rowOff>0</xdr:rowOff>
    </xdr:to>
    <xdr:sp macro="" textlink="">
      <xdr:nvSpPr>
        <xdr:cNvPr id="38650" name="AutoShape 68">
          <a:extLst>
            <a:ext uri="{FF2B5EF4-FFF2-40B4-BE49-F238E27FC236}">
              <a16:creationId xmlns:a16="http://schemas.microsoft.com/office/drawing/2014/main" id="{00000000-0008-0000-0900-0000FA960000}"/>
            </a:ext>
          </a:extLst>
        </xdr:cNvPr>
        <xdr:cNvSpPr>
          <a:spLocks/>
        </xdr:cNvSpPr>
      </xdr:nvSpPr>
      <xdr:spPr bwMode="auto">
        <a:xfrm flipV="1">
          <a:off x="12773025" y="1099947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208</xdr:row>
      <xdr:rowOff>0</xdr:rowOff>
    </xdr:from>
    <xdr:to>
      <xdr:col>13</xdr:col>
      <xdr:colOff>361950</xdr:colOff>
      <xdr:row>208</xdr:row>
      <xdr:rowOff>0</xdr:rowOff>
    </xdr:to>
    <xdr:sp macro="" textlink="">
      <xdr:nvSpPr>
        <xdr:cNvPr id="38651" name="AutoShape 69">
          <a:extLst>
            <a:ext uri="{FF2B5EF4-FFF2-40B4-BE49-F238E27FC236}">
              <a16:creationId xmlns:a16="http://schemas.microsoft.com/office/drawing/2014/main" id="{00000000-0008-0000-0900-0000FB960000}"/>
            </a:ext>
          </a:extLst>
        </xdr:cNvPr>
        <xdr:cNvSpPr>
          <a:spLocks/>
        </xdr:cNvSpPr>
      </xdr:nvSpPr>
      <xdr:spPr bwMode="auto">
        <a:xfrm flipV="1">
          <a:off x="12773025" y="11039475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210</xdr:row>
      <xdr:rowOff>0</xdr:rowOff>
    </xdr:from>
    <xdr:to>
      <xdr:col>13</xdr:col>
      <xdr:colOff>361950</xdr:colOff>
      <xdr:row>210</xdr:row>
      <xdr:rowOff>0</xdr:rowOff>
    </xdr:to>
    <xdr:sp macro="" textlink="">
      <xdr:nvSpPr>
        <xdr:cNvPr id="38652" name="AutoShape 70">
          <a:extLst>
            <a:ext uri="{FF2B5EF4-FFF2-40B4-BE49-F238E27FC236}">
              <a16:creationId xmlns:a16="http://schemas.microsoft.com/office/drawing/2014/main" id="{00000000-0008-0000-0900-0000FC960000}"/>
            </a:ext>
          </a:extLst>
        </xdr:cNvPr>
        <xdr:cNvSpPr>
          <a:spLocks/>
        </xdr:cNvSpPr>
      </xdr:nvSpPr>
      <xdr:spPr bwMode="auto">
        <a:xfrm flipV="1">
          <a:off x="12773025" y="11119485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211</xdr:row>
      <xdr:rowOff>0</xdr:rowOff>
    </xdr:from>
    <xdr:to>
      <xdr:col>13</xdr:col>
      <xdr:colOff>361950</xdr:colOff>
      <xdr:row>211</xdr:row>
      <xdr:rowOff>0</xdr:rowOff>
    </xdr:to>
    <xdr:sp macro="" textlink="">
      <xdr:nvSpPr>
        <xdr:cNvPr id="38653" name="AutoShape 71">
          <a:extLst>
            <a:ext uri="{FF2B5EF4-FFF2-40B4-BE49-F238E27FC236}">
              <a16:creationId xmlns:a16="http://schemas.microsoft.com/office/drawing/2014/main" id="{00000000-0008-0000-0900-0000FD960000}"/>
            </a:ext>
          </a:extLst>
        </xdr:cNvPr>
        <xdr:cNvSpPr>
          <a:spLocks/>
        </xdr:cNvSpPr>
      </xdr:nvSpPr>
      <xdr:spPr bwMode="auto">
        <a:xfrm flipV="1">
          <a:off x="12773025" y="1115949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211</xdr:row>
      <xdr:rowOff>0</xdr:rowOff>
    </xdr:from>
    <xdr:to>
      <xdr:col>13</xdr:col>
      <xdr:colOff>361950</xdr:colOff>
      <xdr:row>211</xdr:row>
      <xdr:rowOff>0</xdr:rowOff>
    </xdr:to>
    <xdr:sp macro="" textlink="">
      <xdr:nvSpPr>
        <xdr:cNvPr id="38654" name="AutoShape 72">
          <a:extLst>
            <a:ext uri="{FF2B5EF4-FFF2-40B4-BE49-F238E27FC236}">
              <a16:creationId xmlns:a16="http://schemas.microsoft.com/office/drawing/2014/main" id="{00000000-0008-0000-0900-0000FE960000}"/>
            </a:ext>
          </a:extLst>
        </xdr:cNvPr>
        <xdr:cNvSpPr>
          <a:spLocks/>
        </xdr:cNvSpPr>
      </xdr:nvSpPr>
      <xdr:spPr bwMode="auto">
        <a:xfrm flipV="1">
          <a:off x="12773025" y="1115949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211</xdr:row>
      <xdr:rowOff>0</xdr:rowOff>
    </xdr:from>
    <xdr:to>
      <xdr:col>13</xdr:col>
      <xdr:colOff>361950</xdr:colOff>
      <xdr:row>211</xdr:row>
      <xdr:rowOff>0</xdr:rowOff>
    </xdr:to>
    <xdr:sp macro="" textlink="">
      <xdr:nvSpPr>
        <xdr:cNvPr id="38655" name="AutoShape 73">
          <a:extLst>
            <a:ext uri="{FF2B5EF4-FFF2-40B4-BE49-F238E27FC236}">
              <a16:creationId xmlns:a16="http://schemas.microsoft.com/office/drawing/2014/main" id="{00000000-0008-0000-0900-0000FF960000}"/>
            </a:ext>
          </a:extLst>
        </xdr:cNvPr>
        <xdr:cNvSpPr>
          <a:spLocks/>
        </xdr:cNvSpPr>
      </xdr:nvSpPr>
      <xdr:spPr bwMode="auto">
        <a:xfrm flipV="1">
          <a:off x="12773025" y="1115949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211</xdr:row>
      <xdr:rowOff>0</xdr:rowOff>
    </xdr:from>
    <xdr:to>
      <xdr:col>13</xdr:col>
      <xdr:colOff>361950</xdr:colOff>
      <xdr:row>211</xdr:row>
      <xdr:rowOff>0</xdr:rowOff>
    </xdr:to>
    <xdr:sp macro="" textlink="">
      <xdr:nvSpPr>
        <xdr:cNvPr id="38656" name="AutoShape 74">
          <a:extLst>
            <a:ext uri="{FF2B5EF4-FFF2-40B4-BE49-F238E27FC236}">
              <a16:creationId xmlns:a16="http://schemas.microsoft.com/office/drawing/2014/main" id="{00000000-0008-0000-0900-000000970000}"/>
            </a:ext>
          </a:extLst>
        </xdr:cNvPr>
        <xdr:cNvSpPr>
          <a:spLocks/>
        </xdr:cNvSpPr>
      </xdr:nvSpPr>
      <xdr:spPr bwMode="auto">
        <a:xfrm flipV="1">
          <a:off x="12773025" y="1115949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211</xdr:row>
      <xdr:rowOff>0</xdr:rowOff>
    </xdr:from>
    <xdr:to>
      <xdr:col>13</xdr:col>
      <xdr:colOff>361950</xdr:colOff>
      <xdr:row>211</xdr:row>
      <xdr:rowOff>0</xdr:rowOff>
    </xdr:to>
    <xdr:sp macro="" textlink="">
      <xdr:nvSpPr>
        <xdr:cNvPr id="38657" name="AutoShape 75">
          <a:extLst>
            <a:ext uri="{FF2B5EF4-FFF2-40B4-BE49-F238E27FC236}">
              <a16:creationId xmlns:a16="http://schemas.microsoft.com/office/drawing/2014/main" id="{00000000-0008-0000-0900-000001970000}"/>
            </a:ext>
          </a:extLst>
        </xdr:cNvPr>
        <xdr:cNvSpPr>
          <a:spLocks/>
        </xdr:cNvSpPr>
      </xdr:nvSpPr>
      <xdr:spPr bwMode="auto">
        <a:xfrm flipV="1">
          <a:off x="12773025" y="1115949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211</xdr:row>
      <xdr:rowOff>0</xdr:rowOff>
    </xdr:from>
    <xdr:to>
      <xdr:col>13</xdr:col>
      <xdr:colOff>361950</xdr:colOff>
      <xdr:row>211</xdr:row>
      <xdr:rowOff>0</xdr:rowOff>
    </xdr:to>
    <xdr:sp macro="" textlink="">
      <xdr:nvSpPr>
        <xdr:cNvPr id="38658" name="AutoShape 76">
          <a:extLst>
            <a:ext uri="{FF2B5EF4-FFF2-40B4-BE49-F238E27FC236}">
              <a16:creationId xmlns:a16="http://schemas.microsoft.com/office/drawing/2014/main" id="{00000000-0008-0000-0900-000002970000}"/>
            </a:ext>
          </a:extLst>
        </xdr:cNvPr>
        <xdr:cNvSpPr>
          <a:spLocks/>
        </xdr:cNvSpPr>
      </xdr:nvSpPr>
      <xdr:spPr bwMode="auto">
        <a:xfrm flipV="1">
          <a:off x="12773025" y="1115949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211</xdr:row>
      <xdr:rowOff>0</xdr:rowOff>
    </xdr:from>
    <xdr:to>
      <xdr:col>13</xdr:col>
      <xdr:colOff>361950</xdr:colOff>
      <xdr:row>211</xdr:row>
      <xdr:rowOff>0</xdr:rowOff>
    </xdr:to>
    <xdr:sp macro="" textlink="">
      <xdr:nvSpPr>
        <xdr:cNvPr id="38659" name="AutoShape 77">
          <a:extLst>
            <a:ext uri="{FF2B5EF4-FFF2-40B4-BE49-F238E27FC236}">
              <a16:creationId xmlns:a16="http://schemas.microsoft.com/office/drawing/2014/main" id="{00000000-0008-0000-0900-000003970000}"/>
            </a:ext>
          </a:extLst>
        </xdr:cNvPr>
        <xdr:cNvSpPr>
          <a:spLocks/>
        </xdr:cNvSpPr>
      </xdr:nvSpPr>
      <xdr:spPr bwMode="auto">
        <a:xfrm flipV="1">
          <a:off x="12773025" y="1115949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211</xdr:row>
      <xdr:rowOff>0</xdr:rowOff>
    </xdr:from>
    <xdr:to>
      <xdr:col>13</xdr:col>
      <xdr:colOff>361950</xdr:colOff>
      <xdr:row>211</xdr:row>
      <xdr:rowOff>0</xdr:rowOff>
    </xdr:to>
    <xdr:sp macro="" textlink="">
      <xdr:nvSpPr>
        <xdr:cNvPr id="38660" name="AutoShape 78">
          <a:extLst>
            <a:ext uri="{FF2B5EF4-FFF2-40B4-BE49-F238E27FC236}">
              <a16:creationId xmlns:a16="http://schemas.microsoft.com/office/drawing/2014/main" id="{00000000-0008-0000-0900-000004970000}"/>
            </a:ext>
          </a:extLst>
        </xdr:cNvPr>
        <xdr:cNvSpPr>
          <a:spLocks/>
        </xdr:cNvSpPr>
      </xdr:nvSpPr>
      <xdr:spPr bwMode="auto">
        <a:xfrm flipV="1">
          <a:off x="12773025" y="1115949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211</xdr:row>
      <xdr:rowOff>0</xdr:rowOff>
    </xdr:from>
    <xdr:to>
      <xdr:col>13</xdr:col>
      <xdr:colOff>361950</xdr:colOff>
      <xdr:row>211</xdr:row>
      <xdr:rowOff>0</xdr:rowOff>
    </xdr:to>
    <xdr:sp macro="" textlink="">
      <xdr:nvSpPr>
        <xdr:cNvPr id="38661" name="AutoShape 79">
          <a:extLst>
            <a:ext uri="{FF2B5EF4-FFF2-40B4-BE49-F238E27FC236}">
              <a16:creationId xmlns:a16="http://schemas.microsoft.com/office/drawing/2014/main" id="{00000000-0008-0000-0900-000005970000}"/>
            </a:ext>
          </a:extLst>
        </xdr:cNvPr>
        <xdr:cNvSpPr>
          <a:spLocks/>
        </xdr:cNvSpPr>
      </xdr:nvSpPr>
      <xdr:spPr bwMode="auto">
        <a:xfrm flipV="1">
          <a:off x="12773025" y="1115949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211</xdr:row>
      <xdr:rowOff>0</xdr:rowOff>
    </xdr:from>
    <xdr:to>
      <xdr:col>13</xdr:col>
      <xdr:colOff>361950</xdr:colOff>
      <xdr:row>211</xdr:row>
      <xdr:rowOff>0</xdr:rowOff>
    </xdr:to>
    <xdr:sp macro="" textlink="">
      <xdr:nvSpPr>
        <xdr:cNvPr id="38662" name="AutoShape 80">
          <a:extLst>
            <a:ext uri="{FF2B5EF4-FFF2-40B4-BE49-F238E27FC236}">
              <a16:creationId xmlns:a16="http://schemas.microsoft.com/office/drawing/2014/main" id="{00000000-0008-0000-0900-000006970000}"/>
            </a:ext>
          </a:extLst>
        </xdr:cNvPr>
        <xdr:cNvSpPr>
          <a:spLocks/>
        </xdr:cNvSpPr>
      </xdr:nvSpPr>
      <xdr:spPr bwMode="auto">
        <a:xfrm flipV="1">
          <a:off x="12773025" y="1115949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211</xdr:row>
      <xdr:rowOff>0</xdr:rowOff>
    </xdr:from>
    <xdr:to>
      <xdr:col>13</xdr:col>
      <xdr:colOff>361950</xdr:colOff>
      <xdr:row>211</xdr:row>
      <xdr:rowOff>0</xdr:rowOff>
    </xdr:to>
    <xdr:sp macro="" textlink="">
      <xdr:nvSpPr>
        <xdr:cNvPr id="38663" name="AutoShape 81">
          <a:extLst>
            <a:ext uri="{FF2B5EF4-FFF2-40B4-BE49-F238E27FC236}">
              <a16:creationId xmlns:a16="http://schemas.microsoft.com/office/drawing/2014/main" id="{00000000-0008-0000-0900-000007970000}"/>
            </a:ext>
          </a:extLst>
        </xdr:cNvPr>
        <xdr:cNvSpPr>
          <a:spLocks/>
        </xdr:cNvSpPr>
      </xdr:nvSpPr>
      <xdr:spPr bwMode="auto">
        <a:xfrm flipV="1">
          <a:off x="12773025" y="1115949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211</xdr:row>
      <xdr:rowOff>0</xdr:rowOff>
    </xdr:from>
    <xdr:to>
      <xdr:col>13</xdr:col>
      <xdr:colOff>361950</xdr:colOff>
      <xdr:row>211</xdr:row>
      <xdr:rowOff>0</xdr:rowOff>
    </xdr:to>
    <xdr:sp macro="" textlink="">
      <xdr:nvSpPr>
        <xdr:cNvPr id="38664" name="AutoShape 82">
          <a:extLst>
            <a:ext uri="{FF2B5EF4-FFF2-40B4-BE49-F238E27FC236}">
              <a16:creationId xmlns:a16="http://schemas.microsoft.com/office/drawing/2014/main" id="{00000000-0008-0000-0900-000008970000}"/>
            </a:ext>
          </a:extLst>
        </xdr:cNvPr>
        <xdr:cNvSpPr>
          <a:spLocks/>
        </xdr:cNvSpPr>
      </xdr:nvSpPr>
      <xdr:spPr bwMode="auto">
        <a:xfrm flipV="1">
          <a:off x="12773025" y="1115949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211</xdr:row>
      <xdr:rowOff>0</xdr:rowOff>
    </xdr:from>
    <xdr:to>
      <xdr:col>13</xdr:col>
      <xdr:colOff>361950</xdr:colOff>
      <xdr:row>211</xdr:row>
      <xdr:rowOff>0</xdr:rowOff>
    </xdr:to>
    <xdr:sp macro="" textlink="">
      <xdr:nvSpPr>
        <xdr:cNvPr id="38665" name="AutoShape 83">
          <a:extLst>
            <a:ext uri="{FF2B5EF4-FFF2-40B4-BE49-F238E27FC236}">
              <a16:creationId xmlns:a16="http://schemas.microsoft.com/office/drawing/2014/main" id="{00000000-0008-0000-0900-000009970000}"/>
            </a:ext>
          </a:extLst>
        </xdr:cNvPr>
        <xdr:cNvSpPr>
          <a:spLocks/>
        </xdr:cNvSpPr>
      </xdr:nvSpPr>
      <xdr:spPr bwMode="auto">
        <a:xfrm flipV="1">
          <a:off x="12773025" y="1115949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211</xdr:row>
      <xdr:rowOff>0</xdr:rowOff>
    </xdr:from>
    <xdr:to>
      <xdr:col>13</xdr:col>
      <xdr:colOff>361950</xdr:colOff>
      <xdr:row>211</xdr:row>
      <xdr:rowOff>0</xdr:rowOff>
    </xdr:to>
    <xdr:sp macro="" textlink="">
      <xdr:nvSpPr>
        <xdr:cNvPr id="38666" name="AutoShape 84">
          <a:extLst>
            <a:ext uri="{FF2B5EF4-FFF2-40B4-BE49-F238E27FC236}">
              <a16:creationId xmlns:a16="http://schemas.microsoft.com/office/drawing/2014/main" id="{00000000-0008-0000-0900-00000A970000}"/>
            </a:ext>
          </a:extLst>
        </xdr:cNvPr>
        <xdr:cNvSpPr>
          <a:spLocks/>
        </xdr:cNvSpPr>
      </xdr:nvSpPr>
      <xdr:spPr bwMode="auto">
        <a:xfrm flipV="1">
          <a:off x="12773025" y="1115949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211</xdr:row>
      <xdr:rowOff>0</xdr:rowOff>
    </xdr:from>
    <xdr:to>
      <xdr:col>13</xdr:col>
      <xdr:colOff>361950</xdr:colOff>
      <xdr:row>211</xdr:row>
      <xdr:rowOff>0</xdr:rowOff>
    </xdr:to>
    <xdr:sp macro="" textlink="">
      <xdr:nvSpPr>
        <xdr:cNvPr id="38667" name="AutoShape 85">
          <a:extLst>
            <a:ext uri="{FF2B5EF4-FFF2-40B4-BE49-F238E27FC236}">
              <a16:creationId xmlns:a16="http://schemas.microsoft.com/office/drawing/2014/main" id="{00000000-0008-0000-0900-00000B970000}"/>
            </a:ext>
          </a:extLst>
        </xdr:cNvPr>
        <xdr:cNvSpPr>
          <a:spLocks/>
        </xdr:cNvSpPr>
      </xdr:nvSpPr>
      <xdr:spPr bwMode="auto">
        <a:xfrm flipV="1">
          <a:off x="12773025" y="1115949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211</xdr:row>
      <xdr:rowOff>0</xdr:rowOff>
    </xdr:from>
    <xdr:to>
      <xdr:col>13</xdr:col>
      <xdr:colOff>361950</xdr:colOff>
      <xdr:row>211</xdr:row>
      <xdr:rowOff>0</xdr:rowOff>
    </xdr:to>
    <xdr:sp macro="" textlink="">
      <xdr:nvSpPr>
        <xdr:cNvPr id="38668" name="AutoShape 86">
          <a:extLst>
            <a:ext uri="{FF2B5EF4-FFF2-40B4-BE49-F238E27FC236}">
              <a16:creationId xmlns:a16="http://schemas.microsoft.com/office/drawing/2014/main" id="{00000000-0008-0000-0900-00000C970000}"/>
            </a:ext>
          </a:extLst>
        </xdr:cNvPr>
        <xdr:cNvSpPr>
          <a:spLocks/>
        </xdr:cNvSpPr>
      </xdr:nvSpPr>
      <xdr:spPr bwMode="auto">
        <a:xfrm flipV="1">
          <a:off x="12773025" y="1115949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211</xdr:row>
      <xdr:rowOff>0</xdr:rowOff>
    </xdr:from>
    <xdr:to>
      <xdr:col>13</xdr:col>
      <xdr:colOff>361950</xdr:colOff>
      <xdr:row>211</xdr:row>
      <xdr:rowOff>0</xdr:rowOff>
    </xdr:to>
    <xdr:sp macro="" textlink="">
      <xdr:nvSpPr>
        <xdr:cNvPr id="38669" name="AutoShape 87">
          <a:extLst>
            <a:ext uri="{FF2B5EF4-FFF2-40B4-BE49-F238E27FC236}">
              <a16:creationId xmlns:a16="http://schemas.microsoft.com/office/drawing/2014/main" id="{00000000-0008-0000-0900-00000D970000}"/>
            </a:ext>
          </a:extLst>
        </xdr:cNvPr>
        <xdr:cNvSpPr>
          <a:spLocks/>
        </xdr:cNvSpPr>
      </xdr:nvSpPr>
      <xdr:spPr bwMode="auto">
        <a:xfrm flipV="1">
          <a:off x="12773025" y="1115949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211</xdr:row>
      <xdr:rowOff>0</xdr:rowOff>
    </xdr:from>
    <xdr:to>
      <xdr:col>13</xdr:col>
      <xdr:colOff>361950</xdr:colOff>
      <xdr:row>211</xdr:row>
      <xdr:rowOff>0</xdr:rowOff>
    </xdr:to>
    <xdr:sp macro="" textlink="">
      <xdr:nvSpPr>
        <xdr:cNvPr id="38670" name="AutoShape 88">
          <a:extLst>
            <a:ext uri="{FF2B5EF4-FFF2-40B4-BE49-F238E27FC236}">
              <a16:creationId xmlns:a16="http://schemas.microsoft.com/office/drawing/2014/main" id="{00000000-0008-0000-0900-00000E970000}"/>
            </a:ext>
          </a:extLst>
        </xdr:cNvPr>
        <xdr:cNvSpPr>
          <a:spLocks/>
        </xdr:cNvSpPr>
      </xdr:nvSpPr>
      <xdr:spPr bwMode="auto">
        <a:xfrm flipV="1">
          <a:off x="12773025" y="1115949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211</xdr:row>
      <xdr:rowOff>0</xdr:rowOff>
    </xdr:from>
    <xdr:to>
      <xdr:col>13</xdr:col>
      <xdr:colOff>361950</xdr:colOff>
      <xdr:row>211</xdr:row>
      <xdr:rowOff>0</xdr:rowOff>
    </xdr:to>
    <xdr:sp macro="" textlink="">
      <xdr:nvSpPr>
        <xdr:cNvPr id="38671" name="AutoShape 89">
          <a:extLst>
            <a:ext uri="{FF2B5EF4-FFF2-40B4-BE49-F238E27FC236}">
              <a16:creationId xmlns:a16="http://schemas.microsoft.com/office/drawing/2014/main" id="{00000000-0008-0000-0900-00000F970000}"/>
            </a:ext>
          </a:extLst>
        </xdr:cNvPr>
        <xdr:cNvSpPr>
          <a:spLocks/>
        </xdr:cNvSpPr>
      </xdr:nvSpPr>
      <xdr:spPr bwMode="auto">
        <a:xfrm flipV="1">
          <a:off x="12773025" y="1115949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212</xdr:row>
      <xdr:rowOff>0</xdr:rowOff>
    </xdr:from>
    <xdr:to>
      <xdr:col>13</xdr:col>
      <xdr:colOff>0</xdr:colOff>
      <xdr:row>212</xdr:row>
      <xdr:rowOff>0</xdr:rowOff>
    </xdr:to>
    <xdr:sp macro="" textlink="">
      <xdr:nvSpPr>
        <xdr:cNvPr id="38672" name="AutoShape 145">
          <a:extLst>
            <a:ext uri="{FF2B5EF4-FFF2-40B4-BE49-F238E27FC236}">
              <a16:creationId xmlns:a16="http://schemas.microsoft.com/office/drawing/2014/main" id="{00000000-0008-0000-0900-000010970000}"/>
            </a:ext>
          </a:extLst>
        </xdr:cNvPr>
        <xdr:cNvSpPr>
          <a:spLocks/>
        </xdr:cNvSpPr>
      </xdr:nvSpPr>
      <xdr:spPr bwMode="auto">
        <a:xfrm flipV="1">
          <a:off x="12611100" y="1119759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214</xdr:row>
      <xdr:rowOff>0</xdr:rowOff>
    </xdr:from>
    <xdr:to>
      <xdr:col>13</xdr:col>
      <xdr:colOff>0</xdr:colOff>
      <xdr:row>214</xdr:row>
      <xdr:rowOff>0</xdr:rowOff>
    </xdr:to>
    <xdr:sp macro="" textlink="">
      <xdr:nvSpPr>
        <xdr:cNvPr id="38673" name="AutoShape 146">
          <a:extLst>
            <a:ext uri="{FF2B5EF4-FFF2-40B4-BE49-F238E27FC236}">
              <a16:creationId xmlns:a16="http://schemas.microsoft.com/office/drawing/2014/main" id="{00000000-0008-0000-0900-000011970000}"/>
            </a:ext>
          </a:extLst>
        </xdr:cNvPr>
        <xdr:cNvSpPr>
          <a:spLocks/>
        </xdr:cNvSpPr>
      </xdr:nvSpPr>
      <xdr:spPr bwMode="auto">
        <a:xfrm flipV="1">
          <a:off x="12611100" y="1131760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216</xdr:row>
      <xdr:rowOff>0</xdr:rowOff>
    </xdr:from>
    <xdr:to>
      <xdr:col>13</xdr:col>
      <xdr:colOff>0</xdr:colOff>
      <xdr:row>216</xdr:row>
      <xdr:rowOff>0</xdr:rowOff>
    </xdr:to>
    <xdr:sp macro="" textlink="">
      <xdr:nvSpPr>
        <xdr:cNvPr id="38674" name="AutoShape 147">
          <a:extLst>
            <a:ext uri="{FF2B5EF4-FFF2-40B4-BE49-F238E27FC236}">
              <a16:creationId xmlns:a16="http://schemas.microsoft.com/office/drawing/2014/main" id="{00000000-0008-0000-0900-000012970000}"/>
            </a:ext>
          </a:extLst>
        </xdr:cNvPr>
        <xdr:cNvSpPr>
          <a:spLocks/>
        </xdr:cNvSpPr>
      </xdr:nvSpPr>
      <xdr:spPr bwMode="auto">
        <a:xfrm flipV="1">
          <a:off x="12611100" y="1139761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218</xdr:row>
      <xdr:rowOff>0</xdr:rowOff>
    </xdr:from>
    <xdr:to>
      <xdr:col>13</xdr:col>
      <xdr:colOff>0</xdr:colOff>
      <xdr:row>218</xdr:row>
      <xdr:rowOff>0</xdr:rowOff>
    </xdr:to>
    <xdr:sp macro="" textlink="">
      <xdr:nvSpPr>
        <xdr:cNvPr id="38675" name="AutoShape 148">
          <a:extLst>
            <a:ext uri="{FF2B5EF4-FFF2-40B4-BE49-F238E27FC236}">
              <a16:creationId xmlns:a16="http://schemas.microsoft.com/office/drawing/2014/main" id="{00000000-0008-0000-0900-000013970000}"/>
            </a:ext>
          </a:extLst>
        </xdr:cNvPr>
        <xdr:cNvSpPr>
          <a:spLocks/>
        </xdr:cNvSpPr>
      </xdr:nvSpPr>
      <xdr:spPr bwMode="auto">
        <a:xfrm flipV="1">
          <a:off x="12611100" y="1147762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220</xdr:row>
      <xdr:rowOff>0</xdr:rowOff>
    </xdr:from>
    <xdr:to>
      <xdr:col>13</xdr:col>
      <xdr:colOff>0</xdr:colOff>
      <xdr:row>220</xdr:row>
      <xdr:rowOff>0</xdr:rowOff>
    </xdr:to>
    <xdr:sp macro="" textlink="">
      <xdr:nvSpPr>
        <xdr:cNvPr id="38676" name="AutoShape 149">
          <a:extLst>
            <a:ext uri="{FF2B5EF4-FFF2-40B4-BE49-F238E27FC236}">
              <a16:creationId xmlns:a16="http://schemas.microsoft.com/office/drawing/2014/main" id="{00000000-0008-0000-0900-000014970000}"/>
            </a:ext>
          </a:extLst>
        </xdr:cNvPr>
        <xdr:cNvSpPr>
          <a:spLocks/>
        </xdr:cNvSpPr>
      </xdr:nvSpPr>
      <xdr:spPr bwMode="auto">
        <a:xfrm flipV="1">
          <a:off x="12611100" y="1157763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222</xdr:row>
      <xdr:rowOff>0</xdr:rowOff>
    </xdr:from>
    <xdr:to>
      <xdr:col>13</xdr:col>
      <xdr:colOff>0</xdr:colOff>
      <xdr:row>222</xdr:row>
      <xdr:rowOff>0</xdr:rowOff>
    </xdr:to>
    <xdr:sp macro="" textlink="">
      <xdr:nvSpPr>
        <xdr:cNvPr id="38677" name="AutoShape 150">
          <a:extLst>
            <a:ext uri="{FF2B5EF4-FFF2-40B4-BE49-F238E27FC236}">
              <a16:creationId xmlns:a16="http://schemas.microsoft.com/office/drawing/2014/main" id="{00000000-0008-0000-0900-000015970000}"/>
            </a:ext>
          </a:extLst>
        </xdr:cNvPr>
        <xdr:cNvSpPr>
          <a:spLocks/>
        </xdr:cNvSpPr>
      </xdr:nvSpPr>
      <xdr:spPr bwMode="auto">
        <a:xfrm flipV="1">
          <a:off x="12611100" y="1167765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224</xdr:row>
      <xdr:rowOff>0</xdr:rowOff>
    </xdr:from>
    <xdr:to>
      <xdr:col>13</xdr:col>
      <xdr:colOff>0</xdr:colOff>
      <xdr:row>224</xdr:row>
      <xdr:rowOff>0</xdr:rowOff>
    </xdr:to>
    <xdr:sp macro="" textlink="">
      <xdr:nvSpPr>
        <xdr:cNvPr id="38678" name="AutoShape 151">
          <a:extLst>
            <a:ext uri="{FF2B5EF4-FFF2-40B4-BE49-F238E27FC236}">
              <a16:creationId xmlns:a16="http://schemas.microsoft.com/office/drawing/2014/main" id="{00000000-0008-0000-0900-000016970000}"/>
            </a:ext>
          </a:extLst>
        </xdr:cNvPr>
        <xdr:cNvSpPr>
          <a:spLocks/>
        </xdr:cNvSpPr>
      </xdr:nvSpPr>
      <xdr:spPr bwMode="auto">
        <a:xfrm flipV="1">
          <a:off x="12611100" y="1175766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226</xdr:row>
      <xdr:rowOff>0</xdr:rowOff>
    </xdr:from>
    <xdr:to>
      <xdr:col>13</xdr:col>
      <xdr:colOff>0</xdr:colOff>
      <xdr:row>226</xdr:row>
      <xdr:rowOff>0</xdr:rowOff>
    </xdr:to>
    <xdr:sp macro="" textlink="">
      <xdr:nvSpPr>
        <xdr:cNvPr id="38679" name="AutoShape 152">
          <a:extLst>
            <a:ext uri="{FF2B5EF4-FFF2-40B4-BE49-F238E27FC236}">
              <a16:creationId xmlns:a16="http://schemas.microsoft.com/office/drawing/2014/main" id="{00000000-0008-0000-0900-000017970000}"/>
            </a:ext>
          </a:extLst>
        </xdr:cNvPr>
        <xdr:cNvSpPr>
          <a:spLocks/>
        </xdr:cNvSpPr>
      </xdr:nvSpPr>
      <xdr:spPr bwMode="auto">
        <a:xfrm flipV="1">
          <a:off x="12611100" y="1185767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227</xdr:row>
      <xdr:rowOff>0</xdr:rowOff>
    </xdr:from>
    <xdr:to>
      <xdr:col>13</xdr:col>
      <xdr:colOff>0</xdr:colOff>
      <xdr:row>227</xdr:row>
      <xdr:rowOff>0</xdr:rowOff>
    </xdr:to>
    <xdr:sp macro="" textlink="">
      <xdr:nvSpPr>
        <xdr:cNvPr id="38680" name="AutoShape 153">
          <a:extLst>
            <a:ext uri="{FF2B5EF4-FFF2-40B4-BE49-F238E27FC236}">
              <a16:creationId xmlns:a16="http://schemas.microsoft.com/office/drawing/2014/main" id="{00000000-0008-0000-0900-000018970000}"/>
            </a:ext>
          </a:extLst>
        </xdr:cNvPr>
        <xdr:cNvSpPr>
          <a:spLocks/>
        </xdr:cNvSpPr>
      </xdr:nvSpPr>
      <xdr:spPr bwMode="auto">
        <a:xfrm flipV="1">
          <a:off x="12611100" y="1189767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229</xdr:row>
      <xdr:rowOff>0</xdr:rowOff>
    </xdr:from>
    <xdr:to>
      <xdr:col>13</xdr:col>
      <xdr:colOff>0</xdr:colOff>
      <xdr:row>229</xdr:row>
      <xdr:rowOff>0</xdr:rowOff>
    </xdr:to>
    <xdr:sp macro="" textlink="">
      <xdr:nvSpPr>
        <xdr:cNvPr id="38681" name="AutoShape 154">
          <a:extLst>
            <a:ext uri="{FF2B5EF4-FFF2-40B4-BE49-F238E27FC236}">
              <a16:creationId xmlns:a16="http://schemas.microsoft.com/office/drawing/2014/main" id="{00000000-0008-0000-0900-000019970000}"/>
            </a:ext>
          </a:extLst>
        </xdr:cNvPr>
        <xdr:cNvSpPr>
          <a:spLocks/>
        </xdr:cNvSpPr>
      </xdr:nvSpPr>
      <xdr:spPr bwMode="auto">
        <a:xfrm flipV="1">
          <a:off x="12611100" y="1199483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231</xdr:row>
      <xdr:rowOff>0</xdr:rowOff>
    </xdr:from>
    <xdr:to>
      <xdr:col>13</xdr:col>
      <xdr:colOff>0</xdr:colOff>
      <xdr:row>231</xdr:row>
      <xdr:rowOff>0</xdr:rowOff>
    </xdr:to>
    <xdr:sp macro="" textlink="">
      <xdr:nvSpPr>
        <xdr:cNvPr id="38682" name="AutoShape 155">
          <a:extLst>
            <a:ext uri="{FF2B5EF4-FFF2-40B4-BE49-F238E27FC236}">
              <a16:creationId xmlns:a16="http://schemas.microsoft.com/office/drawing/2014/main" id="{00000000-0008-0000-0900-00001A970000}"/>
            </a:ext>
          </a:extLst>
        </xdr:cNvPr>
        <xdr:cNvSpPr>
          <a:spLocks/>
        </xdr:cNvSpPr>
      </xdr:nvSpPr>
      <xdr:spPr bwMode="auto">
        <a:xfrm flipV="1">
          <a:off x="12611100" y="1209484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233</xdr:row>
      <xdr:rowOff>0</xdr:rowOff>
    </xdr:from>
    <xdr:to>
      <xdr:col>13</xdr:col>
      <xdr:colOff>0</xdr:colOff>
      <xdr:row>233</xdr:row>
      <xdr:rowOff>0</xdr:rowOff>
    </xdr:to>
    <xdr:sp macro="" textlink="">
      <xdr:nvSpPr>
        <xdr:cNvPr id="38683" name="AutoShape 156">
          <a:extLst>
            <a:ext uri="{FF2B5EF4-FFF2-40B4-BE49-F238E27FC236}">
              <a16:creationId xmlns:a16="http://schemas.microsoft.com/office/drawing/2014/main" id="{00000000-0008-0000-0900-00001B970000}"/>
            </a:ext>
          </a:extLst>
        </xdr:cNvPr>
        <xdr:cNvSpPr>
          <a:spLocks/>
        </xdr:cNvSpPr>
      </xdr:nvSpPr>
      <xdr:spPr bwMode="auto">
        <a:xfrm flipV="1">
          <a:off x="12611100" y="1213485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235</xdr:row>
      <xdr:rowOff>0</xdr:rowOff>
    </xdr:from>
    <xdr:to>
      <xdr:col>13</xdr:col>
      <xdr:colOff>0</xdr:colOff>
      <xdr:row>235</xdr:row>
      <xdr:rowOff>0</xdr:rowOff>
    </xdr:to>
    <xdr:sp macro="" textlink="">
      <xdr:nvSpPr>
        <xdr:cNvPr id="38684" name="AutoShape 157">
          <a:extLst>
            <a:ext uri="{FF2B5EF4-FFF2-40B4-BE49-F238E27FC236}">
              <a16:creationId xmlns:a16="http://schemas.microsoft.com/office/drawing/2014/main" id="{00000000-0008-0000-0900-00001C970000}"/>
            </a:ext>
          </a:extLst>
        </xdr:cNvPr>
        <xdr:cNvSpPr>
          <a:spLocks/>
        </xdr:cNvSpPr>
      </xdr:nvSpPr>
      <xdr:spPr bwMode="auto">
        <a:xfrm flipV="1">
          <a:off x="12611100" y="1222819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237</xdr:row>
      <xdr:rowOff>0</xdr:rowOff>
    </xdr:from>
    <xdr:to>
      <xdr:col>13</xdr:col>
      <xdr:colOff>0</xdr:colOff>
      <xdr:row>237</xdr:row>
      <xdr:rowOff>0</xdr:rowOff>
    </xdr:to>
    <xdr:sp macro="" textlink="">
      <xdr:nvSpPr>
        <xdr:cNvPr id="38685" name="AutoShape 158">
          <a:extLst>
            <a:ext uri="{FF2B5EF4-FFF2-40B4-BE49-F238E27FC236}">
              <a16:creationId xmlns:a16="http://schemas.microsoft.com/office/drawing/2014/main" id="{00000000-0008-0000-0900-00001D970000}"/>
            </a:ext>
          </a:extLst>
        </xdr:cNvPr>
        <xdr:cNvSpPr>
          <a:spLocks/>
        </xdr:cNvSpPr>
      </xdr:nvSpPr>
      <xdr:spPr bwMode="auto">
        <a:xfrm flipV="1">
          <a:off x="12611100" y="1228820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239</xdr:row>
      <xdr:rowOff>0</xdr:rowOff>
    </xdr:from>
    <xdr:to>
      <xdr:col>13</xdr:col>
      <xdr:colOff>0</xdr:colOff>
      <xdr:row>239</xdr:row>
      <xdr:rowOff>0</xdr:rowOff>
    </xdr:to>
    <xdr:sp macro="" textlink="">
      <xdr:nvSpPr>
        <xdr:cNvPr id="38686" name="AutoShape 159">
          <a:extLst>
            <a:ext uri="{FF2B5EF4-FFF2-40B4-BE49-F238E27FC236}">
              <a16:creationId xmlns:a16="http://schemas.microsoft.com/office/drawing/2014/main" id="{00000000-0008-0000-0900-00001E970000}"/>
            </a:ext>
          </a:extLst>
        </xdr:cNvPr>
        <xdr:cNvSpPr>
          <a:spLocks/>
        </xdr:cNvSpPr>
      </xdr:nvSpPr>
      <xdr:spPr bwMode="auto">
        <a:xfrm flipV="1">
          <a:off x="12611100" y="12328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241</xdr:row>
      <xdr:rowOff>0</xdr:rowOff>
    </xdr:from>
    <xdr:to>
      <xdr:col>13</xdr:col>
      <xdr:colOff>0</xdr:colOff>
      <xdr:row>241</xdr:row>
      <xdr:rowOff>0</xdr:rowOff>
    </xdr:to>
    <xdr:sp macro="" textlink="">
      <xdr:nvSpPr>
        <xdr:cNvPr id="38687" name="AutoShape 160">
          <a:extLst>
            <a:ext uri="{FF2B5EF4-FFF2-40B4-BE49-F238E27FC236}">
              <a16:creationId xmlns:a16="http://schemas.microsoft.com/office/drawing/2014/main" id="{00000000-0008-0000-0900-00001F970000}"/>
            </a:ext>
          </a:extLst>
        </xdr:cNvPr>
        <xdr:cNvSpPr>
          <a:spLocks/>
        </xdr:cNvSpPr>
      </xdr:nvSpPr>
      <xdr:spPr bwMode="auto">
        <a:xfrm flipV="1">
          <a:off x="12611100" y="1236821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243</xdr:row>
      <xdr:rowOff>0</xdr:rowOff>
    </xdr:from>
    <xdr:to>
      <xdr:col>13</xdr:col>
      <xdr:colOff>0</xdr:colOff>
      <xdr:row>243</xdr:row>
      <xdr:rowOff>0</xdr:rowOff>
    </xdr:to>
    <xdr:sp macro="" textlink="">
      <xdr:nvSpPr>
        <xdr:cNvPr id="38688" name="AutoShape 161">
          <a:extLst>
            <a:ext uri="{FF2B5EF4-FFF2-40B4-BE49-F238E27FC236}">
              <a16:creationId xmlns:a16="http://schemas.microsoft.com/office/drawing/2014/main" id="{00000000-0008-0000-0900-000020970000}"/>
            </a:ext>
          </a:extLst>
        </xdr:cNvPr>
        <xdr:cNvSpPr>
          <a:spLocks/>
        </xdr:cNvSpPr>
      </xdr:nvSpPr>
      <xdr:spPr bwMode="auto">
        <a:xfrm flipV="1">
          <a:off x="12611100" y="1244822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245</xdr:row>
      <xdr:rowOff>0</xdr:rowOff>
    </xdr:from>
    <xdr:to>
      <xdr:col>13</xdr:col>
      <xdr:colOff>0</xdr:colOff>
      <xdr:row>245</xdr:row>
      <xdr:rowOff>0</xdr:rowOff>
    </xdr:to>
    <xdr:sp macro="" textlink="">
      <xdr:nvSpPr>
        <xdr:cNvPr id="38689" name="AutoShape 162">
          <a:extLst>
            <a:ext uri="{FF2B5EF4-FFF2-40B4-BE49-F238E27FC236}">
              <a16:creationId xmlns:a16="http://schemas.microsoft.com/office/drawing/2014/main" id="{00000000-0008-0000-0900-000021970000}"/>
            </a:ext>
          </a:extLst>
        </xdr:cNvPr>
        <xdr:cNvSpPr>
          <a:spLocks/>
        </xdr:cNvSpPr>
      </xdr:nvSpPr>
      <xdr:spPr bwMode="auto">
        <a:xfrm flipV="1">
          <a:off x="12611100" y="1252823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247</xdr:row>
      <xdr:rowOff>0</xdr:rowOff>
    </xdr:from>
    <xdr:to>
      <xdr:col>13</xdr:col>
      <xdr:colOff>0</xdr:colOff>
      <xdr:row>247</xdr:row>
      <xdr:rowOff>0</xdr:rowOff>
    </xdr:to>
    <xdr:sp macro="" textlink="">
      <xdr:nvSpPr>
        <xdr:cNvPr id="38690" name="AutoShape 163">
          <a:extLst>
            <a:ext uri="{FF2B5EF4-FFF2-40B4-BE49-F238E27FC236}">
              <a16:creationId xmlns:a16="http://schemas.microsoft.com/office/drawing/2014/main" id="{00000000-0008-0000-0900-000022970000}"/>
            </a:ext>
          </a:extLst>
        </xdr:cNvPr>
        <xdr:cNvSpPr>
          <a:spLocks/>
        </xdr:cNvSpPr>
      </xdr:nvSpPr>
      <xdr:spPr bwMode="auto">
        <a:xfrm flipV="1">
          <a:off x="12611100" y="1266825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249</xdr:row>
      <xdr:rowOff>0</xdr:rowOff>
    </xdr:from>
    <xdr:to>
      <xdr:col>13</xdr:col>
      <xdr:colOff>0</xdr:colOff>
      <xdr:row>249</xdr:row>
      <xdr:rowOff>0</xdr:rowOff>
    </xdr:to>
    <xdr:sp macro="" textlink="">
      <xdr:nvSpPr>
        <xdr:cNvPr id="38691" name="AutoShape 164">
          <a:extLst>
            <a:ext uri="{FF2B5EF4-FFF2-40B4-BE49-F238E27FC236}">
              <a16:creationId xmlns:a16="http://schemas.microsoft.com/office/drawing/2014/main" id="{00000000-0008-0000-0900-000023970000}"/>
            </a:ext>
          </a:extLst>
        </xdr:cNvPr>
        <xdr:cNvSpPr>
          <a:spLocks/>
        </xdr:cNvSpPr>
      </xdr:nvSpPr>
      <xdr:spPr bwMode="auto">
        <a:xfrm flipV="1">
          <a:off x="12611100" y="1274826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251</xdr:row>
      <xdr:rowOff>0</xdr:rowOff>
    </xdr:from>
    <xdr:to>
      <xdr:col>13</xdr:col>
      <xdr:colOff>0</xdr:colOff>
      <xdr:row>251</xdr:row>
      <xdr:rowOff>0</xdr:rowOff>
    </xdr:to>
    <xdr:sp macro="" textlink="">
      <xdr:nvSpPr>
        <xdr:cNvPr id="38692" name="AutoShape 165">
          <a:extLst>
            <a:ext uri="{FF2B5EF4-FFF2-40B4-BE49-F238E27FC236}">
              <a16:creationId xmlns:a16="http://schemas.microsoft.com/office/drawing/2014/main" id="{00000000-0008-0000-0900-000024970000}"/>
            </a:ext>
          </a:extLst>
        </xdr:cNvPr>
        <xdr:cNvSpPr>
          <a:spLocks/>
        </xdr:cNvSpPr>
      </xdr:nvSpPr>
      <xdr:spPr bwMode="auto">
        <a:xfrm flipV="1">
          <a:off x="12611100" y="1278826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161925</xdr:colOff>
      <xdr:row>212</xdr:row>
      <xdr:rowOff>0</xdr:rowOff>
    </xdr:from>
    <xdr:to>
      <xdr:col>13</xdr:col>
      <xdr:colOff>361950</xdr:colOff>
      <xdr:row>212</xdr:row>
      <xdr:rowOff>0</xdr:rowOff>
    </xdr:to>
    <xdr:sp macro="" textlink="">
      <xdr:nvSpPr>
        <xdr:cNvPr id="38693" name="AutoShape 71">
          <a:extLst>
            <a:ext uri="{FF2B5EF4-FFF2-40B4-BE49-F238E27FC236}">
              <a16:creationId xmlns:a16="http://schemas.microsoft.com/office/drawing/2014/main" id="{00000000-0008-0000-0900-000025970000}"/>
            </a:ext>
          </a:extLst>
        </xdr:cNvPr>
        <xdr:cNvSpPr>
          <a:spLocks/>
        </xdr:cNvSpPr>
      </xdr:nvSpPr>
      <xdr:spPr bwMode="auto">
        <a:xfrm flipV="1">
          <a:off x="12773025" y="1119759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214</xdr:row>
      <xdr:rowOff>0</xdr:rowOff>
    </xdr:from>
    <xdr:to>
      <xdr:col>13</xdr:col>
      <xdr:colOff>361950</xdr:colOff>
      <xdr:row>214</xdr:row>
      <xdr:rowOff>0</xdr:rowOff>
    </xdr:to>
    <xdr:sp macro="" textlink="">
      <xdr:nvSpPr>
        <xdr:cNvPr id="38694" name="AutoShape 72">
          <a:extLst>
            <a:ext uri="{FF2B5EF4-FFF2-40B4-BE49-F238E27FC236}">
              <a16:creationId xmlns:a16="http://schemas.microsoft.com/office/drawing/2014/main" id="{00000000-0008-0000-0900-000026970000}"/>
            </a:ext>
          </a:extLst>
        </xdr:cNvPr>
        <xdr:cNvSpPr>
          <a:spLocks/>
        </xdr:cNvSpPr>
      </xdr:nvSpPr>
      <xdr:spPr bwMode="auto">
        <a:xfrm flipV="1">
          <a:off x="12773025" y="11317605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216</xdr:row>
      <xdr:rowOff>0</xdr:rowOff>
    </xdr:from>
    <xdr:to>
      <xdr:col>13</xdr:col>
      <xdr:colOff>361950</xdr:colOff>
      <xdr:row>216</xdr:row>
      <xdr:rowOff>0</xdr:rowOff>
    </xdr:to>
    <xdr:sp macro="" textlink="">
      <xdr:nvSpPr>
        <xdr:cNvPr id="38695" name="AutoShape 73">
          <a:extLst>
            <a:ext uri="{FF2B5EF4-FFF2-40B4-BE49-F238E27FC236}">
              <a16:creationId xmlns:a16="http://schemas.microsoft.com/office/drawing/2014/main" id="{00000000-0008-0000-0900-000027970000}"/>
            </a:ext>
          </a:extLst>
        </xdr:cNvPr>
        <xdr:cNvSpPr>
          <a:spLocks/>
        </xdr:cNvSpPr>
      </xdr:nvSpPr>
      <xdr:spPr bwMode="auto">
        <a:xfrm flipV="1">
          <a:off x="12773025" y="11397615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218</xdr:row>
      <xdr:rowOff>0</xdr:rowOff>
    </xdr:from>
    <xdr:to>
      <xdr:col>13</xdr:col>
      <xdr:colOff>361950</xdr:colOff>
      <xdr:row>218</xdr:row>
      <xdr:rowOff>0</xdr:rowOff>
    </xdr:to>
    <xdr:sp macro="" textlink="">
      <xdr:nvSpPr>
        <xdr:cNvPr id="38696" name="AutoShape 74">
          <a:extLst>
            <a:ext uri="{FF2B5EF4-FFF2-40B4-BE49-F238E27FC236}">
              <a16:creationId xmlns:a16="http://schemas.microsoft.com/office/drawing/2014/main" id="{00000000-0008-0000-0900-000028970000}"/>
            </a:ext>
          </a:extLst>
        </xdr:cNvPr>
        <xdr:cNvSpPr>
          <a:spLocks/>
        </xdr:cNvSpPr>
      </xdr:nvSpPr>
      <xdr:spPr bwMode="auto">
        <a:xfrm flipV="1">
          <a:off x="12773025" y="11477625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220</xdr:row>
      <xdr:rowOff>0</xdr:rowOff>
    </xdr:from>
    <xdr:to>
      <xdr:col>13</xdr:col>
      <xdr:colOff>361950</xdr:colOff>
      <xdr:row>220</xdr:row>
      <xdr:rowOff>0</xdr:rowOff>
    </xdr:to>
    <xdr:sp macro="" textlink="">
      <xdr:nvSpPr>
        <xdr:cNvPr id="38697" name="AutoShape 75">
          <a:extLst>
            <a:ext uri="{FF2B5EF4-FFF2-40B4-BE49-F238E27FC236}">
              <a16:creationId xmlns:a16="http://schemas.microsoft.com/office/drawing/2014/main" id="{00000000-0008-0000-0900-000029970000}"/>
            </a:ext>
          </a:extLst>
        </xdr:cNvPr>
        <xdr:cNvSpPr>
          <a:spLocks/>
        </xdr:cNvSpPr>
      </xdr:nvSpPr>
      <xdr:spPr bwMode="auto">
        <a:xfrm flipV="1">
          <a:off x="12773025" y="115776375"/>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222</xdr:row>
      <xdr:rowOff>0</xdr:rowOff>
    </xdr:from>
    <xdr:to>
      <xdr:col>13</xdr:col>
      <xdr:colOff>361950</xdr:colOff>
      <xdr:row>222</xdr:row>
      <xdr:rowOff>0</xdr:rowOff>
    </xdr:to>
    <xdr:sp macro="" textlink="">
      <xdr:nvSpPr>
        <xdr:cNvPr id="38698" name="AutoShape 76">
          <a:extLst>
            <a:ext uri="{FF2B5EF4-FFF2-40B4-BE49-F238E27FC236}">
              <a16:creationId xmlns:a16="http://schemas.microsoft.com/office/drawing/2014/main" id="{00000000-0008-0000-0900-00002A970000}"/>
            </a:ext>
          </a:extLst>
        </xdr:cNvPr>
        <xdr:cNvSpPr>
          <a:spLocks/>
        </xdr:cNvSpPr>
      </xdr:nvSpPr>
      <xdr:spPr bwMode="auto">
        <a:xfrm flipV="1">
          <a:off x="12773025" y="1167765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224</xdr:row>
      <xdr:rowOff>0</xdr:rowOff>
    </xdr:from>
    <xdr:to>
      <xdr:col>13</xdr:col>
      <xdr:colOff>361950</xdr:colOff>
      <xdr:row>224</xdr:row>
      <xdr:rowOff>0</xdr:rowOff>
    </xdr:to>
    <xdr:sp macro="" textlink="">
      <xdr:nvSpPr>
        <xdr:cNvPr id="38699" name="AutoShape 77">
          <a:extLst>
            <a:ext uri="{FF2B5EF4-FFF2-40B4-BE49-F238E27FC236}">
              <a16:creationId xmlns:a16="http://schemas.microsoft.com/office/drawing/2014/main" id="{00000000-0008-0000-0900-00002B970000}"/>
            </a:ext>
          </a:extLst>
        </xdr:cNvPr>
        <xdr:cNvSpPr>
          <a:spLocks/>
        </xdr:cNvSpPr>
      </xdr:nvSpPr>
      <xdr:spPr bwMode="auto">
        <a:xfrm flipV="1">
          <a:off x="12773025" y="1175766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226</xdr:row>
      <xdr:rowOff>0</xdr:rowOff>
    </xdr:from>
    <xdr:to>
      <xdr:col>13</xdr:col>
      <xdr:colOff>361950</xdr:colOff>
      <xdr:row>226</xdr:row>
      <xdr:rowOff>0</xdr:rowOff>
    </xdr:to>
    <xdr:sp macro="" textlink="">
      <xdr:nvSpPr>
        <xdr:cNvPr id="38700" name="AutoShape 78">
          <a:extLst>
            <a:ext uri="{FF2B5EF4-FFF2-40B4-BE49-F238E27FC236}">
              <a16:creationId xmlns:a16="http://schemas.microsoft.com/office/drawing/2014/main" id="{00000000-0008-0000-0900-00002C970000}"/>
            </a:ext>
          </a:extLst>
        </xdr:cNvPr>
        <xdr:cNvSpPr>
          <a:spLocks/>
        </xdr:cNvSpPr>
      </xdr:nvSpPr>
      <xdr:spPr bwMode="auto">
        <a:xfrm flipV="1">
          <a:off x="12773025" y="118576725"/>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227</xdr:row>
      <xdr:rowOff>0</xdr:rowOff>
    </xdr:from>
    <xdr:to>
      <xdr:col>13</xdr:col>
      <xdr:colOff>361950</xdr:colOff>
      <xdr:row>227</xdr:row>
      <xdr:rowOff>0</xdr:rowOff>
    </xdr:to>
    <xdr:sp macro="" textlink="">
      <xdr:nvSpPr>
        <xdr:cNvPr id="38701" name="AutoShape 79">
          <a:extLst>
            <a:ext uri="{FF2B5EF4-FFF2-40B4-BE49-F238E27FC236}">
              <a16:creationId xmlns:a16="http://schemas.microsoft.com/office/drawing/2014/main" id="{00000000-0008-0000-0900-00002D970000}"/>
            </a:ext>
          </a:extLst>
        </xdr:cNvPr>
        <xdr:cNvSpPr>
          <a:spLocks/>
        </xdr:cNvSpPr>
      </xdr:nvSpPr>
      <xdr:spPr bwMode="auto">
        <a:xfrm flipV="1">
          <a:off x="12773025" y="118976775"/>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229</xdr:row>
      <xdr:rowOff>0</xdr:rowOff>
    </xdr:from>
    <xdr:to>
      <xdr:col>13</xdr:col>
      <xdr:colOff>361950</xdr:colOff>
      <xdr:row>229</xdr:row>
      <xdr:rowOff>0</xdr:rowOff>
    </xdr:to>
    <xdr:sp macro="" textlink="">
      <xdr:nvSpPr>
        <xdr:cNvPr id="38702" name="AutoShape 80">
          <a:extLst>
            <a:ext uri="{FF2B5EF4-FFF2-40B4-BE49-F238E27FC236}">
              <a16:creationId xmlns:a16="http://schemas.microsoft.com/office/drawing/2014/main" id="{00000000-0008-0000-0900-00002E970000}"/>
            </a:ext>
          </a:extLst>
        </xdr:cNvPr>
        <xdr:cNvSpPr>
          <a:spLocks/>
        </xdr:cNvSpPr>
      </xdr:nvSpPr>
      <xdr:spPr bwMode="auto">
        <a:xfrm flipV="1">
          <a:off x="12773025" y="119948325"/>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231</xdr:row>
      <xdr:rowOff>0</xdr:rowOff>
    </xdr:from>
    <xdr:to>
      <xdr:col>13</xdr:col>
      <xdr:colOff>361950</xdr:colOff>
      <xdr:row>231</xdr:row>
      <xdr:rowOff>0</xdr:rowOff>
    </xdr:to>
    <xdr:sp macro="" textlink="">
      <xdr:nvSpPr>
        <xdr:cNvPr id="38703" name="AutoShape 81">
          <a:extLst>
            <a:ext uri="{FF2B5EF4-FFF2-40B4-BE49-F238E27FC236}">
              <a16:creationId xmlns:a16="http://schemas.microsoft.com/office/drawing/2014/main" id="{00000000-0008-0000-0900-00002F970000}"/>
            </a:ext>
          </a:extLst>
        </xdr:cNvPr>
        <xdr:cNvSpPr>
          <a:spLocks/>
        </xdr:cNvSpPr>
      </xdr:nvSpPr>
      <xdr:spPr bwMode="auto">
        <a:xfrm flipV="1">
          <a:off x="12773025" y="12094845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233</xdr:row>
      <xdr:rowOff>0</xdr:rowOff>
    </xdr:from>
    <xdr:to>
      <xdr:col>13</xdr:col>
      <xdr:colOff>361950</xdr:colOff>
      <xdr:row>233</xdr:row>
      <xdr:rowOff>0</xdr:rowOff>
    </xdr:to>
    <xdr:sp macro="" textlink="">
      <xdr:nvSpPr>
        <xdr:cNvPr id="38704" name="AutoShape 82">
          <a:extLst>
            <a:ext uri="{FF2B5EF4-FFF2-40B4-BE49-F238E27FC236}">
              <a16:creationId xmlns:a16="http://schemas.microsoft.com/office/drawing/2014/main" id="{00000000-0008-0000-0900-000030970000}"/>
            </a:ext>
          </a:extLst>
        </xdr:cNvPr>
        <xdr:cNvSpPr>
          <a:spLocks/>
        </xdr:cNvSpPr>
      </xdr:nvSpPr>
      <xdr:spPr bwMode="auto">
        <a:xfrm flipV="1">
          <a:off x="12773025" y="1213485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235</xdr:row>
      <xdr:rowOff>0</xdr:rowOff>
    </xdr:from>
    <xdr:to>
      <xdr:col>13</xdr:col>
      <xdr:colOff>361950</xdr:colOff>
      <xdr:row>235</xdr:row>
      <xdr:rowOff>0</xdr:rowOff>
    </xdr:to>
    <xdr:sp macro="" textlink="">
      <xdr:nvSpPr>
        <xdr:cNvPr id="38705" name="AutoShape 83">
          <a:extLst>
            <a:ext uri="{FF2B5EF4-FFF2-40B4-BE49-F238E27FC236}">
              <a16:creationId xmlns:a16="http://schemas.microsoft.com/office/drawing/2014/main" id="{00000000-0008-0000-0900-000031970000}"/>
            </a:ext>
          </a:extLst>
        </xdr:cNvPr>
        <xdr:cNvSpPr>
          <a:spLocks/>
        </xdr:cNvSpPr>
      </xdr:nvSpPr>
      <xdr:spPr bwMode="auto">
        <a:xfrm flipV="1">
          <a:off x="12773025" y="12228195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237</xdr:row>
      <xdr:rowOff>0</xdr:rowOff>
    </xdr:from>
    <xdr:to>
      <xdr:col>13</xdr:col>
      <xdr:colOff>361950</xdr:colOff>
      <xdr:row>237</xdr:row>
      <xdr:rowOff>0</xdr:rowOff>
    </xdr:to>
    <xdr:sp macro="" textlink="">
      <xdr:nvSpPr>
        <xdr:cNvPr id="38706" name="AutoShape 84">
          <a:extLst>
            <a:ext uri="{FF2B5EF4-FFF2-40B4-BE49-F238E27FC236}">
              <a16:creationId xmlns:a16="http://schemas.microsoft.com/office/drawing/2014/main" id="{00000000-0008-0000-0900-000032970000}"/>
            </a:ext>
          </a:extLst>
        </xdr:cNvPr>
        <xdr:cNvSpPr>
          <a:spLocks/>
        </xdr:cNvSpPr>
      </xdr:nvSpPr>
      <xdr:spPr bwMode="auto">
        <a:xfrm flipV="1">
          <a:off x="12773025" y="122882025"/>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239</xdr:row>
      <xdr:rowOff>0</xdr:rowOff>
    </xdr:from>
    <xdr:to>
      <xdr:col>13</xdr:col>
      <xdr:colOff>361950</xdr:colOff>
      <xdr:row>239</xdr:row>
      <xdr:rowOff>0</xdr:rowOff>
    </xdr:to>
    <xdr:sp macro="" textlink="">
      <xdr:nvSpPr>
        <xdr:cNvPr id="38707" name="AutoShape 85">
          <a:extLst>
            <a:ext uri="{FF2B5EF4-FFF2-40B4-BE49-F238E27FC236}">
              <a16:creationId xmlns:a16="http://schemas.microsoft.com/office/drawing/2014/main" id="{00000000-0008-0000-0900-000033970000}"/>
            </a:ext>
          </a:extLst>
        </xdr:cNvPr>
        <xdr:cNvSpPr>
          <a:spLocks/>
        </xdr:cNvSpPr>
      </xdr:nvSpPr>
      <xdr:spPr bwMode="auto">
        <a:xfrm flipV="1">
          <a:off x="12773025" y="123282075"/>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241</xdr:row>
      <xdr:rowOff>0</xdr:rowOff>
    </xdr:from>
    <xdr:to>
      <xdr:col>13</xdr:col>
      <xdr:colOff>361950</xdr:colOff>
      <xdr:row>241</xdr:row>
      <xdr:rowOff>0</xdr:rowOff>
    </xdr:to>
    <xdr:sp macro="" textlink="">
      <xdr:nvSpPr>
        <xdr:cNvPr id="38708" name="AutoShape 86">
          <a:extLst>
            <a:ext uri="{FF2B5EF4-FFF2-40B4-BE49-F238E27FC236}">
              <a16:creationId xmlns:a16="http://schemas.microsoft.com/office/drawing/2014/main" id="{00000000-0008-0000-0900-000034970000}"/>
            </a:ext>
          </a:extLst>
        </xdr:cNvPr>
        <xdr:cNvSpPr>
          <a:spLocks/>
        </xdr:cNvSpPr>
      </xdr:nvSpPr>
      <xdr:spPr bwMode="auto">
        <a:xfrm flipV="1">
          <a:off x="12773025" y="123682125"/>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243</xdr:row>
      <xdr:rowOff>0</xdr:rowOff>
    </xdr:from>
    <xdr:to>
      <xdr:col>13</xdr:col>
      <xdr:colOff>361950</xdr:colOff>
      <xdr:row>243</xdr:row>
      <xdr:rowOff>0</xdr:rowOff>
    </xdr:to>
    <xdr:sp macro="" textlink="">
      <xdr:nvSpPr>
        <xdr:cNvPr id="38709" name="AutoShape 87">
          <a:extLst>
            <a:ext uri="{FF2B5EF4-FFF2-40B4-BE49-F238E27FC236}">
              <a16:creationId xmlns:a16="http://schemas.microsoft.com/office/drawing/2014/main" id="{00000000-0008-0000-0900-000035970000}"/>
            </a:ext>
          </a:extLst>
        </xdr:cNvPr>
        <xdr:cNvSpPr>
          <a:spLocks/>
        </xdr:cNvSpPr>
      </xdr:nvSpPr>
      <xdr:spPr bwMode="auto">
        <a:xfrm flipV="1">
          <a:off x="12773025" y="124482225"/>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245</xdr:row>
      <xdr:rowOff>0</xdr:rowOff>
    </xdr:from>
    <xdr:to>
      <xdr:col>13</xdr:col>
      <xdr:colOff>361950</xdr:colOff>
      <xdr:row>245</xdr:row>
      <xdr:rowOff>0</xdr:rowOff>
    </xdr:to>
    <xdr:sp macro="" textlink="">
      <xdr:nvSpPr>
        <xdr:cNvPr id="38710" name="AutoShape 88">
          <a:extLst>
            <a:ext uri="{FF2B5EF4-FFF2-40B4-BE49-F238E27FC236}">
              <a16:creationId xmlns:a16="http://schemas.microsoft.com/office/drawing/2014/main" id="{00000000-0008-0000-0900-000036970000}"/>
            </a:ext>
          </a:extLst>
        </xdr:cNvPr>
        <xdr:cNvSpPr>
          <a:spLocks/>
        </xdr:cNvSpPr>
      </xdr:nvSpPr>
      <xdr:spPr bwMode="auto">
        <a:xfrm flipV="1">
          <a:off x="12773025" y="125282325"/>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247</xdr:row>
      <xdr:rowOff>0</xdr:rowOff>
    </xdr:from>
    <xdr:to>
      <xdr:col>13</xdr:col>
      <xdr:colOff>361950</xdr:colOff>
      <xdr:row>247</xdr:row>
      <xdr:rowOff>0</xdr:rowOff>
    </xdr:to>
    <xdr:sp macro="" textlink="">
      <xdr:nvSpPr>
        <xdr:cNvPr id="38711" name="AutoShape 89">
          <a:extLst>
            <a:ext uri="{FF2B5EF4-FFF2-40B4-BE49-F238E27FC236}">
              <a16:creationId xmlns:a16="http://schemas.microsoft.com/office/drawing/2014/main" id="{00000000-0008-0000-0900-000037970000}"/>
            </a:ext>
          </a:extLst>
        </xdr:cNvPr>
        <xdr:cNvSpPr>
          <a:spLocks/>
        </xdr:cNvSpPr>
      </xdr:nvSpPr>
      <xdr:spPr bwMode="auto">
        <a:xfrm flipV="1">
          <a:off x="12773025" y="126682500"/>
          <a:ext cx="200025"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119</xdr:row>
      <xdr:rowOff>0</xdr:rowOff>
    </xdr:from>
    <xdr:to>
      <xdr:col>13</xdr:col>
      <xdr:colOff>0</xdr:colOff>
      <xdr:row>119</xdr:row>
      <xdr:rowOff>0</xdr:rowOff>
    </xdr:to>
    <xdr:sp macro="" textlink="">
      <xdr:nvSpPr>
        <xdr:cNvPr id="38712" name="AutoShape 185">
          <a:extLst>
            <a:ext uri="{FF2B5EF4-FFF2-40B4-BE49-F238E27FC236}">
              <a16:creationId xmlns:a16="http://schemas.microsoft.com/office/drawing/2014/main" id="{00000000-0008-0000-0900-000038970000}"/>
            </a:ext>
          </a:extLst>
        </xdr:cNvPr>
        <xdr:cNvSpPr>
          <a:spLocks/>
        </xdr:cNvSpPr>
      </xdr:nvSpPr>
      <xdr:spPr bwMode="auto">
        <a:xfrm flipV="1">
          <a:off x="12611100" y="7375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121</xdr:row>
      <xdr:rowOff>0</xdr:rowOff>
    </xdr:from>
    <xdr:to>
      <xdr:col>13</xdr:col>
      <xdr:colOff>0</xdr:colOff>
      <xdr:row>121</xdr:row>
      <xdr:rowOff>0</xdr:rowOff>
    </xdr:to>
    <xdr:sp macro="" textlink="">
      <xdr:nvSpPr>
        <xdr:cNvPr id="38713" name="AutoShape 186">
          <a:extLst>
            <a:ext uri="{FF2B5EF4-FFF2-40B4-BE49-F238E27FC236}">
              <a16:creationId xmlns:a16="http://schemas.microsoft.com/office/drawing/2014/main" id="{00000000-0008-0000-0900-000039970000}"/>
            </a:ext>
          </a:extLst>
        </xdr:cNvPr>
        <xdr:cNvSpPr>
          <a:spLocks/>
        </xdr:cNvSpPr>
      </xdr:nvSpPr>
      <xdr:spPr bwMode="auto">
        <a:xfrm flipV="1">
          <a:off x="12611100" y="745712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123</xdr:row>
      <xdr:rowOff>0</xdr:rowOff>
    </xdr:from>
    <xdr:to>
      <xdr:col>13</xdr:col>
      <xdr:colOff>0</xdr:colOff>
      <xdr:row>123</xdr:row>
      <xdr:rowOff>0</xdr:rowOff>
    </xdr:to>
    <xdr:sp macro="" textlink="">
      <xdr:nvSpPr>
        <xdr:cNvPr id="38714" name="AutoShape 187">
          <a:extLst>
            <a:ext uri="{FF2B5EF4-FFF2-40B4-BE49-F238E27FC236}">
              <a16:creationId xmlns:a16="http://schemas.microsoft.com/office/drawing/2014/main" id="{00000000-0008-0000-0900-00003A970000}"/>
            </a:ext>
          </a:extLst>
        </xdr:cNvPr>
        <xdr:cNvSpPr>
          <a:spLocks/>
        </xdr:cNvSpPr>
      </xdr:nvSpPr>
      <xdr:spPr bwMode="auto">
        <a:xfrm flipV="1">
          <a:off x="12611100" y="755332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125</xdr:row>
      <xdr:rowOff>0</xdr:rowOff>
    </xdr:from>
    <xdr:to>
      <xdr:col>13</xdr:col>
      <xdr:colOff>0</xdr:colOff>
      <xdr:row>125</xdr:row>
      <xdr:rowOff>0</xdr:rowOff>
    </xdr:to>
    <xdr:sp macro="" textlink="">
      <xdr:nvSpPr>
        <xdr:cNvPr id="38715" name="AutoShape 188">
          <a:extLst>
            <a:ext uri="{FF2B5EF4-FFF2-40B4-BE49-F238E27FC236}">
              <a16:creationId xmlns:a16="http://schemas.microsoft.com/office/drawing/2014/main" id="{00000000-0008-0000-0900-00003B970000}"/>
            </a:ext>
          </a:extLst>
        </xdr:cNvPr>
        <xdr:cNvSpPr>
          <a:spLocks/>
        </xdr:cNvSpPr>
      </xdr:nvSpPr>
      <xdr:spPr bwMode="auto">
        <a:xfrm flipV="1">
          <a:off x="12611100" y="767334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127</xdr:row>
      <xdr:rowOff>0</xdr:rowOff>
    </xdr:from>
    <xdr:to>
      <xdr:col>13</xdr:col>
      <xdr:colOff>0</xdr:colOff>
      <xdr:row>127</xdr:row>
      <xdr:rowOff>0</xdr:rowOff>
    </xdr:to>
    <xdr:sp macro="" textlink="">
      <xdr:nvSpPr>
        <xdr:cNvPr id="38716" name="AutoShape 189">
          <a:extLst>
            <a:ext uri="{FF2B5EF4-FFF2-40B4-BE49-F238E27FC236}">
              <a16:creationId xmlns:a16="http://schemas.microsoft.com/office/drawing/2014/main" id="{00000000-0008-0000-0900-00003C970000}"/>
            </a:ext>
          </a:extLst>
        </xdr:cNvPr>
        <xdr:cNvSpPr>
          <a:spLocks/>
        </xdr:cNvSpPr>
      </xdr:nvSpPr>
      <xdr:spPr bwMode="auto">
        <a:xfrm flipV="1">
          <a:off x="12611100" y="777335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129</xdr:row>
      <xdr:rowOff>0</xdr:rowOff>
    </xdr:from>
    <xdr:to>
      <xdr:col>13</xdr:col>
      <xdr:colOff>0</xdr:colOff>
      <xdr:row>129</xdr:row>
      <xdr:rowOff>0</xdr:rowOff>
    </xdr:to>
    <xdr:sp macro="" textlink="">
      <xdr:nvSpPr>
        <xdr:cNvPr id="38717" name="AutoShape 190">
          <a:extLst>
            <a:ext uri="{FF2B5EF4-FFF2-40B4-BE49-F238E27FC236}">
              <a16:creationId xmlns:a16="http://schemas.microsoft.com/office/drawing/2014/main" id="{00000000-0008-0000-0900-00003D970000}"/>
            </a:ext>
          </a:extLst>
        </xdr:cNvPr>
        <xdr:cNvSpPr>
          <a:spLocks/>
        </xdr:cNvSpPr>
      </xdr:nvSpPr>
      <xdr:spPr bwMode="auto">
        <a:xfrm flipV="1">
          <a:off x="12611100" y="785336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131</xdr:row>
      <xdr:rowOff>0</xdr:rowOff>
    </xdr:from>
    <xdr:to>
      <xdr:col>13</xdr:col>
      <xdr:colOff>0</xdr:colOff>
      <xdr:row>131</xdr:row>
      <xdr:rowOff>0</xdr:rowOff>
    </xdr:to>
    <xdr:sp macro="" textlink="">
      <xdr:nvSpPr>
        <xdr:cNvPr id="38718" name="AutoShape 191">
          <a:extLst>
            <a:ext uri="{FF2B5EF4-FFF2-40B4-BE49-F238E27FC236}">
              <a16:creationId xmlns:a16="http://schemas.microsoft.com/office/drawing/2014/main" id="{00000000-0008-0000-0900-00003E970000}"/>
            </a:ext>
          </a:extLst>
        </xdr:cNvPr>
        <xdr:cNvSpPr>
          <a:spLocks/>
        </xdr:cNvSpPr>
      </xdr:nvSpPr>
      <xdr:spPr bwMode="auto">
        <a:xfrm flipV="1">
          <a:off x="12611100" y="793337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133</xdr:row>
      <xdr:rowOff>0</xdr:rowOff>
    </xdr:from>
    <xdr:to>
      <xdr:col>13</xdr:col>
      <xdr:colOff>0</xdr:colOff>
      <xdr:row>133</xdr:row>
      <xdr:rowOff>0</xdr:rowOff>
    </xdr:to>
    <xdr:sp macro="" textlink="">
      <xdr:nvSpPr>
        <xdr:cNvPr id="38719" name="AutoShape 192">
          <a:extLst>
            <a:ext uri="{FF2B5EF4-FFF2-40B4-BE49-F238E27FC236}">
              <a16:creationId xmlns:a16="http://schemas.microsoft.com/office/drawing/2014/main" id="{00000000-0008-0000-0900-00003F970000}"/>
            </a:ext>
          </a:extLst>
        </xdr:cNvPr>
        <xdr:cNvSpPr>
          <a:spLocks/>
        </xdr:cNvSpPr>
      </xdr:nvSpPr>
      <xdr:spPr bwMode="auto">
        <a:xfrm flipV="1">
          <a:off x="12611100" y="805338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135</xdr:row>
      <xdr:rowOff>0</xdr:rowOff>
    </xdr:from>
    <xdr:to>
      <xdr:col>13</xdr:col>
      <xdr:colOff>0</xdr:colOff>
      <xdr:row>135</xdr:row>
      <xdr:rowOff>0</xdr:rowOff>
    </xdr:to>
    <xdr:sp macro="" textlink="">
      <xdr:nvSpPr>
        <xdr:cNvPr id="38720" name="AutoShape 193">
          <a:extLst>
            <a:ext uri="{FF2B5EF4-FFF2-40B4-BE49-F238E27FC236}">
              <a16:creationId xmlns:a16="http://schemas.microsoft.com/office/drawing/2014/main" id="{00000000-0008-0000-0900-000040970000}"/>
            </a:ext>
          </a:extLst>
        </xdr:cNvPr>
        <xdr:cNvSpPr>
          <a:spLocks/>
        </xdr:cNvSpPr>
      </xdr:nvSpPr>
      <xdr:spPr bwMode="auto">
        <a:xfrm flipV="1">
          <a:off x="12611100" y="813339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137</xdr:row>
      <xdr:rowOff>0</xdr:rowOff>
    </xdr:from>
    <xdr:to>
      <xdr:col>13</xdr:col>
      <xdr:colOff>0</xdr:colOff>
      <xdr:row>137</xdr:row>
      <xdr:rowOff>0</xdr:rowOff>
    </xdr:to>
    <xdr:sp macro="" textlink="">
      <xdr:nvSpPr>
        <xdr:cNvPr id="38721" name="AutoShape 194">
          <a:extLst>
            <a:ext uri="{FF2B5EF4-FFF2-40B4-BE49-F238E27FC236}">
              <a16:creationId xmlns:a16="http://schemas.microsoft.com/office/drawing/2014/main" id="{00000000-0008-0000-0900-000041970000}"/>
            </a:ext>
          </a:extLst>
        </xdr:cNvPr>
        <xdr:cNvSpPr>
          <a:spLocks/>
        </xdr:cNvSpPr>
      </xdr:nvSpPr>
      <xdr:spPr bwMode="auto">
        <a:xfrm flipV="1">
          <a:off x="12611100" y="82134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139</xdr:row>
      <xdr:rowOff>0</xdr:rowOff>
    </xdr:from>
    <xdr:to>
      <xdr:col>13</xdr:col>
      <xdr:colOff>0</xdr:colOff>
      <xdr:row>139</xdr:row>
      <xdr:rowOff>0</xdr:rowOff>
    </xdr:to>
    <xdr:sp macro="" textlink="">
      <xdr:nvSpPr>
        <xdr:cNvPr id="38722" name="AutoShape 195">
          <a:extLst>
            <a:ext uri="{FF2B5EF4-FFF2-40B4-BE49-F238E27FC236}">
              <a16:creationId xmlns:a16="http://schemas.microsoft.com/office/drawing/2014/main" id="{00000000-0008-0000-0900-000042970000}"/>
            </a:ext>
          </a:extLst>
        </xdr:cNvPr>
        <xdr:cNvSpPr>
          <a:spLocks/>
        </xdr:cNvSpPr>
      </xdr:nvSpPr>
      <xdr:spPr bwMode="auto">
        <a:xfrm flipV="1">
          <a:off x="12611100" y="831342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141</xdr:row>
      <xdr:rowOff>0</xdr:rowOff>
    </xdr:from>
    <xdr:to>
      <xdr:col>13</xdr:col>
      <xdr:colOff>0</xdr:colOff>
      <xdr:row>141</xdr:row>
      <xdr:rowOff>0</xdr:rowOff>
    </xdr:to>
    <xdr:sp macro="" textlink="">
      <xdr:nvSpPr>
        <xdr:cNvPr id="38723" name="AutoShape 196">
          <a:extLst>
            <a:ext uri="{FF2B5EF4-FFF2-40B4-BE49-F238E27FC236}">
              <a16:creationId xmlns:a16="http://schemas.microsoft.com/office/drawing/2014/main" id="{00000000-0008-0000-0900-000043970000}"/>
            </a:ext>
          </a:extLst>
        </xdr:cNvPr>
        <xdr:cNvSpPr>
          <a:spLocks/>
        </xdr:cNvSpPr>
      </xdr:nvSpPr>
      <xdr:spPr bwMode="auto">
        <a:xfrm flipV="1">
          <a:off x="12611100" y="837342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143</xdr:row>
      <xdr:rowOff>0</xdr:rowOff>
    </xdr:from>
    <xdr:to>
      <xdr:col>13</xdr:col>
      <xdr:colOff>0</xdr:colOff>
      <xdr:row>143</xdr:row>
      <xdr:rowOff>0</xdr:rowOff>
    </xdr:to>
    <xdr:sp macro="" textlink="">
      <xdr:nvSpPr>
        <xdr:cNvPr id="38724" name="AutoShape 197">
          <a:extLst>
            <a:ext uri="{FF2B5EF4-FFF2-40B4-BE49-F238E27FC236}">
              <a16:creationId xmlns:a16="http://schemas.microsoft.com/office/drawing/2014/main" id="{00000000-0008-0000-0900-000044970000}"/>
            </a:ext>
          </a:extLst>
        </xdr:cNvPr>
        <xdr:cNvSpPr>
          <a:spLocks/>
        </xdr:cNvSpPr>
      </xdr:nvSpPr>
      <xdr:spPr bwMode="auto">
        <a:xfrm flipV="1">
          <a:off x="12611100" y="845343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145</xdr:row>
      <xdr:rowOff>0</xdr:rowOff>
    </xdr:from>
    <xdr:to>
      <xdr:col>13</xdr:col>
      <xdr:colOff>0</xdr:colOff>
      <xdr:row>145</xdr:row>
      <xdr:rowOff>0</xdr:rowOff>
    </xdr:to>
    <xdr:sp macro="" textlink="">
      <xdr:nvSpPr>
        <xdr:cNvPr id="38725" name="AutoShape 198">
          <a:extLst>
            <a:ext uri="{FF2B5EF4-FFF2-40B4-BE49-F238E27FC236}">
              <a16:creationId xmlns:a16="http://schemas.microsoft.com/office/drawing/2014/main" id="{00000000-0008-0000-0900-000045970000}"/>
            </a:ext>
          </a:extLst>
        </xdr:cNvPr>
        <xdr:cNvSpPr>
          <a:spLocks/>
        </xdr:cNvSpPr>
      </xdr:nvSpPr>
      <xdr:spPr bwMode="auto">
        <a:xfrm flipV="1">
          <a:off x="12611100" y="855345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147</xdr:row>
      <xdr:rowOff>0</xdr:rowOff>
    </xdr:from>
    <xdr:to>
      <xdr:col>13</xdr:col>
      <xdr:colOff>0</xdr:colOff>
      <xdr:row>147</xdr:row>
      <xdr:rowOff>0</xdr:rowOff>
    </xdr:to>
    <xdr:sp macro="" textlink="">
      <xdr:nvSpPr>
        <xdr:cNvPr id="38726" name="AutoShape 199">
          <a:extLst>
            <a:ext uri="{FF2B5EF4-FFF2-40B4-BE49-F238E27FC236}">
              <a16:creationId xmlns:a16="http://schemas.microsoft.com/office/drawing/2014/main" id="{00000000-0008-0000-0900-000046970000}"/>
            </a:ext>
          </a:extLst>
        </xdr:cNvPr>
        <xdr:cNvSpPr>
          <a:spLocks/>
        </xdr:cNvSpPr>
      </xdr:nvSpPr>
      <xdr:spPr bwMode="auto">
        <a:xfrm flipV="1">
          <a:off x="12611100" y="865346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149</xdr:row>
      <xdr:rowOff>0</xdr:rowOff>
    </xdr:from>
    <xdr:to>
      <xdr:col>13</xdr:col>
      <xdr:colOff>0</xdr:colOff>
      <xdr:row>149</xdr:row>
      <xdr:rowOff>0</xdr:rowOff>
    </xdr:to>
    <xdr:sp macro="" textlink="">
      <xdr:nvSpPr>
        <xdr:cNvPr id="38727" name="AutoShape 200">
          <a:extLst>
            <a:ext uri="{FF2B5EF4-FFF2-40B4-BE49-F238E27FC236}">
              <a16:creationId xmlns:a16="http://schemas.microsoft.com/office/drawing/2014/main" id="{00000000-0008-0000-0900-000047970000}"/>
            </a:ext>
          </a:extLst>
        </xdr:cNvPr>
        <xdr:cNvSpPr>
          <a:spLocks/>
        </xdr:cNvSpPr>
      </xdr:nvSpPr>
      <xdr:spPr bwMode="auto">
        <a:xfrm flipV="1">
          <a:off x="12611100" y="875347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151</xdr:row>
      <xdr:rowOff>0</xdr:rowOff>
    </xdr:from>
    <xdr:to>
      <xdr:col>13</xdr:col>
      <xdr:colOff>0</xdr:colOff>
      <xdr:row>151</xdr:row>
      <xdr:rowOff>0</xdr:rowOff>
    </xdr:to>
    <xdr:sp macro="" textlink="">
      <xdr:nvSpPr>
        <xdr:cNvPr id="38728" name="AutoShape 201">
          <a:extLst>
            <a:ext uri="{FF2B5EF4-FFF2-40B4-BE49-F238E27FC236}">
              <a16:creationId xmlns:a16="http://schemas.microsoft.com/office/drawing/2014/main" id="{00000000-0008-0000-0900-000048970000}"/>
            </a:ext>
          </a:extLst>
        </xdr:cNvPr>
        <xdr:cNvSpPr>
          <a:spLocks/>
        </xdr:cNvSpPr>
      </xdr:nvSpPr>
      <xdr:spPr bwMode="auto">
        <a:xfrm flipV="1">
          <a:off x="12611100" y="881348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153</xdr:row>
      <xdr:rowOff>0</xdr:rowOff>
    </xdr:from>
    <xdr:to>
      <xdr:col>13</xdr:col>
      <xdr:colOff>0</xdr:colOff>
      <xdr:row>153</xdr:row>
      <xdr:rowOff>0</xdr:rowOff>
    </xdr:to>
    <xdr:sp macro="" textlink="">
      <xdr:nvSpPr>
        <xdr:cNvPr id="38729" name="AutoShape 202">
          <a:extLst>
            <a:ext uri="{FF2B5EF4-FFF2-40B4-BE49-F238E27FC236}">
              <a16:creationId xmlns:a16="http://schemas.microsoft.com/office/drawing/2014/main" id="{00000000-0008-0000-0900-000049970000}"/>
            </a:ext>
          </a:extLst>
        </xdr:cNvPr>
        <xdr:cNvSpPr>
          <a:spLocks/>
        </xdr:cNvSpPr>
      </xdr:nvSpPr>
      <xdr:spPr bwMode="auto">
        <a:xfrm flipV="1">
          <a:off x="12611100" y="891349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155</xdr:row>
      <xdr:rowOff>0</xdr:rowOff>
    </xdr:from>
    <xdr:to>
      <xdr:col>13</xdr:col>
      <xdr:colOff>0</xdr:colOff>
      <xdr:row>155</xdr:row>
      <xdr:rowOff>0</xdr:rowOff>
    </xdr:to>
    <xdr:sp macro="" textlink="">
      <xdr:nvSpPr>
        <xdr:cNvPr id="38730" name="AutoShape 203">
          <a:extLst>
            <a:ext uri="{FF2B5EF4-FFF2-40B4-BE49-F238E27FC236}">
              <a16:creationId xmlns:a16="http://schemas.microsoft.com/office/drawing/2014/main" id="{00000000-0008-0000-0900-00004A970000}"/>
            </a:ext>
          </a:extLst>
        </xdr:cNvPr>
        <xdr:cNvSpPr>
          <a:spLocks/>
        </xdr:cNvSpPr>
      </xdr:nvSpPr>
      <xdr:spPr bwMode="auto">
        <a:xfrm flipV="1">
          <a:off x="12611100" y="903351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157</xdr:row>
      <xdr:rowOff>0</xdr:rowOff>
    </xdr:from>
    <xdr:to>
      <xdr:col>13</xdr:col>
      <xdr:colOff>0</xdr:colOff>
      <xdr:row>157</xdr:row>
      <xdr:rowOff>0</xdr:rowOff>
    </xdr:to>
    <xdr:sp macro="" textlink="">
      <xdr:nvSpPr>
        <xdr:cNvPr id="38731" name="AutoShape 204">
          <a:extLst>
            <a:ext uri="{FF2B5EF4-FFF2-40B4-BE49-F238E27FC236}">
              <a16:creationId xmlns:a16="http://schemas.microsoft.com/office/drawing/2014/main" id="{00000000-0008-0000-0900-00004B970000}"/>
            </a:ext>
          </a:extLst>
        </xdr:cNvPr>
        <xdr:cNvSpPr>
          <a:spLocks/>
        </xdr:cNvSpPr>
      </xdr:nvSpPr>
      <xdr:spPr bwMode="auto">
        <a:xfrm flipV="1">
          <a:off x="12611100" y="913352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159</xdr:row>
      <xdr:rowOff>0</xdr:rowOff>
    </xdr:from>
    <xdr:to>
      <xdr:col>13</xdr:col>
      <xdr:colOff>0</xdr:colOff>
      <xdr:row>159</xdr:row>
      <xdr:rowOff>0</xdr:rowOff>
    </xdr:to>
    <xdr:sp macro="" textlink="">
      <xdr:nvSpPr>
        <xdr:cNvPr id="38732" name="AutoShape 205">
          <a:extLst>
            <a:ext uri="{FF2B5EF4-FFF2-40B4-BE49-F238E27FC236}">
              <a16:creationId xmlns:a16="http://schemas.microsoft.com/office/drawing/2014/main" id="{00000000-0008-0000-0900-00004C970000}"/>
            </a:ext>
          </a:extLst>
        </xdr:cNvPr>
        <xdr:cNvSpPr>
          <a:spLocks/>
        </xdr:cNvSpPr>
      </xdr:nvSpPr>
      <xdr:spPr bwMode="auto">
        <a:xfrm flipV="1">
          <a:off x="12611100" y="921353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161</xdr:row>
      <xdr:rowOff>0</xdr:rowOff>
    </xdr:from>
    <xdr:to>
      <xdr:col>13</xdr:col>
      <xdr:colOff>0</xdr:colOff>
      <xdr:row>161</xdr:row>
      <xdr:rowOff>0</xdr:rowOff>
    </xdr:to>
    <xdr:sp macro="" textlink="">
      <xdr:nvSpPr>
        <xdr:cNvPr id="38733" name="AutoShape 206">
          <a:extLst>
            <a:ext uri="{FF2B5EF4-FFF2-40B4-BE49-F238E27FC236}">
              <a16:creationId xmlns:a16="http://schemas.microsoft.com/office/drawing/2014/main" id="{00000000-0008-0000-0900-00004D970000}"/>
            </a:ext>
          </a:extLst>
        </xdr:cNvPr>
        <xdr:cNvSpPr>
          <a:spLocks/>
        </xdr:cNvSpPr>
      </xdr:nvSpPr>
      <xdr:spPr bwMode="auto">
        <a:xfrm flipV="1">
          <a:off x="12611100" y="929354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163</xdr:row>
      <xdr:rowOff>0</xdr:rowOff>
    </xdr:from>
    <xdr:to>
      <xdr:col>13</xdr:col>
      <xdr:colOff>0</xdr:colOff>
      <xdr:row>163</xdr:row>
      <xdr:rowOff>0</xdr:rowOff>
    </xdr:to>
    <xdr:sp macro="" textlink="">
      <xdr:nvSpPr>
        <xdr:cNvPr id="38734" name="AutoShape 207">
          <a:extLst>
            <a:ext uri="{FF2B5EF4-FFF2-40B4-BE49-F238E27FC236}">
              <a16:creationId xmlns:a16="http://schemas.microsoft.com/office/drawing/2014/main" id="{00000000-0008-0000-0900-00004E970000}"/>
            </a:ext>
          </a:extLst>
        </xdr:cNvPr>
        <xdr:cNvSpPr>
          <a:spLocks/>
        </xdr:cNvSpPr>
      </xdr:nvSpPr>
      <xdr:spPr bwMode="auto">
        <a:xfrm flipV="1">
          <a:off x="12611100" y="935355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165</xdr:row>
      <xdr:rowOff>0</xdr:rowOff>
    </xdr:from>
    <xdr:to>
      <xdr:col>13</xdr:col>
      <xdr:colOff>0</xdr:colOff>
      <xdr:row>165</xdr:row>
      <xdr:rowOff>0</xdr:rowOff>
    </xdr:to>
    <xdr:sp macro="" textlink="">
      <xdr:nvSpPr>
        <xdr:cNvPr id="38735" name="AutoShape 208">
          <a:extLst>
            <a:ext uri="{FF2B5EF4-FFF2-40B4-BE49-F238E27FC236}">
              <a16:creationId xmlns:a16="http://schemas.microsoft.com/office/drawing/2014/main" id="{00000000-0008-0000-0900-00004F970000}"/>
            </a:ext>
          </a:extLst>
        </xdr:cNvPr>
        <xdr:cNvSpPr>
          <a:spLocks/>
        </xdr:cNvSpPr>
      </xdr:nvSpPr>
      <xdr:spPr bwMode="auto">
        <a:xfrm flipV="1">
          <a:off x="12611100" y="947928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167</xdr:row>
      <xdr:rowOff>0</xdr:rowOff>
    </xdr:from>
    <xdr:to>
      <xdr:col>13</xdr:col>
      <xdr:colOff>0</xdr:colOff>
      <xdr:row>167</xdr:row>
      <xdr:rowOff>0</xdr:rowOff>
    </xdr:to>
    <xdr:sp macro="" textlink="">
      <xdr:nvSpPr>
        <xdr:cNvPr id="38736" name="AutoShape 209">
          <a:extLst>
            <a:ext uri="{FF2B5EF4-FFF2-40B4-BE49-F238E27FC236}">
              <a16:creationId xmlns:a16="http://schemas.microsoft.com/office/drawing/2014/main" id="{00000000-0008-0000-0900-000050970000}"/>
            </a:ext>
          </a:extLst>
        </xdr:cNvPr>
        <xdr:cNvSpPr>
          <a:spLocks/>
        </xdr:cNvSpPr>
      </xdr:nvSpPr>
      <xdr:spPr bwMode="auto">
        <a:xfrm flipV="1">
          <a:off x="12611100" y="953928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169</xdr:row>
      <xdr:rowOff>0</xdr:rowOff>
    </xdr:from>
    <xdr:to>
      <xdr:col>13</xdr:col>
      <xdr:colOff>0</xdr:colOff>
      <xdr:row>169</xdr:row>
      <xdr:rowOff>0</xdr:rowOff>
    </xdr:to>
    <xdr:sp macro="" textlink="">
      <xdr:nvSpPr>
        <xdr:cNvPr id="38737" name="AutoShape 210">
          <a:extLst>
            <a:ext uri="{FF2B5EF4-FFF2-40B4-BE49-F238E27FC236}">
              <a16:creationId xmlns:a16="http://schemas.microsoft.com/office/drawing/2014/main" id="{00000000-0008-0000-0900-000051970000}"/>
            </a:ext>
          </a:extLst>
        </xdr:cNvPr>
        <xdr:cNvSpPr>
          <a:spLocks/>
        </xdr:cNvSpPr>
      </xdr:nvSpPr>
      <xdr:spPr bwMode="auto">
        <a:xfrm flipV="1">
          <a:off x="12611100" y="959929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171</xdr:row>
      <xdr:rowOff>0</xdr:rowOff>
    </xdr:from>
    <xdr:to>
      <xdr:col>13</xdr:col>
      <xdr:colOff>0</xdr:colOff>
      <xdr:row>171</xdr:row>
      <xdr:rowOff>0</xdr:rowOff>
    </xdr:to>
    <xdr:sp macro="" textlink="">
      <xdr:nvSpPr>
        <xdr:cNvPr id="38738" name="AutoShape 211">
          <a:extLst>
            <a:ext uri="{FF2B5EF4-FFF2-40B4-BE49-F238E27FC236}">
              <a16:creationId xmlns:a16="http://schemas.microsoft.com/office/drawing/2014/main" id="{00000000-0008-0000-0900-000052970000}"/>
            </a:ext>
          </a:extLst>
        </xdr:cNvPr>
        <xdr:cNvSpPr>
          <a:spLocks/>
        </xdr:cNvSpPr>
      </xdr:nvSpPr>
      <xdr:spPr bwMode="auto">
        <a:xfrm flipV="1">
          <a:off x="12611100" y="965930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171</xdr:row>
      <xdr:rowOff>0</xdr:rowOff>
    </xdr:from>
    <xdr:to>
      <xdr:col>13</xdr:col>
      <xdr:colOff>0</xdr:colOff>
      <xdr:row>171</xdr:row>
      <xdr:rowOff>0</xdr:rowOff>
    </xdr:to>
    <xdr:sp macro="" textlink="">
      <xdr:nvSpPr>
        <xdr:cNvPr id="38739" name="AutoShape 212">
          <a:extLst>
            <a:ext uri="{FF2B5EF4-FFF2-40B4-BE49-F238E27FC236}">
              <a16:creationId xmlns:a16="http://schemas.microsoft.com/office/drawing/2014/main" id="{00000000-0008-0000-0900-000053970000}"/>
            </a:ext>
          </a:extLst>
        </xdr:cNvPr>
        <xdr:cNvSpPr>
          <a:spLocks/>
        </xdr:cNvSpPr>
      </xdr:nvSpPr>
      <xdr:spPr bwMode="auto">
        <a:xfrm flipV="1">
          <a:off x="12611100" y="965930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173</xdr:row>
      <xdr:rowOff>0</xdr:rowOff>
    </xdr:from>
    <xdr:to>
      <xdr:col>13</xdr:col>
      <xdr:colOff>0</xdr:colOff>
      <xdr:row>173</xdr:row>
      <xdr:rowOff>0</xdr:rowOff>
    </xdr:to>
    <xdr:sp macro="" textlink="">
      <xdr:nvSpPr>
        <xdr:cNvPr id="38740" name="AutoShape 213">
          <a:extLst>
            <a:ext uri="{FF2B5EF4-FFF2-40B4-BE49-F238E27FC236}">
              <a16:creationId xmlns:a16="http://schemas.microsoft.com/office/drawing/2014/main" id="{00000000-0008-0000-0900-000054970000}"/>
            </a:ext>
          </a:extLst>
        </xdr:cNvPr>
        <xdr:cNvSpPr>
          <a:spLocks/>
        </xdr:cNvSpPr>
      </xdr:nvSpPr>
      <xdr:spPr bwMode="auto">
        <a:xfrm flipV="1">
          <a:off x="12611100" y="96993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175</xdr:row>
      <xdr:rowOff>0</xdr:rowOff>
    </xdr:from>
    <xdr:to>
      <xdr:col>13</xdr:col>
      <xdr:colOff>0</xdr:colOff>
      <xdr:row>175</xdr:row>
      <xdr:rowOff>0</xdr:rowOff>
    </xdr:to>
    <xdr:sp macro="" textlink="">
      <xdr:nvSpPr>
        <xdr:cNvPr id="38741" name="AutoShape 214">
          <a:extLst>
            <a:ext uri="{FF2B5EF4-FFF2-40B4-BE49-F238E27FC236}">
              <a16:creationId xmlns:a16="http://schemas.microsoft.com/office/drawing/2014/main" id="{00000000-0008-0000-0900-000055970000}"/>
            </a:ext>
          </a:extLst>
        </xdr:cNvPr>
        <xdr:cNvSpPr>
          <a:spLocks/>
        </xdr:cNvSpPr>
      </xdr:nvSpPr>
      <xdr:spPr bwMode="auto">
        <a:xfrm flipV="1">
          <a:off x="12611100" y="979932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177</xdr:row>
      <xdr:rowOff>0</xdr:rowOff>
    </xdr:from>
    <xdr:to>
      <xdr:col>13</xdr:col>
      <xdr:colOff>0</xdr:colOff>
      <xdr:row>177</xdr:row>
      <xdr:rowOff>0</xdr:rowOff>
    </xdr:to>
    <xdr:sp macro="" textlink="">
      <xdr:nvSpPr>
        <xdr:cNvPr id="38742" name="AutoShape 215">
          <a:extLst>
            <a:ext uri="{FF2B5EF4-FFF2-40B4-BE49-F238E27FC236}">
              <a16:creationId xmlns:a16="http://schemas.microsoft.com/office/drawing/2014/main" id="{00000000-0008-0000-0900-000056970000}"/>
            </a:ext>
          </a:extLst>
        </xdr:cNvPr>
        <xdr:cNvSpPr>
          <a:spLocks/>
        </xdr:cNvSpPr>
      </xdr:nvSpPr>
      <xdr:spPr bwMode="auto">
        <a:xfrm flipV="1">
          <a:off x="12611100" y="985932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179</xdr:row>
      <xdr:rowOff>0</xdr:rowOff>
    </xdr:from>
    <xdr:to>
      <xdr:col>13</xdr:col>
      <xdr:colOff>0</xdr:colOff>
      <xdr:row>179</xdr:row>
      <xdr:rowOff>0</xdr:rowOff>
    </xdr:to>
    <xdr:sp macro="" textlink="">
      <xdr:nvSpPr>
        <xdr:cNvPr id="38743" name="AutoShape 216">
          <a:extLst>
            <a:ext uri="{FF2B5EF4-FFF2-40B4-BE49-F238E27FC236}">
              <a16:creationId xmlns:a16="http://schemas.microsoft.com/office/drawing/2014/main" id="{00000000-0008-0000-0900-000057970000}"/>
            </a:ext>
          </a:extLst>
        </xdr:cNvPr>
        <xdr:cNvSpPr>
          <a:spLocks/>
        </xdr:cNvSpPr>
      </xdr:nvSpPr>
      <xdr:spPr bwMode="auto">
        <a:xfrm flipV="1">
          <a:off x="12611100" y="993933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181</xdr:row>
      <xdr:rowOff>0</xdr:rowOff>
    </xdr:from>
    <xdr:to>
      <xdr:col>13</xdr:col>
      <xdr:colOff>0</xdr:colOff>
      <xdr:row>181</xdr:row>
      <xdr:rowOff>0</xdr:rowOff>
    </xdr:to>
    <xdr:sp macro="" textlink="">
      <xdr:nvSpPr>
        <xdr:cNvPr id="38744" name="AutoShape 217">
          <a:extLst>
            <a:ext uri="{FF2B5EF4-FFF2-40B4-BE49-F238E27FC236}">
              <a16:creationId xmlns:a16="http://schemas.microsoft.com/office/drawing/2014/main" id="{00000000-0008-0000-0900-000058970000}"/>
            </a:ext>
          </a:extLst>
        </xdr:cNvPr>
        <xdr:cNvSpPr>
          <a:spLocks/>
        </xdr:cNvSpPr>
      </xdr:nvSpPr>
      <xdr:spPr bwMode="auto">
        <a:xfrm flipV="1">
          <a:off x="12611100" y="1001934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183</xdr:row>
      <xdr:rowOff>0</xdr:rowOff>
    </xdr:from>
    <xdr:to>
      <xdr:col>13</xdr:col>
      <xdr:colOff>0</xdr:colOff>
      <xdr:row>183</xdr:row>
      <xdr:rowOff>0</xdr:rowOff>
    </xdr:to>
    <xdr:sp macro="" textlink="">
      <xdr:nvSpPr>
        <xdr:cNvPr id="38745" name="AutoShape 218">
          <a:extLst>
            <a:ext uri="{FF2B5EF4-FFF2-40B4-BE49-F238E27FC236}">
              <a16:creationId xmlns:a16="http://schemas.microsoft.com/office/drawing/2014/main" id="{00000000-0008-0000-0900-000059970000}"/>
            </a:ext>
          </a:extLst>
        </xdr:cNvPr>
        <xdr:cNvSpPr>
          <a:spLocks/>
        </xdr:cNvSpPr>
      </xdr:nvSpPr>
      <xdr:spPr bwMode="auto">
        <a:xfrm flipV="1">
          <a:off x="12611100" y="1007935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185</xdr:row>
      <xdr:rowOff>0</xdr:rowOff>
    </xdr:from>
    <xdr:to>
      <xdr:col>13</xdr:col>
      <xdr:colOff>0</xdr:colOff>
      <xdr:row>185</xdr:row>
      <xdr:rowOff>0</xdr:rowOff>
    </xdr:to>
    <xdr:sp macro="" textlink="">
      <xdr:nvSpPr>
        <xdr:cNvPr id="38746" name="AutoShape 219">
          <a:extLst>
            <a:ext uri="{FF2B5EF4-FFF2-40B4-BE49-F238E27FC236}">
              <a16:creationId xmlns:a16="http://schemas.microsoft.com/office/drawing/2014/main" id="{00000000-0008-0000-0900-00005A970000}"/>
            </a:ext>
          </a:extLst>
        </xdr:cNvPr>
        <xdr:cNvSpPr>
          <a:spLocks/>
        </xdr:cNvSpPr>
      </xdr:nvSpPr>
      <xdr:spPr bwMode="auto">
        <a:xfrm flipV="1">
          <a:off x="12611100" y="1015936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187</xdr:row>
      <xdr:rowOff>0</xdr:rowOff>
    </xdr:from>
    <xdr:to>
      <xdr:col>13</xdr:col>
      <xdr:colOff>0</xdr:colOff>
      <xdr:row>187</xdr:row>
      <xdr:rowOff>0</xdr:rowOff>
    </xdr:to>
    <xdr:sp macro="" textlink="">
      <xdr:nvSpPr>
        <xdr:cNvPr id="38747" name="AutoShape 220">
          <a:extLst>
            <a:ext uri="{FF2B5EF4-FFF2-40B4-BE49-F238E27FC236}">
              <a16:creationId xmlns:a16="http://schemas.microsoft.com/office/drawing/2014/main" id="{00000000-0008-0000-0900-00005B970000}"/>
            </a:ext>
          </a:extLst>
        </xdr:cNvPr>
        <xdr:cNvSpPr>
          <a:spLocks/>
        </xdr:cNvSpPr>
      </xdr:nvSpPr>
      <xdr:spPr bwMode="auto">
        <a:xfrm flipV="1">
          <a:off x="12611100" y="1019937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189</xdr:row>
      <xdr:rowOff>0</xdr:rowOff>
    </xdr:from>
    <xdr:to>
      <xdr:col>13</xdr:col>
      <xdr:colOff>0</xdr:colOff>
      <xdr:row>189</xdr:row>
      <xdr:rowOff>0</xdr:rowOff>
    </xdr:to>
    <xdr:sp macro="" textlink="">
      <xdr:nvSpPr>
        <xdr:cNvPr id="38748" name="AutoShape 221">
          <a:extLst>
            <a:ext uri="{FF2B5EF4-FFF2-40B4-BE49-F238E27FC236}">
              <a16:creationId xmlns:a16="http://schemas.microsoft.com/office/drawing/2014/main" id="{00000000-0008-0000-0900-00005C970000}"/>
            </a:ext>
          </a:extLst>
        </xdr:cNvPr>
        <xdr:cNvSpPr>
          <a:spLocks/>
        </xdr:cNvSpPr>
      </xdr:nvSpPr>
      <xdr:spPr bwMode="auto">
        <a:xfrm flipV="1">
          <a:off x="12611100" y="1023937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190</xdr:row>
      <xdr:rowOff>0</xdr:rowOff>
    </xdr:from>
    <xdr:to>
      <xdr:col>13</xdr:col>
      <xdr:colOff>0</xdr:colOff>
      <xdr:row>190</xdr:row>
      <xdr:rowOff>0</xdr:rowOff>
    </xdr:to>
    <xdr:sp macro="" textlink="">
      <xdr:nvSpPr>
        <xdr:cNvPr id="38749" name="AutoShape 222">
          <a:extLst>
            <a:ext uri="{FF2B5EF4-FFF2-40B4-BE49-F238E27FC236}">
              <a16:creationId xmlns:a16="http://schemas.microsoft.com/office/drawing/2014/main" id="{00000000-0008-0000-0900-00005D970000}"/>
            </a:ext>
          </a:extLst>
        </xdr:cNvPr>
        <xdr:cNvSpPr>
          <a:spLocks/>
        </xdr:cNvSpPr>
      </xdr:nvSpPr>
      <xdr:spPr bwMode="auto">
        <a:xfrm flipV="1">
          <a:off x="12611100" y="1027938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192</xdr:row>
      <xdr:rowOff>0</xdr:rowOff>
    </xdr:from>
    <xdr:to>
      <xdr:col>13</xdr:col>
      <xdr:colOff>0</xdr:colOff>
      <xdr:row>192</xdr:row>
      <xdr:rowOff>0</xdr:rowOff>
    </xdr:to>
    <xdr:sp macro="" textlink="">
      <xdr:nvSpPr>
        <xdr:cNvPr id="38750" name="AutoShape 223">
          <a:extLst>
            <a:ext uri="{FF2B5EF4-FFF2-40B4-BE49-F238E27FC236}">
              <a16:creationId xmlns:a16="http://schemas.microsoft.com/office/drawing/2014/main" id="{00000000-0008-0000-0900-00005E970000}"/>
            </a:ext>
          </a:extLst>
        </xdr:cNvPr>
        <xdr:cNvSpPr>
          <a:spLocks/>
        </xdr:cNvSpPr>
      </xdr:nvSpPr>
      <xdr:spPr bwMode="auto">
        <a:xfrm flipV="1">
          <a:off x="12611100" y="1035939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194</xdr:row>
      <xdr:rowOff>0</xdr:rowOff>
    </xdr:from>
    <xdr:to>
      <xdr:col>13</xdr:col>
      <xdr:colOff>0</xdr:colOff>
      <xdr:row>194</xdr:row>
      <xdr:rowOff>0</xdr:rowOff>
    </xdr:to>
    <xdr:sp macro="" textlink="">
      <xdr:nvSpPr>
        <xdr:cNvPr id="38751" name="AutoShape 224">
          <a:extLst>
            <a:ext uri="{FF2B5EF4-FFF2-40B4-BE49-F238E27FC236}">
              <a16:creationId xmlns:a16="http://schemas.microsoft.com/office/drawing/2014/main" id="{00000000-0008-0000-0900-00005F970000}"/>
            </a:ext>
          </a:extLst>
        </xdr:cNvPr>
        <xdr:cNvSpPr>
          <a:spLocks/>
        </xdr:cNvSpPr>
      </xdr:nvSpPr>
      <xdr:spPr bwMode="auto">
        <a:xfrm flipV="1">
          <a:off x="12611100" y="1045940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196</xdr:row>
      <xdr:rowOff>0</xdr:rowOff>
    </xdr:from>
    <xdr:to>
      <xdr:col>13</xdr:col>
      <xdr:colOff>0</xdr:colOff>
      <xdr:row>196</xdr:row>
      <xdr:rowOff>0</xdr:rowOff>
    </xdr:to>
    <xdr:sp macro="" textlink="">
      <xdr:nvSpPr>
        <xdr:cNvPr id="38752" name="AutoShape 225">
          <a:extLst>
            <a:ext uri="{FF2B5EF4-FFF2-40B4-BE49-F238E27FC236}">
              <a16:creationId xmlns:a16="http://schemas.microsoft.com/office/drawing/2014/main" id="{00000000-0008-0000-0900-000060970000}"/>
            </a:ext>
          </a:extLst>
        </xdr:cNvPr>
        <xdr:cNvSpPr>
          <a:spLocks/>
        </xdr:cNvSpPr>
      </xdr:nvSpPr>
      <xdr:spPr bwMode="auto">
        <a:xfrm flipV="1">
          <a:off x="12611100" y="1053941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198</xdr:row>
      <xdr:rowOff>0</xdr:rowOff>
    </xdr:from>
    <xdr:to>
      <xdr:col>13</xdr:col>
      <xdr:colOff>0</xdr:colOff>
      <xdr:row>198</xdr:row>
      <xdr:rowOff>0</xdr:rowOff>
    </xdr:to>
    <xdr:sp macro="" textlink="">
      <xdr:nvSpPr>
        <xdr:cNvPr id="38753" name="AutoShape 226">
          <a:extLst>
            <a:ext uri="{FF2B5EF4-FFF2-40B4-BE49-F238E27FC236}">
              <a16:creationId xmlns:a16="http://schemas.microsoft.com/office/drawing/2014/main" id="{00000000-0008-0000-0900-000061970000}"/>
            </a:ext>
          </a:extLst>
        </xdr:cNvPr>
        <xdr:cNvSpPr>
          <a:spLocks/>
        </xdr:cNvSpPr>
      </xdr:nvSpPr>
      <xdr:spPr bwMode="auto">
        <a:xfrm flipV="1">
          <a:off x="12611100" y="1061942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200</xdr:row>
      <xdr:rowOff>0</xdr:rowOff>
    </xdr:from>
    <xdr:to>
      <xdr:col>13</xdr:col>
      <xdr:colOff>0</xdr:colOff>
      <xdr:row>200</xdr:row>
      <xdr:rowOff>0</xdr:rowOff>
    </xdr:to>
    <xdr:sp macro="" textlink="">
      <xdr:nvSpPr>
        <xdr:cNvPr id="38754" name="AutoShape 227">
          <a:extLst>
            <a:ext uri="{FF2B5EF4-FFF2-40B4-BE49-F238E27FC236}">
              <a16:creationId xmlns:a16="http://schemas.microsoft.com/office/drawing/2014/main" id="{00000000-0008-0000-0900-000062970000}"/>
            </a:ext>
          </a:extLst>
        </xdr:cNvPr>
        <xdr:cNvSpPr>
          <a:spLocks/>
        </xdr:cNvSpPr>
      </xdr:nvSpPr>
      <xdr:spPr bwMode="auto">
        <a:xfrm flipV="1">
          <a:off x="12611100" y="1069943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202</xdr:row>
      <xdr:rowOff>0</xdr:rowOff>
    </xdr:from>
    <xdr:to>
      <xdr:col>13</xdr:col>
      <xdr:colOff>0</xdr:colOff>
      <xdr:row>202</xdr:row>
      <xdr:rowOff>0</xdr:rowOff>
    </xdr:to>
    <xdr:sp macro="" textlink="">
      <xdr:nvSpPr>
        <xdr:cNvPr id="38755" name="AutoShape 228">
          <a:extLst>
            <a:ext uri="{FF2B5EF4-FFF2-40B4-BE49-F238E27FC236}">
              <a16:creationId xmlns:a16="http://schemas.microsoft.com/office/drawing/2014/main" id="{00000000-0008-0000-0900-000063970000}"/>
            </a:ext>
          </a:extLst>
        </xdr:cNvPr>
        <xdr:cNvSpPr>
          <a:spLocks/>
        </xdr:cNvSpPr>
      </xdr:nvSpPr>
      <xdr:spPr bwMode="auto">
        <a:xfrm flipV="1">
          <a:off x="12611100" y="1077944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204</xdr:row>
      <xdr:rowOff>0</xdr:rowOff>
    </xdr:from>
    <xdr:to>
      <xdr:col>13</xdr:col>
      <xdr:colOff>0</xdr:colOff>
      <xdr:row>204</xdr:row>
      <xdr:rowOff>0</xdr:rowOff>
    </xdr:to>
    <xdr:sp macro="" textlink="">
      <xdr:nvSpPr>
        <xdr:cNvPr id="38756" name="AutoShape 229">
          <a:extLst>
            <a:ext uri="{FF2B5EF4-FFF2-40B4-BE49-F238E27FC236}">
              <a16:creationId xmlns:a16="http://schemas.microsoft.com/office/drawing/2014/main" id="{00000000-0008-0000-0900-000064970000}"/>
            </a:ext>
          </a:extLst>
        </xdr:cNvPr>
        <xdr:cNvSpPr>
          <a:spLocks/>
        </xdr:cNvSpPr>
      </xdr:nvSpPr>
      <xdr:spPr bwMode="auto">
        <a:xfrm flipV="1">
          <a:off x="12611100" y="1085945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206</xdr:row>
      <xdr:rowOff>0</xdr:rowOff>
    </xdr:from>
    <xdr:to>
      <xdr:col>13</xdr:col>
      <xdr:colOff>0</xdr:colOff>
      <xdr:row>206</xdr:row>
      <xdr:rowOff>0</xdr:rowOff>
    </xdr:to>
    <xdr:sp macro="" textlink="">
      <xdr:nvSpPr>
        <xdr:cNvPr id="38757" name="AutoShape 230">
          <a:extLst>
            <a:ext uri="{FF2B5EF4-FFF2-40B4-BE49-F238E27FC236}">
              <a16:creationId xmlns:a16="http://schemas.microsoft.com/office/drawing/2014/main" id="{00000000-0008-0000-0900-000065970000}"/>
            </a:ext>
          </a:extLst>
        </xdr:cNvPr>
        <xdr:cNvSpPr>
          <a:spLocks/>
        </xdr:cNvSpPr>
      </xdr:nvSpPr>
      <xdr:spPr bwMode="auto">
        <a:xfrm flipV="1">
          <a:off x="12611100" y="1093946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208</xdr:row>
      <xdr:rowOff>0</xdr:rowOff>
    </xdr:from>
    <xdr:to>
      <xdr:col>13</xdr:col>
      <xdr:colOff>0</xdr:colOff>
      <xdr:row>208</xdr:row>
      <xdr:rowOff>0</xdr:rowOff>
    </xdr:to>
    <xdr:sp macro="" textlink="">
      <xdr:nvSpPr>
        <xdr:cNvPr id="38758" name="AutoShape 231">
          <a:extLst>
            <a:ext uri="{FF2B5EF4-FFF2-40B4-BE49-F238E27FC236}">
              <a16:creationId xmlns:a16="http://schemas.microsoft.com/office/drawing/2014/main" id="{00000000-0008-0000-0900-000066970000}"/>
            </a:ext>
          </a:extLst>
        </xdr:cNvPr>
        <xdr:cNvSpPr>
          <a:spLocks/>
        </xdr:cNvSpPr>
      </xdr:nvSpPr>
      <xdr:spPr bwMode="auto">
        <a:xfrm flipV="1">
          <a:off x="12611100" y="1103947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210</xdr:row>
      <xdr:rowOff>0</xdr:rowOff>
    </xdr:from>
    <xdr:to>
      <xdr:col>13</xdr:col>
      <xdr:colOff>0</xdr:colOff>
      <xdr:row>210</xdr:row>
      <xdr:rowOff>0</xdr:rowOff>
    </xdr:to>
    <xdr:sp macro="" textlink="">
      <xdr:nvSpPr>
        <xdr:cNvPr id="38759" name="AutoShape 232">
          <a:extLst>
            <a:ext uri="{FF2B5EF4-FFF2-40B4-BE49-F238E27FC236}">
              <a16:creationId xmlns:a16="http://schemas.microsoft.com/office/drawing/2014/main" id="{00000000-0008-0000-0900-000067970000}"/>
            </a:ext>
          </a:extLst>
        </xdr:cNvPr>
        <xdr:cNvSpPr>
          <a:spLocks/>
        </xdr:cNvSpPr>
      </xdr:nvSpPr>
      <xdr:spPr bwMode="auto">
        <a:xfrm flipV="1">
          <a:off x="12611100" y="1111948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212</xdr:row>
      <xdr:rowOff>0</xdr:rowOff>
    </xdr:from>
    <xdr:to>
      <xdr:col>13</xdr:col>
      <xdr:colOff>0</xdr:colOff>
      <xdr:row>212</xdr:row>
      <xdr:rowOff>0</xdr:rowOff>
    </xdr:to>
    <xdr:sp macro="" textlink="">
      <xdr:nvSpPr>
        <xdr:cNvPr id="38760" name="AutoShape 233">
          <a:extLst>
            <a:ext uri="{FF2B5EF4-FFF2-40B4-BE49-F238E27FC236}">
              <a16:creationId xmlns:a16="http://schemas.microsoft.com/office/drawing/2014/main" id="{00000000-0008-0000-0900-000068970000}"/>
            </a:ext>
          </a:extLst>
        </xdr:cNvPr>
        <xdr:cNvSpPr>
          <a:spLocks/>
        </xdr:cNvSpPr>
      </xdr:nvSpPr>
      <xdr:spPr bwMode="auto">
        <a:xfrm flipV="1">
          <a:off x="12611100" y="1119759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214</xdr:row>
      <xdr:rowOff>0</xdr:rowOff>
    </xdr:from>
    <xdr:to>
      <xdr:col>13</xdr:col>
      <xdr:colOff>0</xdr:colOff>
      <xdr:row>214</xdr:row>
      <xdr:rowOff>0</xdr:rowOff>
    </xdr:to>
    <xdr:sp macro="" textlink="">
      <xdr:nvSpPr>
        <xdr:cNvPr id="38761" name="AutoShape 234">
          <a:extLst>
            <a:ext uri="{FF2B5EF4-FFF2-40B4-BE49-F238E27FC236}">
              <a16:creationId xmlns:a16="http://schemas.microsoft.com/office/drawing/2014/main" id="{00000000-0008-0000-0900-000069970000}"/>
            </a:ext>
          </a:extLst>
        </xdr:cNvPr>
        <xdr:cNvSpPr>
          <a:spLocks/>
        </xdr:cNvSpPr>
      </xdr:nvSpPr>
      <xdr:spPr bwMode="auto">
        <a:xfrm flipV="1">
          <a:off x="12611100" y="1131760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216</xdr:row>
      <xdr:rowOff>0</xdr:rowOff>
    </xdr:from>
    <xdr:to>
      <xdr:col>13</xdr:col>
      <xdr:colOff>0</xdr:colOff>
      <xdr:row>216</xdr:row>
      <xdr:rowOff>0</xdr:rowOff>
    </xdr:to>
    <xdr:sp macro="" textlink="">
      <xdr:nvSpPr>
        <xdr:cNvPr id="38762" name="AutoShape 235">
          <a:extLst>
            <a:ext uri="{FF2B5EF4-FFF2-40B4-BE49-F238E27FC236}">
              <a16:creationId xmlns:a16="http://schemas.microsoft.com/office/drawing/2014/main" id="{00000000-0008-0000-0900-00006A970000}"/>
            </a:ext>
          </a:extLst>
        </xdr:cNvPr>
        <xdr:cNvSpPr>
          <a:spLocks/>
        </xdr:cNvSpPr>
      </xdr:nvSpPr>
      <xdr:spPr bwMode="auto">
        <a:xfrm flipV="1">
          <a:off x="12611100" y="1139761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218</xdr:row>
      <xdr:rowOff>0</xdr:rowOff>
    </xdr:from>
    <xdr:to>
      <xdr:col>13</xdr:col>
      <xdr:colOff>0</xdr:colOff>
      <xdr:row>218</xdr:row>
      <xdr:rowOff>0</xdr:rowOff>
    </xdr:to>
    <xdr:sp macro="" textlink="">
      <xdr:nvSpPr>
        <xdr:cNvPr id="38763" name="AutoShape 236">
          <a:extLst>
            <a:ext uri="{FF2B5EF4-FFF2-40B4-BE49-F238E27FC236}">
              <a16:creationId xmlns:a16="http://schemas.microsoft.com/office/drawing/2014/main" id="{00000000-0008-0000-0900-00006B970000}"/>
            </a:ext>
          </a:extLst>
        </xdr:cNvPr>
        <xdr:cNvSpPr>
          <a:spLocks/>
        </xdr:cNvSpPr>
      </xdr:nvSpPr>
      <xdr:spPr bwMode="auto">
        <a:xfrm flipV="1">
          <a:off x="12611100" y="1147762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220</xdr:row>
      <xdr:rowOff>0</xdr:rowOff>
    </xdr:from>
    <xdr:to>
      <xdr:col>13</xdr:col>
      <xdr:colOff>0</xdr:colOff>
      <xdr:row>220</xdr:row>
      <xdr:rowOff>0</xdr:rowOff>
    </xdr:to>
    <xdr:sp macro="" textlink="">
      <xdr:nvSpPr>
        <xdr:cNvPr id="38764" name="AutoShape 237">
          <a:extLst>
            <a:ext uri="{FF2B5EF4-FFF2-40B4-BE49-F238E27FC236}">
              <a16:creationId xmlns:a16="http://schemas.microsoft.com/office/drawing/2014/main" id="{00000000-0008-0000-0900-00006C970000}"/>
            </a:ext>
          </a:extLst>
        </xdr:cNvPr>
        <xdr:cNvSpPr>
          <a:spLocks/>
        </xdr:cNvSpPr>
      </xdr:nvSpPr>
      <xdr:spPr bwMode="auto">
        <a:xfrm flipV="1">
          <a:off x="12611100" y="1157763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222</xdr:row>
      <xdr:rowOff>0</xdr:rowOff>
    </xdr:from>
    <xdr:to>
      <xdr:col>13</xdr:col>
      <xdr:colOff>0</xdr:colOff>
      <xdr:row>222</xdr:row>
      <xdr:rowOff>0</xdr:rowOff>
    </xdr:to>
    <xdr:sp macro="" textlink="">
      <xdr:nvSpPr>
        <xdr:cNvPr id="38765" name="AutoShape 238">
          <a:extLst>
            <a:ext uri="{FF2B5EF4-FFF2-40B4-BE49-F238E27FC236}">
              <a16:creationId xmlns:a16="http://schemas.microsoft.com/office/drawing/2014/main" id="{00000000-0008-0000-0900-00006D970000}"/>
            </a:ext>
          </a:extLst>
        </xdr:cNvPr>
        <xdr:cNvSpPr>
          <a:spLocks/>
        </xdr:cNvSpPr>
      </xdr:nvSpPr>
      <xdr:spPr bwMode="auto">
        <a:xfrm flipV="1">
          <a:off x="12611100" y="1167765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224</xdr:row>
      <xdr:rowOff>0</xdr:rowOff>
    </xdr:from>
    <xdr:to>
      <xdr:col>13</xdr:col>
      <xdr:colOff>0</xdr:colOff>
      <xdr:row>224</xdr:row>
      <xdr:rowOff>0</xdr:rowOff>
    </xdr:to>
    <xdr:sp macro="" textlink="">
      <xdr:nvSpPr>
        <xdr:cNvPr id="38766" name="AutoShape 239">
          <a:extLst>
            <a:ext uri="{FF2B5EF4-FFF2-40B4-BE49-F238E27FC236}">
              <a16:creationId xmlns:a16="http://schemas.microsoft.com/office/drawing/2014/main" id="{00000000-0008-0000-0900-00006E970000}"/>
            </a:ext>
          </a:extLst>
        </xdr:cNvPr>
        <xdr:cNvSpPr>
          <a:spLocks/>
        </xdr:cNvSpPr>
      </xdr:nvSpPr>
      <xdr:spPr bwMode="auto">
        <a:xfrm flipV="1">
          <a:off x="12611100" y="1175766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226</xdr:row>
      <xdr:rowOff>0</xdr:rowOff>
    </xdr:from>
    <xdr:to>
      <xdr:col>13</xdr:col>
      <xdr:colOff>0</xdr:colOff>
      <xdr:row>226</xdr:row>
      <xdr:rowOff>0</xdr:rowOff>
    </xdr:to>
    <xdr:sp macro="" textlink="">
      <xdr:nvSpPr>
        <xdr:cNvPr id="38767" name="AutoShape 240">
          <a:extLst>
            <a:ext uri="{FF2B5EF4-FFF2-40B4-BE49-F238E27FC236}">
              <a16:creationId xmlns:a16="http://schemas.microsoft.com/office/drawing/2014/main" id="{00000000-0008-0000-0900-00006F970000}"/>
            </a:ext>
          </a:extLst>
        </xdr:cNvPr>
        <xdr:cNvSpPr>
          <a:spLocks/>
        </xdr:cNvSpPr>
      </xdr:nvSpPr>
      <xdr:spPr bwMode="auto">
        <a:xfrm flipV="1">
          <a:off x="12611100" y="1185767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228</xdr:row>
      <xdr:rowOff>0</xdr:rowOff>
    </xdr:from>
    <xdr:to>
      <xdr:col>13</xdr:col>
      <xdr:colOff>0</xdr:colOff>
      <xdr:row>228</xdr:row>
      <xdr:rowOff>0</xdr:rowOff>
    </xdr:to>
    <xdr:sp macro="" textlink="">
      <xdr:nvSpPr>
        <xdr:cNvPr id="38768" name="AutoShape 241">
          <a:extLst>
            <a:ext uri="{FF2B5EF4-FFF2-40B4-BE49-F238E27FC236}">
              <a16:creationId xmlns:a16="http://schemas.microsoft.com/office/drawing/2014/main" id="{00000000-0008-0000-0900-000070970000}"/>
            </a:ext>
          </a:extLst>
        </xdr:cNvPr>
        <xdr:cNvSpPr>
          <a:spLocks/>
        </xdr:cNvSpPr>
      </xdr:nvSpPr>
      <xdr:spPr bwMode="auto">
        <a:xfrm flipV="1">
          <a:off x="12611100" y="1195578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230</xdr:row>
      <xdr:rowOff>0</xdr:rowOff>
    </xdr:from>
    <xdr:to>
      <xdr:col>13</xdr:col>
      <xdr:colOff>0</xdr:colOff>
      <xdr:row>230</xdr:row>
      <xdr:rowOff>0</xdr:rowOff>
    </xdr:to>
    <xdr:sp macro="" textlink="">
      <xdr:nvSpPr>
        <xdr:cNvPr id="38769" name="AutoShape 242">
          <a:extLst>
            <a:ext uri="{FF2B5EF4-FFF2-40B4-BE49-F238E27FC236}">
              <a16:creationId xmlns:a16="http://schemas.microsoft.com/office/drawing/2014/main" id="{00000000-0008-0000-0900-000071970000}"/>
            </a:ext>
          </a:extLst>
        </xdr:cNvPr>
        <xdr:cNvSpPr>
          <a:spLocks/>
        </xdr:cNvSpPr>
      </xdr:nvSpPr>
      <xdr:spPr bwMode="auto">
        <a:xfrm flipV="1">
          <a:off x="12611100" y="1205484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232</xdr:row>
      <xdr:rowOff>0</xdr:rowOff>
    </xdr:from>
    <xdr:to>
      <xdr:col>13</xdr:col>
      <xdr:colOff>0</xdr:colOff>
      <xdr:row>232</xdr:row>
      <xdr:rowOff>0</xdr:rowOff>
    </xdr:to>
    <xdr:sp macro="" textlink="">
      <xdr:nvSpPr>
        <xdr:cNvPr id="38770" name="AutoShape 243">
          <a:extLst>
            <a:ext uri="{FF2B5EF4-FFF2-40B4-BE49-F238E27FC236}">
              <a16:creationId xmlns:a16="http://schemas.microsoft.com/office/drawing/2014/main" id="{00000000-0008-0000-0900-000072970000}"/>
            </a:ext>
          </a:extLst>
        </xdr:cNvPr>
        <xdr:cNvSpPr>
          <a:spLocks/>
        </xdr:cNvSpPr>
      </xdr:nvSpPr>
      <xdr:spPr bwMode="auto">
        <a:xfrm flipV="1">
          <a:off x="12611100" y="1211484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233</xdr:row>
      <xdr:rowOff>0</xdr:rowOff>
    </xdr:from>
    <xdr:to>
      <xdr:col>13</xdr:col>
      <xdr:colOff>0</xdr:colOff>
      <xdr:row>233</xdr:row>
      <xdr:rowOff>0</xdr:rowOff>
    </xdr:to>
    <xdr:sp macro="" textlink="">
      <xdr:nvSpPr>
        <xdr:cNvPr id="38771" name="AutoShape 244">
          <a:extLst>
            <a:ext uri="{FF2B5EF4-FFF2-40B4-BE49-F238E27FC236}">
              <a16:creationId xmlns:a16="http://schemas.microsoft.com/office/drawing/2014/main" id="{00000000-0008-0000-0900-000073970000}"/>
            </a:ext>
          </a:extLst>
        </xdr:cNvPr>
        <xdr:cNvSpPr>
          <a:spLocks/>
        </xdr:cNvSpPr>
      </xdr:nvSpPr>
      <xdr:spPr bwMode="auto">
        <a:xfrm flipV="1">
          <a:off x="12611100" y="1213485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235</xdr:row>
      <xdr:rowOff>0</xdr:rowOff>
    </xdr:from>
    <xdr:to>
      <xdr:col>13</xdr:col>
      <xdr:colOff>0</xdr:colOff>
      <xdr:row>235</xdr:row>
      <xdr:rowOff>0</xdr:rowOff>
    </xdr:to>
    <xdr:sp macro="" textlink="">
      <xdr:nvSpPr>
        <xdr:cNvPr id="38772" name="AutoShape 245">
          <a:extLst>
            <a:ext uri="{FF2B5EF4-FFF2-40B4-BE49-F238E27FC236}">
              <a16:creationId xmlns:a16="http://schemas.microsoft.com/office/drawing/2014/main" id="{00000000-0008-0000-0900-000074970000}"/>
            </a:ext>
          </a:extLst>
        </xdr:cNvPr>
        <xdr:cNvSpPr>
          <a:spLocks/>
        </xdr:cNvSpPr>
      </xdr:nvSpPr>
      <xdr:spPr bwMode="auto">
        <a:xfrm flipV="1">
          <a:off x="12611100" y="1222819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237</xdr:row>
      <xdr:rowOff>0</xdr:rowOff>
    </xdr:from>
    <xdr:to>
      <xdr:col>13</xdr:col>
      <xdr:colOff>0</xdr:colOff>
      <xdr:row>237</xdr:row>
      <xdr:rowOff>0</xdr:rowOff>
    </xdr:to>
    <xdr:sp macro="" textlink="">
      <xdr:nvSpPr>
        <xdr:cNvPr id="38773" name="AutoShape 246">
          <a:extLst>
            <a:ext uri="{FF2B5EF4-FFF2-40B4-BE49-F238E27FC236}">
              <a16:creationId xmlns:a16="http://schemas.microsoft.com/office/drawing/2014/main" id="{00000000-0008-0000-0900-000075970000}"/>
            </a:ext>
          </a:extLst>
        </xdr:cNvPr>
        <xdr:cNvSpPr>
          <a:spLocks/>
        </xdr:cNvSpPr>
      </xdr:nvSpPr>
      <xdr:spPr bwMode="auto">
        <a:xfrm flipV="1">
          <a:off x="12611100" y="1228820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239</xdr:row>
      <xdr:rowOff>0</xdr:rowOff>
    </xdr:from>
    <xdr:to>
      <xdr:col>13</xdr:col>
      <xdr:colOff>0</xdr:colOff>
      <xdr:row>239</xdr:row>
      <xdr:rowOff>0</xdr:rowOff>
    </xdr:to>
    <xdr:sp macro="" textlink="">
      <xdr:nvSpPr>
        <xdr:cNvPr id="38774" name="AutoShape 247">
          <a:extLst>
            <a:ext uri="{FF2B5EF4-FFF2-40B4-BE49-F238E27FC236}">
              <a16:creationId xmlns:a16="http://schemas.microsoft.com/office/drawing/2014/main" id="{00000000-0008-0000-0900-000076970000}"/>
            </a:ext>
          </a:extLst>
        </xdr:cNvPr>
        <xdr:cNvSpPr>
          <a:spLocks/>
        </xdr:cNvSpPr>
      </xdr:nvSpPr>
      <xdr:spPr bwMode="auto">
        <a:xfrm flipV="1">
          <a:off x="12611100" y="12328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241</xdr:row>
      <xdr:rowOff>0</xdr:rowOff>
    </xdr:from>
    <xdr:to>
      <xdr:col>13</xdr:col>
      <xdr:colOff>0</xdr:colOff>
      <xdr:row>241</xdr:row>
      <xdr:rowOff>0</xdr:rowOff>
    </xdr:to>
    <xdr:sp macro="" textlink="">
      <xdr:nvSpPr>
        <xdr:cNvPr id="38775" name="AutoShape 248">
          <a:extLst>
            <a:ext uri="{FF2B5EF4-FFF2-40B4-BE49-F238E27FC236}">
              <a16:creationId xmlns:a16="http://schemas.microsoft.com/office/drawing/2014/main" id="{00000000-0008-0000-0900-000077970000}"/>
            </a:ext>
          </a:extLst>
        </xdr:cNvPr>
        <xdr:cNvSpPr>
          <a:spLocks/>
        </xdr:cNvSpPr>
      </xdr:nvSpPr>
      <xdr:spPr bwMode="auto">
        <a:xfrm flipV="1">
          <a:off x="12611100" y="1236821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243</xdr:row>
      <xdr:rowOff>0</xdr:rowOff>
    </xdr:from>
    <xdr:to>
      <xdr:col>13</xdr:col>
      <xdr:colOff>0</xdr:colOff>
      <xdr:row>243</xdr:row>
      <xdr:rowOff>0</xdr:rowOff>
    </xdr:to>
    <xdr:sp macro="" textlink="">
      <xdr:nvSpPr>
        <xdr:cNvPr id="38776" name="AutoShape 249">
          <a:extLst>
            <a:ext uri="{FF2B5EF4-FFF2-40B4-BE49-F238E27FC236}">
              <a16:creationId xmlns:a16="http://schemas.microsoft.com/office/drawing/2014/main" id="{00000000-0008-0000-0900-000078970000}"/>
            </a:ext>
          </a:extLst>
        </xdr:cNvPr>
        <xdr:cNvSpPr>
          <a:spLocks/>
        </xdr:cNvSpPr>
      </xdr:nvSpPr>
      <xdr:spPr bwMode="auto">
        <a:xfrm flipV="1">
          <a:off x="12611100" y="1244822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245</xdr:row>
      <xdr:rowOff>0</xdr:rowOff>
    </xdr:from>
    <xdr:to>
      <xdr:col>13</xdr:col>
      <xdr:colOff>0</xdr:colOff>
      <xdr:row>245</xdr:row>
      <xdr:rowOff>0</xdr:rowOff>
    </xdr:to>
    <xdr:sp macro="" textlink="">
      <xdr:nvSpPr>
        <xdr:cNvPr id="38777" name="AutoShape 250">
          <a:extLst>
            <a:ext uri="{FF2B5EF4-FFF2-40B4-BE49-F238E27FC236}">
              <a16:creationId xmlns:a16="http://schemas.microsoft.com/office/drawing/2014/main" id="{00000000-0008-0000-0900-000079970000}"/>
            </a:ext>
          </a:extLst>
        </xdr:cNvPr>
        <xdr:cNvSpPr>
          <a:spLocks/>
        </xdr:cNvSpPr>
      </xdr:nvSpPr>
      <xdr:spPr bwMode="auto">
        <a:xfrm flipV="1">
          <a:off x="12611100" y="1252823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247</xdr:row>
      <xdr:rowOff>0</xdr:rowOff>
    </xdr:from>
    <xdr:to>
      <xdr:col>13</xdr:col>
      <xdr:colOff>0</xdr:colOff>
      <xdr:row>247</xdr:row>
      <xdr:rowOff>0</xdr:rowOff>
    </xdr:to>
    <xdr:sp macro="" textlink="">
      <xdr:nvSpPr>
        <xdr:cNvPr id="38778" name="AutoShape 251">
          <a:extLst>
            <a:ext uri="{FF2B5EF4-FFF2-40B4-BE49-F238E27FC236}">
              <a16:creationId xmlns:a16="http://schemas.microsoft.com/office/drawing/2014/main" id="{00000000-0008-0000-0900-00007A970000}"/>
            </a:ext>
          </a:extLst>
        </xdr:cNvPr>
        <xdr:cNvSpPr>
          <a:spLocks/>
        </xdr:cNvSpPr>
      </xdr:nvSpPr>
      <xdr:spPr bwMode="auto">
        <a:xfrm flipV="1">
          <a:off x="12611100" y="1266825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249</xdr:row>
      <xdr:rowOff>0</xdr:rowOff>
    </xdr:from>
    <xdr:to>
      <xdr:col>13</xdr:col>
      <xdr:colOff>0</xdr:colOff>
      <xdr:row>249</xdr:row>
      <xdr:rowOff>0</xdr:rowOff>
    </xdr:to>
    <xdr:sp macro="" textlink="">
      <xdr:nvSpPr>
        <xdr:cNvPr id="38779" name="AutoShape 252">
          <a:extLst>
            <a:ext uri="{FF2B5EF4-FFF2-40B4-BE49-F238E27FC236}">
              <a16:creationId xmlns:a16="http://schemas.microsoft.com/office/drawing/2014/main" id="{00000000-0008-0000-0900-00007B970000}"/>
            </a:ext>
          </a:extLst>
        </xdr:cNvPr>
        <xdr:cNvSpPr>
          <a:spLocks/>
        </xdr:cNvSpPr>
      </xdr:nvSpPr>
      <xdr:spPr bwMode="auto">
        <a:xfrm flipV="1">
          <a:off x="12611100" y="1274826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251</xdr:row>
      <xdr:rowOff>0</xdr:rowOff>
    </xdr:from>
    <xdr:to>
      <xdr:col>13</xdr:col>
      <xdr:colOff>0</xdr:colOff>
      <xdr:row>251</xdr:row>
      <xdr:rowOff>0</xdr:rowOff>
    </xdr:to>
    <xdr:sp macro="" textlink="">
      <xdr:nvSpPr>
        <xdr:cNvPr id="38780" name="AutoShape 253">
          <a:extLst>
            <a:ext uri="{FF2B5EF4-FFF2-40B4-BE49-F238E27FC236}">
              <a16:creationId xmlns:a16="http://schemas.microsoft.com/office/drawing/2014/main" id="{00000000-0008-0000-0900-00007C970000}"/>
            </a:ext>
          </a:extLst>
        </xdr:cNvPr>
        <xdr:cNvSpPr>
          <a:spLocks/>
        </xdr:cNvSpPr>
      </xdr:nvSpPr>
      <xdr:spPr bwMode="auto">
        <a:xfrm flipV="1">
          <a:off x="12611100" y="12788265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253</xdr:row>
      <xdr:rowOff>0</xdr:rowOff>
    </xdr:from>
    <xdr:to>
      <xdr:col>13</xdr:col>
      <xdr:colOff>0</xdr:colOff>
      <xdr:row>253</xdr:row>
      <xdr:rowOff>0</xdr:rowOff>
    </xdr:to>
    <xdr:sp macro="" textlink="">
      <xdr:nvSpPr>
        <xdr:cNvPr id="38781" name="AutoShape 254">
          <a:extLst>
            <a:ext uri="{FF2B5EF4-FFF2-40B4-BE49-F238E27FC236}">
              <a16:creationId xmlns:a16="http://schemas.microsoft.com/office/drawing/2014/main" id="{00000000-0008-0000-0900-00007D970000}"/>
            </a:ext>
          </a:extLst>
        </xdr:cNvPr>
        <xdr:cNvSpPr>
          <a:spLocks/>
        </xdr:cNvSpPr>
      </xdr:nvSpPr>
      <xdr:spPr bwMode="auto">
        <a:xfrm flipV="1">
          <a:off x="12611100" y="12848272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255</xdr:row>
      <xdr:rowOff>0</xdr:rowOff>
    </xdr:from>
    <xdr:to>
      <xdr:col>13</xdr:col>
      <xdr:colOff>0</xdr:colOff>
      <xdr:row>255</xdr:row>
      <xdr:rowOff>0</xdr:rowOff>
    </xdr:to>
    <xdr:sp macro="" textlink="">
      <xdr:nvSpPr>
        <xdr:cNvPr id="38782" name="AutoShape 255">
          <a:extLst>
            <a:ext uri="{FF2B5EF4-FFF2-40B4-BE49-F238E27FC236}">
              <a16:creationId xmlns:a16="http://schemas.microsoft.com/office/drawing/2014/main" id="{00000000-0008-0000-0900-00007E970000}"/>
            </a:ext>
          </a:extLst>
        </xdr:cNvPr>
        <xdr:cNvSpPr>
          <a:spLocks/>
        </xdr:cNvSpPr>
      </xdr:nvSpPr>
      <xdr:spPr bwMode="auto">
        <a:xfrm flipV="1">
          <a:off x="12611100" y="1290828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257</xdr:row>
      <xdr:rowOff>0</xdr:rowOff>
    </xdr:from>
    <xdr:to>
      <xdr:col>13</xdr:col>
      <xdr:colOff>0</xdr:colOff>
      <xdr:row>257</xdr:row>
      <xdr:rowOff>0</xdr:rowOff>
    </xdr:to>
    <xdr:sp macro="" textlink="">
      <xdr:nvSpPr>
        <xdr:cNvPr id="38783" name="AutoShape 256">
          <a:extLst>
            <a:ext uri="{FF2B5EF4-FFF2-40B4-BE49-F238E27FC236}">
              <a16:creationId xmlns:a16="http://schemas.microsoft.com/office/drawing/2014/main" id="{00000000-0008-0000-0900-00007F970000}"/>
            </a:ext>
          </a:extLst>
        </xdr:cNvPr>
        <xdr:cNvSpPr>
          <a:spLocks/>
        </xdr:cNvSpPr>
      </xdr:nvSpPr>
      <xdr:spPr bwMode="auto">
        <a:xfrm flipV="1">
          <a:off x="12611100" y="1296828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122</xdr:row>
      <xdr:rowOff>0</xdr:rowOff>
    </xdr:from>
    <xdr:to>
      <xdr:col>13</xdr:col>
      <xdr:colOff>0</xdr:colOff>
      <xdr:row>122</xdr:row>
      <xdr:rowOff>0</xdr:rowOff>
    </xdr:to>
    <xdr:sp macro="" textlink="">
      <xdr:nvSpPr>
        <xdr:cNvPr id="38784" name="AutoShape 2">
          <a:extLst>
            <a:ext uri="{FF2B5EF4-FFF2-40B4-BE49-F238E27FC236}">
              <a16:creationId xmlns:a16="http://schemas.microsoft.com/office/drawing/2014/main" id="{00000000-0008-0000-0900-000080970000}"/>
            </a:ext>
          </a:extLst>
        </xdr:cNvPr>
        <xdr:cNvSpPr>
          <a:spLocks/>
        </xdr:cNvSpPr>
      </xdr:nvSpPr>
      <xdr:spPr bwMode="auto">
        <a:xfrm flipV="1">
          <a:off x="12611100" y="749331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124</xdr:row>
      <xdr:rowOff>0</xdr:rowOff>
    </xdr:from>
    <xdr:to>
      <xdr:col>13</xdr:col>
      <xdr:colOff>0</xdr:colOff>
      <xdr:row>124</xdr:row>
      <xdr:rowOff>0</xdr:rowOff>
    </xdr:to>
    <xdr:sp macro="" textlink="">
      <xdr:nvSpPr>
        <xdr:cNvPr id="38785" name="AutoShape 19">
          <a:extLst>
            <a:ext uri="{FF2B5EF4-FFF2-40B4-BE49-F238E27FC236}">
              <a16:creationId xmlns:a16="http://schemas.microsoft.com/office/drawing/2014/main" id="{00000000-0008-0000-0900-000081970000}"/>
            </a:ext>
          </a:extLst>
        </xdr:cNvPr>
        <xdr:cNvSpPr>
          <a:spLocks/>
        </xdr:cNvSpPr>
      </xdr:nvSpPr>
      <xdr:spPr bwMode="auto">
        <a:xfrm flipV="1">
          <a:off x="12611100" y="761333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126</xdr:row>
      <xdr:rowOff>0</xdr:rowOff>
    </xdr:from>
    <xdr:to>
      <xdr:col>13</xdr:col>
      <xdr:colOff>0</xdr:colOff>
      <xdr:row>126</xdr:row>
      <xdr:rowOff>0</xdr:rowOff>
    </xdr:to>
    <xdr:sp macro="" textlink="">
      <xdr:nvSpPr>
        <xdr:cNvPr id="38786" name="AutoShape 20">
          <a:extLst>
            <a:ext uri="{FF2B5EF4-FFF2-40B4-BE49-F238E27FC236}">
              <a16:creationId xmlns:a16="http://schemas.microsoft.com/office/drawing/2014/main" id="{00000000-0008-0000-0900-000082970000}"/>
            </a:ext>
          </a:extLst>
        </xdr:cNvPr>
        <xdr:cNvSpPr>
          <a:spLocks/>
        </xdr:cNvSpPr>
      </xdr:nvSpPr>
      <xdr:spPr bwMode="auto">
        <a:xfrm flipV="1">
          <a:off x="12611100" y="773334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128</xdr:row>
      <xdr:rowOff>0</xdr:rowOff>
    </xdr:from>
    <xdr:to>
      <xdr:col>13</xdr:col>
      <xdr:colOff>0</xdr:colOff>
      <xdr:row>128</xdr:row>
      <xdr:rowOff>0</xdr:rowOff>
    </xdr:to>
    <xdr:sp macro="" textlink="">
      <xdr:nvSpPr>
        <xdr:cNvPr id="38787" name="AutoShape 21">
          <a:extLst>
            <a:ext uri="{FF2B5EF4-FFF2-40B4-BE49-F238E27FC236}">
              <a16:creationId xmlns:a16="http://schemas.microsoft.com/office/drawing/2014/main" id="{00000000-0008-0000-0900-000083970000}"/>
            </a:ext>
          </a:extLst>
        </xdr:cNvPr>
        <xdr:cNvSpPr>
          <a:spLocks/>
        </xdr:cNvSpPr>
      </xdr:nvSpPr>
      <xdr:spPr bwMode="auto">
        <a:xfrm flipV="1">
          <a:off x="12611100" y="781335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130</xdr:row>
      <xdr:rowOff>0</xdr:rowOff>
    </xdr:from>
    <xdr:to>
      <xdr:col>13</xdr:col>
      <xdr:colOff>0</xdr:colOff>
      <xdr:row>130</xdr:row>
      <xdr:rowOff>0</xdr:rowOff>
    </xdr:to>
    <xdr:sp macro="" textlink="">
      <xdr:nvSpPr>
        <xdr:cNvPr id="38788" name="AutoShape 22">
          <a:extLst>
            <a:ext uri="{FF2B5EF4-FFF2-40B4-BE49-F238E27FC236}">
              <a16:creationId xmlns:a16="http://schemas.microsoft.com/office/drawing/2014/main" id="{00000000-0008-0000-0900-000084970000}"/>
            </a:ext>
          </a:extLst>
        </xdr:cNvPr>
        <xdr:cNvSpPr>
          <a:spLocks/>
        </xdr:cNvSpPr>
      </xdr:nvSpPr>
      <xdr:spPr bwMode="auto">
        <a:xfrm flipV="1">
          <a:off x="12611100" y="789336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132</xdr:row>
      <xdr:rowOff>0</xdr:rowOff>
    </xdr:from>
    <xdr:to>
      <xdr:col>13</xdr:col>
      <xdr:colOff>0</xdr:colOff>
      <xdr:row>132</xdr:row>
      <xdr:rowOff>0</xdr:rowOff>
    </xdr:to>
    <xdr:sp macro="" textlink="">
      <xdr:nvSpPr>
        <xdr:cNvPr id="38789" name="AutoShape 23">
          <a:extLst>
            <a:ext uri="{FF2B5EF4-FFF2-40B4-BE49-F238E27FC236}">
              <a16:creationId xmlns:a16="http://schemas.microsoft.com/office/drawing/2014/main" id="{00000000-0008-0000-0900-000085970000}"/>
            </a:ext>
          </a:extLst>
        </xdr:cNvPr>
        <xdr:cNvSpPr>
          <a:spLocks/>
        </xdr:cNvSpPr>
      </xdr:nvSpPr>
      <xdr:spPr bwMode="auto">
        <a:xfrm flipV="1">
          <a:off x="12611100" y="801338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134</xdr:row>
      <xdr:rowOff>0</xdr:rowOff>
    </xdr:from>
    <xdr:to>
      <xdr:col>13</xdr:col>
      <xdr:colOff>0</xdr:colOff>
      <xdr:row>134</xdr:row>
      <xdr:rowOff>0</xdr:rowOff>
    </xdr:to>
    <xdr:sp macro="" textlink="">
      <xdr:nvSpPr>
        <xdr:cNvPr id="38790" name="AutoShape 24">
          <a:extLst>
            <a:ext uri="{FF2B5EF4-FFF2-40B4-BE49-F238E27FC236}">
              <a16:creationId xmlns:a16="http://schemas.microsoft.com/office/drawing/2014/main" id="{00000000-0008-0000-0900-000086970000}"/>
            </a:ext>
          </a:extLst>
        </xdr:cNvPr>
        <xdr:cNvSpPr>
          <a:spLocks/>
        </xdr:cNvSpPr>
      </xdr:nvSpPr>
      <xdr:spPr bwMode="auto">
        <a:xfrm flipV="1">
          <a:off x="12611100" y="809339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136</xdr:row>
      <xdr:rowOff>0</xdr:rowOff>
    </xdr:from>
    <xdr:to>
      <xdr:col>13</xdr:col>
      <xdr:colOff>0</xdr:colOff>
      <xdr:row>136</xdr:row>
      <xdr:rowOff>0</xdr:rowOff>
    </xdr:to>
    <xdr:sp macro="" textlink="">
      <xdr:nvSpPr>
        <xdr:cNvPr id="38791" name="AutoShape 25">
          <a:extLst>
            <a:ext uri="{FF2B5EF4-FFF2-40B4-BE49-F238E27FC236}">
              <a16:creationId xmlns:a16="http://schemas.microsoft.com/office/drawing/2014/main" id="{00000000-0008-0000-0900-000087970000}"/>
            </a:ext>
          </a:extLst>
        </xdr:cNvPr>
        <xdr:cNvSpPr>
          <a:spLocks/>
        </xdr:cNvSpPr>
      </xdr:nvSpPr>
      <xdr:spPr bwMode="auto">
        <a:xfrm flipV="1">
          <a:off x="12611100" y="817340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138</xdr:row>
      <xdr:rowOff>0</xdr:rowOff>
    </xdr:from>
    <xdr:to>
      <xdr:col>13</xdr:col>
      <xdr:colOff>0</xdr:colOff>
      <xdr:row>138</xdr:row>
      <xdr:rowOff>0</xdr:rowOff>
    </xdr:to>
    <xdr:sp macro="" textlink="">
      <xdr:nvSpPr>
        <xdr:cNvPr id="38792" name="AutoShape 26">
          <a:extLst>
            <a:ext uri="{FF2B5EF4-FFF2-40B4-BE49-F238E27FC236}">
              <a16:creationId xmlns:a16="http://schemas.microsoft.com/office/drawing/2014/main" id="{00000000-0008-0000-0900-000088970000}"/>
            </a:ext>
          </a:extLst>
        </xdr:cNvPr>
        <xdr:cNvSpPr>
          <a:spLocks/>
        </xdr:cNvSpPr>
      </xdr:nvSpPr>
      <xdr:spPr bwMode="auto">
        <a:xfrm flipV="1">
          <a:off x="12611100" y="823341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140</xdr:row>
      <xdr:rowOff>0</xdr:rowOff>
    </xdr:from>
    <xdr:to>
      <xdr:col>13</xdr:col>
      <xdr:colOff>0</xdr:colOff>
      <xdr:row>140</xdr:row>
      <xdr:rowOff>0</xdr:rowOff>
    </xdr:to>
    <xdr:sp macro="" textlink="">
      <xdr:nvSpPr>
        <xdr:cNvPr id="38793" name="AutoShape 27">
          <a:extLst>
            <a:ext uri="{FF2B5EF4-FFF2-40B4-BE49-F238E27FC236}">
              <a16:creationId xmlns:a16="http://schemas.microsoft.com/office/drawing/2014/main" id="{00000000-0008-0000-0900-000089970000}"/>
            </a:ext>
          </a:extLst>
        </xdr:cNvPr>
        <xdr:cNvSpPr>
          <a:spLocks/>
        </xdr:cNvSpPr>
      </xdr:nvSpPr>
      <xdr:spPr bwMode="auto">
        <a:xfrm flipV="1">
          <a:off x="12611100" y="833342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142</xdr:row>
      <xdr:rowOff>0</xdr:rowOff>
    </xdr:from>
    <xdr:to>
      <xdr:col>13</xdr:col>
      <xdr:colOff>0</xdr:colOff>
      <xdr:row>142</xdr:row>
      <xdr:rowOff>0</xdr:rowOff>
    </xdr:to>
    <xdr:sp macro="" textlink="">
      <xdr:nvSpPr>
        <xdr:cNvPr id="38794" name="AutoShape 28">
          <a:extLst>
            <a:ext uri="{FF2B5EF4-FFF2-40B4-BE49-F238E27FC236}">
              <a16:creationId xmlns:a16="http://schemas.microsoft.com/office/drawing/2014/main" id="{00000000-0008-0000-0900-00008A970000}"/>
            </a:ext>
          </a:extLst>
        </xdr:cNvPr>
        <xdr:cNvSpPr>
          <a:spLocks/>
        </xdr:cNvSpPr>
      </xdr:nvSpPr>
      <xdr:spPr bwMode="auto">
        <a:xfrm flipV="1">
          <a:off x="12611100" y="841343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144</xdr:row>
      <xdr:rowOff>0</xdr:rowOff>
    </xdr:from>
    <xdr:to>
      <xdr:col>13</xdr:col>
      <xdr:colOff>0</xdr:colOff>
      <xdr:row>144</xdr:row>
      <xdr:rowOff>0</xdr:rowOff>
    </xdr:to>
    <xdr:sp macro="" textlink="">
      <xdr:nvSpPr>
        <xdr:cNvPr id="38795" name="AutoShape 29">
          <a:extLst>
            <a:ext uri="{FF2B5EF4-FFF2-40B4-BE49-F238E27FC236}">
              <a16:creationId xmlns:a16="http://schemas.microsoft.com/office/drawing/2014/main" id="{00000000-0008-0000-0900-00008B970000}"/>
            </a:ext>
          </a:extLst>
        </xdr:cNvPr>
        <xdr:cNvSpPr>
          <a:spLocks/>
        </xdr:cNvSpPr>
      </xdr:nvSpPr>
      <xdr:spPr bwMode="auto">
        <a:xfrm flipV="1">
          <a:off x="12611100" y="8513445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146</xdr:row>
      <xdr:rowOff>0</xdr:rowOff>
    </xdr:from>
    <xdr:to>
      <xdr:col>13</xdr:col>
      <xdr:colOff>0</xdr:colOff>
      <xdr:row>146</xdr:row>
      <xdr:rowOff>0</xdr:rowOff>
    </xdr:to>
    <xdr:sp macro="" textlink="">
      <xdr:nvSpPr>
        <xdr:cNvPr id="38796" name="AutoShape 30">
          <a:extLst>
            <a:ext uri="{FF2B5EF4-FFF2-40B4-BE49-F238E27FC236}">
              <a16:creationId xmlns:a16="http://schemas.microsoft.com/office/drawing/2014/main" id="{00000000-0008-0000-0900-00008C970000}"/>
            </a:ext>
          </a:extLst>
        </xdr:cNvPr>
        <xdr:cNvSpPr>
          <a:spLocks/>
        </xdr:cNvSpPr>
      </xdr:nvSpPr>
      <xdr:spPr bwMode="auto">
        <a:xfrm flipV="1">
          <a:off x="12611100" y="861345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148</xdr:row>
      <xdr:rowOff>0</xdr:rowOff>
    </xdr:from>
    <xdr:to>
      <xdr:col>13</xdr:col>
      <xdr:colOff>0</xdr:colOff>
      <xdr:row>148</xdr:row>
      <xdr:rowOff>0</xdr:rowOff>
    </xdr:to>
    <xdr:sp macro="" textlink="">
      <xdr:nvSpPr>
        <xdr:cNvPr id="38797" name="AutoShape 31">
          <a:extLst>
            <a:ext uri="{FF2B5EF4-FFF2-40B4-BE49-F238E27FC236}">
              <a16:creationId xmlns:a16="http://schemas.microsoft.com/office/drawing/2014/main" id="{00000000-0008-0000-0900-00008D970000}"/>
            </a:ext>
          </a:extLst>
        </xdr:cNvPr>
        <xdr:cNvSpPr>
          <a:spLocks/>
        </xdr:cNvSpPr>
      </xdr:nvSpPr>
      <xdr:spPr bwMode="auto">
        <a:xfrm flipV="1">
          <a:off x="12611100" y="869346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150</xdr:row>
      <xdr:rowOff>0</xdr:rowOff>
    </xdr:from>
    <xdr:to>
      <xdr:col>13</xdr:col>
      <xdr:colOff>0</xdr:colOff>
      <xdr:row>150</xdr:row>
      <xdr:rowOff>0</xdr:rowOff>
    </xdr:to>
    <xdr:sp macro="" textlink="">
      <xdr:nvSpPr>
        <xdr:cNvPr id="38798" name="AutoShape 32">
          <a:extLst>
            <a:ext uri="{FF2B5EF4-FFF2-40B4-BE49-F238E27FC236}">
              <a16:creationId xmlns:a16="http://schemas.microsoft.com/office/drawing/2014/main" id="{00000000-0008-0000-0900-00008E970000}"/>
            </a:ext>
          </a:extLst>
        </xdr:cNvPr>
        <xdr:cNvSpPr>
          <a:spLocks/>
        </xdr:cNvSpPr>
      </xdr:nvSpPr>
      <xdr:spPr bwMode="auto">
        <a:xfrm flipV="1">
          <a:off x="12611100" y="877347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152</xdr:row>
      <xdr:rowOff>0</xdr:rowOff>
    </xdr:from>
    <xdr:to>
      <xdr:col>13</xdr:col>
      <xdr:colOff>0</xdr:colOff>
      <xdr:row>152</xdr:row>
      <xdr:rowOff>0</xdr:rowOff>
    </xdr:to>
    <xdr:sp macro="" textlink="">
      <xdr:nvSpPr>
        <xdr:cNvPr id="38799" name="AutoShape 33">
          <a:extLst>
            <a:ext uri="{FF2B5EF4-FFF2-40B4-BE49-F238E27FC236}">
              <a16:creationId xmlns:a16="http://schemas.microsoft.com/office/drawing/2014/main" id="{00000000-0008-0000-0900-00008F970000}"/>
            </a:ext>
          </a:extLst>
        </xdr:cNvPr>
        <xdr:cNvSpPr>
          <a:spLocks/>
        </xdr:cNvSpPr>
      </xdr:nvSpPr>
      <xdr:spPr bwMode="auto">
        <a:xfrm flipV="1">
          <a:off x="12611100" y="885348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154</xdr:row>
      <xdr:rowOff>0</xdr:rowOff>
    </xdr:from>
    <xdr:to>
      <xdr:col>13</xdr:col>
      <xdr:colOff>0</xdr:colOff>
      <xdr:row>154</xdr:row>
      <xdr:rowOff>0</xdr:rowOff>
    </xdr:to>
    <xdr:sp macro="" textlink="">
      <xdr:nvSpPr>
        <xdr:cNvPr id="38800" name="AutoShape 34">
          <a:extLst>
            <a:ext uri="{FF2B5EF4-FFF2-40B4-BE49-F238E27FC236}">
              <a16:creationId xmlns:a16="http://schemas.microsoft.com/office/drawing/2014/main" id="{00000000-0008-0000-0900-000090970000}"/>
            </a:ext>
          </a:extLst>
        </xdr:cNvPr>
        <xdr:cNvSpPr>
          <a:spLocks/>
        </xdr:cNvSpPr>
      </xdr:nvSpPr>
      <xdr:spPr bwMode="auto">
        <a:xfrm flipV="1">
          <a:off x="12611100" y="897350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156</xdr:row>
      <xdr:rowOff>0</xdr:rowOff>
    </xdr:from>
    <xdr:to>
      <xdr:col>13</xdr:col>
      <xdr:colOff>0</xdr:colOff>
      <xdr:row>156</xdr:row>
      <xdr:rowOff>0</xdr:rowOff>
    </xdr:to>
    <xdr:sp macro="" textlink="">
      <xdr:nvSpPr>
        <xdr:cNvPr id="38801" name="AutoShape 35">
          <a:extLst>
            <a:ext uri="{FF2B5EF4-FFF2-40B4-BE49-F238E27FC236}">
              <a16:creationId xmlns:a16="http://schemas.microsoft.com/office/drawing/2014/main" id="{00000000-0008-0000-0900-000091970000}"/>
            </a:ext>
          </a:extLst>
        </xdr:cNvPr>
        <xdr:cNvSpPr>
          <a:spLocks/>
        </xdr:cNvSpPr>
      </xdr:nvSpPr>
      <xdr:spPr bwMode="auto">
        <a:xfrm flipV="1">
          <a:off x="12611100" y="909351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158</xdr:row>
      <xdr:rowOff>0</xdr:rowOff>
    </xdr:from>
    <xdr:to>
      <xdr:col>13</xdr:col>
      <xdr:colOff>0</xdr:colOff>
      <xdr:row>158</xdr:row>
      <xdr:rowOff>0</xdr:rowOff>
    </xdr:to>
    <xdr:sp macro="" textlink="">
      <xdr:nvSpPr>
        <xdr:cNvPr id="38802" name="AutoShape 36">
          <a:extLst>
            <a:ext uri="{FF2B5EF4-FFF2-40B4-BE49-F238E27FC236}">
              <a16:creationId xmlns:a16="http://schemas.microsoft.com/office/drawing/2014/main" id="{00000000-0008-0000-0900-000092970000}"/>
            </a:ext>
          </a:extLst>
        </xdr:cNvPr>
        <xdr:cNvSpPr>
          <a:spLocks/>
        </xdr:cNvSpPr>
      </xdr:nvSpPr>
      <xdr:spPr bwMode="auto">
        <a:xfrm flipV="1">
          <a:off x="12611100" y="917352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160</xdr:row>
      <xdr:rowOff>0</xdr:rowOff>
    </xdr:from>
    <xdr:to>
      <xdr:col>13</xdr:col>
      <xdr:colOff>0</xdr:colOff>
      <xdr:row>160</xdr:row>
      <xdr:rowOff>0</xdr:rowOff>
    </xdr:to>
    <xdr:sp macro="" textlink="">
      <xdr:nvSpPr>
        <xdr:cNvPr id="38803" name="AutoShape 37">
          <a:extLst>
            <a:ext uri="{FF2B5EF4-FFF2-40B4-BE49-F238E27FC236}">
              <a16:creationId xmlns:a16="http://schemas.microsoft.com/office/drawing/2014/main" id="{00000000-0008-0000-0900-000093970000}"/>
            </a:ext>
          </a:extLst>
        </xdr:cNvPr>
        <xdr:cNvSpPr>
          <a:spLocks/>
        </xdr:cNvSpPr>
      </xdr:nvSpPr>
      <xdr:spPr bwMode="auto">
        <a:xfrm flipV="1">
          <a:off x="12611100" y="925353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162</xdr:row>
      <xdr:rowOff>0</xdr:rowOff>
    </xdr:from>
    <xdr:to>
      <xdr:col>13</xdr:col>
      <xdr:colOff>0</xdr:colOff>
      <xdr:row>162</xdr:row>
      <xdr:rowOff>0</xdr:rowOff>
    </xdr:to>
    <xdr:sp macro="" textlink="">
      <xdr:nvSpPr>
        <xdr:cNvPr id="38804" name="AutoShape 38">
          <a:extLst>
            <a:ext uri="{FF2B5EF4-FFF2-40B4-BE49-F238E27FC236}">
              <a16:creationId xmlns:a16="http://schemas.microsoft.com/office/drawing/2014/main" id="{00000000-0008-0000-0900-000094970000}"/>
            </a:ext>
          </a:extLst>
        </xdr:cNvPr>
        <xdr:cNvSpPr>
          <a:spLocks/>
        </xdr:cNvSpPr>
      </xdr:nvSpPr>
      <xdr:spPr bwMode="auto">
        <a:xfrm flipV="1">
          <a:off x="12611100" y="9313545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164</xdr:row>
      <xdr:rowOff>0</xdr:rowOff>
    </xdr:from>
    <xdr:to>
      <xdr:col>13</xdr:col>
      <xdr:colOff>0</xdr:colOff>
      <xdr:row>164</xdr:row>
      <xdr:rowOff>0</xdr:rowOff>
    </xdr:to>
    <xdr:sp macro="" textlink="">
      <xdr:nvSpPr>
        <xdr:cNvPr id="38805" name="AutoShape 39">
          <a:extLst>
            <a:ext uri="{FF2B5EF4-FFF2-40B4-BE49-F238E27FC236}">
              <a16:creationId xmlns:a16="http://schemas.microsoft.com/office/drawing/2014/main" id="{00000000-0008-0000-0900-000095970000}"/>
            </a:ext>
          </a:extLst>
        </xdr:cNvPr>
        <xdr:cNvSpPr>
          <a:spLocks/>
        </xdr:cNvSpPr>
      </xdr:nvSpPr>
      <xdr:spPr bwMode="auto">
        <a:xfrm flipV="1">
          <a:off x="12611100" y="941927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166</xdr:row>
      <xdr:rowOff>0</xdr:rowOff>
    </xdr:from>
    <xdr:to>
      <xdr:col>13</xdr:col>
      <xdr:colOff>0</xdr:colOff>
      <xdr:row>166</xdr:row>
      <xdr:rowOff>0</xdr:rowOff>
    </xdr:to>
    <xdr:sp macro="" textlink="">
      <xdr:nvSpPr>
        <xdr:cNvPr id="38806" name="AutoShape 40">
          <a:extLst>
            <a:ext uri="{FF2B5EF4-FFF2-40B4-BE49-F238E27FC236}">
              <a16:creationId xmlns:a16="http://schemas.microsoft.com/office/drawing/2014/main" id="{00000000-0008-0000-0900-000096970000}"/>
            </a:ext>
          </a:extLst>
        </xdr:cNvPr>
        <xdr:cNvSpPr>
          <a:spLocks/>
        </xdr:cNvSpPr>
      </xdr:nvSpPr>
      <xdr:spPr bwMode="auto">
        <a:xfrm flipV="1">
          <a:off x="12611100" y="949928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168</xdr:row>
      <xdr:rowOff>0</xdr:rowOff>
    </xdr:from>
    <xdr:to>
      <xdr:col>13</xdr:col>
      <xdr:colOff>0</xdr:colOff>
      <xdr:row>168</xdr:row>
      <xdr:rowOff>0</xdr:rowOff>
    </xdr:to>
    <xdr:sp macro="" textlink="">
      <xdr:nvSpPr>
        <xdr:cNvPr id="38807" name="AutoShape 41">
          <a:extLst>
            <a:ext uri="{FF2B5EF4-FFF2-40B4-BE49-F238E27FC236}">
              <a16:creationId xmlns:a16="http://schemas.microsoft.com/office/drawing/2014/main" id="{00000000-0008-0000-0900-000097970000}"/>
            </a:ext>
          </a:extLst>
        </xdr:cNvPr>
        <xdr:cNvSpPr>
          <a:spLocks/>
        </xdr:cNvSpPr>
      </xdr:nvSpPr>
      <xdr:spPr bwMode="auto">
        <a:xfrm flipV="1">
          <a:off x="12611100" y="955929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170</xdr:row>
      <xdr:rowOff>0</xdr:rowOff>
    </xdr:from>
    <xdr:to>
      <xdr:col>13</xdr:col>
      <xdr:colOff>0</xdr:colOff>
      <xdr:row>170</xdr:row>
      <xdr:rowOff>0</xdr:rowOff>
    </xdr:to>
    <xdr:sp macro="" textlink="">
      <xdr:nvSpPr>
        <xdr:cNvPr id="38808" name="AutoShape 42">
          <a:extLst>
            <a:ext uri="{FF2B5EF4-FFF2-40B4-BE49-F238E27FC236}">
              <a16:creationId xmlns:a16="http://schemas.microsoft.com/office/drawing/2014/main" id="{00000000-0008-0000-0900-000098970000}"/>
            </a:ext>
          </a:extLst>
        </xdr:cNvPr>
        <xdr:cNvSpPr>
          <a:spLocks/>
        </xdr:cNvSpPr>
      </xdr:nvSpPr>
      <xdr:spPr bwMode="auto">
        <a:xfrm flipV="1">
          <a:off x="12611100" y="961929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171</xdr:row>
      <xdr:rowOff>0</xdr:rowOff>
    </xdr:from>
    <xdr:to>
      <xdr:col>13</xdr:col>
      <xdr:colOff>0</xdr:colOff>
      <xdr:row>171</xdr:row>
      <xdr:rowOff>0</xdr:rowOff>
    </xdr:to>
    <xdr:sp macro="" textlink="">
      <xdr:nvSpPr>
        <xdr:cNvPr id="38809" name="AutoShape 43">
          <a:extLst>
            <a:ext uri="{FF2B5EF4-FFF2-40B4-BE49-F238E27FC236}">
              <a16:creationId xmlns:a16="http://schemas.microsoft.com/office/drawing/2014/main" id="{00000000-0008-0000-0900-000099970000}"/>
            </a:ext>
          </a:extLst>
        </xdr:cNvPr>
        <xdr:cNvSpPr>
          <a:spLocks/>
        </xdr:cNvSpPr>
      </xdr:nvSpPr>
      <xdr:spPr bwMode="auto">
        <a:xfrm flipV="1">
          <a:off x="12611100" y="965930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172</xdr:row>
      <xdr:rowOff>0</xdr:rowOff>
    </xdr:from>
    <xdr:to>
      <xdr:col>13</xdr:col>
      <xdr:colOff>0</xdr:colOff>
      <xdr:row>172</xdr:row>
      <xdr:rowOff>0</xdr:rowOff>
    </xdr:to>
    <xdr:sp macro="" textlink="">
      <xdr:nvSpPr>
        <xdr:cNvPr id="38810" name="AutoShape 44">
          <a:extLst>
            <a:ext uri="{FF2B5EF4-FFF2-40B4-BE49-F238E27FC236}">
              <a16:creationId xmlns:a16="http://schemas.microsoft.com/office/drawing/2014/main" id="{00000000-0008-0000-0900-00009A970000}"/>
            </a:ext>
          </a:extLst>
        </xdr:cNvPr>
        <xdr:cNvSpPr>
          <a:spLocks/>
        </xdr:cNvSpPr>
      </xdr:nvSpPr>
      <xdr:spPr bwMode="auto">
        <a:xfrm flipV="1">
          <a:off x="12611100" y="9679305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174</xdr:row>
      <xdr:rowOff>0</xdr:rowOff>
    </xdr:from>
    <xdr:to>
      <xdr:col>13</xdr:col>
      <xdr:colOff>0</xdr:colOff>
      <xdr:row>174</xdr:row>
      <xdr:rowOff>0</xdr:rowOff>
    </xdr:to>
    <xdr:sp macro="" textlink="">
      <xdr:nvSpPr>
        <xdr:cNvPr id="38811" name="AutoShape 45">
          <a:extLst>
            <a:ext uri="{FF2B5EF4-FFF2-40B4-BE49-F238E27FC236}">
              <a16:creationId xmlns:a16="http://schemas.microsoft.com/office/drawing/2014/main" id="{00000000-0008-0000-0900-00009B970000}"/>
            </a:ext>
          </a:extLst>
        </xdr:cNvPr>
        <xdr:cNvSpPr>
          <a:spLocks/>
        </xdr:cNvSpPr>
      </xdr:nvSpPr>
      <xdr:spPr bwMode="auto">
        <a:xfrm flipV="1">
          <a:off x="12611100" y="973931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176</xdr:row>
      <xdr:rowOff>0</xdr:rowOff>
    </xdr:from>
    <xdr:to>
      <xdr:col>13</xdr:col>
      <xdr:colOff>0</xdr:colOff>
      <xdr:row>176</xdr:row>
      <xdr:rowOff>0</xdr:rowOff>
    </xdr:to>
    <xdr:sp macro="" textlink="">
      <xdr:nvSpPr>
        <xdr:cNvPr id="38812" name="AutoShape 46">
          <a:extLst>
            <a:ext uri="{FF2B5EF4-FFF2-40B4-BE49-F238E27FC236}">
              <a16:creationId xmlns:a16="http://schemas.microsoft.com/office/drawing/2014/main" id="{00000000-0008-0000-0900-00009C970000}"/>
            </a:ext>
          </a:extLst>
        </xdr:cNvPr>
        <xdr:cNvSpPr>
          <a:spLocks/>
        </xdr:cNvSpPr>
      </xdr:nvSpPr>
      <xdr:spPr bwMode="auto">
        <a:xfrm flipV="1">
          <a:off x="12611100" y="9839325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178</xdr:row>
      <xdr:rowOff>0</xdr:rowOff>
    </xdr:from>
    <xdr:to>
      <xdr:col>13</xdr:col>
      <xdr:colOff>0</xdr:colOff>
      <xdr:row>178</xdr:row>
      <xdr:rowOff>0</xdr:rowOff>
    </xdr:to>
    <xdr:sp macro="" textlink="">
      <xdr:nvSpPr>
        <xdr:cNvPr id="38813" name="AutoShape 47">
          <a:extLst>
            <a:ext uri="{FF2B5EF4-FFF2-40B4-BE49-F238E27FC236}">
              <a16:creationId xmlns:a16="http://schemas.microsoft.com/office/drawing/2014/main" id="{00000000-0008-0000-0900-00009D970000}"/>
            </a:ext>
          </a:extLst>
        </xdr:cNvPr>
        <xdr:cNvSpPr>
          <a:spLocks/>
        </xdr:cNvSpPr>
      </xdr:nvSpPr>
      <xdr:spPr bwMode="auto">
        <a:xfrm flipV="1">
          <a:off x="12611100" y="989933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180</xdr:row>
      <xdr:rowOff>0</xdr:rowOff>
    </xdr:from>
    <xdr:to>
      <xdr:col>13</xdr:col>
      <xdr:colOff>0</xdr:colOff>
      <xdr:row>180</xdr:row>
      <xdr:rowOff>0</xdr:rowOff>
    </xdr:to>
    <xdr:sp macro="" textlink="">
      <xdr:nvSpPr>
        <xdr:cNvPr id="38814" name="AutoShape 48">
          <a:extLst>
            <a:ext uri="{FF2B5EF4-FFF2-40B4-BE49-F238E27FC236}">
              <a16:creationId xmlns:a16="http://schemas.microsoft.com/office/drawing/2014/main" id="{00000000-0008-0000-0900-00009E970000}"/>
            </a:ext>
          </a:extLst>
        </xdr:cNvPr>
        <xdr:cNvSpPr>
          <a:spLocks/>
        </xdr:cNvSpPr>
      </xdr:nvSpPr>
      <xdr:spPr bwMode="auto">
        <a:xfrm flipV="1">
          <a:off x="12611100" y="997934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182</xdr:row>
      <xdr:rowOff>0</xdr:rowOff>
    </xdr:from>
    <xdr:to>
      <xdr:col>13</xdr:col>
      <xdr:colOff>0</xdr:colOff>
      <xdr:row>182</xdr:row>
      <xdr:rowOff>0</xdr:rowOff>
    </xdr:to>
    <xdr:sp macro="" textlink="">
      <xdr:nvSpPr>
        <xdr:cNvPr id="38815" name="AutoShape 49">
          <a:extLst>
            <a:ext uri="{FF2B5EF4-FFF2-40B4-BE49-F238E27FC236}">
              <a16:creationId xmlns:a16="http://schemas.microsoft.com/office/drawing/2014/main" id="{00000000-0008-0000-0900-00009F970000}"/>
            </a:ext>
          </a:extLst>
        </xdr:cNvPr>
        <xdr:cNvSpPr>
          <a:spLocks/>
        </xdr:cNvSpPr>
      </xdr:nvSpPr>
      <xdr:spPr bwMode="auto">
        <a:xfrm flipV="1">
          <a:off x="12611100" y="1005935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184</xdr:row>
      <xdr:rowOff>0</xdr:rowOff>
    </xdr:from>
    <xdr:to>
      <xdr:col>13</xdr:col>
      <xdr:colOff>0</xdr:colOff>
      <xdr:row>184</xdr:row>
      <xdr:rowOff>0</xdr:rowOff>
    </xdr:to>
    <xdr:sp macro="" textlink="">
      <xdr:nvSpPr>
        <xdr:cNvPr id="38816" name="AutoShape 50">
          <a:extLst>
            <a:ext uri="{FF2B5EF4-FFF2-40B4-BE49-F238E27FC236}">
              <a16:creationId xmlns:a16="http://schemas.microsoft.com/office/drawing/2014/main" id="{00000000-0008-0000-0900-0000A0970000}"/>
            </a:ext>
          </a:extLst>
        </xdr:cNvPr>
        <xdr:cNvSpPr>
          <a:spLocks/>
        </xdr:cNvSpPr>
      </xdr:nvSpPr>
      <xdr:spPr bwMode="auto">
        <a:xfrm flipV="1">
          <a:off x="12611100" y="1011936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186</xdr:row>
      <xdr:rowOff>0</xdr:rowOff>
    </xdr:from>
    <xdr:to>
      <xdr:col>13</xdr:col>
      <xdr:colOff>0</xdr:colOff>
      <xdr:row>186</xdr:row>
      <xdr:rowOff>0</xdr:rowOff>
    </xdr:to>
    <xdr:sp macro="" textlink="">
      <xdr:nvSpPr>
        <xdr:cNvPr id="38817" name="AutoShape 51">
          <a:extLst>
            <a:ext uri="{FF2B5EF4-FFF2-40B4-BE49-F238E27FC236}">
              <a16:creationId xmlns:a16="http://schemas.microsoft.com/office/drawing/2014/main" id="{00000000-0008-0000-0900-0000A1970000}"/>
            </a:ext>
          </a:extLst>
        </xdr:cNvPr>
        <xdr:cNvSpPr>
          <a:spLocks/>
        </xdr:cNvSpPr>
      </xdr:nvSpPr>
      <xdr:spPr bwMode="auto">
        <a:xfrm flipV="1">
          <a:off x="12611100" y="1017936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188</xdr:row>
      <xdr:rowOff>0</xdr:rowOff>
    </xdr:from>
    <xdr:to>
      <xdr:col>13</xdr:col>
      <xdr:colOff>0</xdr:colOff>
      <xdr:row>188</xdr:row>
      <xdr:rowOff>0</xdr:rowOff>
    </xdr:to>
    <xdr:sp macro="" textlink="">
      <xdr:nvSpPr>
        <xdr:cNvPr id="38818" name="AutoShape 52">
          <a:extLst>
            <a:ext uri="{FF2B5EF4-FFF2-40B4-BE49-F238E27FC236}">
              <a16:creationId xmlns:a16="http://schemas.microsoft.com/office/drawing/2014/main" id="{00000000-0008-0000-0900-0000A2970000}"/>
            </a:ext>
          </a:extLst>
        </xdr:cNvPr>
        <xdr:cNvSpPr>
          <a:spLocks/>
        </xdr:cNvSpPr>
      </xdr:nvSpPr>
      <xdr:spPr bwMode="auto">
        <a:xfrm flipV="1">
          <a:off x="12611100" y="1021937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189</xdr:row>
      <xdr:rowOff>0</xdr:rowOff>
    </xdr:from>
    <xdr:to>
      <xdr:col>13</xdr:col>
      <xdr:colOff>0</xdr:colOff>
      <xdr:row>189</xdr:row>
      <xdr:rowOff>0</xdr:rowOff>
    </xdr:to>
    <xdr:sp macro="" textlink="">
      <xdr:nvSpPr>
        <xdr:cNvPr id="38819" name="AutoShape 53">
          <a:extLst>
            <a:ext uri="{FF2B5EF4-FFF2-40B4-BE49-F238E27FC236}">
              <a16:creationId xmlns:a16="http://schemas.microsoft.com/office/drawing/2014/main" id="{00000000-0008-0000-0900-0000A3970000}"/>
            </a:ext>
          </a:extLst>
        </xdr:cNvPr>
        <xdr:cNvSpPr>
          <a:spLocks/>
        </xdr:cNvSpPr>
      </xdr:nvSpPr>
      <xdr:spPr bwMode="auto">
        <a:xfrm flipV="1">
          <a:off x="12611100" y="10239375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191</xdr:row>
      <xdr:rowOff>0</xdr:rowOff>
    </xdr:from>
    <xdr:to>
      <xdr:col>13</xdr:col>
      <xdr:colOff>0</xdr:colOff>
      <xdr:row>191</xdr:row>
      <xdr:rowOff>0</xdr:rowOff>
    </xdr:to>
    <xdr:sp macro="" textlink="">
      <xdr:nvSpPr>
        <xdr:cNvPr id="38820" name="AutoShape 54">
          <a:extLst>
            <a:ext uri="{FF2B5EF4-FFF2-40B4-BE49-F238E27FC236}">
              <a16:creationId xmlns:a16="http://schemas.microsoft.com/office/drawing/2014/main" id="{00000000-0008-0000-0900-0000A4970000}"/>
            </a:ext>
          </a:extLst>
        </xdr:cNvPr>
        <xdr:cNvSpPr>
          <a:spLocks/>
        </xdr:cNvSpPr>
      </xdr:nvSpPr>
      <xdr:spPr bwMode="auto">
        <a:xfrm flipV="1">
          <a:off x="12611100" y="10319385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192</xdr:row>
      <xdr:rowOff>0</xdr:rowOff>
    </xdr:from>
    <xdr:to>
      <xdr:col>13</xdr:col>
      <xdr:colOff>0</xdr:colOff>
      <xdr:row>192</xdr:row>
      <xdr:rowOff>0</xdr:rowOff>
    </xdr:to>
    <xdr:sp macro="" textlink="">
      <xdr:nvSpPr>
        <xdr:cNvPr id="38821" name="AutoShape 55">
          <a:extLst>
            <a:ext uri="{FF2B5EF4-FFF2-40B4-BE49-F238E27FC236}">
              <a16:creationId xmlns:a16="http://schemas.microsoft.com/office/drawing/2014/main" id="{00000000-0008-0000-0900-0000A5970000}"/>
            </a:ext>
          </a:extLst>
        </xdr:cNvPr>
        <xdr:cNvSpPr>
          <a:spLocks/>
        </xdr:cNvSpPr>
      </xdr:nvSpPr>
      <xdr:spPr bwMode="auto">
        <a:xfrm flipV="1">
          <a:off x="12611100" y="1035939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194</xdr:row>
      <xdr:rowOff>0</xdr:rowOff>
    </xdr:from>
    <xdr:to>
      <xdr:col>13</xdr:col>
      <xdr:colOff>0</xdr:colOff>
      <xdr:row>194</xdr:row>
      <xdr:rowOff>0</xdr:rowOff>
    </xdr:to>
    <xdr:sp macro="" textlink="">
      <xdr:nvSpPr>
        <xdr:cNvPr id="38822" name="AutoShape 56">
          <a:extLst>
            <a:ext uri="{FF2B5EF4-FFF2-40B4-BE49-F238E27FC236}">
              <a16:creationId xmlns:a16="http://schemas.microsoft.com/office/drawing/2014/main" id="{00000000-0008-0000-0900-0000A6970000}"/>
            </a:ext>
          </a:extLst>
        </xdr:cNvPr>
        <xdr:cNvSpPr>
          <a:spLocks/>
        </xdr:cNvSpPr>
      </xdr:nvSpPr>
      <xdr:spPr bwMode="auto">
        <a:xfrm flipV="1">
          <a:off x="12611100" y="1045940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196</xdr:row>
      <xdr:rowOff>0</xdr:rowOff>
    </xdr:from>
    <xdr:to>
      <xdr:col>13</xdr:col>
      <xdr:colOff>0</xdr:colOff>
      <xdr:row>196</xdr:row>
      <xdr:rowOff>0</xdr:rowOff>
    </xdr:to>
    <xdr:sp macro="" textlink="">
      <xdr:nvSpPr>
        <xdr:cNvPr id="38823" name="AutoShape 57">
          <a:extLst>
            <a:ext uri="{FF2B5EF4-FFF2-40B4-BE49-F238E27FC236}">
              <a16:creationId xmlns:a16="http://schemas.microsoft.com/office/drawing/2014/main" id="{00000000-0008-0000-0900-0000A7970000}"/>
            </a:ext>
          </a:extLst>
        </xdr:cNvPr>
        <xdr:cNvSpPr>
          <a:spLocks/>
        </xdr:cNvSpPr>
      </xdr:nvSpPr>
      <xdr:spPr bwMode="auto">
        <a:xfrm flipV="1">
          <a:off x="12611100" y="1053941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198</xdr:row>
      <xdr:rowOff>0</xdr:rowOff>
    </xdr:from>
    <xdr:to>
      <xdr:col>13</xdr:col>
      <xdr:colOff>0</xdr:colOff>
      <xdr:row>198</xdr:row>
      <xdr:rowOff>0</xdr:rowOff>
    </xdr:to>
    <xdr:sp macro="" textlink="">
      <xdr:nvSpPr>
        <xdr:cNvPr id="38824" name="AutoShape 58">
          <a:extLst>
            <a:ext uri="{FF2B5EF4-FFF2-40B4-BE49-F238E27FC236}">
              <a16:creationId xmlns:a16="http://schemas.microsoft.com/office/drawing/2014/main" id="{00000000-0008-0000-0900-0000A8970000}"/>
            </a:ext>
          </a:extLst>
        </xdr:cNvPr>
        <xdr:cNvSpPr>
          <a:spLocks/>
        </xdr:cNvSpPr>
      </xdr:nvSpPr>
      <xdr:spPr bwMode="auto">
        <a:xfrm flipV="1">
          <a:off x="12611100" y="1061942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200</xdr:row>
      <xdr:rowOff>0</xdr:rowOff>
    </xdr:from>
    <xdr:to>
      <xdr:col>13</xdr:col>
      <xdr:colOff>0</xdr:colOff>
      <xdr:row>200</xdr:row>
      <xdr:rowOff>0</xdr:rowOff>
    </xdr:to>
    <xdr:sp macro="" textlink="">
      <xdr:nvSpPr>
        <xdr:cNvPr id="38825" name="AutoShape 59">
          <a:extLst>
            <a:ext uri="{FF2B5EF4-FFF2-40B4-BE49-F238E27FC236}">
              <a16:creationId xmlns:a16="http://schemas.microsoft.com/office/drawing/2014/main" id="{00000000-0008-0000-0900-0000A9970000}"/>
            </a:ext>
          </a:extLst>
        </xdr:cNvPr>
        <xdr:cNvSpPr>
          <a:spLocks/>
        </xdr:cNvSpPr>
      </xdr:nvSpPr>
      <xdr:spPr bwMode="auto">
        <a:xfrm flipV="1">
          <a:off x="12611100" y="1069943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202</xdr:row>
      <xdr:rowOff>0</xdr:rowOff>
    </xdr:from>
    <xdr:to>
      <xdr:col>13</xdr:col>
      <xdr:colOff>0</xdr:colOff>
      <xdr:row>202</xdr:row>
      <xdr:rowOff>0</xdr:rowOff>
    </xdr:to>
    <xdr:sp macro="" textlink="">
      <xdr:nvSpPr>
        <xdr:cNvPr id="38826" name="AutoShape 60">
          <a:extLst>
            <a:ext uri="{FF2B5EF4-FFF2-40B4-BE49-F238E27FC236}">
              <a16:creationId xmlns:a16="http://schemas.microsoft.com/office/drawing/2014/main" id="{00000000-0008-0000-0900-0000AA970000}"/>
            </a:ext>
          </a:extLst>
        </xdr:cNvPr>
        <xdr:cNvSpPr>
          <a:spLocks/>
        </xdr:cNvSpPr>
      </xdr:nvSpPr>
      <xdr:spPr bwMode="auto">
        <a:xfrm flipV="1">
          <a:off x="12611100" y="1077944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204</xdr:row>
      <xdr:rowOff>0</xdr:rowOff>
    </xdr:from>
    <xdr:to>
      <xdr:col>13</xdr:col>
      <xdr:colOff>0</xdr:colOff>
      <xdr:row>204</xdr:row>
      <xdr:rowOff>0</xdr:rowOff>
    </xdr:to>
    <xdr:sp macro="" textlink="">
      <xdr:nvSpPr>
        <xdr:cNvPr id="38827" name="AutoShape 61">
          <a:extLst>
            <a:ext uri="{FF2B5EF4-FFF2-40B4-BE49-F238E27FC236}">
              <a16:creationId xmlns:a16="http://schemas.microsoft.com/office/drawing/2014/main" id="{00000000-0008-0000-0900-0000AB970000}"/>
            </a:ext>
          </a:extLst>
        </xdr:cNvPr>
        <xdr:cNvSpPr>
          <a:spLocks/>
        </xdr:cNvSpPr>
      </xdr:nvSpPr>
      <xdr:spPr bwMode="auto">
        <a:xfrm flipV="1">
          <a:off x="12611100" y="1085945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206</xdr:row>
      <xdr:rowOff>0</xdr:rowOff>
    </xdr:from>
    <xdr:to>
      <xdr:col>13</xdr:col>
      <xdr:colOff>0</xdr:colOff>
      <xdr:row>206</xdr:row>
      <xdr:rowOff>0</xdr:rowOff>
    </xdr:to>
    <xdr:sp macro="" textlink="">
      <xdr:nvSpPr>
        <xdr:cNvPr id="38828" name="AutoShape 62">
          <a:extLst>
            <a:ext uri="{FF2B5EF4-FFF2-40B4-BE49-F238E27FC236}">
              <a16:creationId xmlns:a16="http://schemas.microsoft.com/office/drawing/2014/main" id="{00000000-0008-0000-0900-0000AC970000}"/>
            </a:ext>
          </a:extLst>
        </xdr:cNvPr>
        <xdr:cNvSpPr>
          <a:spLocks/>
        </xdr:cNvSpPr>
      </xdr:nvSpPr>
      <xdr:spPr bwMode="auto">
        <a:xfrm flipV="1">
          <a:off x="12611100" y="1093946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208</xdr:row>
      <xdr:rowOff>0</xdr:rowOff>
    </xdr:from>
    <xdr:to>
      <xdr:col>13</xdr:col>
      <xdr:colOff>0</xdr:colOff>
      <xdr:row>208</xdr:row>
      <xdr:rowOff>0</xdr:rowOff>
    </xdr:to>
    <xdr:sp macro="" textlink="">
      <xdr:nvSpPr>
        <xdr:cNvPr id="38829" name="AutoShape 63">
          <a:extLst>
            <a:ext uri="{FF2B5EF4-FFF2-40B4-BE49-F238E27FC236}">
              <a16:creationId xmlns:a16="http://schemas.microsoft.com/office/drawing/2014/main" id="{00000000-0008-0000-0900-0000AD970000}"/>
            </a:ext>
          </a:extLst>
        </xdr:cNvPr>
        <xdr:cNvSpPr>
          <a:spLocks/>
        </xdr:cNvSpPr>
      </xdr:nvSpPr>
      <xdr:spPr bwMode="auto">
        <a:xfrm flipV="1">
          <a:off x="12611100" y="11039475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210</xdr:row>
      <xdr:rowOff>0</xdr:rowOff>
    </xdr:from>
    <xdr:to>
      <xdr:col>13</xdr:col>
      <xdr:colOff>0</xdr:colOff>
      <xdr:row>210</xdr:row>
      <xdr:rowOff>0</xdr:rowOff>
    </xdr:to>
    <xdr:sp macro="" textlink="">
      <xdr:nvSpPr>
        <xdr:cNvPr id="38830" name="AutoShape 64">
          <a:extLst>
            <a:ext uri="{FF2B5EF4-FFF2-40B4-BE49-F238E27FC236}">
              <a16:creationId xmlns:a16="http://schemas.microsoft.com/office/drawing/2014/main" id="{00000000-0008-0000-0900-0000AE970000}"/>
            </a:ext>
          </a:extLst>
        </xdr:cNvPr>
        <xdr:cNvSpPr>
          <a:spLocks/>
        </xdr:cNvSpPr>
      </xdr:nvSpPr>
      <xdr:spPr bwMode="auto">
        <a:xfrm flipV="1">
          <a:off x="12611100" y="11119485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212</xdr:row>
      <xdr:rowOff>0</xdr:rowOff>
    </xdr:from>
    <xdr:to>
      <xdr:col>13</xdr:col>
      <xdr:colOff>0</xdr:colOff>
      <xdr:row>212</xdr:row>
      <xdr:rowOff>0</xdr:rowOff>
    </xdr:to>
    <xdr:sp macro="" textlink="">
      <xdr:nvSpPr>
        <xdr:cNvPr id="38831" name="AutoShape 65">
          <a:extLst>
            <a:ext uri="{FF2B5EF4-FFF2-40B4-BE49-F238E27FC236}">
              <a16:creationId xmlns:a16="http://schemas.microsoft.com/office/drawing/2014/main" id="{00000000-0008-0000-0900-0000AF970000}"/>
            </a:ext>
          </a:extLst>
        </xdr:cNvPr>
        <xdr:cNvSpPr>
          <a:spLocks/>
        </xdr:cNvSpPr>
      </xdr:nvSpPr>
      <xdr:spPr bwMode="auto">
        <a:xfrm flipV="1">
          <a:off x="12611100" y="1119759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213</xdr:row>
      <xdr:rowOff>0</xdr:rowOff>
    </xdr:from>
    <xdr:to>
      <xdr:col>13</xdr:col>
      <xdr:colOff>0</xdr:colOff>
      <xdr:row>213</xdr:row>
      <xdr:rowOff>0</xdr:rowOff>
    </xdr:to>
    <xdr:sp macro="" textlink="">
      <xdr:nvSpPr>
        <xdr:cNvPr id="38832" name="AutoShape 66">
          <a:extLst>
            <a:ext uri="{FF2B5EF4-FFF2-40B4-BE49-F238E27FC236}">
              <a16:creationId xmlns:a16="http://schemas.microsoft.com/office/drawing/2014/main" id="{00000000-0008-0000-0900-0000B0970000}"/>
            </a:ext>
          </a:extLst>
        </xdr:cNvPr>
        <xdr:cNvSpPr>
          <a:spLocks/>
        </xdr:cNvSpPr>
      </xdr:nvSpPr>
      <xdr:spPr bwMode="auto">
        <a:xfrm flipV="1">
          <a:off x="12611100" y="1125759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213</xdr:row>
      <xdr:rowOff>0</xdr:rowOff>
    </xdr:from>
    <xdr:to>
      <xdr:col>13</xdr:col>
      <xdr:colOff>0</xdr:colOff>
      <xdr:row>213</xdr:row>
      <xdr:rowOff>0</xdr:rowOff>
    </xdr:to>
    <xdr:sp macro="" textlink="">
      <xdr:nvSpPr>
        <xdr:cNvPr id="38833" name="AutoShape 67">
          <a:extLst>
            <a:ext uri="{FF2B5EF4-FFF2-40B4-BE49-F238E27FC236}">
              <a16:creationId xmlns:a16="http://schemas.microsoft.com/office/drawing/2014/main" id="{00000000-0008-0000-0900-0000B1970000}"/>
            </a:ext>
          </a:extLst>
        </xdr:cNvPr>
        <xdr:cNvSpPr>
          <a:spLocks/>
        </xdr:cNvSpPr>
      </xdr:nvSpPr>
      <xdr:spPr bwMode="auto">
        <a:xfrm flipV="1">
          <a:off x="12611100" y="1125759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213</xdr:row>
      <xdr:rowOff>0</xdr:rowOff>
    </xdr:from>
    <xdr:to>
      <xdr:col>13</xdr:col>
      <xdr:colOff>0</xdr:colOff>
      <xdr:row>213</xdr:row>
      <xdr:rowOff>0</xdr:rowOff>
    </xdr:to>
    <xdr:sp macro="" textlink="">
      <xdr:nvSpPr>
        <xdr:cNvPr id="38834" name="AutoShape 68">
          <a:extLst>
            <a:ext uri="{FF2B5EF4-FFF2-40B4-BE49-F238E27FC236}">
              <a16:creationId xmlns:a16="http://schemas.microsoft.com/office/drawing/2014/main" id="{00000000-0008-0000-0900-0000B2970000}"/>
            </a:ext>
          </a:extLst>
        </xdr:cNvPr>
        <xdr:cNvSpPr>
          <a:spLocks/>
        </xdr:cNvSpPr>
      </xdr:nvSpPr>
      <xdr:spPr bwMode="auto">
        <a:xfrm flipV="1">
          <a:off x="12611100" y="1125759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214</xdr:row>
      <xdr:rowOff>0</xdr:rowOff>
    </xdr:from>
    <xdr:to>
      <xdr:col>13</xdr:col>
      <xdr:colOff>0</xdr:colOff>
      <xdr:row>214</xdr:row>
      <xdr:rowOff>0</xdr:rowOff>
    </xdr:to>
    <xdr:sp macro="" textlink="">
      <xdr:nvSpPr>
        <xdr:cNvPr id="38835" name="AutoShape 69">
          <a:extLst>
            <a:ext uri="{FF2B5EF4-FFF2-40B4-BE49-F238E27FC236}">
              <a16:creationId xmlns:a16="http://schemas.microsoft.com/office/drawing/2014/main" id="{00000000-0008-0000-0900-0000B3970000}"/>
            </a:ext>
          </a:extLst>
        </xdr:cNvPr>
        <xdr:cNvSpPr>
          <a:spLocks/>
        </xdr:cNvSpPr>
      </xdr:nvSpPr>
      <xdr:spPr bwMode="auto">
        <a:xfrm flipV="1">
          <a:off x="12611100" y="11317605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216</xdr:row>
      <xdr:rowOff>0</xdr:rowOff>
    </xdr:from>
    <xdr:to>
      <xdr:col>13</xdr:col>
      <xdr:colOff>0</xdr:colOff>
      <xdr:row>216</xdr:row>
      <xdr:rowOff>0</xdr:rowOff>
    </xdr:to>
    <xdr:sp macro="" textlink="">
      <xdr:nvSpPr>
        <xdr:cNvPr id="38836" name="AutoShape 70">
          <a:extLst>
            <a:ext uri="{FF2B5EF4-FFF2-40B4-BE49-F238E27FC236}">
              <a16:creationId xmlns:a16="http://schemas.microsoft.com/office/drawing/2014/main" id="{00000000-0008-0000-0900-0000B4970000}"/>
            </a:ext>
          </a:extLst>
        </xdr:cNvPr>
        <xdr:cNvSpPr>
          <a:spLocks/>
        </xdr:cNvSpPr>
      </xdr:nvSpPr>
      <xdr:spPr bwMode="auto">
        <a:xfrm flipV="1">
          <a:off x="12611100" y="11397615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218</xdr:row>
      <xdr:rowOff>0</xdr:rowOff>
    </xdr:from>
    <xdr:to>
      <xdr:col>13</xdr:col>
      <xdr:colOff>0</xdr:colOff>
      <xdr:row>218</xdr:row>
      <xdr:rowOff>0</xdr:rowOff>
    </xdr:to>
    <xdr:sp macro="" textlink="">
      <xdr:nvSpPr>
        <xdr:cNvPr id="38837" name="AutoShape 71">
          <a:extLst>
            <a:ext uri="{FF2B5EF4-FFF2-40B4-BE49-F238E27FC236}">
              <a16:creationId xmlns:a16="http://schemas.microsoft.com/office/drawing/2014/main" id="{00000000-0008-0000-0900-0000B5970000}"/>
            </a:ext>
          </a:extLst>
        </xdr:cNvPr>
        <xdr:cNvSpPr>
          <a:spLocks/>
        </xdr:cNvSpPr>
      </xdr:nvSpPr>
      <xdr:spPr bwMode="auto">
        <a:xfrm flipV="1">
          <a:off x="12611100" y="11477625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220</xdr:row>
      <xdr:rowOff>0</xdr:rowOff>
    </xdr:from>
    <xdr:to>
      <xdr:col>13</xdr:col>
      <xdr:colOff>0</xdr:colOff>
      <xdr:row>220</xdr:row>
      <xdr:rowOff>0</xdr:rowOff>
    </xdr:to>
    <xdr:sp macro="" textlink="">
      <xdr:nvSpPr>
        <xdr:cNvPr id="38838" name="AutoShape 72">
          <a:extLst>
            <a:ext uri="{FF2B5EF4-FFF2-40B4-BE49-F238E27FC236}">
              <a16:creationId xmlns:a16="http://schemas.microsoft.com/office/drawing/2014/main" id="{00000000-0008-0000-0900-0000B6970000}"/>
            </a:ext>
          </a:extLst>
        </xdr:cNvPr>
        <xdr:cNvSpPr>
          <a:spLocks/>
        </xdr:cNvSpPr>
      </xdr:nvSpPr>
      <xdr:spPr bwMode="auto">
        <a:xfrm flipV="1">
          <a:off x="12611100" y="1157763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222</xdr:row>
      <xdr:rowOff>0</xdr:rowOff>
    </xdr:from>
    <xdr:to>
      <xdr:col>13</xdr:col>
      <xdr:colOff>0</xdr:colOff>
      <xdr:row>222</xdr:row>
      <xdr:rowOff>0</xdr:rowOff>
    </xdr:to>
    <xdr:sp macro="" textlink="">
      <xdr:nvSpPr>
        <xdr:cNvPr id="38839" name="AutoShape 73">
          <a:extLst>
            <a:ext uri="{FF2B5EF4-FFF2-40B4-BE49-F238E27FC236}">
              <a16:creationId xmlns:a16="http://schemas.microsoft.com/office/drawing/2014/main" id="{00000000-0008-0000-0900-0000B7970000}"/>
            </a:ext>
          </a:extLst>
        </xdr:cNvPr>
        <xdr:cNvSpPr>
          <a:spLocks/>
        </xdr:cNvSpPr>
      </xdr:nvSpPr>
      <xdr:spPr bwMode="auto">
        <a:xfrm flipV="1">
          <a:off x="12611100" y="1167765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224</xdr:row>
      <xdr:rowOff>0</xdr:rowOff>
    </xdr:from>
    <xdr:to>
      <xdr:col>13</xdr:col>
      <xdr:colOff>0</xdr:colOff>
      <xdr:row>224</xdr:row>
      <xdr:rowOff>0</xdr:rowOff>
    </xdr:to>
    <xdr:sp macro="" textlink="">
      <xdr:nvSpPr>
        <xdr:cNvPr id="38840" name="AutoShape 74">
          <a:extLst>
            <a:ext uri="{FF2B5EF4-FFF2-40B4-BE49-F238E27FC236}">
              <a16:creationId xmlns:a16="http://schemas.microsoft.com/office/drawing/2014/main" id="{00000000-0008-0000-0900-0000B8970000}"/>
            </a:ext>
          </a:extLst>
        </xdr:cNvPr>
        <xdr:cNvSpPr>
          <a:spLocks/>
        </xdr:cNvSpPr>
      </xdr:nvSpPr>
      <xdr:spPr bwMode="auto">
        <a:xfrm flipV="1">
          <a:off x="12611100" y="1175766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226</xdr:row>
      <xdr:rowOff>0</xdr:rowOff>
    </xdr:from>
    <xdr:to>
      <xdr:col>13</xdr:col>
      <xdr:colOff>0</xdr:colOff>
      <xdr:row>226</xdr:row>
      <xdr:rowOff>0</xdr:rowOff>
    </xdr:to>
    <xdr:sp macro="" textlink="">
      <xdr:nvSpPr>
        <xdr:cNvPr id="38841" name="AutoShape 75">
          <a:extLst>
            <a:ext uri="{FF2B5EF4-FFF2-40B4-BE49-F238E27FC236}">
              <a16:creationId xmlns:a16="http://schemas.microsoft.com/office/drawing/2014/main" id="{00000000-0008-0000-0900-0000B9970000}"/>
            </a:ext>
          </a:extLst>
        </xdr:cNvPr>
        <xdr:cNvSpPr>
          <a:spLocks/>
        </xdr:cNvSpPr>
      </xdr:nvSpPr>
      <xdr:spPr bwMode="auto">
        <a:xfrm flipV="1">
          <a:off x="12611100" y="1185767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228</xdr:row>
      <xdr:rowOff>0</xdr:rowOff>
    </xdr:from>
    <xdr:to>
      <xdr:col>13</xdr:col>
      <xdr:colOff>0</xdr:colOff>
      <xdr:row>228</xdr:row>
      <xdr:rowOff>0</xdr:rowOff>
    </xdr:to>
    <xdr:sp macro="" textlink="">
      <xdr:nvSpPr>
        <xdr:cNvPr id="38842" name="AutoShape 76">
          <a:extLst>
            <a:ext uri="{FF2B5EF4-FFF2-40B4-BE49-F238E27FC236}">
              <a16:creationId xmlns:a16="http://schemas.microsoft.com/office/drawing/2014/main" id="{00000000-0008-0000-0900-0000BA970000}"/>
            </a:ext>
          </a:extLst>
        </xdr:cNvPr>
        <xdr:cNvSpPr>
          <a:spLocks/>
        </xdr:cNvSpPr>
      </xdr:nvSpPr>
      <xdr:spPr bwMode="auto">
        <a:xfrm flipV="1">
          <a:off x="12611100" y="1195578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230</xdr:row>
      <xdr:rowOff>0</xdr:rowOff>
    </xdr:from>
    <xdr:to>
      <xdr:col>13</xdr:col>
      <xdr:colOff>0</xdr:colOff>
      <xdr:row>230</xdr:row>
      <xdr:rowOff>0</xdr:rowOff>
    </xdr:to>
    <xdr:sp macro="" textlink="">
      <xdr:nvSpPr>
        <xdr:cNvPr id="38843" name="AutoShape 77">
          <a:extLst>
            <a:ext uri="{FF2B5EF4-FFF2-40B4-BE49-F238E27FC236}">
              <a16:creationId xmlns:a16="http://schemas.microsoft.com/office/drawing/2014/main" id="{00000000-0008-0000-0900-0000BB970000}"/>
            </a:ext>
          </a:extLst>
        </xdr:cNvPr>
        <xdr:cNvSpPr>
          <a:spLocks/>
        </xdr:cNvSpPr>
      </xdr:nvSpPr>
      <xdr:spPr bwMode="auto">
        <a:xfrm flipV="1">
          <a:off x="12611100" y="1205484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232</xdr:row>
      <xdr:rowOff>0</xdr:rowOff>
    </xdr:from>
    <xdr:to>
      <xdr:col>13</xdr:col>
      <xdr:colOff>0</xdr:colOff>
      <xdr:row>232</xdr:row>
      <xdr:rowOff>0</xdr:rowOff>
    </xdr:to>
    <xdr:sp macro="" textlink="">
      <xdr:nvSpPr>
        <xdr:cNvPr id="38844" name="AutoShape 78">
          <a:extLst>
            <a:ext uri="{FF2B5EF4-FFF2-40B4-BE49-F238E27FC236}">
              <a16:creationId xmlns:a16="http://schemas.microsoft.com/office/drawing/2014/main" id="{00000000-0008-0000-0900-0000BC970000}"/>
            </a:ext>
          </a:extLst>
        </xdr:cNvPr>
        <xdr:cNvSpPr>
          <a:spLocks/>
        </xdr:cNvSpPr>
      </xdr:nvSpPr>
      <xdr:spPr bwMode="auto">
        <a:xfrm flipV="1">
          <a:off x="12611100" y="1211484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233</xdr:row>
      <xdr:rowOff>0</xdr:rowOff>
    </xdr:from>
    <xdr:to>
      <xdr:col>13</xdr:col>
      <xdr:colOff>0</xdr:colOff>
      <xdr:row>233</xdr:row>
      <xdr:rowOff>0</xdr:rowOff>
    </xdr:to>
    <xdr:sp macro="" textlink="">
      <xdr:nvSpPr>
        <xdr:cNvPr id="38845" name="AutoShape 79">
          <a:extLst>
            <a:ext uri="{FF2B5EF4-FFF2-40B4-BE49-F238E27FC236}">
              <a16:creationId xmlns:a16="http://schemas.microsoft.com/office/drawing/2014/main" id="{00000000-0008-0000-0900-0000BD970000}"/>
            </a:ext>
          </a:extLst>
        </xdr:cNvPr>
        <xdr:cNvSpPr>
          <a:spLocks/>
        </xdr:cNvSpPr>
      </xdr:nvSpPr>
      <xdr:spPr bwMode="auto">
        <a:xfrm flipV="1">
          <a:off x="12611100" y="1213485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235</xdr:row>
      <xdr:rowOff>0</xdr:rowOff>
    </xdr:from>
    <xdr:to>
      <xdr:col>13</xdr:col>
      <xdr:colOff>0</xdr:colOff>
      <xdr:row>235</xdr:row>
      <xdr:rowOff>0</xdr:rowOff>
    </xdr:to>
    <xdr:sp macro="" textlink="">
      <xdr:nvSpPr>
        <xdr:cNvPr id="38846" name="AutoShape 80">
          <a:extLst>
            <a:ext uri="{FF2B5EF4-FFF2-40B4-BE49-F238E27FC236}">
              <a16:creationId xmlns:a16="http://schemas.microsoft.com/office/drawing/2014/main" id="{00000000-0008-0000-0900-0000BE970000}"/>
            </a:ext>
          </a:extLst>
        </xdr:cNvPr>
        <xdr:cNvSpPr>
          <a:spLocks/>
        </xdr:cNvSpPr>
      </xdr:nvSpPr>
      <xdr:spPr bwMode="auto">
        <a:xfrm flipV="1">
          <a:off x="12611100" y="12228195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237</xdr:row>
      <xdr:rowOff>0</xdr:rowOff>
    </xdr:from>
    <xdr:to>
      <xdr:col>13</xdr:col>
      <xdr:colOff>0</xdr:colOff>
      <xdr:row>237</xdr:row>
      <xdr:rowOff>0</xdr:rowOff>
    </xdr:to>
    <xdr:sp macro="" textlink="">
      <xdr:nvSpPr>
        <xdr:cNvPr id="38847" name="AutoShape 81">
          <a:extLst>
            <a:ext uri="{FF2B5EF4-FFF2-40B4-BE49-F238E27FC236}">
              <a16:creationId xmlns:a16="http://schemas.microsoft.com/office/drawing/2014/main" id="{00000000-0008-0000-0900-0000BF970000}"/>
            </a:ext>
          </a:extLst>
        </xdr:cNvPr>
        <xdr:cNvSpPr>
          <a:spLocks/>
        </xdr:cNvSpPr>
      </xdr:nvSpPr>
      <xdr:spPr bwMode="auto">
        <a:xfrm flipV="1">
          <a:off x="12611100" y="1228820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239</xdr:row>
      <xdr:rowOff>0</xdr:rowOff>
    </xdr:from>
    <xdr:to>
      <xdr:col>13</xdr:col>
      <xdr:colOff>0</xdr:colOff>
      <xdr:row>239</xdr:row>
      <xdr:rowOff>0</xdr:rowOff>
    </xdr:to>
    <xdr:sp macro="" textlink="">
      <xdr:nvSpPr>
        <xdr:cNvPr id="38848" name="AutoShape 82">
          <a:extLst>
            <a:ext uri="{FF2B5EF4-FFF2-40B4-BE49-F238E27FC236}">
              <a16:creationId xmlns:a16="http://schemas.microsoft.com/office/drawing/2014/main" id="{00000000-0008-0000-0900-0000C0970000}"/>
            </a:ext>
          </a:extLst>
        </xdr:cNvPr>
        <xdr:cNvSpPr>
          <a:spLocks/>
        </xdr:cNvSpPr>
      </xdr:nvSpPr>
      <xdr:spPr bwMode="auto">
        <a:xfrm flipV="1">
          <a:off x="12611100" y="12328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241</xdr:row>
      <xdr:rowOff>0</xdr:rowOff>
    </xdr:from>
    <xdr:to>
      <xdr:col>13</xdr:col>
      <xdr:colOff>0</xdr:colOff>
      <xdr:row>241</xdr:row>
      <xdr:rowOff>0</xdr:rowOff>
    </xdr:to>
    <xdr:sp macro="" textlink="">
      <xdr:nvSpPr>
        <xdr:cNvPr id="38849" name="AutoShape 83">
          <a:extLst>
            <a:ext uri="{FF2B5EF4-FFF2-40B4-BE49-F238E27FC236}">
              <a16:creationId xmlns:a16="http://schemas.microsoft.com/office/drawing/2014/main" id="{00000000-0008-0000-0900-0000C1970000}"/>
            </a:ext>
          </a:extLst>
        </xdr:cNvPr>
        <xdr:cNvSpPr>
          <a:spLocks/>
        </xdr:cNvSpPr>
      </xdr:nvSpPr>
      <xdr:spPr bwMode="auto">
        <a:xfrm flipV="1">
          <a:off x="12611100" y="1236821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243</xdr:row>
      <xdr:rowOff>0</xdr:rowOff>
    </xdr:from>
    <xdr:to>
      <xdr:col>13</xdr:col>
      <xdr:colOff>0</xdr:colOff>
      <xdr:row>243</xdr:row>
      <xdr:rowOff>0</xdr:rowOff>
    </xdr:to>
    <xdr:sp macro="" textlink="">
      <xdr:nvSpPr>
        <xdr:cNvPr id="38850" name="AutoShape 84">
          <a:extLst>
            <a:ext uri="{FF2B5EF4-FFF2-40B4-BE49-F238E27FC236}">
              <a16:creationId xmlns:a16="http://schemas.microsoft.com/office/drawing/2014/main" id="{00000000-0008-0000-0900-0000C2970000}"/>
            </a:ext>
          </a:extLst>
        </xdr:cNvPr>
        <xdr:cNvSpPr>
          <a:spLocks/>
        </xdr:cNvSpPr>
      </xdr:nvSpPr>
      <xdr:spPr bwMode="auto">
        <a:xfrm flipV="1">
          <a:off x="12611100" y="1244822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245</xdr:row>
      <xdr:rowOff>0</xdr:rowOff>
    </xdr:from>
    <xdr:to>
      <xdr:col>13</xdr:col>
      <xdr:colOff>0</xdr:colOff>
      <xdr:row>245</xdr:row>
      <xdr:rowOff>0</xdr:rowOff>
    </xdr:to>
    <xdr:sp macro="" textlink="">
      <xdr:nvSpPr>
        <xdr:cNvPr id="38851" name="AutoShape 85">
          <a:extLst>
            <a:ext uri="{FF2B5EF4-FFF2-40B4-BE49-F238E27FC236}">
              <a16:creationId xmlns:a16="http://schemas.microsoft.com/office/drawing/2014/main" id="{00000000-0008-0000-0900-0000C3970000}"/>
            </a:ext>
          </a:extLst>
        </xdr:cNvPr>
        <xdr:cNvSpPr>
          <a:spLocks/>
        </xdr:cNvSpPr>
      </xdr:nvSpPr>
      <xdr:spPr bwMode="auto">
        <a:xfrm flipV="1">
          <a:off x="12611100" y="1252823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247</xdr:row>
      <xdr:rowOff>0</xdr:rowOff>
    </xdr:from>
    <xdr:to>
      <xdr:col>13</xdr:col>
      <xdr:colOff>0</xdr:colOff>
      <xdr:row>247</xdr:row>
      <xdr:rowOff>0</xdr:rowOff>
    </xdr:to>
    <xdr:sp macro="" textlink="">
      <xdr:nvSpPr>
        <xdr:cNvPr id="38852" name="AutoShape 86">
          <a:extLst>
            <a:ext uri="{FF2B5EF4-FFF2-40B4-BE49-F238E27FC236}">
              <a16:creationId xmlns:a16="http://schemas.microsoft.com/office/drawing/2014/main" id="{00000000-0008-0000-0900-0000C4970000}"/>
            </a:ext>
          </a:extLst>
        </xdr:cNvPr>
        <xdr:cNvSpPr>
          <a:spLocks/>
        </xdr:cNvSpPr>
      </xdr:nvSpPr>
      <xdr:spPr bwMode="auto">
        <a:xfrm flipV="1">
          <a:off x="12611100" y="1266825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249</xdr:row>
      <xdr:rowOff>0</xdr:rowOff>
    </xdr:from>
    <xdr:to>
      <xdr:col>13</xdr:col>
      <xdr:colOff>0</xdr:colOff>
      <xdr:row>249</xdr:row>
      <xdr:rowOff>0</xdr:rowOff>
    </xdr:to>
    <xdr:sp macro="" textlink="">
      <xdr:nvSpPr>
        <xdr:cNvPr id="38853" name="AutoShape 87">
          <a:extLst>
            <a:ext uri="{FF2B5EF4-FFF2-40B4-BE49-F238E27FC236}">
              <a16:creationId xmlns:a16="http://schemas.microsoft.com/office/drawing/2014/main" id="{00000000-0008-0000-0900-0000C5970000}"/>
            </a:ext>
          </a:extLst>
        </xdr:cNvPr>
        <xdr:cNvSpPr>
          <a:spLocks/>
        </xdr:cNvSpPr>
      </xdr:nvSpPr>
      <xdr:spPr bwMode="auto">
        <a:xfrm flipV="1">
          <a:off x="12611100" y="1274826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251</xdr:row>
      <xdr:rowOff>0</xdr:rowOff>
    </xdr:from>
    <xdr:to>
      <xdr:col>13</xdr:col>
      <xdr:colOff>0</xdr:colOff>
      <xdr:row>251</xdr:row>
      <xdr:rowOff>0</xdr:rowOff>
    </xdr:to>
    <xdr:sp macro="" textlink="">
      <xdr:nvSpPr>
        <xdr:cNvPr id="38854" name="AutoShape 88">
          <a:extLst>
            <a:ext uri="{FF2B5EF4-FFF2-40B4-BE49-F238E27FC236}">
              <a16:creationId xmlns:a16="http://schemas.microsoft.com/office/drawing/2014/main" id="{00000000-0008-0000-0900-0000C6970000}"/>
            </a:ext>
          </a:extLst>
        </xdr:cNvPr>
        <xdr:cNvSpPr>
          <a:spLocks/>
        </xdr:cNvSpPr>
      </xdr:nvSpPr>
      <xdr:spPr bwMode="auto">
        <a:xfrm flipV="1">
          <a:off x="12611100" y="12788265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253</xdr:row>
      <xdr:rowOff>0</xdr:rowOff>
    </xdr:from>
    <xdr:to>
      <xdr:col>13</xdr:col>
      <xdr:colOff>0</xdr:colOff>
      <xdr:row>253</xdr:row>
      <xdr:rowOff>0</xdr:rowOff>
    </xdr:to>
    <xdr:sp macro="" textlink="">
      <xdr:nvSpPr>
        <xdr:cNvPr id="38855" name="AutoShape 89">
          <a:extLst>
            <a:ext uri="{FF2B5EF4-FFF2-40B4-BE49-F238E27FC236}">
              <a16:creationId xmlns:a16="http://schemas.microsoft.com/office/drawing/2014/main" id="{00000000-0008-0000-0900-0000C7970000}"/>
            </a:ext>
          </a:extLst>
        </xdr:cNvPr>
        <xdr:cNvSpPr>
          <a:spLocks/>
        </xdr:cNvSpPr>
      </xdr:nvSpPr>
      <xdr:spPr bwMode="auto">
        <a:xfrm flipV="1">
          <a:off x="12611100" y="12848272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30" name="AutoShape 1">
          <a:extLst>
            <a:ext uri="{FF2B5EF4-FFF2-40B4-BE49-F238E27FC236}">
              <a16:creationId xmlns:a16="http://schemas.microsoft.com/office/drawing/2014/main" id="{00000000-0008-0000-0900-00004A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31" name="AutoShape 2">
          <a:extLst>
            <a:ext uri="{FF2B5EF4-FFF2-40B4-BE49-F238E27FC236}">
              <a16:creationId xmlns:a16="http://schemas.microsoft.com/office/drawing/2014/main" id="{00000000-0008-0000-0900-00004B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32" name="AutoShape 3">
          <a:extLst>
            <a:ext uri="{FF2B5EF4-FFF2-40B4-BE49-F238E27FC236}">
              <a16:creationId xmlns:a16="http://schemas.microsoft.com/office/drawing/2014/main" id="{00000000-0008-0000-0900-00004C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33" name="AutoShape 4">
          <a:extLst>
            <a:ext uri="{FF2B5EF4-FFF2-40B4-BE49-F238E27FC236}">
              <a16:creationId xmlns:a16="http://schemas.microsoft.com/office/drawing/2014/main" id="{00000000-0008-0000-0900-00004D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34" name="AutoShape 5">
          <a:extLst>
            <a:ext uri="{FF2B5EF4-FFF2-40B4-BE49-F238E27FC236}">
              <a16:creationId xmlns:a16="http://schemas.microsoft.com/office/drawing/2014/main" id="{00000000-0008-0000-0900-00004E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35" name="AutoShape 6">
          <a:extLst>
            <a:ext uri="{FF2B5EF4-FFF2-40B4-BE49-F238E27FC236}">
              <a16:creationId xmlns:a16="http://schemas.microsoft.com/office/drawing/2014/main" id="{00000000-0008-0000-0900-00004F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36" name="AutoShape 7">
          <a:extLst>
            <a:ext uri="{FF2B5EF4-FFF2-40B4-BE49-F238E27FC236}">
              <a16:creationId xmlns:a16="http://schemas.microsoft.com/office/drawing/2014/main" id="{00000000-0008-0000-0900-000050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37" name="AutoShape 8">
          <a:extLst>
            <a:ext uri="{FF2B5EF4-FFF2-40B4-BE49-F238E27FC236}">
              <a16:creationId xmlns:a16="http://schemas.microsoft.com/office/drawing/2014/main" id="{00000000-0008-0000-0900-000051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38" name="AutoShape 9">
          <a:extLst>
            <a:ext uri="{FF2B5EF4-FFF2-40B4-BE49-F238E27FC236}">
              <a16:creationId xmlns:a16="http://schemas.microsoft.com/office/drawing/2014/main" id="{00000000-0008-0000-0900-000052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39" name="AutoShape 10">
          <a:extLst>
            <a:ext uri="{FF2B5EF4-FFF2-40B4-BE49-F238E27FC236}">
              <a16:creationId xmlns:a16="http://schemas.microsoft.com/office/drawing/2014/main" id="{00000000-0008-0000-0900-000053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40" name="AutoShape 11">
          <a:extLst>
            <a:ext uri="{FF2B5EF4-FFF2-40B4-BE49-F238E27FC236}">
              <a16:creationId xmlns:a16="http://schemas.microsoft.com/office/drawing/2014/main" id="{00000000-0008-0000-0900-000054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41" name="AutoShape 12">
          <a:extLst>
            <a:ext uri="{FF2B5EF4-FFF2-40B4-BE49-F238E27FC236}">
              <a16:creationId xmlns:a16="http://schemas.microsoft.com/office/drawing/2014/main" id="{00000000-0008-0000-0900-000055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42" name="AutoShape 13">
          <a:extLst>
            <a:ext uri="{FF2B5EF4-FFF2-40B4-BE49-F238E27FC236}">
              <a16:creationId xmlns:a16="http://schemas.microsoft.com/office/drawing/2014/main" id="{00000000-0008-0000-0900-000056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43" name="AutoShape 14">
          <a:extLst>
            <a:ext uri="{FF2B5EF4-FFF2-40B4-BE49-F238E27FC236}">
              <a16:creationId xmlns:a16="http://schemas.microsoft.com/office/drawing/2014/main" id="{00000000-0008-0000-0900-000057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44" name="AutoShape 15">
          <a:extLst>
            <a:ext uri="{FF2B5EF4-FFF2-40B4-BE49-F238E27FC236}">
              <a16:creationId xmlns:a16="http://schemas.microsoft.com/office/drawing/2014/main" id="{00000000-0008-0000-0900-000058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45" name="AutoShape 16">
          <a:extLst>
            <a:ext uri="{FF2B5EF4-FFF2-40B4-BE49-F238E27FC236}">
              <a16:creationId xmlns:a16="http://schemas.microsoft.com/office/drawing/2014/main" id="{00000000-0008-0000-0900-000059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46" name="AutoShape 17">
          <a:extLst>
            <a:ext uri="{FF2B5EF4-FFF2-40B4-BE49-F238E27FC236}">
              <a16:creationId xmlns:a16="http://schemas.microsoft.com/office/drawing/2014/main" id="{00000000-0008-0000-0900-00005A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47" name="AutoShape 18">
          <a:extLst>
            <a:ext uri="{FF2B5EF4-FFF2-40B4-BE49-F238E27FC236}">
              <a16:creationId xmlns:a16="http://schemas.microsoft.com/office/drawing/2014/main" id="{00000000-0008-0000-0900-00005B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48" name="AutoShape 19">
          <a:extLst>
            <a:ext uri="{FF2B5EF4-FFF2-40B4-BE49-F238E27FC236}">
              <a16:creationId xmlns:a16="http://schemas.microsoft.com/office/drawing/2014/main" id="{00000000-0008-0000-0900-00005C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49" name="AutoShape 20">
          <a:extLst>
            <a:ext uri="{FF2B5EF4-FFF2-40B4-BE49-F238E27FC236}">
              <a16:creationId xmlns:a16="http://schemas.microsoft.com/office/drawing/2014/main" id="{00000000-0008-0000-0900-00005D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50" name="AutoShape 21">
          <a:extLst>
            <a:ext uri="{FF2B5EF4-FFF2-40B4-BE49-F238E27FC236}">
              <a16:creationId xmlns:a16="http://schemas.microsoft.com/office/drawing/2014/main" id="{00000000-0008-0000-0900-00005E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51" name="AutoShape 22">
          <a:extLst>
            <a:ext uri="{FF2B5EF4-FFF2-40B4-BE49-F238E27FC236}">
              <a16:creationId xmlns:a16="http://schemas.microsoft.com/office/drawing/2014/main" id="{00000000-0008-0000-0900-00005F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52" name="AutoShape 23">
          <a:extLst>
            <a:ext uri="{FF2B5EF4-FFF2-40B4-BE49-F238E27FC236}">
              <a16:creationId xmlns:a16="http://schemas.microsoft.com/office/drawing/2014/main" id="{00000000-0008-0000-0900-000060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53" name="AutoShape 24">
          <a:extLst>
            <a:ext uri="{FF2B5EF4-FFF2-40B4-BE49-F238E27FC236}">
              <a16:creationId xmlns:a16="http://schemas.microsoft.com/office/drawing/2014/main" id="{00000000-0008-0000-0900-000061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54" name="AutoShape 25">
          <a:extLst>
            <a:ext uri="{FF2B5EF4-FFF2-40B4-BE49-F238E27FC236}">
              <a16:creationId xmlns:a16="http://schemas.microsoft.com/office/drawing/2014/main" id="{00000000-0008-0000-0900-000062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55" name="AutoShape 26">
          <a:extLst>
            <a:ext uri="{FF2B5EF4-FFF2-40B4-BE49-F238E27FC236}">
              <a16:creationId xmlns:a16="http://schemas.microsoft.com/office/drawing/2014/main" id="{00000000-0008-0000-0900-000063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56" name="AutoShape 27">
          <a:extLst>
            <a:ext uri="{FF2B5EF4-FFF2-40B4-BE49-F238E27FC236}">
              <a16:creationId xmlns:a16="http://schemas.microsoft.com/office/drawing/2014/main" id="{00000000-0008-0000-0900-000064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57" name="AutoShape 28">
          <a:extLst>
            <a:ext uri="{FF2B5EF4-FFF2-40B4-BE49-F238E27FC236}">
              <a16:creationId xmlns:a16="http://schemas.microsoft.com/office/drawing/2014/main" id="{00000000-0008-0000-0900-000065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58" name="AutoShape 29">
          <a:extLst>
            <a:ext uri="{FF2B5EF4-FFF2-40B4-BE49-F238E27FC236}">
              <a16:creationId xmlns:a16="http://schemas.microsoft.com/office/drawing/2014/main" id="{00000000-0008-0000-0900-000066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59" name="AutoShape 30">
          <a:extLst>
            <a:ext uri="{FF2B5EF4-FFF2-40B4-BE49-F238E27FC236}">
              <a16:creationId xmlns:a16="http://schemas.microsoft.com/office/drawing/2014/main" id="{00000000-0008-0000-0900-000067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60" name="AutoShape 31">
          <a:extLst>
            <a:ext uri="{FF2B5EF4-FFF2-40B4-BE49-F238E27FC236}">
              <a16:creationId xmlns:a16="http://schemas.microsoft.com/office/drawing/2014/main" id="{00000000-0008-0000-0900-000068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61" name="AutoShape 32">
          <a:extLst>
            <a:ext uri="{FF2B5EF4-FFF2-40B4-BE49-F238E27FC236}">
              <a16:creationId xmlns:a16="http://schemas.microsoft.com/office/drawing/2014/main" id="{00000000-0008-0000-0900-000069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62" name="AutoShape 33">
          <a:extLst>
            <a:ext uri="{FF2B5EF4-FFF2-40B4-BE49-F238E27FC236}">
              <a16:creationId xmlns:a16="http://schemas.microsoft.com/office/drawing/2014/main" id="{00000000-0008-0000-0900-00006A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63" name="AutoShape 34">
          <a:extLst>
            <a:ext uri="{FF2B5EF4-FFF2-40B4-BE49-F238E27FC236}">
              <a16:creationId xmlns:a16="http://schemas.microsoft.com/office/drawing/2014/main" id="{00000000-0008-0000-0900-00006B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64" name="AutoShape 35">
          <a:extLst>
            <a:ext uri="{FF2B5EF4-FFF2-40B4-BE49-F238E27FC236}">
              <a16:creationId xmlns:a16="http://schemas.microsoft.com/office/drawing/2014/main" id="{00000000-0008-0000-0900-00006C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65" name="AutoShape 36">
          <a:extLst>
            <a:ext uri="{FF2B5EF4-FFF2-40B4-BE49-F238E27FC236}">
              <a16:creationId xmlns:a16="http://schemas.microsoft.com/office/drawing/2014/main" id="{00000000-0008-0000-0900-00006D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66" name="AutoShape 37">
          <a:extLst>
            <a:ext uri="{FF2B5EF4-FFF2-40B4-BE49-F238E27FC236}">
              <a16:creationId xmlns:a16="http://schemas.microsoft.com/office/drawing/2014/main" id="{00000000-0008-0000-0900-00006E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67" name="AutoShape 38">
          <a:extLst>
            <a:ext uri="{FF2B5EF4-FFF2-40B4-BE49-F238E27FC236}">
              <a16:creationId xmlns:a16="http://schemas.microsoft.com/office/drawing/2014/main" id="{00000000-0008-0000-0900-00006F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68" name="AutoShape 39">
          <a:extLst>
            <a:ext uri="{FF2B5EF4-FFF2-40B4-BE49-F238E27FC236}">
              <a16:creationId xmlns:a16="http://schemas.microsoft.com/office/drawing/2014/main" id="{00000000-0008-0000-0900-000070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69" name="AutoShape 40">
          <a:extLst>
            <a:ext uri="{FF2B5EF4-FFF2-40B4-BE49-F238E27FC236}">
              <a16:creationId xmlns:a16="http://schemas.microsoft.com/office/drawing/2014/main" id="{00000000-0008-0000-0900-000071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70" name="AutoShape 41">
          <a:extLst>
            <a:ext uri="{FF2B5EF4-FFF2-40B4-BE49-F238E27FC236}">
              <a16:creationId xmlns:a16="http://schemas.microsoft.com/office/drawing/2014/main" id="{00000000-0008-0000-0900-000072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71" name="AutoShape 42">
          <a:extLst>
            <a:ext uri="{FF2B5EF4-FFF2-40B4-BE49-F238E27FC236}">
              <a16:creationId xmlns:a16="http://schemas.microsoft.com/office/drawing/2014/main" id="{00000000-0008-0000-0900-000073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72" name="AutoShape 43">
          <a:extLst>
            <a:ext uri="{FF2B5EF4-FFF2-40B4-BE49-F238E27FC236}">
              <a16:creationId xmlns:a16="http://schemas.microsoft.com/office/drawing/2014/main" id="{00000000-0008-0000-0900-000074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73" name="AutoShape 44">
          <a:extLst>
            <a:ext uri="{FF2B5EF4-FFF2-40B4-BE49-F238E27FC236}">
              <a16:creationId xmlns:a16="http://schemas.microsoft.com/office/drawing/2014/main" id="{00000000-0008-0000-0900-000075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74" name="AutoShape 45">
          <a:extLst>
            <a:ext uri="{FF2B5EF4-FFF2-40B4-BE49-F238E27FC236}">
              <a16:creationId xmlns:a16="http://schemas.microsoft.com/office/drawing/2014/main" id="{00000000-0008-0000-0900-000076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75" name="AutoShape 46">
          <a:extLst>
            <a:ext uri="{FF2B5EF4-FFF2-40B4-BE49-F238E27FC236}">
              <a16:creationId xmlns:a16="http://schemas.microsoft.com/office/drawing/2014/main" id="{00000000-0008-0000-0900-000077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76" name="AutoShape 47">
          <a:extLst>
            <a:ext uri="{FF2B5EF4-FFF2-40B4-BE49-F238E27FC236}">
              <a16:creationId xmlns:a16="http://schemas.microsoft.com/office/drawing/2014/main" id="{00000000-0008-0000-0900-000078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77" name="AutoShape 48">
          <a:extLst>
            <a:ext uri="{FF2B5EF4-FFF2-40B4-BE49-F238E27FC236}">
              <a16:creationId xmlns:a16="http://schemas.microsoft.com/office/drawing/2014/main" id="{00000000-0008-0000-0900-000079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78" name="AutoShape 49">
          <a:extLst>
            <a:ext uri="{FF2B5EF4-FFF2-40B4-BE49-F238E27FC236}">
              <a16:creationId xmlns:a16="http://schemas.microsoft.com/office/drawing/2014/main" id="{00000000-0008-0000-0900-00007A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79" name="AutoShape 50">
          <a:extLst>
            <a:ext uri="{FF2B5EF4-FFF2-40B4-BE49-F238E27FC236}">
              <a16:creationId xmlns:a16="http://schemas.microsoft.com/office/drawing/2014/main" id="{00000000-0008-0000-0900-00007B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80" name="AutoShape 51">
          <a:extLst>
            <a:ext uri="{FF2B5EF4-FFF2-40B4-BE49-F238E27FC236}">
              <a16:creationId xmlns:a16="http://schemas.microsoft.com/office/drawing/2014/main" id="{00000000-0008-0000-0900-00007C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81" name="AutoShape 52">
          <a:extLst>
            <a:ext uri="{FF2B5EF4-FFF2-40B4-BE49-F238E27FC236}">
              <a16:creationId xmlns:a16="http://schemas.microsoft.com/office/drawing/2014/main" id="{00000000-0008-0000-0900-00007D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82" name="AutoShape 53">
          <a:extLst>
            <a:ext uri="{FF2B5EF4-FFF2-40B4-BE49-F238E27FC236}">
              <a16:creationId xmlns:a16="http://schemas.microsoft.com/office/drawing/2014/main" id="{00000000-0008-0000-0900-00007E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83" name="AutoShape 54">
          <a:extLst>
            <a:ext uri="{FF2B5EF4-FFF2-40B4-BE49-F238E27FC236}">
              <a16:creationId xmlns:a16="http://schemas.microsoft.com/office/drawing/2014/main" id="{00000000-0008-0000-0900-00007F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84" name="AutoShape 55">
          <a:extLst>
            <a:ext uri="{FF2B5EF4-FFF2-40B4-BE49-F238E27FC236}">
              <a16:creationId xmlns:a16="http://schemas.microsoft.com/office/drawing/2014/main" id="{00000000-0008-0000-0900-000080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85" name="AutoShape 56">
          <a:extLst>
            <a:ext uri="{FF2B5EF4-FFF2-40B4-BE49-F238E27FC236}">
              <a16:creationId xmlns:a16="http://schemas.microsoft.com/office/drawing/2014/main" id="{00000000-0008-0000-0900-000081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86" name="AutoShape 57">
          <a:extLst>
            <a:ext uri="{FF2B5EF4-FFF2-40B4-BE49-F238E27FC236}">
              <a16:creationId xmlns:a16="http://schemas.microsoft.com/office/drawing/2014/main" id="{00000000-0008-0000-0900-000082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87" name="AutoShape 58">
          <a:extLst>
            <a:ext uri="{FF2B5EF4-FFF2-40B4-BE49-F238E27FC236}">
              <a16:creationId xmlns:a16="http://schemas.microsoft.com/office/drawing/2014/main" id="{00000000-0008-0000-0900-000083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88" name="AutoShape 59">
          <a:extLst>
            <a:ext uri="{FF2B5EF4-FFF2-40B4-BE49-F238E27FC236}">
              <a16:creationId xmlns:a16="http://schemas.microsoft.com/office/drawing/2014/main" id="{00000000-0008-0000-0900-000084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89" name="AutoShape 60">
          <a:extLst>
            <a:ext uri="{FF2B5EF4-FFF2-40B4-BE49-F238E27FC236}">
              <a16:creationId xmlns:a16="http://schemas.microsoft.com/office/drawing/2014/main" id="{00000000-0008-0000-0900-000085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90" name="AutoShape 61">
          <a:extLst>
            <a:ext uri="{FF2B5EF4-FFF2-40B4-BE49-F238E27FC236}">
              <a16:creationId xmlns:a16="http://schemas.microsoft.com/office/drawing/2014/main" id="{00000000-0008-0000-0900-000086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91" name="AutoShape 62">
          <a:extLst>
            <a:ext uri="{FF2B5EF4-FFF2-40B4-BE49-F238E27FC236}">
              <a16:creationId xmlns:a16="http://schemas.microsoft.com/office/drawing/2014/main" id="{00000000-0008-0000-0900-000087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92" name="AutoShape 63">
          <a:extLst>
            <a:ext uri="{FF2B5EF4-FFF2-40B4-BE49-F238E27FC236}">
              <a16:creationId xmlns:a16="http://schemas.microsoft.com/office/drawing/2014/main" id="{00000000-0008-0000-0900-000088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93" name="AutoShape 64">
          <a:extLst>
            <a:ext uri="{FF2B5EF4-FFF2-40B4-BE49-F238E27FC236}">
              <a16:creationId xmlns:a16="http://schemas.microsoft.com/office/drawing/2014/main" id="{00000000-0008-0000-0900-000089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94" name="AutoShape 65">
          <a:extLst>
            <a:ext uri="{FF2B5EF4-FFF2-40B4-BE49-F238E27FC236}">
              <a16:creationId xmlns:a16="http://schemas.microsoft.com/office/drawing/2014/main" id="{00000000-0008-0000-0900-00008A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95" name="AutoShape 66">
          <a:extLst>
            <a:ext uri="{FF2B5EF4-FFF2-40B4-BE49-F238E27FC236}">
              <a16:creationId xmlns:a16="http://schemas.microsoft.com/office/drawing/2014/main" id="{00000000-0008-0000-0900-00008B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96" name="AutoShape 67">
          <a:extLst>
            <a:ext uri="{FF2B5EF4-FFF2-40B4-BE49-F238E27FC236}">
              <a16:creationId xmlns:a16="http://schemas.microsoft.com/office/drawing/2014/main" id="{00000000-0008-0000-0900-00008C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97" name="AutoShape 68">
          <a:extLst>
            <a:ext uri="{FF2B5EF4-FFF2-40B4-BE49-F238E27FC236}">
              <a16:creationId xmlns:a16="http://schemas.microsoft.com/office/drawing/2014/main" id="{00000000-0008-0000-0900-00008D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98" name="AutoShape 69">
          <a:extLst>
            <a:ext uri="{FF2B5EF4-FFF2-40B4-BE49-F238E27FC236}">
              <a16:creationId xmlns:a16="http://schemas.microsoft.com/office/drawing/2014/main" id="{00000000-0008-0000-0900-00008E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399" name="AutoShape 70">
          <a:extLst>
            <a:ext uri="{FF2B5EF4-FFF2-40B4-BE49-F238E27FC236}">
              <a16:creationId xmlns:a16="http://schemas.microsoft.com/office/drawing/2014/main" id="{00000000-0008-0000-0900-00008F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00" name="AutoShape 71">
          <a:extLst>
            <a:ext uri="{FF2B5EF4-FFF2-40B4-BE49-F238E27FC236}">
              <a16:creationId xmlns:a16="http://schemas.microsoft.com/office/drawing/2014/main" id="{00000000-0008-0000-0900-000090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01" name="AutoShape 72">
          <a:extLst>
            <a:ext uri="{FF2B5EF4-FFF2-40B4-BE49-F238E27FC236}">
              <a16:creationId xmlns:a16="http://schemas.microsoft.com/office/drawing/2014/main" id="{00000000-0008-0000-0900-000091010000}"/>
            </a:ext>
          </a:extLst>
        </xdr:cNvPr>
        <xdr:cNvSpPr>
          <a:spLocks/>
        </xdr:cNvSpPr>
      </xdr:nvSpPr>
      <xdr:spPr bwMode="auto">
        <a:xfrm flipV="1">
          <a:off x="12401550" y="1524000"/>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02" name="AutoShape 2">
          <a:extLst>
            <a:ext uri="{FF2B5EF4-FFF2-40B4-BE49-F238E27FC236}">
              <a16:creationId xmlns:a16="http://schemas.microsoft.com/office/drawing/2014/main" id="{00000000-0008-0000-0900-000092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03" name="AutoShape 19">
          <a:extLst>
            <a:ext uri="{FF2B5EF4-FFF2-40B4-BE49-F238E27FC236}">
              <a16:creationId xmlns:a16="http://schemas.microsoft.com/office/drawing/2014/main" id="{00000000-0008-0000-0900-000093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04" name="AutoShape 20">
          <a:extLst>
            <a:ext uri="{FF2B5EF4-FFF2-40B4-BE49-F238E27FC236}">
              <a16:creationId xmlns:a16="http://schemas.microsoft.com/office/drawing/2014/main" id="{00000000-0008-0000-0900-000094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05" name="AutoShape 21">
          <a:extLst>
            <a:ext uri="{FF2B5EF4-FFF2-40B4-BE49-F238E27FC236}">
              <a16:creationId xmlns:a16="http://schemas.microsoft.com/office/drawing/2014/main" id="{00000000-0008-0000-0900-000095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06" name="AutoShape 22">
          <a:extLst>
            <a:ext uri="{FF2B5EF4-FFF2-40B4-BE49-F238E27FC236}">
              <a16:creationId xmlns:a16="http://schemas.microsoft.com/office/drawing/2014/main" id="{00000000-0008-0000-0900-000096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07" name="AutoShape 23">
          <a:extLst>
            <a:ext uri="{FF2B5EF4-FFF2-40B4-BE49-F238E27FC236}">
              <a16:creationId xmlns:a16="http://schemas.microsoft.com/office/drawing/2014/main" id="{00000000-0008-0000-0900-000097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08" name="AutoShape 24">
          <a:extLst>
            <a:ext uri="{FF2B5EF4-FFF2-40B4-BE49-F238E27FC236}">
              <a16:creationId xmlns:a16="http://schemas.microsoft.com/office/drawing/2014/main" id="{00000000-0008-0000-0900-000098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09" name="AutoShape 25">
          <a:extLst>
            <a:ext uri="{FF2B5EF4-FFF2-40B4-BE49-F238E27FC236}">
              <a16:creationId xmlns:a16="http://schemas.microsoft.com/office/drawing/2014/main" id="{00000000-0008-0000-0900-000099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10" name="AutoShape 26">
          <a:extLst>
            <a:ext uri="{FF2B5EF4-FFF2-40B4-BE49-F238E27FC236}">
              <a16:creationId xmlns:a16="http://schemas.microsoft.com/office/drawing/2014/main" id="{00000000-0008-0000-0900-00009A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11" name="AutoShape 27">
          <a:extLst>
            <a:ext uri="{FF2B5EF4-FFF2-40B4-BE49-F238E27FC236}">
              <a16:creationId xmlns:a16="http://schemas.microsoft.com/office/drawing/2014/main" id="{00000000-0008-0000-0900-00009B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12" name="AutoShape 28">
          <a:extLst>
            <a:ext uri="{FF2B5EF4-FFF2-40B4-BE49-F238E27FC236}">
              <a16:creationId xmlns:a16="http://schemas.microsoft.com/office/drawing/2014/main" id="{00000000-0008-0000-0900-00009C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13" name="AutoShape 29">
          <a:extLst>
            <a:ext uri="{FF2B5EF4-FFF2-40B4-BE49-F238E27FC236}">
              <a16:creationId xmlns:a16="http://schemas.microsoft.com/office/drawing/2014/main" id="{00000000-0008-0000-0900-00009D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14" name="AutoShape 30">
          <a:extLst>
            <a:ext uri="{FF2B5EF4-FFF2-40B4-BE49-F238E27FC236}">
              <a16:creationId xmlns:a16="http://schemas.microsoft.com/office/drawing/2014/main" id="{00000000-0008-0000-0900-00009E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15" name="AutoShape 31">
          <a:extLst>
            <a:ext uri="{FF2B5EF4-FFF2-40B4-BE49-F238E27FC236}">
              <a16:creationId xmlns:a16="http://schemas.microsoft.com/office/drawing/2014/main" id="{00000000-0008-0000-0900-00009F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16" name="AutoShape 32">
          <a:extLst>
            <a:ext uri="{FF2B5EF4-FFF2-40B4-BE49-F238E27FC236}">
              <a16:creationId xmlns:a16="http://schemas.microsoft.com/office/drawing/2014/main" id="{00000000-0008-0000-0900-0000A0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17" name="AutoShape 33">
          <a:extLst>
            <a:ext uri="{FF2B5EF4-FFF2-40B4-BE49-F238E27FC236}">
              <a16:creationId xmlns:a16="http://schemas.microsoft.com/office/drawing/2014/main" id="{00000000-0008-0000-0900-0000A1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18" name="AutoShape 34">
          <a:extLst>
            <a:ext uri="{FF2B5EF4-FFF2-40B4-BE49-F238E27FC236}">
              <a16:creationId xmlns:a16="http://schemas.microsoft.com/office/drawing/2014/main" id="{00000000-0008-0000-0900-0000A2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19" name="AutoShape 35">
          <a:extLst>
            <a:ext uri="{FF2B5EF4-FFF2-40B4-BE49-F238E27FC236}">
              <a16:creationId xmlns:a16="http://schemas.microsoft.com/office/drawing/2014/main" id="{00000000-0008-0000-0900-0000A3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20" name="AutoShape 36">
          <a:extLst>
            <a:ext uri="{FF2B5EF4-FFF2-40B4-BE49-F238E27FC236}">
              <a16:creationId xmlns:a16="http://schemas.microsoft.com/office/drawing/2014/main" id="{00000000-0008-0000-0900-0000A4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21" name="AutoShape 37">
          <a:extLst>
            <a:ext uri="{FF2B5EF4-FFF2-40B4-BE49-F238E27FC236}">
              <a16:creationId xmlns:a16="http://schemas.microsoft.com/office/drawing/2014/main" id="{00000000-0008-0000-0900-0000A5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22" name="AutoShape 38">
          <a:extLst>
            <a:ext uri="{FF2B5EF4-FFF2-40B4-BE49-F238E27FC236}">
              <a16:creationId xmlns:a16="http://schemas.microsoft.com/office/drawing/2014/main" id="{00000000-0008-0000-0900-0000A6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23" name="AutoShape 39">
          <a:extLst>
            <a:ext uri="{FF2B5EF4-FFF2-40B4-BE49-F238E27FC236}">
              <a16:creationId xmlns:a16="http://schemas.microsoft.com/office/drawing/2014/main" id="{00000000-0008-0000-0900-0000A7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24" name="AutoShape 40">
          <a:extLst>
            <a:ext uri="{FF2B5EF4-FFF2-40B4-BE49-F238E27FC236}">
              <a16:creationId xmlns:a16="http://schemas.microsoft.com/office/drawing/2014/main" id="{00000000-0008-0000-0900-0000A8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25" name="AutoShape 41">
          <a:extLst>
            <a:ext uri="{FF2B5EF4-FFF2-40B4-BE49-F238E27FC236}">
              <a16:creationId xmlns:a16="http://schemas.microsoft.com/office/drawing/2014/main" id="{00000000-0008-0000-0900-0000A9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26" name="AutoShape 42">
          <a:extLst>
            <a:ext uri="{FF2B5EF4-FFF2-40B4-BE49-F238E27FC236}">
              <a16:creationId xmlns:a16="http://schemas.microsoft.com/office/drawing/2014/main" id="{00000000-0008-0000-0900-0000AA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27" name="AutoShape 43">
          <a:extLst>
            <a:ext uri="{FF2B5EF4-FFF2-40B4-BE49-F238E27FC236}">
              <a16:creationId xmlns:a16="http://schemas.microsoft.com/office/drawing/2014/main" id="{00000000-0008-0000-0900-0000AB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28" name="AutoShape 44">
          <a:extLst>
            <a:ext uri="{FF2B5EF4-FFF2-40B4-BE49-F238E27FC236}">
              <a16:creationId xmlns:a16="http://schemas.microsoft.com/office/drawing/2014/main" id="{00000000-0008-0000-0900-0000AC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29" name="AutoShape 45">
          <a:extLst>
            <a:ext uri="{FF2B5EF4-FFF2-40B4-BE49-F238E27FC236}">
              <a16:creationId xmlns:a16="http://schemas.microsoft.com/office/drawing/2014/main" id="{00000000-0008-0000-0900-0000AD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30" name="AutoShape 46">
          <a:extLst>
            <a:ext uri="{FF2B5EF4-FFF2-40B4-BE49-F238E27FC236}">
              <a16:creationId xmlns:a16="http://schemas.microsoft.com/office/drawing/2014/main" id="{00000000-0008-0000-0900-0000AE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31" name="AutoShape 47">
          <a:extLst>
            <a:ext uri="{FF2B5EF4-FFF2-40B4-BE49-F238E27FC236}">
              <a16:creationId xmlns:a16="http://schemas.microsoft.com/office/drawing/2014/main" id="{00000000-0008-0000-0900-0000AF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32" name="AutoShape 48">
          <a:extLst>
            <a:ext uri="{FF2B5EF4-FFF2-40B4-BE49-F238E27FC236}">
              <a16:creationId xmlns:a16="http://schemas.microsoft.com/office/drawing/2014/main" id="{00000000-0008-0000-0900-0000B0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33" name="AutoShape 49">
          <a:extLst>
            <a:ext uri="{FF2B5EF4-FFF2-40B4-BE49-F238E27FC236}">
              <a16:creationId xmlns:a16="http://schemas.microsoft.com/office/drawing/2014/main" id="{00000000-0008-0000-0900-0000B1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34" name="AutoShape 50">
          <a:extLst>
            <a:ext uri="{FF2B5EF4-FFF2-40B4-BE49-F238E27FC236}">
              <a16:creationId xmlns:a16="http://schemas.microsoft.com/office/drawing/2014/main" id="{00000000-0008-0000-0900-0000B2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35" name="AutoShape 51">
          <a:extLst>
            <a:ext uri="{FF2B5EF4-FFF2-40B4-BE49-F238E27FC236}">
              <a16:creationId xmlns:a16="http://schemas.microsoft.com/office/drawing/2014/main" id="{00000000-0008-0000-0900-0000B3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36" name="AutoShape 52">
          <a:extLst>
            <a:ext uri="{FF2B5EF4-FFF2-40B4-BE49-F238E27FC236}">
              <a16:creationId xmlns:a16="http://schemas.microsoft.com/office/drawing/2014/main" id="{00000000-0008-0000-0900-0000B4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37" name="AutoShape 53">
          <a:extLst>
            <a:ext uri="{FF2B5EF4-FFF2-40B4-BE49-F238E27FC236}">
              <a16:creationId xmlns:a16="http://schemas.microsoft.com/office/drawing/2014/main" id="{00000000-0008-0000-0900-0000B5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38" name="AutoShape 54">
          <a:extLst>
            <a:ext uri="{FF2B5EF4-FFF2-40B4-BE49-F238E27FC236}">
              <a16:creationId xmlns:a16="http://schemas.microsoft.com/office/drawing/2014/main" id="{00000000-0008-0000-0900-0000B6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39" name="AutoShape 55">
          <a:extLst>
            <a:ext uri="{FF2B5EF4-FFF2-40B4-BE49-F238E27FC236}">
              <a16:creationId xmlns:a16="http://schemas.microsoft.com/office/drawing/2014/main" id="{00000000-0008-0000-0900-0000B7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40" name="AutoShape 56">
          <a:extLst>
            <a:ext uri="{FF2B5EF4-FFF2-40B4-BE49-F238E27FC236}">
              <a16:creationId xmlns:a16="http://schemas.microsoft.com/office/drawing/2014/main" id="{00000000-0008-0000-0900-0000B8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41" name="AutoShape 57">
          <a:extLst>
            <a:ext uri="{FF2B5EF4-FFF2-40B4-BE49-F238E27FC236}">
              <a16:creationId xmlns:a16="http://schemas.microsoft.com/office/drawing/2014/main" id="{00000000-0008-0000-0900-0000B9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42" name="AutoShape 58">
          <a:extLst>
            <a:ext uri="{FF2B5EF4-FFF2-40B4-BE49-F238E27FC236}">
              <a16:creationId xmlns:a16="http://schemas.microsoft.com/office/drawing/2014/main" id="{00000000-0008-0000-0900-0000BA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43" name="AutoShape 59">
          <a:extLst>
            <a:ext uri="{FF2B5EF4-FFF2-40B4-BE49-F238E27FC236}">
              <a16:creationId xmlns:a16="http://schemas.microsoft.com/office/drawing/2014/main" id="{00000000-0008-0000-0900-0000BB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44" name="AutoShape 60">
          <a:extLst>
            <a:ext uri="{FF2B5EF4-FFF2-40B4-BE49-F238E27FC236}">
              <a16:creationId xmlns:a16="http://schemas.microsoft.com/office/drawing/2014/main" id="{00000000-0008-0000-0900-0000BC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45" name="AutoShape 61">
          <a:extLst>
            <a:ext uri="{FF2B5EF4-FFF2-40B4-BE49-F238E27FC236}">
              <a16:creationId xmlns:a16="http://schemas.microsoft.com/office/drawing/2014/main" id="{00000000-0008-0000-0900-0000BD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46" name="AutoShape 62">
          <a:extLst>
            <a:ext uri="{FF2B5EF4-FFF2-40B4-BE49-F238E27FC236}">
              <a16:creationId xmlns:a16="http://schemas.microsoft.com/office/drawing/2014/main" id="{00000000-0008-0000-0900-0000BE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47" name="AutoShape 63">
          <a:extLst>
            <a:ext uri="{FF2B5EF4-FFF2-40B4-BE49-F238E27FC236}">
              <a16:creationId xmlns:a16="http://schemas.microsoft.com/office/drawing/2014/main" id="{00000000-0008-0000-0900-0000BF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48" name="AutoShape 64">
          <a:extLst>
            <a:ext uri="{FF2B5EF4-FFF2-40B4-BE49-F238E27FC236}">
              <a16:creationId xmlns:a16="http://schemas.microsoft.com/office/drawing/2014/main" id="{00000000-0008-0000-0900-0000C0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49" name="AutoShape 65">
          <a:extLst>
            <a:ext uri="{FF2B5EF4-FFF2-40B4-BE49-F238E27FC236}">
              <a16:creationId xmlns:a16="http://schemas.microsoft.com/office/drawing/2014/main" id="{00000000-0008-0000-0900-0000C1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50" name="AutoShape 66">
          <a:extLst>
            <a:ext uri="{FF2B5EF4-FFF2-40B4-BE49-F238E27FC236}">
              <a16:creationId xmlns:a16="http://schemas.microsoft.com/office/drawing/2014/main" id="{00000000-0008-0000-0900-0000C2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51" name="AutoShape 67">
          <a:extLst>
            <a:ext uri="{FF2B5EF4-FFF2-40B4-BE49-F238E27FC236}">
              <a16:creationId xmlns:a16="http://schemas.microsoft.com/office/drawing/2014/main" id="{00000000-0008-0000-0900-0000C3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52" name="AutoShape 68">
          <a:extLst>
            <a:ext uri="{FF2B5EF4-FFF2-40B4-BE49-F238E27FC236}">
              <a16:creationId xmlns:a16="http://schemas.microsoft.com/office/drawing/2014/main" id="{00000000-0008-0000-0900-0000C4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53" name="AutoShape 69">
          <a:extLst>
            <a:ext uri="{FF2B5EF4-FFF2-40B4-BE49-F238E27FC236}">
              <a16:creationId xmlns:a16="http://schemas.microsoft.com/office/drawing/2014/main" id="{00000000-0008-0000-0900-0000C5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54" name="AutoShape 70">
          <a:extLst>
            <a:ext uri="{FF2B5EF4-FFF2-40B4-BE49-F238E27FC236}">
              <a16:creationId xmlns:a16="http://schemas.microsoft.com/office/drawing/2014/main" id="{00000000-0008-0000-0900-0000C6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55" name="AutoShape 71">
          <a:extLst>
            <a:ext uri="{FF2B5EF4-FFF2-40B4-BE49-F238E27FC236}">
              <a16:creationId xmlns:a16="http://schemas.microsoft.com/office/drawing/2014/main" id="{00000000-0008-0000-0900-0000C7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56" name="AutoShape 72">
          <a:extLst>
            <a:ext uri="{FF2B5EF4-FFF2-40B4-BE49-F238E27FC236}">
              <a16:creationId xmlns:a16="http://schemas.microsoft.com/office/drawing/2014/main" id="{00000000-0008-0000-0900-0000C8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57" name="AutoShape 73">
          <a:extLst>
            <a:ext uri="{FF2B5EF4-FFF2-40B4-BE49-F238E27FC236}">
              <a16:creationId xmlns:a16="http://schemas.microsoft.com/office/drawing/2014/main" id="{00000000-0008-0000-0900-0000C9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58" name="AutoShape 74">
          <a:extLst>
            <a:ext uri="{FF2B5EF4-FFF2-40B4-BE49-F238E27FC236}">
              <a16:creationId xmlns:a16="http://schemas.microsoft.com/office/drawing/2014/main" id="{00000000-0008-0000-0900-0000CA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59" name="AutoShape 75">
          <a:extLst>
            <a:ext uri="{FF2B5EF4-FFF2-40B4-BE49-F238E27FC236}">
              <a16:creationId xmlns:a16="http://schemas.microsoft.com/office/drawing/2014/main" id="{00000000-0008-0000-0900-0000CB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60" name="AutoShape 76">
          <a:extLst>
            <a:ext uri="{FF2B5EF4-FFF2-40B4-BE49-F238E27FC236}">
              <a16:creationId xmlns:a16="http://schemas.microsoft.com/office/drawing/2014/main" id="{00000000-0008-0000-0900-0000CC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61" name="AutoShape 77">
          <a:extLst>
            <a:ext uri="{FF2B5EF4-FFF2-40B4-BE49-F238E27FC236}">
              <a16:creationId xmlns:a16="http://schemas.microsoft.com/office/drawing/2014/main" id="{00000000-0008-0000-0900-0000CD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62" name="AutoShape 78">
          <a:extLst>
            <a:ext uri="{FF2B5EF4-FFF2-40B4-BE49-F238E27FC236}">
              <a16:creationId xmlns:a16="http://schemas.microsoft.com/office/drawing/2014/main" id="{00000000-0008-0000-0900-0000CE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63" name="AutoShape 79">
          <a:extLst>
            <a:ext uri="{FF2B5EF4-FFF2-40B4-BE49-F238E27FC236}">
              <a16:creationId xmlns:a16="http://schemas.microsoft.com/office/drawing/2014/main" id="{00000000-0008-0000-0900-0000CF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64" name="AutoShape 80">
          <a:extLst>
            <a:ext uri="{FF2B5EF4-FFF2-40B4-BE49-F238E27FC236}">
              <a16:creationId xmlns:a16="http://schemas.microsoft.com/office/drawing/2014/main" id="{00000000-0008-0000-0900-0000D0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65" name="AutoShape 81">
          <a:extLst>
            <a:ext uri="{FF2B5EF4-FFF2-40B4-BE49-F238E27FC236}">
              <a16:creationId xmlns:a16="http://schemas.microsoft.com/office/drawing/2014/main" id="{00000000-0008-0000-0900-0000D1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66" name="AutoShape 82">
          <a:extLst>
            <a:ext uri="{FF2B5EF4-FFF2-40B4-BE49-F238E27FC236}">
              <a16:creationId xmlns:a16="http://schemas.microsoft.com/office/drawing/2014/main" id="{00000000-0008-0000-0900-0000D2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67" name="AutoShape 83">
          <a:extLst>
            <a:ext uri="{FF2B5EF4-FFF2-40B4-BE49-F238E27FC236}">
              <a16:creationId xmlns:a16="http://schemas.microsoft.com/office/drawing/2014/main" id="{00000000-0008-0000-0900-0000D3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68" name="AutoShape 84">
          <a:extLst>
            <a:ext uri="{FF2B5EF4-FFF2-40B4-BE49-F238E27FC236}">
              <a16:creationId xmlns:a16="http://schemas.microsoft.com/office/drawing/2014/main" id="{00000000-0008-0000-0900-0000D4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69" name="AutoShape 85">
          <a:extLst>
            <a:ext uri="{FF2B5EF4-FFF2-40B4-BE49-F238E27FC236}">
              <a16:creationId xmlns:a16="http://schemas.microsoft.com/office/drawing/2014/main" id="{00000000-0008-0000-0900-0000D5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70" name="AutoShape 86">
          <a:extLst>
            <a:ext uri="{FF2B5EF4-FFF2-40B4-BE49-F238E27FC236}">
              <a16:creationId xmlns:a16="http://schemas.microsoft.com/office/drawing/2014/main" id="{00000000-0008-0000-0900-0000D6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71" name="AutoShape 87">
          <a:extLst>
            <a:ext uri="{FF2B5EF4-FFF2-40B4-BE49-F238E27FC236}">
              <a16:creationId xmlns:a16="http://schemas.microsoft.com/office/drawing/2014/main" id="{00000000-0008-0000-0900-0000D7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72" name="AutoShape 88">
          <a:extLst>
            <a:ext uri="{FF2B5EF4-FFF2-40B4-BE49-F238E27FC236}">
              <a16:creationId xmlns:a16="http://schemas.microsoft.com/office/drawing/2014/main" id="{00000000-0008-0000-0900-0000D8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73" name="AutoShape 89">
          <a:extLst>
            <a:ext uri="{FF2B5EF4-FFF2-40B4-BE49-F238E27FC236}">
              <a16:creationId xmlns:a16="http://schemas.microsoft.com/office/drawing/2014/main" id="{00000000-0008-0000-0900-0000D9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74" name="AutoShape 2">
          <a:extLst>
            <a:ext uri="{FF2B5EF4-FFF2-40B4-BE49-F238E27FC236}">
              <a16:creationId xmlns:a16="http://schemas.microsoft.com/office/drawing/2014/main" id="{00000000-0008-0000-0900-0000DA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75" name="AutoShape 19">
          <a:extLst>
            <a:ext uri="{FF2B5EF4-FFF2-40B4-BE49-F238E27FC236}">
              <a16:creationId xmlns:a16="http://schemas.microsoft.com/office/drawing/2014/main" id="{00000000-0008-0000-0900-0000DB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76" name="AutoShape 20">
          <a:extLst>
            <a:ext uri="{FF2B5EF4-FFF2-40B4-BE49-F238E27FC236}">
              <a16:creationId xmlns:a16="http://schemas.microsoft.com/office/drawing/2014/main" id="{00000000-0008-0000-0900-0000DC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77" name="AutoShape 21">
          <a:extLst>
            <a:ext uri="{FF2B5EF4-FFF2-40B4-BE49-F238E27FC236}">
              <a16:creationId xmlns:a16="http://schemas.microsoft.com/office/drawing/2014/main" id="{00000000-0008-0000-0900-0000DD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78" name="AutoShape 22">
          <a:extLst>
            <a:ext uri="{FF2B5EF4-FFF2-40B4-BE49-F238E27FC236}">
              <a16:creationId xmlns:a16="http://schemas.microsoft.com/office/drawing/2014/main" id="{00000000-0008-0000-0900-0000DE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79" name="AutoShape 23">
          <a:extLst>
            <a:ext uri="{FF2B5EF4-FFF2-40B4-BE49-F238E27FC236}">
              <a16:creationId xmlns:a16="http://schemas.microsoft.com/office/drawing/2014/main" id="{00000000-0008-0000-0900-0000DF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80" name="AutoShape 24">
          <a:extLst>
            <a:ext uri="{FF2B5EF4-FFF2-40B4-BE49-F238E27FC236}">
              <a16:creationId xmlns:a16="http://schemas.microsoft.com/office/drawing/2014/main" id="{00000000-0008-0000-0900-0000E0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81" name="AutoShape 25">
          <a:extLst>
            <a:ext uri="{FF2B5EF4-FFF2-40B4-BE49-F238E27FC236}">
              <a16:creationId xmlns:a16="http://schemas.microsoft.com/office/drawing/2014/main" id="{00000000-0008-0000-0900-0000E1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82" name="AutoShape 26">
          <a:extLst>
            <a:ext uri="{FF2B5EF4-FFF2-40B4-BE49-F238E27FC236}">
              <a16:creationId xmlns:a16="http://schemas.microsoft.com/office/drawing/2014/main" id="{00000000-0008-0000-0900-0000E2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83" name="AutoShape 27">
          <a:extLst>
            <a:ext uri="{FF2B5EF4-FFF2-40B4-BE49-F238E27FC236}">
              <a16:creationId xmlns:a16="http://schemas.microsoft.com/office/drawing/2014/main" id="{00000000-0008-0000-0900-0000E3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84" name="AutoShape 28">
          <a:extLst>
            <a:ext uri="{FF2B5EF4-FFF2-40B4-BE49-F238E27FC236}">
              <a16:creationId xmlns:a16="http://schemas.microsoft.com/office/drawing/2014/main" id="{00000000-0008-0000-0900-0000E4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85" name="AutoShape 29">
          <a:extLst>
            <a:ext uri="{FF2B5EF4-FFF2-40B4-BE49-F238E27FC236}">
              <a16:creationId xmlns:a16="http://schemas.microsoft.com/office/drawing/2014/main" id="{00000000-0008-0000-0900-0000E5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86" name="AutoShape 30">
          <a:extLst>
            <a:ext uri="{FF2B5EF4-FFF2-40B4-BE49-F238E27FC236}">
              <a16:creationId xmlns:a16="http://schemas.microsoft.com/office/drawing/2014/main" id="{00000000-0008-0000-0900-0000E6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87" name="AutoShape 31">
          <a:extLst>
            <a:ext uri="{FF2B5EF4-FFF2-40B4-BE49-F238E27FC236}">
              <a16:creationId xmlns:a16="http://schemas.microsoft.com/office/drawing/2014/main" id="{00000000-0008-0000-0900-0000E7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88" name="AutoShape 32">
          <a:extLst>
            <a:ext uri="{FF2B5EF4-FFF2-40B4-BE49-F238E27FC236}">
              <a16:creationId xmlns:a16="http://schemas.microsoft.com/office/drawing/2014/main" id="{00000000-0008-0000-0900-0000E8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89" name="AutoShape 33">
          <a:extLst>
            <a:ext uri="{FF2B5EF4-FFF2-40B4-BE49-F238E27FC236}">
              <a16:creationId xmlns:a16="http://schemas.microsoft.com/office/drawing/2014/main" id="{00000000-0008-0000-0900-0000E9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90" name="AutoShape 34">
          <a:extLst>
            <a:ext uri="{FF2B5EF4-FFF2-40B4-BE49-F238E27FC236}">
              <a16:creationId xmlns:a16="http://schemas.microsoft.com/office/drawing/2014/main" id="{00000000-0008-0000-0900-0000EA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91" name="AutoShape 35">
          <a:extLst>
            <a:ext uri="{FF2B5EF4-FFF2-40B4-BE49-F238E27FC236}">
              <a16:creationId xmlns:a16="http://schemas.microsoft.com/office/drawing/2014/main" id="{00000000-0008-0000-0900-0000EB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92" name="AutoShape 36">
          <a:extLst>
            <a:ext uri="{FF2B5EF4-FFF2-40B4-BE49-F238E27FC236}">
              <a16:creationId xmlns:a16="http://schemas.microsoft.com/office/drawing/2014/main" id="{00000000-0008-0000-0900-0000EC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93" name="AutoShape 37">
          <a:extLst>
            <a:ext uri="{FF2B5EF4-FFF2-40B4-BE49-F238E27FC236}">
              <a16:creationId xmlns:a16="http://schemas.microsoft.com/office/drawing/2014/main" id="{00000000-0008-0000-0900-0000ED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94" name="AutoShape 38">
          <a:extLst>
            <a:ext uri="{FF2B5EF4-FFF2-40B4-BE49-F238E27FC236}">
              <a16:creationId xmlns:a16="http://schemas.microsoft.com/office/drawing/2014/main" id="{00000000-0008-0000-0900-0000EE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95" name="AutoShape 39">
          <a:extLst>
            <a:ext uri="{FF2B5EF4-FFF2-40B4-BE49-F238E27FC236}">
              <a16:creationId xmlns:a16="http://schemas.microsoft.com/office/drawing/2014/main" id="{00000000-0008-0000-0900-0000EF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96" name="AutoShape 40">
          <a:extLst>
            <a:ext uri="{FF2B5EF4-FFF2-40B4-BE49-F238E27FC236}">
              <a16:creationId xmlns:a16="http://schemas.microsoft.com/office/drawing/2014/main" id="{00000000-0008-0000-0900-0000F0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97" name="AutoShape 41">
          <a:extLst>
            <a:ext uri="{FF2B5EF4-FFF2-40B4-BE49-F238E27FC236}">
              <a16:creationId xmlns:a16="http://schemas.microsoft.com/office/drawing/2014/main" id="{00000000-0008-0000-0900-0000F1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98" name="AutoShape 42">
          <a:extLst>
            <a:ext uri="{FF2B5EF4-FFF2-40B4-BE49-F238E27FC236}">
              <a16:creationId xmlns:a16="http://schemas.microsoft.com/office/drawing/2014/main" id="{00000000-0008-0000-0900-0000F2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499" name="AutoShape 43">
          <a:extLst>
            <a:ext uri="{FF2B5EF4-FFF2-40B4-BE49-F238E27FC236}">
              <a16:creationId xmlns:a16="http://schemas.microsoft.com/office/drawing/2014/main" id="{00000000-0008-0000-0900-0000F3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00" name="AutoShape 44">
          <a:extLst>
            <a:ext uri="{FF2B5EF4-FFF2-40B4-BE49-F238E27FC236}">
              <a16:creationId xmlns:a16="http://schemas.microsoft.com/office/drawing/2014/main" id="{00000000-0008-0000-0900-0000F4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01" name="AutoShape 45">
          <a:extLst>
            <a:ext uri="{FF2B5EF4-FFF2-40B4-BE49-F238E27FC236}">
              <a16:creationId xmlns:a16="http://schemas.microsoft.com/office/drawing/2014/main" id="{00000000-0008-0000-0900-0000F5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02" name="AutoShape 46">
          <a:extLst>
            <a:ext uri="{FF2B5EF4-FFF2-40B4-BE49-F238E27FC236}">
              <a16:creationId xmlns:a16="http://schemas.microsoft.com/office/drawing/2014/main" id="{00000000-0008-0000-0900-0000F6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03" name="AutoShape 47">
          <a:extLst>
            <a:ext uri="{FF2B5EF4-FFF2-40B4-BE49-F238E27FC236}">
              <a16:creationId xmlns:a16="http://schemas.microsoft.com/office/drawing/2014/main" id="{00000000-0008-0000-0900-0000F7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04" name="AutoShape 48">
          <a:extLst>
            <a:ext uri="{FF2B5EF4-FFF2-40B4-BE49-F238E27FC236}">
              <a16:creationId xmlns:a16="http://schemas.microsoft.com/office/drawing/2014/main" id="{00000000-0008-0000-0900-0000F8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05" name="AutoShape 49">
          <a:extLst>
            <a:ext uri="{FF2B5EF4-FFF2-40B4-BE49-F238E27FC236}">
              <a16:creationId xmlns:a16="http://schemas.microsoft.com/office/drawing/2014/main" id="{00000000-0008-0000-0900-0000F9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06" name="AutoShape 50">
          <a:extLst>
            <a:ext uri="{FF2B5EF4-FFF2-40B4-BE49-F238E27FC236}">
              <a16:creationId xmlns:a16="http://schemas.microsoft.com/office/drawing/2014/main" id="{00000000-0008-0000-0900-0000FA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07" name="AutoShape 51">
          <a:extLst>
            <a:ext uri="{FF2B5EF4-FFF2-40B4-BE49-F238E27FC236}">
              <a16:creationId xmlns:a16="http://schemas.microsoft.com/office/drawing/2014/main" id="{00000000-0008-0000-0900-0000FB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08" name="AutoShape 52">
          <a:extLst>
            <a:ext uri="{FF2B5EF4-FFF2-40B4-BE49-F238E27FC236}">
              <a16:creationId xmlns:a16="http://schemas.microsoft.com/office/drawing/2014/main" id="{00000000-0008-0000-0900-0000FC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09" name="AutoShape 53">
          <a:extLst>
            <a:ext uri="{FF2B5EF4-FFF2-40B4-BE49-F238E27FC236}">
              <a16:creationId xmlns:a16="http://schemas.microsoft.com/office/drawing/2014/main" id="{00000000-0008-0000-0900-0000FD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10" name="AutoShape 54">
          <a:extLst>
            <a:ext uri="{FF2B5EF4-FFF2-40B4-BE49-F238E27FC236}">
              <a16:creationId xmlns:a16="http://schemas.microsoft.com/office/drawing/2014/main" id="{00000000-0008-0000-0900-0000FE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11" name="AutoShape 55">
          <a:extLst>
            <a:ext uri="{FF2B5EF4-FFF2-40B4-BE49-F238E27FC236}">
              <a16:creationId xmlns:a16="http://schemas.microsoft.com/office/drawing/2014/main" id="{00000000-0008-0000-0900-0000FF01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12" name="AutoShape 56">
          <a:extLst>
            <a:ext uri="{FF2B5EF4-FFF2-40B4-BE49-F238E27FC236}">
              <a16:creationId xmlns:a16="http://schemas.microsoft.com/office/drawing/2014/main" id="{00000000-0008-0000-0900-000000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13" name="AutoShape 57">
          <a:extLst>
            <a:ext uri="{FF2B5EF4-FFF2-40B4-BE49-F238E27FC236}">
              <a16:creationId xmlns:a16="http://schemas.microsoft.com/office/drawing/2014/main" id="{00000000-0008-0000-0900-000001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14" name="AutoShape 58">
          <a:extLst>
            <a:ext uri="{FF2B5EF4-FFF2-40B4-BE49-F238E27FC236}">
              <a16:creationId xmlns:a16="http://schemas.microsoft.com/office/drawing/2014/main" id="{00000000-0008-0000-0900-000002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15" name="AutoShape 59">
          <a:extLst>
            <a:ext uri="{FF2B5EF4-FFF2-40B4-BE49-F238E27FC236}">
              <a16:creationId xmlns:a16="http://schemas.microsoft.com/office/drawing/2014/main" id="{00000000-0008-0000-0900-000003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16" name="AutoShape 60">
          <a:extLst>
            <a:ext uri="{FF2B5EF4-FFF2-40B4-BE49-F238E27FC236}">
              <a16:creationId xmlns:a16="http://schemas.microsoft.com/office/drawing/2014/main" id="{00000000-0008-0000-0900-000004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17" name="AutoShape 61">
          <a:extLst>
            <a:ext uri="{FF2B5EF4-FFF2-40B4-BE49-F238E27FC236}">
              <a16:creationId xmlns:a16="http://schemas.microsoft.com/office/drawing/2014/main" id="{00000000-0008-0000-0900-000005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18" name="AutoShape 62">
          <a:extLst>
            <a:ext uri="{FF2B5EF4-FFF2-40B4-BE49-F238E27FC236}">
              <a16:creationId xmlns:a16="http://schemas.microsoft.com/office/drawing/2014/main" id="{00000000-0008-0000-0900-000006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19" name="AutoShape 63">
          <a:extLst>
            <a:ext uri="{FF2B5EF4-FFF2-40B4-BE49-F238E27FC236}">
              <a16:creationId xmlns:a16="http://schemas.microsoft.com/office/drawing/2014/main" id="{00000000-0008-0000-0900-000007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20" name="AutoShape 64">
          <a:extLst>
            <a:ext uri="{FF2B5EF4-FFF2-40B4-BE49-F238E27FC236}">
              <a16:creationId xmlns:a16="http://schemas.microsoft.com/office/drawing/2014/main" id="{00000000-0008-0000-0900-000008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21" name="AutoShape 65">
          <a:extLst>
            <a:ext uri="{FF2B5EF4-FFF2-40B4-BE49-F238E27FC236}">
              <a16:creationId xmlns:a16="http://schemas.microsoft.com/office/drawing/2014/main" id="{00000000-0008-0000-0900-000009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22" name="AutoShape 66">
          <a:extLst>
            <a:ext uri="{FF2B5EF4-FFF2-40B4-BE49-F238E27FC236}">
              <a16:creationId xmlns:a16="http://schemas.microsoft.com/office/drawing/2014/main" id="{00000000-0008-0000-0900-00000A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23" name="AutoShape 67">
          <a:extLst>
            <a:ext uri="{FF2B5EF4-FFF2-40B4-BE49-F238E27FC236}">
              <a16:creationId xmlns:a16="http://schemas.microsoft.com/office/drawing/2014/main" id="{00000000-0008-0000-0900-00000B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24" name="AutoShape 68">
          <a:extLst>
            <a:ext uri="{FF2B5EF4-FFF2-40B4-BE49-F238E27FC236}">
              <a16:creationId xmlns:a16="http://schemas.microsoft.com/office/drawing/2014/main" id="{00000000-0008-0000-0900-00000C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25" name="AutoShape 69">
          <a:extLst>
            <a:ext uri="{FF2B5EF4-FFF2-40B4-BE49-F238E27FC236}">
              <a16:creationId xmlns:a16="http://schemas.microsoft.com/office/drawing/2014/main" id="{00000000-0008-0000-0900-00000D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26" name="AutoShape 70">
          <a:extLst>
            <a:ext uri="{FF2B5EF4-FFF2-40B4-BE49-F238E27FC236}">
              <a16:creationId xmlns:a16="http://schemas.microsoft.com/office/drawing/2014/main" id="{00000000-0008-0000-0900-00000E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27" name="AutoShape 71">
          <a:extLst>
            <a:ext uri="{FF2B5EF4-FFF2-40B4-BE49-F238E27FC236}">
              <a16:creationId xmlns:a16="http://schemas.microsoft.com/office/drawing/2014/main" id="{00000000-0008-0000-0900-00000F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28" name="AutoShape 72">
          <a:extLst>
            <a:ext uri="{FF2B5EF4-FFF2-40B4-BE49-F238E27FC236}">
              <a16:creationId xmlns:a16="http://schemas.microsoft.com/office/drawing/2014/main" id="{00000000-0008-0000-0900-000010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29" name="AutoShape 73">
          <a:extLst>
            <a:ext uri="{FF2B5EF4-FFF2-40B4-BE49-F238E27FC236}">
              <a16:creationId xmlns:a16="http://schemas.microsoft.com/office/drawing/2014/main" id="{00000000-0008-0000-0900-000011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30" name="AutoShape 74">
          <a:extLst>
            <a:ext uri="{FF2B5EF4-FFF2-40B4-BE49-F238E27FC236}">
              <a16:creationId xmlns:a16="http://schemas.microsoft.com/office/drawing/2014/main" id="{00000000-0008-0000-0900-000012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31" name="AutoShape 75">
          <a:extLst>
            <a:ext uri="{FF2B5EF4-FFF2-40B4-BE49-F238E27FC236}">
              <a16:creationId xmlns:a16="http://schemas.microsoft.com/office/drawing/2014/main" id="{00000000-0008-0000-0900-000013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32" name="AutoShape 76">
          <a:extLst>
            <a:ext uri="{FF2B5EF4-FFF2-40B4-BE49-F238E27FC236}">
              <a16:creationId xmlns:a16="http://schemas.microsoft.com/office/drawing/2014/main" id="{00000000-0008-0000-0900-000014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33" name="AutoShape 77">
          <a:extLst>
            <a:ext uri="{FF2B5EF4-FFF2-40B4-BE49-F238E27FC236}">
              <a16:creationId xmlns:a16="http://schemas.microsoft.com/office/drawing/2014/main" id="{00000000-0008-0000-0900-000015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34" name="AutoShape 78">
          <a:extLst>
            <a:ext uri="{FF2B5EF4-FFF2-40B4-BE49-F238E27FC236}">
              <a16:creationId xmlns:a16="http://schemas.microsoft.com/office/drawing/2014/main" id="{00000000-0008-0000-0900-000016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35" name="AutoShape 79">
          <a:extLst>
            <a:ext uri="{FF2B5EF4-FFF2-40B4-BE49-F238E27FC236}">
              <a16:creationId xmlns:a16="http://schemas.microsoft.com/office/drawing/2014/main" id="{00000000-0008-0000-0900-000017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36" name="AutoShape 80">
          <a:extLst>
            <a:ext uri="{FF2B5EF4-FFF2-40B4-BE49-F238E27FC236}">
              <a16:creationId xmlns:a16="http://schemas.microsoft.com/office/drawing/2014/main" id="{00000000-0008-0000-0900-000018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37" name="AutoShape 81">
          <a:extLst>
            <a:ext uri="{FF2B5EF4-FFF2-40B4-BE49-F238E27FC236}">
              <a16:creationId xmlns:a16="http://schemas.microsoft.com/office/drawing/2014/main" id="{00000000-0008-0000-0900-000019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38" name="AutoShape 82">
          <a:extLst>
            <a:ext uri="{FF2B5EF4-FFF2-40B4-BE49-F238E27FC236}">
              <a16:creationId xmlns:a16="http://schemas.microsoft.com/office/drawing/2014/main" id="{00000000-0008-0000-0900-00001A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39" name="AutoShape 83">
          <a:extLst>
            <a:ext uri="{FF2B5EF4-FFF2-40B4-BE49-F238E27FC236}">
              <a16:creationId xmlns:a16="http://schemas.microsoft.com/office/drawing/2014/main" id="{00000000-0008-0000-0900-00001B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40" name="AutoShape 84">
          <a:extLst>
            <a:ext uri="{FF2B5EF4-FFF2-40B4-BE49-F238E27FC236}">
              <a16:creationId xmlns:a16="http://schemas.microsoft.com/office/drawing/2014/main" id="{00000000-0008-0000-0900-00001C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41" name="AutoShape 85">
          <a:extLst>
            <a:ext uri="{FF2B5EF4-FFF2-40B4-BE49-F238E27FC236}">
              <a16:creationId xmlns:a16="http://schemas.microsoft.com/office/drawing/2014/main" id="{00000000-0008-0000-0900-00001D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42" name="AutoShape 86">
          <a:extLst>
            <a:ext uri="{FF2B5EF4-FFF2-40B4-BE49-F238E27FC236}">
              <a16:creationId xmlns:a16="http://schemas.microsoft.com/office/drawing/2014/main" id="{00000000-0008-0000-0900-00001E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43" name="AutoShape 87">
          <a:extLst>
            <a:ext uri="{FF2B5EF4-FFF2-40B4-BE49-F238E27FC236}">
              <a16:creationId xmlns:a16="http://schemas.microsoft.com/office/drawing/2014/main" id="{00000000-0008-0000-0900-00001F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44" name="AutoShape 88">
          <a:extLst>
            <a:ext uri="{FF2B5EF4-FFF2-40B4-BE49-F238E27FC236}">
              <a16:creationId xmlns:a16="http://schemas.microsoft.com/office/drawing/2014/main" id="{00000000-0008-0000-0900-000020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45" name="AutoShape 89">
          <a:extLst>
            <a:ext uri="{FF2B5EF4-FFF2-40B4-BE49-F238E27FC236}">
              <a16:creationId xmlns:a16="http://schemas.microsoft.com/office/drawing/2014/main" id="{00000000-0008-0000-0900-000021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46" name="AutoShape 2">
          <a:extLst>
            <a:ext uri="{FF2B5EF4-FFF2-40B4-BE49-F238E27FC236}">
              <a16:creationId xmlns:a16="http://schemas.microsoft.com/office/drawing/2014/main" id="{00000000-0008-0000-0900-000022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47" name="AutoShape 19">
          <a:extLst>
            <a:ext uri="{FF2B5EF4-FFF2-40B4-BE49-F238E27FC236}">
              <a16:creationId xmlns:a16="http://schemas.microsoft.com/office/drawing/2014/main" id="{00000000-0008-0000-0900-000023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48" name="AutoShape 20">
          <a:extLst>
            <a:ext uri="{FF2B5EF4-FFF2-40B4-BE49-F238E27FC236}">
              <a16:creationId xmlns:a16="http://schemas.microsoft.com/office/drawing/2014/main" id="{00000000-0008-0000-0900-000024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49" name="AutoShape 21">
          <a:extLst>
            <a:ext uri="{FF2B5EF4-FFF2-40B4-BE49-F238E27FC236}">
              <a16:creationId xmlns:a16="http://schemas.microsoft.com/office/drawing/2014/main" id="{00000000-0008-0000-0900-000025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50" name="AutoShape 22">
          <a:extLst>
            <a:ext uri="{FF2B5EF4-FFF2-40B4-BE49-F238E27FC236}">
              <a16:creationId xmlns:a16="http://schemas.microsoft.com/office/drawing/2014/main" id="{00000000-0008-0000-0900-000026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51" name="AutoShape 23">
          <a:extLst>
            <a:ext uri="{FF2B5EF4-FFF2-40B4-BE49-F238E27FC236}">
              <a16:creationId xmlns:a16="http://schemas.microsoft.com/office/drawing/2014/main" id="{00000000-0008-0000-0900-000027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52" name="AutoShape 24">
          <a:extLst>
            <a:ext uri="{FF2B5EF4-FFF2-40B4-BE49-F238E27FC236}">
              <a16:creationId xmlns:a16="http://schemas.microsoft.com/office/drawing/2014/main" id="{00000000-0008-0000-0900-000028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53" name="AutoShape 25">
          <a:extLst>
            <a:ext uri="{FF2B5EF4-FFF2-40B4-BE49-F238E27FC236}">
              <a16:creationId xmlns:a16="http://schemas.microsoft.com/office/drawing/2014/main" id="{00000000-0008-0000-0900-000029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54" name="AutoShape 26">
          <a:extLst>
            <a:ext uri="{FF2B5EF4-FFF2-40B4-BE49-F238E27FC236}">
              <a16:creationId xmlns:a16="http://schemas.microsoft.com/office/drawing/2014/main" id="{00000000-0008-0000-0900-00002A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55" name="AutoShape 27">
          <a:extLst>
            <a:ext uri="{FF2B5EF4-FFF2-40B4-BE49-F238E27FC236}">
              <a16:creationId xmlns:a16="http://schemas.microsoft.com/office/drawing/2014/main" id="{00000000-0008-0000-0900-00002B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56" name="AutoShape 28">
          <a:extLst>
            <a:ext uri="{FF2B5EF4-FFF2-40B4-BE49-F238E27FC236}">
              <a16:creationId xmlns:a16="http://schemas.microsoft.com/office/drawing/2014/main" id="{00000000-0008-0000-0900-00002C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57" name="AutoShape 29">
          <a:extLst>
            <a:ext uri="{FF2B5EF4-FFF2-40B4-BE49-F238E27FC236}">
              <a16:creationId xmlns:a16="http://schemas.microsoft.com/office/drawing/2014/main" id="{00000000-0008-0000-0900-00002D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58" name="AutoShape 30">
          <a:extLst>
            <a:ext uri="{FF2B5EF4-FFF2-40B4-BE49-F238E27FC236}">
              <a16:creationId xmlns:a16="http://schemas.microsoft.com/office/drawing/2014/main" id="{00000000-0008-0000-0900-00002E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59" name="AutoShape 31">
          <a:extLst>
            <a:ext uri="{FF2B5EF4-FFF2-40B4-BE49-F238E27FC236}">
              <a16:creationId xmlns:a16="http://schemas.microsoft.com/office/drawing/2014/main" id="{00000000-0008-0000-0900-00002F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60" name="AutoShape 32">
          <a:extLst>
            <a:ext uri="{FF2B5EF4-FFF2-40B4-BE49-F238E27FC236}">
              <a16:creationId xmlns:a16="http://schemas.microsoft.com/office/drawing/2014/main" id="{00000000-0008-0000-0900-000030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61" name="AutoShape 33">
          <a:extLst>
            <a:ext uri="{FF2B5EF4-FFF2-40B4-BE49-F238E27FC236}">
              <a16:creationId xmlns:a16="http://schemas.microsoft.com/office/drawing/2014/main" id="{00000000-0008-0000-0900-000031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62" name="AutoShape 34">
          <a:extLst>
            <a:ext uri="{FF2B5EF4-FFF2-40B4-BE49-F238E27FC236}">
              <a16:creationId xmlns:a16="http://schemas.microsoft.com/office/drawing/2014/main" id="{00000000-0008-0000-0900-000032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63" name="AutoShape 35">
          <a:extLst>
            <a:ext uri="{FF2B5EF4-FFF2-40B4-BE49-F238E27FC236}">
              <a16:creationId xmlns:a16="http://schemas.microsoft.com/office/drawing/2014/main" id="{00000000-0008-0000-0900-000033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64" name="AutoShape 36">
          <a:extLst>
            <a:ext uri="{FF2B5EF4-FFF2-40B4-BE49-F238E27FC236}">
              <a16:creationId xmlns:a16="http://schemas.microsoft.com/office/drawing/2014/main" id="{00000000-0008-0000-0900-000034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65" name="AutoShape 37">
          <a:extLst>
            <a:ext uri="{FF2B5EF4-FFF2-40B4-BE49-F238E27FC236}">
              <a16:creationId xmlns:a16="http://schemas.microsoft.com/office/drawing/2014/main" id="{00000000-0008-0000-0900-000035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66" name="AutoShape 38">
          <a:extLst>
            <a:ext uri="{FF2B5EF4-FFF2-40B4-BE49-F238E27FC236}">
              <a16:creationId xmlns:a16="http://schemas.microsoft.com/office/drawing/2014/main" id="{00000000-0008-0000-0900-000036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67" name="AutoShape 39">
          <a:extLst>
            <a:ext uri="{FF2B5EF4-FFF2-40B4-BE49-F238E27FC236}">
              <a16:creationId xmlns:a16="http://schemas.microsoft.com/office/drawing/2014/main" id="{00000000-0008-0000-0900-000037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68" name="AutoShape 40">
          <a:extLst>
            <a:ext uri="{FF2B5EF4-FFF2-40B4-BE49-F238E27FC236}">
              <a16:creationId xmlns:a16="http://schemas.microsoft.com/office/drawing/2014/main" id="{00000000-0008-0000-0900-000038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69" name="AutoShape 41">
          <a:extLst>
            <a:ext uri="{FF2B5EF4-FFF2-40B4-BE49-F238E27FC236}">
              <a16:creationId xmlns:a16="http://schemas.microsoft.com/office/drawing/2014/main" id="{00000000-0008-0000-0900-000039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70" name="AutoShape 42">
          <a:extLst>
            <a:ext uri="{FF2B5EF4-FFF2-40B4-BE49-F238E27FC236}">
              <a16:creationId xmlns:a16="http://schemas.microsoft.com/office/drawing/2014/main" id="{00000000-0008-0000-0900-00003A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71" name="AutoShape 43">
          <a:extLst>
            <a:ext uri="{FF2B5EF4-FFF2-40B4-BE49-F238E27FC236}">
              <a16:creationId xmlns:a16="http://schemas.microsoft.com/office/drawing/2014/main" id="{00000000-0008-0000-0900-00003B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72" name="AutoShape 44">
          <a:extLst>
            <a:ext uri="{FF2B5EF4-FFF2-40B4-BE49-F238E27FC236}">
              <a16:creationId xmlns:a16="http://schemas.microsoft.com/office/drawing/2014/main" id="{00000000-0008-0000-0900-00003C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73" name="AutoShape 45">
          <a:extLst>
            <a:ext uri="{FF2B5EF4-FFF2-40B4-BE49-F238E27FC236}">
              <a16:creationId xmlns:a16="http://schemas.microsoft.com/office/drawing/2014/main" id="{00000000-0008-0000-0900-00003D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74" name="AutoShape 46">
          <a:extLst>
            <a:ext uri="{FF2B5EF4-FFF2-40B4-BE49-F238E27FC236}">
              <a16:creationId xmlns:a16="http://schemas.microsoft.com/office/drawing/2014/main" id="{00000000-0008-0000-0900-00003E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75" name="AutoShape 47">
          <a:extLst>
            <a:ext uri="{FF2B5EF4-FFF2-40B4-BE49-F238E27FC236}">
              <a16:creationId xmlns:a16="http://schemas.microsoft.com/office/drawing/2014/main" id="{00000000-0008-0000-0900-00003F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76" name="AutoShape 48">
          <a:extLst>
            <a:ext uri="{FF2B5EF4-FFF2-40B4-BE49-F238E27FC236}">
              <a16:creationId xmlns:a16="http://schemas.microsoft.com/office/drawing/2014/main" id="{00000000-0008-0000-0900-000040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77" name="AutoShape 49">
          <a:extLst>
            <a:ext uri="{FF2B5EF4-FFF2-40B4-BE49-F238E27FC236}">
              <a16:creationId xmlns:a16="http://schemas.microsoft.com/office/drawing/2014/main" id="{00000000-0008-0000-0900-000041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78" name="AutoShape 50">
          <a:extLst>
            <a:ext uri="{FF2B5EF4-FFF2-40B4-BE49-F238E27FC236}">
              <a16:creationId xmlns:a16="http://schemas.microsoft.com/office/drawing/2014/main" id="{00000000-0008-0000-0900-000042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79" name="AutoShape 51">
          <a:extLst>
            <a:ext uri="{FF2B5EF4-FFF2-40B4-BE49-F238E27FC236}">
              <a16:creationId xmlns:a16="http://schemas.microsoft.com/office/drawing/2014/main" id="{00000000-0008-0000-0900-000043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80" name="AutoShape 52">
          <a:extLst>
            <a:ext uri="{FF2B5EF4-FFF2-40B4-BE49-F238E27FC236}">
              <a16:creationId xmlns:a16="http://schemas.microsoft.com/office/drawing/2014/main" id="{00000000-0008-0000-0900-000044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81" name="AutoShape 53">
          <a:extLst>
            <a:ext uri="{FF2B5EF4-FFF2-40B4-BE49-F238E27FC236}">
              <a16:creationId xmlns:a16="http://schemas.microsoft.com/office/drawing/2014/main" id="{00000000-0008-0000-0900-000045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82" name="AutoShape 54">
          <a:extLst>
            <a:ext uri="{FF2B5EF4-FFF2-40B4-BE49-F238E27FC236}">
              <a16:creationId xmlns:a16="http://schemas.microsoft.com/office/drawing/2014/main" id="{00000000-0008-0000-0900-000046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83" name="AutoShape 55">
          <a:extLst>
            <a:ext uri="{FF2B5EF4-FFF2-40B4-BE49-F238E27FC236}">
              <a16:creationId xmlns:a16="http://schemas.microsoft.com/office/drawing/2014/main" id="{00000000-0008-0000-0900-000047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84" name="AutoShape 56">
          <a:extLst>
            <a:ext uri="{FF2B5EF4-FFF2-40B4-BE49-F238E27FC236}">
              <a16:creationId xmlns:a16="http://schemas.microsoft.com/office/drawing/2014/main" id="{00000000-0008-0000-0900-000048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85" name="AutoShape 57">
          <a:extLst>
            <a:ext uri="{FF2B5EF4-FFF2-40B4-BE49-F238E27FC236}">
              <a16:creationId xmlns:a16="http://schemas.microsoft.com/office/drawing/2014/main" id="{00000000-0008-0000-0900-000049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86" name="AutoShape 58">
          <a:extLst>
            <a:ext uri="{FF2B5EF4-FFF2-40B4-BE49-F238E27FC236}">
              <a16:creationId xmlns:a16="http://schemas.microsoft.com/office/drawing/2014/main" id="{00000000-0008-0000-0900-00004A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87" name="AutoShape 59">
          <a:extLst>
            <a:ext uri="{FF2B5EF4-FFF2-40B4-BE49-F238E27FC236}">
              <a16:creationId xmlns:a16="http://schemas.microsoft.com/office/drawing/2014/main" id="{00000000-0008-0000-0900-00004B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88" name="AutoShape 60">
          <a:extLst>
            <a:ext uri="{FF2B5EF4-FFF2-40B4-BE49-F238E27FC236}">
              <a16:creationId xmlns:a16="http://schemas.microsoft.com/office/drawing/2014/main" id="{00000000-0008-0000-0900-00004C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89" name="AutoShape 61">
          <a:extLst>
            <a:ext uri="{FF2B5EF4-FFF2-40B4-BE49-F238E27FC236}">
              <a16:creationId xmlns:a16="http://schemas.microsoft.com/office/drawing/2014/main" id="{00000000-0008-0000-0900-00004D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90" name="AutoShape 62">
          <a:extLst>
            <a:ext uri="{FF2B5EF4-FFF2-40B4-BE49-F238E27FC236}">
              <a16:creationId xmlns:a16="http://schemas.microsoft.com/office/drawing/2014/main" id="{00000000-0008-0000-0900-00004E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91" name="AutoShape 63">
          <a:extLst>
            <a:ext uri="{FF2B5EF4-FFF2-40B4-BE49-F238E27FC236}">
              <a16:creationId xmlns:a16="http://schemas.microsoft.com/office/drawing/2014/main" id="{00000000-0008-0000-0900-00004F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92" name="AutoShape 64">
          <a:extLst>
            <a:ext uri="{FF2B5EF4-FFF2-40B4-BE49-F238E27FC236}">
              <a16:creationId xmlns:a16="http://schemas.microsoft.com/office/drawing/2014/main" id="{00000000-0008-0000-0900-000050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93" name="AutoShape 65">
          <a:extLst>
            <a:ext uri="{FF2B5EF4-FFF2-40B4-BE49-F238E27FC236}">
              <a16:creationId xmlns:a16="http://schemas.microsoft.com/office/drawing/2014/main" id="{00000000-0008-0000-0900-000051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94" name="AutoShape 66">
          <a:extLst>
            <a:ext uri="{FF2B5EF4-FFF2-40B4-BE49-F238E27FC236}">
              <a16:creationId xmlns:a16="http://schemas.microsoft.com/office/drawing/2014/main" id="{00000000-0008-0000-0900-000052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95" name="AutoShape 67">
          <a:extLst>
            <a:ext uri="{FF2B5EF4-FFF2-40B4-BE49-F238E27FC236}">
              <a16:creationId xmlns:a16="http://schemas.microsoft.com/office/drawing/2014/main" id="{00000000-0008-0000-0900-000053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96" name="AutoShape 68">
          <a:extLst>
            <a:ext uri="{FF2B5EF4-FFF2-40B4-BE49-F238E27FC236}">
              <a16:creationId xmlns:a16="http://schemas.microsoft.com/office/drawing/2014/main" id="{00000000-0008-0000-0900-000054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97" name="AutoShape 69">
          <a:extLst>
            <a:ext uri="{FF2B5EF4-FFF2-40B4-BE49-F238E27FC236}">
              <a16:creationId xmlns:a16="http://schemas.microsoft.com/office/drawing/2014/main" id="{00000000-0008-0000-0900-000055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98" name="AutoShape 70">
          <a:extLst>
            <a:ext uri="{FF2B5EF4-FFF2-40B4-BE49-F238E27FC236}">
              <a16:creationId xmlns:a16="http://schemas.microsoft.com/office/drawing/2014/main" id="{00000000-0008-0000-0900-000056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599" name="AutoShape 71">
          <a:extLst>
            <a:ext uri="{FF2B5EF4-FFF2-40B4-BE49-F238E27FC236}">
              <a16:creationId xmlns:a16="http://schemas.microsoft.com/office/drawing/2014/main" id="{00000000-0008-0000-0900-000057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600" name="AutoShape 72">
          <a:extLst>
            <a:ext uri="{FF2B5EF4-FFF2-40B4-BE49-F238E27FC236}">
              <a16:creationId xmlns:a16="http://schemas.microsoft.com/office/drawing/2014/main" id="{00000000-0008-0000-0900-000058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601" name="AutoShape 73">
          <a:extLst>
            <a:ext uri="{FF2B5EF4-FFF2-40B4-BE49-F238E27FC236}">
              <a16:creationId xmlns:a16="http://schemas.microsoft.com/office/drawing/2014/main" id="{00000000-0008-0000-0900-000059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602" name="AutoShape 74">
          <a:extLst>
            <a:ext uri="{FF2B5EF4-FFF2-40B4-BE49-F238E27FC236}">
              <a16:creationId xmlns:a16="http://schemas.microsoft.com/office/drawing/2014/main" id="{00000000-0008-0000-0900-00005A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603" name="AutoShape 75">
          <a:extLst>
            <a:ext uri="{FF2B5EF4-FFF2-40B4-BE49-F238E27FC236}">
              <a16:creationId xmlns:a16="http://schemas.microsoft.com/office/drawing/2014/main" id="{00000000-0008-0000-0900-00005B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604" name="AutoShape 76">
          <a:extLst>
            <a:ext uri="{FF2B5EF4-FFF2-40B4-BE49-F238E27FC236}">
              <a16:creationId xmlns:a16="http://schemas.microsoft.com/office/drawing/2014/main" id="{00000000-0008-0000-0900-00005C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605" name="AutoShape 77">
          <a:extLst>
            <a:ext uri="{FF2B5EF4-FFF2-40B4-BE49-F238E27FC236}">
              <a16:creationId xmlns:a16="http://schemas.microsoft.com/office/drawing/2014/main" id="{00000000-0008-0000-0900-00005D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606" name="AutoShape 78">
          <a:extLst>
            <a:ext uri="{FF2B5EF4-FFF2-40B4-BE49-F238E27FC236}">
              <a16:creationId xmlns:a16="http://schemas.microsoft.com/office/drawing/2014/main" id="{00000000-0008-0000-0900-00005E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607" name="AutoShape 79">
          <a:extLst>
            <a:ext uri="{FF2B5EF4-FFF2-40B4-BE49-F238E27FC236}">
              <a16:creationId xmlns:a16="http://schemas.microsoft.com/office/drawing/2014/main" id="{00000000-0008-0000-0900-00005F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608" name="AutoShape 80">
          <a:extLst>
            <a:ext uri="{FF2B5EF4-FFF2-40B4-BE49-F238E27FC236}">
              <a16:creationId xmlns:a16="http://schemas.microsoft.com/office/drawing/2014/main" id="{00000000-0008-0000-0900-000060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609" name="AutoShape 81">
          <a:extLst>
            <a:ext uri="{FF2B5EF4-FFF2-40B4-BE49-F238E27FC236}">
              <a16:creationId xmlns:a16="http://schemas.microsoft.com/office/drawing/2014/main" id="{00000000-0008-0000-0900-000061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610" name="AutoShape 82">
          <a:extLst>
            <a:ext uri="{FF2B5EF4-FFF2-40B4-BE49-F238E27FC236}">
              <a16:creationId xmlns:a16="http://schemas.microsoft.com/office/drawing/2014/main" id="{00000000-0008-0000-0900-000062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611" name="AutoShape 83">
          <a:extLst>
            <a:ext uri="{FF2B5EF4-FFF2-40B4-BE49-F238E27FC236}">
              <a16:creationId xmlns:a16="http://schemas.microsoft.com/office/drawing/2014/main" id="{00000000-0008-0000-0900-000063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612" name="AutoShape 84">
          <a:extLst>
            <a:ext uri="{FF2B5EF4-FFF2-40B4-BE49-F238E27FC236}">
              <a16:creationId xmlns:a16="http://schemas.microsoft.com/office/drawing/2014/main" id="{00000000-0008-0000-0900-000064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613" name="AutoShape 85">
          <a:extLst>
            <a:ext uri="{FF2B5EF4-FFF2-40B4-BE49-F238E27FC236}">
              <a16:creationId xmlns:a16="http://schemas.microsoft.com/office/drawing/2014/main" id="{00000000-0008-0000-0900-000065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614" name="AutoShape 86">
          <a:extLst>
            <a:ext uri="{FF2B5EF4-FFF2-40B4-BE49-F238E27FC236}">
              <a16:creationId xmlns:a16="http://schemas.microsoft.com/office/drawing/2014/main" id="{00000000-0008-0000-0900-000066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615" name="AutoShape 87">
          <a:extLst>
            <a:ext uri="{FF2B5EF4-FFF2-40B4-BE49-F238E27FC236}">
              <a16:creationId xmlns:a16="http://schemas.microsoft.com/office/drawing/2014/main" id="{00000000-0008-0000-0900-000067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616" name="AutoShape 88">
          <a:extLst>
            <a:ext uri="{FF2B5EF4-FFF2-40B4-BE49-F238E27FC236}">
              <a16:creationId xmlns:a16="http://schemas.microsoft.com/office/drawing/2014/main" id="{00000000-0008-0000-0900-000068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682</xdr:row>
      <xdr:rowOff>0</xdr:rowOff>
    </xdr:from>
    <xdr:to>
      <xdr:col>13</xdr:col>
      <xdr:colOff>0</xdr:colOff>
      <xdr:row>682</xdr:row>
      <xdr:rowOff>0</xdr:rowOff>
    </xdr:to>
    <xdr:sp macro="" textlink="">
      <xdr:nvSpPr>
        <xdr:cNvPr id="617" name="AutoShape 89">
          <a:extLst>
            <a:ext uri="{FF2B5EF4-FFF2-40B4-BE49-F238E27FC236}">
              <a16:creationId xmlns:a16="http://schemas.microsoft.com/office/drawing/2014/main" id="{00000000-0008-0000-0900-000069020000}"/>
            </a:ext>
          </a:extLst>
        </xdr:cNvPr>
        <xdr:cNvSpPr>
          <a:spLocks/>
        </xdr:cNvSpPr>
      </xdr:nvSpPr>
      <xdr:spPr bwMode="auto">
        <a:xfrm flipV="1">
          <a:off x="12401550" y="1524000"/>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0</xdr:colOff>
      <xdr:row>3</xdr:row>
      <xdr:rowOff>0</xdr:rowOff>
    </xdr:from>
    <xdr:to>
      <xdr:col>13</xdr:col>
      <xdr:colOff>304800</xdr:colOff>
      <xdr:row>3</xdr:row>
      <xdr:rowOff>304800</xdr:rowOff>
    </xdr:to>
    <xdr:sp macro="" textlink="">
      <xdr:nvSpPr>
        <xdr:cNvPr id="5121" name="AutoShape 1" descr="Quý cô bên bàn cà phê Pháp">
          <a:extLst>
            <a:ext uri="{FF2B5EF4-FFF2-40B4-BE49-F238E27FC236}">
              <a16:creationId xmlns:a16="http://schemas.microsoft.com/office/drawing/2014/main" id="{9019C046-E666-3D30-4CBF-98B84DA71543}"/>
            </a:ext>
          </a:extLst>
        </xdr:cNvPr>
        <xdr:cNvSpPr>
          <a:spLocks noChangeAspect="1" noChangeArrowheads="1"/>
        </xdr:cNvSpPr>
      </xdr:nvSpPr>
      <xdr:spPr bwMode="auto">
        <a:xfrm>
          <a:off x="12401550" y="1323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13</xdr:col>
      <xdr:colOff>0</xdr:colOff>
      <xdr:row>7</xdr:row>
      <xdr:rowOff>0</xdr:rowOff>
    </xdr:from>
    <xdr:ext cx="304800" cy="304800"/>
    <xdr:sp macro="" textlink="">
      <xdr:nvSpPr>
        <xdr:cNvPr id="2" name="AutoShape 1" descr="Quý cô bên bàn cà phê Pháp">
          <a:extLst>
            <a:ext uri="{FF2B5EF4-FFF2-40B4-BE49-F238E27FC236}">
              <a16:creationId xmlns:a16="http://schemas.microsoft.com/office/drawing/2014/main" id="{CC1B755B-91DB-4AB7-A84F-04432A8BC83F}"/>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7</xdr:row>
      <xdr:rowOff>0</xdr:rowOff>
    </xdr:from>
    <xdr:ext cx="304800" cy="304800"/>
    <xdr:sp macro="" textlink="">
      <xdr:nvSpPr>
        <xdr:cNvPr id="3" name="AutoShape 1" descr="Quý cô bên bàn cà phê Pháp">
          <a:extLst>
            <a:ext uri="{FF2B5EF4-FFF2-40B4-BE49-F238E27FC236}">
              <a16:creationId xmlns:a16="http://schemas.microsoft.com/office/drawing/2014/main" id="{0B8D8D98-C300-4FA7-83BB-4BC302DC5671}"/>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8</xdr:row>
      <xdr:rowOff>0</xdr:rowOff>
    </xdr:from>
    <xdr:ext cx="304800" cy="304800"/>
    <xdr:sp macro="" textlink="">
      <xdr:nvSpPr>
        <xdr:cNvPr id="4" name="AutoShape 1" descr="Quý cô bên bàn cà phê Pháp">
          <a:extLst>
            <a:ext uri="{FF2B5EF4-FFF2-40B4-BE49-F238E27FC236}">
              <a16:creationId xmlns:a16="http://schemas.microsoft.com/office/drawing/2014/main" id="{8A3D7DC4-7BD0-4BFD-8BB1-8A795FC2A84D}"/>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9</xdr:row>
      <xdr:rowOff>0</xdr:rowOff>
    </xdr:from>
    <xdr:ext cx="304800" cy="304800"/>
    <xdr:sp macro="" textlink="">
      <xdr:nvSpPr>
        <xdr:cNvPr id="5" name="AutoShape 1" descr="Quý cô bên bàn cà phê Pháp">
          <a:extLst>
            <a:ext uri="{FF2B5EF4-FFF2-40B4-BE49-F238E27FC236}">
              <a16:creationId xmlns:a16="http://schemas.microsoft.com/office/drawing/2014/main" id="{4BD36060-1120-497D-87BA-8E37F305D992}"/>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9</xdr:row>
      <xdr:rowOff>0</xdr:rowOff>
    </xdr:from>
    <xdr:ext cx="304800" cy="304800"/>
    <xdr:sp macro="" textlink="">
      <xdr:nvSpPr>
        <xdr:cNvPr id="6" name="AutoShape 1" descr="Quý cô bên bàn cà phê Pháp">
          <a:extLst>
            <a:ext uri="{FF2B5EF4-FFF2-40B4-BE49-F238E27FC236}">
              <a16:creationId xmlns:a16="http://schemas.microsoft.com/office/drawing/2014/main" id="{63C0E947-80EB-4170-ADBA-973607FDF26D}"/>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11</xdr:row>
      <xdr:rowOff>0</xdr:rowOff>
    </xdr:from>
    <xdr:ext cx="304800" cy="304800"/>
    <xdr:sp macro="" textlink="">
      <xdr:nvSpPr>
        <xdr:cNvPr id="7" name="AutoShape 1" descr="Quý cô bên bàn cà phê Pháp">
          <a:extLst>
            <a:ext uri="{FF2B5EF4-FFF2-40B4-BE49-F238E27FC236}">
              <a16:creationId xmlns:a16="http://schemas.microsoft.com/office/drawing/2014/main" id="{7093A552-3776-45EB-8709-FB8E15878979}"/>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12</xdr:row>
      <xdr:rowOff>0</xdr:rowOff>
    </xdr:from>
    <xdr:ext cx="304800" cy="304800"/>
    <xdr:sp macro="" textlink="">
      <xdr:nvSpPr>
        <xdr:cNvPr id="8" name="AutoShape 1" descr="Quý cô bên bàn cà phê Pháp">
          <a:extLst>
            <a:ext uri="{FF2B5EF4-FFF2-40B4-BE49-F238E27FC236}">
              <a16:creationId xmlns:a16="http://schemas.microsoft.com/office/drawing/2014/main" id="{ACFA3960-B8FD-467F-8B47-ADEF8B9C9031}"/>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13</xdr:row>
      <xdr:rowOff>0</xdr:rowOff>
    </xdr:from>
    <xdr:ext cx="304800" cy="304800"/>
    <xdr:sp macro="" textlink="">
      <xdr:nvSpPr>
        <xdr:cNvPr id="9" name="AutoShape 1" descr="Quý cô bên bàn cà phê Pháp">
          <a:extLst>
            <a:ext uri="{FF2B5EF4-FFF2-40B4-BE49-F238E27FC236}">
              <a16:creationId xmlns:a16="http://schemas.microsoft.com/office/drawing/2014/main" id="{8A691D89-63D5-43B2-9217-657E43235F5C}"/>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14</xdr:row>
      <xdr:rowOff>0</xdr:rowOff>
    </xdr:from>
    <xdr:ext cx="304800" cy="304800"/>
    <xdr:sp macro="" textlink="">
      <xdr:nvSpPr>
        <xdr:cNvPr id="10" name="AutoShape 1" descr="Quý cô bên bàn cà phê Pháp">
          <a:extLst>
            <a:ext uri="{FF2B5EF4-FFF2-40B4-BE49-F238E27FC236}">
              <a16:creationId xmlns:a16="http://schemas.microsoft.com/office/drawing/2014/main" id="{A14C2073-D5C4-4A00-8089-6E963E5D75D8}"/>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17</xdr:row>
      <xdr:rowOff>0</xdr:rowOff>
    </xdr:from>
    <xdr:ext cx="304800" cy="304800"/>
    <xdr:sp macro="" textlink="">
      <xdr:nvSpPr>
        <xdr:cNvPr id="11" name="AutoShape 1" descr="Quý cô bên bàn cà phê Pháp">
          <a:extLst>
            <a:ext uri="{FF2B5EF4-FFF2-40B4-BE49-F238E27FC236}">
              <a16:creationId xmlns:a16="http://schemas.microsoft.com/office/drawing/2014/main" id="{6D754300-8960-40E0-845D-34878A22652A}"/>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21</xdr:row>
      <xdr:rowOff>0</xdr:rowOff>
    </xdr:from>
    <xdr:ext cx="304800" cy="304800"/>
    <xdr:sp macro="" textlink="">
      <xdr:nvSpPr>
        <xdr:cNvPr id="12" name="AutoShape 1" descr="Quý cô bên bàn cà phê Pháp">
          <a:extLst>
            <a:ext uri="{FF2B5EF4-FFF2-40B4-BE49-F238E27FC236}">
              <a16:creationId xmlns:a16="http://schemas.microsoft.com/office/drawing/2014/main" id="{286C756A-738C-4DFF-8961-A33BDE8AF30B}"/>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22</xdr:row>
      <xdr:rowOff>0</xdr:rowOff>
    </xdr:from>
    <xdr:ext cx="304800" cy="304800"/>
    <xdr:sp macro="" textlink="">
      <xdr:nvSpPr>
        <xdr:cNvPr id="13" name="AutoShape 1" descr="Quý cô bên bàn cà phê Pháp">
          <a:extLst>
            <a:ext uri="{FF2B5EF4-FFF2-40B4-BE49-F238E27FC236}">
              <a16:creationId xmlns:a16="http://schemas.microsoft.com/office/drawing/2014/main" id="{56D0EB65-C8A5-48B6-AEC9-F5E582902151}"/>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23</xdr:row>
      <xdr:rowOff>0</xdr:rowOff>
    </xdr:from>
    <xdr:ext cx="304800" cy="304800"/>
    <xdr:sp macro="" textlink="">
      <xdr:nvSpPr>
        <xdr:cNvPr id="14" name="AutoShape 1" descr="Quý cô bên bàn cà phê Pháp">
          <a:extLst>
            <a:ext uri="{FF2B5EF4-FFF2-40B4-BE49-F238E27FC236}">
              <a16:creationId xmlns:a16="http://schemas.microsoft.com/office/drawing/2014/main" id="{B21A5415-08AF-45C2-8C23-406A9F8DC940}"/>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28</xdr:row>
      <xdr:rowOff>0</xdr:rowOff>
    </xdr:from>
    <xdr:ext cx="304800" cy="304800"/>
    <xdr:sp macro="" textlink="">
      <xdr:nvSpPr>
        <xdr:cNvPr id="15" name="AutoShape 1" descr="Quý cô bên bàn cà phê Pháp">
          <a:extLst>
            <a:ext uri="{FF2B5EF4-FFF2-40B4-BE49-F238E27FC236}">
              <a16:creationId xmlns:a16="http://schemas.microsoft.com/office/drawing/2014/main" id="{604F4683-8D34-4583-8F36-FC4C1E673585}"/>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28</xdr:row>
      <xdr:rowOff>0</xdr:rowOff>
    </xdr:from>
    <xdr:ext cx="304800" cy="304800"/>
    <xdr:sp macro="" textlink="">
      <xdr:nvSpPr>
        <xdr:cNvPr id="16" name="AutoShape 1" descr="Quý cô bên bàn cà phê Pháp">
          <a:extLst>
            <a:ext uri="{FF2B5EF4-FFF2-40B4-BE49-F238E27FC236}">
              <a16:creationId xmlns:a16="http://schemas.microsoft.com/office/drawing/2014/main" id="{E461DD14-8948-42C1-BAEA-0E44B98BCAF6}"/>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30</xdr:row>
      <xdr:rowOff>0</xdr:rowOff>
    </xdr:from>
    <xdr:ext cx="304800" cy="304800"/>
    <xdr:sp macro="" textlink="">
      <xdr:nvSpPr>
        <xdr:cNvPr id="17" name="AutoShape 1" descr="Quý cô bên bàn cà phê Pháp">
          <a:extLst>
            <a:ext uri="{FF2B5EF4-FFF2-40B4-BE49-F238E27FC236}">
              <a16:creationId xmlns:a16="http://schemas.microsoft.com/office/drawing/2014/main" id="{D8D523B9-4AC8-45DC-B3C5-B6A242C89547}"/>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31</xdr:row>
      <xdr:rowOff>0</xdr:rowOff>
    </xdr:from>
    <xdr:ext cx="304800" cy="304800"/>
    <xdr:sp macro="" textlink="">
      <xdr:nvSpPr>
        <xdr:cNvPr id="18" name="AutoShape 1" descr="Quý cô bên bàn cà phê Pháp">
          <a:extLst>
            <a:ext uri="{FF2B5EF4-FFF2-40B4-BE49-F238E27FC236}">
              <a16:creationId xmlns:a16="http://schemas.microsoft.com/office/drawing/2014/main" id="{A58251F9-AE65-439B-97BE-9327137DD75A}"/>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32</xdr:row>
      <xdr:rowOff>0</xdr:rowOff>
    </xdr:from>
    <xdr:ext cx="304800" cy="304800"/>
    <xdr:sp macro="" textlink="">
      <xdr:nvSpPr>
        <xdr:cNvPr id="19" name="AutoShape 1" descr="Quý cô bên bàn cà phê Pháp">
          <a:extLst>
            <a:ext uri="{FF2B5EF4-FFF2-40B4-BE49-F238E27FC236}">
              <a16:creationId xmlns:a16="http://schemas.microsoft.com/office/drawing/2014/main" id="{0ED89AE4-D078-4596-AF62-C2999BDBB69A}"/>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33</xdr:row>
      <xdr:rowOff>0</xdr:rowOff>
    </xdr:from>
    <xdr:ext cx="304800" cy="304800"/>
    <xdr:sp macro="" textlink="">
      <xdr:nvSpPr>
        <xdr:cNvPr id="20" name="AutoShape 1" descr="Quý cô bên bàn cà phê Pháp">
          <a:extLst>
            <a:ext uri="{FF2B5EF4-FFF2-40B4-BE49-F238E27FC236}">
              <a16:creationId xmlns:a16="http://schemas.microsoft.com/office/drawing/2014/main" id="{6BE2CCCA-4EBB-4C52-939E-E270208F4922}"/>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34</xdr:row>
      <xdr:rowOff>0</xdr:rowOff>
    </xdr:from>
    <xdr:ext cx="304800" cy="304800"/>
    <xdr:sp macro="" textlink="">
      <xdr:nvSpPr>
        <xdr:cNvPr id="21" name="AutoShape 1" descr="Quý cô bên bàn cà phê Pháp">
          <a:extLst>
            <a:ext uri="{FF2B5EF4-FFF2-40B4-BE49-F238E27FC236}">
              <a16:creationId xmlns:a16="http://schemas.microsoft.com/office/drawing/2014/main" id="{31406876-DBD2-4A43-8CC8-A5AF21B89485}"/>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35</xdr:row>
      <xdr:rowOff>0</xdr:rowOff>
    </xdr:from>
    <xdr:ext cx="304800" cy="304800"/>
    <xdr:sp macro="" textlink="">
      <xdr:nvSpPr>
        <xdr:cNvPr id="22" name="AutoShape 1" descr="Quý cô bên bàn cà phê Pháp">
          <a:extLst>
            <a:ext uri="{FF2B5EF4-FFF2-40B4-BE49-F238E27FC236}">
              <a16:creationId xmlns:a16="http://schemas.microsoft.com/office/drawing/2014/main" id="{2C1D54C8-6A04-4DF8-A768-089A56D3FDBE}"/>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36</xdr:row>
      <xdr:rowOff>0</xdr:rowOff>
    </xdr:from>
    <xdr:ext cx="304800" cy="304800"/>
    <xdr:sp macro="" textlink="">
      <xdr:nvSpPr>
        <xdr:cNvPr id="23" name="AutoShape 1" descr="Quý cô bên bàn cà phê Pháp">
          <a:extLst>
            <a:ext uri="{FF2B5EF4-FFF2-40B4-BE49-F238E27FC236}">
              <a16:creationId xmlns:a16="http://schemas.microsoft.com/office/drawing/2014/main" id="{4A1D8862-415E-4A24-B90B-F754D6197296}"/>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37</xdr:row>
      <xdr:rowOff>0</xdr:rowOff>
    </xdr:from>
    <xdr:ext cx="304800" cy="304800"/>
    <xdr:sp macro="" textlink="">
      <xdr:nvSpPr>
        <xdr:cNvPr id="24" name="AutoShape 1" descr="Quý cô bên bàn cà phê Pháp">
          <a:extLst>
            <a:ext uri="{FF2B5EF4-FFF2-40B4-BE49-F238E27FC236}">
              <a16:creationId xmlns:a16="http://schemas.microsoft.com/office/drawing/2014/main" id="{6C1962FB-DE3A-432C-BC9D-9603B1A51652}"/>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39</xdr:row>
      <xdr:rowOff>0</xdr:rowOff>
    </xdr:from>
    <xdr:ext cx="304800" cy="304800"/>
    <xdr:sp macro="" textlink="">
      <xdr:nvSpPr>
        <xdr:cNvPr id="25" name="AutoShape 1" descr="Quý cô bên bàn cà phê Pháp">
          <a:extLst>
            <a:ext uri="{FF2B5EF4-FFF2-40B4-BE49-F238E27FC236}">
              <a16:creationId xmlns:a16="http://schemas.microsoft.com/office/drawing/2014/main" id="{AC8A6937-0D1D-43D0-82E8-E454CBCB11D4}"/>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39</xdr:row>
      <xdr:rowOff>0</xdr:rowOff>
    </xdr:from>
    <xdr:ext cx="304800" cy="304800"/>
    <xdr:sp macro="" textlink="">
      <xdr:nvSpPr>
        <xdr:cNvPr id="26" name="AutoShape 1" descr="Quý cô bên bàn cà phê Pháp">
          <a:extLst>
            <a:ext uri="{FF2B5EF4-FFF2-40B4-BE49-F238E27FC236}">
              <a16:creationId xmlns:a16="http://schemas.microsoft.com/office/drawing/2014/main" id="{68B86DD2-6C39-423F-9A18-62A2D9A6E872}"/>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40</xdr:row>
      <xdr:rowOff>0</xdr:rowOff>
    </xdr:from>
    <xdr:ext cx="304800" cy="304800"/>
    <xdr:sp macro="" textlink="">
      <xdr:nvSpPr>
        <xdr:cNvPr id="27" name="AutoShape 1" descr="Quý cô bên bàn cà phê Pháp">
          <a:extLst>
            <a:ext uri="{FF2B5EF4-FFF2-40B4-BE49-F238E27FC236}">
              <a16:creationId xmlns:a16="http://schemas.microsoft.com/office/drawing/2014/main" id="{0F5FC725-AA28-4033-8488-184F26317D25}"/>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42</xdr:row>
      <xdr:rowOff>0</xdr:rowOff>
    </xdr:from>
    <xdr:ext cx="304800" cy="304800"/>
    <xdr:sp macro="" textlink="">
      <xdr:nvSpPr>
        <xdr:cNvPr id="28" name="AutoShape 1" descr="Quý cô bên bàn cà phê Pháp">
          <a:extLst>
            <a:ext uri="{FF2B5EF4-FFF2-40B4-BE49-F238E27FC236}">
              <a16:creationId xmlns:a16="http://schemas.microsoft.com/office/drawing/2014/main" id="{26E3CD52-881F-4938-9124-A1920937F9DD}"/>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43</xdr:row>
      <xdr:rowOff>0</xdr:rowOff>
    </xdr:from>
    <xdr:ext cx="304800" cy="304800"/>
    <xdr:sp macro="" textlink="">
      <xdr:nvSpPr>
        <xdr:cNvPr id="29" name="AutoShape 1" descr="Quý cô bên bàn cà phê Pháp">
          <a:extLst>
            <a:ext uri="{FF2B5EF4-FFF2-40B4-BE49-F238E27FC236}">
              <a16:creationId xmlns:a16="http://schemas.microsoft.com/office/drawing/2014/main" id="{274891D8-5697-493C-8803-1095E9068220}"/>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44</xdr:row>
      <xdr:rowOff>0</xdr:rowOff>
    </xdr:from>
    <xdr:ext cx="304800" cy="304800"/>
    <xdr:sp macro="" textlink="">
      <xdr:nvSpPr>
        <xdr:cNvPr id="30" name="AutoShape 1" descr="Quý cô bên bàn cà phê Pháp">
          <a:extLst>
            <a:ext uri="{FF2B5EF4-FFF2-40B4-BE49-F238E27FC236}">
              <a16:creationId xmlns:a16="http://schemas.microsoft.com/office/drawing/2014/main" id="{066C019E-7E5B-43CC-A605-61A0776CB117}"/>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45</xdr:row>
      <xdr:rowOff>0</xdr:rowOff>
    </xdr:from>
    <xdr:ext cx="304800" cy="304800"/>
    <xdr:sp macro="" textlink="">
      <xdr:nvSpPr>
        <xdr:cNvPr id="31" name="AutoShape 1" descr="Quý cô bên bàn cà phê Pháp">
          <a:extLst>
            <a:ext uri="{FF2B5EF4-FFF2-40B4-BE49-F238E27FC236}">
              <a16:creationId xmlns:a16="http://schemas.microsoft.com/office/drawing/2014/main" id="{73C08854-2B68-4151-A475-B9D4CDB17B3A}"/>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46</xdr:row>
      <xdr:rowOff>0</xdr:rowOff>
    </xdr:from>
    <xdr:ext cx="304800" cy="304800"/>
    <xdr:sp macro="" textlink="">
      <xdr:nvSpPr>
        <xdr:cNvPr id="32" name="AutoShape 1" descr="Quý cô bên bàn cà phê Pháp">
          <a:extLst>
            <a:ext uri="{FF2B5EF4-FFF2-40B4-BE49-F238E27FC236}">
              <a16:creationId xmlns:a16="http://schemas.microsoft.com/office/drawing/2014/main" id="{E92A8E14-41E9-4F03-9B63-ADD942FBDFB7}"/>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53</xdr:row>
      <xdr:rowOff>0</xdr:rowOff>
    </xdr:from>
    <xdr:ext cx="304800" cy="304800"/>
    <xdr:sp macro="" textlink="">
      <xdr:nvSpPr>
        <xdr:cNvPr id="33" name="AutoShape 1" descr="Quý cô bên bàn cà phê Pháp">
          <a:extLst>
            <a:ext uri="{FF2B5EF4-FFF2-40B4-BE49-F238E27FC236}">
              <a16:creationId xmlns:a16="http://schemas.microsoft.com/office/drawing/2014/main" id="{F7C9BFD3-7AE4-443F-917E-52B5554ECCD3}"/>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57</xdr:row>
      <xdr:rowOff>0</xdr:rowOff>
    </xdr:from>
    <xdr:ext cx="304800" cy="304800"/>
    <xdr:sp macro="" textlink="">
      <xdr:nvSpPr>
        <xdr:cNvPr id="34" name="AutoShape 1" descr="Quý cô bên bàn cà phê Pháp">
          <a:extLst>
            <a:ext uri="{FF2B5EF4-FFF2-40B4-BE49-F238E27FC236}">
              <a16:creationId xmlns:a16="http://schemas.microsoft.com/office/drawing/2014/main" id="{40073748-58AD-4166-B58B-94FBB45A34AA}"/>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57</xdr:row>
      <xdr:rowOff>0</xdr:rowOff>
    </xdr:from>
    <xdr:ext cx="304800" cy="304800"/>
    <xdr:sp macro="" textlink="">
      <xdr:nvSpPr>
        <xdr:cNvPr id="35" name="AutoShape 1" descr="Quý cô bên bàn cà phê Pháp">
          <a:extLst>
            <a:ext uri="{FF2B5EF4-FFF2-40B4-BE49-F238E27FC236}">
              <a16:creationId xmlns:a16="http://schemas.microsoft.com/office/drawing/2014/main" id="{4A54948A-2D8F-4CB5-AFF3-0B44C2473462}"/>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59</xdr:row>
      <xdr:rowOff>0</xdr:rowOff>
    </xdr:from>
    <xdr:ext cx="304800" cy="304800"/>
    <xdr:sp macro="" textlink="">
      <xdr:nvSpPr>
        <xdr:cNvPr id="36" name="AutoShape 1" descr="Quý cô bên bàn cà phê Pháp">
          <a:extLst>
            <a:ext uri="{FF2B5EF4-FFF2-40B4-BE49-F238E27FC236}">
              <a16:creationId xmlns:a16="http://schemas.microsoft.com/office/drawing/2014/main" id="{294A2B98-76B2-4970-89C8-09DBC45E491A}"/>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59</xdr:row>
      <xdr:rowOff>0</xdr:rowOff>
    </xdr:from>
    <xdr:ext cx="304800" cy="304800"/>
    <xdr:sp macro="" textlink="">
      <xdr:nvSpPr>
        <xdr:cNvPr id="37" name="AutoShape 1" descr="Quý cô bên bàn cà phê Pháp">
          <a:extLst>
            <a:ext uri="{FF2B5EF4-FFF2-40B4-BE49-F238E27FC236}">
              <a16:creationId xmlns:a16="http://schemas.microsoft.com/office/drawing/2014/main" id="{8E7A60B6-E5E8-4C22-A62E-06E6DDB1A4D4}"/>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58</xdr:row>
      <xdr:rowOff>0</xdr:rowOff>
    </xdr:from>
    <xdr:ext cx="304800" cy="304800"/>
    <xdr:sp macro="" textlink="">
      <xdr:nvSpPr>
        <xdr:cNvPr id="38" name="AutoShape 1" descr="Quý cô bên bàn cà phê Pháp">
          <a:extLst>
            <a:ext uri="{FF2B5EF4-FFF2-40B4-BE49-F238E27FC236}">
              <a16:creationId xmlns:a16="http://schemas.microsoft.com/office/drawing/2014/main" id="{530BCBBE-FE8C-4019-8A83-4FC587DC6331}"/>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61</xdr:row>
      <xdr:rowOff>0</xdr:rowOff>
    </xdr:from>
    <xdr:ext cx="304800" cy="304800"/>
    <xdr:sp macro="" textlink="">
      <xdr:nvSpPr>
        <xdr:cNvPr id="39" name="AutoShape 1" descr="Quý cô bên bàn cà phê Pháp">
          <a:extLst>
            <a:ext uri="{FF2B5EF4-FFF2-40B4-BE49-F238E27FC236}">
              <a16:creationId xmlns:a16="http://schemas.microsoft.com/office/drawing/2014/main" id="{CF98E0A3-FD7A-4F37-99C6-DC032C85F956}"/>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60</xdr:row>
      <xdr:rowOff>0</xdr:rowOff>
    </xdr:from>
    <xdr:ext cx="304800" cy="304800"/>
    <xdr:sp macro="" textlink="">
      <xdr:nvSpPr>
        <xdr:cNvPr id="40" name="AutoShape 1" descr="Quý cô bên bàn cà phê Pháp">
          <a:extLst>
            <a:ext uri="{FF2B5EF4-FFF2-40B4-BE49-F238E27FC236}">
              <a16:creationId xmlns:a16="http://schemas.microsoft.com/office/drawing/2014/main" id="{0C690AB2-4CFF-4D67-AE6A-132073C548CB}"/>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62</xdr:row>
      <xdr:rowOff>0</xdr:rowOff>
    </xdr:from>
    <xdr:ext cx="304800" cy="304800"/>
    <xdr:sp macro="" textlink="">
      <xdr:nvSpPr>
        <xdr:cNvPr id="41" name="AutoShape 1" descr="Quý cô bên bàn cà phê Pháp">
          <a:extLst>
            <a:ext uri="{FF2B5EF4-FFF2-40B4-BE49-F238E27FC236}">
              <a16:creationId xmlns:a16="http://schemas.microsoft.com/office/drawing/2014/main" id="{5E937889-9742-4F9D-9BCD-275195AF5584}"/>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71</xdr:row>
      <xdr:rowOff>0</xdr:rowOff>
    </xdr:from>
    <xdr:ext cx="304800" cy="304800"/>
    <xdr:sp macro="" textlink="">
      <xdr:nvSpPr>
        <xdr:cNvPr id="42" name="AutoShape 1" descr="Quý cô bên bàn cà phê Pháp">
          <a:extLst>
            <a:ext uri="{FF2B5EF4-FFF2-40B4-BE49-F238E27FC236}">
              <a16:creationId xmlns:a16="http://schemas.microsoft.com/office/drawing/2014/main" id="{CF195C17-BFB8-4B1D-B86B-F3F43DAB677E}"/>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72</xdr:row>
      <xdr:rowOff>0</xdr:rowOff>
    </xdr:from>
    <xdr:ext cx="304800" cy="304800"/>
    <xdr:sp macro="" textlink="">
      <xdr:nvSpPr>
        <xdr:cNvPr id="43" name="AutoShape 1" descr="Quý cô bên bàn cà phê Pháp">
          <a:extLst>
            <a:ext uri="{FF2B5EF4-FFF2-40B4-BE49-F238E27FC236}">
              <a16:creationId xmlns:a16="http://schemas.microsoft.com/office/drawing/2014/main" id="{74DDF5C5-DBAD-4D48-A525-199533970757}"/>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76</xdr:row>
      <xdr:rowOff>0</xdr:rowOff>
    </xdr:from>
    <xdr:ext cx="304800" cy="304800"/>
    <xdr:sp macro="" textlink="">
      <xdr:nvSpPr>
        <xdr:cNvPr id="44" name="AutoShape 1" descr="Quý cô bên bàn cà phê Pháp">
          <a:extLst>
            <a:ext uri="{FF2B5EF4-FFF2-40B4-BE49-F238E27FC236}">
              <a16:creationId xmlns:a16="http://schemas.microsoft.com/office/drawing/2014/main" id="{8982ABB5-7699-428C-A973-763AF0381508}"/>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77</xdr:row>
      <xdr:rowOff>0</xdr:rowOff>
    </xdr:from>
    <xdr:ext cx="304800" cy="304800"/>
    <xdr:sp macro="" textlink="">
      <xdr:nvSpPr>
        <xdr:cNvPr id="45" name="AutoShape 1" descr="Quý cô bên bàn cà phê Pháp">
          <a:extLst>
            <a:ext uri="{FF2B5EF4-FFF2-40B4-BE49-F238E27FC236}">
              <a16:creationId xmlns:a16="http://schemas.microsoft.com/office/drawing/2014/main" id="{B37620BD-4F2C-4DEE-AB6C-5F45AB79A7EB}"/>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78</xdr:row>
      <xdr:rowOff>0</xdr:rowOff>
    </xdr:from>
    <xdr:ext cx="304800" cy="304800"/>
    <xdr:sp macro="" textlink="">
      <xdr:nvSpPr>
        <xdr:cNvPr id="46" name="AutoShape 1" descr="Quý cô bên bàn cà phê Pháp">
          <a:extLst>
            <a:ext uri="{FF2B5EF4-FFF2-40B4-BE49-F238E27FC236}">
              <a16:creationId xmlns:a16="http://schemas.microsoft.com/office/drawing/2014/main" id="{63E2CD40-E748-4E2D-809F-BE3B0EB91255}"/>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78</xdr:row>
      <xdr:rowOff>0</xdr:rowOff>
    </xdr:from>
    <xdr:ext cx="304800" cy="304800"/>
    <xdr:sp macro="" textlink="">
      <xdr:nvSpPr>
        <xdr:cNvPr id="47" name="AutoShape 1" descr="Quý cô bên bàn cà phê Pháp">
          <a:extLst>
            <a:ext uri="{FF2B5EF4-FFF2-40B4-BE49-F238E27FC236}">
              <a16:creationId xmlns:a16="http://schemas.microsoft.com/office/drawing/2014/main" id="{583B24B2-DB2F-41D2-87EE-0B79AB11BF5C}"/>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79</xdr:row>
      <xdr:rowOff>0</xdr:rowOff>
    </xdr:from>
    <xdr:ext cx="304800" cy="304800"/>
    <xdr:sp macro="" textlink="">
      <xdr:nvSpPr>
        <xdr:cNvPr id="48" name="AutoShape 1" descr="Quý cô bên bàn cà phê Pháp">
          <a:extLst>
            <a:ext uri="{FF2B5EF4-FFF2-40B4-BE49-F238E27FC236}">
              <a16:creationId xmlns:a16="http://schemas.microsoft.com/office/drawing/2014/main" id="{F714C6B4-ADC7-42CD-A8B0-D56909C350E6}"/>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80</xdr:row>
      <xdr:rowOff>0</xdr:rowOff>
    </xdr:from>
    <xdr:ext cx="304800" cy="304800"/>
    <xdr:sp macro="" textlink="">
      <xdr:nvSpPr>
        <xdr:cNvPr id="49" name="AutoShape 1" descr="Quý cô bên bàn cà phê Pháp">
          <a:extLst>
            <a:ext uri="{FF2B5EF4-FFF2-40B4-BE49-F238E27FC236}">
              <a16:creationId xmlns:a16="http://schemas.microsoft.com/office/drawing/2014/main" id="{F03FDEDC-EADD-4AA8-A121-B58AE5E545AB}"/>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83</xdr:row>
      <xdr:rowOff>0</xdr:rowOff>
    </xdr:from>
    <xdr:ext cx="304800" cy="304800"/>
    <xdr:sp macro="" textlink="">
      <xdr:nvSpPr>
        <xdr:cNvPr id="50" name="AutoShape 1" descr="Quý cô bên bàn cà phê Pháp">
          <a:extLst>
            <a:ext uri="{FF2B5EF4-FFF2-40B4-BE49-F238E27FC236}">
              <a16:creationId xmlns:a16="http://schemas.microsoft.com/office/drawing/2014/main" id="{75109416-8AC2-40C6-9693-D04AE32A863B}"/>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83</xdr:row>
      <xdr:rowOff>0</xdr:rowOff>
    </xdr:from>
    <xdr:ext cx="304800" cy="304800"/>
    <xdr:sp macro="" textlink="">
      <xdr:nvSpPr>
        <xdr:cNvPr id="51" name="AutoShape 1" descr="Quý cô bên bàn cà phê Pháp">
          <a:extLst>
            <a:ext uri="{FF2B5EF4-FFF2-40B4-BE49-F238E27FC236}">
              <a16:creationId xmlns:a16="http://schemas.microsoft.com/office/drawing/2014/main" id="{A2D57680-7F9B-4535-BDBB-AB1C030417F0}"/>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82</xdr:row>
      <xdr:rowOff>0</xdr:rowOff>
    </xdr:from>
    <xdr:ext cx="304800" cy="304800"/>
    <xdr:sp macro="" textlink="">
      <xdr:nvSpPr>
        <xdr:cNvPr id="52" name="AutoShape 1" descr="Quý cô bên bàn cà phê Pháp">
          <a:extLst>
            <a:ext uri="{FF2B5EF4-FFF2-40B4-BE49-F238E27FC236}">
              <a16:creationId xmlns:a16="http://schemas.microsoft.com/office/drawing/2014/main" id="{44391FD9-52DC-4C75-AA41-CED279CDBF58}"/>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81</xdr:row>
      <xdr:rowOff>0</xdr:rowOff>
    </xdr:from>
    <xdr:ext cx="304800" cy="304800"/>
    <xdr:sp macro="" textlink="">
      <xdr:nvSpPr>
        <xdr:cNvPr id="53" name="AutoShape 1" descr="Quý cô bên bàn cà phê Pháp">
          <a:extLst>
            <a:ext uri="{FF2B5EF4-FFF2-40B4-BE49-F238E27FC236}">
              <a16:creationId xmlns:a16="http://schemas.microsoft.com/office/drawing/2014/main" id="{D8578159-10B4-43ED-9CF3-6A31994AF499}"/>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85</xdr:row>
      <xdr:rowOff>0</xdr:rowOff>
    </xdr:from>
    <xdr:ext cx="304800" cy="304800"/>
    <xdr:sp macro="" textlink="">
      <xdr:nvSpPr>
        <xdr:cNvPr id="54" name="AutoShape 1" descr="Quý cô bên bàn cà phê Pháp">
          <a:extLst>
            <a:ext uri="{FF2B5EF4-FFF2-40B4-BE49-F238E27FC236}">
              <a16:creationId xmlns:a16="http://schemas.microsoft.com/office/drawing/2014/main" id="{417C41CD-EAB1-40C1-9530-9772A2DD241B}"/>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87</xdr:row>
      <xdr:rowOff>0</xdr:rowOff>
    </xdr:from>
    <xdr:ext cx="304800" cy="304800"/>
    <xdr:sp macro="" textlink="">
      <xdr:nvSpPr>
        <xdr:cNvPr id="55" name="AutoShape 1" descr="Quý cô bên bàn cà phê Pháp">
          <a:extLst>
            <a:ext uri="{FF2B5EF4-FFF2-40B4-BE49-F238E27FC236}">
              <a16:creationId xmlns:a16="http://schemas.microsoft.com/office/drawing/2014/main" id="{055C1BEF-A238-493B-9456-D5E05F7F4534}"/>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89</xdr:row>
      <xdr:rowOff>0</xdr:rowOff>
    </xdr:from>
    <xdr:ext cx="304800" cy="304800"/>
    <xdr:sp macro="" textlink="">
      <xdr:nvSpPr>
        <xdr:cNvPr id="56" name="AutoShape 1" descr="Quý cô bên bàn cà phê Pháp">
          <a:extLst>
            <a:ext uri="{FF2B5EF4-FFF2-40B4-BE49-F238E27FC236}">
              <a16:creationId xmlns:a16="http://schemas.microsoft.com/office/drawing/2014/main" id="{E45957C8-7EFC-47E6-B214-AE5238EDF3E7}"/>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89</xdr:row>
      <xdr:rowOff>0</xdr:rowOff>
    </xdr:from>
    <xdr:ext cx="304800" cy="304800"/>
    <xdr:sp macro="" textlink="">
      <xdr:nvSpPr>
        <xdr:cNvPr id="57" name="AutoShape 1" descr="Quý cô bên bàn cà phê Pháp">
          <a:extLst>
            <a:ext uri="{FF2B5EF4-FFF2-40B4-BE49-F238E27FC236}">
              <a16:creationId xmlns:a16="http://schemas.microsoft.com/office/drawing/2014/main" id="{8C0F7945-E694-4B6A-9378-8DFC880FAE40}"/>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96</xdr:row>
      <xdr:rowOff>0</xdr:rowOff>
    </xdr:from>
    <xdr:ext cx="304800" cy="304800"/>
    <xdr:sp macro="" textlink="">
      <xdr:nvSpPr>
        <xdr:cNvPr id="58" name="AutoShape 1" descr="Quý cô bên bàn cà phê Pháp">
          <a:extLst>
            <a:ext uri="{FF2B5EF4-FFF2-40B4-BE49-F238E27FC236}">
              <a16:creationId xmlns:a16="http://schemas.microsoft.com/office/drawing/2014/main" id="{8B5D0330-EBB7-4660-B965-DAE53FEEBBD5}"/>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99</xdr:row>
      <xdr:rowOff>0</xdr:rowOff>
    </xdr:from>
    <xdr:ext cx="304800" cy="304800"/>
    <xdr:sp macro="" textlink="">
      <xdr:nvSpPr>
        <xdr:cNvPr id="59" name="AutoShape 1" descr="Quý cô bên bàn cà phê Pháp">
          <a:extLst>
            <a:ext uri="{FF2B5EF4-FFF2-40B4-BE49-F238E27FC236}">
              <a16:creationId xmlns:a16="http://schemas.microsoft.com/office/drawing/2014/main" id="{95BAE4C9-3D38-4E5A-B6A0-4328F3DBA150}"/>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104</xdr:row>
      <xdr:rowOff>0</xdr:rowOff>
    </xdr:from>
    <xdr:ext cx="304800" cy="304800"/>
    <xdr:sp macro="" textlink="">
      <xdr:nvSpPr>
        <xdr:cNvPr id="60" name="AutoShape 1" descr="Quý cô bên bàn cà phê Pháp">
          <a:extLst>
            <a:ext uri="{FF2B5EF4-FFF2-40B4-BE49-F238E27FC236}">
              <a16:creationId xmlns:a16="http://schemas.microsoft.com/office/drawing/2014/main" id="{39197805-FFC6-459D-BEB5-839DD7BAC5F9}"/>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109</xdr:row>
      <xdr:rowOff>0</xdr:rowOff>
    </xdr:from>
    <xdr:ext cx="304800" cy="304800"/>
    <xdr:sp macro="" textlink="">
      <xdr:nvSpPr>
        <xdr:cNvPr id="61" name="AutoShape 1" descr="Quý cô bên bàn cà phê Pháp">
          <a:extLst>
            <a:ext uri="{FF2B5EF4-FFF2-40B4-BE49-F238E27FC236}">
              <a16:creationId xmlns:a16="http://schemas.microsoft.com/office/drawing/2014/main" id="{4F58BE55-3B25-4085-AE92-7099BF7FB36A}"/>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110</xdr:row>
      <xdr:rowOff>0</xdr:rowOff>
    </xdr:from>
    <xdr:ext cx="304800" cy="304800"/>
    <xdr:sp macro="" textlink="">
      <xdr:nvSpPr>
        <xdr:cNvPr id="62" name="AutoShape 1" descr="Quý cô bên bàn cà phê Pháp">
          <a:extLst>
            <a:ext uri="{FF2B5EF4-FFF2-40B4-BE49-F238E27FC236}">
              <a16:creationId xmlns:a16="http://schemas.microsoft.com/office/drawing/2014/main" id="{D6413FE5-CC75-43D1-8221-160E53945882}"/>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113</xdr:row>
      <xdr:rowOff>0</xdr:rowOff>
    </xdr:from>
    <xdr:ext cx="304800" cy="304800"/>
    <xdr:sp macro="" textlink="">
      <xdr:nvSpPr>
        <xdr:cNvPr id="63" name="AutoShape 1" descr="Quý cô bên bàn cà phê Pháp">
          <a:extLst>
            <a:ext uri="{FF2B5EF4-FFF2-40B4-BE49-F238E27FC236}">
              <a16:creationId xmlns:a16="http://schemas.microsoft.com/office/drawing/2014/main" id="{C1AEE1D4-090B-4ECA-881E-B11DD4EDDA40}"/>
            </a:ext>
          </a:extLst>
        </xdr:cNvPr>
        <xdr:cNvSpPr>
          <a:spLocks noChangeAspect="1" noChangeArrowheads="1"/>
        </xdr:cNvSpPr>
      </xdr:nvSpPr>
      <xdr:spPr bwMode="auto">
        <a:xfrm>
          <a:off x="12396107"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37</xdr:row>
      <xdr:rowOff>0</xdr:rowOff>
    </xdr:from>
    <xdr:ext cx="304800" cy="304800"/>
    <xdr:sp macro="" textlink="">
      <xdr:nvSpPr>
        <xdr:cNvPr id="5120" name="AutoShape 1" descr="Quý cô bên bàn cà phê Pháp">
          <a:extLst>
            <a:ext uri="{FF2B5EF4-FFF2-40B4-BE49-F238E27FC236}">
              <a16:creationId xmlns:a16="http://schemas.microsoft.com/office/drawing/2014/main" id="{09BB6826-C0F3-4815-A891-1D6B1997CB50}"/>
            </a:ext>
          </a:extLst>
        </xdr:cNvPr>
        <xdr:cNvSpPr>
          <a:spLocks noChangeAspect="1" noChangeArrowheads="1"/>
        </xdr:cNvSpPr>
      </xdr:nvSpPr>
      <xdr:spPr bwMode="auto">
        <a:xfrm>
          <a:off x="13539107" y="1850571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5.xml><?xml version="1.0" encoding="utf-8"?>
<xdr:wsDr xmlns:xdr="http://schemas.openxmlformats.org/drawingml/2006/spreadsheetDrawing" xmlns:a="http://schemas.openxmlformats.org/drawingml/2006/main">
  <xdr:twoCellAnchor>
    <xdr:from>
      <xdr:col>13</xdr:col>
      <xdr:colOff>0</xdr:colOff>
      <xdr:row>3</xdr:row>
      <xdr:rowOff>0</xdr:rowOff>
    </xdr:from>
    <xdr:to>
      <xdr:col>13</xdr:col>
      <xdr:colOff>0</xdr:colOff>
      <xdr:row>3</xdr:row>
      <xdr:rowOff>0</xdr:rowOff>
    </xdr:to>
    <xdr:sp macro="" textlink="">
      <xdr:nvSpPr>
        <xdr:cNvPr id="40161" name="AutoShape 1">
          <a:extLst>
            <a:ext uri="{FF2B5EF4-FFF2-40B4-BE49-F238E27FC236}">
              <a16:creationId xmlns:a16="http://schemas.microsoft.com/office/drawing/2014/main" id="{00000000-0008-0000-0B00-0000E1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62" name="AutoShape 2">
          <a:extLst>
            <a:ext uri="{FF2B5EF4-FFF2-40B4-BE49-F238E27FC236}">
              <a16:creationId xmlns:a16="http://schemas.microsoft.com/office/drawing/2014/main" id="{00000000-0008-0000-0B00-0000E2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63" name="AutoShape 3">
          <a:extLst>
            <a:ext uri="{FF2B5EF4-FFF2-40B4-BE49-F238E27FC236}">
              <a16:creationId xmlns:a16="http://schemas.microsoft.com/office/drawing/2014/main" id="{00000000-0008-0000-0B00-0000E3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64" name="AutoShape 4">
          <a:extLst>
            <a:ext uri="{FF2B5EF4-FFF2-40B4-BE49-F238E27FC236}">
              <a16:creationId xmlns:a16="http://schemas.microsoft.com/office/drawing/2014/main" id="{00000000-0008-0000-0B00-0000E4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65" name="AutoShape 5">
          <a:extLst>
            <a:ext uri="{FF2B5EF4-FFF2-40B4-BE49-F238E27FC236}">
              <a16:creationId xmlns:a16="http://schemas.microsoft.com/office/drawing/2014/main" id="{00000000-0008-0000-0B00-0000E5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66" name="AutoShape 6">
          <a:extLst>
            <a:ext uri="{FF2B5EF4-FFF2-40B4-BE49-F238E27FC236}">
              <a16:creationId xmlns:a16="http://schemas.microsoft.com/office/drawing/2014/main" id="{00000000-0008-0000-0B00-0000E6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67" name="AutoShape 7">
          <a:extLst>
            <a:ext uri="{FF2B5EF4-FFF2-40B4-BE49-F238E27FC236}">
              <a16:creationId xmlns:a16="http://schemas.microsoft.com/office/drawing/2014/main" id="{00000000-0008-0000-0B00-0000E7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68" name="AutoShape 8">
          <a:extLst>
            <a:ext uri="{FF2B5EF4-FFF2-40B4-BE49-F238E27FC236}">
              <a16:creationId xmlns:a16="http://schemas.microsoft.com/office/drawing/2014/main" id="{00000000-0008-0000-0B00-0000E8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69" name="AutoShape 9">
          <a:extLst>
            <a:ext uri="{FF2B5EF4-FFF2-40B4-BE49-F238E27FC236}">
              <a16:creationId xmlns:a16="http://schemas.microsoft.com/office/drawing/2014/main" id="{00000000-0008-0000-0B00-0000E9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70" name="AutoShape 10">
          <a:extLst>
            <a:ext uri="{FF2B5EF4-FFF2-40B4-BE49-F238E27FC236}">
              <a16:creationId xmlns:a16="http://schemas.microsoft.com/office/drawing/2014/main" id="{00000000-0008-0000-0B00-0000EA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71" name="AutoShape 11">
          <a:extLst>
            <a:ext uri="{FF2B5EF4-FFF2-40B4-BE49-F238E27FC236}">
              <a16:creationId xmlns:a16="http://schemas.microsoft.com/office/drawing/2014/main" id="{00000000-0008-0000-0B00-0000EB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72" name="AutoShape 12">
          <a:extLst>
            <a:ext uri="{FF2B5EF4-FFF2-40B4-BE49-F238E27FC236}">
              <a16:creationId xmlns:a16="http://schemas.microsoft.com/office/drawing/2014/main" id="{00000000-0008-0000-0B00-0000EC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73" name="AutoShape 13">
          <a:extLst>
            <a:ext uri="{FF2B5EF4-FFF2-40B4-BE49-F238E27FC236}">
              <a16:creationId xmlns:a16="http://schemas.microsoft.com/office/drawing/2014/main" id="{00000000-0008-0000-0B00-0000ED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74" name="AutoShape 14">
          <a:extLst>
            <a:ext uri="{FF2B5EF4-FFF2-40B4-BE49-F238E27FC236}">
              <a16:creationId xmlns:a16="http://schemas.microsoft.com/office/drawing/2014/main" id="{00000000-0008-0000-0B00-0000EE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75" name="AutoShape 15">
          <a:extLst>
            <a:ext uri="{FF2B5EF4-FFF2-40B4-BE49-F238E27FC236}">
              <a16:creationId xmlns:a16="http://schemas.microsoft.com/office/drawing/2014/main" id="{00000000-0008-0000-0B00-0000EF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76" name="AutoShape 16">
          <a:extLst>
            <a:ext uri="{FF2B5EF4-FFF2-40B4-BE49-F238E27FC236}">
              <a16:creationId xmlns:a16="http://schemas.microsoft.com/office/drawing/2014/main" id="{00000000-0008-0000-0B00-0000F0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77" name="AutoShape 17">
          <a:extLst>
            <a:ext uri="{FF2B5EF4-FFF2-40B4-BE49-F238E27FC236}">
              <a16:creationId xmlns:a16="http://schemas.microsoft.com/office/drawing/2014/main" id="{00000000-0008-0000-0B00-0000F1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78" name="AutoShape 18">
          <a:extLst>
            <a:ext uri="{FF2B5EF4-FFF2-40B4-BE49-F238E27FC236}">
              <a16:creationId xmlns:a16="http://schemas.microsoft.com/office/drawing/2014/main" id="{00000000-0008-0000-0B00-0000F2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79" name="AutoShape 19">
          <a:extLst>
            <a:ext uri="{FF2B5EF4-FFF2-40B4-BE49-F238E27FC236}">
              <a16:creationId xmlns:a16="http://schemas.microsoft.com/office/drawing/2014/main" id="{00000000-0008-0000-0B00-0000F3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80" name="AutoShape 20">
          <a:extLst>
            <a:ext uri="{FF2B5EF4-FFF2-40B4-BE49-F238E27FC236}">
              <a16:creationId xmlns:a16="http://schemas.microsoft.com/office/drawing/2014/main" id="{00000000-0008-0000-0B00-0000F4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81" name="AutoShape 21">
          <a:extLst>
            <a:ext uri="{FF2B5EF4-FFF2-40B4-BE49-F238E27FC236}">
              <a16:creationId xmlns:a16="http://schemas.microsoft.com/office/drawing/2014/main" id="{00000000-0008-0000-0B00-0000F5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82" name="AutoShape 22">
          <a:extLst>
            <a:ext uri="{FF2B5EF4-FFF2-40B4-BE49-F238E27FC236}">
              <a16:creationId xmlns:a16="http://schemas.microsoft.com/office/drawing/2014/main" id="{00000000-0008-0000-0B00-0000F6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83" name="AutoShape 23">
          <a:extLst>
            <a:ext uri="{FF2B5EF4-FFF2-40B4-BE49-F238E27FC236}">
              <a16:creationId xmlns:a16="http://schemas.microsoft.com/office/drawing/2014/main" id="{00000000-0008-0000-0B00-0000F7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84" name="AutoShape 24">
          <a:extLst>
            <a:ext uri="{FF2B5EF4-FFF2-40B4-BE49-F238E27FC236}">
              <a16:creationId xmlns:a16="http://schemas.microsoft.com/office/drawing/2014/main" id="{00000000-0008-0000-0B00-0000F8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85" name="AutoShape 25">
          <a:extLst>
            <a:ext uri="{FF2B5EF4-FFF2-40B4-BE49-F238E27FC236}">
              <a16:creationId xmlns:a16="http://schemas.microsoft.com/office/drawing/2014/main" id="{00000000-0008-0000-0B00-0000F9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86" name="AutoShape 26">
          <a:extLst>
            <a:ext uri="{FF2B5EF4-FFF2-40B4-BE49-F238E27FC236}">
              <a16:creationId xmlns:a16="http://schemas.microsoft.com/office/drawing/2014/main" id="{00000000-0008-0000-0B00-0000FA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87" name="AutoShape 27">
          <a:extLst>
            <a:ext uri="{FF2B5EF4-FFF2-40B4-BE49-F238E27FC236}">
              <a16:creationId xmlns:a16="http://schemas.microsoft.com/office/drawing/2014/main" id="{00000000-0008-0000-0B00-0000FB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88" name="AutoShape 28">
          <a:extLst>
            <a:ext uri="{FF2B5EF4-FFF2-40B4-BE49-F238E27FC236}">
              <a16:creationId xmlns:a16="http://schemas.microsoft.com/office/drawing/2014/main" id="{00000000-0008-0000-0B00-0000FC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89" name="AutoShape 29">
          <a:extLst>
            <a:ext uri="{FF2B5EF4-FFF2-40B4-BE49-F238E27FC236}">
              <a16:creationId xmlns:a16="http://schemas.microsoft.com/office/drawing/2014/main" id="{00000000-0008-0000-0B00-0000FD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90" name="AutoShape 30">
          <a:extLst>
            <a:ext uri="{FF2B5EF4-FFF2-40B4-BE49-F238E27FC236}">
              <a16:creationId xmlns:a16="http://schemas.microsoft.com/office/drawing/2014/main" id="{00000000-0008-0000-0B00-0000FE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91" name="AutoShape 31">
          <a:extLst>
            <a:ext uri="{FF2B5EF4-FFF2-40B4-BE49-F238E27FC236}">
              <a16:creationId xmlns:a16="http://schemas.microsoft.com/office/drawing/2014/main" id="{00000000-0008-0000-0B00-0000FF9C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92" name="AutoShape 32">
          <a:extLst>
            <a:ext uri="{FF2B5EF4-FFF2-40B4-BE49-F238E27FC236}">
              <a16:creationId xmlns:a16="http://schemas.microsoft.com/office/drawing/2014/main" id="{00000000-0008-0000-0B00-000000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93" name="AutoShape 33">
          <a:extLst>
            <a:ext uri="{FF2B5EF4-FFF2-40B4-BE49-F238E27FC236}">
              <a16:creationId xmlns:a16="http://schemas.microsoft.com/office/drawing/2014/main" id="{00000000-0008-0000-0B00-000001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94" name="AutoShape 34">
          <a:extLst>
            <a:ext uri="{FF2B5EF4-FFF2-40B4-BE49-F238E27FC236}">
              <a16:creationId xmlns:a16="http://schemas.microsoft.com/office/drawing/2014/main" id="{00000000-0008-0000-0B00-000002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95" name="AutoShape 35">
          <a:extLst>
            <a:ext uri="{FF2B5EF4-FFF2-40B4-BE49-F238E27FC236}">
              <a16:creationId xmlns:a16="http://schemas.microsoft.com/office/drawing/2014/main" id="{00000000-0008-0000-0B00-000003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96" name="AutoShape 36">
          <a:extLst>
            <a:ext uri="{FF2B5EF4-FFF2-40B4-BE49-F238E27FC236}">
              <a16:creationId xmlns:a16="http://schemas.microsoft.com/office/drawing/2014/main" id="{00000000-0008-0000-0B00-000004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97" name="AutoShape 37">
          <a:extLst>
            <a:ext uri="{FF2B5EF4-FFF2-40B4-BE49-F238E27FC236}">
              <a16:creationId xmlns:a16="http://schemas.microsoft.com/office/drawing/2014/main" id="{00000000-0008-0000-0B00-000005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98" name="AutoShape 38">
          <a:extLst>
            <a:ext uri="{FF2B5EF4-FFF2-40B4-BE49-F238E27FC236}">
              <a16:creationId xmlns:a16="http://schemas.microsoft.com/office/drawing/2014/main" id="{00000000-0008-0000-0B00-000006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199" name="AutoShape 39">
          <a:extLst>
            <a:ext uri="{FF2B5EF4-FFF2-40B4-BE49-F238E27FC236}">
              <a16:creationId xmlns:a16="http://schemas.microsoft.com/office/drawing/2014/main" id="{00000000-0008-0000-0B00-000007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00" name="AutoShape 40">
          <a:extLst>
            <a:ext uri="{FF2B5EF4-FFF2-40B4-BE49-F238E27FC236}">
              <a16:creationId xmlns:a16="http://schemas.microsoft.com/office/drawing/2014/main" id="{00000000-0008-0000-0B00-000008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01" name="AutoShape 41">
          <a:extLst>
            <a:ext uri="{FF2B5EF4-FFF2-40B4-BE49-F238E27FC236}">
              <a16:creationId xmlns:a16="http://schemas.microsoft.com/office/drawing/2014/main" id="{00000000-0008-0000-0B00-000009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02" name="AutoShape 42">
          <a:extLst>
            <a:ext uri="{FF2B5EF4-FFF2-40B4-BE49-F238E27FC236}">
              <a16:creationId xmlns:a16="http://schemas.microsoft.com/office/drawing/2014/main" id="{00000000-0008-0000-0B00-00000A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03" name="AutoShape 43">
          <a:extLst>
            <a:ext uri="{FF2B5EF4-FFF2-40B4-BE49-F238E27FC236}">
              <a16:creationId xmlns:a16="http://schemas.microsoft.com/office/drawing/2014/main" id="{00000000-0008-0000-0B00-00000B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04" name="AutoShape 44">
          <a:extLst>
            <a:ext uri="{FF2B5EF4-FFF2-40B4-BE49-F238E27FC236}">
              <a16:creationId xmlns:a16="http://schemas.microsoft.com/office/drawing/2014/main" id="{00000000-0008-0000-0B00-00000C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05" name="AutoShape 45">
          <a:extLst>
            <a:ext uri="{FF2B5EF4-FFF2-40B4-BE49-F238E27FC236}">
              <a16:creationId xmlns:a16="http://schemas.microsoft.com/office/drawing/2014/main" id="{00000000-0008-0000-0B00-00000D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06" name="AutoShape 46">
          <a:extLst>
            <a:ext uri="{FF2B5EF4-FFF2-40B4-BE49-F238E27FC236}">
              <a16:creationId xmlns:a16="http://schemas.microsoft.com/office/drawing/2014/main" id="{00000000-0008-0000-0B00-00000E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07" name="AutoShape 47">
          <a:extLst>
            <a:ext uri="{FF2B5EF4-FFF2-40B4-BE49-F238E27FC236}">
              <a16:creationId xmlns:a16="http://schemas.microsoft.com/office/drawing/2014/main" id="{00000000-0008-0000-0B00-00000F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08" name="AutoShape 48">
          <a:extLst>
            <a:ext uri="{FF2B5EF4-FFF2-40B4-BE49-F238E27FC236}">
              <a16:creationId xmlns:a16="http://schemas.microsoft.com/office/drawing/2014/main" id="{00000000-0008-0000-0B00-000010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09" name="AutoShape 49">
          <a:extLst>
            <a:ext uri="{FF2B5EF4-FFF2-40B4-BE49-F238E27FC236}">
              <a16:creationId xmlns:a16="http://schemas.microsoft.com/office/drawing/2014/main" id="{00000000-0008-0000-0B00-000011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10" name="AutoShape 50">
          <a:extLst>
            <a:ext uri="{FF2B5EF4-FFF2-40B4-BE49-F238E27FC236}">
              <a16:creationId xmlns:a16="http://schemas.microsoft.com/office/drawing/2014/main" id="{00000000-0008-0000-0B00-000012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11" name="AutoShape 51">
          <a:extLst>
            <a:ext uri="{FF2B5EF4-FFF2-40B4-BE49-F238E27FC236}">
              <a16:creationId xmlns:a16="http://schemas.microsoft.com/office/drawing/2014/main" id="{00000000-0008-0000-0B00-000013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12" name="AutoShape 52">
          <a:extLst>
            <a:ext uri="{FF2B5EF4-FFF2-40B4-BE49-F238E27FC236}">
              <a16:creationId xmlns:a16="http://schemas.microsoft.com/office/drawing/2014/main" id="{00000000-0008-0000-0B00-000014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13" name="AutoShape 53">
          <a:extLst>
            <a:ext uri="{FF2B5EF4-FFF2-40B4-BE49-F238E27FC236}">
              <a16:creationId xmlns:a16="http://schemas.microsoft.com/office/drawing/2014/main" id="{00000000-0008-0000-0B00-000015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14" name="AutoShape 54">
          <a:extLst>
            <a:ext uri="{FF2B5EF4-FFF2-40B4-BE49-F238E27FC236}">
              <a16:creationId xmlns:a16="http://schemas.microsoft.com/office/drawing/2014/main" id="{00000000-0008-0000-0B00-000016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15" name="AutoShape 55">
          <a:extLst>
            <a:ext uri="{FF2B5EF4-FFF2-40B4-BE49-F238E27FC236}">
              <a16:creationId xmlns:a16="http://schemas.microsoft.com/office/drawing/2014/main" id="{00000000-0008-0000-0B00-000017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16" name="AutoShape 56">
          <a:extLst>
            <a:ext uri="{FF2B5EF4-FFF2-40B4-BE49-F238E27FC236}">
              <a16:creationId xmlns:a16="http://schemas.microsoft.com/office/drawing/2014/main" id="{00000000-0008-0000-0B00-000018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17" name="AutoShape 57">
          <a:extLst>
            <a:ext uri="{FF2B5EF4-FFF2-40B4-BE49-F238E27FC236}">
              <a16:creationId xmlns:a16="http://schemas.microsoft.com/office/drawing/2014/main" id="{00000000-0008-0000-0B00-000019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18" name="AutoShape 58">
          <a:extLst>
            <a:ext uri="{FF2B5EF4-FFF2-40B4-BE49-F238E27FC236}">
              <a16:creationId xmlns:a16="http://schemas.microsoft.com/office/drawing/2014/main" id="{00000000-0008-0000-0B00-00001A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19" name="AutoShape 59">
          <a:extLst>
            <a:ext uri="{FF2B5EF4-FFF2-40B4-BE49-F238E27FC236}">
              <a16:creationId xmlns:a16="http://schemas.microsoft.com/office/drawing/2014/main" id="{00000000-0008-0000-0B00-00001B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20" name="AutoShape 60">
          <a:extLst>
            <a:ext uri="{FF2B5EF4-FFF2-40B4-BE49-F238E27FC236}">
              <a16:creationId xmlns:a16="http://schemas.microsoft.com/office/drawing/2014/main" id="{00000000-0008-0000-0B00-00001C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21" name="AutoShape 61">
          <a:extLst>
            <a:ext uri="{FF2B5EF4-FFF2-40B4-BE49-F238E27FC236}">
              <a16:creationId xmlns:a16="http://schemas.microsoft.com/office/drawing/2014/main" id="{00000000-0008-0000-0B00-00001D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22" name="AutoShape 62">
          <a:extLst>
            <a:ext uri="{FF2B5EF4-FFF2-40B4-BE49-F238E27FC236}">
              <a16:creationId xmlns:a16="http://schemas.microsoft.com/office/drawing/2014/main" id="{00000000-0008-0000-0B00-00001E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23" name="AutoShape 63">
          <a:extLst>
            <a:ext uri="{FF2B5EF4-FFF2-40B4-BE49-F238E27FC236}">
              <a16:creationId xmlns:a16="http://schemas.microsoft.com/office/drawing/2014/main" id="{00000000-0008-0000-0B00-00001F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24" name="AutoShape 64">
          <a:extLst>
            <a:ext uri="{FF2B5EF4-FFF2-40B4-BE49-F238E27FC236}">
              <a16:creationId xmlns:a16="http://schemas.microsoft.com/office/drawing/2014/main" id="{00000000-0008-0000-0B00-000020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25" name="AutoShape 65">
          <a:extLst>
            <a:ext uri="{FF2B5EF4-FFF2-40B4-BE49-F238E27FC236}">
              <a16:creationId xmlns:a16="http://schemas.microsoft.com/office/drawing/2014/main" id="{00000000-0008-0000-0B00-000021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26" name="AutoShape 66">
          <a:extLst>
            <a:ext uri="{FF2B5EF4-FFF2-40B4-BE49-F238E27FC236}">
              <a16:creationId xmlns:a16="http://schemas.microsoft.com/office/drawing/2014/main" id="{00000000-0008-0000-0B00-000022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27" name="AutoShape 67">
          <a:extLst>
            <a:ext uri="{FF2B5EF4-FFF2-40B4-BE49-F238E27FC236}">
              <a16:creationId xmlns:a16="http://schemas.microsoft.com/office/drawing/2014/main" id="{00000000-0008-0000-0B00-000023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28" name="AutoShape 68">
          <a:extLst>
            <a:ext uri="{FF2B5EF4-FFF2-40B4-BE49-F238E27FC236}">
              <a16:creationId xmlns:a16="http://schemas.microsoft.com/office/drawing/2014/main" id="{00000000-0008-0000-0B00-000024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29" name="AutoShape 69">
          <a:extLst>
            <a:ext uri="{FF2B5EF4-FFF2-40B4-BE49-F238E27FC236}">
              <a16:creationId xmlns:a16="http://schemas.microsoft.com/office/drawing/2014/main" id="{00000000-0008-0000-0B00-000025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30" name="AutoShape 70">
          <a:extLst>
            <a:ext uri="{FF2B5EF4-FFF2-40B4-BE49-F238E27FC236}">
              <a16:creationId xmlns:a16="http://schemas.microsoft.com/office/drawing/2014/main" id="{00000000-0008-0000-0B00-000026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31" name="AutoShape 71">
          <a:extLst>
            <a:ext uri="{FF2B5EF4-FFF2-40B4-BE49-F238E27FC236}">
              <a16:creationId xmlns:a16="http://schemas.microsoft.com/office/drawing/2014/main" id="{00000000-0008-0000-0B00-000027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32" name="AutoShape 72">
          <a:extLst>
            <a:ext uri="{FF2B5EF4-FFF2-40B4-BE49-F238E27FC236}">
              <a16:creationId xmlns:a16="http://schemas.microsoft.com/office/drawing/2014/main" id="{00000000-0008-0000-0B00-0000289D0000}"/>
            </a:ext>
          </a:extLst>
        </xdr:cNvPr>
        <xdr:cNvSpPr>
          <a:spLocks/>
        </xdr:cNvSpPr>
      </xdr:nvSpPr>
      <xdr:spPr bwMode="auto">
        <a:xfrm flipV="1">
          <a:off x="14754225" y="1362075"/>
          <a:ext cx="0" cy="0"/>
        </a:xfrm>
        <a:prstGeom prst="rightBracket">
          <a:avLst>
            <a:gd name="adj" fmla="val -2147483648"/>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33" name="AutoShape 2">
          <a:extLst>
            <a:ext uri="{FF2B5EF4-FFF2-40B4-BE49-F238E27FC236}">
              <a16:creationId xmlns:a16="http://schemas.microsoft.com/office/drawing/2014/main" id="{00000000-0008-0000-0B00-000029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34" name="AutoShape 19">
          <a:extLst>
            <a:ext uri="{FF2B5EF4-FFF2-40B4-BE49-F238E27FC236}">
              <a16:creationId xmlns:a16="http://schemas.microsoft.com/office/drawing/2014/main" id="{00000000-0008-0000-0B00-00002A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35" name="AutoShape 20">
          <a:extLst>
            <a:ext uri="{FF2B5EF4-FFF2-40B4-BE49-F238E27FC236}">
              <a16:creationId xmlns:a16="http://schemas.microsoft.com/office/drawing/2014/main" id="{00000000-0008-0000-0B00-00002B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36" name="AutoShape 21">
          <a:extLst>
            <a:ext uri="{FF2B5EF4-FFF2-40B4-BE49-F238E27FC236}">
              <a16:creationId xmlns:a16="http://schemas.microsoft.com/office/drawing/2014/main" id="{00000000-0008-0000-0B00-00002C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37" name="AutoShape 22">
          <a:extLst>
            <a:ext uri="{FF2B5EF4-FFF2-40B4-BE49-F238E27FC236}">
              <a16:creationId xmlns:a16="http://schemas.microsoft.com/office/drawing/2014/main" id="{00000000-0008-0000-0B00-00002D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38" name="AutoShape 23">
          <a:extLst>
            <a:ext uri="{FF2B5EF4-FFF2-40B4-BE49-F238E27FC236}">
              <a16:creationId xmlns:a16="http://schemas.microsoft.com/office/drawing/2014/main" id="{00000000-0008-0000-0B00-00002E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39" name="AutoShape 24">
          <a:extLst>
            <a:ext uri="{FF2B5EF4-FFF2-40B4-BE49-F238E27FC236}">
              <a16:creationId xmlns:a16="http://schemas.microsoft.com/office/drawing/2014/main" id="{00000000-0008-0000-0B00-00002F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40" name="AutoShape 25">
          <a:extLst>
            <a:ext uri="{FF2B5EF4-FFF2-40B4-BE49-F238E27FC236}">
              <a16:creationId xmlns:a16="http://schemas.microsoft.com/office/drawing/2014/main" id="{00000000-0008-0000-0B00-000030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41" name="AutoShape 26">
          <a:extLst>
            <a:ext uri="{FF2B5EF4-FFF2-40B4-BE49-F238E27FC236}">
              <a16:creationId xmlns:a16="http://schemas.microsoft.com/office/drawing/2014/main" id="{00000000-0008-0000-0B00-000031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42" name="AutoShape 27">
          <a:extLst>
            <a:ext uri="{FF2B5EF4-FFF2-40B4-BE49-F238E27FC236}">
              <a16:creationId xmlns:a16="http://schemas.microsoft.com/office/drawing/2014/main" id="{00000000-0008-0000-0B00-000032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43" name="AutoShape 28">
          <a:extLst>
            <a:ext uri="{FF2B5EF4-FFF2-40B4-BE49-F238E27FC236}">
              <a16:creationId xmlns:a16="http://schemas.microsoft.com/office/drawing/2014/main" id="{00000000-0008-0000-0B00-000033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44" name="AutoShape 29">
          <a:extLst>
            <a:ext uri="{FF2B5EF4-FFF2-40B4-BE49-F238E27FC236}">
              <a16:creationId xmlns:a16="http://schemas.microsoft.com/office/drawing/2014/main" id="{00000000-0008-0000-0B00-000034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45" name="AutoShape 30">
          <a:extLst>
            <a:ext uri="{FF2B5EF4-FFF2-40B4-BE49-F238E27FC236}">
              <a16:creationId xmlns:a16="http://schemas.microsoft.com/office/drawing/2014/main" id="{00000000-0008-0000-0B00-000035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46" name="AutoShape 31">
          <a:extLst>
            <a:ext uri="{FF2B5EF4-FFF2-40B4-BE49-F238E27FC236}">
              <a16:creationId xmlns:a16="http://schemas.microsoft.com/office/drawing/2014/main" id="{00000000-0008-0000-0B00-000036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47" name="AutoShape 32">
          <a:extLst>
            <a:ext uri="{FF2B5EF4-FFF2-40B4-BE49-F238E27FC236}">
              <a16:creationId xmlns:a16="http://schemas.microsoft.com/office/drawing/2014/main" id="{00000000-0008-0000-0B00-000037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48" name="AutoShape 33">
          <a:extLst>
            <a:ext uri="{FF2B5EF4-FFF2-40B4-BE49-F238E27FC236}">
              <a16:creationId xmlns:a16="http://schemas.microsoft.com/office/drawing/2014/main" id="{00000000-0008-0000-0B00-000038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49" name="AutoShape 34">
          <a:extLst>
            <a:ext uri="{FF2B5EF4-FFF2-40B4-BE49-F238E27FC236}">
              <a16:creationId xmlns:a16="http://schemas.microsoft.com/office/drawing/2014/main" id="{00000000-0008-0000-0B00-000039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50" name="AutoShape 35">
          <a:extLst>
            <a:ext uri="{FF2B5EF4-FFF2-40B4-BE49-F238E27FC236}">
              <a16:creationId xmlns:a16="http://schemas.microsoft.com/office/drawing/2014/main" id="{00000000-0008-0000-0B00-00003A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51" name="AutoShape 36">
          <a:extLst>
            <a:ext uri="{FF2B5EF4-FFF2-40B4-BE49-F238E27FC236}">
              <a16:creationId xmlns:a16="http://schemas.microsoft.com/office/drawing/2014/main" id="{00000000-0008-0000-0B00-00003B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52" name="AutoShape 37">
          <a:extLst>
            <a:ext uri="{FF2B5EF4-FFF2-40B4-BE49-F238E27FC236}">
              <a16:creationId xmlns:a16="http://schemas.microsoft.com/office/drawing/2014/main" id="{00000000-0008-0000-0B00-00003C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53" name="AutoShape 38">
          <a:extLst>
            <a:ext uri="{FF2B5EF4-FFF2-40B4-BE49-F238E27FC236}">
              <a16:creationId xmlns:a16="http://schemas.microsoft.com/office/drawing/2014/main" id="{00000000-0008-0000-0B00-00003D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54" name="AutoShape 39">
          <a:extLst>
            <a:ext uri="{FF2B5EF4-FFF2-40B4-BE49-F238E27FC236}">
              <a16:creationId xmlns:a16="http://schemas.microsoft.com/office/drawing/2014/main" id="{00000000-0008-0000-0B00-00003E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55" name="AutoShape 40">
          <a:extLst>
            <a:ext uri="{FF2B5EF4-FFF2-40B4-BE49-F238E27FC236}">
              <a16:creationId xmlns:a16="http://schemas.microsoft.com/office/drawing/2014/main" id="{00000000-0008-0000-0B00-00003F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56" name="AutoShape 41">
          <a:extLst>
            <a:ext uri="{FF2B5EF4-FFF2-40B4-BE49-F238E27FC236}">
              <a16:creationId xmlns:a16="http://schemas.microsoft.com/office/drawing/2014/main" id="{00000000-0008-0000-0B00-000040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57" name="AutoShape 42">
          <a:extLst>
            <a:ext uri="{FF2B5EF4-FFF2-40B4-BE49-F238E27FC236}">
              <a16:creationId xmlns:a16="http://schemas.microsoft.com/office/drawing/2014/main" id="{00000000-0008-0000-0B00-000041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58" name="AutoShape 43">
          <a:extLst>
            <a:ext uri="{FF2B5EF4-FFF2-40B4-BE49-F238E27FC236}">
              <a16:creationId xmlns:a16="http://schemas.microsoft.com/office/drawing/2014/main" id="{00000000-0008-0000-0B00-000042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59" name="AutoShape 44">
          <a:extLst>
            <a:ext uri="{FF2B5EF4-FFF2-40B4-BE49-F238E27FC236}">
              <a16:creationId xmlns:a16="http://schemas.microsoft.com/office/drawing/2014/main" id="{00000000-0008-0000-0B00-000043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60" name="AutoShape 45">
          <a:extLst>
            <a:ext uri="{FF2B5EF4-FFF2-40B4-BE49-F238E27FC236}">
              <a16:creationId xmlns:a16="http://schemas.microsoft.com/office/drawing/2014/main" id="{00000000-0008-0000-0B00-000044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61" name="AutoShape 46">
          <a:extLst>
            <a:ext uri="{FF2B5EF4-FFF2-40B4-BE49-F238E27FC236}">
              <a16:creationId xmlns:a16="http://schemas.microsoft.com/office/drawing/2014/main" id="{00000000-0008-0000-0B00-000045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62" name="AutoShape 47">
          <a:extLst>
            <a:ext uri="{FF2B5EF4-FFF2-40B4-BE49-F238E27FC236}">
              <a16:creationId xmlns:a16="http://schemas.microsoft.com/office/drawing/2014/main" id="{00000000-0008-0000-0B00-000046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63" name="AutoShape 48">
          <a:extLst>
            <a:ext uri="{FF2B5EF4-FFF2-40B4-BE49-F238E27FC236}">
              <a16:creationId xmlns:a16="http://schemas.microsoft.com/office/drawing/2014/main" id="{00000000-0008-0000-0B00-000047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64" name="AutoShape 49">
          <a:extLst>
            <a:ext uri="{FF2B5EF4-FFF2-40B4-BE49-F238E27FC236}">
              <a16:creationId xmlns:a16="http://schemas.microsoft.com/office/drawing/2014/main" id="{00000000-0008-0000-0B00-000048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65" name="AutoShape 50">
          <a:extLst>
            <a:ext uri="{FF2B5EF4-FFF2-40B4-BE49-F238E27FC236}">
              <a16:creationId xmlns:a16="http://schemas.microsoft.com/office/drawing/2014/main" id="{00000000-0008-0000-0B00-000049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66" name="AutoShape 51">
          <a:extLst>
            <a:ext uri="{FF2B5EF4-FFF2-40B4-BE49-F238E27FC236}">
              <a16:creationId xmlns:a16="http://schemas.microsoft.com/office/drawing/2014/main" id="{00000000-0008-0000-0B00-00004A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67" name="AutoShape 52">
          <a:extLst>
            <a:ext uri="{FF2B5EF4-FFF2-40B4-BE49-F238E27FC236}">
              <a16:creationId xmlns:a16="http://schemas.microsoft.com/office/drawing/2014/main" id="{00000000-0008-0000-0B00-00004B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68" name="AutoShape 53">
          <a:extLst>
            <a:ext uri="{FF2B5EF4-FFF2-40B4-BE49-F238E27FC236}">
              <a16:creationId xmlns:a16="http://schemas.microsoft.com/office/drawing/2014/main" id="{00000000-0008-0000-0B00-00004C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69" name="AutoShape 54">
          <a:extLst>
            <a:ext uri="{FF2B5EF4-FFF2-40B4-BE49-F238E27FC236}">
              <a16:creationId xmlns:a16="http://schemas.microsoft.com/office/drawing/2014/main" id="{00000000-0008-0000-0B00-00004D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70" name="AutoShape 55">
          <a:extLst>
            <a:ext uri="{FF2B5EF4-FFF2-40B4-BE49-F238E27FC236}">
              <a16:creationId xmlns:a16="http://schemas.microsoft.com/office/drawing/2014/main" id="{00000000-0008-0000-0B00-00004E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71" name="AutoShape 56">
          <a:extLst>
            <a:ext uri="{FF2B5EF4-FFF2-40B4-BE49-F238E27FC236}">
              <a16:creationId xmlns:a16="http://schemas.microsoft.com/office/drawing/2014/main" id="{00000000-0008-0000-0B00-00004F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72" name="AutoShape 57">
          <a:extLst>
            <a:ext uri="{FF2B5EF4-FFF2-40B4-BE49-F238E27FC236}">
              <a16:creationId xmlns:a16="http://schemas.microsoft.com/office/drawing/2014/main" id="{00000000-0008-0000-0B00-000050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73" name="AutoShape 58">
          <a:extLst>
            <a:ext uri="{FF2B5EF4-FFF2-40B4-BE49-F238E27FC236}">
              <a16:creationId xmlns:a16="http://schemas.microsoft.com/office/drawing/2014/main" id="{00000000-0008-0000-0B00-000051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74" name="AutoShape 59">
          <a:extLst>
            <a:ext uri="{FF2B5EF4-FFF2-40B4-BE49-F238E27FC236}">
              <a16:creationId xmlns:a16="http://schemas.microsoft.com/office/drawing/2014/main" id="{00000000-0008-0000-0B00-000052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75" name="AutoShape 60">
          <a:extLst>
            <a:ext uri="{FF2B5EF4-FFF2-40B4-BE49-F238E27FC236}">
              <a16:creationId xmlns:a16="http://schemas.microsoft.com/office/drawing/2014/main" id="{00000000-0008-0000-0B00-000053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76" name="AutoShape 61">
          <a:extLst>
            <a:ext uri="{FF2B5EF4-FFF2-40B4-BE49-F238E27FC236}">
              <a16:creationId xmlns:a16="http://schemas.microsoft.com/office/drawing/2014/main" id="{00000000-0008-0000-0B00-000054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77" name="AutoShape 62">
          <a:extLst>
            <a:ext uri="{FF2B5EF4-FFF2-40B4-BE49-F238E27FC236}">
              <a16:creationId xmlns:a16="http://schemas.microsoft.com/office/drawing/2014/main" id="{00000000-0008-0000-0B00-000055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78" name="AutoShape 63">
          <a:extLst>
            <a:ext uri="{FF2B5EF4-FFF2-40B4-BE49-F238E27FC236}">
              <a16:creationId xmlns:a16="http://schemas.microsoft.com/office/drawing/2014/main" id="{00000000-0008-0000-0B00-000056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79" name="AutoShape 64">
          <a:extLst>
            <a:ext uri="{FF2B5EF4-FFF2-40B4-BE49-F238E27FC236}">
              <a16:creationId xmlns:a16="http://schemas.microsoft.com/office/drawing/2014/main" id="{00000000-0008-0000-0B00-000057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80" name="AutoShape 65">
          <a:extLst>
            <a:ext uri="{FF2B5EF4-FFF2-40B4-BE49-F238E27FC236}">
              <a16:creationId xmlns:a16="http://schemas.microsoft.com/office/drawing/2014/main" id="{00000000-0008-0000-0B00-000058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81" name="AutoShape 66">
          <a:extLst>
            <a:ext uri="{FF2B5EF4-FFF2-40B4-BE49-F238E27FC236}">
              <a16:creationId xmlns:a16="http://schemas.microsoft.com/office/drawing/2014/main" id="{00000000-0008-0000-0B00-000059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82" name="AutoShape 67">
          <a:extLst>
            <a:ext uri="{FF2B5EF4-FFF2-40B4-BE49-F238E27FC236}">
              <a16:creationId xmlns:a16="http://schemas.microsoft.com/office/drawing/2014/main" id="{00000000-0008-0000-0B00-00005A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83" name="AutoShape 68">
          <a:extLst>
            <a:ext uri="{FF2B5EF4-FFF2-40B4-BE49-F238E27FC236}">
              <a16:creationId xmlns:a16="http://schemas.microsoft.com/office/drawing/2014/main" id="{00000000-0008-0000-0B00-00005B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84" name="AutoShape 69">
          <a:extLst>
            <a:ext uri="{FF2B5EF4-FFF2-40B4-BE49-F238E27FC236}">
              <a16:creationId xmlns:a16="http://schemas.microsoft.com/office/drawing/2014/main" id="{00000000-0008-0000-0B00-00005C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85" name="AutoShape 70">
          <a:extLst>
            <a:ext uri="{FF2B5EF4-FFF2-40B4-BE49-F238E27FC236}">
              <a16:creationId xmlns:a16="http://schemas.microsoft.com/office/drawing/2014/main" id="{00000000-0008-0000-0B00-00005D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86" name="AutoShape 71">
          <a:extLst>
            <a:ext uri="{FF2B5EF4-FFF2-40B4-BE49-F238E27FC236}">
              <a16:creationId xmlns:a16="http://schemas.microsoft.com/office/drawing/2014/main" id="{00000000-0008-0000-0B00-00005E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87" name="AutoShape 72">
          <a:extLst>
            <a:ext uri="{FF2B5EF4-FFF2-40B4-BE49-F238E27FC236}">
              <a16:creationId xmlns:a16="http://schemas.microsoft.com/office/drawing/2014/main" id="{00000000-0008-0000-0B00-00005F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88" name="AutoShape 73">
          <a:extLst>
            <a:ext uri="{FF2B5EF4-FFF2-40B4-BE49-F238E27FC236}">
              <a16:creationId xmlns:a16="http://schemas.microsoft.com/office/drawing/2014/main" id="{00000000-0008-0000-0B00-000060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89" name="AutoShape 74">
          <a:extLst>
            <a:ext uri="{FF2B5EF4-FFF2-40B4-BE49-F238E27FC236}">
              <a16:creationId xmlns:a16="http://schemas.microsoft.com/office/drawing/2014/main" id="{00000000-0008-0000-0B00-000061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90" name="AutoShape 75">
          <a:extLst>
            <a:ext uri="{FF2B5EF4-FFF2-40B4-BE49-F238E27FC236}">
              <a16:creationId xmlns:a16="http://schemas.microsoft.com/office/drawing/2014/main" id="{00000000-0008-0000-0B00-000062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91" name="AutoShape 76">
          <a:extLst>
            <a:ext uri="{FF2B5EF4-FFF2-40B4-BE49-F238E27FC236}">
              <a16:creationId xmlns:a16="http://schemas.microsoft.com/office/drawing/2014/main" id="{00000000-0008-0000-0B00-000063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92" name="AutoShape 77">
          <a:extLst>
            <a:ext uri="{FF2B5EF4-FFF2-40B4-BE49-F238E27FC236}">
              <a16:creationId xmlns:a16="http://schemas.microsoft.com/office/drawing/2014/main" id="{00000000-0008-0000-0B00-000064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93" name="AutoShape 78">
          <a:extLst>
            <a:ext uri="{FF2B5EF4-FFF2-40B4-BE49-F238E27FC236}">
              <a16:creationId xmlns:a16="http://schemas.microsoft.com/office/drawing/2014/main" id="{00000000-0008-0000-0B00-000065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94" name="AutoShape 79">
          <a:extLst>
            <a:ext uri="{FF2B5EF4-FFF2-40B4-BE49-F238E27FC236}">
              <a16:creationId xmlns:a16="http://schemas.microsoft.com/office/drawing/2014/main" id="{00000000-0008-0000-0B00-000066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95" name="AutoShape 80">
          <a:extLst>
            <a:ext uri="{FF2B5EF4-FFF2-40B4-BE49-F238E27FC236}">
              <a16:creationId xmlns:a16="http://schemas.microsoft.com/office/drawing/2014/main" id="{00000000-0008-0000-0B00-000067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96" name="AutoShape 81">
          <a:extLst>
            <a:ext uri="{FF2B5EF4-FFF2-40B4-BE49-F238E27FC236}">
              <a16:creationId xmlns:a16="http://schemas.microsoft.com/office/drawing/2014/main" id="{00000000-0008-0000-0B00-000068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97" name="AutoShape 82">
          <a:extLst>
            <a:ext uri="{FF2B5EF4-FFF2-40B4-BE49-F238E27FC236}">
              <a16:creationId xmlns:a16="http://schemas.microsoft.com/office/drawing/2014/main" id="{00000000-0008-0000-0B00-000069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98" name="AutoShape 83">
          <a:extLst>
            <a:ext uri="{FF2B5EF4-FFF2-40B4-BE49-F238E27FC236}">
              <a16:creationId xmlns:a16="http://schemas.microsoft.com/office/drawing/2014/main" id="{00000000-0008-0000-0B00-00006A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299" name="AutoShape 84">
          <a:extLst>
            <a:ext uri="{FF2B5EF4-FFF2-40B4-BE49-F238E27FC236}">
              <a16:creationId xmlns:a16="http://schemas.microsoft.com/office/drawing/2014/main" id="{00000000-0008-0000-0B00-00006B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300" name="AutoShape 85">
          <a:extLst>
            <a:ext uri="{FF2B5EF4-FFF2-40B4-BE49-F238E27FC236}">
              <a16:creationId xmlns:a16="http://schemas.microsoft.com/office/drawing/2014/main" id="{00000000-0008-0000-0B00-00006C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301" name="AutoShape 86">
          <a:extLst>
            <a:ext uri="{FF2B5EF4-FFF2-40B4-BE49-F238E27FC236}">
              <a16:creationId xmlns:a16="http://schemas.microsoft.com/office/drawing/2014/main" id="{00000000-0008-0000-0B00-00006D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302" name="AutoShape 87">
          <a:extLst>
            <a:ext uri="{FF2B5EF4-FFF2-40B4-BE49-F238E27FC236}">
              <a16:creationId xmlns:a16="http://schemas.microsoft.com/office/drawing/2014/main" id="{00000000-0008-0000-0B00-00006E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303" name="AutoShape 88">
          <a:extLst>
            <a:ext uri="{FF2B5EF4-FFF2-40B4-BE49-F238E27FC236}">
              <a16:creationId xmlns:a16="http://schemas.microsoft.com/office/drawing/2014/main" id="{00000000-0008-0000-0B00-00006F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3</xdr:row>
      <xdr:rowOff>0</xdr:rowOff>
    </xdr:from>
    <xdr:to>
      <xdr:col>13</xdr:col>
      <xdr:colOff>0</xdr:colOff>
      <xdr:row>3</xdr:row>
      <xdr:rowOff>0</xdr:rowOff>
    </xdr:to>
    <xdr:sp macro="" textlink="">
      <xdr:nvSpPr>
        <xdr:cNvPr id="40304" name="AutoShape 89">
          <a:extLst>
            <a:ext uri="{FF2B5EF4-FFF2-40B4-BE49-F238E27FC236}">
              <a16:creationId xmlns:a16="http://schemas.microsoft.com/office/drawing/2014/main" id="{00000000-0008-0000-0B00-0000709D0000}"/>
            </a:ext>
          </a:extLst>
        </xdr:cNvPr>
        <xdr:cNvSpPr>
          <a:spLocks/>
        </xdr:cNvSpPr>
      </xdr:nvSpPr>
      <xdr:spPr bwMode="auto">
        <a:xfrm flipV="1">
          <a:off x="14754225" y="1362075"/>
          <a:ext cx="0" cy="0"/>
        </a:xfrm>
        <a:prstGeom prst="rightBracket">
          <a:avLst>
            <a:gd name="adj" fmla="val -214748364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A-HONG\1-Vu%20KH-TKBT\8-So%20ket,%20tong%20ket,%20bao%20cao%20quy\2021\QD%20in%20noi%20202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A-HONG\1-Vu%20KH-TKBT\4-Sach%20xuat%20ban\Sach%20xuat%20ban%20202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DMIN\Documents\Zalo%20Received%20Files\Sach%20xuat%20ban%20202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A-HONG\1-Vu%20KH-TKBT\4-Sach%20xuat%20ban\Sach%20xuat%20ban%20202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Admin\Desktop\SXB%20quy%204-2024.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SingPC\AppData\Local\Temp\Zalo%20Temp\TempDownloads\Sach%20xuat%20ban%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so"/>
      <sheetName val="NB quy I"/>
      <sheetName val="NB quy II"/>
      <sheetName val="NB quy III"/>
      <sheetName val="NB quy IV"/>
    </sheetNames>
    <sheetDataSet>
      <sheetData sheetId="0"/>
      <sheetData sheetId="1"/>
      <sheetData sheetId="2"/>
      <sheetData sheetId="3"/>
      <sheetData sheetId="4">
        <row r="143">
          <cell r="I143">
            <v>682513</v>
          </cell>
          <cell r="P143">
            <v>38694534000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Kangatang"/>
      <sheetName val="Kangatang_2"/>
      <sheetName val="Kangatang_3"/>
      <sheetName val="Kangatang_4"/>
      <sheetName val="Kangatang_5"/>
      <sheetName val="Kangatang_6"/>
      <sheetName val="Kangatang_7"/>
      <sheetName val="Kangatang_8"/>
      <sheetName val="Kangatang_9"/>
      <sheetName val="Kangatang_10"/>
      <sheetName val="Kangatang_11"/>
      <sheetName val="sachXB"/>
      <sheetName val="sachXB (KL123)"/>
      <sheetName val="sachXBhet17-12"/>
      <sheetName val="sachXBhet17-12 (2)"/>
      <sheetName val="Bo TT&amp;TT(25-11)"/>
      <sheetName val="Bo TT&amp;TT(25-11) (2)"/>
      <sheetName val="sachXB (2)"/>
      <sheetName val="Q.III (23-9)"/>
      <sheetName val="SXB2024(3-2025)CXB"/>
      <sheetName val="SXB2024(3-2025)CXB (2)"/>
      <sheetName val="Sheet3"/>
      <sheetName val="9 thang (23-9"/>
      <sheetName val="CXB(6 thang) 4-9"/>
      <sheetName val="bcCXB5-6-24"/>
      <sheetName val="hes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2">
          <cell r="A2" t="str">
            <v>10,5x14,5</v>
          </cell>
          <cell r="B2">
            <v>0.51219512195121952</v>
          </cell>
        </row>
        <row r="3">
          <cell r="A3" t="str">
            <v>10,5x15</v>
          </cell>
          <cell r="B3">
            <v>0.52985702270815815</v>
          </cell>
        </row>
        <row r="4">
          <cell r="A4" t="str">
            <v>10,5x18</v>
          </cell>
          <cell r="B4">
            <v>0.63582842724978972</v>
          </cell>
        </row>
        <row r="5">
          <cell r="A5" t="str">
            <v>10x12,5</v>
          </cell>
          <cell r="B5">
            <v>0.42052144659377627</v>
          </cell>
        </row>
        <row r="6">
          <cell r="A6" t="str">
            <v>10x14,5</v>
          </cell>
          <cell r="B6">
            <v>0.48780487804878048</v>
          </cell>
        </row>
        <row r="7">
          <cell r="A7" t="str">
            <v>10x15</v>
          </cell>
          <cell r="B7">
            <v>0.50462573591253157</v>
          </cell>
        </row>
        <row r="8">
          <cell r="A8" t="str">
            <v>10x20</v>
          </cell>
          <cell r="B8">
            <v>0.67283431455004206</v>
          </cell>
        </row>
        <row r="9">
          <cell r="A9" t="str">
            <v>11x18</v>
          </cell>
          <cell r="B9">
            <v>0.66610597140454164</v>
          </cell>
        </row>
        <row r="10">
          <cell r="A10" t="str">
            <v>12,5x18</v>
          </cell>
          <cell r="B10">
            <v>0.7569386038687973</v>
          </cell>
        </row>
        <row r="11">
          <cell r="A11" t="str">
            <v>12,5x20,5</v>
          </cell>
          <cell r="B11">
            <v>0.86206896551724133</v>
          </cell>
        </row>
        <row r="12">
          <cell r="A12" t="str">
            <v>12x18</v>
          </cell>
          <cell r="B12">
            <v>0.72666105971404538</v>
          </cell>
        </row>
        <row r="13">
          <cell r="A13" t="str">
            <v>12x20</v>
          </cell>
          <cell r="B13">
            <v>0.80740117746005047</v>
          </cell>
        </row>
        <row r="14">
          <cell r="A14" t="str">
            <v>12x20,5</v>
          </cell>
          <cell r="B14">
            <v>0.82758620689655171</v>
          </cell>
        </row>
        <row r="15">
          <cell r="A15" t="str">
            <v>12x21</v>
          </cell>
          <cell r="B15">
            <v>0.84777123633305296</v>
          </cell>
        </row>
        <row r="16">
          <cell r="A16" t="str">
            <v>13,5x20,5</v>
          </cell>
          <cell r="B16">
            <v>0.93103448275862066</v>
          </cell>
        </row>
        <row r="17">
          <cell r="A17" t="str">
            <v>13x19</v>
          </cell>
          <cell r="B17">
            <v>0.83095037846930198</v>
          </cell>
        </row>
        <row r="18">
          <cell r="A18" t="str">
            <v>13x20,5</v>
          </cell>
          <cell r="B18">
            <v>0.89655172413793105</v>
          </cell>
        </row>
        <row r="19">
          <cell r="A19" t="str">
            <v>14,5x20,5</v>
          </cell>
          <cell r="B19">
            <v>1</v>
          </cell>
        </row>
        <row r="20">
          <cell r="A20" t="str">
            <v>14x20</v>
          </cell>
          <cell r="B20">
            <v>0.94196804037005888</v>
          </cell>
        </row>
        <row r="21">
          <cell r="A21" t="str">
            <v>14x20,5</v>
          </cell>
          <cell r="B21">
            <v>0.96551724137931039</v>
          </cell>
        </row>
        <row r="22">
          <cell r="A22" t="str">
            <v>15,5x22</v>
          </cell>
          <cell r="B22">
            <v>1.1471825063078216</v>
          </cell>
        </row>
        <row r="23">
          <cell r="A23" t="str">
            <v>15,5x23</v>
          </cell>
          <cell r="B23">
            <v>1.1993271656854501</v>
          </cell>
        </row>
        <row r="24">
          <cell r="A24" t="str">
            <v>15,5x23,5</v>
          </cell>
          <cell r="B24">
            <v>1.2253994953742642</v>
          </cell>
        </row>
        <row r="25">
          <cell r="A25" t="str">
            <v>15,5x24</v>
          </cell>
          <cell r="B25">
            <v>1.2514718250630783</v>
          </cell>
        </row>
        <row r="26">
          <cell r="A26" t="str">
            <v>15x22</v>
          </cell>
          <cell r="B26">
            <v>1.1101766190075695</v>
          </cell>
        </row>
        <row r="27">
          <cell r="A27" t="str">
            <v>16x21</v>
          </cell>
          <cell r="B27">
            <v>1.1303616484440706</v>
          </cell>
        </row>
        <row r="28">
          <cell r="A28" t="str">
            <v>16x22,5</v>
          </cell>
          <cell r="B28">
            <v>1.2111017661900756</v>
          </cell>
        </row>
        <row r="29">
          <cell r="A29" t="str">
            <v>16x24</v>
          </cell>
          <cell r="B29">
            <v>1.2918418839360808</v>
          </cell>
        </row>
        <row r="30">
          <cell r="A30" t="str">
            <v>17x24</v>
          </cell>
          <cell r="B30">
            <v>1.3725820016820858</v>
          </cell>
        </row>
        <row r="31">
          <cell r="A31" t="str">
            <v>18,2x25,7</v>
          </cell>
          <cell r="B31">
            <v>1.5735576114381833</v>
          </cell>
        </row>
        <row r="32">
          <cell r="A32" t="str">
            <v>18x24</v>
          </cell>
          <cell r="B32">
            <v>1.4533221194280908</v>
          </cell>
        </row>
        <row r="33">
          <cell r="A33" t="str">
            <v>19x19</v>
          </cell>
          <cell r="B33">
            <v>1.214465937762826</v>
          </cell>
        </row>
        <row r="34">
          <cell r="A34" t="str">
            <v>19x24</v>
          </cell>
          <cell r="B34">
            <v>1.534062237174096</v>
          </cell>
        </row>
        <row r="35">
          <cell r="A35" t="str">
            <v>19x25</v>
          </cell>
          <cell r="B35">
            <v>1.59798149705635</v>
          </cell>
        </row>
        <row r="36">
          <cell r="A36" t="str">
            <v>19x26,5</v>
          </cell>
          <cell r="B36">
            <v>1.6938603868797308</v>
          </cell>
        </row>
        <row r="37">
          <cell r="A37" t="str">
            <v>19x27</v>
          </cell>
          <cell r="B37">
            <v>1.7258200168208579</v>
          </cell>
        </row>
        <row r="38">
          <cell r="A38" t="str">
            <v>20,5x26,5</v>
          </cell>
          <cell r="B38">
            <v>1.8275862068965518</v>
          </cell>
        </row>
        <row r="39">
          <cell r="A39" t="str">
            <v>20,5x28</v>
          </cell>
          <cell r="B39">
            <v>1.9310344827586208</v>
          </cell>
        </row>
        <row r="40">
          <cell r="A40" t="str">
            <v>20,5x28,5</v>
          </cell>
          <cell r="B40">
            <v>1.9655172413793103</v>
          </cell>
        </row>
        <row r="41">
          <cell r="A41" t="str">
            <v>20,5x29</v>
          </cell>
          <cell r="B41">
            <v>2</v>
          </cell>
        </row>
        <row r="42">
          <cell r="A42" t="str">
            <v>20,5x29,5</v>
          </cell>
          <cell r="B42">
            <v>2.0344827586206895</v>
          </cell>
        </row>
        <row r="43">
          <cell r="A43" t="str">
            <v>20,7x28</v>
          </cell>
          <cell r="B43">
            <v>1.9498738435660219</v>
          </cell>
        </row>
        <row r="44">
          <cell r="A44" t="str">
            <v>20,7x28,3</v>
          </cell>
          <cell r="B44">
            <v>1.9707653490328005</v>
          </cell>
        </row>
        <row r="45">
          <cell r="A45" t="str">
            <v>20x19</v>
          </cell>
          <cell r="B45">
            <v>1.27838519764508</v>
          </cell>
        </row>
        <row r="46">
          <cell r="A46" t="str">
            <v>20x20</v>
          </cell>
          <cell r="B46">
            <v>1.3456686291000841</v>
          </cell>
        </row>
        <row r="47">
          <cell r="A47" t="str">
            <v>20x25</v>
          </cell>
          <cell r="B47">
            <v>1.6820857863751051</v>
          </cell>
        </row>
        <row r="48">
          <cell r="A48" t="str">
            <v>20x28</v>
          </cell>
          <cell r="B48">
            <v>1.8839360807401178</v>
          </cell>
        </row>
        <row r="49">
          <cell r="A49" t="str">
            <v>20x29</v>
          </cell>
          <cell r="B49">
            <v>1.9512195121951219</v>
          </cell>
        </row>
        <row r="50">
          <cell r="A50" t="str">
            <v>20x29,5</v>
          </cell>
          <cell r="B50">
            <v>1.9848612279226241</v>
          </cell>
        </row>
        <row r="51">
          <cell r="A51" t="str">
            <v>20x30</v>
          </cell>
          <cell r="B51">
            <v>2.0185029436501263</v>
          </cell>
        </row>
        <row r="52">
          <cell r="A52" t="str">
            <v>21x23</v>
          </cell>
          <cell r="B52">
            <v>1.6248948696383516</v>
          </cell>
        </row>
        <row r="53">
          <cell r="A53" t="str">
            <v>21,3x24</v>
          </cell>
          <cell r="B53">
            <v>1.7197645079899075</v>
          </cell>
        </row>
        <row r="54">
          <cell r="A54" t="str">
            <v>21x27</v>
          </cell>
          <cell r="B54">
            <v>1.9074852817493693</v>
          </cell>
        </row>
        <row r="55">
          <cell r="A55" t="str">
            <v>21x28</v>
          </cell>
          <cell r="B55">
            <v>1.9781328847771236</v>
          </cell>
        </row>
        <row r="56">
          <cell r="A56" t="str">
            <v>21x29</v>
          </cell>
          <cell r="B56">
            <v>2.0487804878048781</v>
          </cell>
        </row>
        <row r="57">
          <cell r="A57" t="str">
            <v>21x29,5</v>
          </cell>
          <cell r="B57">
            <v>2.0841042893187551</v>
          </cell>
        </row>
        <row r="58">
          <cell r="A58" t="str">
            <v>21x29,7</v>
          </cell>
          <cell r="B58">
            <v>2.0982338099243059</v>
          </cell>
        </row>
        <row r="59">
          <cell r="A59" t="str">
            <v>22x28</v>
          </cell>
          <cell r="B59">
            <v>2.0723296888141296</v>
          </cell>
        </row>
        <row r="60">
          <cell r="A60" t="str">
            <v>23x24</v>
          </cell>
          <cell r="B60">
            <v>1.8570227081581161</v>
          </cell>
        </row>
        <row r="61">
          <cell r="A61" t="str">
            <v>23x25</v>
          </cell>
          <cell r="B61">
            <v>1.9343986543313709</v>
          </cell>
        </row>
        <row r="62">
          <cell r="A62" t="str">
            <v>24,5x24,5</v>
          </cell>
          <cell r="B62">
            <v>2.0193439865433138</v>
          </cell>
        </row>
        <row r="63">
          <cell r="A63" t="str">
            <v>24x20</v>
          </cell>
          <cell r="B63">
            <v>1.6148023549201009</v>
          </cell>
        </row>
        <row r="64">
          <cell r="A64" t="str">
            <v>24x24</v>
          </cell>
          <cell r="B64">
            <v>1.9377628259041211</v>
          </cell>
        </row>
        <row r="65">
          <cell r="A65" t="str">
            <v>24x25</v>
          </cell>
          <cell r="B65">
            <v>2.0185029436501263</v>
          </cell>
        </row>
        <row r="66">
          <cell r="A66" t="str">
            <v>24x29</v>
          </cell>
          <cell r="B66">
            <v>2.3414634146341462</v>
          </cell>
        </row>
        <row r="67">
          <cell r="A67" t="str">
            <v>24x30</v>
          </cell>
          <cell r="B67">
            <v>2.4222035323801512</v>
          </cell>
        </row>
        <row r="68">
          <cell r="A68" t="str">
            <v>24x31</v>
          </cell>
          <cell r="B68">
            <v>2.5029436501261566</v>
          </cell>
        </row>
        <row r="69">
          <cell r="A69" t="str">
            <v>24x41</v>
          </cell>
          <cell r="B69">
            <v>3.3103448275862069</v>
          </cell>
        </row>
        <row r="70">
          <cell r="A70" t="str">
            <v>25x19</v>
          </cell>
          <cell r="B70">
            <v>1.59798149705635</v>
          </cell>
        </row>
        <row r="71">
          <cell r="A71" t="str">
            <v>25x25</v>
          </cell>
          <cell r="B71">
            <v>2.1026072329688814</v>
          </cell>
        </row>
        <row r="72">
          <cell r="A72" t="str">
            <v>26,5x21,5</v>
          </cell>
          <cell r="B72">
            <v>1.9167367535744324</v>
          </cell>
        </row>
        <row r="73">
          <cell r="A73" t="str">
            <v>26x25</v>
          </cell>
          <cell r="B73">
            <v>2.1867115222876365</v>
          </cell>
        </row>
        <row r="74">
          <cell r="A74" t="str">
            <v>27x38</v>
          </cell>
          <cell r="B74">
            <v>3.4516400336417159</v>
          </cell>
        </row>
        <row r="75">
          <cell r="A75" t="str">
            <v>28,2x28,2</v>
          </cell>
          <cell r="B75">
            <v>2.6753238015138772</v>
          </cell>
        </row>
        <row r="76">
          <cell r="A76" t="str">
            <v>25x23</v>
          </cell>
          <cell r="B76">
            <v>1.9343986543313709</v>
          </cell>
        </row>
        <row r="77">
          <cell r="A77" t="str">
            <v>29x24</v>
          </cell>
          <cell r="B77">
            <v>2.3414634146341462</v>
          </cell>
        </row>
        <row r="78">
          <cell r="A78" t="str">
            <v>29x25</v>
          </cell>
          <cell r="B78">
            <v>2.4390243902439024</v>
          </cell>
        </row>
        <row r="79">
          <cell r="A79" t="str">
            <v>29x27</v>
          </cell>
          <cell r="B79">
            <v>2.6341463414634148</v>
          </cell>
        </row>
        <row r="80">
          <cell r="A80" t="str">
            <v>30x24</v>
          </cell>
          <cell r="B80">
            <v>2.4222035323801512</v>
          </cell>
        </row>
        <row r="81">
          <cell r="A81" t="str">
            <v>8x12</v>
          </cell>
          <cell r="B81">
            <v>0.3229604709840202</v>
          </cell>
        </row>
        <row r="82">
          <cell r="A82" t="str">
            <v>9x13</v>
          </cell>
          <cell r="B82">
            <v>0.39360807401177461</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sachXB"/>
      <sheetName val="QD2023(chua co sach)"/>
      <sheetName val="SM2023"/>
      <sheetName val="heso"/>
      <sheetName val="QD2022"/>
    </sheetNames>
    <sheetDataSet>
      <sheetData sheetId="0"/>
      <sheetData sheetId="1"/>
      <sheetData sheetId="2"/>
      <sheetData sheetId="3"/>
      <sheetData sheetId="4">
        <row r="2">
          <cell r="A2" t="str">
            <v>10,5x14,5</v>
          </cell>
          <cell r="B2">
            <v>0.51219512195121952</v>
          </cell>
        </row>
        <row r="3">
          <cell r="A3" t="str">
            <v>10,5x15</v>
          </cell>
          <cell r="B3">
            <v>0.52985702270815815</v>
          </cell>
        </row>
        <row r="4">
          <cell r="A4" t="str">
            <v>10,5x18</v>
          </cell>
          <cell r="B4">
            <v>0.63582842724978972</v>
          </cell>
        </row>
        <row r="5">
          <cell r="A5" t="str">
            <v>10x12,5</v>
          </cell>
          <cell r="B5">
            <v>0.42052144659377627</v>
          </cell>
        </row>
        <row r="6">
          <cell r="A6" t="str">
            <v>10x14,5</v>
          </cell>
          <cell r="B6">
            <v>0.48780487804878048</v>
          </cell>
        </row>
        <row r="7">
          <cell r="A7" t="str">
            <v>10x15</v>
          </cell>
          <cell r="B7">
            <v>0.50462573591253157</v>
          </cell>
        </row>
        <row r="8">
          <cell r="A8" t="str">
            <v>10x20</v>
          </cell>
          <cell r="B8">
            <v>0.67283431455004206</v>
          </cell>
        </row>
        <row r="9">
          <cell r="A9" t="str">
            <v>11x18</v>
          </cell>
          <cell r="B9">
            <v>0.66610597140454164</v>
          </cell>
        </row>
        <row r="10">
          <cell r="A10" t="str">
            <v>12,5x18</v>
          </cell>
          <cell r="B10">
            <v>0.7569386038687973</v>
          </cell>
        </row>
        <row r="11">
          <cell r="A11" t="str">
            <v>12,5x20,5</v>
          </cell>
          <cell r="B11">
            <v>0.86206896551724133</v>
          </cell>
        </row>
        <row r="12">
          <cell r="A12" t="str">
            <v>12x18</v>
          </cell>
          <cell r="B12">
            <v>0.72666105971404538</v>
          </cell>
        </row>
        <row r="13">
          <cell r="A13" t="str">
            <v>12x20</v>
          </cell>
          <cell r="B13">
            <v>0.80740117746005047</v>
          </cell>
        </row>
        <row r="14">
          <cell r="A14" t="str">
            <v>12x20,5</v>
          </cell>
          <cell r="B14">
            <v>0.82758620689655171</v>
          </cell>
        </row>
        <row r="15">
          <cell r="A15" t="str">
            <v>12x21</v>
          </cell>
          <cell r="B15">
            <v>0.84777123633305296</v>
          </cell>
        </row>
        <row r="16">
          <cell r="A16" t="str">
            <v>13,5x20,5</v>
          </cell>
          <cell r="B16">
            <v>0.93103448275862066</v>
          </cell>
        </row>
        <row r="17">
          <cell r="A17" t="str">
            <v>13x19</v>
          </cell>
          <cell r="B17">
            <v>0.83095037846930198</v>
          </cell>
        </row>
        <row r="18">
          <cell r="A18" t="str">
            <v>13x20,5</v>
          </cell>
          <cell r="B18">
            <v>0.89655172413793105</v>
          </cell>
        </row>
        <row r="19">
          <cell r="A19" t="str">
            <v>14,5x20,5</v>
          </cell>
          <cell r="B19">
            <v>1</v>
          </cell>
        </row>
        <row r="20">
          <cell r="A20" t="str">
            <v>14x20</v>
          </cell>
          <cell r="B20">
            <v>0.94196804037005888</v>
          </cell>
        </row>
        <row r="21">
          <cell r="A21" t="str">
            <v>14x20,5</v>
          </cell>
          <cell r="B21">
            <v>0.96551724137931039</v>
          </cell>
        </row>
        <row r="22">
          <cell r="A22" t="str">
            <v>15,5x22</v>
          </cell>
          <cell r="B22">
            <v>1.1471825063078216</v>
          </cell>
        </row>
        <row r="23">
          <cell r="A23" t="str">
            <v>15,5x23</v>
          </cell>
          <cell r="B23">
            <v>1.1993271656854501</v>
          </cell>
        </row>
        <row r="24">
          <cell r="A24" t="str">
            <v>15,5x23,5</v>
          </cell>
          <cell r="B24">
            <v>1.2253994953742642</v>
          </cell>
        </row>
        <row r="25">
          <cell r="A25" t="str">
            <v>15,5x24</v>
          </cell>
          <cell r="B25">
            <v>1.2514718250630783</v>
          </cell>
        </row>
        <row r="26">
          <cell r="A26" t="str">
            <v>15x22</v>
          </cell>
          <cell r="B26">
            <v>1.1101766190075695</v>
          </cell>
        </row>
        <row r="27">
          <cell r="A27" t="str">
            <v>16x21</v>
          </cell>
          <cell r="B27">
            <v>1.1303616484440706</v>
          </cell>
        </row>
        <row r="28">
          <cell r="A28" t="str">
            <v>16x22,5</v>
          </cell>
          <cell r="B28">
            <v>1.2111017661900756</v>
          </cell>
        </row>
        <row r="29">
          <cell r="A29" t="str">
            <v>16x24</v>
          </cell>
          <cell r="B29">
            <v>1.2918418839360808</v>
          </cell>
        </row>
        <row r="30">
          <cell r="A30" t="str">
            <v>17x24</v>
          </cell>
          <cell r="B30">
            <v>1.3725820016820858</v>
          </cell>
        </row>
        <row r="31">
          <cell r="A31" t="str">
            <v>18,2x25,7</v>
          </cell>
          <cell r="B31">
            <v>1.5735576114381833</v>
          </cell>
        </row>
        <row r="32">
          <cell r="A32" t="str">
            <v>18x24</v>
          </cell>
          <cell r="B32">
            <v>1.4533221194280908</v>
          </cell>
        </row>
        <row r="33">
          <cell r="A33" t="str">
            <v>19x19</v>
          </cell>
          <cell r="B33">
            <v>1.214465937762826</v>
          </cell>
        </row>
        <row r="34">
          <cell r="A34" t="str">
            <v>19x24</v>
          </cell>
          <cell r="B34">
            <v>1.534062237174096</v>
          </cell>
        </row>
        <row r="35">
          <cell r="A35" t="str">
            <v>19x25</v>
          </cell>
          <cell r="B35">
            <v>1.59798149705635</v>
          </cell>
        </row>
        <row r="36">
          <cell r="A36" t="str">
            <v>19x26,5</v>
          </cell>
          <cell r="B36">
            <v>1.6938603868797308</v>
          </cell>
        </row>
        <row r="37">
          <cell r="A37" t="str">
            <v>19x27</v>
          </cell>
          <cell r="B37">
            <v>1.7258200168208579</v>
          </cell>
        </row>
        <row r="38">
          <cell r="A38" t="str">
            <v>20,5x26,5</v>
          </cell>
          <cell r="B38">
            <v>1.8275862068965518</v>
          </cell>
        </row>
        <row r="39">
          <cell r="A39" t="str">
            <v>20,5x28</v>
          </cell>
          <cell r="B39">
            <v>1.9310344827586208</v>
          </cell>
        </row>
        <row r="40">
          <cell r="A40" t="str">
            <v>20,5x28,5</v>
          </cell>
          <cell r="B40">
            <v>1.9655172413793103</v>
          </cell>
        </row>
        <row r="41">
          <cell r="A41" t="str">
            <v>20,5x29</v>
          </cell>
          <cell r="B41">
            <v>2</v>
          </cell>
        </row>
        <row r="42">
          <cell r="A42" t="str">
            <v>20,5x29,5</v>
          </cell>
          <cell r="B42">
            <v>2.0344827586206895</v>
          </cell>
        </row>
        <row r="43">
          <cell r="A43" t="str">
            <v>20,7x28</v>
          </cell>
          <cell r="B43">
            <v>1.9498738435660219</v>
          </cell>
        </row>
        <row r="44">
          <cell r="A44" t="str">
            <v>20,7x28,3</v>
          </cell>
          <cell r="B44">
            <v>1.9707653490328005</v>
          </cell>
        </row>
        <row r="45">
          <cell r="A45" t="str">
            <v>20x19</v>
          </cell>
          <cell r="B45">
            <v>1.27838519764508</v>
          </cell>
        </row>
        <row r="46">
          <cell r="A46" t="str">
            <v>20x20</v>
          </cell>
          <cell r="B46">
            <v>1.3456686291000841</v>
          </cell>
        </row>
        <row r="47">
          <cell r="A47" t="str">
            <v>20x25</v>
          </cell>
          <cell r="B47">
            <v>1.6820857863751051</v>
          </cell>
        </row>
        <row r="48">
          <cell r="A48" t="str">
            <v>20x28</v>
          </cell>
          <cell r="B48">
            <v>1.8839360807401178</v>
          </cell>
        </row>
        <row r="49">
          <cell r="A49" t="str">
            <v>20x29</v>
          </cell>
          <cell r="B49">
            <v>1.9512195121951219</v>
          </cell>
        </row>
        <row r="50">
          <cell r="A50" t="str">
            <v>20x29,5</v>
          </cell>
          <cell r="B50">
            <v>1.9848612279226241</v>
          </cell>
        </row>
        <row r="51">
          <cell r="A51" t="str">
            <v>20x30</v>
          </cell>
          <cell r="B51">
            <v>2.0185029436501263</v>
          </cell>
        </row>
        <row r="52">
          <cell r="A52" t="str">
            <v>21,3x24</v>
          </cell>
          <cell r="B52">
            <v>1.7197645079899075</v>
          </cell>
        </row>
        <row r="53">
          <cell r="A53" t="str">
            <v>21x27</v>
          </cell>
          <cell r="B53">
            <v>1.9074852817493693</v>
          </cell>
        </row>
        <row r="54">
          <cell r="A54" t="str">
            <v>21x28</v>
          </cell>
          <cell r="B54">
            <v>1.9781328847771236</v>
          </cell>
        </row>
        <row r="55">
          <cell r="A55" t="str">
            <v>21x29</v>
          </cell>
          <cell r="B55">
            <v>2.0487804878048781</v>
          </cell>
        </row>
        <row r="56">
          <cell r="A56" t="str">
            <v>21x29,5</v>
          </cell>
          <cell r="B56">
            <v>2.0841042893187551</v>
          </cell>
        </row>
        <row r="57">
          <cell r="A57" t="str">
            <v>21x29,7</v>
          </cell>
          <cell r="B57">
            <v>2.0982338099243059</v>
          </cell>
        </row>
        <row r="58">
          <cell r="A58" t="str">
            <v>22x28</v>
          </cell>
          <cell r="B58">
            <v>2.0723296888141296</v>
          </cell>
        </row>
        <row r="59">
          <cell r="A59" t="str">
            <v>23x24</v>
          </cell>
          <cell r="B59">
            <v>1.8570227081581161</v>
          </cell>
        </row>
        <row r="60">
          <cell r="A60" t="str">
            <v>23x25</v>
          </cell>
          <cell r="B60">
            <v>1.9343986543313709</v>
          </cell>
        </row>
        <row r="61">
          <cell r="A61" t="str">
            <v>24,5x24,5</v>
          </cell>
          <cell r="B61">
            <v>2.0193439865433138</v>
          </cell>
        </row>
        <row r="62">
          <cell r="A62" t="str">
            <v>24x20</v>
          </cell>
          <cell r="B62">
            <v>1.6148023549201009</v>
          </cell>
        </row>
        <row r="63">
          <cell r="A63" t="str">
            <v>24x24</v>
          </cell>
          <cell r="B63">
            <v>1.9377628259041211</v>
          </cell>
        </row>
        <row r="64">
          <cell r="A64" t="str">
            <v>24x25</v>
          </cell>
          <cell r="B64">
            <v>2.0185029436501263</v>
          </cell>
        </row>
        <row r="65">
          <cell r="A65" t="str">
            <v>24x29</v>
          </cell>
          <cell r="B65">
            <v>2.3414634146341462</v>
          </cell>
        </row>
        <row r="66">
          <cell r="A66" t="str">
            <v>24x30</v>
          </cell>
          <cell r="B66">
            <v>2.4222035323801512</v>
          </cell>
        </row>
        <row r="67">
          <cell r="A67" t="str">
            <v>24x31</v>
          </cell>
          <cell r="B67">
            <v>2.5029436501261566</v>
          </cell>
        </row>
        <row r="68">
          <cell r="A68" t="str">
            <v>24x41</v>
          </cell>
          <cell r="B68">
            <v>3.3103448275862069</v>
          </cell>
        </row>
        <row r="69">
          <cell r="A69" t="str">
            <v>25x19</v>
          </cell>
          <cell r="B69">
            <v>1.59798149705635</v>
          </cell>
        </row>
        <row r="70">
          <cell r="A70" t="str">
            <v>25x25</v>
          </cell>
          <cell r="B70">
            <v>2.1026072329688814</v>
          </cell>
        </row>
        <row r="71">
          <cell r="A71" t="str">
            <v>26,5x21,5</v>
          </cell>
          <cell r="B71">
            <v>1.9167367535744324</v>
          </cell>
        </row>
        <row r="72">
          <cell r="A72" t="str">
            <v>26x25</v>
          </cell>
          <cell r="B72">
            <v>2.1867115222876365</v>
          </cell>
        </row>
        <row r="73">
          <cell r="A73" t="str">
            <v>27x38</v>
          </cell>
          <cell r="B73">
            <v>3.4516400336417159</v>
          </cell>
        </row>
        <row r="74">
          <cell r="A74" t="str">
            <v>28,2x28,2</v>
          </cell>
          <cell r="B74">
            <v>2.6753238015138772</v>
          </cell>
        </row>
        <row r="75">
          <cell r="A75" t="str">
            <v>25x23</v>
          </cell>
          <cell r="B75">
            <v>1.9343986543313709</v>
          </cell>
        </row>
        <row r="76">
          <cell r="A76" t="str">
            <v>29x24</v>
          </cell>
          <cell r="B76">
            <v>2.3414634146341462</v>
          </cell>
        </row>
        <row r="77">
          <cell r="A77" t="str">
            <v>29x25</v>
          </cell>
          <cell r="B77">
            <v>2.4390243902439024</v>
          </cell>
        </row>
        <row r="78">
          <cell r="A78" t="str">
            <v>29x27</v>
          </cell>
          <cell r="B78">
            <v>2.6341463414634148</v>
          </cell>
        </row>
        <row r="79">
          <cell r="A79" t="str">
            <v>30x24</v>
          </cell>
          <cell r="B79">
            <v>2.4222035323801512</v>
          </cell>
        </row>
        <row r="80">
          <cell r="A80" t="str">
            <v>8x12</v>
          </cell>
          <cell r="B80">
            <v>0.3229604709840202</v>
          </cell>
        </row>
        <row r="81">
          <cell r="A81" t="str">
            <v>9x13</v>
          </cell>
          <cell r="B81">
            <v>0.39360807401177461</v>
          </cell>
        </row>
      </sheetData>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sachXB"/>
      <sheetName val="Ko in"/>
      <sheetName val="heso"/>
    </sheetNames>
    <sheetDataSet>
      <sheetData sheetId="0" refreshError="1"/>
      <sheetData sheetId="1" refreshError="1"/>
      <sheetData sheetId="2" refreshError="1"/>
      <sheetData sheetId="3">
        <row r="2">
          <cell r="A2" t="str">
            <v>10,5x14,5</v>
          </cell>
          <cell r="B2">
            <v>0.51219512195121952</v>
          </cell>
        </row>
        <row r="3">
          <cell r="A3" t="str">
            <v>10,5x15</v>
          </cell>
          <cell r="B3">
            <v>0.52985702270815815</v>
          </cell>
        </row>
        <row r="4">
          <cell r="A4" t="str">
            <v>10,5x18</v>
          </cell>
          <cell r="B4">
            <v>0.63582842724978972</v>
          </cell>
        </row>
        <row r="5">
          <cell r="A5" t="str">
            <v>10x12,5</v>
          </cell>
          <cell r="B5">
            <v>0.42052144659377627</v>
          </cell>
        </row>
        <row r="6">
          <cell r="A6" t="str">
            <v>10x14,5</v>
          </cell>
          <cell r="B6">
            <v>0.48780487804878048</v>
          </cell>
        </row>
        <row r="7">
          <cell r="A7" t="str">
            <v>10x15</v>
          </cell>
          <cell r="B7">
            <v>0.50462573591253157</v>
          </cell>
        </row>
        <row r="8">
          <cell r="A8" t="str">
            <v>10x20</v>
          </cell>
          <cell r="B8">
            <v>0.67283431455004206</v>
          </cell>
        </row>
        <row r="9">
          <cell r="A9" t="str">
            <v>11x18</v>
          </cell>
          <cell r="B9">
            <v>0.66610597140454164</v>
          </cell>
        </row>
        <row r="10">
          <cell r="A10" t="str">
            <v>12,5x18</v>
          </cell>
          <cell r="B10">
            <v>0.7569386038687973</v>
          </cell>
        </row>
        <row r="11">
          <cell r="A11" t="str">
            <v>12,5x20,5</v>
          </cell>
          <cell r="B11">
            <v>0.86206896551724133</v>
          </cell>
        </row>
        <row r="12">
          <cell r="A12" t="str">
            <v>12x18</v>
          </cell>
          <cell r="B12">
            <v>0.72666105971404538</v>
          </cell>
        </row>
        <row r="13">
          <cell r="A13" t="str">
            <v>12x20</v>
          </cell>
          <cell r="B13">
            <v>0.80740117746005047</v>
          </cell>
        </row>
        <row r="14">
          <cell r="A14" t="str">
            <v>12x20,5</v>
          </cell>
          <cell r="B14">
            <v>0.82758620689655171</v>
          </cell>
        </row>
        <row r="15">
          <cell r="A15" t="str">
            <v>12x21</v>
          </cell>
          <cell r="B15">
            <v>0.84777123633305296</v>
          </cell>
        </row>
        <row r="16">
          <cell r="A16" t="str">
            <v>13,5x20,5</v>
          </cell>
          <cell r="B16">
            <v>0.93103448275862066</v>
          </cell>
        </row>
        <row r="17">
          <cell r="A17" t="str">
            <v>13x19</v>
          </cell>
          <cell r="B17">
            <v>0.83095037846930198</v>
          </cell>
        </row>
        <row r="18">
          <cell r="A18" t="str">
            <v>13x20,5</v>
          </cell>
          <cell r="B18">
            <v>0.89655172413793105</v>
          </cell>
        </row>
        <row r="19">
          <cell r="A19" t="str">
            <v>14,5x20,5</v>
          </cell>
          <cell r="B19">
            <v>1</v>
          </cell>
        </row>
        <row r="20">
          <cell r="A20" t="str">
            <v>14x20</v>
          </cell>
          <cell r="B20">
            <v>0.94196804037005888</v>
          </cell>
        </row>
        <row r="21">
          <cell r="A21" t="str">
            <v>14x20,5</v>
          </cell>
          <cell r="B21">
            <v>0.96551724137931039</v>
          </cell>
        </row>
        <row r="22">
          <cell r="A22" t="str">
            <v>15,5x22</v>
          </cell>
          <cell r="B22">
            <v>1.1471825063078216</v>
          </cell>
        </row>
        <row r="23">
          <cell r="A23" t="str">
            <v>15,5x23</v>
          </cell>
          <cell r="B23">
            <v>1.1993271656854501</v>
          </cell>
        </row>
        <row r="24">
          <cell r="A24" t="str">
            <v>15,5x23,5</v>
          </cell>
          <cell r="B24">
            <v>1.2253994953742642</v>
          </cell>
        </row>
        <row r="25">
          <cell r="A25" t="str">
            <v>15,5x24</v>
          </cell>
          <cell r="B25">
            <v>1.2514718250630783</v>
          </cell>
        </row>
        <row r="26">
          <cell r="A26" t="str">
            <v>15x22</v>
          </cell>
          <cell r="B26">
            <v>1.1101766190075695</v>
          </cell>
        </row>
        <row r="27">
          <cell r="A27" t="str">
            <v>16x21</v>
          </cell>
          <cell r="B27">
            <v>1.1303616484440706</v>
          </cell>
        </row>
        <row r="28">
          <cell r="A28" t="str">
            <v>16x22,5</v>
          </cell>
          <cell r="B28">
            <v>1.2111017661900756</v>
          </cell>
        </row>
        <row r="29">
          <cell r="A29" t="str">
            <v>16x24</v>
          </cell>
          <cell r="B29">
            <v>1.2918418839360808</v>
          </cell>
        </row>
        <row r="30">
          <cell r="A30" t="str">
            <v>17x24</v>
          </cell>
          <cell r="B30">
            <v>1.3725820016820858</v>
          </cell>
        </row>
        <row r="31">
          <cell r="A31" t="str">
            <v>17x25</v>
          </cell>
          <cell r="B31">
            <v>1.4297729184188395</v>
          </cell>
        </row>
        <row r="32">
          <cell r="A32" t="str">
            <v>18,2x25,7</v>
          </cell>
          <cell r="B32">
            <v>1.5735576114381833</v>
          </cell>
        </row>
        <row r="33">
          <cell r="A33" t="str">
            <v>18x24</v>
          </cell>
          <cell r="B33">
            <v>1.4533221194280908</v>
          </cell>
        </row>
        <row r="34">
          <cell r="A34" t="str">
            <v>19x19</v>
          </cell>
          <cell r="B34">
            <v>1.214465937762826</v>
          </cell>
        </row>
        <row r="35">
          <cell r="A35" t="str">
            <v>19x24</v>
          </cell>
          <cell r="B35">
            <v>1.534062237174096</v>
          </cell>
        </row>
        <row r="36">
          <cell r="A36" t="str">
            <v>19x25</v>
          </cell>
          <cell r="B36">
            <v>1.59798149705635</v>
          </cell>
        </row>
        <row r="37">
          <cell r="A37" t="str">
            <v>19x26,5</v>
          </cell>
          <cell r="B37">
            <v>1.6938603868797308</v>
          </cell>
        </row>
        <row r="38">
          <cell r="A38" t="str">
            <v>19x27</v>
          </cell>
          <cell r="B38">
            <v>1.7258200168208579</v>
          </cell>
        </row>
        <row r="39">
          <cell r="A39" t="str">
            <v>20,5x26,5</v>
          </cell>
          <cell r="B39">
            <v>1.8275862068965518</v>
          </cell>
        </row>
        <row r="40">
          <cell r="A40" t="str">
            <v>20,5x28</v>
          </cell>
          <cell r="B40">
            <v>1.9310344827586208</v>
          </cell>
        </row>
        <row r="41">
          <cell r="A41" t="str">
            <v>20,5x28,5</v>
          </cell>
          <cell r="B41">
            <v>1.9655172413793103</v>
          </cell>
        </row>
        <row r="42">
          <cell r="A42" t="str">
            <v>20,5x29</v>
          </cell>
          <cell r="B42">
            <v>2</v>
          </cell>
        </row>
        <row r="43">
          <cell r="A43" t="str">
            <v>20,5x29,5</v>
          </cell>
          <cell r="B43">
            <v>2.0344827586206895</v>
          </cell>
        </row>
        <row r="44">
          <cell r="A44" t="str">
            <v>20,7x28</v>
          </cell>
          <cell r="B44">
            <v>1.9498738435660219</v>
          </cell>
        </row>
        <row r="45">
          <cell r="A45" t="str">
            <v>20,7x28,3</v>
          </cell>
          <cell r="B45">
            <v>1.9707653490328005</v>
          </cell>
        </row>
        <row r="46">
          <cell r="A46" t="str">
            <v>20x19</v>
          </cell>
          <cell r="B46">
            <v>1.27838519764508</v>
          </cell>
        </row>
        <row r="47">
          <cell r="A47" t="str">
            <v>20x20</v>
          </cell>
          <cell r="B47">
            <v>1.3456686291000841</v>
          </cell>
        </row>
        <row r="48">
          <cell r="A48" t="str">
            <v>20x25</v>
          </cell>
          <cell r="B48">
            <v>1.6820857863751051</v>
          </cell>
        </row>
        <row r="49">
          <cell r="A49" t="str">
            <v>20x28</v>
          </cell>
          <cell r="B49">
            <v>1.8839360807401178</v>
          </cell>
        </row>
        <row r="50">
          <cell r="A50" t="str">
            <v>20x29</v>
          </cell>
          <cell r="B50">
            <v>1.9512195121951219</v>
          </cell>
        </row>
        <row r="51">
          <cell r="A51" t="str">
            <v>20x29,5</v>
          </cell>
          <cell r="B51">
            <v>1.9848612279226241</v>
          </cell>
        </row>
        <row r="52">
          <cell r="A52" t="str">
            <v>20x30</v>
          </cell>
          <cell r="B52">
            <v>2.0185029436501263</v>
          </cell>
        </row>
        <row r="53">
          <cell r="A53" t="str">
            <v>21,3x24</v>
          </cell>
          <cell r="B53">
            <v>1.7197645079899075</v>
          </cell>
        </row>
        <row r="54">
          <cell r="A54" t="str">
            <v>21x27</v>
          </cell>
          <cell r="B54">
            <v>1.9074852817493693</v>
          </cell>
        </row>
        <row r="55">
          <cell r="A55" t="str">
            <v>21x28</v>
          </cell>
          <cell r="B55">
            <v>1.9781328847771236</v>
          </cell>
        </row>
        <row r="56">
          <cell r="A56" t="str">
            <v>21x29</v>
          </cell>
          <cell r="B56">
            <v>2.0487804878048781</v>
          </cell>
        </row>
        <row r="57">
          <cell r="A57" t="str">
            <v>21x29,5</v>
          </cell>
          <cell r="B57">
            <v>2.0841042893187551</v>
          </cell>
        </row>
        <row r="58">
          <cell r="A58" t="str">
            <v>21x29,7</v>
          </cell>
          <cell r="B58">
            <v>2.0982338099243059</v>
          </cell>
        </row>
        <row r="59">
          <cell r="A59" t="str">
            <v>22x28</v>
          </cell>
          <cell r="B59">
            <v>2.0723296888141296</v>
          </cell>
        </row>
        <row r="60">
          <cell r="A60" t="str">
            <v>23x24</v>
          </cell>
          <cell r="B60">
            <v>1.8570227081581161</v>
          </cell>
        </row>
        <row r="61">
          <cell r="A61" t="str">
            <v>23x25</v>
          </cell>
          <cell r="B61">
            <v>1.9343986543313709</v>
          </cell>
        </row>
        <row r="62">
          <cell r="A62" t="str">
            <v>24,5x24,5</v>
          </cell>
          <cell r="B62">
            <v>2.0193439865433138</v>
          </cell>
        </row>
        <row r="63">
          <cell r="A63" t="str">
            <v>24x20</v>
          </cell>
          <cell r="B63">
            <v>1.6148023549201009</v>
          </cell>
        </row>
        <row r="64">
          <cell r="A64" t="str">
            <v>24x24</v>
          </cell>
          <cell r="B64">
            <v>1.9377628259041211</v>
          </cell>
        </row>
        <row r="65">
          <cell r="A65" t="str">
            <v>24x25</v>
          </cell>
          <cell r="B65">
            <v>2.0185029436501263</v>
          </cell>
        </row>
        <row r="66">
          <cell r="A66" t="str">
            <v>24x29</v>
          </cell>
          <cell r="B66">
            <v>2.3414634146341462</v>
          </cell>
        </row>
        <row r="67">
          <cell r="A67" t="str">
            <v>24x30</v>
          </cell>
          <cell r="B67">
            <v>2.4222035323801512</v>
          </cell>
        </row>
        <row r="68">
          <cell r="A68" t="str">
            <v>24x31</v>
          </cell>
          <cell r="B68">
            <v>2.5029436501261566</v>
          </cell>
        </row>
        <row r="69">
          <cell r="A69" t="str">
            <v>24x41</v>
          </cell>
          <cell r="B69">
            <v>3.3103448275862069</v>
          </cell>
        </row>
        <row r="70">
          <cell r="A70" t="str">
            <v>25x19</v>
          </cell>
          <cell r="B70">
            <v>1.59798149705635</v>
          </cell>
        </row>
        <row r="71">
          <cell r="A71" t="str">
            <v>25x25</v>
          </cell>
          <cell r="B71">
            <v>2.1026072329688814</v>
          </cell>
        </row>
        <row r="72">
          <cell r="A72" t="str">
            <v>26,5x21,5</v>
          </cell>
          <cell r="B72">
            <v>1.9167367535744324</v>
          </cell>
        </row>
        <row r="73">
          <cell r="A73" t="str">
            <v>26x25</v>
          </cell>
          <cell r="B73">
            <v>2.1867115222876365</v>
          </cell>
        </row>
        <row r="74">
          <cell r="A74" t="str">
            <v>27x38</v>
          </cell>
          <cell r="B74">
            <v>3.4516400336417159</v>
          </cell>
        </row>
        <row r="75">
          <cell r="A75" t="str">
            <v>28,2x28,2</v>
          </cell>
          <cell r="B75">
            <v>2.6753238015138772</v>
          </cell>
        </row>
        <row r="76">
          <cell r="A76" t="str">
            <v>25x23</v>
          </cell>
          <cell r="B76">
            <v>1.9343986543313709</v>
          </cell>
        </row>
        <row r="77">
          <cell r="A77" t="str">
            <v>29x24</v>
          </cell>
          <cell r="B77">
            <v>2.3414634146341462</v>
          </cell>
        </row>
        <row r="78">
          <cell r="A78" t="str">
            <v>29x25</v>
          </cell>
          <cell r="B78">
            <v>2.4390243902439024</v>
          </cell>
        </row>
        <row r="79">
          <cell r="A79" t="str">
            <v>29x27</v>
          </cell>
          <cell r="B79">
            <v>2.6341463414634148</v>
          </cell>
        </row>
        <row r="80">
          <cell r="A80" t="str">
            <v>30x24</v>
          </cell>
          <cell r="B80">
            <v>2.4222035323801512</v>
          </cell>
        </row>
        <row r="81">
          <cell r="A81" t="str">
            <v>8x12</v>
          </cell>
          <cell r="B81">
            <v>0.3229604709840202</v>
          </cell>
        </row>
        <row r="82">
          <cell r="A82" t="str">
            <v>9x13</v>
          </cell>
          <cell r="B82">
            <v>0.39360807401177461</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sachXB"/>
      <sheetName val="QD2024"/>
      <sheetName val="sachXBhet10-12"/>
      <sheetName val="sachXBhet17-12"/>
      <sheetName val="sachXBhet17-12 (2)"/>
      <sheetName val="Bo TT&amp;TT(25-11)"/>
      <sheetName val="Bo TT&amp;TT(25-11) (2)"/>
      <sheetName val="sachXB (2)"/>
      <sheetName val="9 thang (23-9"/>
      <sheetName val="CXB(6 thang) 4-9"/>
      <sheetName val="bcCXB5-6-24"/>
      <sheetName val="hes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2">
          <cell r="A2" t="str">
            <v>10,5x14,5</v>
          </cell>
          <cell r="B2">
            <v>0.51219512195121952</v>
          </cell>
        </row>
        <row r="3">
          <cell r="A3" t="str">
            <v>10,5x15</v>
          </cell>
          <cell r="B3">
            <v>0.52985702270815815</v>
          </cell>
        </row>
        <row r="4">
          <cell r="A4" t="str">
            <v>10,5x18</v>
          </cell>
          <cell r="B4">
            <v>0.63582842724978972</v>
          </cell>
        </row>
        <row r="5">
          <cell r="A5" t="str">
            <v>10x12,5</v>
          </cell>
          <cell r="B5">
            <v>0.42052144659377627</v>
          </cell>
        </row>
        <row r="6">
          <cell r="A6" t="str">
            <v>10x14,5</v>
          </cell>
          <cell r="B6">
            <v>0.48780487804878048</v>
          </cell>
        </row>
        <row r="7">
          <cell r="A7" t="str">
            <v>10x15</v>
          </cell>
          <cell r="B7">
            <v>0.50462573591253157</v>
          </cell>
        </row>
        <row r="8">
          <cell r="A8" t="str">
            <v>10x20</v>
          </cell>
          <cell r="B8">
            <v>0.67283431455004206</v>
          </cell>
        </row>
        <row r="9">
          <cell r="A9" t="str">
            <v>11x18</v>
          </cell>
          <cell r="B9">
            <v>0.66610597140454164</v>
          </cell>
        </row>
        <row r="10">
          <cell r="A10" t="str">
            <v>12,5x18</v>
          </cell>
          <cell r="B10">
            <v>0.7569386038687973</v>
          </cell>
        </row>
        <row r="11">
          <cell r="A11" t="str">
            <v>12,5x20,5</v>
          </cell>
          <cell r="B11">
            <v>0.86206896551724133</v>
          </cell>
        </row>
        <row r="12">
          <cell r="A12" t="str">
            <v>12x18</v>
          </cell>
          <cell r="B12">
            <v>0.72666105971404538</v>
          </cell>
        </row>
        <row r="13">
          <cell r="A13" t="str">
            <v>12x20</v>
          </cell>
          <cell r="B13">
            <v>0.80740117746005047</v>
          </cell>
        </row>
        <row r="14">
          <cell r="A14" t="str">
            <v>12x20,5</v>
          </cell>
          <cell r="B14">
            <v>0.82758620689655171</v>
          </cell>
        </row>
        <row r="15">
          <cell r="A15" t="str">
            <v>12x21</v>
          </cell>
          <cell r="B15">
            <v>0.84777123633305296</v>
          </cell>
        </row>
        <row r="16">
          <cell r="A16" t="str">
            <v>13,5x20,5</v>
          </cell>
          <cell r="B16">
            <v>0.93103448275862066</v>
          </cell>
        </row>
        <row r="17">
          <cell r="A17" t="str">
            <v>13x19</v>
          </cell>
          <cell r="B17">
            <v>0.83095037846930198</v>
          </cell>
        </row>
        <row r="18">
          <cell r="A18" t="str">
            <v>13x20,5</v>
          </cell>
          <cell r="B18">
            <v>0.89655172413793105</v>
          </cell>
        </row>
        <row r="19">
          <cell r="A19" t="str">
            <v>14,5x20,5</v>
          </cell>
          <cell r="B19">
            <v>1</v>
          </cell>
        </row>
        <row r="20">
          <cell r="A20" t="str">
            <v>14x20</v>
          </cell>
          <cell r="B20">
            <v>0.94196804037005888</v>
          </cell>
        </row>
        <row r="21">
          <cell r="A21" t="str">
            <v>14x20,5</v>
          </cell>
          <cell r="B21">
            <v>0.96551724137931039</v>
          </cell>
        </row>
        <row r="22">
          <cell r="A22" t="str">
            <v>15,5x22</v>
          </cell>
          <cell r="B22">
            <v>1.1471825063078216</v>
          </cell>
        </row>
        <row r="23">
          <cell r="A23" t="str">
            <v>15,5x23</v>
          </cell>
          <cell r="B23">
            <v>1.1993271656854501</v>
          </cell>
        </row>
        <row r="24">
          <cell r="A24" t="str">
            <v>15,5x23,5</v>
          </cell>
          <cell r="B24">
            <v>1.2253994953742642</v>
          </cell>
        </row>
        <row r="25">
          <cell r="A25" t="str">
            <v>15,5x24</v>
          </cell>
          <cell r="B25">
            <v>1.2514718250630783</v>
          </cell>
        </row>
        <row r="26">
          <cell r="A26" t="str">
            <v>15x22</v>
          </cell>
          <cell r="B26">
            <v>1.1101766190075695</v>
          </cell>
        </row>
        <row r="27">
          <cell r="A27" t="str">
            <v>16x21</v>
          </cell>
          <cell r="B27">
            <v>1.1303616484440706</v>
          </cell>
        </row>
        <row r="28">
          <cell r="A28" t="str">
            <v>16x22,5</v>
          </cell>
          <cell r="B28">
            <v>1.2111017661900756</v>
          </cell>
        </row>
        <row r="29">
          <cell r="A29" t="str">
            <v>16x24</v>
          </cell>
          <cell r="B29">
            <v>1.2918418839360808</v>
          </cell>
        </row>
        <row r="30">
          <cell r="A30" t="str">
            <v>17x24</v>
          </cell>
          <cell r="B30">
            <v>1.3725820016820858</v>
          </cell>
        </row>
        <row r="31">
          <cell r="A31" t="str">
            <v>18,2x25,7</v>
          </cell>
          <cell r="B31">
            <v>1.5735576114381833</v>
          </cell>
        </row>
        <row r="32">
          <cell r="A32" t="str">
            <v>18x24</v>
          </cell>
          <cell r="B32">
            <v>1.4533221194280908</v>
          </cell>
        </row>
        <row r="33">
          <cell r="A33" t="str">
            <v>19x19</v>
          </cell>
          <cell r="B33">
            <v>1.214465937762826</v>
          </cell>
        </row>
        <row r="34">
          <cell r="A34" t="str">
            <v>19x24</v>
          </cell>
          <cell r="B34">
            <v>1.534062237174096</v>
          </cell>
        </row>
        <row r="35">
          <cell r="A35" t="str">
            <v>19x25</v>
          </cell>
          <cell r="B35">
            <v>1.59798149705635</v>
          </cell>
        </row>
        <row r="36">
          <cell r="A36" t="str">
            <v>19x26,5</v>
          </cell>
          <cell r="B36">
            <v>1.6938603868797308</v>
          </cell>
        </row>
        <row r="37">
          <cell r="A37" t="str">
            <v>19x27</v>
          </cell>
          <cell r="B37">
            <v>1.7258200168208579</v>
          </cell>
        </row>
        <row r="38">
          <cell r="A38" t="str">
            <v>20,5x26,5</v>
          </cell>
          <cell r="B38">
            <v>1.8275862068965518</v>
          </cell>
        </row>
        <row r="39">
          <cell r="A39" t="str">
            <v>20,5x28</v>
          </cell>
          <cell r="B39">
            <v>1.9310344827586208</v>
          </cell>
        </row>
        <row r="40">
          <cell r="A40" t="str">
            <v>20,5x28,5</v>
          </cell>
          <cell r="B40">
            <v>1.9655172413793103</v>
          </cell>
        </row>
        <row r="41">
          <cell r="A41" t="str">
            <v>20,5x29</v>
          </cell>
          <cell r="B41">
            <v>2</v>
          </cell>
        </row>
        <row r="42">
          <cell r="A42" t="str">
            <v>20,5x29,5</v>
          </cell>
          <cell r="B42">
            <v>2.0344827586206895</v>
          </cell>
        </row>
        <row r="43">
          <cell r="A43" t="str">
            <v>20,7x28</v>
          </cell>
          <cell r="B43">
            <v>1.9498738435660219</v>
          </cell>
        </row>
        <row r="44">
          <cell r="A44" t="str">
            <v>20,7x28,3</v>
          </cell>
          <cell r="B44">
            <v>1.9707653490328005</v>
          </cell>
        </row>
        <row r="45">
          <cell r="A45" t="str">
            <v>20x19</v>
          </cell>
          <cell r="B45">
            <v>1.27838519764508</v>
          </cell>
        </row>
        <row r="46">
          <cell r="A46" t="str">
            <v>20x20</v>
          </cell>
          <cell r="B46">
            <v>1.3456686291000841</v>
          </cell>
        </row>
        <row r="47">
          <cell r="A47" t="str">
            <v>20x25</v>
          </cell>
          <cell r="B47">
            <v>1.6820857863751051</v>
          </cell>
        </row>
        <row r="48">
          <cell r="A48" t="str">
            <v>20x28</v>
          </cell>
          <cell r="B48">
            <v>1.8839360807401178</v>
          </cell>
        </row>
        <row r="49">
          <cell r="A49" t="str">
            <v>20x29</v>
          </cell>
          <cell r="B49">
            <v>1.9512195121951219</v>
          </cell>
        </row>
        <row r="50">
          <cell r="A50" t="str">
            <v>20x29,5</v>
          </cell>
          <cell r="B50">
            <v>1.9848612279226241</v>
          </cell>
        </row>
        <row r="51">
          <cell r="A51" t="str">
            <v>20x30</v>
          </cell>
          <cell r="B51">
            <v>2.0185029436501263</v>
          </cell>
        </row>
        <row r="52">
          <cell r="A52" t="str">
            <v>21x23</v>
          </cell>
          <cell r="B52">
            <v>1.6248948696383516</v>
          </cell>
        </row>
        <row r="53">
          <cell r="A53" t="str">
            <v>21,3x24</v>
          </cell>
          <cell r="B53">
            <v>1.7197645079899075</v>
          </cell>
        </row>
        <row r="54">
          <cell r="A54" t="str">
            <v>21x27</v>
          </cell>
          <cell r="B54">
            <v>1.9074852817493693</v>
          </cell>
        </row>
        <row r="55">
          <cell r="A55" t="str">
            <v>21x28</v>
          </cell>
          <cell r="B55">
            <v>1.9781328847771236</v>
          </cell>
        </row>
        <row r="56">
          <cell r="A56" t="str">
            <v>21x29</v>
          </cell>
          <cell r="B56">
            <v>2.0487804878048781</v>
          </cell>
        </row>
        <row r="57">
          <cell r="A57" t="str">
            <v>21x29,5</v>
          </cell>
          <cell r="B57">
            <v>2.0841042893187551</v>
          </cell>
        </row>
        <row r="58">
          <cell r="A58" t="str">
            <v>21x29,7</v>
          </cell>
          <cell r="B58">
            <v>2.0982338099243059</v>
          </cell>
        </row>
        <row r="59">
          <cell r="A59" t="str">
            <v>22x28</v>
          </cell>
          <cell r="B59">
            <v>2.0723296888141296</v>
          </cell>
        </row>
        <row r="60">
          <cell r="A60" t="str">
            <v>23x24</v>
          </cell>
          <cell r="B60">
            <v>1.8570227081581161</v>
          </cell>
        </row>
        <row r="61">
          <cell r="A61" t="str">
            <v>23x25</v>
          </cell>
          <cell r="B61">
            <v>1.9343986543313709</v>
          </cell>
        </row>
        <row r="62">
          <cell r="A62" t="str">
            <v>24,5x24,5</v>
          </cell>
          <cell r="B62">
            <v>2.0193439865433138</v>
          </cell>
        </row>
        <row r="63">
          <cell r="A63" t="str">
            <v>24x20</v>
          </cell>
          <cell r="B63">
            <v>1.6148023549201009</v>
          </cell>
        </row>
        <row r="64">
          <cell r="A64" t="str">
            <v>24x24</v>
          </cell>
          <cell r="B64">
            <v>1.9377628259041211</v>
          </cell>
        </row>
        <row r="65">
          <cell r="A65" t="str">
            <v>24x25</v>
          </cell>
          <cell r="B65">
            <v>2.0185029436501263</v>
          </cell>
        </row>
        <row r="66">
          <cell r="A66" t="str">
            <v>24x29</v>
          </cell>
          <cell r="B66">
            <v>2.3414634146341462</v>
          </cell>
        </row>
        <row r="67">
          <cell r="A67" t="str">
            <v>24x30</v>
          </cell>
          <cell r="B67">
            <v>2.4222035323801512</v>
          </cell>
        </row>
        <row r="68">
          <cell r="A68" t="str">
            <v>24x31</v>
          </cell>
          <cell r="B68">
            <v>2.5029436501261566</v>
          </cell>
        </row>
        <row r="69">
          <cell r="A69" t="str">
            <v>24x41</v>
          </cell>
          <cell r="B69">
            <v>3.3103448275862069</v>
          </cell>
        </row>
        <row r="70">
          <cell r="A70" t="str">
            <v>25x19</v>
          </cell>
          <cell r="B70">
            <v>1.59798149705635</v>
          </cell>
        </row>
        <row r="71">
          <cell r="A71" t="str">
            <v>25x25</v>
          </cell>
          <cell r="B71">
            <v>2.1026072329688814</v>
          </cell>
        </row>
        <row r="72">
          <cell r="A72" t="str">
            <v>26,5x21,5</v>
          </cell>
          <cell r="B72">
            <v>1.9167367535744324</v>
          </cell>
        </row>
        <row r="73">
          <cell r="A73" t="str">
            <v>26x25</v>
          </cell>
          <cell r="B73">
            <v>2.1867115222876365</v>
          </cell>
        </row>
        <row r="74">
          <cell r="A74" t="str">
            <v>27x38</v>
          </cell>
          <cell r="B74">
            <v>3.4516400336417159</v>
          </cell>
        </row>
        <row r="75">
          <cell r="A75" t="str">
            <v>28,2x28,2</v>
          </cell>
          <cell r="B75">
            <v>2.6753238015138772</v>
          </cell>
        </row>
        <row r="76">
          <cell r="A76" t="str">
            <v>25x23</v>
          </cell>
          <cell r="B76">
            <v>1.9343986543313709</v>
          </cell>
        </row>
        <row r="77">
          <cell r="A77" t="str">
            <v>29x24</v>
          </cell>
          <cell r="B77">
            <v>2.3414634146341462</v>
          </cell>
        </row>
        <row r="78">
          <cell r="A78" t="str">
            <v>29x25</v>
          </cell>
          <cell r="B78">
            <v>2.4390243902439024</v>
          </cell>
        </row>
        <row r="79">
          <cell r="A79" t="str">
            <v>29x27</v>
          </cell>
          <cell r="B79">
            <v>2.6341463414634148</v>
          </cell>
        </row>
        <row r="80">
          <cell r="A80" t="str">
            <v>30x24</v>
          </cell>
          <cell r="B80">
            <v>2.4222035323801512</v>
          </cell>
        </row>
        <row r="81">
          <cell r="A81" t="str">
            <v>8x12</v>
          </cell>
          <cell r="B81">
            <v>0.3229604709840202</v>
          </cell>
        </row>
        <row r="82">
          <cell r="A82" t="str">
            <v>9x13</v>
          </cell>
          <cell r="B82">
            <v>0.39360807401177461</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SXB2025"/>
      <sheetName val="SXB2025(Th7 den het nam)"/>
      <sheetName val="Sheet1"/>
      <sheetName val="SXB2025 (het24-11("/>
      <sheetName val="SXB2025 (3)"/>
      <sheetName val="SXB2025(13-12 bc CXB)"/>
      <sheetName val="SXB2025(13-12 bc CXB) (3)"/>
      <sheetName val="Lichbloc"/>
      <sheetName val="heso"/>
      <sheetName val="SXB2025 (2)"/>
      <sheetName val="SXB2025 (bcCXB3-26)"/>
      <sheetName val="SXB2025 (bcCXB3-26) (2)"/>
      <sheetName val="Sheet4"/>
      <sheetName val="SXB2025(bc CXB5-6)"/>
      <sheetName val="SXB2025 (guiVP25-6; 6thCXB)"/>
      <sheetName val="SXB2025 (guiVP25-6; 6thCXB) (2"/>
    </sheetNames>
    <sheetDataSet>
      <sheetData sheetId="0"/>
      <sheetData sheetId="1"/>
      <sheetData sheetId="2"/>
      <sheetData sheetId="3"/>
      <sheetData sheetId="4"/>
      <sheetData sheetId="5"/>
      <sheetData sheetId="6"/>
      <sheetData sheetId="7"/>
      <sheetData sheetId="8"/>
      <sheetData sheetId="9">
        <row r="2">
          <cell r="A2" t="str">
            <v>10,5x14,5</v>
          </cell>
          <cell r="B2">
            <v>0.51219512195121952</v>
          </cell>
        </row>
        <row r="3">
          <cell r="A3" t="str">
            <v>10,5x15</v>
          </cell>
          <cell r="B3">
            <v>0.52985702270815815</v>
          </cell>
        </row>
        <row r="4">
          <cell r="A4" t="str">
            <v>10,5x18</v>
          </cell>
          <cell r="B4">
            <v>0.63582842724978972</v>
          </cell>
        </row>
        <row r="5">
          <cell r="A5" t="str">
            <v>10x12,5</v>
          </cell>
          <cell r="B5">
            <v>0.42052144659377627</v>
          </cell>
        </row>
        <row r="6">
          <cell r="A6" t="str">
            <v>10x14,5</v>
          </cell>
          <cell r="B6">
            <v>0.48780487804878048</v>
          </cell>
        </row>
        <row r="7">
          <cell r="A7" t="str">
            <v>10x15</v>
          </cell>
          <cell r="B7">
            <v>0.50462573591253157</v>
          </cell>
        </row>
        <row r="8">
          <cell r="A8" t="str">
            <v>10x20</v>
          </cell>
          <cell r="B8">
            <v>0.67283431455004206</v>
          </cell>
        </row>
        <row r="9">
          <cell r="A9" t="str">
            <v>11x18</v>
          </cell>
          <cell r="B9">
            <v>0.66610597140454164</v>
          </cell>
        </row>
        <row r="10">
          <cell r="A10" t="str">
            <v>12,5x18</v>
          </cell>
          <cell r="B10">
            <v>0.7569386038687973</v>
          </cell>
        </row>
        <row r="11">
          <cell r="A11" t="str">
            <v>12,5x20,5</v>
          </cell>
          <cell r="B11">
            <v>0.86206896551724133</v>
          </cell>
        </row>
        <row r="12">
          <cell r="A12" t="str">
            <v>12x18</v>
          </cell>
          <cell r="B12">
            <v>0.72666105971404538</v>
          </cell>
        </row>
        <row r="13">
          <cell r="A13" t="str">
            <v>12x19</v>
          </cell>
          <cell r="B13">
            <v>0.76703111858704798</v>
          </cell>
        </row>
        <row r="14">
          <cell r="A14" t="str">
            <v>12x20</v>
          </cell>
          <cell r="B14">
            <v>0.80740117746005047</v>
          </cell>
        </row>
        <row r="15">
          <cell r="A15" t="str">
            <v>12x20,5</v>
          </cell>
          <cell r="B15">
            <v>0.82758620689655171</v>
          </cell>
        </row>
        <row r="16">
          <cell r="A16" t="str">
            <v>12x21</v>
          </cell>
          <cell r="B16">
            <v>0.84777123633305296</v>
          </cell>
        </row>
        <row r="17">
          <cell r="A17" t="str">
            <v>13,5x20,5</v>
          </cell>
          <cell r="B17">
            <v>0.93103448275862066</v>
          </cell>
        </row>
        <row r="18">
          <cell r="A18" t="str">
            <v>13x19</v>
          </cell>
          <cell r="B18">
            <v>0.83095037846930198</v>
          </cell>
        </row>
        <row r="19">
          <cell r="A19" t="str">
            <v>13x20</v>
          </cell>
          <cell r="B19">
            <v>0.87468460891505462</v>
          </cell>
        </row>
        <row r="20">
          <cell r="A20" t="str">
            <v>13x20,5</v>
          </cell>
          <cell r="B20">
            <v>0.89655172413793105</v>
          </cell>
        </row>
        <row r="21">
          <cell r="A21" t="str">
            <v>14,5x20,5</v>
          </cell>
          <cell r="B21">
            <v>1</v>
          </cell>
        </row>
        <row r="22">
          <cell r="A22" t="str">
            <v>14x20</v>
          </cell>
          <cell r="B22">
            <v>0.94196804037005888</v>
          </cell>
        </row>
        <row r="23">
          <cell r="A23" t="str">
            <v>14x20,5</v>
          </cell>
          <cell r="B23">
            <v>0.96551724137931039</v>
          </cell>
        </row>
        <row r="24">
          <cell r="A24" t="str">
            <v>15,5x22</v>
          </cell>
          <cell r="B24">
            <v>1.1471825063078216</v>
          </cell>
        </row>
        <row r="25">
          <cell r="A25" t="str">
            <v>15,5x23</v>
          </cell>
          <cell r="B25">
            <v>1.1993271656854501</v>
          </cell>
        </row>
        <row r="26">
          <cell r="A26" t="str">
            <v>15,5x23,5</v>
          </cell>
          <cell r="B26">
            <v>1.2253994953742642</v>
          </cell>
        </row>
        <row r="27">
          <cell r="A27" t="str">
            <v>15,5x24</v>
          </cell>
          <cell r="B27">
            <v>1.2514718250630783</v>
          </cell>
        </row>
        <row r="28">
          <cell r="A28" t="str">
            <v>15x22</v>
          </cell>
          <cell r="B28">
            <v>1.1101766190075695</v>
          </cell>
        </row>
        <row r="29">
          <cell r="A29" t="str">
            <v>16x21</v>
          </cell>
          <cell r="B29">
            <v>1.1303616484440706</v>
          </cell>
        </row>
        <row r="30">
          <cell r="A30" t="str">
            <v>16x22,5</v>
          </cell>
          <cell r="B30">
            <v>1.2111017661900756</v>
          </cell>
        </row>
        <row r="31">
          <cell r="A31" t="str">
            <v>16x24</v>
          </cell>
          <cell r="B31">
            <v>1.2918418839360808</v>
          </cell>
        </row>
        <row r="32">
          <cell r="A32" t="str">
            <v>17x24</v>
          </cell>
          <cell r="B32">
            <v>1.3725820016820858</v>
          </cell>
        </row>
        <row r="33">
          <cell r="A33" t="str">
            <v>18,2x25,7</v>
          </cell>
          <cell r="B33">
            <v>1.5735576114381833</v>
          </cell>
        </row>
        <row r="34">
          <cell r="A34" t="str">
            <v>18x24</v>
          </cell>
          <cell r="B34">
            <v>1.4533221194280908</v>
          </cell>
        </row>
        <row r="35">
          <cell r="A35" t="str">
            <v>19x19</v>
          </cell>
          <cell r="B35">
            <v>1.214465937762826</v>
          </cell>
        </row>
        <row r="36">
          <cell r="A36" t="str">
            <v>19x24</v>
          </cell>
          <cell r="B36">
            <v>1.534062237174096</v>
          </cell>
        </row>
        <row r="37">
          <cell r="A37" t="str">
            <v>19x25</v>
          </cell>
          <cell r="B37">
            <v>1.59798149705635</v>
          </cell>
        </row>
        <row r="38">
          <cell r="A38" t="str">
            <v>19x26,5</v>
          </cell>
          <cell r="B38">
            <v>1.6938603868797308</v>
          </cell>
        </row>
        <row r="39">
          <cell r="A39" t="str">
            <v>19x27</v>
          </cell>
          <cell r="B39">
            <v>1.7258200168208579</v>
          </cell>
        </row>
        <row r="40">
          <cell r="A40" t="str">
            <v>20,5x26,5</v>
          </cell>
          <cell r="B40">
            <v>1.8275862068965518</v>
          </cell>
        </row>
        <row r="41">
          <cell r="A41" t="str">
            <v>20,5x28</v>
          </cell>
          <cell r="B41">
            <v>1.9310344827586208</v>
          </cell>
        </row>
        <row r="42">
          <cell r="A42" t="str">
            <v>20,5x28,5</v>
          </cell>
          <cell r="B42">
            <v>1.9655172413793103</v>
          </cell>
        </row>
        <row r="43">
          <cell r="A43" t="str">
            <v>20,5x29</v>
          </cell>
          <cell r="B43">
            <v>2</v>
          </cell>
        </row>
        <row r="44">
          <cell r="A44" t="str">
            <v>20,5x29,5</v>
          </cell>
          <cell r="B44">
            <v>2.0344827586206895</v>
          </cell>
        </row>
        <row r="45">
          <cell r="A45" t="str">
            <v>20,7x28</v>
          </cell>
          <cell r="B45">
            <v>1.9498738435660219</v>
          </cell>
        </row>
        <row r="46">
          <cell r="A46" t="str">
            <v>20,7x28,3</v>
          </cell>
          <cell r="B46">
            <v>1.9707653490328005</v>
          </cell>
        </row>
        <row r="47">
          <cell r="A47" t="str">
            <v>20x19</v>
          </cell>
          <cell r="B47">
            <v>1.27838519764508</v>
          </cell>
        </row>
        <row r="48">
          <cell r="A48" t="str">
            <v>20x20</v>
          </cell>
          <cell r="B48">
            <v>1.3456686291000841</v>
          </cell>
        </row>
        <row r="49">
          <cell r="A49" t="str">
            <v>20x25</v>
          </cell>
          <cell r="B49">
            <v>1.6820857863751051</v>
          </cell>
        </row>
        <row r="50">
          <cell r="A50" t="str">
            <v>20x28</v>
          </cell>
          <cell r="B50">
            <v>1.8839360807401178</v>
          </cell>
        </row>
        <row r="51">
          <cell r="A51" t="str">
            <v>20x29</v>
          </cell>
          <cell r="B51">
            <v>1.9512195121951219</v>
          </cell>
        </row>
        <row r="52">
          <cell r="A52" t="str">
            <v>20x29,5</v>
          </cell>
          <cell r="B52">
            <v>1.9848612279226241</v>
          </cell>
        </row>
        <row r="53">
          <cell r="A53" t="str">
            <v>20x30</v>
          </cell>
          <cell r="B53">
            <v>2.0185029436501263</v>
          </cell>
        </row>
        <row r="54">
          <cell r="A54" t="str">
            <v>21x23</v>
          </cell>
          <cell r="B54">
            <v>1.6248948696383516</v>
          </cell>
        </row>
        <row r="55">
          <cell r="A55" t="str">
            <v>21,3x24</v>
          </cell>
          <cell r="B55">
            <v>1.7197645079899075</v>
          </cell>
        </row>
        <row r="56">
          <cell r="A56" t="str">
            <v>21x27</v>
          </cell>
          <cell r="B56">
            <v>1.9074852817493693</v>
          </cell>
        </row>
        <row r="57">
          <cell r="A57" t="str">
            <v>22x29</v>
          </cell>
          <cell r="B57">
            <v>2.1463414634146343</v>
          </cell>
        </row>
        <row r="58">
          <cell r="A58" t="str">
            <v>21x28</v>
          </cell>
          <cell r="B58">
            <v>1.9781328847771236</v>
          </cell>
        </row>
        <row r="59">
          <cell r="A59" t="str">
            <v>21x29</v>
          </cell>
          <cell r="B59">
            <v>2.0487804878048781</v>
          </cell>
        </row>
        <row r="60">
          <cell r="A60" t="str">
            <v>21x29,5</v>
          </cell>
          <cell r="B60">
            <v>2.0841042893187551</v>
          </cell>
        </row>
        <row r="61">
          <cell r="A61" t="str">
            <v>21x29,7</v>
          </cell>
          <cell r="B61">
            <v>2.0982338099243059</v>
          </cell>
        </row>
        <row r="62">
          <cell r="A62" t="str">
            <v>22x28</v>
          </cell>
          <cell r="B62">
            <v>2.0723296888141296</v>
          </cell>
        </row>
        <row r="63">
          <cell r="A63" t="str">
            <v>23x24</v>
          </cell>
          <cell r="B63">
            <v>1.8570227081581161</v>
          </cell>
        </row>
        <row r="64">
          <cell r="A64" t="str">
            <v>23x25</v>
          </cell>
          <cell r="B64">
            <v>1.9343986543313709</v>
          </cell>
        </row>
        <row r="65">
          <cell r="A65" t="str">
            <v>24,5x24,5</v>
          </cell>
          <cell r="B65">
            <v>2.0193439865433138</v>
          </cell>
        </row>
        <row r="66">
          <cell r="A66" t="str">
            <v>24x20</v>
          </cell>
          <cell r="B66">
            <v>1.6148023549201009</v>
          </cell>
        </row>
        <row r="67">
          <cell r="A67" t="str">
            <v>24x24</v>
          </cell>
          <cell r="B67">
            <v>1.9377628259041211</v>
          </cell>
        </row>
        <row r="68">
          <cell r="A68" t="str">
            <v>24x25</v>
          </cell>
          <cell r="B68">
            <v>2.0185029436501263</v>
          </cell>
        </row>
        <row r="69">
          <cell r="A69" t="str">
            <v>24x29</v>
          </cell>
          <cell r="B69">
            <v>2.3414634146341462</v>
          </cell>
        </row>
        <row r="70">
          <cell r="A70" t="str">
            <v>24x30</v>
          </cell>
          <cell r="B70">
            <v>2.4222035323801512</v>
          </cell>
        </row>
        <row r="71">
          <cell r="A71" t="str">
            <v>24x31</v>
          </cell>
          <cell r="B71">
            <v>2.5029436501261566</v>
          </cell>
        </row>
        <row r="72">
          <cell r="A72" t="str">
            <v>24x41</v>
          </cell>
          <cell r="B72">
            <v>3.3103448275862069</v>
          </cell>
        </row>
        <row r="73">
          <cell r="A73" t="str">
            <v>25x19</v>
          </cell>
          <cell r="B73">
            <v>1.59798149705635</v>
          </cell>
        </row>
        <row r="74">
          <cell r="A74" t="str">
            <v>25x25</v>
          </cell>
          <cell r="B74">
            <v>2.1026072329688814</v>
          </cell>
        </row>
        <row r="75">
          <cell r="A75" t="str">
            <v>26,5x21,5</v>
          </cell>
          <cell r="B75">
            <v>1.9167367535744324</v>
          </cell>
        </row>
        <row r="76">
          <cell r="A76" t="str">
            <v>26x25</v>
          </cell>
          <cell r="B76">
            <v>2.1867115222876365</v>
          </cell>
        </row>
        <row r="77">
          <cell r="A77" t="str">
            <v>27x38</v>
          </cell>
          <cell r="B77">
            <v>3.4516400336417159</v>
          </cell>
        </row>
        <row r="78">
          <cell r="A78" t="str">
            <v>18x22</v>
          </cell>
          <cell r="B78">
            <v>1.3322119428090833</v>
          </cell>
        </row>
        <row r="79">
          <cell r="A79" t="str">
            <v>28,2x28,2</v>
          </cell>
          <cell r="B79">
            <v>2.6753238015138772</v>
          </cell>
        </row>
        <row r="80">
          <cell r="A80" t="str">
            <v>25x23</v>
          </cell>
          <cell r="B80">
            <v>1.9343986543313709</v>
          </cell>
        </row>
        <row r="81">
          <cell r="A81" t="str">
            <v>29x24</v>
          </cell>
          <cell r="B81">
            <v>2.3414634146341462</v>
          </cell>
        </row>
        <row r="82">
          <cell r="A82" t="str">
            <v>29x25</v>
          </cell>
          <cell r="B82">
            <v>2.4390243902439024</v>
          </cell>
        </row>
      </sheetData>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05"/>
  <sheetViews>
    <sheetView zoomScaleNormal="100" workbookViewId="0">
      <pane xSplit="2" ySplit="1" topLeftCell="C2" activePane="bottomRight" state="frozen"/>
      <selection activeCell="C583" sqref="C583"/>
      <selection pane="topRight" activeCell="C583" sqref="C583"/>
      <selection pane="bottomLeft" activeCell="C583" sqref="C583"/>
      <selection pane="bottomRight" activeCell="B9" sqref="B9"/>
    </sheetView>
  </sheetViews>
  <sheetFormatPr defaultRowHeight="15.75"/>
  <cols>
    <col min="1" max="1" width="6.28515625" style="6" customWidth="1"/>
    <col min="2" max="2" width="34" style="6" customWidth="1"/>
    <col min="3" max="3" width="24.5703125" style="6" customWidth="1"/>
    <col min="4" max="4" width="16" style="6" customWidth="1"/>
    <col min="5" max="5" width="7.5703125" style="6" customWidth="1"/>
    <col min="6" max="6" width="14.28515625" style="11" customWidth="1"/>
    <col min="7" max="8" width="10.5703125" style="6" customWidth="1"/>
    <col min="9" max="9" width="11.42578125" style="11" customWidth="1"/>
    <col min="10" max="10" width="15.85546875" style="6" customWidth="1"/>
    <col min="11" max="11" width="14" style="6" customWidth="1"/>
    <col min="12" max="12" width="17.5703125" style="6" customWidth="1"/>
    <col min="13" max="13" width="30.42578125" style="6" customWidth="1"/>
    <col min="14" max="16384" width="9.140625" style="6"/>
  </cols>
  <sheetData>
    <row r="1" spans="1:13" s="3" customFormat="1" ht="51.75" customHeight="1">
      <c r="A1" s="2" t="s">
        <v>3915</v>
      </c>
      <c r="B1" s="2" t="s">
        <v>3916</v>
      </c>
      <c r="C1" s="2" t="s">
        <v>3917</v>
      </c>
      <c r="D1" s="2" t="s">
        <v>3920</v>
      </c>
      <c r="E1" s="2" t="s">
        <v>3805</v>
      </c>
      <c r="F1" s="1" t="s">
        <v>3918</v>
      </c>
      <c r="G1" s="2" t="s">
        <v>8926</v>
      </c>
      <c r="H1" s="2" t="s">
        <v>8927</v>
      </c>
      <c r="I1" s="250" t="s">
        <v>3919</v>
      </c>
      <c r="J1" s="254" t="s">
        <v>20317</v>
      </c>
      <c r="K1" s="255" t="s">
        <v>20316</v>
      </c>
      <c r="L1" s="255" t="s">
        <v>20344</v>
      </c>
      <c r="M1" s="2" t="s">
        <v>1184</v>
      </c>
    </row>
    <row r="2" spans="1:13" ht="54" customHeight="1">
      <c r="A2" s="4">
        <v>1</v>
      </c>
      <c r="B2" s="4" t="s">
        <v>7613</v>
      </c>
      <c r="C2" s="4" t="s">
        <v>7614</v>
      </c>
      <c r="D2" s="4" t="s">
        <v>7615</v>
      </c>
      <c r="E2" s="4"/>
      <c r="F2" s="5">
        <v>1040</v>
      </c>
      <c r="G2" s="4">
        <v>454</v>
      </c>
      <c r="H2" s="4" t="s">
        <v>2161</v>
      </c>
      <c r="I2" s="251" t="s">
        <v>2750</v>
      </c>
      <c r="J2" s="256" t="s">
        <v>20318</v>
      </c>
      <c r="K2" s="256" t="s">
        <v>20318</v>
      </c>
      <c r="L2" s="256"/>
      <c r="M2" s="3"/>
    </row>
    <row r="3" spans="1:13" ht="31.5">
      <c r="A3" s="3">
        <v>2</v>
      </c>
      <c r="B3" s="3" t="s">
        <v>1058</v>
      </c>
      <c r="C3" s="3" t="s">
        <v>3011</v>
      </c>
      <c r="D3" s="3" t="s">
        <v>7615</v>
      </c>
      <c r="E3" s="3"/>
      <c r="F3" s="7">
        <v>6000</v>
      </c>
      <c r="G3" s="3">
        <v>812</v>
      </c>
      <c r="H3" s="4" t="s">
        <v>1228</v>
      </c>
      <c r="I3" s="252" t="s">
        <v>2750</v>
      </c>
      <c r="J3" s="256" t="s">
        <v>20318</v>
      </c>
      <c r="K3" s="256" t="s">
        <v>20318</v>
      </c>
      <c r="L3" s="256"/>
      <c r="M3" s="3"/>
    </row>
    <row r="4" spans="1:13" ht="31.5">
      <c r="A4" s="4">
        <v>3</v>
      </c>
      <c r="B4" s="3" t="s">
        <v>4075</v>
      </c>
      <c r="C4" s="3" t="s">
        <v>4076</v>
      </c>
      <c r="D4" s="3" t="s">
        <v>7615</v>
      </c>
      <c r="E4" s="3"/>
      <c r="F4" s="7">
        <v>3500</v>
      </c>
      <c r="G4" s="3">
        <v>666</v>
      </c>
      <c r="H4" s="4" t="s">
        <v>1228</v>
      </c>
      <c r="I4" s="252">
        <v>30000</v>
      </c>
      <c r="J4" s="256" t="s">
        <v>20318</v>
      </c>
      <c r="K4" s="256" t="s">
        <v>20318</v>
      </c>
      <c r="L4" s="256"/>
      <c r="M4" s="3"/>
    </row>
    <row r="5" spans="1:13" ht="63" customHeight="1">
      <c r="A5" s="3">
        <v>4</v>
      </c>
      <c r="B5" s="3" t="s">
        <v>1864</v>
      </c>
      <c r="C5" s="3" t="s">
        <v>1865</v>
      </c>
      <c r="D5" s="3" t="s">
        <v>7615</v>
      </c>
      <c r="E5" s="3"/>
      <c r="F5" s="7">
        <v>1200</v>
      </c>
      <c r="G5" s="3">
        <v>316</v>
      </c>
      <c r="H5" s="4" t="s">
        <v>8087</v>
      </c>
      <c r="I5" s="252">
        <v>30000</v>
      </c>
      <c r="J5" s="256" t="s">
        <v>20318</v>
      </c>
      <c r="K5" s="256" t="s">
        <v>20318</v>
      </c>
      <c r="L5" s="256"/>
      <c r="M5" s="3"/>
    </row>
    <row r="6" spans="1:13" ht="47.25">
      <c r="A6" s="4">
        <v>5</v>
      </c>
      <c r="B6" s="3" t="s">
        <v>1866</v>
      </c>
      <c r="C6" s="3" t="s">
        <v>1867</v>
      </c>
      <c r="D6" s="3" t="s">
        <v>7615</v>
      </c>
      <c r="E6" s="3"/>
      <c r="F6" s="7">
        <v>2000</v>
      </c>
      <c r="G6" s="3">
        <v>536</v>
      </c>
      <c r="H6" s="3" t="s">
        <v>1228</v>
      </c>
      <c r="I6" s="252">
        <v>45000</v>
      </c>
      <c r="J6" s="256" t="s">
        <v>20318</v>
      </c>
      <c r="K6" s="256" t="s">
        <v>20318</v>
      </c>
      <c r="L6" s="256"/>
      <c r="M6" s="3"/>
    </row>
    <row r="7" spans="1:13" ht="30.75" customHeight="1">
      <c r="A7" s="3">
        <v>6</v>
      </c>
      <c r="B7" s="3" t="s">
        <v>1874</v>
      </c>
      <c r="C7" s="3" t="s">
        <v>3922</v>
      </c>
      <c r="D7" s="3" t="s">
        <v>7615</v>
      </c>
      <c r="E7" s="3"/>
      <c r="F7" s="7">
        <v>2000</v>
      </c>
      <c r="G7" s="3">
        <v>456</v>
      </c>
      <c r="H7" s="3" t="s">
        <v>8087</v>
      </c>
      <c r="I7" s="252">
        <v>50000</v>
      </c>
      <c r="J7" s="256" t="s">
        <v>20318</v>
      </c>
      <c r="K7" s="256" t="s">
        <v>20318</v>
      </c>
      <c r="L7" s="256"/>
      <c r="M7" s="3"/>
    </row>
    <row r="8" spans="1:13" ht="31.5">
      <c r="A8" s="4">
        <v>7</v>
      </c>
      <c r="B8" s="3" t="s">
        <v>1876</v>
      </c>
      <c r="C8" s="3" t="s">
        <v>3011</v>
      </c>
      <c r="D8" s="3" t="s">
        <v>7615</v>
      </c>
      <c r="E8" s="3"/>
      <c r="F8" s="7">
        <v>6000</v>
      </c>
      <c r="G8" s="3">
        <v>422</v>
      </c>
      <c r="H8" s="3" t="s">
        <v>1228</v>
      </c>
      <c r="I8" s="252" t="s">
        <v>2750</v>
      </c>
      <c r="J8" s="256" t="s">
        <v>20318</v>
      </c>
      <c r="K8" s="256" t="s">
        <v>20318</v>
      </c>
      <c r="L8" s="256"/>
      <c r="M8" s="3"/>
    </row>
    <row r="9" spans="1:13" ht="47.25">
      <c r="A9" s="3">
        <v>8</v>
      </c>
      <c r="B9" s="3" t="s">
        <v>4318</v>
      </c>
      <c r="C9" s="3" t="s">
        <v>1867</v>
      </c>
      <c r="D9" s="3" t="s">
        <v>7615</v>
      </c>
      <c r="E9" s="3"/>
      <c r="F9" s="7">
        <v>2000</v>
      </c>
      <c r="G9" s="3">
        <v>528</v>
      </c>
      <c r="H9" s="3" t="s">
        <v>1228</v>
      </c>
      <c r="I9" s="252">
        <v>45000</v>
      </c>
      <c r="J9" s="256" t="s">
        <v>20318</v>
      </c>
      <c r="K9" s="256" t="s">
        <v>20318</v>
      </c>
      <c r="L9" s="256"/>
      <c r="M9" s="3"/>
    </row>
    <row r="10" spans="1:13" ht="31.5">
      <c r="A10" s="4">
        <v>9</v>
      </c>
      <c r="B10" s="3" t="s">
        <v>4319</v>
      </c>
      <c r="C10" s="3" t="s">
        <v>3011</v>
      </c>
      <c r="D10" s="3" t="s">
        <v>7615</v>
      </c>
      <c r="E10" s="3"/>
      <c r="F10" s="7">
        <v>6000</v>
      </c>
      <c r="G10" s="3">
        <v>510</v>
      </c>
      <c r="H10" s="3" t="s">
        <v>1228</v>
      </c>
      <c r="I10" s="252" t="s">
        <v>2750</v>
      </c>
      <c r="J10" s="256" t="s">
        <v>20318</v>
      </c>
      <c r="K10" s="256" t="s">
        <v>20318</v>
      </c>
      <c r="L10" s="256"/>
      <c r="M10" s="3"/>
    </row>
    <row r="11" spans="1:13" ht="31.5">
      <c r="A11" s="3">
        <v>10</v>
      </c>
      <c r="B11" s="3" t="s">
        <v>4325</v>
      </c>
      <c r="C11" s="3" t="s">
        <v>4326</v>
      </c>
      <c r="D11" s="3" t="s">
        <v>7615</v>
      </c>
      <c r="E11" s="3"/>
      <c r="F11" s="7">
        <v>5000</v>
      </c>
      <c r="G11" s="3">
        <v>118</v>
      </c>
      <c r="H11" s="3" t="s">
        <v>8076</v>
      </c>
      <c r="I11" s="252">
        <v>5000</v>
      </c>
      <c r="J11" s="256" t="s">
        <v>20318</v>
      </c>
      <c r="K11" s="256" t="s">
        <v>20318</v>
      </c>
      <c r="L11" s="256"/>
      <c r="M11" s="3"/>
    </row>
    <row r="12" spans="1:13" ht="31.5">
      <c r="A12" s="4">
        <v>11</v>
      </c>
      <c r="B12" s="3" t="s">
        <v>5030</v>
      </c>
      <c r="C12" s="3" t="s">
        <v>3011</v>
      </c>
      <c r="D12" s="3" t="s">
        <v>7615</v>
      </c>
      <c r="E12" s="3"/>
      <c r="F12" s="7">
        <v>6000</v>
      </c>
      <c r="G12" s="3">
        <v>480</v>
      </c>
      <c r="H12" s="3" t="s">
        <v>1228</v>
      </c>
      <c r="I12" s="252" t="s">
        <v>2750</v>
      </c>
      <c r="J12" s="256" t="s">
        <v>20318</v>
      </c>
      <c r="K12" s="256" t="s">
        <v>20318</v>
      </c>
      <c r="L12" s="256"/>
      <c r="M12" s="3"/>
    </row>
    <row r="13" spans="1:13" ht="31.5">
      <c r="A13" s="3">
        <v>12</v>
      </c>
      <c r="B13" s="3" t="s">
        <v>5033</v>
      </c>
      <c r="C13" s="3" t="s">
        <v>3922</v>
      </c>
      <c r="D13" s="3" t="s">
        <v>7615</v>
      </c>
      <c r="E13" s="3"/>
      <c r="F13" s="7">
        <v>2000</v>
      </c>
      <c r="G13" s="3">
        <v>348</v>
      </c>
      <c r="H13" s="3" t="s">
        <v>8087</v>
      </c>
      <c r="I13" s="252">
        <v>40000</v>
      </c>
      <c r="J13" s="256" t="s">
        <v>20318</v>
      </c>
      <c r="K13" s="256" t="s">
        <v>20318</v>
      </c>
      <c r="L13" s="256"/>
      <c r="M13" s="3"/>
    </row>
    <row r="14" spans="1:13" ht="31.5">
      <c r="A14" s="4">
        <v>13</v>
      </c>
      <c r="B14" s="3" t="s">
        <v>6156</v>
      </c>
      <c r="C14" s="3" t="s">
        <v>6157</v>
      </c>
      <c r="D14" s="3" t="s">
        <v>7615</v>
      </c>
      <c r="E14" s="3"/>
      <c r="F14" s="7">
        <v>1000</v>
      </c>
      <c r="G14" s="3">
        <v>484</v>
      </c>
      <c r="H14" s="3" t="s">
        <v>1228</v>
      </c>
      <c r="I14" s="252">
        <v>60000</v>
      </c>
      <c r="J14" s="256" t="s">
        <v>20318</v>
      </c>
      <c r="K14" s="256" t="s">
        <v>20318</v>
      </c>
      <c r="L14" s="256"/>
      <c r="M14" s="3"/>
    </row>
    <row r="15" spans="1:13" ht="31.5">
      <c r="A15" s="3">
        <v>14</v>
      </c>
      <c r="B15" s="3" t="s">
        <v>6158</v>
      </c>
      <c r="C15" s="3"/>
      <c r="D15" s="3" t="s">
        <v>7615</v>
      </c>
      <c r="E15" s="3"/>
      <c r="F15" s="7">
        <v>1040</v>
      </c>
      <c r="G15" s="3">
        <v>830</v>
      </c>
      <c r="H15" s="3" t="s">
        <v>1228</v>
      </c>
      <c r="I15" s="252">
        <v>93000</v>
      </c>
      <c r="J15" s="256" t="s">
        <v>20318</v>
      </c>
      <c r="K15" s="256" t="s">
        <v>20318</v>
      </c>
      <c r="L15" s="256"/>
      <c r="M15" s="3"/>
    </row>
    <row r="16" spans="1:13" ht="31.5">
      <c r="A16" s="4">
        <v>15</v>
      </c>
      <c r="B16" s="3" t="s">
        <v>6159</v>
      </c>
      <c r="C16" s="3"/>
      <c r="D16" s="3" t="s">
        <v>7615</v>
      </c>
      <c r="E16" s="3"/>
      <c r="F16" s="7">
        <v>1040</v>
      </c>
      <c r="G16" s="3">
        <v>846</v>
      </c>
      <c r="H16" s="3" t="s">
        <v>1228</v>
      </c>
      <c r="I16" s="252">
        <v>95000</v>
      </c>
      <c r="J16" s="256" t="s">
        <v>20318</v>
      </c>
      <c r="K16" s="256" t="s">
        <v>20318</v>
      </c>
      <c r="L16" s="256"/>
      <c r="M16" s="3"/>
    </row>
    <row r="17" spans="1:13" ht="31.5">
      <c r="A17" s="3">
        <v>16</v>
      </c>
      <c r="B17" s="3" t="s">
        <v>2774</v>
      </c>
      <c r="C17" s="3" t="s">
        <v>3011</v>
      </c>
      <c r="D17" s="3" t="s">
        <v>7615</v>
      </c>
      <c r="E17" s="3"/>
      <c r="F17" s="7">
        <v>130000</v>
      </c>
      <c r="G17" s="3">
        <v>376</v>
      </c>
      <c r="H17" s="3" t="s">
        <v>8076</v>
      </c>
      <c r="I17" s="252" t="s">
        <v>2750</v>
      </c>
      <c r="J17" s="256" t="s">
        <v>20318</v>
      </c>
      <c r="K17" s="256" t="s">
        <v>20318</v>
      </c>
      <c r="L17" s="256"/>
      <c r="M17" s="3"/>
    </row>
    <row r="18" spans="1:13" ht="31.5">
      <c r="A18" s="4">
        <v>17</v>
      </c>
      <c r="B18" s="3" t="s">
        <v>3377</v>
      </c>
      <c r="C18" s="3" t="s">
        <v>3011</v>
      </c>
      <c r="D18" s="3" t="s">
        <v>7615</v>
      </c>
      <c r="E18" s="3"/>
      <c r="F18" s="7">
        <v>6000</v>
      </c>
      <c r="G18" s="3">
        <v>656</v>
      </c>
      <c r="H18" s="3" t="s">
        <v>1228</v>
      </c>
      <c r="I18" s="252" t="s">
        <v>2750</v>
      </c>
      <c r="J18" s="256" t="s">
        <v>20318</v>
      </c>
      <c r="K18" s="256" t="s">
        <v>20318</v>
      </c>
      <c r="L18" s="256"/>
      <c r="M18" s="3"/>
    </row>
    <row r="19" spans="1:13" ht="31.5">
      <c r="A19" s="3">
        <v>18</v>
      </c>
      <c r="B19" s="3" t="s">
        <v>3379</v>
      </c>
      <c r="C19" s="3" t="s">
        <v>3380</v>
      </c>
      <c r="D19" s="3" t="s">
        <v>7615</v>
      </c>
      <c r="E19" s="3"/>
      <c r="F19" s="7">
        <v>1000</v>
      </c>
      <c r="G19" s="3">
        <v>758</v>
      </c>
      <c r="H19" s="3" t="s">
        <v>2161</v>
      </c>
      <c r="I19" s="252">
        <v>115000</v>
      </c>
      <c r="J19" s="256" t="s">
        <v>20318</v>
      </c>
      <c r="K19" s="256" t="s">
        <v>20318</v>
      </c>
      <c r="L19" s="256"/>
      <c r="M19" s="3"/>
    </row>
    <row r="20" spans="1:13" ht="30.75" customHeight="1">
      <c r="A20" s="4">
        <v>19</v>
      </c>
      <c r="B20" s="3" t="s">
        <v>5611</v>
      </c>
      <c r="C20" s="3" t="s">
        <v>3011</v>
      </c>
      <c r="D20" s="3" t="s">
        <v>7615</v>
      </c>
      <c r="E20" s="3"/>
      <c r="F20" s="7">
        <v>5000</v>
      </c>
      <c r="G20" s="3">
        <v>444</v>
      </c>
      <c r="H20" s="3" t="s">
        <v>2161</v>
      </c>
      <c r="I20" s="252" t="s">
        <v>2750</v>
      </c>
      <c r="J20" s="256" t="s">
        <v>20318</v>
      </c>
      <c r="K20" s="256" t="s">
        <v>20318</v>
      </c>
      <c r="L20" s="256"/>
      <c r="M20" s="3"/>
    </row>
    <row r="21" spans="1:13" ht="47.25">
      <c r="A21" s="3">
        <v>20</v>
      </c>
      <c r="B21" s="3" t="s">
        <v>8023</v>
      </c>
      <c r="C21" s="3" t="s">
        <v>8024</v>
      </c>
      <c r="D21" s="3" t="s">
        <v>7615</v>
      </c>
      <c r="E21" s="3"/>
      <c r="F21" s="7">
        <v>1040</v>
      </c>
      <c r="G21" s="3">
        <v>414</v>
      </c>
      <c r="H21" s="3" t="s">
        <v>3703</v>
      </c>
      <c r="I21" s="252">
        <v>145000</v>
      </c>
      <c r="J21" s="256" t="s">
        <v>20318</v>
      </c>
      <c r="K21" s="256" t="s">
        <v>20318</v>
      </c>
      <c r="L21" s="256"/>
      <c r="M21" s="3"/>
    </row>
    <row r="22" spans="1:13" ht="47.25">
      <c r="A22" s="4">
        <v>21</v>
      </c>
      <c r="B22" s="3" t="s">
        <v>9136</v>
      </c>
      <c r="C22" s="3" t="s">
        <v>9137</v>
      </c>
      <c r="D22" s="3" t="s">
        <v>7615</v>
      </c>
      <c r="E22" s="3"/>
      <c r="F22" s="7">
        <v>500</v>
      </c>
      <c r="G22" s="3">
        <v>362</v>
      </c>
      <c r="H22" s="3" t="s">
        <v>8087</v>
      </c>
      <c r="I22" s="252">
        <v>35000</v>
      </c>
      <c r="J22" s="256" t="s">
        <v>20318</v>
      </c>
      <c r="K22" s="256" t="s">
        <v>20318</v>
      </c>
      <c r="L22" s="256"/>
      <c r="M22" s="3"/>
    </row>
    <row r="23" spans="1:13" ht="31.5">
      <c r="A23" s="3">
        <v>22</v>
      </c>
      <c r="B23" s="3" t="s">
        <v>3083</v>
      </c>
      <c r="C23" s="3"/>
      <c r="D23" s="3" t="s">
        <v>7615</v>
      </c>
      <c r="E23" s="3"/>
      <c r="F23" s="7">
        <v>1000</v>
      </c>
      <c r="G23" s="3">
        <v>416</v>
      </c>
      <c r="H23" s="3" t="s">
        <v>1228</v>
      </c>
      <c r="I23" s="252">
        <v>42000</v>
      </c>
      <c r="J23" s="256" t="s">
        <v>20318</v>
      </c>
      <c r="K23" s="256" t="s">
        <v>20318</v>
      </c>
      <c r="L23" s="256"/>
      <c r="M23" s="3"/>
    </row>
    <row r="24" spans="1:13" ht="31.5">
      <c r="A24" s="4">
        <v>23</v>
      </c>
      <c r="B24" s="3" t="s">
        <v>2774</v>
      </c>
      <c r="C24" s="3" t="s">
        <v>3011</v>
      </c>
      <c r="D24" s="3" t="s">
        <v>7615</v>
      </c>
      <c r="E24" s="3"/>
      <c r="F24" s="7">
        <v>10000</v>
      </c>
      <c r="G24" s="3">
        <v>376</v>
      </c>
      <c r="H24" s="3" t="s">
        <v>8076</v>
      </c>
      <c r="I24" s="252">
        <v>20000</v>
      </c>
      <c r="J24" s="256" t="s">
        <v>20318</v>
      </c>
      <c r="K24" s="256" t="s">
        <v>20318</v>
      </c>
      <c r="L24" s="256"/>
      <c r="M24" s="3"/>
    </row>
    <row r="25" spans="1:13" ht="31.5">
      <c r="A25" s="3">
        <v>24</v>
      </c>
      <c r="B25" s="3" t="s">
        <v>2985</v>
      </c>
      <c r="C25" s="3"/>
      <c r="D25" s="3" t="s">
        <v>7615</v>
      </c>
      <c r="E25" s="3"/>
      <c r="F25" s="7">
        <v>1000</v>
      </c>
      <c r="G25" s="3">
        <v>760</v>
      </c>
      <c r="H25" s="3" t="s">
        <v>2161</v>
      </c>
      <c r="I25" s="252" t="s">
        <v>2750</v>
      </c>
      <c r="J25" s="256" t="s">
        <v>20318</v>
      </c>
      <c r="K25" s="256" t="s">
        <v>20318</v>
      </c>
      <c r="L25" s="256"/>
      <c r="M25" s="3"/>
    </row>
    <row r="26" spans="1:13" ht="31.5">
      <c r="A26" s="4">
        <v>25</v>
      </c>
      <c r="B26" s="3" t="s">
        <v>2171</v>
      </c>
      <c r="C26" s="3" t="s">
        <v>7614</v>
      </c>
      <c r="D26" s="3" t="s">
        <v>7615</v>
      </c>
      <c r="E26" s="3"/>
      <c r="F26" s="7">
        <v>1000</v>
      </c>
      <c r="G26" s="3">
        <v>506</v>
      </c>
      <c r="H26" s="3" t="s">
        <v>2161</v>
      </c>
      <c r="I26" s="252" t="s">
        <v>2750</v>
      </c>
      <c r="J26" s="256" t="s">
        <v>20318</v>
      </c>
      <c r="K26" s="256" t="s">
        <v>20318</v>
      </c>
      <c r="L26" s="256"/>
      <c r="M26" s="3"/>
    </row>
    <row r="27" spans="1:13" ht="31.5">
      <c r="A27" s="3">
        <v>26</v>
      </c>
      <c r="B27" s="3" t="s">
        <v>2172</v>
      </c>
      <c r="C27" s="3" t="s">
        <v>7614</v>
      </c>
      <c r="D27" s="3" t="s">
        <v>7615</v>
      </c>
      <c r="E27" s="3"/>
      <c r="F27" s="7">
        <v>1000</v>
      </c>
      <c r="G27" s="3">
        <v>592</v>
      </c>
      <c r="H27" s="3" t="s">
        <v>2161</v>
      </c>
      <c r="I27" s="252" t="s">
        <v>2750</v>
      </c>
      <c r="J27" s="256" t="s">
        <v>20318</v>
      </c>
      <c r="K27" s="256" t="s">
        <v>20318</v>
      </c>
      <c r="L27" s="256"/>
      <c r="M27" s="3"/>
    </row>
    <row r="28" spans="1:13" ht="31.5">
      <c r="A28" s="4">
        <v>27</v>
      </c>
      <c r="B28" s="3" t="s">
        <v>2435</v>
      </c>
      <c r="C28" s="3" t="s">
        <v>2436</v>
      </c>
      <c r="D28" s="3" t="s">
        <v>7615</v>
      </c>
      <c r="E28" s="3"/>
      <c r="F28" s="7">
        <v>2000</v>
      </c>
      <c r="G28" s="3">
        <v>562</v>
      </c>
      <c r="H28" s="3" t="s">
        <v>8087</v>
      </c>
      <c r="I28" s="252">
        <v>60000</v>
      </c>
      <c r="J28" s="256" t="s">
        <v>20318</v>
      </c>
      <c r="K28" s="256" t="s">
        <v>20318</v>
      </c>
      <c r="L28" s="256"/>
      <c r="M28" s="3"/>
    </row>
    <row r="29" spans="1:13" ht="31.5">
      <c r="A29" s="3">
        <v>28</v>
      </c>
      <c r="B29" s="3" t="s">
        <v>3913</v>
      </c>
      <c r="C29" s="3" t="s">
        <v>3011</v>
      </c>
      <c r="D29" s="3" t="s">
        <v>7615</v>
      </c>
      <c r="E29" s="3"/>
      <c r="F29" s="7">
        <v>6000</v>
      </c>
      <c r="G29" s="3">
        <v>650</v>
      </c>
      <c r="H29" s="3" t="s">
        <v>1228</v>
      </c>
      <c r="I29" s="252" t="s">
        <v>2750</v>
      </c>
      <c r="J29" s="256" t="s">
        <v>20318</v>
      </c>
      <c r="K29" s="256" t="s">
        <v>20318</v>
      </c>
      <c r="L29" s="256"/>
      <c r="M29" s="3"/>
    </row>
    <row r="30" spans="1:13" ht="31.5">
      <c r="A30" s="4">
        <v>29</v>
      </c>
      <c r="B30" s="3" t="s">
        <v>4064</v>
      </c>
      <c r="C30" s="3" t="s">
        <v>4065</v>
      </c>
      <c r="D30" s="3" t="s">
        <v>7615</v>
      </c>
      <c r="E30" s="3"/>
      <c r="F30" s="7">
        <v>500</v>
      </c>
      <c r="G30" s="3">
        <v>380</v>
      </c>
      <c r="H30" s="3" t="s">
        <v>8087</v>
      </c>
      <c r="I30" s="252">
        <v>36000</v>
      </c>
      <c r="J30" s="256" t="s">
        <v>20318</v>
      </c>
      <c r="K30" s="256" t="s">
        <v>20318</v>
      </c>
      <c r="L30" s="256"/>
      <c r="M30" s="3"/>
    </row>
    <row r="31" spans="1:13" ht="31.5">
      <c r="A31" s="3">
        <v>30</v>
      </c>
      <c r="B31" s="3" t="s">
        <v>4038</v>
      </c>
      <c r="C31" s="3" t="s">
        <v>4039</v>
      </c>
      <c r="D31" s="3" t="s">
        <v>7615</v>
      </c>
      <c r="E31" s="3"/>
      <c r="F31" s="7">
        <v>500</v>
      </c>
      <c r="G31" s="3">
        <v>244</v>
      </c>
      <c r="H31" s="3" t="s">
        <v>2161</v>
      </c>
      <c r="I31" s="252">
        <v>32000</v>
      </c>
      <c r="J31" s="256" t="s">
        <v>20318</v>
      </c>
      <c r="K31" s="256" t="s">
        <v>20318</v>
      </c>
      <c r="L31" s="256"/>
      <c r="M31" s="3"/>
    </row>
    <row r="32" spans="1:13" ht="31.5">
      <c r="A32" s="4">
        <v>31</v>
      </c>
      <c r="B32" s="3" t="s">
        <v>3930</v>
      </c>
      <c r="C32" s="3" t="s">
        <v>3931</v>
      </c>
      <c r="D32" s="3" t="s">
        <v>7615</v>
      </c>
      <c r="E32" s="3"/>
      <c r="F32" s="7">
        <v>500</v>
      </c>
      <c r="G32" s="3">
        <v>396</v>
      </c>
      <c r="H32" s="3" t="s">
        <v>8087</v>
      </c>
      <c r="I32" s="252">
        <v>37000</v>
      </c>
      <c r="J32" s="256" t="s">
        <v>20318</v>
      </c>
      <c r="K32" s="256" t="s">
        <v>20318</v>
      </c>
      <c r="L32" s="256"/>
      <c r="M32" s="3"/>
    </row>
    <row r="33" spans="1:13" ht="31.5">
      <c r="A33" s="3">
        <v>32</v>
      </c>
      <c r="B33" s="3" t="s">
        <v>10697</v>
      </c>
      <c r="C33" s="3" t="s">
        <v>3922</v>
      </c>
      <c r="D33" s="3" t="s">
        <v>7615</v>
      </c>
      <c r="E33" s="3"/>
      <c r="F33" s="7">
        <v>2000</v>
      </c>
      <c r="G33" s="3">
        <v>468</v>
      </c>
      <c r="H33" s="3" t="s">
        <v>8087</v>
      </c>
      <c r="I33" s="252">
        <v>50000</v>
      </c>
      <c r="J33" s="256" t="s">
        <v>20318</v>
      </c>
      <c r="K33" s="256" t="s">
        <v>20318</v>
      </c>
      <c r="L33" s="256"/>
      <c r="M33" s="3"/>
    </row>
    <row r="34" spans="1:13" ht="31.5">
      <c r="A34" s="4">
        <v>33</v>
      </c>
      <c r="B34" s="3" t="s">
        <v>3921</v>
      </c>
      <c r="C34" s="3" t="s">
        <v>3922</v>
      </c>
      <c r="D34" s="3" t="s">
        <v>3923</v>
      </c>
      <c r="E34" s="3"/>
      <c r="F34" s="7">
        <v>1000</v>
      </c>
      <c r="G34" s="3">
        <v>116</v>
      </c>
      <c r="H34" s="3" t="s">
        <v>8076</v>
      </c>
      <c r="I34" s="252">
        <v>13000</v>
      </c>
      <c r="J34" s="256" t="s">
        <v>20318</v>
      </c>
      <c r="K34" s="256" t="s">
        <v>20318</v>
      </c>
      <c r="L34" s="256"/>
      <c r="M34" s="3"/>
    </row>
    <row r="35" spans="1:13" ht="31.5">
      <c r="A35" s="3">
        <v>34</v>
      </c>
      <c r="B35" s="3" t="s">
        <v>2748</v>
      </c>
      <c r="C35" s="3" t="s">
        <v>2749</v>
      </c>
      <c r="D35" s="3" t="s">
        <v>3923</v>
      </c>
      <c r="E35" s="3"/>
      <c r="F35" s="7">
        <v>3500</v>
      </c>
      <c r="G35" s="3">
        <v>252</v>
      </c>
      <c r="H35" s="3" t="s">
        <v>8076</v>
      </c>
      <c r="I35" s="252" t="s">
        <v>2750</v>
      </c>
      <c r="J35" s="256" t="s">
        <v>20318</v>
      </c>
      <c r="K35" s="256" t="s">
        <v>20318</v>
      </c>
      <c r="L35" s="256"/>
      <c r="M35" s="3"/>
    </row>
    <row r="36" spans="1:13" ht="31.5">
      <c r="A36" s="4">
        <v>35</v>
      </c>
      <c r="B36" s="3" t="s">
        <v>2751</v>
      </c>
      <c r="C36" s="3" t="s">
        <v>2752</v>
      </c>
      <c r="D36" s="3" t="s">
        <v>3923</v>
      </c>
      <c r="E36" s="3"/>
      <c r="F36" s="7">
        <v>1000</v>
      </c>
      <c r="G36" s="3">
        <v>48</v>
      </c>
      <c r="H36" s="3" t="s">
        <v>8087</v>
      </c>
      <c r="I36" s="252">
        <v>6000</v>
      </c>
      <c r="J36" s="256" t="s">
        <v>20318</v>
      </c>
      <c r="K36" s="256" t="s">
        <v>20318</v>
      </c>
      <c r="L36" s="256"/>
      <c r="M36" s="3"/>
    </row>
    <row r="37" spans="1:13" ht="31.5">
      <c r="A37" s="3">
        <v>36</v>
      </c>
      <c r="B37" s="3" t="s">
        <v>2753</v>
      </c>
      <c r="C37" s="3" t="s">
        <v>2752</v>
      </c>
      <c r="D37" s="3" t="s">
        <v>3923</v>
      </c>
      <c r="E37" s="3"/>
      <c r="F37" s="7">
        <v>1000</v>
      </c>
      <c r="G37" s="3">
        <v>64</v>
      </c>
      <c r="H37" s="3" t="s">
        <v>8087</v>
      </c>
      <c r="I37" s="252">
        <v>8000</v>
      </c>
      <c r="J37" s="256" t="s">
        <v>20318</v>
      </c>
      <c r="K37" s="256" t="s">
        <v>20318</v>
      </c>
      <c r="L37" s="256"/>
      <c r="M37" s="3"/>
    </row>
    <row r="38" spans="1:13">
      <c r="A38" s="4">
        <v>37</v>
      </c>
      <c r="B38" s="3" t="s">
        <v>2754</v>
      </c>
      <c r="C38" s="3" t="s">
        <v>2752</v>
      </c>
      <c r="D38" s="3" t="s">
        <v>3923</v>
      </c>
      <c r="E38" s="3"/>
      <c r="F38" s="7">
        <v>1000</v>
      </c>
      <c r="G38" s="3">
        <v>96</v>
      </c>
      <c r="H38" s="3" t="s">
        <v>8087</v>
      </c>
      <c r="I38" s="252">
        <v>12000</v>
      </c>
      <c r="J38" s="256" t="s">
        <v>20318</v>
      </c>
      <c r="K38" s="256" t="s">
        <v>20318</v>
      </c>
      <c r="L38" s="256"/>
      <c r="M38" s="3"/>
    </row>
    <row r="39" spans="1:13">
      <c r="A39" s="3">
        <v>38</v>
      </c>
      <c r="B39" s="3" t="s">
        <v>2755</v>
      </c>
      <c r="C39" s="3" t="s">
        <v>2752</v>
      </c>
      <c r="D39" s="3" t="s">
        <v>3923</v>
      </c>
      <c r="E39" s="3"/>
      <c r="F39" s="7">
        <v>1000</v>
      </c>
      <c r="G39" s="3">
        <v>72</v>
      </c>
      <c r="H39" s="3" t="s">
        <v>8087</v>
      </c>
      <c r="I39" s="252">
        <v>9000</v>
      </c>
      <c r="J39" s="256" t="s">
        <v>20318</v>
      </c>
      <c r="K39" s="256" t="s">
        <v>20318</v>
      </c>
      <c r="L39" s="256"/>
      <c r="M39" s="3"/>
    </row>
    <row r="40" spans="1:13">
      <c r="A40" s="4">
        <v>39</v>
      </c>
      <c r="B40" s="3" t="s">
        <v>2756</v>
      </c>
      <c r="C40" s="3" t="s">
        <v>7443</v>
      </c>
      <c r="D40" s="3" t="s">
        <v>3923</v>
      </c>
      <c r="E40" s="3"/>
      <c r="F40" s="7">
        <v>1000</v>
      </c>
      <c r="G40" s="3">
        <v>72</v>
      </c>
      <c r="H40" s="3" t="s">
        <v>8087</v>
      </c>
      <c r="I40" s="252">
        <v>9000</v>
      </c>
      <c r="J40" s="256" t="s">
        <v>20318</v>
      </c>
      <c r="K40" s="256" t="s">
        <v>20318</v>
      </c>
      <c r="L40" s="256"/>
      <c r="M40" s="3"/>
    </row>
    <row r="41" spans="1:13" ht="31.5">
      <c r="A41" s="3">
        <v>40</v>
      </c>
      <c r="B41" s="3" t="s">
        <v>7446</v>
      </c>
      <c r="C41" s="3" t="s">
        <v>7447</v>
      </c>
      <c r="D41" s="3" t="s">
        <v>3923</v>
      </c>
      <c r="E41" s="3"/>
      <c r="F41" s="7">
        <v>1000</v>
      </c>
      <c r="G41" s="3">
        <v>208</v>
      </c>
      <c r="H41" s="3" t="s">
        <v>8087</v>
      </c>
      <c r="I41" s="252">
        <v>22000</v>
      </c>
      <c r="J41" s="256" t="s">
        <v>20318</v>
      </c>
      <c r="K41" s="256" t="s">
        <v>20318</v>
      </c>
      <c r="L41" s="256"/>
      <c r="M41" s="3"/>
    </row>
    <row r="42" spans="1:13">
      <c r="A42" s="4">
        <v>41</v>
      </c>
      <c r="B42" s="3" t="s">
        <v>7450</v>
      </c>
      <c r="C42" s="3" t="s">
        <v>3922</v>
      </c>
      <c r="D42" s="3" t="s">
        <v>3923</v>
      </c>
      <c r="E42" s="3"/>
      <c r="F42" s="7">
        <v>1000</v>
      </c>
      <c r="G42" s="3">
        <v>254</v>
      </c>
      <c r="H42" s="3" t="s">
        <v>8087</v>
      </c>
      <c r="I42" s="252">
        <v>25000</v>
      </c>
      <c r="J42" s="256" t="s">
        <v>20318</v>
      </c>
      <c r="K42" s="256" t="s">
        <v>20318</v>
      </c>
      <c r="L42" s="256"/>
      <c r="M42" s="3"/>
    </row>
    <row r="43" spans="1:13">
      <c r="A43" s="3">
        <v>42</v>
      </c>
      <c r="B43" s="3" t="s">
        <v>7451</v>
      </c>
      <c r="C43" s="3" t="s">
        <v>7452</v>
      </c>
      <c r="D43" s="3" t="s">
        <v>3923</v>
      </c>
      <c r="E43" s="3"/>
      <c r="F43" s="7">
        <v>1000</v>
      </c>
      <c r="G43" s="3">
        <v>288</v>
      </c>
      <c r="H43" s="3" t="s">
        <v>8087</v>
      </c>
      <c r="I43" s="252">
        <v>28000</v>
      </c>
      <c r="J43" s="256" t="s">
        <v>20318</v>
      </c>
      <c r="K43" s="256" t="s">
        <v>20318</v>
      </c>
      <c r="L43" s="256"/>
      <c r="M43" s="3"/>
    </row>
    <row r="44" spans="1:13" ht="31.5" customHeight="1">
      <c r="A44" s="4">
        <v>43</v>
      </c>
      <c r="B44" s="3" t="s">
        <v>7464</v>
      </c>
      <c r="C44" s="3" t="s">
        <v>7465</v>
      </c>
      <c r="D44" s="3" t="s">
        <v>3923</v>
      </c>
      <c r="E44" s="3"/>
      <c r="F44" s="7">
        <v>1500</v>
      </c>
      <c r="G44" s="3">
        <v>310</v>
      </c>
      <c r="H44" s="3" t="s">
        <v>4478</v>
      </c>
      <c r="I44" s="252">
        <v>65000</v>
      </c>
      <c r="J44" s="256" t="s">
        <v>20318</v>
      </c>
      <c r="K44" s="256" t="s">
        <v>20318</v>
      </c>
      <c r="L44" s="256"/>
      <c r="M44" s="3"/>
    </row>
    <row r="45" spans="1:13" ht="31.5">
      <c r="A45" s="3">
        <v>44</v>
      </c>
      <c r="B45" s="3" t="s">
        <v>8544</v>
      </c>
      <c r="C45" s="3"/>
      <c r="D45" s="3" t="s">
        <v>3923</v>
      </c>
      <c r="E45" s="3"/>
      <c r="F45" s="7">
        <v>530</v>
      </c>
      <c r="G45" s="3">
        <v>496</v>
      </c>
      <c r="H45" s="3" t="s">
        <v>8087</v>
      </c>
      <c r="I45" s="252" t="s">
        <v>2750</v>
      </c>
      <c r="J45" s="256" t="s">
        <v>20318</v>
      </c>
      <c r="K45" s="256" t="s">
        <v>20318</v>
      </c>
      <c r="L45" s="256"/>
      <c r="M45" s="3"/>
    </row>
    <row r="46" spans="1:13" ht="31.5">
      <c r="A46" s="4">
        <v>45</v>
      </c>
      <c r="B46" s="3" t="s">
        <v>8545</v>
      </c>
      <c r="C46" s="3"/>
      <c r="D46" s="3" t="s">
        <v>3923</v>
      </c>
      <c r="E46" s="3"/>
      <c r="F46" s="7">
        <v>530</v>
      </c>
      <c r="G46" s="3">
        <v>322</v>
      </c>
      <c r="H46" s="3" t="s">
        <v>8087</v>
      </c>
      <c r="I46" s="252" t="s">
        <v>2750</v>
      </c>
      <c r="J46" s="256" t="s">
        <v>20318</v>
      </c>
      <c r="K46" s="256" t="s">
        <v>20318</v>
      </c>
      <c r="L46" s="256"/>
      <c r="M46" s="3"/>
    </row>
    <row r="47" spans="1:13" ht="47.25">
      <c r="A47" s="3">
        <v>46</v>
      </c>
      <c r="B47" s="3" t="s">
        <v>5185</v>
      </c>
      <c r="C47" s="3" t="s">
        <v>6293</v>
      </c>
      <c r="D47" s="3" t="s">
        <v>3923</v>
      </c>
      <c r="E47" s="3"/>
      <c r="F47" s="7">
        <v>840</v>
      </c>
      <c r="G47" s="3">
        <v>576</v>
      </c>
      <c r="H47" s="3" t="s">
        <v>4478</v>
      </c>
      <c r="I47" s="252" t="s">
        <v>2750</v>
      </c>
      <c r="J47" s="256" t="s">
        <v>20318</v>
      </c>
      <c r="K47" s="256" t="s">
        <v>20318</v>
      </c>
      <c r="L47" s="256"/>
      <c r="M47" s="3"/>
    </row>
    <row r="48" spans="1:13" ht="31.5">
      <c r="A48" s="4">
        <v>47</v>
      </c>
      <c r="B48" s="3" t="s">
        <v>6294</v>
      </c>
      <c r="C48" s="3" t="s">
        <v>6295</v>
      </c>
      <c r="D48" s="3" t="s">
        <v>3923</v>
      </c>
      <c r="E48" s="3"/>
      <c r="F48" s="7">
        <v>1000</v>
      </c>
      <c r="G48" s="3">
        <v>680</v>
      </c>
      <c r="H48" s="3" t="s">
        <v>3703</v>
      </c>
      <c r="I48" s="252">
        <v>75000</v>
      </c>
      <c r="J48" s="256" t="s">
        <v>20318</v>
      </c>
      <c r="K48" s="256" t="s">
        <v>20318</v>
      </c>
      <c r="L48" s="256"/>
      <c r="M48" s="3"/>
    </row>
    <row r="49" spans="1:13" ht="31.5">
      <c r="A49" s="3">
        <v>48</v>
      </c>
      <c r="B49" s="3" t="s">
        <v>6296</v>
      </c>
      <c r="C49" s="3" t="s">
        <v>6295</v>
      </c>
      <c r="D49" s="3" t="s">
        <v>3923</v>
      </c>
      <c r="E49" s="3"/>
      <c r="F49" s="7">
        <v>1000</v>
      </c>
      <c r="G49" s="3">
        <v>622</v>
      </c>
      <c r="H49" s="3" t="s">
        <v>3703</v>
      </c>
      <c r="I49" s="252">
        <v>75000</v>
      </c>
      <c r="J49" s="256" t="s">
        <v>20318</v>
      </c>
      <c r="K49" s="256" t="s">
        <v>20318</v>
      </c>
      <c r="L49" s="256"/>
      <c r="M49" s="3"/>
    </row>
    <row r="50" spans="1:13" ht="31.5">
      <c r="A50" s="4">
        <v>49</v>
      </c>
      <c r="B50" s="3" t="s">
        <v>5454</v>
      </c>
      <c r="C50" s="3" t="s">
        <v>6295</v>
      </c>
      <c r="D50" s="3" t="s">
        <v>3923</v>
      </c>
      <c r="E50" s="3"/>
      <c r="F50" s="7">
        <v>1000</v>
      </c>
      <c r="G50" s="3">
        <v>566</v>
      </c>
      <c r="H50" s="3" t="s">
        <v>3703</v>
      </c>
      <c r="I50" s="252">
        <v>75000</v>
      </c>
      <c r="J50" s="256" t="s">
        <v>20318</v>
      </c>
      <c r="K50" s="256" t="s">
        <v>20318</v>
      </c>
      <c r="L50" s="256"/>
      <c r="M50" s="3"/>
    </row>
    <row r="51" spans="1:13" ht="31.5">
      <c r="A51" s="3">
        <v>50</v>
      </c>
      <c r="B51" s="3" t="s">
        <v>7616</v>
      </c>
      <c r="C51" s="3" t="s">
        <v>7617</v>
      </c>
      <c r="D51" s="3" t="s">
        <v>3923</v>
      </c>
      <c r="E51" s="3"/>
      <c r="F51" s="7">
        <v>2040</v>
      </c>
      <c r="G51" s="3">
        <v>136</v>
      </c>
      <c r="H51" s="3" t="s">
        <v>297</v>
      </c>
      <c r="I51" s="252" t="s">
        <v>2750</v>
      </c>
      <c r="J51" s="256" t="s">
        <v>20318</v>
      </c>
      <c r="K51" s="256" t="s">
        <v>20318</v>
      </c>
      <c r="L51" s="256"/>
      <c r="M51" s="3"/>
    </row>
    <row r="52" spans="1:13">
      <c r="A52" s="4">
        <v>51</v>
      </c>
      <c r="B52" s="3" t="s">
        <v>7618</v>
      </c>
      <c r="C52" s="3" t="s">
        <v>7619</v>
      </c>
      <c r="D52" s="3" t="s">
        <v>3923</v>
      </c>
      <c r="E52" s="3"/>
      <c r="F52" s="7">
        <v>1330</v>
      </c>
      <c r="G52" s="3">
        <v>920</v>
      </c>
      <c r="H52" s="3" t="s">
        <v>7154</v>
      </c>
      <c r="I52" s="252" t="s">
        <v>2750</v>
      </c>
      <c r="J52" s="256" t="s">
        <v>20318</v>
      </c>
      <c r="K52" s="256" t="s">
        <v>20318</v>
      </c>
      <c r="L52" s="256"/>
      <c r="M52" s="3"/>
    </row>
    <row r="53" spans="1:13" ht="31.5">
      <c r="A53" s="3">
        <v>52</v>
      </c>
      <c r="B53" s="3" t="s">
        <v>2107</v>
      </c>
      <c r="C53" s="3" t="s">
        <v>7449</v>
      </c>
      <c r="D53" s="3" t="s">
        <v>3923</v>
      </c>
      <c r="E53" s="3"/>
      <c r="F53" s="7">
        <v>1310</v>
      </c>
      <c r="G53" s="3">
        <v>292</v>
      </c>
      <c r="H53" s="3" t="s">
        <v>8087</v>
      </c>
      <c r="I53" s="252" t="s">
        <v>2750</v>
      </c>
      <c r="J53" s="256" t="s">
        <v>20318</v>
      </c>
      <c r="K53" s="256" t="s">
        <v>20318</v>
      </c>
      <c r="L53" s="256"/>
      <c r="M53" s="3"/>
    </row>
    <row r="54" spans="1:13" ht="63">
      <c r="A54" s="4">
        <v>53</v>
      </c>
      <c r="B54" s="3" t="s">
        <v>987</v>
      </c>
      <c r="C54" s="3" t="s">
        <v>988</v>
      </c>
      <c r="D54" s="3" t="s">
        <v>3923</v>
      </c>
      <c r="E54" s="3"/>
      <c r="F54" s="7">
        <v>500</v>
      </c>
      <c r="G54" s="3">
        <v>170</v>
      </c>
      <c r="H54" s="3" t="s">
        <v>8076</v>
      </c>
      <c r="I54" s="252">
        <v>19600</v>
      </c>
      <c r="J54" s="256" t="s">
        <v>20318</v>
      </c>
      <c r="K54" s="256" t="s">
        <v>20318</v>
      </c>
      <c r="L54" s="256"/>
      <c r="M54" s="3"/>
    </row>
    <row r="55" spans="1:13" ht="31.5">
      <c r="A55" s="3">
        <v>54</v>
      </c>
      <c r="B55" s="3" t="s">
        <v>1402</v>
      </c>
      <c r="C55" s="3" t="s">
        <v>2744</v>
      </c>
      <c r="D55" s="3" t="s">
        <v>3923</v>
      </c>
      <c r="E55" s="3"/>
      <c r="F55" s="7">
        <v>1040</v>
      </c>
      <c r="G55" s="3">
        <v>324</v>
      </c>
      <c r="H55" s="3" t="s">
        <v>8076</v>
      </c>
      <c r="I55" s="252">
        <v>37000</v>
      </c>
      <c r="J55" s="256"/>
      <c r="K55" s="256"/>
      <c r="L55" s="256"/>
      <c r="M55" s="262" t="s">
        <v>20336</v>
      </c>
    </row>
    <row r="56" spans="1:13">
      <c r="A56" s="4">
        <v>55</v>
      </c>
      <c r="B56" s="3" t="s">
        <v>3014</v>
      </c>
      <c r="C56" s="3" t="s">
        <v>3015</v>
      </c>
      <c r="D56" s="3" t="s">
        <v>3923</v>
      </c>
      <c r="E56" s="3"/>
      <c r="F56" s="7">
        <v>500</v>
      </c>
      <c r="G56" s="3">
        <v>204</v>
      </c>
      <c r="H56" s="3" t="s">
        <v>8087</v>
      </c>
      <c r="I56" s="252">
        <v>21000</v>
      </c>
      <c r="J56" s="256" t="s">
        <v>20318</v>
      </c>
      <c r="K56" s="256" t="s">
        <v>20318</v>
      </c>
      <c r="L56" s="256"/>
      <c r="M56" s="3"/>
    </row>
    <row r="57" spans="1:13" ht="31.5">
      <c r="A57" s="3">
        <v>56</v>
      </c>
      <c r="B57" s="3" t="s">
        <v>3016</v>
      </c>
      <c r="C57" s="3" t="s">
        <v>4220</v>
      </c>
      <c r="D57" s="3" t="s">
        <v>3923</v>
      </c>
      <c r="E57" s="3"/>
      <c r="F57" s="7">
        <v>1000</v>
      </c>
      <c r="G57" s="3">
        <v>230</v>
      </c>
      <c r="H57" s="3" t="s">
        <v>8087</v>
      </c>
      <c r="I57" s="252">
        <v>35000</v>
      </c>
      <c r="J57" s="256" t="s">
        <v>20318</v>
      </c>
      <c r="K57" s="256" t="s">
        <v>20318</v>
      </c>
      <c r="L57" s="256"/>
      <c r="M57" s="3"/>
    </row>
    <row r="58" spans="1:13">
      <c r="A58" s="4">
        <v>57</v>
      </c>
      <c r="B58" s="3" t="s">
        <v>4221</v>
      </c>
      <c r="C58" s="3" t="s">
        <v>4222</v>
      </c>
      <c r="D58" s="3" t="s">
        <v>3923</v>
      </c>
      <c r="E58" s="3"/>
      <c r="F58" s="7">
        <v>600</v>
      </c>
      <c r="G58" s="3">
        <v>586</v>
      </c>
      <c r="H58" s="3" t="s">
        <v>8087</v>
      </c>
      <c r="I58" s="252">
        <v>135000</v>
      </c>
      <c r="J58" s="256" t="s">
        <v>20318</v>
      </c>
      <c r="K58" s="256" t="s">
        <v>20318</v>
      </c>
      <c r="L58" s="256"/>
      <c r="M58" s="3"/>
    </row>
    <row r="59" spans="1:13" ht="31.5">
      <c r="A59" s="3">
        <v>58</v>
      </c>
      <c r="B59" s="3" t="s">
        <v>4227</v>
      </c>
      <c r="C59" s="3" t="s">
        <v>4228</v>
      </c>
      <c r="D59" s="3" t="s">
        <v>3923</v>
      </c>
      <c r="E59" s="3"/>
      <c r="F59" s="7">
        <v>1000</v>
      </c>
      <c r="G59" s="3">
        <v>570</v>
      </c>
      <c r="H59" s="3" t="s">
        <v>1228</v>
      </c>
      <c r="I59" s="252">
        <v>70000</v>
      </c>
      <c r="J59" s="256" t="s">
        <v>20318</v>
      </c>
      <c r="K59" s="256" t="s">
        <v>20318</v>
      </c>
      <c r="L59" s="256"/>
      <c r="M59" s="3"/>
    </row>
    <row r="60" spans="1:13">
      <c r="A60" s="4">
        <v>59</v>
      </c>
      <c r="B60" s="3" t="s">
        <v>4229</v>
      </c>
      <c r="C60" s="3" t="s">
        <v>1054</v>
      </c>
      <c r="D60" s="3" t="s">
        <v>3923</v>
      </c>
      <c r="E60" s="3"/>
      <c r="F60" s="7">
        <v>1000</v>
      </c>
      <c r="G60" s="3">
        <v>308</v>
      </c>
      <c r="H60" s="3" t="s">
        <v>4478</v>
      </c>
      <c r="I60" s="252" t="s">
        <v>2750</v>
      </c>
      <c r="J60" s="256" t="s">
        <v>20318</v>
      </c>
      <c r="K60" s="256" t="s">
        <v>20318</v>
      </c>
      <c r="L60" s="256"/>
      <c r="M60" s="3"/>
    </row>
    <row r="61" spans="1:13" ht="31.5">
      <c r="A61" s="3">
        <v>60</v>
      </c>
      <c r="B61" s="3" t="s">
        <v>3242</v>
      </c>
      <c r="C61" s="3" t="s">
        <v>3243</v>
      </c>
      <c r="D61" s="3" t="s">
        <v>3923</v>
      </c>
      <c r="E61" s="3"/>
      <c r="F61" s="7">
        <v>2000</v>
      </c>
      <c r="G61" s="3">
        <v>296</v>
      </c>
      <c r="H61" s="3" t="s">
        <v>8076</v>
      </c>
      <c r="I61" s="252">
        <v>27000</v>
      </c>
      <c r="J61" s="256"/>
      <c r="K61" s="256"/>
      <c r="L61" s="256"/>
      <c r="M61" s="262" t="s">
        <v>20336</v>
      </c>
    </row>
    <row r="62" spans="1:13" ht="31.5">
      <c r="A62" s="4">
        <v>61</v>
      </c>
      <c r="B62" s="3" t="s">
        <v>3244</v>
      </c>
      <c r="C62" s="3" t="s">
        <v>3245</v>
      </c>
      <c r="D62" s="3" t="s">
        <v>3923</v>
      </c>
      <c r="E62" s="3"/>
      <c r="F62" s="7">
        <v>1000</v>
      </c>
      <c r="G62" s="3">
        <v>72</v>
      </c>
      <c r="H62" s="3" t="s">
        <v>8087</v>
      </c>
      <c r="I62" s="252">
        <v>9500</v>
      </c>
      <c r="J62" s="256"/>
      <c r="K62" s="256"/>
      <c r="L62" s="256"/>
      <c r="M62" s="262" t="s">
        <v>20336</v>
      </c>
    </row>
    <row r="63" spans="1:13">
      <c r="A63" s="3">
        <v>62</v>
      </c>
      <c r="B63" s="3" t="s">
        <v>3246</v>
      </c>
      <c r="C63" s="3" t="s">
        <v>3245</v>
      </c>
      <c r="D63" s="3" t="s">
        <v>3923</v>
      </c>
      <c r="E63" s="3"/>
      <c r="F63" s="7">
        <v>1000</v>
      </c>
      <c r="G63" s="3">
        <v>168</v>
      </c>
      <c r="H63" s="3" t="s">
        <v>8087</v>
      </c>
      <c r="I63" s="252">
        <v>21500</v>
      </c>
      <c r="J63" s="256"/>
      <c r="K63" s="256"/>
      <c r="L63" s="256"/>
      <c r="M63" s="262" t="s">
        <v>20336</v>
      </c>
    </row>
    <row r="64" spans="1:13">
      <c r="A64" s="4">
        <v>63</v>
      </c>
      <c r="B64" s="3" t="s">
        <v>3247</v>
      </c>
      <c r="C64" s="3" t="s">
        <v>3245</v>
      </c>
      <c r="D64" s="3" t="s">
        <v>3923</v>
      </c>
      <c r="E64" s="3"/>
      <c r="F64" s="7">
        <v>1000</v>
      </c>
      <c r="G64" s="3">
        <v>72</v>
      </c>
      <c r="H64" s="3" t="s">
        <v>8087</v>
      </c>
      <c r="I64" s="252">
        <v>8500</v>
      </c>
      <c r="J64" s="256"/>
      <c r="K64" s="256"/>
      <c r="L64" s="256"/>
      <c r="M64" s="262" t="s">
        <v>20336</v>
      </c>
    </row>
    <row r="65" spans="1:13">
      <c r="A65" s="3">
        <v>64</v>
      </c>
      <c r="B65" s="3" t="s">
        <v>3248</v>
      </c>
      <c r="C65" s="3" t="s">
        <v>3245</v>
      </c>
      <c r="D65" s="3" t="s">
        <v>3923</v>
      </c>
      <c r="E65" s="3"/>
      <c r="F65" s="7">
        <v>1000</v>
      </c>
      <c r="G65" s="3">
        <v>120</v>
      </c>
      <c r="H65" s="3" t="s">
        <v>8087</v>
      </c>
      <c r="I65" s="252">
        <v>16500</v>
      </c>
      <c r="J65" s="256"/>
      <c r="K65" s="256"/>
      <c r="L65" s="256"/>
      <c r="M65" s="262" t="s">
        <v>20336</v>
      </c>
    </row>
    <row r="66" spans="1:13">
      <c r="A66" s="4">
        <v>65</v>
      </c>
      <c r="B66" s="3" t="s">
        <v>10700</v>
      </c>
      <c r="C66" s="3" t="s">
        <v>3245</v>
      </c>
      <c r="D66" s="3" t="s">
        <v>3923</v>
      </c>
      <c r="E66" s="3"/>
      <c r="F66" s="7">
        <v>1000</v>
      </c>
      <c r="G66" s="3">
        <v>72</v>
      </c>
      <c r="H66" s="3" t="s">
        <v>8087</v>
      </c>
      <c r="I66" s="252">
        <v>9500</v>
      </c>
      <c r="J66" s="256"/>
      <c r="K66" s="256"/>
      <c r="L66" s="256"/>
      <c r="M66" s="262" t="s">
        <v>20336</v>
      </c>
    </row>
    <row r="67" spans="1:13">
      <c r="A67" s="3">
        <v>66</v>
      </c>
      <c r="B67" s="3" t="s">
        <v>10701</v>
      </c>
      <c r="C67" s="3" t="s">
        <v>3245</v>
      </c>
      <c r="D67" s="3" t="s">
        <v>3923</v>
      </c>
      <c r="E67" s="3"/>
      <c r="F67" s="7">
        <v>1000</v>
      </c>
      <c r="G67" s="3">
        <v>80</v>
      </c>
      <c r="H67" s="3" t="s">
        <v>8087</v>
      </c>
      <c r="I67" s="252">
        <v>10000</v>
      </c>
      <c r="J67" s="256"/>
      <c r="K67" s="256"/>
      <c r="L67" s="256"/>
      <c r="M67" s="262" t="s">
        <v>20336</v>
      </c>
    </row>
    <row r="68" spans="1:13">
      <c r="A68" s="4">
        <v>67</v>
      </c>
      <c r="B68" s="3" t="s">
        <v>10702</v>
      </c>
      <c r="C68" s="3" t="s">
        <v>3245</v>
      </c>
      <c r="D68" s="3" t="s">
        <v>3923</v>
      </c>
      <c r="E68" s="3"/>
      <c r="F68" s="7">
        <v>1000</v>
      </c>
      <c r="G68" s="3">
        <v>80</v>
      </c>
      <c r="H68" s="3" t="s">
        <v>8087</v>
      </c>
      <c r="I68" s="252">
        <v>10500</v>
      </c>
      <c r="J68" s="256"/>
      <c r="K68" s="256"/>
      <c r="L68" s="256"/>
      <c r="M68" s="262" t="s">
        <v>20336</v>
      </c>
    </row>
    <row r="69" spans="1:13">
      <c r="A69" s="3">
        <v>68</v>
      </c>
      <c r="B69" s="3" t="s">
        <v>10703</v>
      </c>
      <c r="C69" s="3" t="s">
        <v>10704</v>
      </c>
      <c r="D69" s="3" t="s">
        <v>3923</v>
      </c>
      <c r="E69" s="3"/>
      <c r="F69" s="7">
        <v>1000</v>
      </c>
      <c r="G69" s="3">
        <v>176</v>
      </c>
      <c r="H69" s="3" t="s">
        <v>8087</v>
      </c>
      <c r="I69" s="252">
        <v>22000</v>
      </c>
      <c r="J69" s="256"/>
      <c r="K69" s="256"/>
      <c r="L69" s="256"/>
      <c r="M69" s="262" t="s">
        <v>20336</v>
      </c>
    </row>
    <row r="70" spans="1:13">
      <c r="A70" s="4">
        <v>69</v>
      </c>
      <c r="B70" s="3" t="s">
        <v>10705</v>
      </c>
      <c r="C70" s="3" t="s">
        <v>10704</v>
      </c>
      <c r="D70" s="3" t="s">
        <v>3923</v>
      </c>
      <c r="E70" s="3"/>
      <c r="F70" s="7">
        <v>1000</v>
      </c>
      <c r="G70" s="3">
        <v>48</v>
      </c>
      <c r="H70" s="3" t="s">
        <v>8087</v>
      </c>
      <c r="I70" s="252">
        <v>7000</v>
      </c>
      <c r="J70" s="256"/>
      <c r="K70" s="256"/>
      <c r="L70" s="256"/>
      <c r="M70" s="262" t="s">
        <v>20336</v>
      </c>
    </row>
    <row r="71" spans="1:13">
      <c r="A71" s="3">
        <v>70</v>
      </c>
      <c r="B71" s="3" t="s">
        <v>10706</v>
      </c>
      <c r="C71" s="3" t="s">
        <v>10704</v>
      </c>
      <c r="D71" s="3" t="s">
        <v>3923</v>
      </c>
      <c r="E71" s="3"/>
      <c r="F71" s="7">
        <v>1000</v>
      </c>
      <c r="G71" s="3">
        <v>136</v>
      </c>
      <c r="H71" s="3" t="s">
        <v>8087</v>
      </c>
      <c r="I71" s="252">
        <v>16500</v>
      </c>
      <c r="J71" s="256"/>
      <c r="K71" s="256"/>
      <c r="L71" s="256"/>
      <c r="M71" s="262" t="s">
        <v>20336</v>
      </c>
    </row>
    <row r="72" spans="1:13" ht="31.5">
      <c r="A72" s="4">
        <v>71</v>
      </c>
      <c r="B72" s="3" t="s">
        <v>9627</v>
      </c>
      <c r="C72" s="3" t="s">
        <v>9628</v>
      </c>
      <c r="D72" s="3" t="s">
        <v>3923</v>
      </c>
      <c r="E72" s="3"/>
      <c r="F72" s="7">
        <v>1500</v>
      </c>
      <c r="G72" s="3">
        <v>282</v>
      </c>
      <c r="H72" s="3" t="s">
        <v>8087</v>
      </c>
      <c r="I72" s="252" t="s">
        <v>2750</v>
      </c>
      <c r="J72" s="256" t="s">
        <v>20318</v>
      </c>
      <c r="K72" s="256" t="s">
        <v>20318</v>
      </c>
      <c r="L72" s="256"/>
      <c r="M72" s="3"/>
    </row>
    <row r="73" spans="1:13" ht="47.25">
      <c r="A73" s="3">
        <v>72</v>
      </c>
      <c r="B73" s="3" t="s">
        <v>8587</v>
      </c>
      <c r="C73" s="3" t="s">
        <v>8588</v>
      </c>
      <c r="D73" s="3" t="s">
        <v>3923</v>
      </c>
      <c r="E73" s="3"/>
      <c r="F73" s="7">
        <v>1000</v>
      </c>
      <c r="G73" s="3">
        <v>246</v>
      </c>
      <c r="H73" s="3" t="s">
        <v>8087</v>
      </c>
      <c r="I73" s="252">
        <v>46000</v>
      </c>
      <c r="J73" s="256" t="s">
        <v>20318</v>
      </c>
      <c r="K73" s="256" t="s">
        <v>20318</v>
      </c>
      <c r="L73" s="256"/>
      <c r="M73" s="3"/>
    </row>
    <row r="74" spans="1:13" ht="47.25">
      <c r="A74" s="4">
        <v>73</v>
      </c>
      <c r="B74" s="3" t="s">
        <v>2428</v>
      </c>
      <c r="C74" s="3" t="s">
        <v>2429</v>
      </c>
      <c r="D74" s="3" t="s">
        <v>3923</v>
      </c>
      <c r="E74" s="3"/>
      <c r="F74" s="7">
        <v>500</v>
      </c>
      <c r="G74" s="3">
        <v>248</v>
      </c>
      <c r="H74" s="3" t="s">
        <v>8087</v>
      </c>
      <c r="I74" s="252" t="s">
        <v>2750</v>
      </c>
      <c r="J74" s="256" t="s">
        <v>20318</v>
      </c>
      <c r="K74" s="256" t="s">
        <v>20318</v>
      </c>
      <c r="L74" s="256"/>
      <c r="M74" s="3"/>
    </row>
    <row r="75" spans="1:13" ht="31.5">
      <c r="A75" s="3">
        <v>74</v>
      </c>
      <c r="B75" s="3" t="s">
        <v>2430</v>
      </c>
      <c r="C75" s="3" t="s">
        <v>2431</v>
      </c>
      <c r="D75" s="3" t="s">
        <v>3923</v>
      </c>
      <c r="E75" s="3"/>
      <c r="F75" s="7">
        <v>540</v>
      </c>
      <c r="G75" s="3">
        <v>164</v>
      </c>
      <c r="H75" s="3" t="s">
        <v>8087</v>
      </c>
      <c r="I75" s="252">
        <v>37000</v>
      </c>
      <c r="J75" s="256" t="s">
        <v>20318</v>
      </c>
      <c r="K75" s="256" t="s">
        <v>20318</v>
      </c>
      <c r="L75" s="256"/>
      <c r="M75" s="3"/>
    </row>
    <row r="76" spans="1:13" ht="31.5">
      <c r="A76" s="4">
        <v>75</v>
      </c>
      <c r="B76" s="3" t="s">
        <v>2432</v>
      </c>
      <c r="C76" s="3"/>
      <c r="D76" s="3" t="s">
        <v>3923</v>
      </c>
      <c r="E76" s="3"/>
      <c r="F76" s="7">
        <v>1000</v>
      </c>
      <c r="G76" s="3">
        <v>328</v>
      </c>
      <c r="H76" s="3" t="s">
        <v>3703</v>
      </c>
      <c r="I76" s="252">
        <v>75000</v>
      </c>
      <c r="J76" s="256" t="s">
        <v>20318</v>
      </c>
      <c r="K76" s="256" t="s">
        <v>20318</v>
      </c>
      <c r="L76" s="256"/>
      <c r="M76" s="3"/>
    </row>
    <row r="77" spans="1:13">
      <c r="A77" s="3">
        <v>76</v>
      </c>
      <c r="B77" s="3" t="s">
        <v>10816</v>
      </c>
      <c r="C77" s="3"/>
      <c r="D77" s="3" t="s">
        <v>3923</v>
      </c>
      <c r="E77" s="3"/>
      <c r="F77" s="7">
        <v>1250</v>
      </c>
      <c r="G77" s="3">
        <v>80</v>
      </c>
      <c r="H77" s="3" t="s">
        <v>6923</v>
      </c>
      <c r="I77" s="252">
        <v>15000</v>
      </c>
      <c r="J77" s="256" t="s">
        <v>20318</v>
      </c>
      <c r="K77" s="256" t="s">
        <v>20318</v>
      </c>
      <c r="L77" s="256"/>
      <c r="M77" s="3"/>
    </row>
    <row r="78" spans="1:13">
      <c r="A78" s="4">
        <v>77</v>
      </c>
      <c r="B78" s="3" t="s">
        <v>227</v>
      </c>
      <c r="C78" s="3" t="s">
        <v>10704</v>
      </c>
      <c r="D78" s="3" t="s">
        <v>3923</v>
      </c>
      <c r="E78" s="3"/>
      <c r="F78" s="7">
        <v>750</v>
      </c>
      <c r="G78" s="3">
        <v>176</v>
      </c>
      <c r="H78" s="3" t="s">
        <v>8087</v>
      </c>
      <c r="I78" s="252">
        <v>24000</v>
      </c>
      <c r="J78" s="256"/>
      <c r="K78" s="256"/>
      <c r="L78" s="256"/>
      <c r="M78" s="262" t="s">
        <v>20336</v>
      </c>
    </row>
    <row r="79" spans="1:13" ht="47.25">
      <c r="A79" s="3">
        <v>78</v>
      </c>
      <c r="B79" s="3" t="s">
        <v>5981</v>
      </c>
      <c r="C79" s="3" t="s">
        <v>10704</v>
      </c>
      <c r="D79" s="3" t="s">
        <v>3923</v>
      </c>
      <c r="E79" s="3"/>
      <c r="F79" s="7">
        <v>1000</v>
      </c>
      <c r="G79" s="3">
        <v>144</v>
      </c>
      <c r="H79" s="3" t="s">
        <v>8087</v>
      </c>
      <c r="I79" s="252">
        <v>18000</v>
      </c>
      <c r="J79" s="256"/>
      <c r="K79" s="256"/>
      <c r="L79" s="256"/>
      <c r="M79" s="262" t="s">
        <v>20336</v>
      </c>
    </row>
    <row r="80" spans="1:13" ht="31.5">
      <c r="A80" s="4">
        <v>79</v>
      </c>
      <c r="B80" s="3" t="s">
        <v>228</v>
      </c>
      <c r="C80" s="3" t="s">
        <v>1704</v>
      </c>
      <c r="D80" s="3" t="s">
        <v>3923</v>
      </c>
      <c r="E80" s="3"/>
      <c r="F80" s="7">
        <v>1000</v>
      </c>
      <c r="G80" s="3">
        <v>160</v>
      </c>
      <c r="H80" s="3" t="s">
        <v>8087</v>
      </c>
      <c r="I80" s="252">
        <v>19000</v>
      </c>
      <c r="J80" s="256"/>
      <c r="K80" s="256"/>
      <c r="L80" s="256"/>
      <c r="M80" s="262" t="s">
        <v>20336</v>
      </c>
    </row>
    <row r="81" spans="1:13" ht="31.5">
      <c r="A81" s="3">
        <v>80</v>
      </c>
      <c r="B81" s="3" t="s">
        <v>5982</v>
      </c>
      <c r="C81" s="3" t="s">
        <v>1704</v>
      </c>
      <c r="D81" s="3" t="s">
        <v>3923</v>
      </c>
      <c r="E81" s="3"/>
      <c r="F81" s="7">
        <v>1000</v>
      </c>
      <c r="G81" s="3">
        <v>72</v>
      </c>
      <c r="H81" s="3" t="s">
        <v>8087</v>
      </c>
      <c r="I81" s="252">
        <v>10000</v>
      </c>
      <c r="J81" s="256" t="s">
        <v>20318</v>
      </c>
      <c r="K81" s="256" t="s">
        <v>20318</v>
      </c>
      <c r="L81" s="256"/>
      <c r="M81" s="3"/>
    </row>
    <row r="82" spans="1:13">
      <c r="A82" s="4">
        <v>81</v>
      </c>
      <c r="B82" s="3" t="s">
        <v>640</v>
      </c>
      <c r="C82" s="3" t="s">
        <v>3245</v>
      </c>
      <c r="D82" s="3" t="s">
        <v>3923</v>
      </c>
      <c r="E82" s="3"/>
      <c r="F82" s="7">
        <v>1000</v>
      </c>
      <c r="G82" s="3">
        <v>64</v>
      </c>
      <c r="H82" s="3" t="s">
        <v>8087</v>
      </c>
      <c r="I82" s="252">
        <v>8000</v>
      </c>
      <c r="J82" s="256"/>
      <c r="K82" s="256"/>
      <c r="L82" s="256"/>
      <c r="M82" s="262" t="s">
        <v>20336</v>
      </c>
    </row>
    <row r="83" spans="1:13" ht="31.5">
      <c r="A83" s="3">
        <v>82</v>
      </c>
      <c r="B83" s="3" t="s">
        <v>641</v>
      </c>
      <c r="C83" s="3" t="s">
        <v>3245</v>
      </c>
      <c r="D83" s="3" t="s">
        <v>3923</v>
      </c>
      <c r="E83" s="3"/>
      <c r="F83" s="7">
        <v>1000</v>
      </c>
      <c r="G83" s="3">
        <v>72</v>
      </c>
      <c r="H83" s="3" t="s">
        <v>8087</v>
      </c>
      <c r="I83" s="252">
        <v>10000</v>
      </c>
      <c r="J83" s="256"/>
      <c r="K83" s="256"/>
      <c r="L83" s="256"/>
      <c r="M83" s="262" t="s">
        <v>20336</v>
      </c>
    </row>
    <row r="84" spans="1:13" ht="31.5">
      <c r="A84" s="4">
        <v>83</v>
      </c>
      <c r="B84" s="3" t="s">
        <v>2437</v>
      </c>
      <c r="C84" s="3" t="s">
        <v>2744</v>
      </c>
      <c r="D84" s="3" t="s">
        <v>3923</v>
      </c>
      <c r="E84" s="3"/>
      <c r="F84" s="7">
        <v>1000</v>
      </c>
      <c r="G84" s="3">
        <v>184</v>
      </c>
      <c r="H84" s="3" t="s">
        <v>8087</v>
      </c>
      <c r="I84" s="252">
        <v>25000</v>
      </c>
      <c r="J84" s="256"/>
      <c r="K84" s="256"/>
      <c r="L84" s="256"/>
      <c r="M84" s="262" t="s">
        <v>20336</v>
      </c>
    </row>
    <row r="85" spans="1:13">
      <c r="A85" s="3">
        <v>84</v>
      </c>
      <c r="B85" s="3" t="s">
        <v>4077</v>
      </c>
      <c r="C85" s="3" t="s">
        <v>4078</v>
      </c>
      <c r="D85" s="3" t="s">
        <v>3923</v>
      </c>
      <c r="E85" s="3"/>
      <c r="F85" s="7">
        <v>3000</v>
      </c>
      <c r="G85" s="3">
        <v>30</v>
      </c>
      <c r="H85" s="3" t="s">
        <v>4919</v>
      </c>
      <c r="I85" s="252">
        <v>3500</v>
      </c>
      <c r="J85" s="256" t="s">
        <v>20318</v>
      </c>
      <c r="K85" s="256" t="s">
        <v>20318</v>
      </c>
      <c r="L85" s="256"/>
      <c r="M85" s="3"/>
    </row>
    <row r="86" spans="1:13">
      <c r="A86" s="4">
        <v>85</v>
      </c>
      <c r="B86" s="3" t="s">
        <v>5224</v>
      </c>
      <c r="C86" s="3"/>
      <c r="D86" s="3" t="s">
        <v>3923</v>
      </c>
      <c r="E86" s="3"/>
      <c r="F86" s="7">
        <v>1000</v>
      </c>
      <c r="G86" s="3">
        <v>154</v>
      </c>
      <c r="H86" s="3" t="s">
        <v>8076</v>
      </c>
      <c r="I86" s="252">
        <v>14500</v>
      </c>
      <c r="J86" s="256" t="s">
        <v>20318</v>
      </c>
      <c r="K86" s="256" t="s">
        <v>20318</v>
      </c>
      <c r="L86" s="256"/>
      <c r="M86" s="3"/>
    </row>
    <row r="87" spans="1:13" ht="47.25">
      <c r="A87" s="3">
        <v>86</v>
      </c>
      <c r="B87" s="3" t="s">
        <v>1871</v>
      </c>
      <c r="C87" s="3" t="s">
        <v>1872</v>
      </c>
      <c r="D87" s="3" t="s">
        <v>3923</v>
      </c>
      <c r="E87" s="3"/>
      <c r="F87" s="7">
        <v>700</v>
      </c>
      <c r="G87" s="3">
        <v>278</v>
      </c>
      <c r="H87" s="3" t="s">
        <v>8076</v>
      </c>
      <c r="I87" s="252">
        <v>25000</v>
      </c>
      <c r="J87" s="256"/>
      <c r="K87" s="256"/>
      <c r="L87" s="256"/>
      <c r="M87" s="3"/>
    </row>
    <row r="88" spans="1:13">
      <c r="A88" s="4">
        <v>87</v>
      </c>
      <c r="B88" s="3" t="s">
        <v>1873</v>
      </c>
      <c r="C88" s="3" t="s">
        <v>3922</v>
      </c>
      <c r="D88" s="3" t="s">
        <v>3923</v>
      </c>
      <c r="E88" s="3"/>
      <c r="F88" s="7">
        <v>550</v>
      </c>
      <c r="G88" s="3">
        <v>486</v>
      </c>
      <c r="H88" s="3" t="s">
        <v>8087</v>
      </c>
      <c r="I88" s="252">
        <v>45000</v>
      </c>
      <c r="J88" s="256"/>
      <c r="K88" s="256"/>
      <c r="L88" s="256"/>
      <c r="M88" s="3"/>
    </row>
    <row r="89" spans="1:13" ht="31.5">
      <c r="A89" s="3">
        <v>88</v>
      </c>
      <c r="B89" s="3" t="s">
        <v>1312</v>
      </c>
      <c r="C89" s="3" t="s">
        <v>6295</v>
      </c>
      <c r="D89" s="3" t="s">
        <v>3923</v>
      </c>
      <c r="E89" s="3"/>
      <c r="F89" s="7">
        <v>1000</v>
      </c>
      <c r="G89" s="3">
        <v>610</v>
      </c>
      <c r="H89" s="3" t="s">
        <v>3701</v>
      </c>
      <c r="I89" s="252">
        <v>75000</v>
      </c>
      <c r="J89" s="256"/>
      <c r="K89" s="256"/>
      <c r="L89" s="256"/>
      <c r="M89" s="3"/>
    </row>
    <row r="90" spans="1:13" ht="31.5">
      <c r="A90" s="4">
        <v>89</v>
      </c>
      <c r="B90" s="3" t="s">
        <v>2446</v>
      </c>
      <c r="C90" s="3" t="s">
        <v>6295</v>
      </c>
      <c r="D90" s="3" t="s">
        <v>3923</v>
      </c>
      <c r="E90" s="3"/>
      <c r="F90" s="7">
        <v>1000</v>
      </c>
      <c r="G90" s="3">
        <v>670</v>
      </c>
      <c r="H90" s="3" t="s">
        <v>3701</v>
      </c>
      <c r="I90" s="252">
        <v>75000</v>
      </c>
      <c r="J90" s="256"/>
      <c r="K90" s="256"/>
      <c r="L90" s="256"/>
      <c r="M90" s="3"/>
    </row>
    <row r="91" spans="1:13" ht="31.5">
      <c r="A91" s="3">
        <v>90</v>
      </c>
      <c r="B91" s="3" t="s">
        <v>3636</v>
      </c>
      <c r="C91" s="3" t="s">
        <v>6295</v>
      </c>
      <c r="D91" s="3" t="s">
        <v>3923</v>
      </c>
      <c r="E91" s="3"/>
      <c r="F91" s="7">
        <v>1000</v>
      </c>
      <c r="G91" s="3">
        <v>516</v>
      </c>
      <c r="H91" s="3" t="s">
        <v>3701</v>
      </c>
      <c r="I91" s="252">
        <v>75000</v>
      </c>
      <c r="J91" s="256"/>
      <c r="K91" s="256"/>
      <c r="L91" s="256"/>
      <c r="M91" s="3"/>
    </row>
    <row r="92" spans="1:13">
      <c r="A92" s="4">
        <v>91</v>
      </c>
      <c r="B92" s="3" t="s">
        <v>2768</v>
      </c>
      <c r="C92" s="3"/>
      <c r="D92" s="3" t="s">
        <v>3923</v>
      </c>
      <c r="E92" s="3"/>
      <c r="F92" s="7">
        <v>1250</v>
      </c>
      <c r="G92" s="3">
        <v>96</v>
      </c>
      <c r="H92" s="3" t="s">
        <v>6923</v>
      </c>
      <c r="I92" s="252">
        <v>20000</v>
      </c>
      <c r="J92" s="256"/>
      <c r="K92" s="256"/>
      <c r="L92" s="256"/>
      <c r="M92" s="3"/>
    </row>
    <row r="93" spans="1:13" ht="31.5">
      <c r="A93" s="3">
        <v>92</v>
      </c>
      <c r="B93" s="3" t="s">
        <v>5052</v>
      </c>
      <c r="C93" s="3" t="s">
        <v>5053</v>
      </c>
      <c r="D93" s="3" t="s">
        <v>3923</v>
      </c>
      <c r="E93" s="3"/>
      <c r="F93" s="7">
        <v>800</v>
      </c>
      <c r="G93" s="3">
        <v>160</v>
      </c>
      <c r="H93" s="3" t="s">
        <v>8076</v>
      </c>
      <c r="I93" s="252">
        <v>15800</v>
      </c>
      <c r="J93" s="256"/>
      <c r="K93" s="256"/>
      <c r="L93" s="256"/>
      <c r="M93" s="3"/>
    </row>
    <row r="94" spans="1:13">
      <c r="A94" s="4">
        <v>93</v>
      </c>
      <c r="B94" s="3" t="s">
        <v>3410</v>
      </c>
      <c r="C94" s="3" t="s">
        <v>3411</v>
      </c>
      <c r="D94" s="3" t="s">
        <v>3923</v>
      </c>
      <c r="E94" s="3"/>
      <c r="F94" s="7">
        <v>1200</v>
      </c>
      <c r="G94" s="3">
        <v>500</v>
      </c>
      <c r="H94" s="3" t="s">
        <v>8087</v>
      </c>
      <c r="I94" s="252">
        <v>44500</v>
      </c>
      <c r="J94" s="256"/>
      <c r="K94" s="256"/>
      <c r="L94" s="256"/>
      <c r="M94" s="3"/>
    </row>
    <row r="95" spans="1:13">
      <c r="A95" s="3">
        <v>94</v>
      </c>
      <c r="B95" s="3" t="s">
        <v>5607</v>
      </c>
      <c r="C95" s="3" t="s">
        <v>5608</v>
      </c>
      <c r="D95" s="3" t="s">
        <v>3923</v>
      </c>
      <c r="E95" s="3"/>
      <c r="F95" s="7">
        <v>540</v>
      </c>
      <c r="G95" s="3">
        <v>400</v>
      </c>
      <c r="H95" s="3" t="s">
        <v>8087</v>
      </c>
      <c r="I95" s="252">
        <v>45000</v>
      </c>
      <c r="J95" s="256"/>
      <c r="K95" s="256"/>
      <c r="L95" s="256"/>
      <c r="M95" s="3"/>
    </row>
    <row r="96" spans="1:13" ht="31.5">
      <c r="A96" s="4">
        <v>95</v>
      </c>
      <c r="B96" s="3" t="s">
        <v>10198</v>
      </c>
      <c r="C96" s="3" t="s">
        <v>10199</v>
      </c>
      <c r="D96" s="3" t="s">
        <v>3923</v>
      </c>
      <c r="E96" s="3"/>
      <c r="F96" s="7">
        <v>700</v>
      </c>
      <c r="G96" s="3">
        <v>248</v>
      </c>
      <c r="H96" s="3" t="s">
        <v>8087</v>
      </c>
      <c r="I96" s="252">
        <v>27000</v>
      </c>
      <c r="J96" s="256"/>
      <c r="K96" s="256"/>
      <c r="L96" s="256"/>
      <c r="M96" s="3"/>
    </row>
    <row r="97" spans="1:13" ht="31.5">
      <c r="A97" s="3">
        <v>96</v>
      </c>
      <c r="B97" s="3" t="s">
        <v>8028</v>
      </c>
      <c r="C97" s="3" t="s">
        <v>9734</v>
      </c>
      <c r="D97" s="3" t="s">
        <v>3923</v>
      </c>
      <c r="E97" s="3"/>
      <c r="F97" s="7">
        <v>2000</v>
      </c>
      <c r="G97" s="3">
        <v>806</v>
      </c>
      <c r="H97" s="3" t="s">
        <v>4914</v>
      </c>
      <c r="I97" s="252">
        <v>295000</v>
      </c>
      <c r="J97" s="256"/>
      <c r="K97" s="256"/>
      <c r="L97" s="256"/>
      <c r="M97" s="3"/>
    </row>
    <row r="98" spans="1:13" ht="31.5">
      <c r="A98" s="4">
        <v>97</v>
      </c>
      <c r="B98" s="3" t="s">
        <v>2975</v>
      </c>
      <c r="C98" s="3" t="s">
        <v>2976</v>
      </c>
      <c r="D98" s="3" t="s">
        <v>3923</v>
      </c>
      <c r="E98" s="3"/>
      <c r="F98" s="7">
        <v>500</v>
      </c>
      <c r="G98" s="3">
        <v>400</v>
      </c>
      <c r="H98" s="3" t="s">
        <v>8087</v>
      </c>
      <c r="I98" s="252" t="s">
        <v>2750</v>
      </c>
      <c r="J98" s="256"/>
      <c r="K98" s="256"/>
      <c r="L98" s="256"/>
      <c r="M98" s="3"/>
    </row>
    <row r="99" spans="1:13" ht="47.25">
      <c r="A99" s="3">
        <v>98</v>
      </c>
      <c r="B99" s="3" t="s">
        <v>2977</v>
      </c>
      <c r="C99" s="3" t="s">
        <v>2978</v>
      </c>
      <c r="D99" s="3" t="s">
        <v>3923</v>
      </c>
      <c r="E99" s="3"/>
      <c r="F99" s="7">
        <v>2500</v>
      </c>
      <c r="G99" s="3">
        <v>340</v>
      </c>
      <c r="H99" s="3" t="s">
        <v>8087</v>
      </c>
      <c r="I99" s="252" t="s">
        <v>2750</v>
      </c>
      <c r="J99" s="256"/>
      <c r="K99" s="256"/>
      <c r="L99" s="256"/>
      <c r="M99" s="3"/>
    </row>
    <row r="100" spans="1:13" ht="31.5">
      <c r="A100" s="4">
        <v>99</v>
      </c>
      <c r="B100" s="3" t="s">
        <v>3089</v>
      </c>
      <c r="C100" s="3" t="s">
        <v>2106</v>
      </c>
      <c r="D100" s="3" t="s">
        <v>3923</v>
      </c>
      <c r="E100" s="3"/>
      <c r="F100" s="7">
        <v>740</v>
      </c>
      <c r="G100" s="3">
        <v>354</v>
      </c>
      <c r="H100" s="3" t="s">
        <v>4478</v>
      </c>
      <c r="I100" s="252">
        <v>34000</v>
      </c>
      <c r="J100" s="256"/>
      <c r="K100" s="256"/>
      <c r="L100" s="256"/>
      <c r="M100" s="3"/>
    </row>
    <row r="101" spans="1:13" ht="31.5">
      <c r="A101" s="3">
        <v>100</v>
      </c>
      <c r="B101" s="3" t="s">
        <v>2988</v>
      </c>
      <c r="C101" s="3" t="s">
        <v>2989</v>
      </c>
      <c r="D101" s="3" t="s">
        <v>3923</v>
      </c>
      <c r="E101" s="3"/>
      <c r="F101" s="7">
        <v>8000</v>
      </c>
      <c r="G101" s="3">
        <v>300</v>
      </c>
      <c r="H101" s="3" t="s">
        <v>8087</v>
      </c>
      <c r="I101" s="252">
        <v>17000</v>
      </c>
      <c r="J101" s="256"/>
      <c r="K101" s="256"/>
      <c r="L101" s="256"/>
      <c r="M101" s="3"/>
    </row>
    <row r="102" spans="1:13" ht="31.5">
      <c r="A102" s="4">
        <v>101</v>
      </c>
      <c r="B102" s="3" t="s">
        <v>2990</v>
      </c>
      <c r="C102" s="3" t="s">
        <v>2989</v>
      </c>
      <c r="D102" s="3" t="s">
        <v>3923</v>
      </c>
      <c r="E102" s="3"/>
      <c r="F102" s="7">
        <v>8000</v>
      </c>
      <c r="G102" s="3">
        <v>408</v>
      </c>
      <c r="H102" s="3" t="s">
        <v>8087</v>
      </c>
      <c r="I102" s="252">
        <v>21000</v>
      </c>
      <c r="J102" s="256"/>
      <c r="K102" s="256"/>
      <c r="L102" s="256"/>
      <c r="M102" s="3"/>
    </row>
    <row r="103" spans="1:13" ht="47.25">
      <c r="A103" s="3">
        <v>102</v>
      </c>
      <c r="B103" s="3" t="s">
        <v>2991</v>
      </c>
      <c r="C103" s="3" t="s">
        <v>2989</v>
      </c>
      <c r="D103" s="3" t="s">
        <v>3923</v>
      </c>
      <c r="E103" s="3"/>
      <c r="F103" s="7">
        <v>5000</v>
      </c>
      <c r="G103" s="3">
        <v>440</v>
      </c>
      <c r="H103" s="3" t="s">
        <v>8087</v>
      </c>
      <c r="I103" s="252">
        <v>22500</v>
      </c>
      <c r="J103" s="256"/>
      <c r="K103" s="256"/>
      <c r="L103" s="256"/>
      <c r="M103" s="3"/>
    </row>
    <row r="104" spans="1:13" ht="31.5">
      <c r="A104" s="4">
        <v>103</v>
      </c>
      <c r="B104" s="3" t="s">
        <v>2994</v>
      </c>
      <c r="C104" s="3" t="s">
        <v>2995</v>
      </c>
      <c r="D104" s="3" t="s">
        <v>3923</v>
      </c>
      <c r="E104" s="3"/>
      <c r="F104" s="7">
        <v>2000</v>
      </c>
      <c r="G104" s="3">
        <v>672</v>
      </c>
      <c r="H104" s="3" t="s">
        <v>8087</v>
      </c>
      <c r="I104" s="252">
        <v>50000</v>
      </c>
      <c r="J104" s="256"/>
      <c r="K104" s="256"/>
      <c r="L104" s="256"/>
      <c r="M104" s="3"/>
    </row>
    <row r="105" spans="1:13" ht="31.5">
      <c r="A105" s="3">
        <v>104</v>
      </c>
      <c r="B105" s="3" t="s">
        <v>2998</v>
      </c>
      <c r="C105" s="3" t="s">
        <v>2744</v>
      </c>
      <c r="D105" s="3" t="s">
        <v>3923</v>
      </c>
      <c r="E105" s="3"/>
      <c r="F105" s="7">
        <v>1000</v>
      </c>
      <c r="G105" s="3">
        <v>382</v>
      </c>
      <c r="H105" s="3" t="s">
        <v>4914</v>
      </c>
      <c r="I105" s="252">
        <v>85000</v>
      </c>
      <c r="J105" s="256"/>
      <c r="K105" s="256"/>
      <c r="L105" s="256"/>
      <c r="M105" s="3"/>
    </row>
    <row r="106" spans="1:13" ht="47.25">
      <c r="A106" s="4">
        <v>105</v>
      </c>
      <c r="B106" s="3" t="s">
        <v>3004</v>
      </c>
      <c r="C106" s="3" t="s">
        <v>9248</v>
      </c>
      <c r="D106" s="3" t="s">
        <v>3923</v>
      </c>
      <c r="E106" s="3"/>
      <c r="F106" s="7">
        <v>1000</v>
      </c>
      <c r="G106" s="3">
        <v>178</v>
      </c>
      <c r="H106" s="3" t="s">
        <v>8076</v>
      </c>
      <c r="I106" s="252">
        <v>17000</v>
      </c>
      <c r="J106" s="256"/>
      <c r="K106" s="256"/>
      <c r="L106" s="256"/>
      <c r="M106" s="3"/>
    </row>
    <row r="107" spans="1:13" ht="31.5">
      <c r="A107" s="3">
        <v>106</v>
      </c>
      <c r="B107" s="3" t="s">
        <v>9250</v>
      </c>
      <c r="C107" s="3" t="s">
        <v>9251</v>
      </c>
      <c r="D107" s="3" t="s">
        <v>3923</v>
      </c>
      <c r="E107" s="3"/>
      <c r="F107" s="7">
        <v>1000</v>
      </c>
      <c r="G107" s="3">
        <v>430</v>
      </c>
      <c r="H107" s="3" t="s">
        <v>1228</v>
      </c>
      <c r="I107" s="252" t="s">
        <v>2750</v>
      </c>
      <c r="J107" s="256"/>
      <c r="K107" s="256"/>
      <c r="L107" s="256"/>
      <c r="M107" s="3"/>
    </row>
    <row r="108" spans="1:13" ht="31.5">
      <c r="A108" s="4">
        <v>107</v>
      </c>
      <c r="B108" s="3" t="s">
        <v>10340</v>
      </c>
      <c r="C108" s="3" t="s">
        <v>6295</v>
      </c>
      <c r="D108" s="3" t="s">
        <v>3923</v>
      </c>
      <c r="E108" s="3"/>
      <c r="F108" s="7">
        <v>1000</v>
      </c>
      <c r="G108" s="3">
        <v>550</v>
      </c>
      <c r="H108" s="3" t="s">
        <v>3701</v>
      </c>
      <c r="I108" s="252">
        <v>75000</v>
      </c>
      <c r="J108" s="256"/>
      <c r="K108" s="256"/>
      <c r="L108" s="256"/>
      <c r="M108" s="3"/>
    </row>
    <row r="109" spans="1:13" ht="31.5">
      <c r="A109" s="3">
        <v>108</v>
      </c>
      <c r="B109" s="3" t="s">
        <v>10341</v>
      </c>
      <c r="C109" s="3" t="s">
        <v>6295</v>
      </c>
      <c r="D109" s="3" t="s">
        <v>3923</v>
      </c>
      <c r="E109" s="3"/>
      <c r="F109" s="7">
        <v>1000</v>
      </c>
      <c r="G109" s="3">
        <v>646</v>
      </c>
      <c r="H109" s="3" t="s">
        <v>3701</v>
      </c>
      <c r="I109" s="252">
        <v>75000</v>
      </c>
      <c r="J109" s="256"/>
      <c r="K109" s="256"/>
      <c r="L109" s="256"/>
      <c r="M109" s="3"/>
    </row>
    <row r="110" spans="1:13" ht="31.5">
      <c r="A110" s="4">
        <v>109</v>
      </c>
      <c r="B110" s="3" t="s">
        <v>2164</v>
      </c>
      <c r="C110" s="3" t="s">
        <v>2165</v>
      </c>
      <c r="D110" s="3" t="s">
        <v>3923</v>
      </c>
      <c r="E110" s="3"/>
      <c r="F110" s="7">
        <v>2000</v>
      </c>
      <c r="G110" s="3">
        <v>296</v>
      </c>
      <c r="H110" s="3" t="s">
        <v>8087</v>
      </c>
      <c r="I110" s="252">
        <v>30000</v>
      </c>
      <c r="J110" s="256"/>
      <c r="K110" s="256"/>
      <c r="L110" s="256"/>
      <c r="M110" s="3"/>
    </row>
    <row r="111" spans="1:13" ht="63">
      <c r="A111" s="3">
        <v>110</v>
      </c>
      <c r="B111" s="3" t="s">
        <v>2166</v>
      </c>
      <c r="C111" s="3" t="s">
        <v>2989</v>
      </c>
      <c r="D111" s="3" t="s">
        <v>3923</v>
      </c>
      <c r="E111" s="3"/>
      <c r="F111" s="7">
        <v>8000</v>
      </c>
      <c r="G111" s="3">
        <v>340</v>
      </c>
      <c r="H111" s="3" t="s">
        <v>8087</v>
      </c>
      <c r="I111" s="252">
        <v>17000</v>
      </c>
      <c r="J111" s="256"/>
      <c r="K111" s="256"/>
      <c r="L111" s="256"/>
      <c r="M111" s="3"/>
    </row>
    <row r="112" spans="1:13" ht="31.5">
      <c r="A112" s="4">
        <v>111</v>
      </c>
      <c r="B112" s="3" t="s">
        <v>2167</v>
      </c>
      <c r="C112" s="3" t="s">
        <v>2989</v>
      </c>
      <c r="D112" s="3" t="s">
        <v>3923</v>
      </c>
      <c r="E112" s="3"/>
      <c r="F112" s="7">
        <v>10000</v>
      </c>
      <c r="G112" s="3">
        <v>256</v>
      </c>
      <c r="H112" s="3" t="s">
        <v>8087</v>
      </c>
      <c r="I112" s="252">
        <v>13500</v>
      </c>
      <c r="J112" s="256"/>
      <c r="K112" s="256"/>
      <c r="L112" s="256"/>
      <c r="M112" s="3"/>
    </row>
    <row r="113" spans="1:13" ht="47.25">
      <c r="A113" s="3">
        <v>112</v>
      </c>
      <c r="B113" s="3" t="s">
        <v>2168</v>
      </c>
      <c r="C113" s="3" t="s">
        <v>2989</v>
      </c>
      <c r="D113" s="3" t="s">
        <v>3923</v>
      </c>
      <c r="E113" s="3"/>
      <c r="F113" s="7">
        <v>10000</v>
      </c>
      <c r="G113" s="3">
        <v>386</v>
      </c>
      <c r="H113" s="3" t="s">
        <v>8087</v>
      </c>
      <c r="I113" s="252">
        <v>19500</v>
      </c>
      <c r="J113" s="256"/>
      <c r="K113" s="256"/>
      <c r="L113" s="256"/>
      <c r="M113" s="3"/>
    </row>
    <row r="114" spans="1:13" ht="31.5">
      <c r="A114" s="4">
        <v>113</v>
      </c>
      <c r="B114" s="3" t="s">
        <v>2169</v>
      </c>
      <c r="C114" s="3" t="s">
        <v>2170</v>
      </c>
      <c r="D114" s="3" t="s">
        <v>3923</v>
      </c>
      <c r="E114" s="3"/>
      <c r="F114" s="7">
        <v>2000</v>
      </c>
      <c r="G114" s="3">
        <v>832</v>
      </c>
      <c r="H114" s="3" t="s">
        <v>1228</v>
      </c>
      <c r="I114" s="252" t="s">
        <v>2750</v>
      </c>
      <c r="J114" s="256"/>
      <c r="K114" s="256"/>
      <c r="L114" s="256"/>
      <c r="M114" s="3"/>
    </row>
    <row r="115" spans="1:13">
      <c r="A115" s="3">
        <v>114</v>
      </c>
      <c r="B115" s="3" t="s">
        <v>2540</v>
      </c>
      <c r="C115" s="3" t="s">
        <v>2541</v>
      </c>
      <c r="D115" s="3" t="s">
        <v>3923</v>
      </c>
      <c r="E115" s="3"/>
      <c r="F115" s="7">
        <v>1040</v>
      </c>
      <c r="G115" s="3">
        <v>244</v>
      </c>
      <c r="H115" s="3" t="s">
        <v>8076</v>
      </c>
      <c r="I115" s="252">
        <v>22000</v>
      </c>
      <c r="J115" s="256"/>
      <c r="K115" s="256"/>
      <c r="L115" s="256"/>
      <c r="M115" s="3"/>
    </row>
    <row r="116" spans="1:13" ht="31.5">
      <c r="A116" s="4">
        <v>115</v>
      </c>
      <c r="B116" s="3" t="s">
        <v>4041</v>
      </c>
      <c r="C116" s="3" t="s">
        <v>4042</v>
      </c>
      <c r="D116" s="3" t="s">
        <v>3923</v>
      </c>
      <c r="E116" s="3"/>
      <c r="F116" s="7">
        <v>1030</v>
      </c>
      <c r="G116" s="3">
        <v>226</v>
      </c>
      <c r="H116" s="3" t="s">
        <v>8087</v>
      </c>
      <c r="I116" s="252">
        <v>30000</v>
      </c>
      <c r="J116" s="256"/>
      <c r="K116" s="256"/>
      <c r="L116" s="256"/>
      <c r="M116" s="3"/>
    </row>
    <row r="117" spans="1:13" ht="31.5">
      <c r="A117" s="3">
        <v>116</v>
      </c>
      <c r="B117" s="3" t="s">
        <v>4043</v>
      </c>
      <c r="C117" s="3" t="s">
        <v>10199</v>
      </c>
      <c r="D117" s="3" t="s">
        <v>3923</v>
      </c>
      <c r="E117" s="3"/>
      <c r="F117" s="7">
        <v>730</v>
      </c>
      <c r="G117" s="3">
        <v>364</v>
      </c>
      <c r="H117" s="3" t="s">
        <v>8087</v>
      </c>
      <c r="I117" s="252">
        <v>35000</v>
      </c>
      <c r="J117" s="256"/>
      <c r="K117" s="256"/>
      <c r="L117" s="256"/>
      <c r="M117" s="3"/>
    </row>
    <row r="118" spans="1:13">
      <c r="A118" s="4">
        <v>117</v>
      </c>
      <c r="B118" s="3" t="s">
        <v>2434</v>
      </c>
      <c r="C118" s="3" t="s">
        <v>8030</v>
      </c>
      <c r="D118" s="3" t="s">
        <v>3923</v>
      </c>
      <c r="E118" s="3"/>
      <c r="F118" s="7">
        <v>3000</v>
      </c>
      <c r="G118" s="3">
        <v>588</v>
      </c>
      <c r="H118" s="3" t="s">
        <v>8087</v>
      </c>
      <c r="I118" s="252">
        <v>45000</v>
      </c>
      <c r="J118" s="256"/>
      <c r="K118" s="256"/>
      <c r="L118" s="256"/>
      <c r="M118" s="3"/>
    </row>
    <row r="119" spans="1:13" ht="47.25">
      <c r="A119" s="3">
        <v>118</v>
      </c>
      <c r="B119" s="3" t="s">
        <v>5476</v>
      </c>
      <c r="C119" s="3" t="s">
        <v>5477</v>
      </c>
      <c r="D119" s="3" t="s">
        <v>3923</v>
      </c>
      <c r="E119" s="3"/>
      <c r="F119" s="7">
        <v>1000</v>
      </c>
      <c r="G119" s="3">
        <v>386</v>
      </c>
      <c r="H119" s="3" t="s">
        <v>8087</v>
      </c>
      <c r="I119" s="252">
        <v>36000</v>
      </c>
      <c r="J119" s="256"/>
      <c r="K119" s="256"/>
      <c r="L119" s="256"/>
      <c r="M119" s="3"/>
    </row>
    <row r="120" spans="1:13" ht="47.25">
      <c r="A120" s="4">
        <v>119</v>
      </c>
      <c r="B120" s="3" t="s">
        <v>5463</v>
      </c>
      <c r="C120" s="3" t="s">
        <v>5477</v>
      </c>
      <c r="D120" s="3" t="s">
        <v>3923</v>
      </c>
      <c r="E120" s="3"/>
      <c r="F120" s="7">
        <v>1000</v>
      </c>
      <c r="G120" s="3">
        <v>402</v>
      </c>
      <c r="H120" s="3" t="s">
        <v>8087</v>
      </c>
      <c r="I120" s="252">
        <v>38000</v>
      </c>
      <c r="J120" s="256"/>
      <c r="K120" s="256"/>
      <c r="L120" s="256"/>
      <c r="M120" s="3"/>
    </row>
    <row r="121" spans="1:13" ht="31.5">
      <c r="A121" s="3">
        <v>120</v>
      </c>
      <c r="B121" s="3" t="s">
        <v>1419</v>
      </c>
      <c r="C121" s="3" t="s">
        <v>1420</v>
      </c>
      <c r="D121" s="3" t="s">
        <v>1421</v>
      </c>
      <c r="E121" s="3"/>
      <c r="F121" s="3">
        <v>1000</v>
      </c>
      <c r="G121" s="3">
        <v>72</v>
      </c>
      <c r="H121" s="3" t="s">
        <v>3703</v>
      </c>
      <c r="I121" s="253" t="s">
        <v>2750</v>
      </c>
      <c r="J121" s="256"/>
      <c r="K121" s="256"/>
      <c r="L121" s="256"/>
      <c r="M121" s="3"/>
    </row>
    <row r="122" spans="1:13" ht="31.5">
      <c r="A122" s="4">
        <v>121</v>
      </c>
      <c r="B122" s="3" t="s">
        <v>1148</v>
      </c>
      <c r="C122" s="3" t="s">
        <v>1149</v>
      </c>
      <c r="D122" s="3" t="s">
        <v>1421</v>
      </c>
      <c r="E122" s="3"/>
      <c r="F122" s="3">
        <v>1040</v>
      </c>
      <c r="G122" s="3">
        <v>626</v>
      </c>
      <c r="H122" s="3" t="s">
        <v>8087</v>
      </c>
      <c r="I122" s="253">
        <v>55000</v>
      </c>
      <c r="J122" s="256"/>
      <c r="K122" s="256"/>
      <c r="L122" s="256"/>
      <c r="M122" s="3"/>
    </row>
    <row r="123" spans="1:13">
      <c r="A123" s="3">
        <v>122</v>
      </c>
      <c r="B123" s="3" t="s">
        <v>9227</v>
      </c>
      <c r="C123" s="3" t="s">
        <v>9228</v>
      </c>
      <c r="D123" s="3" t="s">
        <v>1421</v>
      </c>
      <c r="E123" s="3"/>
      <c r="F123" s="7">
        <v>1000</v>
      </c>
      <c r="G123" s="3">
        <v>188</v>
      </c>
      <c r="H123" s="3" t="s">
        <v>8087</v>
      </c>
      <c r="I123" s="252">
        <v>24000</v>
      </c>
      <c r="J123" s="256"/>
      <c r="K123" s="256"/>
      <c r="L123" s="256"/>
      <c r="M123" s="3"/>
    </row>
    <row r="124" spans="1:13" ht="31.5">
      <c r="A124" s="4">
        <v>123</v>
      </c>
      <c r="B124" s="3" t="s">
        <v>5987</v>
      </c>
      <c r="C124" s="3" t="s">
        <v>5988</v>
      </c>
      <c r="D124" s="3" t="s">
        <v>1421</v>
      </c>
      <c r="E124" s="3"/>
      <c r="F124" s="7">
        <v>700</v>
      </c>
      <c r="G124" s="3">
        <v>310</v>
      </c>
      <c r="H124" s="3" t="s">
        <v>8087</v>
      </c>
      <c r="I124" s="252">
        <v>32000</v>
      </c>
      <c r="J124" s="256"/>
      <c r="K124" s="256"/>
      <c r="L124" s="256"/>
      <c r="M124" s="3"/>
    </row>
    <row r="125" spans="1:13" ht="47.25">
      <c r="A125" s="3">
        <v>124</v>
      </c>
      <c r="B125" s="3" t="s">
        <v>2883</v>
      </c>
      <c r="C125" s="3" t="s">
        <v>2884</v>
      </c>
      <c r="D125" s="3" t="s">
        <v>1421</v>
      </c>
      <c r="E125" s="3"/>
      <c r="F125" s="7">
        <v>540</v>
      </c>
      <c r="G125" s="3">
        <v>428</v>
      </c>
      <c r="H125" s="3" t="s">
        <v>8087</v>
      </c>
      <c r="I125" s="252">
        <v>40000</v>
      </c>
      <c r="J125" s="256"/>
      <c r="K125" s="256"/>
      <c r="L125" s="256"/>
      <c r="M125" s="3"/>
    </row>
    <row r="126" spans="1:13">
      <c r="A126" s="4">
        <v>125</v>
      </c>
      <c r="B126" s="3" t="s">
        <v>1792</v>
      </c>
      <c r="C126" s="3" t="s">
        <v>1793</v>
      </c>
      <c r="D126" s="3" t="s">
        <v>1421</v>
      </c>
      <c r="E126" s="3"/>
      <c r="F126" s="7">
        <v>2500</v>
      </c>
      <c r="G126" s="3">
        <v>336</v>
      </c>
      <c r="H126" s="3" t="s">
        <v>8076</v>
      </c>
      <c r="I126" s="252">
        <v>27000</v>
      </c>
      <c r="J126" s="256"/>
      <c r="K126" s="256"/>
      <c r="L126" s="256"/>
      <c r="M126" s="3"/>
    </row>
    <row r="127" spans="1:13" ht="47.25">
      <c r="A127" s="3">
        <v>126</v>
      </c>
      <c r="B127" s="3" t="s">
        <v>1794</v>
      </c>
      <c r="C127" s="3" t="s">
        <v>1795</v>
      </c>
      <c r="D127" s="3" t="s">
        <v>1421</v>
      </c>
      <c r="E127" s="3"/>
      <c r="F127" s="7">
        <v>2000</v>
      </c>
      <c r="G127" s="3">
        <v>116</v>
      </c>
      <c r="H127" s="3" t="s">
        <v>8076</v>
      </c>
      <c r="I127" s="252">
        <v>13000</v>
      </c>
      <c r="J127" s="256"/>
      <c r="K127" s="256"/>
      <c r="L127" s="256"/>
      <c r="M127" s="3"/>
    </row>
    <row r="128" spans="1:13" ht="47.25">
      <c r="A128" s="4">
        <v>127</v>
      </c>
      <c r="B128" s="3" t="s">
        <v>2908</v>
      </c>
      <c r="C128" s="3" t="s">
        <v>2909</v>
      </c>
      <c r="D128" s="3" t="s">
        <v>1421</v>
      </c>
      <c r="E128" s="3"/>
      <c r="F128" s="7">
        <v>2000</v>
      </c>
      <c r="G128" s="3">
        <v>260</v>
      </c>
      <c r="H128" s="3" t="s">
        <v>8087</v>
      </c>
      <c r="I128" s="252">
        <v>23000</v>
      </c>
      <c r="J128" s="256"/>
      <c r="K128" s="256"/>
      <c r="L128" s="256"/>
      <c r="M128" s="3"/>
    </row>
    <row r="129" spans="1:13" ht="47.25">
      <c r="A129" s="3">
        <v>128</v>
      </c>
      <c r="B129" s="3" t="s">
        <v>2910</v>
      </c>
      <c r="C129" s="3" t="s">
        <v>1795</v>
      </c>
      <c r="D129" s="3" t="s">
        <v>1421</v>
      </c>
      <c r="E129" s="3"/>
      <c r="F129" s="7">
        <v>2000</v>
      </c>
      <c r="G129" s="3">
        <v>256</v>
      </c>
      <c r="H129" s="3" t="s">
        <v>8087</v>
      </c>
      <c r="I129" s="252">
        <v>25000</v>
      </c>
      <c r="J129" s="256"/>
      <c r="K129" s="256"/>
      <c r="L129" s="256"/>
      <c r="M129" s="3"/>
    </row>
    <row r="130" spans="1:13" ht="47.25">
      <c r="A130" s="4">
        <v>129</v>
      </c>
      <c r="B130" s="3" t="s">
        <v>2911</v>
      </c>
      <c r="C130" s="3" t="s">
        <v>2912</v>
      </c>
      <c r="D130" s="3" t="s">
        <v>1421</v>
      </c>
      <c r="E130" s="3"/>
      <c r="F130" s="7">
        <v>2000</v>
      </c>
      <c r="G130" s="3">
        <v>288</v>
      </c>
      <c r="H130" s="3" t="s">
        <v>8087</v>
      </c>
      <c r="I130" s="252">
        <v>28000</v>
      </c>
      <c r="J130" s="256"/>
      <c r="K130" s="256"/>
      <c r="L130" s="256"/>
      <c r="M130" s="3"/>
    </row>
    <row r="131" spans="1:13" ht="31.5">
      <c r="A131" s="3">
        <v>130</v>
      </c>
      <c r="B131" s="3" t="s">
        <v>550</v>
      </c>
      <c r="C131" s="3" t="s">
        <v>551</v>
      </c>
      <c r="D131" s="3" t="s">
        <v>1421</v>
      </c>
      <c r="E131" s="3"/>
      <c r="F131" s="7">
        <v>1000</v>
      </c>
      <c r="G131" s="3">
        <v>480</v>
      </c>
      <c r="H131" s="3" t="s">
        <v>8087</v>
      </c>
      <c r="I131" s="252">
        <v>31500</v>
      </c>
      <c r="J131" s="256"/>
      <c r="K131" s="256"/>
      <c r="L131" s="256"/>
      <c r="M131" s="3"/>
    </row>
    <row r="132" spans="1:13" ht="31.5">
      <c r="A132" s="4">
        <v>131</v>
      </c>
      <c r="B132" s="3" t="s">
        <v>3909</v>
      </c>
      <c r="C132" s="3" t="s">
        <v>3910</v>
      </c>
      <c r="D132" s="3" t="s">
        <v>1421</v>
      </c>
      <c r="E132" s="3"/>
      <c r="F132" s="7">
        <v>1000</v>
      </c>
      <c r="G132" s="3">
        <v>228</v>
      </c>
      <c r="H132" s="3" t="s">
        <v>8087</v>
      </c>
      <c r="I132" s="252" t="s">
        <v>2750</v>
      </c>
      <c r="J132" s="256"/>
      <c r="K132" s="256"/>
      <c r="L132" s="256"/>
      <c r="M132" s="3"/>
    </row>
    <row r="133" spans="1:13">
      <c r="A133" s="3">
        <v>132</v>
      </c>
      <c r="B133" s="3" t="s">
        <v>3911</v>
      </c>
      <c r="C133" s="3" t="s">
        <v>3912</v>
      </c>
      <c r="D133" s="3" t="s">
        <v>1421</v>
      </c>
      <c r="E133" s="3"/>
      <c r="F133" s="7">
        <v>1000</v>
      </c>
      <c r="G133" s="3">
        <v>120</v>
      </c>
      <c r="H133" s="3" t="s">
        <v>8087</v>
      </c>
      <c r="I133" s="252" t="s">
        <v>2750</v>
      </c>
      <c r="J133" s="256"/>
      <c r="K133" s="256"/>
      <c r="L133" s="256"/>
      <c r="M133" s="3"/>
    </row>
    <row r="134" spans="1:13" ht="31.5">
      <c r="A134" s="4">
        <v>133</v>
      </c>
      <c r="B134" s="3" t="s">
        <v>4880</v>
      </c>
      <c r="C134" s="3" t="s">
        <v>4066</v>
      </c>
      <c r="D134" s="3" t="s">
        <v>1421</v>
      </c>
      <c r="E134" s="3"/>
      <c r="F134" s="7">
        <v>540</v>
      </c>
      <c r="G134" s="3">
        <v>164</v>
      </c>
      <c r="H134" s="3" t="s">
        <v>8087</v>
      </c>
      <c r="I134" s="252" t="s">
        <v>2750</v>
      </c>
      <c r="J134" s="256"/>
      <c r="K134" s="256"/>
      <c r="L134" s="256"/>
      <c r="M134" s="3"/>
    </row>
    <row r="135" spans="1:13" ht="31.5">
      <c r="A135" s="3">
        <v>134</v>
      </c>
      <c r="B135" s="3" t="s">
        <v>4067</v>
      </c>
      <c r="C135" s="3" t="s">
        <v>4068</v>
      </c>
      <c r="D135" s="3" t="s">
        <v>1421</v>
      </c>
      <c r="E135" s="3"/>
      <c r="F135" s="7">
        <v>380</v>
      </c>
      <c r="G135" s="3">
        <v>428</v>
      </c>
      <c r="H135" s="3" t="s">
        <v>8087</v>
      </c>
      <c r="I135" s="252" t="s">
        <v>2750</v>
      </c>
      <c r="J135" s="256"/>
      <c r="K135" s="256"/>
      <c r="L135" s="256"/>
      <c r="M135" s="3"/>
    </row>
    <row r="136" spans="1:13" ht="31.5">
      <c r="A136" s="4">
        <v>135</v>
      </c>
      <c r="B136" s="3" t="s">
        <v>3932</v>
      </c>
      <c r="C136" s="3" t="s">
        <v>3933</v>
      </c>
      <c r="D136" s="3" t="s">
        <v>1421</v>
      </c>
      <c r="E136" s="3"/>
      <c r="F136" s="7">
        <v>530</v>
      </c>
      <c r="G136" s="3">
        <v>114</v>
      </c>
      <c r="H136" s="3" t="s">
        <v>8087</v>
      </c>
      <c r="I136" s="252" t="s">
        <v>2750</v>
      </c>
      <c r="J136" s="256"/>
      <c r="K136" s="256"/>
      <c r="L136" s="256"/>
      <c r="M136" s="3"/>
    </row>
    <row r="137" spans="1:13">
      <c r="A137" s="3">
        <v>136</v>
      </c>
      <c r="B137" s="3" t="s">
        <v>3249</v>
      </c>
      <c r="C137" s="3" t="s">
        <v>4078</v>
      </c>
      <c r="D137" s="3" t="s">
        <v>1421</v>
      </c>
      <c r="E137" s="3"/>
      <c r="F137" s="7">
        <v>3000</v>
      </c>
      <c r="G137" s="3">
        <v>30</v>
      </c>
      <c r="H137" s="3" t="s">
        <v>4919</v>
      </c>
      <c r="I137" s="252">
        <v>3000</v>
      </c>
      <c r="J137" s="256"/>
      <c r="K137" s="256"/>
      <c r="L137" s="256"/>
      <c r="M137" s="3"/>
    </row>
    <row r="138" spans="1:13" ht="31.5">
      <c r="A138" s="4">
        <v>137</v>
      </c>
      <c r="B138" s="3" t="s">
        <v>6345</v>
      </c>
      <c r="C138" s="3" t="s">
        <v>6346</v>
      </c>
      <c r="D138" s="3" t="s">
        <v>1421</v>
      </c>
      <c r="E138" s="3"/>
      <c r="F138" s="7">
        <v>1000</v>
      </c>
      <c r="G138" s="3">
        <v>172</v>
      </c>
      <c r="H138" s="3" t="s">
        <v>8076</v>
      </c>
      <c r="I138" s="252">
        <v>16000</v>
      </c>
      <c r="J138" s="256"/>
      <c r="K138" s="256"/>
      <c r="L138" s="256"/>
      <c r="M138" s="3"/>
    </row>
    <row r="139" spans="1:13" ht="31.5">
      <c r="A139" s="3">
        <v>138</v>
      </c>
      <c r="B139" s="3" t="s">
        <v>6347</v>
      </c>
      <c r="C139" s="3" t="s">
        <v>6348</v>
      </c>
      <c r="D139" s="3" t="s">
        <v>1421</v>
      </c>
      <c r="E139" s="3"/>
      <c r="F139" s="7">
        <v>1000</v>
      </c>
      <c r="G139" s="3">
        <v>352</v>
      </c>
      <c r="H139" s="3" t="s">
        <v>8087</v>
      </c>
      <c r="I139" s="252">
        <v>33000</v>
      </c>
      <c r="J139" s="256"/>
      <c r="K139" s="256"/>
      <c r="L139" s="256"/>
      <c r="M139" s="3"/>
    </row>
    <row r="140" spans="1:13" ht="31.5">
      <c r="A140" s="4">
        <v>139</v>
      </c>
      <c r="B140" s="3" t="s">
        <v>10698</v>
      </c>
      <c r="C140" s="3"/>
      <c r="D140" s="3" t="s">
        <v>1421</v>
      </c>
      <c r="E140" s="3"/>
      <c r="F140" s="7">
        <v>1500</v>
      </c>
      <c r="G140" s="3">
        <v>592</v>
      </c>
      <c r="H140" s="3" t="s">
        <v>3703</v>
      </c>
      <c r="I140" s="252">
        <v>120000</v>
      </c>
      <c r="J140" s="256"/>
      <c r="K140" s="256"/>
      <c r="L140" s="256"/>
      <c r="M140" s="3"/>
    </row>
    <row r="141" spans="1:13" ht="47.25">
      <c r="A141" s="3">
        <v>140</v>
      </c>
      <c r="B141" s="3" t="s">
        <v>6943</v>
      </c>
      <c r="C141" s="3" t="s">
        <v>6944</v>
      </c>
      <c r="D141" s="3" t="s">
        <v>1421</v>
      </c>
      <c r="E141" s="3"/>
      <c r="F141" s="7">
        <v>600</v>
      </c>
      <c r="G141" s="3">
        <v>600</v>
      </c>
      <c r="H141" s="3" t="s">
        <v>1228</v>
      </c>
      <c r="I141" s="252" t="s">
        <v>2750</v>
      </c>
      <c r="J141" s="256"/>
      <c r="K141" s="256"/>
      <c r="L141" s="256"/>
      <c r="M141" s="3"/>
    </row>
    <row r="142" spans="1:13" ht="31.5">
      <c r="A142" s="4">
        <v>141</v>
      </c>
      <c r="B142" s="3" t="s">
        <v>1160</v>
      </c>
      <c r="C142" s="3" t="s">
        <v>1161</v>
      </c>
      <c r="D142" s="3" t="s">
        <v>1162</v>
      </c>
      <c r="E142" s="3"/>
      <c r="F142" s="3">
        <v>1000</v>
      </c>
      <c r="G142" s="3">
        <v>336</v>
      </c>
      <c r="H142" s="3" t="s">
        <v>8076</v>
      </c>
      <c r="I142" s="253">
        <v>28000</v>
      </c>
      <c r="J142" s="256" t="s">
        <v>20318</v>
      </c>
      <c r="K142" s="256" t="s">
        <v>20318</v>
      </c>
      <c r="L142" s="256"/>
      <c r="M142" s="3"/>
    </row>
    <row r="143" spans="1:13" ht="31.5">
      <c r="A143" s="3">
        <v>142</v>
      </c>
      <c r="B143" s="3" t="s">
        <v>1146</v>
      </c>
      <c r="C143" s="3" t="s">
        <v>1147</v>
      </c>
      <c r="D143" s="3" t="s">
        <v>1162</v>
      </c>
      <c r="E143" s="3"/>
      <c r="F143" s="3">
        <v>1000</v>
      </c>
      <c r="G143" s="3">
        <v>728</v>
      </c>
      <c r="H143" s="3" t="s">
        <v>2161</v>
      </c>
      <c r="I143" s="253">
        <v>16000</v>
      </c>
      <c r="J143" s="256" t="s">
        <v>20318</v>
      </c>
      <c r="K143" s="256" t="s">
        <v>20318</v>
      </c>
      <c r="L143" s="256"/>
      <c r="M143" s="3"/>
    </row>
    <row r="144" spans="1:13" ht="31.5">
      <c r="A144" s="4">
        <v>143</v>
      </c>
      <c r="B144" s="3" t="s">
        <v>3147</v>
      </c>
      <c r="C144" s="3" t="s">
        <v>3149</v>
      </c>
      <c r="D144" s="3" t="s">
        <v>1162</v>
      </c>
      <c r="E144" s="3"/>
      <c r="F144" s="7">
        <v>500</v>
      </c>
      <c r="G144" s="3">
        <v>200</v>
      </c>
      <c r="H144" s="3" t="s">
        <v>2325</v>
      </c>
      <c r="I144" s="252">
        <v>29000</v>
      </c>
      <c r="J144" s="256" t="s">
        <v>20318</v>
      </c>
      <c r="K144" s="256" t="s">
        <v>20318</v>
      </c>
      <c r="L144" s="256"/>
      <c r="M144" s="3"/>
    </row>
    <row r="145" spans="1:13" ht="47.25">
      <c r="A145" s="3">
        <v>144</v>
      </c>
      <c r="B145" s="3" t="s">
        <v>4033</v>
      </c>
      <c r="C145" s="3" t="s">
        <v>4034</v>
      </c>
      <c r="D145" s="3" t="s">
        <v>1162</v>
      </c>
      <c r="E145" s="3"/>
      <c r="F145" s="7">
        <v>1000</v>
      </c>
      <c r="G145" s="3">
        <v>348</v>
      </c>
      <c r="H145" s="3" t="s">
        <v>8087</v>
      </c>
      <c r="I145" s="252">
        <v>25000</v>
      </c>
      <c r="J145" s="256" t="s">
        <v>20318</v>
      </c>
      <c r="K145" s="256" t="s">
        <v>20318</v>
      </c>
      <c r="L145" s="256"/>
      <c r="M145" s="3"/>
    </row>
    <row r="146" spans="1:13" ht="31.5">
      <c r="A146" s="4">
        <v>145</v>
      </c>
      <c r="B146" s="3" t="s">
        <v>4036</v>
      </c>
      <c r="C146" s="3" t="s">
        <v>4037</v>
      </c>
      <c r="D146" s="3" t="s">
        <v>1162</v>
      </c>
      <c r="E146" s="3"/>
      <c r="F146" s="7">
        <v>1030</v>
      </c>
      <c r="G146" s="3">
        <v>200</v>
      </c>
      <c r="H146" s="3" t="s">
        <v>8087</v>
      </c>
      <c r="I146" s="252">
        <v>25000</v>
      </c>
      <c r="J146" s="256" t="s">
        <v>20318</v>
      </c>
      <c r="K146" s="256" t="s">
        <v>20318</v>
      </c>
      <c r="L146" s="256"/>
      <c r="M146" s="3"/>
    </row>
    <row r="147" spans="1:13" ht="31.5">
      <c r="A147" s="3">
        <v>146</v>
      </c>
      <c r="B147" s="3" t="s">
        <v>4069</v>
      </c>
      <c r="C147" s="3" t="s">
        <v>4070</v>
      </c>
      <c r="D147" s="3" t="s">
        <v>1162</v>
      </c>
      <c r="E147" s="3"/>
      <c r="F147" s="7">
        <v>300</v>
      </c>
      <c r="G147" s="3">
        <v>364</v>
      </c>
      <c r="H147" s="3" t="s">
        <v>2161</v>
      </c>
      <c r="I147" s="252">
        <v>75000</v>
      </c>
      <c r="J147" s="256" t="s">
        <v>20318</v>
      </c>
      <c r="K147" s="256" t="s">
        <v>20318</v>
      </c>
      <c r="L147" s="256"/>
      <c r="M147" s="3"/>
    </row>
    <row r="148" spans="1:13" ht="47.25">
      <c r="A148" s="4">
        <v>147</v>
      </c>
      <c r="B148" s="3" t="s">
        <v>2877</v>
      </c>
      <c r="C148" s="3" t="s">
        <v>2878</v>
      </c>
      <c r="D148" s="3" t="s">
        <v>1162</v>
      </c>
      <c r="E148" s="3"/>
      <c r="F148" s="7">
        <v>1000</v>
      </c>
      <c r="G148" s="3">
        <v>168</v>
      </c>
      <c r="H148" s="3" t="s">
        <v>8076</v>
      </c>
      <c r="I148" s="252" t="s">
        <v>2750</v>
      </c>
      <c r="J148" s="256" t="s">
        <v>20318</v>
      </c>
      <c r="K148" s="256" t="s">
        <v>20318</v>
      </c>
      <c r="L148" s="256"/>
      <c r="M148" s="3"/>
    </row>
    <row r="149" spans="1:13" ht="31.5">
      <c r="A149" s="3">
        <v>148</v>
      </c>
      <c r="B149" s="3" t="s">
        <v>3936</v>
      </c>
      <c r="C149" s="3" t="s">
        <v>3937</v>
      </c>
      <c r="D149" s="3" t="s">
        <v>1162</v>
      </c>
      <c r="E149" s="3"/>
      <c r="F149" s="7">
        <v>1040</v>
      </c>
      <c r="G149" s="3">
        <v>668</v>
      </c>
      <c r="H149" s="3" t="s">
        <v>8087</v>
      </c>
      <c r="I149" s="252" t="s">
        <v>2750</v>
      </c>
      <c r="J149" s="256" t="s">
        <v>20318</v>
      </c>
      <c r="K149" s="256" t="s">
        <v>20318</v>
      </c>
      <c r="L149" s="256"/>
      <c r="M149" s="3"/>
    </row>
    <row r="150" spans="1:13">
      <c r="A150" s="4">
        <v>149</v>
      </c>
      <c r="B150" s="3" t="s">
        <v>3938</v>
      </c>
      <c r="C150" s="3" t="s">
        <v>3939</v>
      </c>
      <c r="D150" s="3" t="s">
        <v>1162</v>
      </c>
      <c r="E150" s="3"/>
      <c r="F150" s="7">
        <v>1000</v>
      </c>
      <c r="G150" s="3">
        <v>910</v>
      </c>
      <c r="H150" s="3" t="s">
        <v>2161</v>
      </c>
      <c r="I150" s="252">
        <v>225000</v>
      </c>
      <c r="J150" s="256" t="s">
        <v>20318</v>
      </c>
      <c r="K150" s="256" t="s">
        <v>20318</v>
      </c>
      <c r="L150" s="256"/>
      <c r="M150" s="3"/>
    </row>
    <row r="151" spans="1:13" ht="63">
      <c r="A151" s="3">
        <v>150</v>
      </c>
      <c r="B151" s="3" t="s">
        <v>6344</v>
      </c>
      <c r="C151" s="3" t="s">
        <v>6343</v>
      </c>
      <c r="D151" s="3" t="s">
        <v>1162</v>
      </c>
      <c r="E151" s="3"/>
      <c r="F151" s="7">
        <v>500</v>
      </c>
      <c r="G151" s="3">
        <v>264</v>
      </c>
      <c r="H151" s="3" t="s">
        <v>8076</v>
      </c>
      <c r="I151" s="252" t="s">
        <v>2750</v>
      </c>
      <c r="J151" s="256" t="s">
        <v>20318</v>
      </c>
      <c r="K151" s="256" t="s">
        <v>20318</v>
      </c>
      <c r="L151" s="256"/>
      <c r="M151" s="3"/>
    </row>
    <row r="152" spans="1:13" ht="31.5">
      <c r="A152" s="4">
        <v>151</v>
      </c>
      <c r="B152" s="3" t="s">
        <v>7440</v>
      </c>
      <c r="C152" s="3" t="s">
        <v>7441</v>
      </c>
      <c r="D152" s="3" t="s">
        <v>1162</v>
      </c>
      <c r="E152" s="3"/>
      <c r="F152" s="7">
        <v>2000</v>
      </c>
      <c r="G152" s="3">
        <v>184</v>
      </c>
      <c r="H152" s="3" t="s">
        <v>5631</v>
      </c>
      <c r="I152" s="252" t="s">
        <v>2750</v>
      </c>
      <c r="J152" s="256" t="s">
        <v>20318</v>
      </c>
      <c r="K152" s="256" t="s">
        <v>20318</v>
      </c>
      <c r="L152" s="256"/>
      <c r="M152" s="3"/>
    </row>
    <row r="153" spans="1:13" ht="47.25">
      <c r="A153" s="3">
        <v>152</v>
      </c>
      <c r="B153" s="3" t="s">
        <v>6945</v>
      </c>
      <c r="C153" s="3" t="s">
        <v>6946</v>
      </c>
      <c r="D153" s="3" t="s">
        <v>1162</v>
      </c>
      <c r="E153" s="3"/>
      <c r="F153" s="7">
        <v>330</v>
      </c>
      <c r="G153" s="3">
        <v>536</v>
      </c>
      <c r="H153" s="3" t="s">
        <v>4478</v>
      </c>
      <c r="I153" s="252" t="s">
        <v>2750</v>
      </c>
      <c r="J153" s="256" t="s">
        <v>20318</v>
      </c>
      <c r="K153" s="256" t="s">
        <v>20318</v>
      </c>
      <c r="L153" s="256"/>
      <c r="M153" s="3"/>
    </row>
    <row r="154" spans="1:13" ht="47.25">
      <c r="A154" s="4">
        <v>153</v>
      </c>
      <c r="B154" s="3" t="s">
        <v>2578</v>
      </c>
      <c r="C154" s="3" t="s">
        <v>2579</v>
      </c>
      <c r="D154" s="3" t="s">
        <v>2580</v>
      </c>
      <c r="E154" s="3"/>
      <c r="F154" s="7">
        <v>540</v>
      </c>
      <c r="G154" s="3">
        <v>144</v>
      </c>
      <c r="H154" s="3" t="s">
        <v>8087</v>
      </c>
      <c r="I154" s="252">
        <v>15000</v>
      </c>
      <c r="J154" s="256" t="s">
        <v>20318</v>
      </c>
      <c r="K154" s="256" t="s">
        <v>20318</v>
      </c>
      <c r="L154" s="256"/>
      <c r="M154" s="3"/>
    </row>
    <row r="155" spans="1:13" ht="47.25">
      <c r="A155" s="3">
        <v>154</v>
      </c>
      <c r="B155" s="3" t="s">
        <v>2584</v>
      </c>
      <c r="C155" s="3" t="s">
        <v>2585</v>
      </c>
      <c r="D155" s="3" t="s">
        <v>2580</v>
      </c>
      <c r="E155" s="3"/>
      <c r="F155" s="7">
        <v>500</v>
      </c>
      <c r="G155" s="3">
        <v>318</v>
      </c>
      <c r="H155" s="3" t="s">
        <v>8087</v>
      </c>
      <c r="I155" s="252">
        <v>28000</v>
      </c>
      <c r="J155" s="256" t="s">
        <v>20318</v>
      </c>
      <c r="K155" s="256" t="s">
        <v>20318</v>
      </c>
      <c r="L155" s="256"/>
      <c r="M155" s="3"/>
    </row>
    <row r="156" spans="1:13" ht="78.75">
      <c r="A156" s="4">
        <v>155</v>
      </c>
      <c r="B156" s="3" t="s">
        <v>5980</v>
      </c>
      <c r="C156" s="3" t="s">
        <v>5985</v>
      </c>
      <c r="D156" s="3" t="s">
        <v>5986</v>
      </c>
      <c r="E156" s="3"/>
      <c r="F156" s="7">
        <v>1000</v>
      </c>
      <c r="G156" s="3">
        <v>256</v>
      </c>
      <c r="H156" s="3" t="s">
        <v>8087</v>
      </c>
      <c r="I156" s="252" t="s">
        <v>2750</v>
      </c>
      <c r="J156" s="256" t="s">
        <v>20318</v>
      </c>
      <c r="K156" s="256" t="s">
        <v>20318</v>
      </c>
      <c r="L156" s="256"/>
      <c r="M156" s="3"/>
    </row>
    <row r="157" spans="1:13">
      <c r="A157" s="3">
        <v>156</v>
      </c>
      <c r="B157" s="3" t="s">
        <v>2746</v>
      </c>
      <c r="C157" s="3" t="s">
        <v>2744</v>
      </c>
      <c r="D157" s="3" t="s">
        <v>2747</v>
      </c>
      <c r="E157" s="3"/>
      <c r="F157" s="7">
        <v>1350</v>
      </c>
      <c r="G157" s="3">
        <v>20</v>
      </c>
      <c r="H157" s="3" t="s">
        <v>8076</v>
      </c>
      <c r="I157" s="252">
        <v>3500</v>
      </c>
      <c r="J157" s="256" t="s">
        <v>20318</v>
      </c>
      <c r="K157" s="256" t="s">
        <v>20318</v>
      </c>
      <c r="L157" s="256"/>
      <c r="M157" s="3"/>
    </row>
    <row r="158" spans="1:13" ht="31.5">
      <c r="A158" s="4">
        <v>157</v>
      </c>
      <c r="B158" s="3" t="s">
        <v>7448</v>
      </c>
      <c r="C158" s="3" t="s">
        <v>7449</v>
      </c>
      <c r="D158" s="3" t="s">
        <v>2747</v>
      </c>
      <c r="E158" s="3"/>
      <c r="F158" s="7">
        <v>2500</v>
      </c>
      <c r="G158" s="3">
        <v>82</v>
      </c>
      <c r="H158" s="3" t="s">
        <v>8087</v>
      </c>
      <c r="I158" s="252" t="s">
        <v>2750</v>
      </c>
      <c r="J158" s="256"/>
      <c r="K158" s="257"/>
      <c r="L158" s="257"/>
      <c r="M158" s="3"/>
    </row>
    <row r="159" spans="1:13" ht="31.5">
      <c r="A159" s="3">
        <v>158</v>
      </c>
      <c r="B159" s="3" t="s">
        <v>7453</v>
      </c>
      <c r="C159" s="3" t="s">
        <v>7454</v>
      </c>
      <c r="D159" s="3" t="s">
        <v>2747</v>
      </c>
      <c r="E159" s="3"/>
      <c r="F159" s="7">
        <v>500</v>
      </c>
      <c r="G159" s="3">
        <v>336</v>
      </c>
      <c r="H159" s="3" t="s">
        <v>8087</v>
      </c>
      <c r="I159" s="252">
        <v>30000</v>
      </c>
      <c r="J159" s="256"/>
      <c r="K159" s="257"/>
      <c r="L159" s="257"/>
      <c r="M159" s="3"/>
    </row>
    <row r="160" spans="1:13" ht="31.5">
      <c r="A160" s="4">
        <v>159</v>
      </c>
      <c r="B160" s="3" t="s">
        <v>7456</v>
      </c>
      <c r="C160" s="3" t="s">
        <v>7457</v>
      </c>
      <c r="D160" s="3" t="s">
        <v>2747</v>
      </c>
      <c r="E160" s="3"/>
      <c r="F160" s="7">
        <v>540</v>
      </c>
      <c r="G160" s="3">
        <v>240</v>
      </c>
      <c r="H160" s="3" t="s">
        <v>8087</v>
      </c>
      <c r="I160" s="252">
        <v>29200</v>
      </c>
      <c r="J160" s="256"/>
      <c r="K160" s="257"/>
      <c r="L160" s="257"/>
      <c r="M160" s="3"/>
    </row>
    <row r="161" spans="1:13" ht="47.25">
      <c r="A161" s="3">
        <v>160</v>
      </c>
      <c r="B161" s="3" t="s">
        <v>7458</v>
      </c>
      <c r="C161" s="3" t="s">
        <v>7459</v>
      </c>
      <c r="D161" s="3" t="s">
        <v>2747</v>
      </c>
      <c r="E161" s="3"/>
      <c r="F161" s="7">
        <v>1000</v>
      </c>
      <c r="G161" s="3">
        <v>476</v>
      </c>
      <c r="H161" s="3" t="s">
        <v>8087</v>
      </c>
      <c r="I161" s="252" t="s">
        <v>2750</v>
      </c>
      <c r="J161" s="256"/>
      <c r="K161" s="257"/>
      <c r="L161" s="257"/>
      <c r="M161" s="3"/>
    </row>
    <row r="162" spans="1:13" ht="45" customHeight="1">
      <c r="A162" s="4">
        <v>161</v>
      </c>
      <c r="B162" s="3" t="s">
        <v>7460</v>
      </c>
      <c r="C162" s="3" t="s">
        <v>7461</v>
      </c>
      <c r="D162" s="3" t="s">
        <v>2747</v>
      </c>
      <c r="E162" s="3"/>
      <c r="F162" s="7">
        <v>1000</v>
      </c>
      <c r="G162" s="3">
        <v>382</v>
      </c>
      <c r="H162" s="3" t="s">
        <v>8087</v>
      </c>
      <c r="I162" s="252">
        <v>30000</v>
      </c>
      <c r="J162" s="256"/>
      <c r="K162" s="257"/>
      <c r="L162" s="257"/>
      <c r="M162" s="3"/>
    </row>
    <row r="163" spans="1:13" ht="31.5">
      <c r="A163" s="3">
        <v>162</v>
      </c>
      <c r="B163" s="3" t="s">
        <v>7466</v>
      </c>
      <c r="C163" s="3"/>
      <c r="D163" s="3" t="s">
        <v>2747</v>
      </c>
      <c r="E163" s="3"/>
      <c r="F163" s="7">
        <v>1000</v>
      </c>
      <c r="G163" s="3">
        <v>538</v>
      </c>
      <c r="H163" s="3" t="s">
        <v>1228</v>
      </c>
      <c r="I163" s="252">
        <v>63000</v>
      </c>
      <c r="J163" s="256"/>
      <c r="K163" s="257"/>
      <c r="L163" s="257"/>
      <c r="M163" s="3"/>
    </row>
    <row r="164" spans="1:13" ht="31.5">
      <c r="A164" s="4">
        <v>163</v>
      </c>
      <c r="B164" s="3" t="s">
        <v>7620</v>
      </c>
      <c r="C164" s="3" t="s">
        <v>2744</v>
      </c>
      <c r="D164" s="3" t="s">
        <v>2747</v>
      </c>
      <c r="E164" s="3"/>
      <c r="F164" s="7">
        <v>2500</v>
      </c>
      <c r="G164" s="3">
        <v>24</v>
      </c>
      <c r="H164" s="3" t="s">
        <v>8076</v>
      </c>
      <c r="I164" s="252">
        <v>3000</v>
      </c>
      <c r="J164" s="256"/>
      <c r="K164" s="257"/>
      <c r="L164" s="257"/>
      <c r="M164" s="3"/>
    </row>
    <row r="165" spans="1:13">
      <c r="A165" s="3">
        <v>164</v>
      </c>
      <c r="B165" s="3" t="s">
        <v>7621</v>
      </c>
      <c r="C165" s="3" t="s">
        <v>2744</v>
      </c>
      <c r="D165" s="3" t="s">
        <v>2747</v>
      </c>
      <c r="E165" s="3"/>
      <c r="F165" s="7">
        <v>5000</v>
      </c>
      <c r="G165" s="3">
        <v>68</v>
      </c>
      <c r="H165" s="3" t="s">
        <v>8076</v>
      </c>
      <c r="I165" s="252">
        <v>6000</v>
      </c>
      <c r="J165" s="256"/>
      <c r="K165" s="257"/>
      <c r="L165" s="257"/>
      <c r="M165" s="3"/>
    </row>
    <row r="166" spans="1:13">
      <c r="A166" s="4">
        <v>165</v>
      </c>
      <c r="B166" s="3" t="s">
        <v>7624</v>
      </c>
      <c r="C166" s="3" t="s">
        <v>2744</v>
      </c>
      <c r="D166" s="3" t="s">
        <v>2747</v>
      </c>
      <c r="E166" s="3"/>
      <c r="F166" s="7">
        <v>5000</v>
      </c>
      <c r="G166" s="3">
        <v>66</v>
      </c>
      <c r="H166" s="3" t="s">
        <v>8076</v>
      </c>
      <c r="I166" s="252">
        <v>5000</v>
      </c>
      <c r="J166" s="256"/>
      <c r="K166" s="257"/>
      <c r="L166" s="257"/>
      <c r="M166" s="3"/>
    </row>
    <row r="167" spans="1:13">
      <c r="A167" s="3">
        <v>166</v>
      </c>
      <c r="B167" s="3" t="s">
        <v>7625</v>
      </c>
      <c r="C167" s="3" t="s">
        <v>2744</v>
      </c>
      <c r="D167" s="3" t="s">
        <v>2747</v>
      </c>
      <c r="E167" s="3"/>
      <c r="F167" s="7">
        <v>5000</v>
      </c>
      <c r="G167" s="3">
        <v>106</v>
      </c>
      <c r="H167" s="3" t="s">
        <v>8076</v>
      </c>
      <c r="I167" s="252">
        <v>8000</v>
      </c>
      <c r="J167" s="256"/>
      <c r="K167" s="257"/>
      <c r="L167" s="257"/>
      <c r="M167" s="3"/>
    </row>
    <row r="168" spans="1:13">
      <c r="A168" s="4">
        <v>167</v>
      </c>
      <c r="B168" s="3" t="s">
        <v>7626</v>
      </c>
      <c r="C168" s="3" t="s">
        <v>2744</v>
      </c>
      <c r="D168" s="3" t="s">
        <v>2747</v>
      </c>
      <c r="E168" s="3"/>
      <c r="F168" s="7">
        <v>5000</v>
      </c>
      <c r="G168" s="3">
        <v>32</v>
      </c>
      <c r="H168" s="3" t="s">
        <v>8076</v>
      </c>
      <c r="I168" s="252">
        <v>4000</v>
      </c>
      <c r="J168" s="256"/>
      <c r="K168" s="257"/>
      <c r="L168" s="257"/>
      <c r="M168" s="3"/>
    </row>
    <row r="169" spans="1:13" ht="31.5">
      <c r="A169" s="3">
        <v>168</v>
      </c>
      <c r="B169" s="3" t="s">
        <v>7627</v>
      </c>
      <c r="C169" s="3" t="s">
        <v>2744</v>
      </c>
      <c r="D169" s="3" t="s">
        <v>2747</v>
      </c>
      <c r="E169" s="3"/>
      <c r="F169" s="7">
        <v>1300</v>
      </c>
      <c r="G169" s="3">
        <v>238</v>
      </c>
      <c r="H169" s="3" t="s">
        <v>8076</v>
      </c>
      <c r="I169" s="252">
        <v>17000</v>
      </c>
      <c r="J169" s="256"/>
      <c r="K169" s="257"/>
      <c r="L169" s="257"/>
      <c r="M169" s="3"/>
    </row>
    <row r="170" spans="1:13">
      <c r="A170" s="4">
        <v>169</v>
      </c>
      <c r="B170" s="3" t="s">
        <v>7628</v>
      </c>
      <c r="C170" s="3" t="s">
        <v>2744</v>
      </c>
      <c r="D170" s="3" t="s">
        <v>2747</v>
      </c>
      <c r="E170" s="3"/>
      <c r="F170" s="7">
        <v>5000</v>
      </c>
      <c r="G170" s="3">
        <v>148</v>
      </c>
      <c r="H170" s="3" t="s">
        <v>8076</v>
      </c>
      <c r="I170" s="252">
        <v>11000</v>
      </c>
      <c r="J170" s="256"/>
      <c r="K170" s="257"/>
      <c r="L170" s="257"/>
      <c r="M170" s="3"/>
    </row>
    <row r="171" spans="1:13">
      <c r="A171" s="3">
        <v>170</v>
      </c>
      <c r="B171" s="3" t="s">
        <v>7629</v>
      </c>
      <c r="C171" s="3" t="s">
        <v>2744</v>
      </c>
      <c r="D171" s="3" t="s">
        <v>2747</v>
      </c>
      <c r="E171" s="3"/>
      <c r="F171" s="7">
        <v>7000</v>
      </c>
      <c r="G171" s="3">
        <v>208</v>
      </c>
      <c r="H171" s="3" t="s">
        <v>8076</v>
      </c>
      <c r="I171" s="252">
        <v>15000</v>
      </c>
      <c r="J171" s="256"/>
      <c r="K171" s="257"/>
      <c r="L171" s="257"/>
      <c r="M171" s="3"/>
    </row>
    <row r="172" spans="1:13">
      <c r="A172" s="4">
        <v>171</v>
      </c>
      <c r="B172" s="3" t="s">
        <v>7630</v>
      </c>
      <c r="C172" s="3" t="s">
        <v>2744</v>
      </c>
      <c r="D172" s="3" t="s">
        <v>2747</v>
      </c>
      <c r="E172" s="3"/>
      <c r="F172" s="7">
        <v>6000</v>
      </c>
      <c r="G172" s="3">
        <v>74</v>
      </c>
      <c r="H172" s="3" t="s">
        <v>8076</v>
      </c>
      <c r="I172" s="252">
        <v>6500</v>
      </c>
      <c r="J172" s="256"/>
      <c r="K172" s="257"/>
      <c r="L172" s="257"/>
      <c r="M172" s="3"/>
    </row>
    <row r="173" spans="1:13">
      <c r="A173" s="3">
        <v>172</v>
      </c>
      <c r="B173" s="3" t="s">
        <v>2099</v>
      </c>
      <c r="C173" s="3" t="s">
        <v>2744</v>
      </c>
      <c r="D173" s="3" t="s">
        <v>2747</v>
      </c>
      <c r="E173" s="3"/>
      <c r="F173" s="7">
        <v>4000</v>
      </c>
      <c r="G173" s="3">
        <v>198</v>
      </c>
      <c r="H173" s="3" t="s">
        <v>8076</v>
      </c>
      <c r="I173" s="252">
        <v>14500</v>
      </c>
      <c r="J173" s="256"/>
      <c r="K173" s="257"/>
      <c r="L173" s="257"/>
      <c r="M173" s="3"/>
    </row>
    <row r="174" spans="1:13">
      <c r="A174" s="4">
        <v>173</v>
      </c>
      <c r="B174" s="3" t="s">
        <v>2100</v>
      </c>
      <c r="C174" s="3" t="s">
        <v>2744</v>
      </c>
      <c r="D174" s="3" t="s">
        <v>2747</v>
      </c>
      <c r="E174" s="3"/>
      <c r="F174" s="7">
        <v>4000</v>
      </c>
      <c r="G174" s="3">
        <v>44</v>
      </c>
      <c r="H174" s="3" t="s">
        <v>8076</v>
      </c>
      <c r="I174" s="252">
        <v>4500</v>
      </c>
      <c r="J174" s="256"/>
      <c r="K174" s="257"/>
      <c r="L174" s="257"/>
      <c r="M174" s="3"/>
    </row>
    <row r="175" spans="1:13">
      <c r="A175" s="3">
        <v>174</v>
      </c>
      <c r="B175" s="3" t="s">
        <v>2101</v>
      </c>
      <c r="C175" s="3" t="s">
        <v>2744</v>
      </c>
      <c r="D175" s="3" t="s">
        <v>2747</v>
      </c>
      <c r="E175" s="3"/>
      <c r="F175" s="7">
        <v>4000</v>
      </c>
      <c r="G175" s="3">
        <v>60</v>
      </c>
      <c r="H175" s="3" t="s">
        <v>8076</v>
      </c>
      <c r="I175" s="252">
        <v>5500</v>
      </c>
      <c r="J175" s="256"/>
      <c r="K175" s="257"/>
      <c r="L175" s="257"/>
      <c r="M175" s="3"/>
    </row>
    <row r="176" spans="1:13">
      <c r="A176" s="4">
        <v>175</v>
      </c>
      <c r="B176" s="3" t="s">
        <v>2102</v>
      </c>
      <c r="C176" s="3" t="s">
        <v>2744</v>
      </c>
      <c r="D176" s="3" t="s">
        <v>2747</v>
      </c>
      <c r="E176" s="3"/>
      <c r="F176" s="7">
        <v>5000</v>
      </c>
      <c r="G176" s="3">
        <v>40</v>
      </c>
      <c r="H176" s="3" t="s">
        <v>8076</v>
      </c>
      <c r="I176" s="252">
        <v>4500</v>
      </c>
      <c r="J176" s="256"/>
      <c r="K176" s="257"/>
      <c r="L176" s="257"/>
      <c r="M176" s="3"/>
    </row>
    <row r="177" spans="1:13" ht="47.25">
      <c r="A177" s="3">
        <v>176</v>
      </c>
      <c r="B177" s="3" t="s">
        <v>2103</v>
      </c>
      <c r="C177" s="3" t="s">
        <v>2744</v>
      </c>
      <c r="D177" s="3" t="s">
        <v>2747</v>
      </c>
      <c r="E177" s="3"/>
      <c r="F177" s="7">
        <v>5000</v>
      </c>
      <c r="G177" s="3">
        <v>14</v>
      </c>
      <c r="H177" s="3" t="s">
        <v>8076</v>
      </c>
      <c r="I177" s="252">
        <v>3000</v>
      </c>
      <c r="J177" s="256"/>
      <c r="K177" s="257"/>
      <c r="L177" s="257"/>
      <c r="M177" s="3"/>
    </row>
    <row r="178" spans="1:13">
      <c r="A178" s="4">
        <v>177</v>
      </c>
      <c r="B178" s="3" t="s">
        <v>2104</v>
      </c>
      <c r="C178" s="3" t="s">
        <v>3922</v>
      </c>
      <c r="D178" s="3" t="s">
        <v>2747</v>
      </c>
      <c r="E178" s="3"/>
      <c r="F178" s="7">
        <v>1250</v>
      </c>
      <c r="G178" s="3">
        <v>372</v>
      </c>
      <c r="H178" s="3" t="s">
        <v>8087</v>
      </c>
      <c r="I178" s="252" t="s">
        <v>2750</v>
      </c>
      <c r="J178" s="256"/>
      <c r="K178" s="257"/>
      <c r="L178" s="257"/>
      <c r="M178" s="3"/>
    </row>
    <row r="179" spans="1:13" ht="31.5">
      <c r="A179" s="3">
        <v>178</v>
      </c>
      <c r="B179" s="3" t="s">
        <v>2105</v>
      </c>
      <c r="C179" s="3" t="s">
        <v>2106</v>
      </c>
      <c r="D179" s="3" t="s">
        <v>2747</v>
      </c>
      <c r="E179" s="3"/>
      <c r="F179" s="7">
        <v>1250</v>
      </c>
      <c r="G179" s="3">
        <v>240</v>
      </c>
      <c r="H179" s="3" t="s">
        <v>8087</v>
      </c>
      <c r="I179" s="252" t="s">
        <v>2750</v>
      </c>
      <c r="J179" s="256"/>
      <c r="K179" s="257"/>
      <c r="L179" s="257"/>
      <c r="M179" s="3"/>
    </row>
    <row r="180" spans="1:13" ht="31.5">
      <c r="A180" s="4">
        <v>179</v>
      </c>
      <c r="B180" s="3" t="s">
        <v>2108</v>
      </c>
      <c r="C180" s="3" t="s">
        <v>2744</v>
      </c>
      <c r="D180" s="3" t="s">
        <v>2747</v>
      </c>
      <c r="E180" s="3"/>
      <c r="F180" s="7">
        <v>9040</v>
      </c>
      <c r="G180" s="3">
        <v>120</v>
      </c>
      <c r="H180" s="3" t="s">
        <v>8076</v>
      </c>
      <c r="I180" s="252" t="s">
        <v>2750</v>
      </c>
      <c r="J180" s="256"/>
      <c r="K180" s="257"/>
      <c r="L180" s="257"/>
      <c r="M180" s="3"/>
    </row>
    <row r="181" spans="1:13" ht="31.5">
      <c r="A181" s="3">
        <v>180</v>
      </c>
      <c r="B181" s="3" t="s">
        <v>2110</v>
      </c>
      <c r="C181" s="3" t="s">
        <v>2744</v>
      </c>
      <c r="D181" s="3" t="s">
        <v>2747</v>
      </c>
      <c r="E181" s="3"/>
      <c r="F181" s="7">
        <v>5000</v>
      </c>
      <c r="G181" s="3">
        <v>70</v>
      </c>
      <c r="H181" s="3" t="s">
        <v>8076</v>
      </c>
      <c r="I181" s="252">
        <v>6500</v>
      </c>
      <c r="J181" s="256"/>
      <c r="K181" s="257"/>
      <c r="L181" s="257"/>
      <c r="M181" s="3"/>
    </row>
    <row r="182" spans="1:13" ht="31.5">
      <c r="A182" s="4">
        <v>181</v>
      </c>
      <c r="B182" s="3" t="s">
        <v>985</v>
      </c>
      <c r="C182" s="3" t="s">
        <v>986</v>
      </c>
      <c r="D182" s="3" t="s">
        <v>2747</v>
      </c>
      <c r="E182" s="3"/>
      <c r="F182" s="7">
        <v>730</v>
      </c>
      <c r="G182" s="3">
        <v>194</v>
      </c>
      <c r="H182" s="3" t="s">
        <v>8076</v>
      </c>
      <c r="I182" s="252" t="s">
        <v>2750</v>
      </c>
      <c r="J182" s="256"/>
      <c r="K182" s="257"/>
      <c r="L182" s="257"/>
      <c r="M182" s="3"/>
    </row>
    <row r="183" spans="1:13" ht="31.5">
      <c r="A183" s="3">
        <v>182</v>
      </c>
      <c r="B183" s="3" t="s">
        <v>3049</v>
      </c>
      <c r="C183" s="3" t="s">
        <v>3050</v>
      </c>
      <c r="D183" s="3" t="s">
        <v>2747</v>
      </c>
      <c r="E183" s="3"/>
      <c r="F183" s="7">
        <v>1000</v>
      </c>
      <c r="G183" s="3">
        <v>206</v>
      </c>
      <c r="H183" s="3" t="s">
        <v>8087</v>
      </c>
      <c r="I183" s="252">
        <v>20000</v>
      </c>
      <c r="J183" s="256"/>
      <c r="K183" s="257"/>
      <c r="L183" s="257"/>
      <c r="M183" s="3"/>
    </row>
    <row r="184" spans="1:13" ht="31.5">
      <c r="A184" s="4">
        <v>183</v>
      </c>
      <c r="B184" s="3" t="s">
        <v>3051</v>
      </c>
      <c r="C184" s="3" t="s">
        <v>3052</v>
      </c>
      <c r="D184" s="3" t="s">
        <v>2747</v>
      </c>
      <c r="E184" s="3"/>
      <c r="F184" s="7">
        <v>1000</v>
      </c>
      <c r="G184" s="3">
        <v>262</v>
      </c>
      <c r="H184" s="3" t="s">
        <v>8087</v>
      </c>
      <c r="I184" s="252">
        <v>24000</v>
      </c>
      <c r="J184" s="256"/>
      <c r="K184" s="257"/>
      <c r="L184" s="257"/>
      <c r="M184" s="3"/>
    </row>
    <row r="185" spans="1:13" ht="31.5">
      <c r="A185" s="3">
        <v>184</v>
      </c>
      <c r="B185" s="3" t="s">
        <v>3584</v>
      </c>
      <c r="C185" s="3" t="s">
        <v>3585</v>
      </c>
      <c r="D185" s="3" t="s">
        <v>2747</v>
      </c>
      <c r="E185" s="3"/>
      <c r="F185" s="7">
        <v>340</v>
      </c>
      <c r="G185" s="3">
        <v>216</v>
      </c>
      <c r="H185" s="3" t="s">
        <v>1604</v>
      </c>
      <c r="I185" s="252" t="s">
        <v>2750</v>
      </c>
      <c r="J185" s="256"/>
      <c r="K185" s="257"/>
      <c r="L185" s="257"/>
      <c r="M185" s="3"/>
    </row>
    <row r="186" spans="1:13" ht="31.5">
      <c r="A186" s="4">
        <v>185</v>
      </c>
      <c r="B186" s="3" t="s">
        <v>3586</v>
      </c>
      <c r="C186" s="3" t="s">
        <v>3587</v>
      </c>
      <c r="D186" s="3" t="s">
        <v>2747</v>
      </c>
      <c r="E186" s="3"/>
      <c r="F186" s="7">
        <v>500</v>
      </c>
      <c r="G186" s="3">
        <v>200</v>
      </c>
      <c r="H186" s="3" t="s">
        <v>8076</v>
      </c>
      <c r="I186" s="252">
        <v>17000</v>
      </c>
      <c r="J186" s="256"/>
      <c r="K186" s="257"/>
      <c r="L186" s="257"/>
      <c r="M186" s="3"/>
    </row>
    <row r="187" spans="1:13">
      <c r="A187" s="3">
        <v>186</v>
      </c>
      <c r="B187" s="3" t="s">
        <v>3588</v>
      </c>
      <c r="C187" s="3" t="s">
        <v>2744</v>
      </c>
      <c r="D187" s="3" t="s">
        <v>2747</v>
      </c>
      <c r="E187" s="3"/>
      <c r="F187" s="7">
        <v>4000</v>
      </c>
      <c r="G187" s="3">
        <v>36</v>
      </c>
      <c r="H187" s="3" t="s">
        <v>8076</v>
      </c>
      <c r="I187" s="252">
        <v>4000</v>
      </c>
      <c r="J187" s="256"/>
      <c r="K187" s="257"/>
      <c r="L187" s="257"/>
      <c r="M187" s="3"/>
    </row>
    <row r="188" spans="1:13" ht="31.5">
      <c r="A188" s="4">
        <v>187</v>
      </c>
      <c r="B188" s="3" t="s">
        <v>1143</v>
      </c>
      <c r="C188" s="3" t="s">
        <v>1144</v>
      </c>
      <c r="D188" s="3" t="s">
        <v>2747</v>
      </c>
      <c r="E188" s="3"/>
      <c r="F188" s="7">
        <v>1000</v>
      </c>
      <c r="G188" s="3">
        <v>534</v>
      </c>
      <c r="H188" s="3" t="s">
        <v>8087</v>
      </c>
      <c r="I188" s="252">
        <v>45000</v>
      </c>
      <c r="J188" s="256"/>
      <c r="K188" s="257"/>
      <c r="L188" s="257"/>
      <c r="M188" s="3"/>
    </row>
    <row r="189" spans="1:13" ht="63">
      <c r="A189" s="3">
        <v>188</v>
      </c>
      <c r="B189" s="3" t="s">
        <v>1886</v>
      </c>
      <c r="C189" s="3" t="s">
        <v>5721</v>
      </c>
      <c r="D189" s="3" t="s">
        <v>2747</v>
      </c>
      <c r="E189" s="3"/>
      <c r="F189" s="7">
        <v>2000</v>
      </c>
      <c r="G189" s="3">
        <v>600</v>
      </c>
      <c r="H189" s="3" t="s">
        <v>1228</v>
      </c>
      <c r="I189" s="252">
        <v>55000</v>
      </c>
      <c r="J189" s="256"/>
      <c r="K189" s="257"/>
      <c r="L189" s="257"/>
      <c r="M189" s="3"/>
    </row>
    <row r="190" spans="1:13" ht="31.5">
      <c r="A190" s="4">
        <v>189</v>
      </c>
      <c r="B190" s="3" t="s">
        <v>1889</v>
      </c>
      <c r="C190" s="3" t="s">
        <v>1890</v>
      </c>
      <c r="D190" s="3" t="s">
        <v>2747</v>
      </c>
      <c r="E190" s="3"/>
      <c r="F190" s="7">
        <v>5000</v>
      </c>
      <c r="G190" s="3">
        <v>214</v>
      </c>
      <c r="H190" s="3" t="s">
        <v>2161</v>
      </c>
      <c r="I190" s="252" t="s">
        <v>2750</v>
      </c>
      <c r="J190" s="256"/>
      <c r="K190" s="257"/>
      <c r="L190" s="257"/>
      <c r="M190" s="3"/>
    </row>
    <row r="191" spans="1:13">
      <c r="A191" s="3">
        <v>190</v>
      </c>
      <c r="B191" s="3" t="s">
        <v>1891</v>
      </c>
      <c r="C191" s="3" t="s">
        <v>7449</v>
      </c>
      <c r="D191" s="3" t="s">
        <v>2747</v>
      </c>
      <c r="E191" s="3"/>
      <c r="F191" s="7">
        <v>1230</v>
      </c>
      <c r="G191" s="3">
        <v>418</v>
      </c>
      <c r="H191" s="3" t="s">
        <v>2161</v>
      </c>
      <c r="I191" s="252">
        <v>48000</v>
      </c>
      <c r="J191" s="256"/>
      <c r="K191" s="257"/>
      <c r="L191" s="257"/>
      <c r="M191" s="3"/>
    </row>
    <row r="192" spans="1:13" ht="31.5">
      <c r="A192" s="4">
        <v>191</v>
      </c>
      <c r="B192" s="3" t="s">
        <v>3008</v>
      </c>
      <c r="C192" s="3" t="s">
        <v>3009</v>
      </c>
      <c r="D192" s="3" t="s">
        <v>2747</v>
      </c>
      <c r="E192" s="3"/>
      <c r="F192" s="7">
        <v>500</v>
      </c>
      <c r="G192" s="3">
        <v>156</v>
      </c>
      <c r="H192" s="3" t="s">
        <v>8076</v>
      </c>
      <c r="I192" s="252" t="s">
        <v>2750</v>
      </c>
      <c r="J192" s="256"/>
      <c r="K192" s="257"/>
      <c r="L192" s="257"/>
      <c r="M192" s="3"/>
    </row>
    <row r="193" spans="1:13" ht="31.5">
      <c r="A193" s="3">
        <v>192</v>
      </c>
      <c r="B193" s="3" t="s">
        <v>3010</v>
      </c>
      <c r="C193" s="3" t="s">
        <v>3011</v>
      </c>
      <c r="D193" s="3" t="s">
        <v>2747</v>
      </c>
      <c r="E193" s="3"/>
      <c r="F193" s="7">
        <v>10000</v>
      </c>
      <c r="G193" s="3">
        <v>96</v>
      </c>
      <c r="H193" s="3" t="s">
        <v>8076</v>
      </c>
      <c r="I193" s="252">
        <v>7000</v>
      </c>
      <c r="J193" s="256"/>
      <c r="K193" s="257"/>
      <c r="L193" s="257"/>
      <c r="M193" s="3"/>
    </row>
    <row r="194" spans="1:13" ht="31.5">
      <c r="A194" s="4">
        <v>193</v>
      </c>
      <c r="B194" s="3" t="s">
        <v>3012</v>
      </c>
      <c r="C194" s="3" t="s">
        <v>2744</v>
      </c>
      <c r="D194" s="3" t="s">
        <v>2747</v>
      </c>
      <c r="E194" s="3"/>
      <c r="F194" s="7">
        <v>3540</v>
      </c>
      <c r="G194" s="3">
        <v>174</v>
      </c>
      <c r="H194" s="3" t="s">
        <v>8076</v>
      </c>
      <c r="I194" s="252">
        <v>14000</v>
      </c>
      <c r="J194" s="256"/>
      <c r="K194" s="257"/>
      <c r="L194" s="257"/>
      <c r="M194" s="3"/>
    </row>
    <row r="195" spans="1:13" ht="31.5">
      <c r="A195" s="3">
        <v>194</v>
      </c>
      <c r="B195" s="3" t="s">
        <v>4223</v>
      </c>
      <c r="C195" s="3" t="s">
        <v>4224</v>
      </c>
      <c r="D195" s="3" t="s">
        <v>2747</v>
      </c>
      <c r="E195" s="3"/>
      <c r="F195" s="7">
        <v>1000</v>
      </c>
      <c r="G195" s="3">
        <v>366</v>
      </c>
      <c r="H195" s="3" t="s">
        <v>8087</v>
      </c>
      <c r="I195" s="252" t="s">
        <v>2750</v>
      </c>
      <c r="J195" s="256"/>
      <c r="K195" s="257"/>
      <c r="L195" s="257"/>
      <c r="M195" s="3"/>
    </row>
    <row r="196" spans="1:13" ht="31.5">
      <c r="A196" s="4">
        <v>195</v>
      </c>
      <c r="B196" s="3" t="s">
        <v>1061</v>
      </c>
      <c r="C196" s="3" t="s">
        <v>1062</v>
      </c>
      <c r="D196" s="3" t="s">
        <v>2747</v>
      </c>
      <c r="E196" s="3"/>
      <c r="F196" s="7">
        <v>1000</v>
      </c>
      <c r="G196" s="3">
        <v>216</v>
      </c>
      <c r="H196" s="3" t="s">
        <v>8076</v>
      </c>
      <c r="I196" s="252" t="s">
        <v>2750</v>
      </c>
      <c r="J196" s="256"/>
      <c r="K196" s="257"/>
      <c r="L196" s="257"/>
      <c r="M196" s="3"/>
    </row>
    <row r="197" spans="1:13" ht="47.25">
      <c r="A197" s="3">
        <v>196</v>
      </c>
      <c r="B197" s="3" t="s">
        <v>10710</v>
      </c>
      <c r="C197" s="3" t="s">
        <v>9624</v>
      </c>
      <c r="D197" s="3" t="s">
        <v>2747</v>
      </c>
      <c r="E197" s="3"/>
      <c r="F197" s="7">
        <v>1000</v>
      </c>
      <c r="G197" s="3">
        <v>330</v>
      </c>
      <c r="H197" s="3" t="s">
        <v>8076</v>
      </c>
      <c r="I197" s="252">
        <v>24000</v>
      </c>
      <c r="J197" s="256"/>
      <c r="K197" s="257"/>
      <c r="L197" s="257"/>
      <c r="M197" s="3"/>
    </row>
    <row r="198" spans="1:13">
      <c r="A198" s="4">
        <v>197</v>
      </c>
      <c r="B198" s="3" t="s">
        <v>9625</v>
      </c>
      <c r="C198" s="3" t="s">
        <v>9626</v>
      </c>
      <c r="D198" s="3" t="s">
        <v>2747</v>
      </c>
      <c r="E198" s="3"/>
      <c r="F198" s="7">
        <v>2000</v>
      </c>
      <c r="G198" s="3">
        <v>276</v>
      </c>
      <c r="H198" s="3" t="s">
        <v>8087</v>
      </c>
      <c r="I198" s="252" t="s">
        <v>2750</v>
      </c>
      <c r="J198" s="256"/>
      <c r="K198" s="257"/>
      <c r="L198" s="257"/>
      <c r="M198" s="3"/>
    </row>
    <row r="199" spans="1:13" ht="31.5">
      <c r="A199" s="3">
        <v>198</v>
      </c>
      <c r="B199" s="3" t="s">
        <v>8589</v>
      </c>
      <c r="C199" s="3" t="s">
        <v>8590</v>
      </c>
      <c r="D199" s="3" t="s">
        <v>2747</v>
      </c>
      <c r="E199" s="3"/>
      <c r="F199" s="7">
        <v>540</v>
      </c>
      <c r="G199" s="3">
        <v>274</v>
      </c>
      <c r="H199" s="3" t="s">
        <v>8087</v>
      </c>
      <c r="I199" s="252">
        <v>43000</v>
      </c>
      <c r="J199" s="256"/>
      <c r="K199" s="257"/>
      <c r="L199" s="257"/>
      <c r="M199" s="3"/>
    </row>
    <row r="200" spans="1:13" ht="31.5">
      <c r="A200" s="4">
        <v>199</v>
      </c>
      <c r="B200" s="3" t="s">
        <v>2425</v>
      </c>
      <c r="C200" s="3"/>
      <c r="D200" s="3" t="s">
        <v>2747</v>
      </c>
      <c r="E200" s="3"/>
      <c r="F200" s="7">
        <v>3000</v>
      </c>
      <c r="G200" s="3">
        <v>254</v>
      </c>
      <c r="H200" s="3" t="s">
        <v>733</v>
      </c>
      <c r="I200" s="252">
        <v>30000</v>
      </c>
      <c r="J200" s="256"/>
      <c r="K200" s="257"/>
      <c r="L200" s="257"/>
      <c r="M200" s="3"/>
    </row>
    <row r="201" spans="1:13">
      <c r="A201" s="3">
        <v>200</v>
      </c>
      <c r="B201" s="3" t="s">
        <v>9728</v>
      </c>
      <c r="C201" s="3" t="s">
        <v>9729</v>
      </c>
      <c r="D201" s="3" t="s">
        <v>2747</v>
      </c>
      <c r="E201" s="3"/>
      <c r="F201" s="7">
        <v>1000</v>
      </c>
      <c r="G201" s="3">
        <v>298</v>
      </c>
      <c r="H201" s="3" t="s">
        <v>8076</v>
      </c>
      <c r="I201" s="252">
        <v>24000</v>
      </c>
      <c r="J201" s="256"/>
      <c r="K201" s="257"/>
      <c r="L201" s="257"/>
      <c r="M201" s="3"/>
    </row>
    <row r="202" spans="1:13" ht="31.5">
      <c r="A202" s="4">
        <v>201</v>
      </c>
      <c r="B202" s="3" t="s">
        <v>9735</v>
      </c>
      <c r="C202" s="3" t="s">
        <v>9736</v>
      </c>
      <c r="D202" s="3" t="s">
        <v>2747</v>
      </c>
      <c r="E202" s="3"/>
      <c r="F202" s="7">
        <v>500</v>
      </c>
      <c r="G202" s="3">
        <v>276</v>
      </c>
      <c r="H202" s="3" t="s">
        <v>8087</v>
      </c>
      <c r="I202" s="252" t="s">
        <v>2750</v>
      </c>
      <c r="J202" s="256"/>
      <c r="K202" s="257"/>
      <c r="L202" s="257"/>
      <c r="M202" s="3"/>
    </row>
    <row r="203" spans="1:13" ht="31.5">
      <c r="A203" s="3">
        <v>202</v>
      </c>
      <c r="B203" s="3" t="s">
        <v>9737</v>
      </c>
      <c r="C203" s="3"/>
      <c r="D203" s="3" t="s">
        <v>2747</v>
      </c>
      <c r="E203" s="3"/>
      <c r="F203" s="7">
        <v>2000</v>
      </c>
      <c r="G203" s="3">
        <v>132</v>
      </c>
      <c r="H203" s="3" t="s">
        <v>8087</v>
      </c>
      <c r="I203" s="252" t="s">
        <v>2750</v>
      </c>
      <c r="J203" s="256"/>
      <c r="K203" s="257"/>
      <c r="L203" s="257"/>
      <c r="M203" s="3"/>
    </row>
    <row r="204" spans="1:13" ht="31.5">
      <c r="A204" s="4">
        <v>203</v>
      </c>
      <c r="B204" s="3" t="s">
        <v>9738</v>
      </c>
      <c r="C204" s="3" t="s">
        <v>9739</v>
      </c>
      <c r="D204" s="3" t="s">
        <v>2747</v>
      </c>
      <c r="E204" s="3"/>
      <c r="F204" s="7">
        <v>1000</v>
      </c>
      <c r="G204" s="3">
        <v>270</v>
      </c>
      <c r="H204" s="3" t="s">
        <v>8087</v>
      </c>
      <c r="I204" s="252">
        <v>26000</v>
      </c>
      <c r="J204" s="256"/>
      <c r="K204" s="257"/>
      <c r="L204" s="257"/>
      <c r="M204" s="3"/>
    </row>
    <row r="205" spans="1:13" ht="47.25">
      <c r="A205" s="3">
        <v>204</v>
      </c>
      <c r="B205" s="3" t="s">
        <v>9740</v>
      </c>
      <c r="C205" s="3" t="s">
        <v>10807</v>
      </c>
      <c r="D205" s="3" t="s">
        <v>2747</v>
      </c>
      <c r="E205" s="3"/>
      <c r="F205" s="7">
        <v>600</v>
      </c>
      <c r="G205" s="3">
        <v>218</v>
      </c>
      <c r="H205" s="3" t="s">
        <v>8087</v>
      </c>
      <c r="I205" s="252">
        <v>22000</v>
      </c>
      <c r="J205" s="256"/>
      <c r="K205" s="257"/>
      <c r="L205" s="257"/>
      <c r="M205" s="3"/>
    </row>
    <row r="206" spans="1:13">
      <c r="A206" s="4">
        <v>205</v>
      </c>
      <c r="B206" s="3" t="s">
        <v>10808</v>
      </c>
      <c r="C206" s="3" t="s">
        <v>10809</v>
      </c>
      <c r="D206" s="3" t="s">
        <v>2747</v>
      </c>
      <c r="E206" s="3"/>
      <c r="F206" s="7">
        <v>830</v>
      </c>
      <c r="G206" s="3">
        <v>550</v>
      </c>
      <c r="H206" s="3" t="s">
        <v>1228</v>
      </c>
      <c r="I206" s="252" t="s">
        <v>2750</v>
      </c>
      <c r="J206" s="256"/>
      <c r="K206" s="257"/>
      <c r="L206" s="257"/>
      <c r="M206" s="3"/>
    </row>
    <row r="207" spans="1:13" ht="31.5">
      <c r="A207" s="3">
        <v>206</v>
      </c>
      <c r="B207" s="3" t="s">
        <v>10817</v>
      </c>
      <c r="C207" s="3"/>
      <c r="D207" s="3" t="s">
        <v>2747</v>
      </c>
      <c r="E207" s="3"/>
      <c r="F207" s="7">
        <v>1500</v>
      </c>
      <c r="G207" s="3">
        <v>76</v>
      </c>
      <c r="H207" s="3" t="s">
        <v>1604</v>
      </c>
      <c r="I207" s="252" t="s">
        <v>2750</v>
      </c>
      <c r="J207" s="256"/>
      <c r="K207" s="257"/>
      <c r="L207" s="257"/>
      <c r="M207" s="3"/>
    </row>
    <row r="208" spans="1:13" ht="31.5">
      <c r="A208" s="4">
        <v>207</v>
      </c>
      <c r="B208" s="3" t="s">
        <v>222</v>
      </c>
      <c r="C208" s="3" t="s">
        <v>223</v>
      </c>
      <c r="D208" s="3" t="s">
        <v>2747</v>
      </c>
      <c r="E208" s="3"/>
      <c r="F208" s="7">
        <v>600</v>
      </c>
      <c r="G208" s="3">
        <v>202</v>
      </c>
      <c r="H208" s="3" t="s">
        <v>8087</v>
      </c>
      <c r="I208" s="252" t="s">
        <v>2750</v>
      </c>
      <c r="J208" s="256"/>
      <c r="K208" s="257"/>
      <c r="L208" s="257"/>
      <c r="M208" s="3"/>
    </row>
    <row r="209" spans="1:13" ht="47.25">
      <c r="A209" s="3">
        <v>208</v>
      </c>
      <c r="B209" s="3" t="s">
        <v>2438</v>
      </c>
      <c r="C209" s="3" t="s">
        <v>4072</v>
      </c>
      <c r="D209" s="3" t="s">
        <v>2747</v>
      </c>
      <c r="E209" s="3"/>
      <c r="F209" s="7">
        <v>840</v>
      </c>
      <c r="G209" s="3">
        <v>222</v>
      </c>
      <c r="H209" s="3" t="s">
        <v>8087</v>
      </c>
      <c r="I209" s="252">
        <v>19000</v>
      </c>
      <c r="J209" s="256"/>
      <c r="K209" s="257"/>
      <c r="L209" s="257"/>
      <c r="M209" s="3"/>
    </row>
    <row r="210" spans="1:13" ht="47.25">
      <c r="A210" s="4">
        <v>209</v>
      </c>
      <c r="B210" s="3" t="s">
        <v>4079</v>
      </c>
      <c r="C210" s="3" t="s">
        <v>4080</v>
      </c>
      <c r="D210" s="3" t="s">
        <v>2747</v>
      </c>
      <c r="E210" s="3"/>
      <c r="F210" s="7">
        <v>510</v>
      </c>
      <c r="G210" s="3">
        <v>198</v>
      </c>
      <c r="H210" s="3" t="s">
        <v>8076</v>
      </c>
      <c r="I210" s="252">
        <v>16500</v>
      </c>
      <c r="J210" s="256"/>
      <c r="K210" s="257"/>
      <c r="L210" s="257"/>
      <c r="M210" s="3"/>
    </row>
    <row r="211" spans="1:13">
      <c r="A211" s="3">
        <v>210</v>
      </c>
      <c r="B211" s="3" t="s">
        <v>6352</v>
      </c>
      <c r="C211" s="3"/>
      <c r="D211" s="3" t="s">
        <v>2747</v>
      </c>
      <c r="E211" s="3"/>
      <c r="F211" s="7">
        <v>1500</v>
      </c>
      <c r="G211" s="3">
        <v>182</v>
      </c>
      <c r="H211" s="3" t="s">
        <v>8076</v>
      </c>
      <c r="I211" s="252">
        <v>19500</v>
      </c>
      <c r="J211" s="256"/>
      <c r="K211" s="257"/>
      <c r="L211" s="257"/>
      <c r="M211" s="3"/>
    </row>
    <row r="212" spans="1:13" ht="31.5">
      <c r="A212" s="4">
        <v>211</v>
      </c>
      <c r="B212" s="3" t="s">
        <v>6353</v>
      </c>
      <c r="C212" s="3" t="s">
        <v>6354</v>
      </c>
      <c r="D212" s="3" t="s">
        <v>2747</v>
      </c>
      <c r="E212" s="3"/>
      <c r="F212" s="7">
        <v>1000</v>
      </c>
      <c r="G212" s="3">
        <v>518</v>
      </c>
      <c r="H212" s="3" t="s">
        <v>8087</v>
      </c>
      <c r="I212" s="252">
        <v>45000</v>
      </c>
      <c r="J212" s="256"/>
      <c r="K212" s="257"/>
      <c r="L212" s="257"/>
      <c r="M212" s="3"/>
    </row>
    <row r="213" spans="1:13" ht="31.5">
      <c r="A213" s="3">
        <v>212</v>
      </c>
      <c r="B213" s="3" t="s">
        <v>6355</v>
      </c>
      <c r="C213" s="3" t="s">
        <v>9734</v>
      </c>
      <c r="D213" s="3" t="s">
        <v>2747</v>
      </c>
      <c r="E213" s="3"/>
      <c r="F213" s="7">
        <v>1000</v>
      </c>
      <c r="G213" s="3">
        <v>524</v>
      </c>
      <c r="H213" s="3" t="s">
        <v>2161</v>
      </c>
      <c r="I213" s="252">
        <v>62000</v>
      </c>
      <c r="J213" s="256"/>
      <c r="K213" s="257"/>
      <c r="L213" s="257"/>
      <c r="M213" s="3"/>
    </row>
    <row r="214" spans="1:13" ht="31.5">
      <c r="A214" s="4">
        <v>213</v>
      </c>
      <c r="B214" s="3" t="s">
        <v>1303</v>
      </c>
      <c r="C214" s="3" t="s">
        <v>1304</v>
      </c>
      <c r="D214" s="3" t="s">
        <v>2747</v>
      </c>
      <c r="E214" s="3"/>
      <c r="F214" s="7">
        <v>1000</v>
      </c>
      <c r="G214" s="3">
        <v>524</v>
      </c>
      <c r="H214" s="3" t="s">
        <v>4478</v>
      </c>
      <c r="I214" s="252">
        <v>53000</v>
      </c>
      <c r="J214" s="256"/>
      <c r="K214" s="257"/>
      <c r="L214" s="257"/>
      <c r="M214" s="3"/>
    </row>
    <row r="215" spans="1:13" ht="31.5">
      <c r="A215" s="3">
        <v>214</v>
      </c>
      <c r="B215" s="3" t="s">
        <v>3640</v>
      </c>
      <c r="C215" s="3"/>
      <c r="D215" s="3" t="s">
        <v>2747</v>
      </c>
      <c r="E215" s="3"/>
      <c r="F215" s="7">
        <v>3000</v>
      </c>
      <c r="G215" s="3">
        <v>240</v>
      </c>
      <c r="H215" s="3" t="s">
        <v>8087</v>
      </c>
      <c r="I215" s="252" t="s">
        <v>2750</v>
      </c>
      <c r="J215" s="256"/>
      <c r="K215" s="257"/>
      <c r="L215" s="257"/>
      <c r="M215" s="3"/>
    </row>
    <row r="216" spans="1:13" ht="31.5">
      <c r="A216" s="4">
        <v>215</v>
      </c>
      <c r="B216" s="3" t="s">
        <v>3641</v>
      </c>
      <c r="C216" s="3" t="s">
        <v>2744</v>
      </c>
      <c r="D216" s="3" t="s">
        <v>2747</v>
      </c>
      <c r="E216" s="3"/>
      <c r="F216" s="7">
        <v>3000</v>
      </c>
      <c r="G216" s="3">
        <v>1568</v>
      </c>
      <c r="H216" s="3" t="s">
        <v>2161</v>
      </c>
      <c r="I216" s="252" t="s">
        <v>2750</v>
      </c>
      <c r="J216" s="256"/>
      <c r="K216" s="257"/>
      <c r="L216" s="257"/>
      <c r="M216" s="3"/>
    </row>
    <row r="217" spans="1:13" ht="31.5">
      <c r="A217" s="3">
        <v>216</v>
      </c>
      <c r="B217" s="3" t="s">
        <v>4298</v>
      </c>
      <c r="C217" s="3" t="s">
        <v>4299</v>
      </c>
      <c r="D217" s="3" t="s">
        <v>2747</v>
      </c>
      <c r="E217" s="3"/>
      <c r="F217" s="7">
        <v>1000</v>
      </c>
      <c r="G217" s="3">
        <v>162</v>
      </c>
      <c r="H217" s="3" t="s">
        <v>8087</v>
      </c>
      <c r="I217" s="252">
        <v>21000</v>
      </c>
      <c r="J217" s="256"/>
      <c r="K217" s="257"/>
      <c r="L217" s="257"/>
      <c r="M217" s="3"/>
    </row>
    <row r="218" spans="1:13" ht="31.5">
      <c r="A218" s="4">
        <v>217</v>
      </c>
      <c r="B218" s="3" t="s">
        <v>4320</v>
      </c>
      <c r="C218" s="3"/>
      <c r="D218" s="3" t="s">
        <v>2747</v>
      </c>
      <c r="E218" s="3"/>
      <c r="F218" s="7">
        <v>500</v>
      </c>
      <c r="G218" s="3">
        <v>304</v>
      </c>
      <c r="H218" s="3" t="s">
        <v>734</v>
      </c>
      <c r="I218" s="252" t="s">
        <v>2750</v>
      </c>
      <c r="J218" s="256"/>
      <c r="K218" s="257"/>
      <c r="L218" s="257"/>
      <c r="M218" s="3"/>
    </row>
    <row r="219" spans="1:13" ht="31.5">
      <c r="A219" s="3">
        <v>218</v>
      </c>
      <c r="B219" s="3" t="s">
        <v>642</v>
      </c>
      <c r="C219" s="3" t="s">
        <v>5029</v>
      </c>
      <c r="D219" s="3" t="s">
        <v>2747</v>
      </c>
      <c r="E219" s="3"/>
      <c r="F219" s="7">
        <v>540</v>
      </c>
      <c r="G219" s="3">
        <v>276</v>
      </c>
      <c r="H219" s="3" t="s">
        <v>8087</v>
      </c>
      <c r="I219" s="252">
        <v>24000</v>
      </c>
      <c r="J219" s="256"/>
      <c r="K219" s="257"/>
      <c r="L219" s="257"/>
      <c r="M219" s="3"/>
    </row>
    <row r="220" spans="1:13" ht="31.5">
      <c r="A220" s="4">
        <v>219</v>
      </c>
      <c r="B220" s="3" t="s">
        <v>5031</v>
      </c>
      <c r="C220" s="3" t="s">
        <v>8584</v>
      </c>
      <c r="D220" s="3" t="s">
        <v>2747</v>
      </c>
      <c r="E220" s="3"/>
      <c r="F220" s="7">
        <v>1000</v>
      </c>
      <c r="G220" s="3">
        <v>376</v>
      </c>
      <c r="H220" s="3" t="s">
        <v>4478</v>
      </c>
      <c r="I220" s="252" t="s">
        <v>2750</v>
      </c>
      <c r="J220" s="256"/>
      <c r="K220" s="257"/>
      <c r="L220" s="257"/>
      <c r="M220" s="3"/>
    </row>
    <row r="221" spans="1:13">
      <c r="A221" s="3">
        <v>220</v>
      </c>
      <c r="B221" s="3" t="s">
        <v>5032</v>
      </c>
      <c r="C221" s="3"/>
      <c r="D221" s="3" t="s">
        <v>2747</v>
      </c>
      <c r="E221" s="3"/>
      <c r="F221" s="7">
        <v>2000</v>
      </c>
      <c r="G221" s="3">
        <v>956</v>
      </c>
      <c r="H221" s="3" t="s">
        <v>1228</v>
      </c>
      <c r="I221" s="252">
        <v>90000</v>
      </c>
      <c r="J221" s="256"/>
      <c r="K221" s="257"/>
      <c r="L221" s="257"/>
      <c r="M221" s="3"/>
    </row>
    <row r="222" spans="1:13" ht="31.5">
      <c r="A222" s="4">
        <v>221</v>
      </c>
      <c r="B222" s="3" t="s">
        <v>6148</v>
      </c>
      <c r="C222" s="3" t="s">
        <v>6149</v>
      </c>
      <c r="D222" s="3" t="s">
        <v>2747</v>
      </c>
      <c r="E222" s="3"/>
      <c r="F222" s="7">
        <v>860</v>
      </c>
      <c r="G222" s="3">
        <v>352</v>
      </c>
      <c r="H222" s="3" t="s">
        <v>8087</v>
      </c>
      <c r="I222" s="252">
        <v>30000</v>
      </c>
      <c r="J222" s="256"/>
      <c r="K222" s="257"/>
      <c r="L222" s="257"/>
      <c r="M222" s="3"/>
    </row>
    <row r="223" spans="1:13">
      <c r="A223" s="3">
        <v>222</v>
      </c>
      <c r="B223" s="3" t="s">
        <v>6150</v>
      </c>
      <c r="C223" s="3" t="s">
        <v>6151</v>
      </c>
      <c r="D223" s="3" t="s">
        <v>2747</v>
      </c>
      <c r="E223" s="3"/>
      <c r="F223" s="7">
        <v>1040</v>
      </c>
      <c r="G223" s="3">
        <v>232</v>
      </c>
      <c r="H223" s="3" t="s">
        <v>8087</v>
      </c>
      <c r="I223" s="252" t="s">
        <v>2750</v>
      </c>
      <c r="J223" s="256"/>
      <c r="K223" s="257"/>
      <c r="L223" s="257"/>
      <c r="M223" s="3"/>
    </row>
    <row r="224" spans="1:13" ht="47.25">
      <c r="A224" s="4">
        <v>223</v>
      </c>
      <c r="B224" s="3" t="s">
        <v>6152</v>
      </c>
      <c r="C224" s="3" t="s">
        <v>6153</v>
      </c>
      <c r="D224" s="3" t="s">
        <v>2747</v>
      </c>
      <c r="E224" s="3"/>
      <c r="F224" s="7">
        <v>1000</v>
      </c>
      <c r="G224" s="3">
        <v>304</v>
      </c>
      <c r="H224" s="3" t="s">
        <v>8087</v>
      </c>
      <c r="I224" s="252" t="s">
        <v>2750</v>
      </c>
      <c r="J224" s="256"/>
      <c r="K224" s="257"/>
      <c r="L224" s="257"/>
      <c r="M224" s="3"/>
    </row>
    <row r="225" spans="1:13" ht="31.5">
      <c r="A225" s="3">
        <v>224</v>
      </c>
      <c r="B225" s="3" t="s">
        <v>2772</v>
      </c>
      <c r="C225" s="3" t="s">
        <v>2773</v>
      </c>
      <c r="D225" s="3" t="s">
        <v>2747</v>
      </c>
      <c r="E225" s="3"/>
      <c r="F225" s="7">
        <v>2000</v>
      </c>
      <c r="G225" s="3">
        <v>224</v>
      </c>
      <c r="H225" s="3" t="s">
        <v>8076</v>
      </c>
      <c r="I225" s="252">
        <v>19000</v>
      </c>
      <c r="J225" s="256"/>
      <c r="K225" s="257"/>
      <c r="L225" s="257"/>
      <c r="M225" s="3"/>
    </row>
    <row r="226" spans="1:13" ht="31.5">
      <c r="A226" s="4">
        <v>225</v>
      </c>
      <c r="B226" s="3" t="s">
        <v>2775</v>
      </c>
      <c r="C226" s="3" t="s">
        <v>1890</v>
      </c>
      <c r="D226" s="3" t="s">
        <v>2747</v>
      </c>
      <c r="E226" s="3"/>
      <c r="F226" s="7">
        <v>740</v>
      </c>
      <c r="G226" s="3">
        <v>170</v>
      </c>
      <c r="H226" s="3" t="s">
        <v>8087</v>
      </c>
      <c r="I226" s="252" t="s">
        <v>2750</v>
      </c>
      <c r="J226" s="256"/>
      <c r="K226" s="257"/>
      <c r="L226" s="257"/>
      <c r="M226" s="3"/>
    </row>
    <row r="227" spans="1:13" ht="63">
      <c r="A227" s="3">
        <v>226</v>
      </c>
      <c r="B227" s="3" t="s">
        <v>4058</v>
      </c>
      <c r="C227" s="3" t="s">
        <v>4059</v>
      </c>
      <c r="D227" s="3" t="s">
        <v>2747</v>
      </c>
      <c r="E227" s="3"/>
      <c r="F227" s="7">
        <v>1000</v>
      </c>
      <c r="G227" s="3">
        <v>220</v>
      </c>
      <c r="H227" s="3" t="s">
        <v>8087</v>
      </c>
      <c r="I227" s="252">
        <v>24000</v>
      </c>
      <c r="J227" s="256"/>
      <c r="K227" s="257"/>
      <c r="L227" s="257"/>
      <c r="M227" s="3"/>
    </row>
    <row r="228" spans="1:13" ht="47.25">
      <c r="A228" s="4">
        <v>227</v>
      </c>
      <c r="B228" s="3" t="s">
        <v>4063</v>
      </c>
      <c r="C228" s="3" t="s">
        <v>4076</v>
      </c>
      <c r="D228" s="3" t="s">
        <v>2747</v>
      </c>
      <c r="E228" s="3"/>
      <c r="F228" s="7">
        <v>650</v>
      </c>
      <c r="G228" s="3">
        <v>860</v>
      </c>
      <c r="H228" s="3" t="s">
        <v>1228</v>
      </c>
      <c r="I228" s="252" t="s">
        <v>2750</v>
      </c>
      <c r="J228" s="256"/>
      <c r="K228" s="257"/>
      <c r="L228" s="257"/>
      <c r="M228" s="3"/>
    </row>
    <row r="229" spans="1:13" ht="31.5">
      <c r="A229" s="3">
        <v>228</v>
      </c>
      <c r="B229" s="3" t="s">
        <v>3381</v>
      </c>
      <c r="C229" s="3" t="s">
        <v>3407</v>
      </c>
      <c r="D229" s="3" t="s">
        <v>2747</v>
      </c>
      <c r="E229" s="3"/>
      <c r="F229" s="7">
        <v>2040</v>
      </c>
      <c r="G229" s="3">
        <v>319</v>
      </c>
      <c r="H229" s="3" t="s">
        <v>8087</v>
      </c>
      <c r="I229" s="252" t="s">
        <v>2750</v>
      </c>
      <c r="J229" s="256"/>
      <c r="K229" s="257"/>
      <c r="L229" s="257"/>
      <c r="M229" s="3"/>
    </row>
    <row r="230" spans="1:13" ht="31.5">
      <c r="A230" s="4">
        <v>229</v>
      </c>
      <c r="B230" s="3" t="s">
        <v>3408</v>
      </c>
      <c r="C230" s="3" t="s">
        <v>3409</v>
      </c>
      <c r="D230" s="3" t="s">
        <v>2747</v>
      </c>
      <c r="E230" s="3"/>
      <c r="F230" s="7">
        <v>1000</v>
      </c>
      <c r="G230" s="3">
        <v>439</v>
      </c>
      <c r="H230" s="3" t="s">
        <v>8087</v>
      </c>
      <c r="I230" s="252" t="s">
        <v>2750</v>
      </c>
      <c r="J230" s="256"/>
      <c r="K230" s="257"/>
      <c r="L230" s="257"/>
      <c r="M230" s="3"/>
    </row>
    <row r="231" spans="1:13" ht="47.25">
      <c r="A231" s="3">
        <v>230</v>
      </c>
      <c r="B231" s="3" t="s">
        <v>3363</v>
      </c>
      <c r="C231" s="3" t="s">
        <v>2744</v>
      </c>
      <c r="D231" s="3" t="s">
        <v>2747</v>
      </c>
      <c r="E231" s="3"/>
      <c r="F231" s="7">
        <v>3000</v>
      </c>
      <c r="G231" s="3">
        <v>48</v>
      </c>
      <c r="H231" s="3" t="s">
        <v>8076</v>
      </c>
      <c r="I231" s="252">
        <v>6000</v>
      </c>
      <c r="J231" s="256"/>
      <c r="K231" s="257"/>
      <c r="L231" s="257"/>
      <c r="M231" s="3"/>
    </row>
    <row r="232" spans="1:13">
      <c r="A232" s="4">
        <v>231</v>
      </c>
      <c r="B232" s="3" t="s">
        <v>3364</v>
      </c>
      <c r="C232" s="3" t="s">
        <v>3011</v>
      </c>
      <c r="D232" s="3" t="s">
        <v>2747</v>
      </c>
      <c r="E232" s="3"/>
      <c r="F232" s="7">
        <v>70000</v>
      </c>
      <c r="G232" s="3">
        <v>70</v>
      </c>
      <c r="H232" s="3" t="s">
        <v>3449</v>
      </c>
      <c r="I232" s="252" t="s">
        <v>2750</v>
      </c>
      <c r="J232" s="256"/>
      <c r="K232" s="257"/>
      <c r="L232" s="257"/>
      <c r="M232" s="3"/>
    </row>
    <row r="233" spans="1:13" ht="47.25">
      <c r="A233" s="3">
        <v>232</v>
      </c>
      <c r="B233" s="3" t="s">
        <v>4484</v>
      </c>
      <c r="C233" s="3" t="s">
        <v>4485</v>
      </c>
      <c r="D233" s="3" t="s">
        <v>2747</v>
      </c>
      <c r="E233" s="3"/>
      <c r="F233" s="7">
        <v>500</v>
      </c>
      <c r="G233" s="3">
        <v>180</v>
      </c>
      <c r="H233" s="3" t="s">
        <v>8076</v>
      </c>
      <c r="I233" s="252">
        <v>16000</v>
      </c>
      <c r="J233" s="256"/>
      <c r="K233" s="257"/>
      <c r="L233" s="257"/>
      <c r="M233" s="3"/>
    </row>
    <row r="234" spans="1:13" ht="31.5">
      <c r="A234" s="4">
        <v>233</v>
      </c>
      <c r="B234" s="3" t="s">
        <v>8019</v>
      </c>
      <c r="C234" s="3" t="s">
        <v>8020</v>
      </c>
      <c r="D234" s="3" t="s">
        <v>2747</v>
      </c>
      <c r="E234" s="3"/>
      <c r="F234" s="7">
        <v>2030</v>
      </c>
      <c r="G234" s="3">
        <v>600</v>
      </c>
      <c r="H234" s="3" t="s">
        <v>8087</v>
      </c>
      <c r="I234" s="252">
        <v>86600</v>
      </c>
      <c r="J234" s="256"/>
      <c r="K234" s="257"/>
      <c r="L234" s="257"/>
      <c r="M234" s="3"/>
    </row>
    <row r="235" spans="1:13" ht="47.25">
      <c r="A235" s="3">
        <v>234</v>
      </c>
      <c r="B235" s="3" t="s">
        <v>8021</v>
      </c>
      <c r="C235" s="3" t="s">
        <v>8022</v>
      </c>
      <c r="D235" s="3" t="s">
        <v>2747</v>
      </c>
      <c r="E235" s="3"/>
      <c r="F235" s="7">
        <v>1040</v>
      </c>
      <c r="G235" s="3">
        <v>546</v>
      </c>
      <c r="H235" s="3" t="s">
        <v>8087</v>
      </c>
      <c r="I235" s="252" t="s">
        <v>2750</v>
      </c>
      <c r="J235" s="256"/>
      <c r="K235" s="257"/>
      <c r="L235" s="257"/>
      <c r="M235" s="3"/>
    </row>
    <row r="236" spans="1:13" ht="31.5">
      <c r="A236" s="4">
        <v>235</v>
      </c>
      <c r="B236" s="3" t="s">
        <v>9111</v>
      </c>
      <c r="C236" s="3" t="s">
        <v>3922</v>
      </c>
      <c r="D236" s="3" t="s">
        <v>2747</v>
      </c>
      <c r="E236" s="3"/>
      <c r="F236" s="7">
        <v>1050</v>
      </c>
      <c r="G236" s="3">
        <v>244</v>
      </c>
      <c r="H236" s="3" t="s">
        <v>8087</v>
      </c>
      <c r="I236" s="252">
        <v>28000</v>
      </c>
      <c r="J236" s="256"/>
      <c r="K236" s="257"/>
      <c r="L236" s="257"/>
      <c r="M236" s="3"/>
    </row>
    <row r="237" spans="1:13" ht="31.5">
      <c r="A237" s="3">
        <v>236</v>
      </c>
      <c r="B237" s="3" t="s">
        <v>9112</v>
      </c>
      <c r="C237" s="3" t="s">
        <v>8025</v>
      </c>
      <c r="D237" s="3" t="s">
        <v>2747</v>
      </c>
      <c r="E237" s="3"/>
      <c r="F237" s="7">
        <v>3000</v>
      </c>
      <c r="G237" s="3">
        <v>558</v>
      </c>
      <c r="H237" s="3" t="s">
        <v>1228</v>
      </c>
      <c r="I237" s="252" t="s">
        <v>2750</v>
      </c>
      <c r="J237" s="256"/>
      <c r="K237" s="257"/>
      <c r="L237" s="257"/>
      <c r="M237" s="3"/>
    </row>
    <row r="238" spans="1:13" ht="31.5">
      <c r="A238" s="4">
        <v>237</v>
      </c>
      <c r="B238" s="3" t="s">
        <v>8026</v>
      </c>
      <c r="C238" s="3" t="s">
        <v>8027</v>
      </c>
      <c r="D238" s="3" t="s">
        <v>2747</v>
      </c>
      <c r="E238" s="3"/>
      <c r="F238" s="7">
        <v>500</v>
      </c>
      <c r="G238" s="3">
        <v>775</v>
      </c>
      <c r="H238" s="3" t="s">
        <v>2161</v>
      </c>
      <c r="I238" s="252">
        <v>95000</v>
      </c>
      <c r="J238" s="256"/>
      <c r="K238" s="257"/>
      <c r="L238" s="257"/>
      <c r="M238" s="3"/>
    </row>
    <row r="239" spans="1:13" ht="31.5">
      <c r="A239" s="3">
        <v>238</v>
      </c>
      <c r="B239" s="3" t="s">
        <v>8029</v>
      </c>
      <c r="C239" s="3" t="s">
        <v>8030</v>
      </c>
      <c r="D239" s="3" t="s">
        <v>2747</v>
      </c>
      <c r="E239" s="3"/>
      <c r="F239" s="7">
        <v>20000</v>
      </c>
      <c r="G239" s="3">
        <v>100</v>
      </c>
      <c r="H239" s="3" t="s">
        <v>8076</v>
      </c>
      <c r="I239" s="252">
        <v>4500</v>
      </c>
      <c r="J239" s="256"/>
      <c r="K239" s="257"/>
      <c r="L239" s="257"/>
      <c r="M239" s="3"/>
    </row>
    <row r="240" spans="1:13" ht="47.25">
      <c r="A240" s="4">
        <v>239</v>
      </c>
      <c r="B240" s="3" t="s">
        <v>8000</v>
      </c>
      <c r="C240" s="3" t="s">
        <v>8030</v>
      </c>
      <c r="D240" s="3" t="s">
        <v>2747</v>
      </c>
      <c r="E240" s="3"/>
      <c r="F240" s="7">
        <v>10500</v>
      </c>
      <c r="G240" s="3">
        <v>332</v>
      </c>
      <c r="H240" s="3" t="s">
        <v>8076</v>
      </c>
      <c r="I240" s="252">
        <v>13000</v>
      </c>
      <c r="J240" s="256"/>
      <c r="K240" s="257"/>
      <c r="L240" s="257"/>
      <c r="M240" s="3"/>
    </row>
    <row r="241" spans="1:13" ht="31.5">
      <c r="A241" s="3">
        <v>240</v>
      </c>
      <c r="B241" s="3" t="s">
        <v>8003</v>
      </c>
      <c r="C241" s="3" t="s">
        <v>6947</v>
      </c>
      <c r="D241" s="3" t="s">
        <v>2747</v>
      </c>
      <c r="E241" s="3"/>
      <c r="F241" s="7">
        <v>800</v>
      </c>
      <c r="G241" s="3">
        <v>356</v>
      </c>
      <c r="H241" s="3" t="s">
        <v>8087</v>
      </c>
      <c r="I241" s="252">
        <v>30000</v>
      </c>
      <c r="J241" s="256"/>
      <c r="K241" s="257"/>
      <c r="L241" s="257"/>
      <c r="M241" s="3"/>
    </row>
    <row r="242" spans="1:13" ht="47.25">
      <c r="A242" s="4">
        <v>241</v>
      </c>
      <c r="B242" s="3" t="s">
        <v>6952</v>
      </c>
      <c r="C242" s="3" t="s">
        <v>1872</v>
      </c>
      <c r="D242" s="3" t="s">
        <v>2747</v>
      </c>
      <c r="E242" s="3"/>
      <c r="F242" s="7">
        <v>1000</v>
      </c>
      <c r="G242" s="3">
        <v>136</v>
      </c>
      <c r="H242" s="3" t="s">
        <v>8076</v>
      </c>
      <c r="I242" s="252">
        <v>18000</v>
      </c>
      <c r="J242" s="256"/>
      <c r="K242" s="257"/>
      <c r="L242" s="257"/>
      <c r="M242" s="3"/>
    </row>
    <row r="243" spans="1:13" ht="47.25">
      <c r="A243" s="3">
        <v>242</v>
      </c>
      <c r="B243" s="3" t="s">
        <v>8033</v>
      </c>
      <c r="C243" s="3"/>
      <c r="D243" s="3" t="s">
        <v>2747</v>
      </c>
      <c r="E243" s="3"/>
      <c r="F243" s="7">
        <v>1500</v>
      </c>
      <c r="G243" s="3">
        <v>136</v>
      </c>
      <c r="H243" s="3" t="s">
        <v>8087</v>
      </c>
      <c r="I243" s="252" t="s">
        <v>2750</v>
      </c>
      <c r="J243" s="256"/>
      <c r="K243" s="257"/>
      <c r="L243" s="257"/>
      <c r="M243" s="3"/>
    </row>
    <row r="244" spans="1:13">
      <c r="A244" s="4">
        <v>243</v>
      </c>
      <c r="B244" s="3" t="s">
        <v>2979</v>
      </c>
      <c r="C244" s="3"/>
      <c r="D244" s="3" t="s">
        <v>2747</v>
      </c>
      <c r="E244" s="3"/>
      <c r="F244" s="7">
        <v>540</v>
      </c>
      <c r="G244" s="3">
        <v>388</v>
      </c>
      <c r="H244" s="3" t="s">
        <v>735</v>
      </c>
      <c r="I244" s="252" t="s">
        <v>2750</v>
      </c>
      <c r="J244" s="256"/>
      <c r="K244" s="257"/>
      <c r="L244" s="257"/>
      <c r="M244" s="3"/>
    </row>
    <row r="245" spans="1:13" ht="31.5">
      <c r="A245" s="3">
        <v>244</v>
      </c>
      <c r="B245" s="3" t="s">
        <v>2980</v>
      </c>
      <c r="C245" s="3" t="s">
        <v>1304</v>
      </c>
      <c r="D245" s="3" t="s">
        <v>2747</v>
      </c>
      <c r="E245" s="3"/>
      <c r="F245" s="7">
        <v>400</v>
      </c>
      <c r="G245" s="3">
        <v>556</v>
      </c>
      <c r="H245" s="3" t="s">
        <v>735</v>
      </c>
      <c r="I245" s="252" t="s">
        <v>2750</v>
      </c>
      <c r="J245" s="256"/>
      <c r="K245" s="257"/>
      <c r="L245" s="257"/>
      <c r="M245" s="3"/>
    </row>
    <row r="246" spans="1:13" ht="31.5">
      <c r="A246" s="4">
        <v>245</v>
      </c>
      <c r="B246" s="3" t="s">
        <v>2981</v>
      </c>
      <c r="C246" s="3" t="s">
        <v>2982</v>
      </c>
      <c r="D246" s="3" t="s">
        <v>2747</v>
      </c>
      <c r="E246" s="3"/>
      <c r="F246" s="7">
        <v>500</v>
      </c>
      <c r="G246" s="3">
        <v>220</v>
      </c>
      <c r="H246" s="3" t="s">
        <v>8076</v>
      </c>
      <c r="I246" s="252">
        <v>18000</v>
      </c>
      <c r="J246" s="256"/>
      <c r="K246" s="257"/>
      <c r="L246" s="257"/>
      <c r="M246" s="3"/>
    </row>
    <row r="247" spans="1:13" ht="47.25">
      <c r="A247" s="3">
        <v>246</v>
      </c>
      <c r="B247" s="3" t="s">
        <v>3077</v>
      </c>
      <c r="C247" s="3" t="s">
        <v>8030</v>
      </c>
      <c r="D247" s="3" t="s">
        <v>2747</v>
      </c>
      <c r="E247" s="3"/>
      <c r="F247" s="7">
        <v>10050</v>
      </c>
      <c r="G247" s="3">
        <v>308</v>
      </c>
      <c r="H247" s="3" t="s">
        <v>8076</v>
      </c>
      <c r="I247" s="252">
        <v>11000</v>
      </c>
      <c r="J247" s="256"/>
      <c r="K247" s="257"/>
      <c r="L247" s="257"/>
      <c r="M247" s="3"/>
    </row>
    <row r="248" spans="1:13" ht="31.5">
      <c r="A248" s="4">
        <v>247</v>
      </c>
      <c r="B248" s="3" t="s">
        <v>3081</v>
      </c>
      <c r="C248" s="3" t="s">
        <v>3082</v>
      </c>
      <c r="D248" s="3" t="s">
        <v>2747</v>
      </c>
      <c r="E248" s="3"/>
      <c r="F248" s="7">
        <v>540</v>
      </c>
      <c r="G248" s="3">
        <v>366</v>
      </c>
      <c r="H248" s="3" t="s">
        <v>8087</v>
      </c>
      <c r="I248" s="252" t="s">
        <v>2750</v>
      </c>
      <c r="J248" s="256"/>
      <c r="K248" s="257"/>
      <c r="L248" s="257"/>
      <c r="M248" s="3"/>
    </row>
    <row r="249" spans="1:13">
      <c r="A249" s="3">
        <v>248</v>
      </c>
      <c r="B249" s="3" t="s">
        <v>3084</v>
      </c>
      <c r="C249" s="3" t="s">
        <v>3085</v>
      </c>
      <c r="D249" s="3" t="s">
        <v>2747</v>
      </c>
      <c r="E249" s="3"/>
      <c r="F249" s="7">
        <v>400</v>
      </c>
      <c r="G249" s="3">
        <v>200</v>
      </c>
      <c r="H249" s="3" t="s">
        <v>4478</v>
      </c>
      <c r="I249" s="252" t="s">
        <v>2750</v>
      </c>
      <c r="J249" s="256"/>
      <c r="K249" s="257"/>
      <c r="L249" s="257"/>
      <c r="M249" s="3"/>
    </row>
    <row r="250" spans="1:13" ht="31.5">
      <c r="A250" s="4">
        <v>249</v>
      </c>
      <c r="B250" s="3" t="s">
        <v>3086</v>
      </c>
      <c r="C250" s="3" t="s">
        <v>3087</v>
      </c>
      <c r="D250" s="3" t="s">
        <v>2747</v>
      </c>
      <c r="E250" s="3"/>
      <c r="F250" s="7">
        <v>540</v>
      </c>
      <c r="G250" s="3">
        <v>200</v>
      </c>
      <c r="H250" s="3" t="s">
        <v>8076</v>
      </c>
      <c r="I250" s="252">
        <v>18000</v>
      </c>
      <c r="J250" s="256"/>
      <c r="K250" s="257"/>
      <c r="L250" s="257"/>
      <c r="M250" s="3"/>
    </row>
    <row r="251" spans="1:13" ht="47.25">
      <c r="A251" s="3">
        <v>250</v>
      </c>
      <c r="B251" s="3" t="s">
        <v>2983</v>
      </c>
      <c r="C251" s="3" t="s">
        <v>2984</v>
      </c>
      <c r="D251" s="3" t="s">
        <v>2747</v>
      </c>
      <c r="E251" s="3"/>
      <c r="F251" s="7">
        <v>740</v>
      </c>
      <c r="G251" s="3">
        <v>414</v>
      </c>
      <c r="H251" s="3" t="s">
        <v>4478</v>
      </c>
      <c r="I251" s="252" t="s">
        <v>2750</v>
      </c>
      <c r="J251" s="256"/>
      <c r="K251" s="257"/>
      <c r="L251" s="257"/>
      <c r="M251" s="3"/>
    </row>
    <row r="252" spans="1:13">
      <c r="A252" s="4">
        <v>251</v>
      </c>
      <c r="B252" s="3" t="s">
        <v>2986</v>
      </c>
      <c r="C252" s="3" t="s">
        <v>2744</v>
      </c>
      <c r="D252" s="3" t="s">
        <v>2747</v>
      </c>
      <c r="E252" s="3"/>
      <c r="F252" s="7">
        <v>4300</v>
      </c>
      <c r="G252" s="3">
        <v>44</v>
      </c>
      <c r="H252" s="3" t="s">
        <v>8076</v>
      </c>
      <c r="I252" s="252">
        <v>5000</v>
      </c>
      <c r="J252" s="256"/>
      <c r="K252" s="257"/>
      <c r="L252" s="257"/>
      <c r="M252" s="3"/>
    </row>
    <row r="253" spans="1:13">
      <c r="A253" s="3">
        <v>252</v>
      </c>
      <c r="B253" s="3" t="s">
        <v>2987</v>
      </c>
      <c r="C253" s="3" t="s">
        <v>2744</v>
      </c>
      <c r="D253" s="3" t="s">
        <v>2747</v>
      </c>
      <c r="E253" s="3"/>
      <c r="F253" s="7">
        <v>3000</v>
      </c>
      <c r="G253" s="3">
        <v>48</v>
      </c>
      <c r="H253" s="3" t="s">
        <v>8076</v>
      </c>
      <c r="I253" s="252">
        <v>5000</v>
      </c>
      <c r="J253" s="256"/>
      <c r="K253" s="257"/>
      <c r="L253" s="257"/>
      <c r="M253" s="3"/>
    </row>
    <row r="254" spans="1:13" ht="47.25">
      <c r="A254" s="4">
        <v>253</v>
      </c>
      <c r="B254" s="3" t="s">
        <v>1163</v>
      </c>
      <c r="C254" s="3" t="s">
        <v>2744</v>
      </c>
      <c r="D254" s="3" t="s">
        <v>2747</v>
      </c>
      <c r="E254" s="3"/>
      <c r="F254" s="7">
        <v>4000</v>
      </c>
      <c r="G254" s="3">
        <v>48</v>
      </c>
      <c r="H254" s="3" t="s">
        <v>8076</v>
      </c>
      <c r="I254" s="252">
        <v>5000</v>
      </c>
      <c r="J254" s="256"/>
      <c r="K254" s="257"/>
      <c r="L254" s="257"/>
      <c r="M254" s="3"/>
    </row>
    <row r="255" spans="1:13">
      <c r="A255" s="3">
        <v>254</v>
      </c>
      <c r="B255" s="3" t="s">
        <v>1164</v>
      </c>
      <c r="C255" s="3" t="s">
        <v>2744</v>
      </c>
      <c r="D255" s="3" t="s">
        <v>2747</v>
      </c>
      <c r="E255" s="3"/>
      <c r="F255" s="7">
        <v>4000</v>
      </c>
      <c r="G255" s="3">
        <v>76</v>
      </c>
      <c r="H255" s="3" t="s">
        <v>8076</v>
      </c>
      <c r="I255" s="252">
        <v>7000</v>
      </c>
      <c r="J255" s="256"/>
      <c r="K255" s="257"/>
      <c r="L255" s="257"/>
      <c r="M255" s="3"/>
    </row>
    <row r="256" spans="1:13" ht="47.25">
      <c r="A256" s="4">
        <v>255</v>
      </c>
      <c r="B256" s="3" t="s">
        <v>1165</v>
      </c>
      <c r="C256" s="3" t="s">
        <v>9734</v>
      </c>
      <c r="D256" s="3" t="s">
        <v>2747</v>
      </c>
      <c r="E256" s="3"/>
      <c r="F256" s="7">
        <v>1000</v>
      </c>
      <c r="G256" s="3">
        <v>170</v>
      </c>
      <c r="H256" s="3" t="s">
        <v>8076</v>
      </c>
      <c r="I256" s="252">
        <v>14000</v>
      </c>
      <c r="J256" s="256"/>
      <c r="K256" s="257"/>
      <c r="L256" s="257"/>
      <c r="M256" s="3"/>
    </row>
    <row r="257" spans="1:13">
      <c r="A257" s="3">
        <v>256</v>
      </c>
      <c r="B257" s="3" t="s">
        <v>1166</v>
      </c>
      <c r="C257" s="3" t="s">
        <v>2744</v>
      </c>
      <c r="D257" s="3" t="s">
        <v>2747</v>
      </c>
      <c r="E257" s="3"/>
      <c r="F257" s="7">
        <v>4300</v>
      </c>
      <c r="G257" s="3">
        <v>140</v>
      </c>
      <c r="H257" s="3" t="s">
        <v>8076</v>
      </c>
      <c r="I257" s="252">
        <v>12000</v>
      </c>
      <c r="J257" s="256"/>
      <c r="K257" s="257"/>
      <c r="L257" s="257"/>
      <c r="M257" s="3"/>
    </row>
    <row r="258" spans="1:13">
      <c r="A258" s="4">
        <v>257</v>
      </c>
      <c r="B258" s="3" t="s">
        <v>2992</v>
      </c>
      <c r="C258" s="3" t="s">
        <v>2993</v>
      </c>
      <c r="D258" s="3" t="s">
        <v>2747</v>
      </c>
      <c r="E258" s="3"/>
      <c r="F258" s="7">
        <v>1000</v>
      </c>
      <c r="G258" s="3">
        <v>388</v>
      </c>
      <c r="H258" s="3" t="s">
        <v>8087</v>
      </c>
      <c r="I258" s="252" t="s">
        <v>2750</v>
      </c>
      <c r="J258" s="256"/>
      <c r="K258" s="257"/>
      <c r="L258" s="257"/>
      <c r="M258" s="3"/>
    </row>
    <row r="259" spans="1:13" ht="31.5">
      <c r="A259" s="3">
        <v>258</v>
      </c>
      <c r="B259" s="3" t="s">
        <v>2996</v>
      </c>
      <c r="C259" s="3" t="s">
        <v>2997</v>
      </c>
      <c r="D259" s="3" t="s">
        <v>2747</v>
      </c>
      <c r="E259" s="3"/>
      <c r="F259" s="7">
        <v>2000</v>
      </c>
      <c r="G259" s="3">
        <v>402</v>
      </c>
      <c r="H259" s="3" t="s">
        <v>1228</v>
      </c>
      <c r="I259" s="252" t="s">
        <v>2750</v>
      </c>
      <c r="J259" s="256"/>
      <c r="K259" s="257"/>
      <c r="L259" s="257"/>
      <c r="M259" s="3"/>
    </row>
    <row r="260" spans="1:13">
      <c r="A260" s="4">
        <v>259</v>
      </c>
      <c r="B260" s="3" t="s">
        <v>3001</v>
      </c>
      <c r="C260" s="3" t="s">
        <v>2744</v>
      </c>
      <c r="D260" s="3" t="s">
        <v>2747</v>
      </c>
      <c r="E260" s="3"/>
      <c r="F260" s="7">
        <v>4000</v>
      </c>
      <c r="G260" s="3">
        <v>70</v>
      </c>
      <c r="H260" s="3" t="s">
        <v>8076</v>
      </c>
      <c r="I260" s="252">
        <v>7000</v>
      </c>
      <c r="J260" s="256"/>
      <c r="K260" s="257"/>
      <c r="L260" s="257"/>
      <c r="M260" s="3"/>
    </row>
    <row r="261" spans="1:13">
      <c r="A261" s="3">
        <v>260</v>
      </c>
      <c r="B261" s="3" t="s">
        <v>3002</v>
      </c>
      <c r="C261" s="3" t="s">
        <v>2744</v>
      </c>
      <c r="D261" s="3" t="s">
        <v>2747</v>
      </c>
      <c r="E261" s="3"/>
      <c r="F261" s="7">
        <v>5000</v>
      </c>
      <c r="G261" s="3">
        <v>88</v>
      </c>
      <c r="H261" s="3" t="s">
        <v>8076</v>
      </c>
      <c r="I261" s="252">
        <v>8000</v>
      </c>
      <c r="J261" s="256"/>
      <c r="K261" s="257"/>
      <c r="L261" s="257"/>
      <c r="M261" s="3"/>
    </row>
    <row r="262" spans="1:13" ht="31.5">
      <c r="A262" s="4">
        <v>261</v>
      </c>
      <c r="B262" s="3" t="s">
        <v>3003</v>
      </c>
      <c r="C262" s="3" t="s">
        <v>2744</v>
      </c>
      <c r="D262" s="3" t="s">
        <v>2747</v>
      </c>
      <c r="E262" s="3"/>
      <c r="F262" s="7">
        <v>3000</v>
      </c>
      <c r="G262" s="3">
        <v>62</v>
      </c>
      <c r="H262" s="3" t="s">
        <v>8076</v>
      </c>
      <c r="I262" s="252">
        <v>6000</v>
      </c>
      <c r="J262" s="256"/>
      <c r="K262" s="257"/>
      <c r="L262" s="257"/>
      <c r="M262" s="3"/>
    </row>
    <row r="263" spans="1:13" ht="47.25">
      <c r="A263" s="3">
        <v>262</v>
      </c>
      <c r="B263" s="3" t="s">
        <v>10339</v>
      </c>
      <c r="C263" s="3" t="s">
        <v>1304</v>
      </c>
      <c r="D263" s="3" t="s">
        <v>2747</v>
      </c>
      <c r="E263" s="3"/>
      <c r="F263" s="7">
        <v>600</v>
      </c>
      <c r="G263" s="3">
        <v>232</v>
      </c>
      <c r="H263" s="3" t="s">
        <v>4478</v>
      </c>
      <c r="I263" s="252" t="s">
        <v>2750</v>
      </c>
      <c r="J263" s="256"/>
      <c r="K263" s="257"/>
      <c r="L263" s="257"/>
      <c r="M263" s="3"/>
    </row>
    <row r="264" spans="1:13">
      <c r="A264" s="4">
        <v>263</v>
      </c>
      <c r="B264" s="3" t="s">
        <v>4232</v>
      </c>
      <c r="C264" s="3" t="s">
        <v>2744</v>
      </c>
      <c r="D264" s="3" t="s">
        <v>2747</v>
      </c>
      <c r="E264" s="3"/>
      <c r="F264" s="7">
        <v>3000</v>
      </c>
      <c r="G264" s="3">
        <v>162</v>
      </c>
      <c r="H264" s="3" t="s">
        <v>8076</v>
      </c>
      <c r="I264" s="252">
        <v>13000</v>
      </c>
      <c r="J264" s="256"/>
      <c r="K264" s="257"/>
      <c r="L264" s="257"/>
      <c r="M264" s="3"/>
    </row>
    <row r="265" spans="1:13" ht="31.5">
      <c r="A265" s="3">
        <v>264</v>
      </c>
      <c r="B265" s="3" t="s">
        <v>8727</v>
      </c>
      <c r="C265" s="3" t="s">
        <v>9626</v>
      </c>
      <c r="D265" s="3" t="s">
        <v>2747</v>
      </c>
      <c r="E265" s="3"/>
      <c r="F265" s="7">
        <v>5040</v>
      </c>
      <c r="G265" s="3">
        <v>602</v>
      </c>
      <c r="H265" s="3" t="s">
        <v>2161</v>
      </c>
      <c r="I265" s="252" t="s">
        <v>2750</v>
      </c>
      <c r="J265" s="256"/>
      <c r="K265" s="257"/>
      <c r="L265" s="257"/>
      <c r="M265" s="3"/>
    </row>
    <row r="266" spans="1:13" ht="31.5">
      <c r="A266" s="4">
        <v>265</v>
      </c>
      <c r="B266" s="3" t="s">
        <v>2173</v>
      </c>
      <c r="C266" s="3" t="s">
        <v>2174</v>
      </c>
      <c r="D266" s="3" t="s">
        <v>2747</v>
      </c>
      <c r="E266" s="3"/>
      <c r="F266" s="7">
        <v>1200</v>
      </c>
      <c r="G266" s="3">
        <v>560</v>
      </c>
      <c r="H266" s="3" t="s">
        <v>736</v>
      </c>
      <c r="I266" s="252">
        <v>195000</v>
      </c>
      <c r="J266" s="256"/>
      <c r="K266" s="257"/>
      <c r="L266" s="257"/>
      <c r="M266" s="3"/>
    </row>
    <row r="267" spans="1:13">
      <c r="A267" s="3">
        <v>266</v>
      </c>
      <c r="B267" s="3" t="s">
        <v>2175</v>
      </c>
      <c r="C267" s="3" t="s">
        <v>223</v>
      </c>
      <c r="D267" s="3" t="s">
        <v>2747</v>
      </c>
      <c r="E267" s="3"/>
      <c r="F267" s="7">
        <v>1000</v>
      </c>
      <c r="G267" s="3">
        <v>196</v>
      </c>
      <c r="H267" s="3" t="s">
        <v>3713</v>
      </c>
      <c r="I267" s="252" t="s">
        <v>2750</v>
      </c>
      <c r="J267" s="256"/>
      <c r="K267" s="257"/>
      <c r="L267" s="257"/>
      <c r="M267" s="3"/>
    </row>
    <row r="268" spans="1:13" ht="31.5">
      <c r="A268" s="4">
        <v>267</v>
      </c>
      <c r="B268" s="3" t="s">
        <v>2179</v>
      </c>
      <c r="C268" s="3" t="s">
        <v>3011</v>
      </c>
      <c r="D268" s="3" t="s">
        <v>2747</v>
      </c>
      <c r="E268" s="3"/>
      <c r="F268" s="7">
        <v>110000</v>
      </c>
      <c r="G268" s="3">
        <v>52</v>
      </c>
      <c r="H268" s="3" t="s">
        <v>8076</v>
      </c>
      <c r="I268" s="252" t="s">
        <v>2750</v>
      </c>
      <c r="J268" s="256"/>
      <c r="K268" s="257"/>
      <c r="L268" s="257"/>
      <c r="M268" s="3"/>
    </row>
    <row r="269" spans="1:13" ht="31.5">
      <c r="A269" s="3">
        <v>268</v>
      </c>
      <c r="B269" s="3" t="s">
        <v>4044</v>
      </c>
      <c r="C269" s="3" t="s">
        <v>5329</v>
      </c>
      <c r="D269" s="3" t="s">
        <v>2747</v>
      </c>
      <c r="E269" s="3"/>
      <c r="F269" s="7">
        <v>500</v>
      </c>
      <c r="G269" s="3">
        <v>404</v>
      </c>
      <c r="H269" s="3" t="s">
        <v>8087</v>
      </c>
      <c r="I269" s="252">
        <v>36000</v>
      </c>
      <c r="J269" s="256"/>
      <c r="K269" s="257"/>
      <c r="L269" s="257"/>
      <c r="M269" s="3"/>
    </row>
    <row r="270" spans="1:13" ht="31.5">
      <c r="A270" s="4">
        <v>269</v>
      </c>
      <c r="B270" s="3" t="s">
        <v>3158</v>
      </c>
      <c r="C270" s="3" t="s">
        <v>5758</v>
      </c>
      <c r="D270" s="3" t="s">
        <v>2747</v>
      </c>
      <c r="E270" s="3"/>
      <c r="F270" s="7">
        <v>540</v>
      </c>
      <c r="G270" s="3">
        <v>364</v>
      </c>
      <c r="H270" s="3" t="s">
        <v>737</v>
      </c>
      <c r="I270" s="252" t="s">
        <v>2750</v>
      </c>
      <c r="J270" s="256"/>
      <c r="K270" s="257"/>
      <c r="L270" s="257"/>
      <c r="M270" s="3"/>
    </row>
    <row r="271" spans="1:13" ht="47.25">
      <c r="A271" s="3">
        <v>270</v>
      </c>
      <c r="B271" s="3" t="s">
        <v>2581</v>
      </c>
      <c r="C271" s="3"/>
      <c r="D271" s="3" t="s">
        <v>2747</v>
      </c>
      <c r="E271" s="3"/>
      <c r="F271" s="7">
        <v>530</v>
      </c>
      <c r="G271" s="3">
        <v>148</v>
      </c>
      <c r="H271" s="3" t="s">
        <v>8087</v>
      </c>
      <c r="I271" s="252" t="s">
        <v>2750</v>
      </c>
      <c r="J271" s="256"/>
      <c r="K271" s="257"/>
      <c r="L271" s="257"/>
      <c r="M271" s="3"/>
    </row>
    <row r="272" spans="1:13" ht="31.5">
      <c r="A272" s="4">
        <v>271</v>
      </c>
      <c r="B272" s="3" t="s">
        <v>2586</v>
      </c>
      <c r="C272" s="3" t="s">
        <v>2587</v>
      </c>
      <c r="D272" s="3" t="s">
        <v>2747</v>
      </c>
      <c r="E272" s="3"/>
      <c r="F272" s="7">
        <v>400</v>
      </c>
      <c r="G272" s="3">
        <v>386</v>
      </c>
      <c r="H272" s="3" t="s">
        <v>8087</v>
      </c>
      <c r="I272" s="252" t="s">
        <v>2750</v>
      </c>
      <c r="J272" s="256"/>
      <c r="K272" s="257"/>
      <c r="L272" s="257"/>
      <c r="M272" s="3"/>
    </row>
    <row r="273" spans="1:13" ht="31.5">
      <c r="A273" s="3">
        <v>272</v>
      </c>
      <c r="B273" s="3" t="s">
        <v>2588</v>
      </c>
      <c r="C273" s="3" t="s">
        <v>3765</v>
      </c>
      <c r="D273" s="3" t="s">
        <v>2747</v>
      </c>
      <c r="E273" s="3"/>
      <c r="F273" s="7">
        <v>1000</v>
      </c>
      <c r="G273" s="3">
        <v>854</v>
      </c>
      <c r="H273" s="3" t="s">
        <v>2161</v>
      </c>
      <c r="I273" s="252">
        <v>112000</v>
      </c>
      <c r="J273" s="256"/>
      <c r="K273" s="257"/>
      <c r="L273" s="257"/>
      <c r="M273" s="3"/>
    </row>
    <row r="274" spans="1:13" ht="31.5">
      <c r="A274" s="4">
        <v>273</v>
      </c>
      <c r="B274" s="3" t="s">
        <v>1158</v>
      </c>
      <c r="C274" s="3" t="s">
        <v>1159</v>
      </c>
      <c r="D274" s="3" t="s">
        <v>2747</v>
      </c>
      <c r="E274" s="3"/>
      <c r="F274" s="7">
        <v>1000</v>
      </c>
      <c r="G274" s="3">
        <v>560</v>
      </c>
      <c r="H274" s="3" t="s">
        <v>8087</v>
      </c>
      <c r="I274" s="252">
        <v>65000</v>
      </c>
      <c r="J274" s="256"/>
      <c r="K274" s="257"/>
      <c r="L274" s="257"/>
      <c r="M274" s="3"/>
    </row>
    <row r="275" spans="1:13" ht="31.5">
      <c r="A275" s="3">
        <v>274</v>
      </c>
      <c r="B275" s="3" t="s">
        <v>5989</v>
      </c>
      <c r="C275" s="3" t="s">
        <v>5990</v>
      </c>
      <c r="D275" s="3" t="s">
        <v>2747</v>
      </c>
      <c r="E275" s="3"/>
      <c r="F275" s="7">
        <v>600</v>
      </c>
      <c r="G275" s="3">
        <v>288</v>
      </c>
      <c r="H275" s="3" t="s">
        <v>8087</v>
      </c>
      <c r="I275" s="252">
        <v>24000</v>
      </c>
      <c r="J275" s="256"/>
      <c r="K275" s="257"/>
      <c r="L275" s="257"/>
      <c r="M275" s="3"/>
    </row>
    <row r="276" spans="1:13" ht="31.5">
      <c r="A276" s="4">
        <v>275</v>
      </c>
      <c r="B276" s="3" t="s">
        <v>5991</v>
      </c>
      <c r="C276" s="3" t="s">
        <v>5992</v>
      </c>
      <c r="D276" s="3" t="s">
        <v>2747</v>
      </c>
      <c r="E276" s="3"/>
      <c r="F276" s="7">
        <v>500</v>
      </c>
      <c r="G276" s="3">
        <v>252</v>
      </c>
      <c r="H276" s="3" t="s">
        <v>8087</v>
      </c>
      <c r="I276" s="252">
        <v>22000</v>
      </c>
      <c r="J276" s="256"/>
      <c r="K276" s="257"/>
      <c r="L276" s="257"/>
      <c r="M276" s="3"/>
    </row>
    <row r="277" spans="1:13" ht="47.25">
      <c r="A277" s="3">
        <v>276</v>
      </c>
      <c r="B277" s="3" t="s">
        <v>3907</v>
      </c>
      <c r="C277" s="3" t="s">
        <v>3908</v>
      </c>
      <c r="D277" s="3" t="s">
        <v>2747</v>
      </c>
      <c r="E277" s="3"/>
      <c r="F277" s="7">
        <v>500</v>
      </c>
      <c r="G277" s="3">
        <v>468</v>
      </c>
      <c r="H277" s="3" t="s">
        <v>8087</v>
      </c>
      <c r="I277" s="252">
        <v>43000</v>
      </c>
      <c r="J277" s="256"/>
      <c r="K277" s="257"/>
      <c r="L277" s="257"/>
      <c r="M277" s="3"/>
    </row>
    <row r="278" spans="1:13" ht="31.5">
      <c r="A278" s="4">
        <v>277</v>
      </c>
      <c r="B278" s="3" t="s">
        <v>3934</v>
      </c>
      <c r="C278" s="3" t="s">
        <v>3935</v>
      </c>
      <c r="D278" s="3" t="s">
        <v>2747</v>
      </c>
      <c r="E278" s="3"/>
      <c r="F278" s="7">
        <v>800</v>
      </c>
      <c r="G278" s="3">
        <v>650</v>
      </c>
      <c r="H278" s="3" t="s">
        <v>8076</v>
      </c>
      <c r="I278" s="252" t="s">
        <v>2750</v>
      </c>
      <c r="J278" s="256"/>
      <c r="K278" s="257"/>
      <c r="L278" s="257"/>
      <c r="M278" s="3"/>
    </row>
    <row r="279" spans="1:13" ht="47.25">
      <c r="A279" s="3">
        <v>278</v>
      </c>
      <c r="B279" s="3" t="s">
        <v>3940</v>
      </c>
      <c r="C279" s="3" t="s">
        <v>3941</v>
      </c>
      <c r="D279" s="3" t="s">
        <v>2747</v>
      </c>
      <c r="E279" s="3"/>
      <c r="F279" s="7">
        <v>500</v>
      </c>
      <c r="G279" s="3">
        <v>862</v>
      </c>
      <c r="H279" s="3" t="s">
        <v>6923</v>
      </c>
      <c r="I279" s="252">
        <v>300000</v>
      </c>
      <c r="J279" s="256"/>
      <c r="K279" s="257"/>
      <c r="L279" s="257"/>
      <c r="M279" s="3"/>
    </row>
    <row r="280" spans="1:13" ht="47.25">
      <c r="A280" s="4">
        <v>279</v>
      </c>
      <c r="B280" s="3" t="s">
        <v>6941</v>
      </c>
      <c r="C280" s="3" t="s">
        <v>6942</v>
      </c>
      <c r="D280" s="3" t="s">
        <v>2747</v>
      </c>
      <c r="E280" s="3"/>
      <c r="F280" s="7">
        <v>500</v>
      </c>
      <c r="G280" s="3">
        <v>304</v>
      </c>
      <c r="H280" s="3" t="s">
        <v>8087</v>
      </c>
      <c r="I280" s="252">
        <v>67000</v>
      </c>
      <c r="J280" s="256"/>
      <c r="K280" s="257"/>
      <c r="L280" s="257"/>
      <c r="M280" s="3"/>
    </row>
    <row r="281" spans="1:13" ht="47.25">
      <c r="A281" s="3">
        <v>280</v>
      </c>
      <c r="B281" s="3" t="s">
        <v>3059</v>
      </c>
      <c r="C281" s="3" t="s">
        <v>2744</v>
      </c>
      <c r="D281" s="3" t="s">
        <v>3060</v>
      </c>
      <c r="E281" s="3"/>
      <c r="F281" s="3">
        <v>600</v>
      </c>
      <c r="G281" s="3">
        <v>96</v>
      </c>
      <c r="H281" s="3" t="s">
        <v>8076</v>
      </c>
      <c r="I281" s="253">
        <v>10000</v>
      </c>
      <c r="J281" s="256" t="s">
        <v>20318</v>
      </c>
      <c r="K281" s="256" t="s">
        <v>20318</v>
      </c>
      <c r="L281" s="256"/>
      <c r="M281" s="3"/>
    </row>
    <row r="282" spans="1:13" ht="31.5">
      <c r="A282" s="4">
        <v>281</v>
      </c>
      <c r="B282" s="3" t="s">
        <v>3061</v>
      </c>
      <c r="C282" s="3" t="s">
        <v>2744</v>
      </c>
      <c r="D282" s="3" t="s">
        <v>3060</v>
      </c>
      <c r="E282" s="3"/>
      <c r="F282" s="3">
        <v>700</v>
      </c>
      <c r="G282" s="3">
        <v>72</v>
      </c>
      <c r="H282" s="3" t="s">
        <v>8076</v>
      </c>
      <c r="I282" s="253">
        <v>8000</v>
      </c>
      <c r="J282" s="256" t="s">
        <v>20318</v>
      </c>
      <c r="K282" s="256" t="s">
        <v>20318</v>
      </c>
      <c r="L282" s="256"/>
      <c r="M282" s="3"/>
    </row>
    <row r="283" spans="1:13" ht="31.5">
      <c r="A283" s="3">
        <v>282</v>
      </c>
      <c r="B283" s="3" t="s">
        <v>3062</v>
      </c>
      <c r="C283" s="3" t="s">
        <v>2744</v>
      </c>
      <c r="D283" s="3" t="s">
        <v>3060</v>
      </c>
      <c r="E283" s="3"/>
      <c r="F283" s="3">
        <v>1000</v>
      </c>
      <c r="G283" s="3">
        <v>280</v>
      </c>
      <c r="H283" s="3" t="s">
        <v>8076</v>
      </c>
      <c r="I283" s="253">
        <v>23000</v>
      </c>
      <c r="J283" s="256" t="s">
        <v>20318</v>
      </c>
      <c r="K283" s="256" t="s">
        <v>20318</v>
      </c>
      <c r="L283" s="256"/>
      <c r="M283" s="3"/>
    </row>
    <row r="284" spans="1:13" ht="31.5">
      <c r="A284" s="4">
        <v>283</v>
      </c>
      <c r="B284" s="3" t="s">
        <v>3063</v>
      </c>
      <c r="C284" s="3" t="s">
        <v>2744</v>
      </c>
      <c r="D284" s="3" t="s">
        <v>3060</v>
      </c>
      <c r="E284" s="3"/>
      <c r="F284" s="3">
        <v>3000</v>
      </c>
      <c r="G284" s="3">
        <v>466</v>
      </c>
      <c r="H284" s="3" t="s">
        <v>8087</v>
      </c>
      <c r="I284" s="253">
        <v>44500</v>
      </c>
      <c r="J284" s="256" t="s">
        <v>20318</v>
      </c>
      <c r="K284" s="256" t="s">
        <v>20318</v>
      </c>
      <c r="L284" s="256"/>
      <c r="M284" s="3"/>
    </row>
    <row r="285" spans="1:13" ht="31.5">
      <c r="A285" s="3">
        <v>284</v>
      </c>
      <c r="B285" s="3" t="s">
        <v>3064</v>
      </c>
      <c r="C285" s="3" t="s">
        <v>2744</v>
      </c>
      <c r="D285" s="3" t="s">
        <v>3060</v>
      </c>
      <c r="E285" s="3"/>
      <c r="F285" s="3">
        <v>1000</v>
      </c>
      <c r="G285" s="3">
        <v>528</v>
      </c>
      <c r="H285" s="3" t="s">
        <v>8087</v>
      </c>
      <c r="I285" s="253">
        <v>48000</v>
      </c>
      <c r="J285" s="256" t="s">
        <v>20318</v>
      </c>
      <c r="K285" s="256" t="s">
        <v>20318</v>
      </c>
      <c r="L285" s="256"/>
      <c r="M285" s="3"/>
    </row>
    <row r="286" spans="1:13" ht="31.5">
      <c r="A286" s="4">
        <v>285</v>
      </c>
      <c r="B286" s="3" t="s">
        <v>1418</v>
      </c>
      <c r="C286" s="3" t="s">
        <v>2744</v>
      </c>
      <c r="D286" s="3" t="s">
        <v>3060</v>
      </c>
      <c r="E286" s="3"/>
      <c r="F286" s="3">
        <v>1000</v>
      </c>
      <c r="G286" s="3">
        <v>672</v>
      </c>
      <c r="H286" s="3" t="s">
        <v>8087</v>
      </c>
      <c r="I286" s="253">
        <v>60000</v>
      </c>
      <c r="J286" s="256" t="s">
        <v>20318</v>
      </c>
      <c r="K286" s="256" t="s">
        <v>20318</v>
      </c>
      <c r="L286" s="256"/>
      <c r="M286" s="3"/>
    </row>
    <row r="287" spans="1:13" ht="47.25">
      <c r="A287" s="3">
        <v>286</v>
      </c>
      <c r="B287" s="3" t="s">
        <v>1422</v>
      </c>
      <c r="C287" s="3" t="s">
        <v>1423</v>
      </c>
      <c r="D287" s="3" t="s">
        <v>3060</v>
      </c>
      <c r="E287" s="3"/>
      <c r="F287" s="3">
        <v>700</v>
      </c>
      <c r="G287" s="3">
        <v>160</v>
      </c>
      <c r="H287" s="3" t="s">
        <v>8087</v>
      </c>
      <c r="I287" s="253">
        <v>16000</v>
      </c>
      <c r="J287" s="256" t="s">
        <v>20318</v>
      </c>
      <c r="K287" s="256" t="s">
        <v>20318</v>
      </c>
      <c r="L287" s="256"/>
      <c r="M287" s="3"/>
    </row>
    <row r="288" spans="1:13" ht="31.5">
      <c r="A288" s="4">
        <v>287</v>
      </c>
      <c r="B288" s="3" t="s">
        <v>1150</v>
      </c>
      <c r="C288" s="3" t="s">
        <v>2744</v>
      </c>
      <c r="D288" s="3" t="s">
        <v>3060</v>
      </c>
      <c r="E288" s="3"/>
      <c r="F288" s="7">
        <v>600</v>
      </c>
      <c r="G288" s="3">
        <v>68</v>
      </c>
      <c r="H288" s="3" t="s">
        <v>8076</v>
      </c>
      <c r="I288" s="252">
        <v>7000</v>
      </c>
      <c r="J288" s="256" t="s">
        <v>20318</v>
      </c>
      <c r="K288" s="256" t="s">
        <v>20318</v>
      </c>
      <c r="L288" s="256"/>
      <c r="M288" s="3"/>
    </row>
    <row r="289" spans="1:13" ht="63">
      <c r="A289" s="3">
        <v>288</v>
      </c>
      <c r="B289" s="3" t="s">
        <v>1151</v>
      </c>
      <c r="C289" s="3" t="s">
        <v>2744</v>
      </c>
      <c r="D289" s="3" t="s">
        <v>3060</v>
      </c>
      <c r="E289" s="3"/>
      <c r="F289" s="7">
        <v>1000</v>
      </c>
      <c r="G289" s="3">
        <v>132</v>
      </c>
      <c r="H289" s="3" t="s">
        <v>8076</v>
      </c>
      <c r="I289" s="252">
        <v>12000</v>
      </c>
      <c r="J289" s="256" t="s">
        <v>20318</v>
      </c>
      <c r="K289" s="256" t="s">
        <v>20318</v>
      </c>
      <c r="L289" s="256"/>
      <c r="M289" s="3"/>
    </row>
    <row r="290" spans="1:13" ht="47.25">
      <c r="A290" s="4">
        <v>289</v>
      </c>
      <c r="B290" s="3" t="s">
        <v>9224</v>
      </c>
      <c r="C290" s="3" t="s">
        <v>2744</v>
      </c>
      <c r="D290" s="3" t="s">
        <v>3060</v>
      </c>
      <c r="E290" s="3"/>
      <c r="F290" s="7">
        <v>600</v>
      </c>
      <c r="G290" s="3">
        <v>200</v>
      </c>
      <c r="H290" s="3" t="s">
        <v>8076</v>
      </c>
      <c r="I290" s="252">
        <v>18000</v>
      </c>
      <c r="J290" s="256" t="s">
        <v>20318</v>
      </c>
      <c r="K290" s="256" t="s">
        <v>20318</v>
      </c>
      <c r="L290" s="256"/>
      <c r="M290" s="3"/>
    </row>
    <row r="291" spans="1:13" ht="31.5">
      <c r="A291" s="3">
        <v>290</v>
      </c>
      <c r="B291" s="3" t="s">
        <v>9225</v>
      </c>
      <c r="C291" s="3" t="s">
        <v>2744</v>
      </c>
      <c r="D291" s="3" t="s">
        <v>3060</v>
      </c>
      <c r="E291" s="3"/>
      <c r="F291" s="7">
        <v>600</v>
      </c>
      <c r="G291" s="3">
        <v>52</v>
      </c>
      <c r="H291" s="3" t="s">
        <v>8076</v>
      </c>
      <c r="I291" s="252">
        <v>7000</v>
      </c>
      <c r="J291" s="256" t="s">
        <v>20318</v>
      </c>
      <c r="K291" s="256" t="s">
        <v>20318</v>
      </c>
      <c r="L291" s="257"/>
      <c r="M291" s="3"/>
    </row>
    <row r="292" spans="1:13" ht="47.25">
      <c r="A292" s="4">
        <v>291</v>
      </c>
      <c r="B292" s="3" t="s">
        <v>9226</v>
      </c>
      <c r="C292" s="3" t="s">
        <v>643</v>
      </c>
      <c r="D292" s="3" t="s">
        <v>3060</v>
      </c>
      <c r="E292" s="3"/>
      <c r="F292" s="7">
        <v>500</v>
      </c>
      <c r="G292" s="3">
        <v>268</v>
      </c>
      <c r="H292" s="3" t="s">
        <v>8087</v>
      </c>
      <c r="I292" s="252">
        <v>26000</v>
      </c>
      <c r="J292" s="256" t="s">
        <v>20318</v>
      </c>
      <c r="K292" s="256" t="s">
        <v>20318</v>
      </c>
      <c r="L292" s="257"/>
      <c r="M292" s="3"/>
    </row>
    <row r="293" spans="1:13" ht="31.5">
      <c r="A293" s="3">
        <v>292</v>
      </c>
      <c r="B293" s="3" t="s">
        <v>5993</v>
      </c>
      <c r="C293" s="3" t="s">
        <v>5994</v>
      </c>
      <c r="D293" s="3" t="s">
        <v>3060</v>
      </c>
      <c r="E293" s="3"/>
      <c r="F293" s="7">
        <v>500</v>
      </c>
      <c r="G293" s="3">
        <v>396</v>
      </c>
      <c r="H293" s="3" t="s">
        <v>8087</v>
      </c>
      <c r="I293" s="252">
        <v>37000</v>
      </c>
      <c r="J293" s="256" t="s">
        <v>20318</v>
      </c>
      <c r="K293" s="256" t="s">
        <v>20318</v>
      </c>
      <c r="L293" s="257"/>
      <c r="M293" s="3"/>
    </row>
    <row r="294" spans="1:13" ht="31.5">
      <c r="A294" s="4">
        <v>293</v>
      </c>
      <c r="B294" s="3" t="s">
        <v>1790</v>
      </c>
      <c r="C294" s="3" t="s">
        <v>1791</v>
      </c>
      <c r="D294" s="3" t="s">
        <v>3060</v>
      </c>
      <c r="E294" s="3"/>
      <c r="F294" s="7">
        <v>1000</v>
      </c>
      <c r="G294" s="3">
        <v>496</v>
      </c>
      <c r="H294" s="3" t="s">
        <v>7638</v>
      </c>
      <c r="I294" s="252">
        <v>45000</v>
      </c>
      <c r="J294" s="256" t="s">
        <v>20318</v>
      </c>
      <c r="K294" s="256" t="s">
        <v>20318</v>
      </c>
      <c r="L294" s="257"/>
      <c r="M294" s="3"/>
    </row>
    <row r="295" spans="1:13" ht="31.5">
      <c r="A295" s="3">
        <v>294</v>
      </c>
      <c r="B295" s="3" t="s">
        <v>1796</v>
      </c>
      <c r="C295" s="3" t="s">
        <v>2744</v>
      </c>
      <c r="D295" s="3" t="s">
        <v>3060</v>
      </c>
      <c r="E295" s="3"/>
      <c r="F295" s="7">
        <v>1000</v>
      </c>
      <c r="G295" s="3">
        <v>144</v>
      </c>
      <c r="H295" s="3" t="s">
        <v>8076</v>
      </c>
      <c r="I295" s="252">
        <v>12000</v>
      </c>
      <c r="J295" s="256" t="s">
        <v>20318</v>
      </c>
      <c r="K295" s="256" t="s">
        <v>20318</v>
      </c>
      <c r="L295" s="257"/>
      <c r="M295" s="3"/>
    </row>
    <row r="296" spans="1:13">
      <c r="A296" s="4">
        <v>295</v>
      </c>
      <c r="B296" s="3" t="s">
        <v>1797</v>
      </c>
      <c r="C296" s="3" t="s">
        <v>1798</v>
      </c>
      <c r="D296" s="3" t="s">
        <v>3060</v>
      </c>
      <c r="E296" s="3"/>
      <c r="F296" s="7">
        <v>1000</v>
      </c>
      <c r="G296" s="3">
        <v>156</v>
      </c>
      <c r="H296" s="3" t="s">
        <v>8076</v>
      </c>
      <c r="I296" s="252">
        <v>14000</v>
      </c>
      <c r="J296" s="256" t="s">
        <v>20318</v>
      </c>
      <c r="K296" s="256" t="s">
        <v>20318</v>
      </c>
      <c r="L296" s="257"/>
      <c r="M296" s="3"/>
    </row>
    <row r="297" spans="1:13" ht="31.5">
      <c r="A297" s="3">
        <v>296</v>
      </c>
      <c r="B297" s="3" t="s">
        <v>1799</v>
      </c>
      <c r="C297" s="3" t="s">
        <v>2744</v>
      </c>
      <c r="D297" s="3" t="s">
        <v>3060</v>
      </c>
      <c r="E297" s="3"/>
      <c r="F297" s="7">
        <v>1000</v>
      </c>
      <c r="G297" s="3">
        <v>280</v>
      </c>
      <c r="H297" s="3" t="s">
        <v>8076</v>
      </c>
      <c r="I297" s="252">
        <v>24000</v>
      </c>
      <c r="J297" s="256" t="s">
        <v>20318</v>
      </c>
      <c r="K297" s="256" t="s">
        <v>20318</v>
      </c>
      <c r="L297" s="257"/>
      <c r="M297" s="3"/>
    </row>
    <row r="298" spans="1:13" ht="31.5">
      <c r="A298" s="4">
        <v>297</v>
      </c>
      <c r="B298" s="3" t="s">
        <v>1800</v>
      </c>
      <c r="C298" s="3" t="s">
        <v>2744</v>
      </c>
      <c r="D298" s="3" t="s">
        <v>3060</v>
      </c>
      <c r="E298" s="3"/>
      <c r="F298" s="7">
        <v>1000</v>
      </c>
      <c r="G298" s="3">
        <v>180</v>
      </c>
      <c r="H298" s="3" t="s">
        <v>8076</v>
      </c>
      <c r="I298" s="252">
        <v>16000</v>
      </c>
      <c r="J298" s="256" t="s">
        <v>20318</v>
      </c>
      <c r="K298" s="256" t="s">
        <v>20318</v>
      </c>
      <c r="L298" s="257"/>
      <c r="M298" s="3"/>
    </row>
    <row r="299" spans="1:13" ht="31.5">
      <c r="A299" s="3">
        <v>298</v>
      </c>
      <c r="B299" s="3" t="s">
        <v>2907</v>
      </c>
      <c r="C299" s="3" t="s">
        <v>2744</v>
      </c>
      <c r="D299" s="3" t="s">
        <v>3060</v>
      </c>
      <c r="E299" s="3"/>
      <c r="F299" s="7">
        <v>700</v>
      </c>
      <c r="G299" s="3">
        <v>324</v>
      </c>
      <c r="H299" s="3" t="s">
        <v>8076</v>
      </c>
      <c r="I299" s="252">
        <v>24000</v>
      </c>
      <c r="J299" s="256"/>
      <c r="K299" s="257"/>
      <c r="L299" s="257"/>
      <c r="M299" s="262" t="s">
        <v>20336</v>
      </c>
    </row>
    <row r="300" spans="1:13" ht="31.5">
      <c r="A300" s="4">
        <v>299</v>
      </c>
      <c r="B300" s="3" t="s">
        <v>552</v>
      </c>
      <c r="C300" s="3" t="s">
        <v>2744</v>
      </c>
      <c r="D300" s="3" t="s">
        <v>3060</v>
      </c>
      <c r="E300" s="3"/>
      <c r="F300" s="7">
        <v>1000</v>
      </c>
      <c r="G300" s="3">
        <v>400</v>
      </c>
      <c r="H300" s="3" t="s">
        <v>8087</v>
      </c>
      <c r="I300" s="252">
        <v>37000</v>
      </c>
      <c r="J300" s="256"/>
      <c r="K300" s="257"/>
      <c r="L300" s="257"/>
      <c r="M300" s="262" t="s">
        <v>20336</v>
      </c>
    </row>
    <row r="301" spans="1:13" ht="31.5">
      <c r="A301" s="3">
        <v>300</v>
      </c>
      <c r="B301" s="3" t="s">
        <v>3148</v>
      </c>
      <c r="C301" s="3" t="s">
        <v>2744</v>
      </c>
      <c r="D301" s="3" t="s">
        <v>3060</v>
      </c>
      <c r="E301" s="3"/>
      <c r="F301" s="7">
        <v>1000</v>
      </c>
      <c r="G301" s="3">
        <v>352</v>
      </c>
      <c r="H301" s="3" t="s">
        <v>8076</v>
      </c>
      <c r="I301" s="252">
        <v>29000</v>
      </c>
      <c r="J301" s="256"/>
      <c r="K301" s="257"/>
      <c r="L301" s="257"/>
      <c r="M301" s="262" t="s">
        <v>20336</v>
      </c>
    </row>
    <row r="302" spans="1:13" ht="78.75">
      <c r="A302" s="4">
        <v>301</v>
      </c>
      <c r="B302" s="3" t="s">
        <v>2577</v>
      </c>
      <c r="C302" s="3" t="s">
        <v>2744</v>
      </c>
      <c r="D302" s="3" t="s">
        <v>3060</v>
      </c>
      <c r="E302" s="3"/>
      <c r="F302" s="7">
        <v>1000</v>
      </c>
      <c r="G302" s="3">
        <v>172</v>
      </c>
      <c r="H302" s="3" t="s">
        <v>8076</v>
      </c>
      <c r="I302" s="252">
        <v>15000</v>
      </c>
      <c r="J302" s="256" t="s">
        <v>20318</v>
      </c>
      <c r="K302" s="256" t="s">
        <v>20318</v>
      </c>
      <c r="L302" s="257"/>
      <c r="M302" s="3"/>
    </row>
    <row r="303" spans="1:13" ht="47.25">
      <c r="A303" s="3">
        <v>302</v>
      </c>
      <c r="B303" s="3" t="s">
        <v>20345</v>
      </c>
      <c r="C303" s="3" t="s">
        <v>2744</v>
      </c>
      <c r="D303" s="3" t="s">
        <v>3060</v>
      </c>
      <c r="E303" s="3"/>
      <c r="F303" s="7">
        <v>700</v>
      </c>
      <c r="G303" s="3">
        <v>164</v>
      </c>
      <c r="H303" s="3" t="s">
        <v>8076</v>
      </c>
      <c r="I303" s="252">
        <v>16000</v>
      </c>
      <c r="J303" s="256" t="s">
        <v>20318</v>
      </c>
      <c r="K303" s="256" t="s">
        <v>20318</v>
      </c>
      <c r="L303" s="257"/>
      <c r="M303" s="3"/>
    </row>
    <row r="304" spans="1:13">
      <c r="A304" s="4">
        <v>303</v>
      </c>
      <c r="B304" s="3" t="s">
        <v>218</v>
      </c>
      <c r="C304" s="3" t="s">
        <v>2744</v>
      </c>
      <c r="D304" s="3" t="s">
        <v>3060</v>
      </c>
      <c r="E304" s="3"/>
      <c r="F304" s="7">
        <v>700</v>
      </c>
      <c r="G304" s="3">
        <v>360</v>
      </c>
      <c r="H304" s="3" t="s">
        <v>8076</v>
      </c>
      <c r="I304" s="252">
        <v>30000</v>
      </c>
      <c r="J304" s="256"/>
      <c r="K304" s="257"/>
      <c r="L304" s="257"/>
      <c r="M304" s="262" t="s">
        <v>20336</v>
      </c>
    </row>
    <row r="305" spans="1:13" ht="31.5">
      <c r="A305" s="3">
        <v>304</v>
      </c>
      <c r="B305" s="3" t="s">
        <v>4030</v>
      </c>
      <c r="C305" s="3" t="s">
        <v>2744</v>
      </c>
      <c r="D305" s="3" t="s">
        <v>3060</v>
      </c>
      <c r="E305" s="3"/>
      <c r="F305" s="7">
        <v>1000</v>
      </c>
      <c r="G305" s="3">
        <v>212</v>
      </c>
      <c r="H305" s="3" t="s">
        <v>8076</v>
      </c>
      <c r="I305" s="252">
        <v>13000</v>
      </c>
      <c r="J305" s="256" t="s">
        <v>20318</v>
      </c>
      <c r="K305" s="256" t="s">
        <v>20318</v>
      </c>
      <c r="L305" s="257"/>
      <c r="M305" s="3"/>
    </row>
    <row r="306" spans="1:13" ht="47.25">
      <c r="A306" s="4">
        <v>305</v>
      </c>
      <c r="B306" s="3" t="s">
        <v>4031</v>
      </c>
      <c r="C306" s="3" t="s">
        <v>2744</v>
      </c>
      <c r="D306" s="3" t="s">
        <v>3060</v>
      </c>
      <c r="E306" s="3"/>
      <c r="F306" s="7">
        <v>1000</v>
      </c>
      <c r="G306" s="3">
        <v>144</v>
      </c>
      <c r="H306" s="3" t="s">
        <v>8076</v>
      </c>
      <c r="I306" s="252">
        <v>13000</v>
      </c>
      <c r="J306" s="256" t="s">
        <v>20318</v>
      </c>
      <c r="K306" s="256" t="s">
        <v>20318</v>
      </c>
      <c r="L306" s="257"/>
      <c r="M306" s="3"/>
    </row>
    <row r="307" spans="1:13" ht="47.25">
      <c r="A307" s="3">
        <v>306</v>
      </c>
      <c r="B307" s="3" t="s">
        <v>4032</v>
      </c>
      <c r="C307" s="3" t="s">
        <v>3770</v>
      </c>
      <c r="D307" s="3" t="s">
        <v>3060</v>
      </c>
      <c r="E307" s="3"/>
      <c r="F307" s="7">
        <v>700</v>
      </c>
      <c r="G307" s="3">
        <v>348</v>
      </c>
      <c r="H307" s="3" t="s">
        <v>8087</v>
      </c>
      <c r="I307" s="252">
        <v>33000</v>
      </c>
      <c r="J307" s="256" t="s">
        <v>20318</v>
      </c>
      <c r="K307" s="256" t="s">
        <v>20318</v>
      </c>
      <c r="L307" s="257"/>
      <c r="M307" s="3"/>
    </row>
    <row r="308" spans="1:13" ht="31.5">
      <c r="A308" s="4">
        <v>307</v>
      </c>
      <c r="B308" s="3" t="s">
        <v>4035</v>
      </c>
      <c r="C308" s="3" t="s">
        <v>2744</v>
      </c>
      <c r="D308" s="3" t="s">
        <v>3060</v>
      </c>
      <c r="E308" s="3"/>
      <c r="F308" s="7">
        <v>1000</v>
      </c>
      <c r="G308" s="3">
        <v>340</v>
      </c>
      <c r="H308" s="3" t="s">
        <v>8087</v>
      </c>
      <c r="I308" s="252">
        <v>32000</v>
      </c>
      <c r="J308" s="256"/>
      <c r="K308" s="257"/>
      <c r="L308" s="257"/>
      <c r="M308" s="262" t="s">
        <v>20336</v>
      </c>
    </row>
    <row r="309" spans="1:13" ht="31.5">
      <c r="A309" s="3">
        <v>308</v>
      </c>
      <c r="B309" s="3" t="s">
        <v>4040</v>
      </c>
      <c r="C309" s="3" t="s">
        <v>2744</v>
      </c>
      <c r="D309" s="3" t="s">
        <v>3060</v>
      </c>
      <c r="E309" s="3"/>
      <c r="F309" s="7">
        <v>1000</v>
      </c>
      <c r="G309" s="3">
        <v>564</v>
      </c>
      <c r="H309" s="3" t="s">
        <v>3703</v>
      </c>
      <c r="I309" s="252">
        <v>80000</v>
      </c>
      <c r="J309" s="256"/>
      <c r="K309" s="257"/>
      <c r="L309" s="257"/>
      <c r="M309" s="262" t="s">
        <v>20336</v>
      </c>
    </row>
    <row r="310" spans="1:13" ht="31.5">
      <c r="A310" s="4">
        <v>309</v>
      </c>
      <c r="B310" s="3" t="s">
        <v>2879</v>
      </c>
      <c r="C310" s="3" t="s">
        <v>2744</v>
      </c>
      <c r="D310" s="3" t="s">
        <v>3060</v>
      </c>
      <c r="E310" s="3"/>
      <c r="F310" s="7">
        <v>800</v>
      </c>
      <c r="G310" s="3">
        <v>148</v>
      </c>
      <c r="H310" s="3" t="s">
        <v>8076</v>
      </c>
      <c r="I310" s="252">
        <v>14000</v>
      </c>
      <c r="J310" s="256"/>
      <c r="K310" s="257"/>
      <c r="L310" s="257"/>
      <c r="M310" s="262" t="s">
        <v>20336</v>
      </c>
    </row>
    <row r="311" spans="1:13" ht="31.5">
      <c r="A311" s="3">
        <v>310</v>
      </c>
      <c r="B311" s="3" t="s">
        <v>2880</v>
      </c>
      <c r="C311" s="3" t="s">
        <v>2744</v>
      </c>
      <c r="D311" s="3" t="s">
        <v>3060</v>
      </c>
      <c r="E311" s="3"/>
      <c r="F311" s="7">
        <v>1000</v>
      </c>
      <c r="G311" s="3">
        <v>104</v>
      </c>
      <c r="H311" s="3" t="s">
        <v>8076</v>
      </c>
      <c r="I311" s="252">
        <v>10000</v>
      </c>
      <c r="J311" s="256"/>
      <c r="K311" s="257"/>
      <c r="L311" s="257"/>
      <c r="M311" s="262" t="s">
        <v>20336</v>
      </c>
    </row>
    <row r="312" spans="1:13" ht="31.5">
      <c r="A312" s="4">
        <v>311</v>
      </c>
      <c r="B312" s="3" t="s">
        <v>2881</v>
      </c>
      <c r="C312" s="3" t="s">
        <v>2744</v>
      </c>
      <c r="D312" s="3" t="s">
        <v>3060</v>
      </c>
      <c r="E312" s="3"/>
      <c r="F312" s="7">
        <v>1000</v>
      </c>
      <c r="G312" s="3">
        <v>248</v>
      </c>
      <c r="H312" s="3" t="s">
        <v>8076</v>
      </c>
      <c r="I312" s="252">
        <v>21000</v>
      </c>
      <c r="J312" s="256"/>
      <c r="K312" s="257"/>
      <c r="L312" s="257"/>
      <c r="M312" s="262" t="s">
        <v>20336</v>
      </c>
    </row>
    <row r="313" spans="1:13" ht="47.25">
      <c r="A313" s="3">
        <v>312</v>
      </c>
      <c r="B313" s="3" t="s">
        <v>2882</v>
      </c>
      <c r="C313" s="3" t="s">
        <v>2744</v>
      </c>
      <c r="D313" s="3" t="s">
        <v>3060</v>
      </c>
      <c r="E313" s="3"/>
      <c r="F313" s="7">
        <v>600</v>
      </c>
      <c r="G313" s="3">
        <v>96</v>
      </c>
      <c r="H313" s="3" t="s">
        <v>8076</v>
      </c>
      <c r="I313" s="252">
        <v>11000</v>
      </c>
      <c r="J313" s="256" t="s">
        <v>20318</v>
      </c>
      <c r="K313" s="256" t="s">
        <v>20318</v>
      </c>
      <c r="L313" s="257"/>
      <c r="M313" s="3"/>
    </row>
    <row r="314" spans="1:13" ht="47.25">
      <c r="A314" s="4">
        <v>313</v>
      </c>
      <c r="B314" s="3" t="s">
        <v>6342</v>
      </c>
      <c r="C314" s="3" t="s">
        <v>2744</v>
      </c>
      <c r="D314" s="3" t="s">
        <v>3060</v>
      </c>
      <c r="E314" s="3"/>
      <c r="F314" s="7">
        <v>1500</v>
      </c>
      <c r="G314" s="3">
        <v>148</v>
      </c>
      <c r="H314" s="3" t="s">
        <v>8076</v>
      </c>
      <c r="I314" s="252">
        <v>13000</v>
      </c>
      <c r="J314" s="256"/>
      <c r="K314" s="257"/>
      <c r="L314" s="257"/>
      <c r="M314" s="262" t="s">
        <v>20336</v>
      </c>
    </row>
    <row r="315" spans="1:13" ht="47.25">
      <c r="A315" s="3">
        <v>314</v>
      </c>
      <c r="B315" s="3" t="s">
        <v>6349</v>
      </c>
      <c r="C315" s="3" t="s">
        <v>7439</v>
      </c>
      <c r="D315" s="3" t="s">
        <v>3060</v>
      </c>
      <c r="E315" s="3"/>
      <c r="F315" s="7">
        <v>500</v>
      </c>
      <c r="G315" s="3">
        <v>312</v>
      </c>
      <c r="H315" s="3" t="s">
        <v>8087</v>
      </c>
      <c r="I315" s="252">
        <v>27000</v>
      </c>
      <c r="J315" s="256" t="s">
        <v>20318</v>
      </c>
      <c r="K315" s="256" t="s">
        <v>20318</v>
      </c>
      <c r="L315" s="257"/>
      <c r="M315" s="3"/>
    </row>
    <row r="316" spans="1:13" ht="31.5">
      <c r="A316" s="4">
        <v>315</v>
      </c>
      <c r="B316" s="3" t="s">
        <v>7442</v>
      </c>
      <c r="C316" s="3" t="s">
        <v>2744</v>
      </c>
      <c r="D316" s="3" t="s">
        <v>3060</v>
      </c>
      <c r="E316" s="3"/>
      <c r="F316" s="7">
        <v>700</v>
      </c>
      <c r="G316" s="3">
        <v>496</v>
      </c>
      <c r="H316" s="3" t="s">
        <v>8087</v>
      </c>
      <c r="I316" s="252">
        <v>45000</v>
      </c>
      <c r="J316" s="256"/>
      <c r="K316" s="257"/>
      <c r="L316" s="257"/>
      <c r="M316" s="262" t="s">
        <v>20336</v>
      </c>
    </row>
    <row r="317" spans="1:13" ht="47.25">
      <c r="A317" s="3">
        <v>316</v>
      </c>
      <c r="B317" s="3" t="s">
        <v>18993</v>
      </c>
      <c r="C317" s="3" t="s">
        <v>9620</v>
      </c>
      <c r="D317" s="3" t="s">
        <v>3060</v>
      </c>
      <c r="E317" s="3"/>
      <c r="F317" s="7">
        <v>500</v>
      </c>
      <c r="G317" s="3">
        <v>324</v>
      </c>
      <c r="H317" s="3" t="s">
        <v>8087</v>
      </c>
      <c r="I317" s="252">
        <v>31000</v>
      </c>
      <c r="J317" s="256" t="s">
        <v>20318</v>
      </c>
      <c r="K317" s="256" t="s">
        <v>20318</v>
      </c>
      <c r="L317" s="257"/>
      <c r="M317" s="3"/>
    </row>
    <row r="318" spans="1:13" ht="47.25">
      <c r="A318" s="4">
        <v>317</v>
      </c>
      <c r="B318" s="3" t="s">
        <v>10695</v>
      </c>
      <c r="C318" s="3" t="s">
        <v>10696</v>
      </c>
      <c r="D318" s="3" t="s">
        <v>3060</v>
      </c>
      <c r="E318" s="3"/>
      <c r="F318" s="7">
        <v>1000</v>
      </c>
      <c r="G318" s="3">
        <v>268</v>
      </c>
      <c r="H318" s="3" t="s">
        <v>8087</v>
      </c>
      <c r="I318" s="252" t="s">
        <v>2750</v>
      </c>
      <c r="J318" s="256" t="s">
        <v>20318</v>
      </c>
      <c r="K318" s="256" t="s">
        <v>20318</v>
      </c>
      <c r="L318" s="257"/>
      <c r="M318" s="3"/>
    </row>
    <row r="319" spans="1:13" ht="31.5">
      <c r="A319" s="3">
        <v>318</v>
      </c>
      <c r="B319" s="3" t="s">
        <v>10699</v>
      </c>
      <c r="C319" s="3"/>
      <c r="D319" s="3" t="s">
        <v>3060</v>
      </c>
      <c r="E319" s="3"/>
      <c r="F319" s="7">
        <v>1000</v>
      </c>
      <c r="G319" s="3">
        <v>720</v>
      </c>
      <c r="H319" s="3" t="s">
        <v>3703</v>
      </c>
      <c r="I319" s="252">
        <v>110000</v>
      </c>
      <c r="J319" s="256" t="s">
        <v>20318</v>
      </c>
      <c r="K319" s="256" t="s">
        <v>20318</v>
      </c>
      <c r="L319" s="257"/>
      <c r="M319" s="3"/>
    </row>
    <row r="320" spans="1:13" ht="47.25">
      <c r="A320" s="4">
        <v>319</v>
      </c>
      <c r="B320" s="3" t="s">
        <v>6934</v>
      </c>
      <c r="C320" s="3" t="s">
        <v>2744</v>
      </c>
      <c r="D320" s="3" t="s">
        <v>3060</v>
      </c>
      <c r="E320" s="3"/>
      <c r="F320" s="7">
        <v>700</v>
      </c>
      <c r="G320" s="3">
        <v>200</v>
      </c>
      <c r="H320" s="3" t="s">
        <v>8076</v>
      </c>
      <c r="I320" s="252">
        <v>18000</v>
      </c>
      <c r="J320" s="256" t="s">
        <v>20318</v>
      </c>
      <c r="K320" s="256" t="s">
        <v>20318</v>
      </c>
      <c r="L320" s="257"/>
      <c r="M320" s="3"/>
    </row>
    <row r="321" spans="1:13" ht="47.25">
      <c r="A321" s="3">
        <v>320</v>
      </c>
      <c r="B321" s="3" t="s">
        <v>8008</v>
      </c>
      <c r="C321" s="3" t="s">
        <v>2744</v>
      </c>
      <c r="D321" s="3" t="s">
        <v>3060</v>
      </c>
      <c r="E321" s="3"/>
      <c r="F321" s="7">
        <v>700</v>
      </c>
      <c r="G321" s="3">
        <v>44</v>
      </c>
      <c r="H321" s="3" t="s">
        <v>8076</v>
      </c>
      <c r="I321" s="252">
        <v>6000</v>
      </c>
      <c r="J321" s="256" t="s">
        <v>20318</v>
      </c>
      <c r="K321" s="256" t="s">
        <v>20318</v>
      </c>
      <c r="L321" s="257"/>
      <c r="M321" s="3"/>
    </row>
    <row r="322" spans="1:13" ht="63">
      <c r="A322" s="4">
        <v>321</v>
      </c>
      <c r="B322" s="3" t="s">
        <v>8009</v>
      </c>
      <c r="C322" s="3" t="s">
        <v>2744</v>
      </c>
      <c r="D322" s="3" t="s">
        <v>3060</v>
      </c>
      <c r="E322" s="3"/>
      <c r="F322" s="7">
        <v>1000</v>
      </c>
      <c r="G322" s="3">
        <v>124</v>
      </c>
      <c r="H322" s="3" t="s">
        <v>8076</v>
      </c>
      <c r="I322" s="252">
        <v>12000</v>
      </c>
      <c r="J322" s="256"/>
      <c r="K322" s="257"/>
      <c r="L322" s="257"/>
      <c r="M322" s="262" t="s">
        <v>20336</v>
      </c>
    </row>
    <row r="323" spans="1:13" ht="78.75">
      <c r="A323" s="3">
        <v>322</v>
      </c>
      <c r="B323" s="3" t="s">
        <v>8010</v>
      </c>
      <c r="C323" s="3" t="s">
        <v>2744</v>
      </c>
      <c r="D323" s="3" t="s">
        <v>3060</v>
      </c>
      <c r="E323" s="3"/>
      <c r="F323" s="7">
        <v>700</v>
      </c>
      <c r="G323" s="3">
        <v>184</v>
      </c>
      <c r="H323" s="3" t="s">
        <v>8076</v>
      </c>
      <c r="I323" s="252">
        <v>16000</v>
      </c>
      <c r="J323" s="256" t="s">
        <v>20318</v>
      </c>
      <c r="K323" s="256" t="s">
        <v>20318</v>
      </c>
      <c r="L323" s="257"/>
      <c r="M323" s="3"/>
    </row>
    <row r="324" spans="1:13" ht="47.25">
      <c r="A324" s="4">
        <v>323</v>
      </c>
      <c r="B324" s="3" t="s">
        <v>8011</v>
      </c>
      <c r="C324" s="3" t="s">
        <v>2744</v>
      </c>
      <c r="D324" s="3" t="s">
        <v>3060</v>
      </c>
      <c r="E324" s="3"/>
      <c r="F324" s="7">
        <v>600</v>
      </c>
      <c r="G324" s="3">
        <v>40</v>
      </c>
      <c r="H324" s="3" t="s">
        <v>8076</v>
      </c>
      <c r="I324" s="252">
        <v>6000</v>
      </c>
      <c r="J324" s="256" t="s">
        <v>20318</v>
      </c>
      <c r="K324" s="256" t="s">
        <v>20318</v>
      </c>
      <c r="L324" s="257"/>
      <c r="M324" s="3"/>
    </row>
    <row r="325" spans="1:13">
      <c r="A325" s="3">
        <v>324</v>
      </c>
      <c r="B325" s="3" t="s">
        <v>8012</v>
      </c>
      <c r="C325" s="3" t="s">
        <v>2744</v>
      </c>
      <c r="D325" s="3" t="s">
        <v>3060</v>
      </c>
      <c r="E325" s="3"/>
      <c r="F325" s="7">
        <v>4000</v>
      </c>
      <c r="G325" s="3">
        <v>56</v>
      </c>
      <c r="H325" s="3" t="s">
        <v>8076</v>
      </c>
      <c r="I325" s="252">
        <v>7000</v>
      </c>
      <c r="J325" s="256" t="s">
        <v>20318</v>
      </c>
      <c r="K325" s="256" t="s">
        <v>20318</v>
      </c>
      <c r="L325" s="257"/>
      <c r="M325" s="3"/>
    </row>
    <row r="326" spans="1:13" ht="31.5">
      <c r="A326" s="4">
        <v>325</v>
      </c>
      <c r="B326" s="3" t="s">
        <v>6940</v>
      </c>
      <c r="C326" s="3" t="s">
        <v>2744</v>
      </c>
      <c r="D326" s="3" t="s">
        <v>3060</v>
      </c>
      <c r="E326" s="3"/>
      <c r="F326" s="7">
        <v>3000</v>
      </c>
      <c r="G326" s="3">
        <v>84</v>
      </c>
      <c r="H326" s="3" t="s">
        <v>8076</v>
      </c>
      <c r="I326" s="252">
        <v>9000</v>
      </c>
      <c r="J326" s="256" t="s">
        <v>20318</v>
      </c>
      <c r="K326" s="256" t="s">
        <v>20318</v>
      </c>
      <c r="L326" s="257"/>
      <c r="M326" s="3"/>
    </row>
    <row r="327" spans="1:13">
      <c r="A327" s="3">
        <v>326</v>
      </c>
      <c r="B327" s="3" t="s">
        <v>2743</v>
      </c>
      <c r="C327" s="3" t="s">
        <v>2744</v>
      </c>
      <c r="D327" s="3" t="s">
        <v>2745</v>
      </c>
      <c r="E327" s="3"/>
      <c r="F327" s="7">
        <v>540</v>
      </c>
      <c r="G327" s="3">
        <v>288</v>
      </c>
      <c r="H327" s="3" t="s">
        <v>8076</v>
      </c>
      <c r="I327" s="252">
        <v>21000</v>
      </c>
      <c r="J327" s="256" t="s">
        <v>20318</v>
      </c>
      <c r="K327" s="256" t="s">
        <v>20318</v>
      </c>
      <c r="L327" s="257"/>
      <c r="M327" s="3"/>
    </row>
    <row r="328" spans="1:13" ht="47.25">
      <c r="A328" s="4">
        <v>327</v>
      </c>
      <c r="B328" s="3" t="s">
        <v>7444</v>
      </c>
      <c r="C328" s="3" t="s">
        <v>7445</v>
      </c>
      <c r="D328" s="3" t="s">
        <v>2745</v>
      </c>
      <c r="E328" s="3"/>
      <c r="F328" s="7">
        <v>550</v>
      </c>
      <c r="G328" s="3">
        <v>254</v>
      </c>
      <c r="H328" s="3" t="s">
        <v>8087</v>
      </c>
      <c r="I328" s="252">
        <v>24000</v>
      </c>
      <c r="J328" s="256" t="s">
        <v>20318</v>
      </c>
      <c r="K328" s="256" t="s">
        <v>20318</v>
      </c>
      <c r="L328" s="257"/>
      <c r="M328" s="3"/>
    </row>
    <row r="329" spans="1:13" ht="31.5">
      <c r="A329" s="3">
        <v>328</v>
      </c>
      <c r="B329" s="3" t="s">
        <v>7455</v>
      </c>
      <c r="C329" s="3" t="s">
        <v>2744</v>
      </c>
      <c r="D329" s="3" t="s">
        <v>2745</v>
      </c>
      <c r="E329" s="3"/>
      <c r="F329" s="7">
        <v>540</v>
      </c>
      <c r="G329" s="3">
        <v>448</v>
      </c>
      <c r="H329" s="3" t="s">
        <v>8087</v>
      </c>
      <c r="I329" s="252">
        <v>39000</v>
      </c>
      <c r="J329" s="256"/>
      <c r="K329" s="257"/>
      <c r="L329" s="257"/>
      <c r="M329" s="262" t="s">
        <v>20336</v>
      </c>
    </row>
    <row r="330" spans="1:13">
      <c r="A330" s="4">
        <v>329</v>
      </c>
      <c r="B330" s="3" t="s">
        <v>7462</v>
      </c>
      <c r="C330" s="3" t="s">
        <v>7463</v>
      </c>
      <c r="D330" s="3" t="s">
        <v>2745</v>
      </c>
      <c r="E330" s="3"/>
      <c r="F330" s="7">
        <v>1000</v>
      </c>
      <c r="G330" s="3">
        <v>674</v>
      </c>
      <c r="H330" s="3" t="s">
        <v>1228</v>
      </c>
      <c r="I330" s="252">
        <v>75000</v>
      </c>
      <c r="J330" s="256" t="s">
        <v>20318</v>
      </c>
      <c r="K330" s="256" t="s">
        <v>20318</v>
      </c>
      <c r="L330" s="257"/>
      <c r="M330" s="3"/>
    </row>
    <row r="331" spans="1:13" ht="31.5">
      <c r="A331" s="3">
        <v>330</v>
      </c>
      <c r="B331" s="3" t="s">
        <v>7467</v>
      </c>
      <c r="C331" s="3" t="s">
        <v>7468</v>
      </c>
      <c r="D331" s="3" t="s">
        <v>2745</v>
      </c>
      <c r="E331" s="3"/>
      <c r="F331" s="7">
        <v>670</v>
      </c>
      <c r="G331" s="3">
        <v>212</v>
      </c>
      <c r="H331" s="3" t="s">
        <v>8087</v>
      </c>
      <c r="I331" s="252">
        <v>19000</v>
      </c>
      <c r="J331" s="256" t="s">
        <v>20318</v>
      </c>
      <c r="K331" s="256" t="s">
        <v>20318</v>
      </c>
      <c r="L331" s="257"/>
      <c r="M331" s="3"/>
    </row>
    <row r="332" spans="1:13" ht="31.5">
      <c r="A332" s="4">
        <v>331</v>
      </c>
      <c r="B332" s="3" t="s">
        <v>8543</v>
      </c>
      <c r="C332" s="3"/>
      <c r="D332" s="3" t="s">
        <v>2745</v>
      </c>
      <c r="E332" s="3"/>
      <c r="F332" s="7">
        <v>1000</v>
      </c>
      <c r="G332" s="3">
        <v>286</v>
      </c>
      <c r="H332" s="3" t="s">
        <v>8087</v>
      </c>
      <c r="I332" s="252" t="s">
        <v>2750</v>
      </c>
      <c r="J332" s="256" t="s">
        <v>20318</v>
      </c>
      <c r="K332" s="256" t="s">
        <v>20318</v>
      </c>
      <c r="L332" s="257"/>
      <c r="M332" s="3"/>
    </row>
    <row r="333" spans="1:13" ht="31.5">
      <c r="A333" s="3">
        <v>332</v>
      </c>
      <c r="B333" s="3" t="s">
        <v>8721</v>
      </c>
      <c r="C333" s="3" t="s">
        <v>8722</v>
      </c>
      <c r="D333" s="3" t="s">
        <v>2745</v>
      </c>
      <c r="E333" s="3"/>
      <c r="F333" s="7">
        <v>390</v>
      </c>
      <c r="G333" s="3">
        <v>292</v>
      </c>
      <c r="H333" s="3" t="s">
        <v>8076</v>
      </c>
      <c r="I333" s="252" t="s">
        <v>2750</v>
      </c>
      <c r="J333" s="256" t="s">
        <v>20318</v>
      </c>
      <c r="K333" s="256" t="s">
        <v>20318</v>
      </c>
      <c r="L333" s="257"/>
      <c r="M333" s="3"/>
    </row>
    <row r="334" spans="1:13">
      <c r="A334" s="4">
        <v>333</v>
      </c>
      <c r="B334" s="3" t="s">
        <v>8723</v>
      </c>
      <c r="C334" s="3" t="s">
        <v>8724</v>
      </c>
      <c r="D334" s="3" t="s">
        <v>2745</v>
      </c>
      <c r="E334" s="3"/>
      <c r="F334" s="7">
        <v>520</v>
      </c>
      <c r="G334" s="3">
        <v>406</v>
      </c>
      <c r="H334" s="3" t="s">
        <v>2161</v>
      </c>
      <c r="I334" s="252">
        <v>53000</v>
      </c>
      <c r="J334" s="256" t="s">
        <v>20318</v>
      </c>
      <c r="K334" s="256" t="s">
        <v>20318</v>
      </c>
      <c r="L334" s="257"/>
      <c r="M334" s="3"/>
    </row>
    <row r="335" spans="1:13" ht="47.25">
      <c r="A335" s="3">
        <v>334</v>
      </c>
      <c r="B335" s="3" t="s">
        <v>7622</v>
      </c>
      <c r="C335" s="3" t="s">
        <v>2744</v>
      </c>
      <c r="D335" s="3" t="s">
        <v>2745</v>
      </c>
      <c r="E335" s="3"/>
      <c r="F335" s="7">
        <v>1500</v>
      </c>
      <c r="G335" s="3">
        <v>60</v>
      </c>
      <c r="H335" s="3" t="s">
        <v>8076</v>
      </c>
      <c r="I335" s="252">
        <v>5500</v>
      </c>
      <c r="J335" s="256"/>
      <c r="K335" s="257"/>
      <c r="L335" s="257"/>
      <c r="M335" s="262" t="s">
        <v>20336</v>
      </c>
    </row>
    <row r="336" spans="1:13" ht="31.5">
      <c r="A336" s="4">
        <v>335</v>
      </c>
      <c r="B336" s="3" t="s">
        <v>7623</v>
      </c>
      <c r="C336" s="3" t="s">
        <v>2744</v>
      </c>
      <c r="D336" s="3" t="s">
        <v>2745</v>
      </c>
      <c r="E336" s="3"/>
      <c r="F336" s="7">
        <v>1100</v>
      </c>
      <c r="G336" s="3">
        <v>242</v>
      </c>
      <c r="H336" s="3" t="s">
        <v>8076</v>
      </c>
      <c r="I336" s="252">
        <v>17000</v>
      </c>
      <c r="J336" s="256"/>
      <c r="K336" s="257"/>
      <c r="L336" s="257"/>
      <c r="M336" s="262" t="s">
        <v>20336</v>
      </c>
    </row>
    <row r="337" spans="1:13" ht="31.5">
      <c r="A337" s="3">
        <v>336</v>
      </c>
      <c r="B337" s="3" t="s">
        <v>2109</v>
      </c>
      <c r="C337" s="3" t="s">
        <v>2744</v>
      </c>
      <c r="D337" s="3" t="s">
        <v>2745</v>
      </c>
      <c r="E337" s="3"/>
      <c r="F337" s="7">
        <v>2000</v>
      </c>
      <c r="G337" s="3">
        <v>136</v>
      </c>
      <c r="H337" s="3" t="s">
        <v>8076</v>
      </c>
      <c r="I337" s="252">
        <v>10000</v>
      </c>
      <c r="J337" s="256"/>
      <c r="K337" s="257"/>
      <c r="L337" s="257"/>
      <c r="M337" s="262" t="s">
        <v>20336</v>
      </c>
    </row>
    <row r="338" spans="1:13" ht="31.5">
      <c r="A338" s="4">
        <v>337</v>
      </c>
      <c r="B338" s="3" t="s">
        <v>2111</v>
      </c>
      <c r="C338" s="3" t="s">
        <v>2744</v>
      </c>
      <c r="D338" s="3" t="s">
        <v>2745</v>
      </c>
      <c r="E338" s="3"/>
      <c r="F338" s="7"/>
      <c r="G338" s="3"/>
      <c r="H338" s="3" t="s">
        <v>8076</v>
      </c>
      <c r="I338" s="252"/>
      <c r="J338" s="256"/>
      <c r="K338" s="257"/>
      <c r="L338" s="257"/>
      <c r="M338" s="262" t="s">
        <v>20336</v>
      </c>
    </row>
    <row r="339" spans="1:13">
      <c r="A339" s="3">
        <v>338</v>
      </c>
      <c r="B339" s="3" t="s">
        <v>989</v>
      </c>
      <c r="C339" s="3" t="s">
        <v>990</v>
      </c>
      <c r="D339" s="3" t="s">
        <v>2745</v>
      </c>
      <c r="E339" s="3"/>
      <c r="F339" s="7">
        <v>800</v>
      </c>
      <c r="G339" s="3">
        <v>360</v>
      </c>
      <c r="H339" s="3" t="s">
        <v>8087</v>
      </c>
      <c r="I339" s="252">
        <v>30000</v>
      </c>
      <c r="J339" s="256" t="s">
        <v>20318</v>
      </c>
      <c r="K339" s="256" t="s">
        <v>20318</v>
      </c>
      <c r="L339" s="257"/>
      <c r="M339" s="3"/>
    </row>
    <row r="340" spans="1:13" ht="31.5">
      <c r="A340" s="4">
        <v>339</v>
      </c>
      <c r="B340" s="3" t="s">
        <v>356</v>
      </c>
      <c r="C340" s="3" t="s">
        <v>357</v>
      </c>
      <c r="D340" s="3" t="s">
        <v>2745</v>
      </c>
      <c r="E340" s="3"/>
      <c r="F340" s="7">
        <v>450</v>
      </c>
      <c r="G340" s="3">
        <v>256</v>
      </c>
      <c r="H340" s="3" t="s">
        <v>8087</v>
      </c>
      <c r="I340" s="252">
        <v>24000</v>
      </c>
      <c r="J340" s="256" t="s">
        <v>20318</v>
      </c>
      <c r="K340" s="256" t="s">
        <v>20318</v>
      </c>
      <c r="L340" s="257"/>
      <c r="M340" s="3"/>
    </row>
    <row r="341" spans="1:13">
      <c r="A341" s="3">
        <v>340</v>
      </c>
      <c r="B341" s="3" t="s">
        <v>358</v>
      </c>
      <c r="C341" s="3"/>
      <c r="D341" s="3" t="s">
        <v>2745</v>
      </c>
      <c r="E341" s="3"/>
      <c r="F341" s="7">
        <v>1000</v>
      </c>
      <c r="G341" s="3">
        <v>520</v>
      </c>
      <c r="H341" s="3" t="s">
        <v>8087</v>
      </c>
      <c r="I341" s="252">
        <v>64000</v>
      </c>
      <c r="J341" s="256" t="s">
        <v>20318</v>
      </c>
      <c r="K341" s="256" t="s">
        <v>20318</v>
      </c>
      <c r="L341" s="257"/>
      <c r="M341" s="3"/>
    </row>
    <row r="342" spans="1:13">
      <c r="A342" s="4">
        <v>341</v>
      </c>
      <c r="B342" s="3" t="s">
        <v>359</v>
      </c>
      <c r="C342" s="3"/>
      <c r="D342" s="3" t="s">
        <v>2745</v>
      </c>
      <c r="E342" s="3"/>
      <c r="F342" s="7">
        <v>1000</v>
      </c>
      <c r="G342" s="3">
        <v>754</v>
      </c>
      <c r="H342" s="3" t="s">
        <v>8087</v>
      </c>
      <c r="I342" s="252">
        <v>79000</v>
      </c>
      <c r="J342" s="256" t="s">
        <v>20318</v>
      </c>
      <c r="K342" s="256" t="s">
        <v>20318</v>
      </c>
      <c r="L342" s="257"/>
      <c r="M342" s="3"/>
    </row>
    <row r="343" spans="1:13">
      <c r="A343" s="3">
        <v>342</v>
      </c>
      <c r="B343" s="3" t="s">
        <v>360</v>
      </c>
      <c r="C343" s="3"/>
      <c r="D343" s="3" t="s">
        <v>2745</v>
      </c>
      <c r="E343" s="3"/>
      <c r="F343" s="7">
        <v>1000</v>
      </c>
      <c r="G343" s="3">
        <v>730</v>
      </c>
      <c r="H343" s="3" t="s">
        <v>8087</v>
      </c>
      <c r="I343" s="252">
        <v>77000</v>
      </c>
      <c r="J343" s="256" t="s">
        <v>20318</v>
      </c>
      <c r="K343" s="256" t="s">
        <v>20318</v>
      </c>
      <c r="L343" s="257"/>
      <c r="M343" s="3"/>
    </row>
    <row r="344" spans="1:13" ht="31.5">
      <c r="A344" s="4">
        <v>343</v>
      </c>
      <c r="B344" s="3" t="s">
        <v>361</v>
      </c>
      <c r="C344" s="3" t="s">
        <v>2744</v>
      </c>
      <c r="D344" s="3" t="s">
        <v>2745</v>
      </c>
      <c r="E344" s="3"/>
      <c r="F344" s="7">
        <v>550</v>
      </c>
      <c r="G344" s="3">
        <v>60</v>
      </c>
      <c r="H344" s="3" t="s">
        <v>8076</v>
      </c>
      <c r="I344" s="252">
        <v>6000</v>
      </c>
      <c r="J344" s="256"/>
      <c r="K344" s="257"/>
      <c r="L344" s="257"/>
      <c r="M344" s="262" t="s">
        <v>20336</v>
      </c>
    </row>
    <row r="345" spans="1:13">
      <c r="A345" s="3">
        <v>344</v>
      </c>
      <c r="B345" s="3" t="s">
        <v>362</v>
      </c>
      <c r="C345" s="3" t="s">
        <v>2744</v>
      </c>
      <c r="D345" s="3" t="s">
        <v>2745</v>
      </c>
      <c r="E345" s="3"/>
      <c r="F345" s="7">
        <v>1000</v>
      </c>
      <c r="G345" s="3">
        <v>44</v>
      </c>
      <c r="H345" s="3" t="s">
        <v>8076</v>
      </c>
      <c r="I345" s="252">
        <v>5000</v>
      </c>
      <c r="J345" s="256"/>
      <c r="K345" s="257"/>
      <c r="L345" s="257"/>
      <c r="M345" s="262" t="s">
        <v>20336</v>
      </c>
    </row>
    <row r="346" spans="1:13" ht="47.25">
      <c r="A346" s="4">
        <v>345</v>
      </c>
      <c r="B346" s="3" t="s">
        <v>20346</v>
      </c>
      <c r="C346" s="3" t="s">
        <v>2744</v>
      </c>
      <c r="D346" s="3" t="s">
        <v>2745</v>
      </c>
      <c r="E346" s="3"/>
      <c r="F346" s="7">
        <v>615</v>
      </c>
      <c r="G346" s="3">
        <v>72</v>
      </c>
      <c r="H346" s="3" t="s">
        <v>8076</v>
      </c>
      <c r="I346" s="252">
        <v>7500</v>
      </c>
      <c r="J346" s="256" t="s">
        <v>20318</v>
      </c>
      <c r="K346" s="256" t="s">
        <v>20318</v>
      </c>
      <c r="L346" s="257"/>
      <c r="M346" s="3"/>
    </row>
    <row r="347" spans="1:13" ht="31.5">
      <c r="A347" s="3">
        <v>346</v>
      </c>
      <c r="B347" s="3" t="s">
        <v>3589</v>
      </c>
      <c r="C347" s="3" t="s">
        <v>2744</v>
      </c>
      <c r="D347" s="3" t="s">
        <v>2745</v>
      </c>
      <c r="E347" s="3"/>
      <c r="F347" s="7">
        <v>700</v>
      </c>
      <c r="G347" s="3">
        <v>102</v>
      </c>
      <c r="H347" s="3" t="s">
        <v>8076</v>
      </c>
      <c r="I347" s="252">
        <v>9500</v>
      </c>
      <c r="J347" s="256"/>
      <c r="K347" s="257"/>
      <c r="L347" s="257"/>
      <c r="M347" s="262" t="s">
        <v>20336</v>
      </c>
    </row>
    <row r="348" spans="1:13">
      <c r="A348" s="4">
        <v>347</v>
      </c>
      <c r="B348" s="3" t="s">
        <v>3590</v>
      </c>
      <c r="C348" s="3" t="s">
        <v>2744</v>
      </c>
      <c r="D348" s="3" t="s">
        <v>2745</v>
      </c>
      <c r="E348" s="3"/>
      <c r="F348" s="7">
        <v>550</v>
      </c>
      <c r="G348" s="3">
        <v>40</v>
      </c>
      <c r="H348" s="3" t="s">
        <v>8076</v>
      </c>
      <c r="I348" s="252">
        <v>5000</v>
      </c>
      <c r="J348" s="256"/>
      <c r="K348" s="257"/>
      <c r="L348" s="257"/>
      <c r="M348" s="262" t="s">
        <v>20336</v>
      </c>
    </row>
    <row r="349" spans="1:13">
      <c r="A349" s="3">
        <v>348</v>
      </c>
      <c r="B349" s="3" t="s">
        <v>3591</v>
      </c>
      <c r="C349" s="3" t="s">
        <v>2744</v>
      </c>
      <c r="D349" s="3" t="s">
        <v>2745</v>
      </c>
      <c r="E349" s="3"/>
      <c r="F349" s="7">
        <v>1000</v>
      </c>
      <c r="G349" s="3">
        <v>122</v>
      </c>
      <c r="H349" s="3" t="s">
        <v>8076</v>
      </c>
      <c r="I349" s="252">
        <v>10000</v>
      </c>
      <c r="J349" s="256"/>
      <c r="K349" s="257"/>
      <c r="L349" s="257"/>
      <c r="M349" s="262" t="s">
        <v>20336</v>
      </c>
    </row>
    <row r="350" spans="1:13" ht="63">
      <c r="A350" s="4">
        <v>349</v>
      </c>
      <c r="B350" s="3" t="s">
        <v>2502</v>
      </c>
      <c r="C350" s="3" t="s">
        <v>2744</v>
      </c>
      <c r="D350" s="3" t="s">
        <v>2745</v>
      </c>
      <c r="E350" s="3"/>
      <c r="F350" s="7">
        <v>1000</v>
      </c>
      <c r="G350" s="3">
        <v>132</v>
      </c>
      <c r="H350" s="3" t="s">
        <v>8076</v>
      </c>
      <c r="I350" s="252">
        <v>11000</v>
      </c>
      <c r="J350" s="256"/>
      <c r="K350" s="257"/>
      <c r="L350" s="257"/>
      <c r="M350" s="262" t="s">
        <v>20336</v>
      </c>
    </row>
    <row r="351" spans="1:13" ht="47.25">
      <c r="A351" s="3">
        <v>350</v>
      </c>
      <c r="B351" s="3" t="s">
        <v>2503</v>
      </c>
      <c r="C351" s="3" t="s">
        <v>2744</v>
      </c>
      <c r="D351" s="3" t="s">
        <v>2745</v>
      </c>
      <c r="E351" s="3"/>
      <c r="F351" s="7">
        <v>1000</v>
      </c>
      <c r="G351" s="3">
        <v>90</v>
      </c>
      <c r="H351" s="3" t="s">
        <v>8076</v>
      </c>
      <c r="I351" s="252">
        <v>8000</v>
      </c>
      <c r="J351" s="256" t="s">
        <v>20318</v>
      </c>
      <c r="K351" s="256" t="s">
        <v>20318</v>
      </c>
      <c r="L351" s="257"/>
      <c r="M351" s="3"/>
    </row>
    <row r="352" spans="1:13" ht="47.25">
      <c r="A352" s="4">
        <v>351</v>
      </c>
      <c r="B352" s="3" t="s">
        <v>2504</v>
      </c>
      <c r="C352" s="3" t="s">
        <v>2744</v>
      </c>
      <c r="D352" s="3" t="s">
        <v>2745</v>
      </c>
      <c r="E352" s="3"/>
      <c r="F352" s="7">
        <v>1500</v>
      </c>
      <c r="G352" s="3">
        <v>88</v>
      </c>
      <c r="H352" s="3" t="s">
        <v>8076</v>
      </c>
      <c r="I352" s="252">
        <v>7500</v>
      </c>
      <c r="J352" s="256"/>
      <c r="K352" s="257"/>
      <c r="L352" s="257"/>
      <c r="M352" s="262" t="s">
        <v>20336</v>
      </c>
    </row>
    <row r="353" spans="1:13" ht="31.5">
      <c r="A353" s="3">
        <v>352</v>
      </c>
      <c r="B353" s="3" t="s">
        <v>2505</v>
      </c>
      <c r="C353" s="3" t="s">
        <v>2744</v>
      </c>
      <c r="D353" s="3" t="s">
        <v>2745</v>
      </c>
      <c r="E353" s="3"/>
      <c r="F353" s="7">
        <v>1000</v>
      </c>
      <c r="G353" s="3">
        <v>194</v>
      </c>
      <c r="H353" s="3" t="s">
        <v>8076</v>
      </c>
      <c r="I353" s="252">
        <v>15000</v>
      </c>
      <c r="J353" s="256"/>
      <c r="K353" s="257"/>
      <c r="L353" s="257"/>
      <c r="M353" s="262" t="s">
        <v>20336</v>
      </c>
    </row>
    <row r="354" spans="1:13" ht="31.5">
      <c r="A354" s="4">
        <v>353</v>
      </c>
      <c r="B354" s="3" t="s">
        <v>2506</v>
      </c>
      <c r="C354" s="3" t="s">
        <v>2744</v>
      </c>
      <c r="D354" s="3" t="s">
        <v>2745</v>
      </c>
      <c r="E354" s="3"/>
      <c r="F354" s="7">
        <v>710</v>
      </c>
      <c r="G354" s="3">
        <v>100</v>
      </c>
      <c r="H354" s="3" t="s">
        <v>8076</v>
      </c>
      <c r="I354" s="252">
        <v>9000</v>
      </c>
      <c r="J354" s="256" t="s">
        <v>20318</v>
      </c>
      <c r="K354" s="256" t="s">
        <v>20318</v>
      </c>
      <c r="L354" s="257"/>
      <c r="M354" s="262"/>
    </row>
    <row r="355" spans="1:13" ht="31.5">
      <c r="A355" s="3">
        <v>354</v>
      </c>
      <c r="B355" s="3" t="s">
        <v>1138</v>
      </c>
      <c r="C355" s="3" t="s">
        <v>2744</v>
      </c>
      <c r="D355" s="3" t="s">
        <v>2745</v>
      </c>
      <c r="E355" s="3"/>
      <c r="F355" s="7">
        <v>1000</v>
      </c>
      <c r="G355" s="3">
        <v>66</v>
      </c>
      <c r="H355" s="3" t="s">
        <v>8076</v>
      </c>
      <c r="I355" s="252">
        <v>6500</v>
      </c>
      <c r="J355" s="256"/>
      <c r="K355" s="257"/>
      <c r="L355" s="257"/>
      <c r="M355" s="262" t="s">
        <v>20336</v>
      </c>
    </row>
    <row r="356" spans="1:13" ht="47.25">
      <c r="A356" s="4">
        <v>355</v>
      </c>
      <c r="B356" s="3" t="s">
        <v>1139</v>
      </c>
      <c r="C356" s="3" t="s">
        <v>1140</v>
      </c>
      <c r="D356" s="3" t="s">
        <v>2745</v>
      </c>
      <c r="E356" s="3"/>
      <c r="F356" s="7">
        <v>500</v>
      </c>
      <c r="G356" s="3">
        <v>302</v>
      </c>
      <c r="H356" s="3" t="s">
        <v>8087</v>
      </c>
      <c r="I356" s="252">
        <v>40000</v>
      </c>
      <c r="J356" s="256" t="s">
        <v>20318</v>
      </c>
      <c r="K356" s="256" t="s">
        <v>20318</v>
      </c>
      <c r="L356" s="257"/>
      <c r="M356" s="3"/>
    </row>
    <row r="357" spans="1:13" ht="47.25">
      <c r="A357" s="3">
        <v>356</v>
      </c>
      <c r="B357" s="3" t="s">
        <v>1141</v>
      </c>
      <c r="C357" s="3" t="s">
        <v>1142</v>
      </c>
      <c r="D357" s="3" t="s">
        <v>2745</v>
      </c>
      <c r="E357" s="3"/>
      <c r="F357" s="7">
        <v>600</v>
      </c>
      <c r="G357" s="3">
        <v>384</v>
      </c>
      <c r="H357" s="3" t="s">
        <v>8087</v>
      </c>
      <c r="I357" s="252">
        <v>32000</v>
      </c>
      <c r="J357" s="256" t="s">
        <v>20318</v>
      </c>
      <c r="K357" s="256" t="s">
        <v>20318</v>
      </c>
      <c r="L357" s="257"/>
      <c r="M357" s="3"/>
    </row>
    <row r="358" spans="1:13" ht="47.25">
      <c r="A358" s="4">
        <v>357</v>
      </c>
      <c r="B358" s="3" t="s">
        <v>1145</v>
      </c>
      <c r="C358" s="3" t="s">
        <v>2744</v>
      </c>
      <c r="D358" s="3" t="s">
        <v>2745</v>
      </c>
      <c r="E358" s="3"/>
      <c r="F358" s="7">
        <v>400</v>
      </c>
      <c r="G358" s="3">
        <v>554</v>
      </c>
      <c r="H358" s="3" t="s">
        <v>1228</v>
      </c>
      <c r="I358" s="252" t="s">
        <v>2750</v>
      </c>
      <c r="J358" s="256" t="s">
        <v>20318</v>
      </c>
      <c r="K358" s="256" t="s">
        <v>20318</v>
      </c>
      <c r="L358" s="257"/>
      <c r="M358" s="3"/>
    </row>
    <row r="359" spans="1:13" ht="31.5">
      <c r="A359" s="3">
        <v>358</v>
      </c>
      <c r="B359" s="3" t="s">
        <v>1887</v>
      </c>
      <c r="C359" s="3" t="s">
        <v>1888</v>
      </c>
      <c r="D359" s="3" t="s">
        <v>2745</v>
      </c>
      <c r="E359" s="3"/>
      <c r="F359" s="7">
        <v>600</v>
      </c>
      <c r="G359" s="3">
        <v>840</v>
      </c>
      <c r="H359" s="3" t="s">
        <v>2161</v>
      </c>
      <c r="I359" s="252">
        <v>120000</v>
      </c>
      <c r="J359" s="256" t="s">
        <v>20318</v>
      </c>
      <c r="K359" s="256" t="s">
        <v>20318</v>
      </c>
      <c r="L359" s="257"/>
      <c r="M359" s="3"/>
    </row>
    <row r="360" spans="1:13" ht="31.5">
      <c r="A360" s="4">
        <v>359</v>
      </c>
      <c r="B360" s="3" t="s">
        <v>20347</v>
      </c>
      <c r="C360" s="3" t="s">
        <v>3013</v>
      </c>
      <c r="D360" s="3" t="s">
        <v>2745</v>
      </c>
      <c r="E360" s="3"/>
      <c r="F360" s="7">
        <v>700</v>
      </c>
      <c r="G360" s="3">
        <v>180</v>
      </c>
      <c r="H360" s="3" t="s">
        <v>8076</v>
      </c>
      <c r="I360" s="252">
        <v>15000</v>
      </c>
      <c r="J360" s="256" t="s">
        <v>20318</v>
      </c>
      <c r="K360" s="256" t="s">
        <v>20318</v>
      </c>
      <c r="L360" s="257"/>
      <c r="M360" s="3"/>
    </row>
    <row r="361" spans="1:13">
      <c r="A361" s="3">
        <v>360</v>
      </c>
      <c r="B361" s="3" t="s">
        <v>1055</v>
      </c>
      <c r="C361" s="3" t="s">
        <v>1056</v>
      </c>
      <c r="D361" s="3" t="s">
        <v>2745</v>
      </c>
      <c r="E361" s="3"/>
      <c r="F361" s="7">
        <v>1000</v>
      </c>
      <c r="G361" s="3">
        <v>234</v>
      </c>
      <c r="H361" s="3" t="s">
        <v>2161</v>
      </c>
      <c r="I361" s="252">
        <v>50000</v>
      </c>
      <c r="J361" s="256" t="s">
        <v>20318</v>
      </c>
      <c r="K361" s="256" t="s">
        <v>20318</v>
      </c>
      <c r="L361" s="257"/>
      <c r="M361" s="3"/>
    </row>
    <row r="362" spans="1:13">
      <c r="A362" s="4">
        <v>361</v>
      </c>
      <c r="B362" s="3" t="s">
        <v>1057</v>
      </c>
      <c r="C362" s="3" t="s">
        <v>1056</v>
      </c>
      <c r="D362" s="3" t="s">
        <v>2745</v>
      </c>
      <c r="E362" s="3"/>
      <c r="F362" s="7">
        <v>1000</v>
      </c>
      <c r="G362" s="3">
        <v>274</v>
      </c>
      <c r="H362" s="3" t="s">
        <v>2161</v>
      </c>
      <c r="I362" s="252">
        <v>74000</v>
      </c>
      <c r="J362" s="256" t="s">
        <v>20318</v>
      </c>
      <c r="K362" s="256" t="s">
        <v>20318</v>
      </c>
      <c r="L362" s="257"/>
      <c r="M362" s="3"/>
    </row>
    <row r="363" spans="1:13" ht="31.5">
      <c r="A363" s="3">
        <v>362</v>
      </c>
      <c r="B363" s="3" t="s">
        <v>10707</v>
      </c>
      <c r="C363" s="3" t="s">
        <v>10708</v>
      </c>
      <c r="D363" s="3" t="s">
        <v>2745</v>
      </c>
      <c r="E363" s="3"/>
      <c r="F363" s="7">
        <v>500</v>
      </c>
      <c r="G363" s="3">
        <v>654</v>
      </c>
      <c r="H363" s="3" t="s">
        <v>8087</v>
      </c>
      <c r="I363" s="252">
        <v>55000</v>
      </c>
      <c r="J363" s="256" t="s">
        <v>20318</v>
      </c>
      <c r="K363" s="256" t="s">
        <v>20318</v>
      </c>
      <c r="L363" s="257"/>
      <c r="M363" s="3"/>
    </row>
    <row r="364" spans="1:13">
      <c r="A364" s="4">
        <v>363</v>
      </c>
      <c r="B364" s="3" t="s">
        <v>10709</v>
      </c>
      <c r="C364" s="3"/>
      <c r="D364" s="3" t="s">
        <v>2745</v>
      </c>
      <c r="E364" s="3"/>
      <c r="F364" s="7">
        <v>1000</v>
      </c>
      <c r="G364" s="3">
        <v>830</v>
      </c>
      <c r="H364" s="3" t="s">
        <v>8087</v>
      </c>
      <c r="I364" s="252">
        <v>86000</v>
      </c>
      <c r="J364" s="256" t="s">
        <v>20318</v>
      </c>
      <c r="K364" s="256" t="s">
        <v>20318</v>
      </c>
      <c r="L364" s="257"/>
      <c r="M364" s="3"/>
    </row>
    <row r="365" spans="1:13">
      <c r="A365" s="3">
        <v>364</v>
      </c>
      <c r="B365" s="3" t="s">
        <v>9629</v>
      </c>
      <c r="C365" s="3"/>
      <c r="D365" s="3" t="s">
        <v>2745</v>
      </c>
      <c r="E365" s="3"/>
      <c r="F365" s="7">
        <v>1000</v>
      </c>
      <c r="G365" s="3">
        <v>606</v>
      </c>
      <c r="H365" s="3" t="s">
        <v>8087</v>
      </c>
      <c r="I365" s="252">
        <v>69000</v>
      </c>
      <c r="J365" s="256" t="s">
        <v>20318</v>
      </c>
      <c r="K365" s="256" t="s">
        <v>20318</v>
      </c>
      <c r="L365" s="257"/>
      <c r="M365" s="3"/>
    </row>
    <row r="366" spans="1:13">
      <c r="A366" s="4">
        <v>365</v>
      </c>
      <c r="B366" s="3" t="s">
        <v>9630</v>
      </c>
      <c r="C366" s="3"/>
      <c r="D366" s="3" t="s">
        <v>2745</v>
      </c>
      <c r="E366" s="3"/>
      <c r="F366" s="7">
        <v>1000</v>
      </c>
      <c r="G366" s="3">
        <v>726</v>
      </c>
      <c r="H366" s="3" t="s">
        <v>8087</v>
      </c>
      <c r="I366" s="252">
        <v>81000</v>
      </c>
      <c r="J366" s="256" t="s">
        <v>20318</v>
      </c>
      <c r="K366" s="256" t="s">
        <v>20318</v>
      </c>
      <c r="L366" s="257"/>
      <c r="M366" s="3"/>
    </row>
    <row r="367" spans="1:13">
      <c r="A367" s="3">
        <v>366</v>
      </c>
      <c r="B367" s="3" t="s">
        <v>9631</v>
      </c>
      <c r="C367" s="3"/>
      <c r="D367" s="3" t="s">
        <v>2745</v>
      </c>
      <c r="E367" s="3"/>
      <c r="F367" s="7">
        <v>1000</v>
      </c>
      <c r="G367" s="3">
        <v>706</v>
      </c>
      <c r="H367" s="3" t="s">
        <v>8087</v>
      </c>
      <c r="I367" s="252">
        <v>76000</v>
      </c>
      <c r="J367" s="256" t="s">
        <v>20318</v>
      </c>
      <c r="K367" s="256" t="s">
        <v>20318</v>
      </c>
      <c r="L367" s="257"/>
      <c r="M367" s="3"/>
    </row>
    <row r="368" spans="1:13">
      <c r="A368" s="4">
        <v>367</v>
      </c>
      <c r="B368" s="3" t="s">
        <v>9632</v>
      </c>
      <c r="C368" s="3"/>
      <c r="D368" s="3" t="s">
        <v>2745</v>
      </c>
      <c r="E368" s="3"/>
      <c r="F368" s="7">
        <v>1000</v>
      </c>
      <c r="G368" s="3">
        <v>702</v>
      </c>
      <c r="H368" s="3" t="s">
        <v>8087</v>
      </c>
      <c r="I368" s="252">
        <v>78000</v>
      </c>
      <c r="J368" s="256" t="s">
        <v>20318</v>
      </c>
      <c r="K368" s="256" t="s">
        <v>20318</v>
      </c>
      <c r="L368" s="257"/>
      <c r="M368" s="3"/>
    </row>
    <row r="369" spans="1:13">
      <c r="A369" s="3">
        <v>368</v>
      </c>
      <c r="B369" s="3" t="s">
        <v>10712</v>
      </c>
      <c r="C369" s="3"/>
      <c r="D369" s="3" t="s">
        <v>2745</v>
      </c>
      <c r="E369" s="3"/>
      <c r="F369" s="7">
        <v>1000</v>
      </c>
      <c r="G369" s="3">
        <v>856</v>
      </c>
      <c r="H369" s="3" t="s">
        <v>8087</v>
      </c>
      <c r="I369" s="252">
        <v>89000</v>
      </c>
      <c r="J369" s="256" t="s">
        <v>20318</v>
      </c>
      <c r="K369" s="256" t="s">
        <v>20318</v>
      </c>
      <c r="L369" s="257"/>
      <c r="M369" s="3"/>
    </row>
    <row r="370" spans="1:13" ht="31.5">
      <c r="A370" s="4">
        <v>369</v>
      </c>
      <c r="B370" s="3" t="s">
        <v>10713</v>
      </c>
      <c r="C370" s="3" t="s">
        <v>10714</v>
      </c>
      <c r="D370" s="3" t="s">
        <v>2745</v>
      </c>
      <c r="E370" s="3"/>
      <c r="F370" s="7">
        <v>1000</v>
      </c>
      <c r="G370" s="3">
        <v>110</v>
      </c>
      <c r="H370" s="3" t="s">
        <v>7638</v>
      </c>
      <c r="I370" s="252">
        <v>12000</v>
      </c>
      <c r="J370" s="256" t="s">
        <v>20318</v>
      </c>
      <c r="K370" s="256" t="s">
        <v>20318</v>
      </c>
      <c r="L370" s="257"/>
      <c r="M370" s="3"/>
    </row>
    <row r="371" spans="1:13" ht="31.5">
      <c r="A371" s="3">
        <v>370</v>
      </c>
      <c r="B371" s="3" t="s">
        <v>10715</v>
      </c>
      <c r="C371" s="3" t="s">
        <v>2744</v>
      </c>
      <c r="D371" s="3" t="s">
        <v>2745</v>
      </c>
      <c r="E371" s="3"/>
      <c r="F371" s="7">
        <v>1000</v>
      </c>
      <c r="G371" s="3">
        <v>158</v>
      </c>
      <c r="H371" s="3" t="s">
        <v>8076</v>
      </c>
      <c r="I371" s="252">
        <v>13000</v>
      </c>
      <c r="J371" s="256" t="s">
        <v>20318</v>
      </c>
      <c r="K371" s="256" t="s">
        <v>20318</v>
      </c>
      <c r="L371" s="257"/>
      <c r="M371" s="3"/>
    </row>
    <row r="372" spans="1:13">
      <c r="A372" s="4">
        <v>371</v>
      </c>
      <c r="B372" s="3" t="s">
        <v>10716</v>
      </c>
      <c r="C372" s="3" t="s">
        <v>2744</v>
      </c>
      <c r="D372" s="3" t="s">
        <v>2745</v>
      </c>
      <c r="E372" s="3"/>
      <c r="F372" s="7">
        <v>1000</v>
      </c>
      <c r="G372" s="3">
        <v>94</v>
      </c>
      <c r="H372" s="3" t="s">
        <v>8076</v>
      </c>
      <c r="I372" s="252">
        <v>9000</v>
      </c>
      <c r="J372" s="256" t="s">
        <v>20318</v>
      </c>
      <c r="K372" s="256" t="s">
        <v>20318</v>
      </c>
      <c r="L372" s="257"/>
      <c r="M372" s="3"/>
    </row>
    <row r="373" spans="1:13" ht="31.5">
      <c r="A373" s="3">
        <v>372</v>
      </c>
      <c r="B373" s="3" t="s">
        <v>10717</v>
      </c>
      <c r="C373" s="3" t="s">
        <v>2744</v>
      </c>
      <c r="D373" s="3" t="s">
        <v>2745</v>
      </c>
      <c r="E373" s="3"/>
      <c r="F373" s="7">
        <v>1000</v>
      </c>
      <c r="G373" s="3">
        <v>132</v>
      </c>
      <c r="H373" s="3" t="s">
        <v>8076</v>
      </c>
      <c r="I373" s="252">
        <v>11000</v>
      </c>
      <c r="J373" s="256" t="s">
        <v>20318</v>
      </c>
      <c r="K373" s="256" t="s">
        <v>20318</v>
      </c>
      <c r="L373" s="257"/>
      <c r="M373" s="3"/>
    </row>
    <row r="374" spans="1:13" ht="31.5">
      <c r="A374" s="4">
        <v>373</v>
      </c>
      <c r="B374" s="3" t="s">
        <v>20348</v>
      </c>
      <c r="C374" s="3" t="s">
        <v>2744</v>
      </c>
      <c r="D374" s="3" t="s">
        <v>2745</v>
      </c>
      <c r="E374" s="3"/>
      <c r="F374" s="7">
        <v>800</v>
      </c>
      <c r="G374" s="3">
        <v>106</v>
      </c>
      <c r="H374" s="3" t="s">
        <v>8076</v>
      </c>
      <c r="I374" s="252">
        <v>10000</v>
      </c>
      <c r="J374" s="260" t="s">
        <v>20325</v>
      </c>
      <c r="K374" s="256" t="s">
        <v>20318</v>
      </c>
      <c r="L374" s="257"/>
      <c r="M374" s="3" t="s">
        <v>20319</v>
      </c>
    </row>
    <row r="375" spans="1:13" ht="31.5">
      <c r="A375" s="3">
        <v>374</v>
      </c>
      <c r="B375" s="3" t="s">
        <v>8583</v>
      </c>
      <c r="C375" s="3" t="s">
        <v>8584</v>
      </c>
      <c r="D375" s="3" t="s">
        <v>2745</v>
      </c>
      <c r="E375" s="3"/>
      <c r="F375" s="7">
        <v>2000</v>
      </c>
      <c r="G375" s="3">
        <v>140</v>
      </c>
      <c r="H375" s="3" t="s">
        <v>2325</v>
      </c>
      <c r="I375" s="252">
        <v>21000</v>
      </c>
      <c r="J375" s="256" t="s">
        <v>20318</v>
      </c>
      <c r="K375" s="256" t="s">
        <v>20318</v>
      </c>
      <c r="L375" s="257"/>
      <c r="M375" s="3"/>
    </row>
    <row r="376" spans="1:13" ht="31.5">
      <c r="A376" s="4">
        <v>375</v>
      </c>
      <c r="B376" s="3" t="s">
        <v>8585</v>
      </c>
      <c r="C376" s="3" t="s">
        <v>8586</v>
      </c>
      <c r="D376" s="3" t="s">
        <v>2745</v>
      </c>
      <c r="E376" s="3"/>
      <c r="F376" s="7">
        <v>500</v>
      </c>
      <c r="G376" s="3">
        <v>242</v>
      </c>
      <c r="H376" s="3" t="s">
        <v>8087</v>
      </c>
      <c r="I376" s="252">
        <v>23000</v>
      </c>
      <c r="J376" s="256" t="s">
        <v>20318</v>
      </c>
      <c r="K376" s="256" t="s">
        <v>20318</v>
      </c>
      <c r="L376" s="257"/>
      <c r="M376" s="3"/>
    </row>
    <row r="377" spans="1:13">
      <c r="A377" s="3">
        <v>376</v>
      </c>
      <c r="B377" s="3" t="s">
        <v>2421</v>
      </c>
      <c r="C377" s="3" t="s">
        <v>2422</v>
      </c>
      <c r="D377" s="3" t="s">
        <v>2745</v>
      </c>
      <c r="E377" s="3"/>
      <c r="F377" s="7">
        <v>500</v>
      </c>
      <c r="G377" s="3">
        <v>340</v>
      </c>
      <c r="H377" s="3" t="s">
        <v>8076</v>
      </c>
      <c r="I377" s="252">
        <v>30000</v>
      </c>
      <c r="J377" s="256" t="s">
        <v>20318</v>
      </c>
      <c r="K377" s="256" t="s">
        <v>20318</v>
      </c>
      <c r="L377" s="257"/>
      <c r="M377" s="3"/>
    </row>
    <row r="378" spans="1:13" ht="47.25">
      <c r="A378" s="4">
        <v>377</v>
      </c>
      <c r="B378" s="3" t="s">
        <v>2423</v>
      </c>
      <c r="C378" s="3" t="s">
        <v>2744</v>
      </c>
      <c r="D378" s="3" t="s">
        <v>2745</v>
      </c>
      <c r="E378" s="3"/>
      <c r="F378" s="7">
        <v>600</v>
      </c>
      <c r="G378" s="3">
        <v>344</v>
      </c>
      <c r="H378" s="3" t="s">
        <v>8076</v>
      </c>
      <c r="I378" s="252">
        <v>25000</v>
      </c>
      <c r="J378" s="256"/>
      <c r="K378" s="257"/>
      <c r="L378" s="257"/>
      <c r="M378" s="262" t="s">
        <v>20336</v>
      </c>
    </row>
    <row r="379" spans="1:13">
      <c r="A379" s="3">
        <v>378</v>
      </c>
      <c r="B379" s="3" t="s">
        <v>2424</v>
      </c>
      <c r="C379" s="3" t="s">
        <v>2744</v>
      </c>
      <c r="D379" s="3" t="s">
        <v>2745</v>
      </c>
      <c r="E379" s="3"/>
      <c r="F379" s="7">
        <v>1000</v>
      </c>
      <c r="G379" s="3">
        <v>286</v>
      </c>
      <c r="H379" s="3" t="s">
        <v>8076</v>
      </c>
      <c r="I379" s="252">
        <v>24000</v>
      </c>
      <c r="J379" s="256" t="s">
        <v>20318</v>
      </c>
      <c r="K379" s="256" t="s">
        <v>20318</v>
      </c>
      <c r="L379" s="257"/>
      <c r="M379" s="3"/>
    </row>
    <row r="380" spans="1:13" ht="31.5">
      <c r="A380" s="4">
        <v>379</v>
      </c>
      <c r="B380" s="3" t="s">
        <v>2426</v>
      </c>
      <c r="C380" s="3" t="s">
        <v>2427</v>
      </c>
      <c r="D380" s="3" t="s">
        <v>2745</v>
      </c>
      <c r="E380" s="3"/>
      <c r="F380" s="7">
        <v>1000</v>
      </c>
      <c r="G380" s="3">
        <v>252</v>
      </c>
      <c r="H380" s="3" t="s">
        <v>8087</v>
      </c>
      <c r="I380" s="252">
        <v>22000</v>
      </c>
      <c r="J380" s="256"/>
      <c r="K380" s="257"/>
      <c r="L380" s="257"/>
      <c r="M380" s="3"/>
    </row>
    <row r="381" spans="1:13" ht="31.5">
      <c r="A381" s="3">
        <v>380</v>
      </c>
      <c r="B381" s="3" t="s">
        <v>2433</v>
      </c>
      <c r="C381" s="3" t="s">
        <v>2744</v>
      </c>
      <c r="D381" s="3" t="s">
        <v>2745</v>
      </c>
      <c r="E381" s="3"/>
      <c r="F381" s="7">
        <v>1000</v>
      </c>
      <c r="G381" s="3">
        <v>108</v>
      </c>
      <c r="H381" s="3" t="s">
        <v>8076</v>
      </c>
      <c r="I381" s="252">
        <v>9000</v>
      </c>
      <c r="J381" s="256" t="s">
        <v>20318</v>
      </c>
      <c r="K381" s="256" t="s">
        <v>20318</v>
      </c>
      <c r="L381" s="257"/>
      <c r="M381" s="3"/>
    </row>
    <row r="382" spans="1:13" ht="31.5">
      <c r="A382" s="4">
        <v>381</v>
      </c>
      <c r="B382" s="3" t="s">
        <v>4071</v>
      </c>
      <c r="C382" s="3" t="s">
        <v>2744</v>
      </c>
      <c r="D382" s="3" t="s">
        <v>2745</v>
      </c>
      <c r="E382" s="3"/>
      <c r="F382" s="7">
        <v>1000</v>
      </c>
      <c r="G382" s="3">
        <v>176</v>
      </c>
      <c r="H382" s="3" t="s">
        <v>8076</v>
      </c>
      <c r="I382" s="252">
        <v>14000</v>
      </c>
      <c r="J382" s="256" t="s">
        <v>20318</v>
      </c>
      <c r="K382" s="256" t="s">
        <v>20318</v>
      </c>
      <c r="L382" s="257"/>
      <c r="M382" s="3"/>
    </row>
    <row r="383" spans="1:13">
      <c r="A383" s="3">
        <v>382</v>
      </c>
      <c r="B383" s="3" t="s">
        <v>9727</v>
      </c>
      <c r="C383" s="3" t="s">
        <v>2744</v>
      </c>
      <c r="D383" s="3" t="s">
        <v>2745</v>
      </c>
      <c r="E383" s="3"/>
      <c r="F383" s="7">
        <v>600</v>
      </c>
      <c r="G383" s="3">
        <v>160</v>
      </c>
      <c r="H383" s="3" t="s">
        <v>8076</v>
      </c>
      <c r="I383" s="252">
        <v>13000</v>
      </c>
      <c r="J383" s="256" t="s">
        <v>20318</v>
      </c>
      <c r="K383" s="256" t="s">
        <v>20318</v>
      </c>
      <c r="L383" s="257"/>
      <c r="M383" s="3"/>
    </row>
    <row r="384" spans="1:13" ht="31.5">
      <c r="A384" s="4">
        <v>383</v>
      </c>
      <c r="B384" s="3" t="s">
        <v>9730</v>
      </c>
      <c r="C384" s="3" t="s">
        <v>2744</v>
      </c>
      <c r="D384" s="3" t="s">
        <v>2745</v>
      </c>
      <c r="E384" s="3"/>
      <c r="F384" s="7">
        <v>700</v>
      </c>
      <c r="G384" s="3">
        <v>74</v>
      </c>
      <c r="H384" s="3" t="s">
        <v>8076</v>
      </c>
      <c r="I384" s="252">
        <v>8000</v>
      </c>
      <c r="J384" s="256" t="s">
        <v>20318</v>
      </c>
      <c r="K384" s="256" t="s">
        <v>20318</v>
      </c>
      <c r="L384" s="257"/>
      <c r="M384" s="3"/>
    </row>
    <row r="385" spans="1:13" ht="47.25">
      <c r="A385" s="3">
        <v>384</v>
      </c>
      <c r="B385" s="3" t="s">
        <v>9731</v>
      </c>
      <c r="C385" s="3" t="s">
        <v>9732</v>
      </c>
      <c r="D385" s="3" t="s">
        <v>2745</v>
      </c>
      <c r="E385" s="3"/>
      <c r="F385" s="7">
        <v>600</v>
      </c>
      <c r="G385" s="3">
        <v>242</v>
      </c>
      <c r="H385" s="3" t="s">
        <v>8087</v>
      </c>
      <c r="I385" s="252">
        <v>20000</v>
      </c>
      <c r="J385" s="256" t="s">
        <v>20318</v>
      </c>
      <c r="K385" s="256" t="s">
        <v>20318</v>
      </c>
      <c r="L385" s="257"/>
      <c r="M385" s="3"/>
    </row>
    <row r="386" spans="1:13" ht="31.5">
      <c r="A386" s="4">
        <v>385</v>
      </c>
      <c r="B386" s="3" t="s">
        <v>9733</v>
      </c>
      <c r="C386" s="3" t="s">
        <v>9734</v>
      </c>
      <c r="D386" s="3" t="s">
        <v>2745</v>
      </c>
      <c r="E386" s="3"/>
      <c r="F386" s="7">
        <v>590</v>
      </c>
      <c r="G386" s="3">
        <v>312</v>
      </c>
      <c r="H386" s="3" t="s">
        <v>8087</v>
      </c>
      <c r="I386" s="252">
        <v>27000</v>
      </c>
      <c r="J386" s="256" t="s">
        <v>20318</v>
      </c>
      <c r="K386" s="256" t="s">
        <v>20318</v>
      </c>
      <c r="L386" s="257"/>
      <c r="M386" s="262" t="s">
        <v>20336</v>
      </c>
    </row>
    <row r="387" spans="1:13">
      <c r="A387" s="3">
        <v>386</v>
      </c>
      <c r="B387" s="3" t="s">
        <v>10810</v>
      </c>
      <c r="C387" s="3"/>
      <c r="D387" s="3" t="s">
        <v>2745</v>
      </c>
      <c r="E387" s="3"/>
      <c r="F387" s="7">
        <v>1000</v>
      </c>
      <c r="G387" s="3">
        <v>878</v>
      </c>
      <c r="H387" s="3" t="s">
        <v>8087</v>
      </c>
      <c r="I387" s="252">
        <v>92000</v>
      </c>
      <c r="J387" s="256" t="s">
        <v>20318</v>
      </c>
      <c r="K387" s="256" t="s">
        <v>20318</v>
      </c>
      <c r="L387" s="257"/>
      <c r="M387" s="3"/>
    </row>
    <row r="388" spans="1:13">
      <c r="A388" s="4">
        <v>387</v>
      </c>
      <c r="B388" s="3" t="s">
        <v>10811</v>
      </c>
      <c r="C388" s="3"/>
      <c r="D388" s="3" t="s">
        <v>2745</v>
      </c>
      <c r="E388" s="3"/>
      <c r="F388" s="7">
        <v>1000</v>
      </c>
      <c r="G388" s="3">
        <v>698</v>
      </c>
      <c r="H388" s="3" t="s">
        <v>8087</v>
      </c>
      <c r="I388" s="252">
        <v>75000</v>
      </c>
      <c r="J388" s="256" t="s">
        <v>20318</v>
      </c>
      <c r="K388" s="256" t="s">
        <v>20318</v>
      </c>
      <c r="L388" s="257"/>
      <c r="M388" s="3"/>
    </row>
    <row r="389" spans="1:13">
      <c r="A389" s="3">
        <v>388</v>
      </c>
      <c r="B389" s="3" t="s">
        <v>10812</v>
      </c>
      <c r="C389" s="3"/>
      <c r="D389" s="3" t="s">
        <v>2745</v>
      </c>
      <c r="E389" s="3"/>
      <c r="F389" s="7">
        <v>1000</v>
      </c>
      <c r="G389" s="3">
        <v>844</v>
      </c>
      <c r="H389" s="3" t="s">
        <v>8087</v>
      </c>
      <c r="I389" s="252">
        <v>92000</v>
      </c>
      <c r="J389" s="256" t="s">
        <v>20318</v>
      </c>
      <c r="K389" s="256" t="s">
        <v>20318</v>
      </c>
      <c r="L389" s="257"/>
      <c r="M389" s="3"/>
    </row>
    <row r="390" spans="1:13">
      <c r="A390" s="4">
        <v>389</v>
      </c>
      <c r="B390" s="3" t="s">
        <v>10813</v>
      </c>
      <c r="C390" s="3"/>
      <c r="D390" s="3" t="s">
        <v>2745</v>
      </c>
      <c r="E390" s="3"/>
      <c r="F390" s="7">
        <v>1000</v>
      </c>
      <c r="G390" s="3">
        <v>844</v>
      </c>
      <c r="H390" s="3" t="s">
        <v>8087</v>
      </c>
      <c r="I390" s="252">
        <v>96000</v>
      </c>
      <c r="J390" s="256" t="s">
        <v>20318</v>
      </c>
      <c r="K390" s="256" t="s">
        <v>20318</v>
      </c>
      <c r="L390" s="257"/>
      <c r="M390" s="3"/>
    </row>
    <row r="391" spans="1:13">
      <c r="A391" s="3">
        <v>390</v>
      </c>
      <c r="B391" s="3" t="s">
        <v>10814</v>
      </c>
      <c r="C391" s="3" t="s">
        <v>2744</v>
      </c>
      <c r="D391" s="3" t="s">
        <v>2745</v>
      </c>
      <c r="E391" s="3"/>
      <c r="F391" s="7">
        <v>1000</v>
      </c>
      <c r="G391" s="3">
        <v>64</v>
      </c>
      <c r="H391" s="3" t="s">
        <v>3703</v>
      </c>
      <c r="I391" s="252">
        <v>16000</v>
      </c>
      <c r="J391" s="256" t="s">
        <v>20318</v>
      </c>
      <c r="K391" s="256" t="s">
        <v>20318</v>
      </c>
      <c r="L391" s="257"/>
      <c r="M391" s="3"/>
    </row>
    <row r="392" spans="1:13">
      <c r="A392" s="4">
        <v>391</v>
      </c>
      <c r="B392" s="3" t="s">
        <v>10815</v>
      </c>
      <c r="C392" s="3" t="s">
        <v>2744</v>
      </c>
      <c r="D392" s="3" t="s">
        <v>2745</v>
      </c>
      <c r="E392" s="3"/>
      <c r="F392" s="7">
        <v>222</v>
      </c>
      <c r="G392" s="3">
        <v>64</v>
      </c>
      <c r="H392" s="3" t="s">
        <v>3703</v>
      </c>
      <c r="I392" s="252">
        <v>16000</v>
      </c>
      <c r="J392" s="256" t="s">
        <v>20318</v>
      </c>
      <c r="K392" s="256" t="s">
        <v>20318</v>
      </c>
      <c r="L392" s="257"/>
      <c r="M392" s="3"/>
    </row>
    <row r="393" spans="1:13" ht="31.5">
      <c r="A393" s="3">
        <v>392</v>
      </c>
      <c r="B393" s="3" t="s">
        <v>10818</v>
      </c>
      <c r="C393" s="3" t="s">
        <v>2744</v>
      </c>
      <c r="D393" s="3" t="s">
        <v>2745</v>
      </c>
      <c r="E393" s="3"/>
      <c r="F393" s="7">
        <v>540</v>
      </c>
      <c r="G393" s="3">
        <v>104</v>
      </c>
      <c r="H393" s="3" t="s">
        <v>8076</v>
      </c>
      <c r="I393" s="252">
        <v>10000</v>
      </c>
      <c r="J393" s="256" t="s">
        <v>20318</v>
      </c>
      <c r="K393" s="256" t="s">
        <v>20318</v>
      </c>
      <c r="L393" s="257"/>
      <c r="M393" s="3"/>
    </row>
    <row r="394" spans="1:13" ht="78.75">
      <c r="A394" s="4">
        <v>393</v>
      </c>
      <c r="B394" s="3" t="s">
        <v>4045</v>
      </c>
      <c r="C394" s="3" t="s">
        <v>2744</v>
      </c>
      <c r="D394" s="3" t="s">
        <v>2745</v>
      </c>
      <c r="E394" s="3"/>
      <c r="F394" s="7">
        <v>700</v>
      </c>
      <c r="G394" s="3">
        <v>174</v>
      </c>
      <c r="H394" s="3" t="s">
        <v>8076</v>
      </c>
      <c r="I394" s="252">
        <v>14000</v>
      </c>
      <c r="J394" s="256" t="s">
        <v>20318</v>
      </c>
      <c r="K394" s="256" t="s">
        <v>20318</v>
      </c>
      <c r="L394" s="257"/>
      <c r="M394" s="3"/>
    </row>
    <row r="395" spans="1:13">
      <c r="A395" s="3">
        <v>394</v>
      </c>
      <c r="B395" s="3" t="s">
        <v>4046</v>
      </c>
      <c r="C395" s="3" t="s">
        <v>2744</v>
      </c>
      <c r="D395" s="3" t="s">
        <v>2745</v>
      </c>
      <c r="E395" s="3"/>
      <c r="F395" s="7">
        <v>500</v>
      </c>
      <c r="G395" s="3">
        <v>398</v>
      </c>
      <c r="H395" s="3" t="s">
        <v>8076</v>
      </c>
      <c r="I395" s="252">
        <v>30000</v>
      </c>
      <c r="J395" s="256" t="s">
        <v>20318</v>
      </c>
      <c r="K395" s="256" t="s">
        <v>20318</v>
      </c>
      <c r="L395" s="257"/>
      <c r="M395" s="3"/>
    </row>
    <row r="396" spans="1:13" ht="47.25">
      <c r="A396" s="4">
        <v>395</v>
      </c>
      <c r="B396" s="3" t="s">
        <v>221</v>
      </c>
      <c r="C396" s="3" t="s">
        <v>2744</v>
      </c>
      <c r="D396" s="3" t="s">
        <v>2745</v>
      </c>
      <c r="E396" s="3"/>
      <c r="F396" s="7">
        <v>1000</v>
      </c>
      <c r="G396" s="3">
        <v>150</v>
      </c>
      <c r="H396" s="3" t="s">
        <v>8076</v>
      </c>
      <c r="I396" s="252">
        <v>12000</v>
      </c>
      <c r="J396" s="256"/>
      <c r="K396" s="257"/>
      <c r="L396" s="257"/>
      <c r="M396" s="262" t="s">
        <v>20336</v>
      </c>
    </row>
    <row r="397" spans="1:13" ht="47.25">
      <c r="A397" s="3">
        <v>396</v>
      </c>
      <c r="B397" s="3" t="s">
        <v>224</v>
      </c>
      <c r="C397" s="3" t="s">
        <v>2744</v>
      </c>
      <c r="D397" s="3" t="s">
        <v>2745</v>
      </c>
      <c r="E397" s="3"/>
      <c r="F397" s="7">
        <v>700</v>
      </c>
      <c r="G397" s="3">
        <v>428</v>
      </c>
      <c r="H397" s="3" t="s">
        <v>8087</v>
      </c>
      <c r="I397" s="252">
        <v>35000</v>
      </c>
      <c r="J397" s="256"/>
      <c r="K397" s="257"/>
      <c r="L397" s="257"/>
      <c r="M397" s="262" t="s">
        <v>20336</v>
      </c>
    </row>
    <row r="398" spans="1:13" ht="47.25">
      <c r="A398" s="4">
        <v>397</v>
      </c>
      <c r="B398" s="3" t="s">
        <v>225</v>
      </c>
      <c r="C398" s="3" t="s">
        <v>226</v>
      </c>
      <c r="D398" s="3" t="s">
        <v>2745</v>
      </c>
      <c r="E398" s="3"/>
      <c r="F398" s="7">
        <v>1000</v>
      </c>
      <c r="G398" s="3">
        <v>212</v>
      </c>
      <c r="H398" s="3" t="s">
        <v>8087</v>
      </c>
      <c r="I398" s="252">
        <v>25000</v>
      </c>
      <c r="J398" s="256" t="s">
        <v>20318</v>
      </c>
      <c r="K398" s="256" t="s">
        <v>20318</v>
      </c>
      <c r="L398" s="257"/>
      <c r="M398" s="3"/>
    </row>
    <row r="399" spans="1:13">
      <c r="A399" s="3">
        <v>398</v>
      </c>
      <c r="B399" s="3" t="s">
        <v>4073</v>
      </c>
      <c r="C399" s="3"/>
      <c r="D399" s="3" t="s">
        <v>2745</v>
      </c>
      <c r="E399" s="3"/>
      <c r="F399" s="7">
        <v>1000</v>
      </c>
      <c r="G399" s="3">
        <v>766</v>
      </c>
      <c r="H399" s="3" t="s">
        <v>8087</v>
      </c>
      <c r="I399" s="252">
        <v>80000</v>
      </c>
      <c r="J399" s="256" t="s">
        <v>20318</v>
      </c>
      <c r="K399" s="256" t="s">
        <v>20318</v>
      </c>
      <c r="L399" s="257"/>
      <c r="M399" s="3"/>
    </row>
    <row r="400" spans="1:13">
      <c r="A400" s="4">
        <v>399</v>
      </c>
      <c r="B400" s="3" t="s">
        <v>4074</v>
      </c>
      <c r="C400" s="3"/>
      <c r="D400" s="3" t="s">
        <v>2745</v>
      </c>
      <c r="E400" s="3"/>
      <c r="F400" s="7">
        <v>1000</v>
      </c>
      <c r="G400" s="3">
        <v>810</v>
      </c>
      <c r="H400" s="3" t="s">
        <v>8087</v>
      </c>
      <c r="I400" s="252">
        <v>87000</v>
      </c>
      <c r="J400" s="256" t="s">
        <v>20318</v>
      </c>
      <c r="K400" s="256" t="s">
        <v>20318</v>
      </c>
      <c r="L400" s="257"/>
      <c r="M400" s="3"/>
    </row>
    <row r="401" spans="1:13" ht="32.25" customHeight="1">
      <c r="A401" s="3">
        <v>400</v>
      </c>
      <c r="B401" s="3" t="s">
        <v>4081</v>
      </c>
      <c r="C401" s="3" t="s">
        <v>2744</v>
      </c>
      <c r="D401" s="3" t="s">
        <v>2745</v>
      </c>
      <c r="E401" s="3"/>
      <c r="F401" s="7">
        <v>600</v>
      </c>
      <c r="G401" s="3">
        <v>356</v>
      </c>
      <c r="H401" s="3" t="s">
        <v>8076</v>
      </c>
      <c r="I401" s="252">
        <v>27000</v>
      </c>
      <c r="J401" s="256" t="s">
        <v>20318</v>
      </c>
      <c r="K401" s="256" t="s">
        <v>20318</v>
      </c>
      <c r="L401" s="257"/>
      <c r="M401" s="3"/>
    </row>
    <row r="402" spans="1:13" ht="47.25">
      <c r="A402" s="4">
        <v>401</v>
      </c>
      <c r="B402" s="3" t="s">
        <v>5223</v>
      </c>
      <c r="C402" s="3" t="s">
        <v>2744</v>
      </c>
      <c r="D402" s="3" t="s">
        <v>2745</v>
      </c>
      <c r="E402" s="3"/>
      <c r="F402" s="7">
        <v>700</v>
      </c>
      <c r="G402" s="3">
        <v>124</v>
      </c>
      <c r="H402" s="3" t="s">
        <v>8076</v>
      </c>
      <c r="I402" s="252">
        <v>11000</v>
      </c>
      <c r="J402" s="256"/>
      <c r="K402" s="257"/>
      <c r="L402" s="257"/>
      <c r="M402" s="3"/>
    </row>
    <row r="403" spans="1:13" ht="78.75">
      <c r="A403" s="3">
        <v>402</v>
      </c>
      <c r="B403" s="3" t="s">
        <v>6350</v>
      </c>
      <c r="C403" s="3" t="s">
        <v>2744</v>
      </c>
      <c r="D403" s="3" t="s">
        <v>2745</v>
      </c>
      <c r="E403" s="3"/>
      <c r="F403" s="7">
        <v>1000</v>
      </c>
      <c r="G403" s="3">
        <v>294</v>
      </c>
      <c r="H403" s="3" t="s">
        <v>8076</v>
      </c>
      <c r="I403" s="252">
        <v>22000</v>
      </c>
      <c r="J403" s="256" t="s">
        <v>20318</v>
      </c>
      <c r="K403" s="256" t="s">
        <v>20318</v>
      </c>
      <c r="L403" s="257"/>
      <c r="M403" s="3"/>
    </row>
    <row r="404" spans="1:13" ht="31.5">
      <c r="A404" s="4">
        <v>403</v>
      </c>
      <c r="B404" s="3" t="s">
        <v>6351</v>
      </c>
      <c r="C404" s="3" t="s">
        <v>2744</v>
      </c>
      <c r="D404" s="3" t="s">
        <v>2745</v>
      </c>
      <c r="E404" s="3"/>
      <c r="F404" s="7">
        <v>1000</v>
      </c>
      <c r="G404" s="3">
        <v>122</v>
      </c>
      <c r="H404" s="3" t="s">
        <v>8076</v>
      </c>
      <c r="I404" s="252">
        <v>11000</v>
      </c>
      <c r="J404" s="256" t="s">
        <v>20318</v>
      </c>
      <c r="K404" s="256" t="s">
        <v>20318</v>
      </c>
      <c r="L404" s="257"/>
      <c r="M404" s="3"/>
    </row>
    <row r="405" spans="1:13" ht="31.5">
      <c r="A405" s="3">
        <v>404</v>
      </c>
      <c r="B405" s="3" t="s">
        <v>6356</v>
      </c>
      <c r="C405" s="3" t="s">
        <v>6357</v>
      </c>
      <c r="D405" s="3" t="s">
        <v>2745</v>
      </c>
      <c r="E405" s="3"/>
      <c r="F405" s="7">
        <v>1500</v>
      </c>
      <c r="G405" s="3">
        <v>728</v>
      </c>
      <c r="H405" s="3" t="s">
        <v>2161</v>
      </c>
      <c r="I405" s="252">
        <v>110000</v>
      </c>
      <c r="J405" s="256"/>
      <c r="K405" s="257"/>
      <c r="L405" s="257"/>
      <c r="M405" s="3"/>
    </row>
    <row r="406" spans="1:13" ht="78.75">
      <c r="A406" s="4">
        <v>405</v>
      </c>
      <c r="B406" s="3" t="s">
        <v>1307</v>
      </c>
      <c r="C406" s="3" t="s">
        <v>2744</v>
      </c>
      <c r="D406" s="3" t="s">
        <v>2745</v>
      </c>
      <c r="E406" s="3"/>
      <c r="F406" s="7">
        <v>700</v>
      </c>
      <c r="G406" s="3">
        <v>160</v>
      </c>
      <c r="H406" s="3" t="s">
        <v>8076</v>
      </c>
      <c r="I406" s="252">
        <v>13000</v>
      </c>
      <c r="J406" s="256" t="s">
        <v>20318</v>
      </c>
      <c r="K406" s="256" t="s">
        <v>20318</v>
      </c>
      <c r="L406" s="257"/>
      <c r="M406" s="3"/>
    </row>
    <row r="407" spans="1:13" ht="31.5">
      <c r="A407" s="3">
        <v>406</v>
      </c>
      <c r="B407" s="3" t="s">
        <v>6358</v>
      </c>
      <c r="C407" s="3" t="s">
        <v>2744</v>
      </c>
      <c r="D407" s="3" t="s">
        <v>2745</v>
      </c>
      <c r="E407" s="3"/>
      <c r="F407" s="7">
        <v>600</v>
      </c>
      <c r="G407" s="3">
        <v>96</v>
      </c>
      <c r="H407" s="3" t="s">
        <v>8076</v>
      </c>
      <c r="I407" s="252">
        <v>9000</v>
      </c>
      <c r="J407" s="256" t="s">
        <v>20318</v>
      </c>
      <c r="K407" s="256" t="s">
        <v>20318</v>
      </c>
      <c r="L407" s="257"/>
      <c r="M407" s="3"/>
    </row>
    <row r="408" spans="1:13" ht="31.5">
      <c r="A408" s="4">
        <v>407</v>
      </c>
      <c r="B408" s="3" t="s">
        <v>6359</v>
      </c>
      <c r="C408" s="3" t="s">
        <v>2744</v>
      </c>
      <c r="D408" s="3" t="s">
        <v>2745</v>
      </c>
      <c r="E408" s="3"/>
      <c r="F408" s="7">
        <v>1000</v>
      </c>
      <c r="G408" s="3">
        <v>144</v>
      </c>
      <c r="H408" s="3" t="s">
        <v>8076</v>
      </c>
      <c r="I408" s="252">
        <v>12000</v>
      </c>
      <c r="J408" s="256"/>
      <c r="K408" s="257"/>
      <c r="L408" s="257"/>
      <c r="M408" s="3"/>
    </row>
    <row r="409" spans="1:13" ht="31.5">
      <c r="A409" s="3">
        <v>408</v>
      </c>
      <c r="B409" s="3" t="s">
        <v>6364</v>
      </c>
      <c r="C409" s="3" t="s">
        <v>2744</v>
      </c>
      <c r="D409" s="3" t="s">
        <v>2745</v>
      </c>
      <c r="E409" s="3"/>
      <c r="F409" s="7">
        <v>860</v>
      </c>
      <c r="G409" s="3">
        <v>46</v>
      </c>
      <c r="H409" s="3" t="s">
        <v>8076</v>
      </c>
      <c r="I409" s="252">
        <v>5000</v>
      </c>
      <c r="J409" s="256"/>
      <c r="K409" s="257"/>
      <c r="L409" s="257"/>
      <c r="M409" s="3"/>
    </row>
    <row r="410" spans="1:13" ht="47.25">
      <c r="A410" s="4">
        <v>409</v>
      </c>
      <c r="B410" s="3" t="s">
        <v>8036</v>
      </c>
      <c r="C410" s="3" t="s">
        <v>2744</v>
      </c>
      <c r="D410" s="3" t="s">
        <v>2745</v>
      </c>
      <c r="E410" s="3"/>
      <c r="F410" s="7">
        <v>1000</v>
      </c>
      <c r="G410" s="3">
        <v>84</v>
      </c>
      <c r="H410" s="3" t="s">
        <v>8076</v>
      </c>
      <c r="I410" s="252">
        <v>8000</v>
      </c>
      <c r="J410" s="256"/>
      <c r="K410" s="257"/>
      <c r="L410" s="257"/>
      <c r="M410" s="3"/>
    </row>
    <row r="411" spans="1:13" ht="31.5">
      <c r="A411" s="3">
        <v>410</v>
      </c>
      <c r="B411" s="3" t="s">
        <v>8037</v>
      </c>
      <c r="C411" s="3" t="s">
        <v>2744</v>
      </c>
      <c r="D411" s="3" t="s">
        <v>2745</v>
      </c>
      <c r="E411" s="3"/>
      <c r="F411" s="7">
        <v>540</v>
      </c>
      <c r="G411" s="3">
        <v>152</v>
      </c>
      <c r="H411" s="3" t="s">
        <v>8076</v>
      </c>
      <c r="I411" s="252">
        <v>13000</v>
      </c>
      <c r="J411" s="260" t="s">
        <v>20325</v>
      </c>
      <c r="K411" s="257" t="s">
        <v>20318</v>
      </c>
      <c r="L411" s="257"/>
      <c r="M411" s="3" t="s">
        <v>20319</v>
      </c>
    </row>
    <row r="412" spans="1:13">
      <c r="A412" s="4">
        <v>411</v>
      </c>
      <c r="B412" s="3" t="s">
        <v>1868</v>
      </c>
      <c r="C412" s="3"/>
      <c r="D412" s="3" t="s">
        <v>2745</v>
      </c>
      <c r="E412" s="3"/>
      <c r="F412" s="7">
        <v>1000</v>
      </c>
      <c r="G412" s="3">
        <v>756</v>
      </c>
      <c r="H412" s="3" t="s">
        <v>8087</v>
      </c>
      <c r="I412" s="252">
        <v>80000</v>
      </c>
      <c r="J412" s="256" t="s">
        <v>20318</v>
      </c>
      <c r="K412" s="256" t="s">
        <v>20318</v>
      </c>
      <c r="L412" s="257"/>
      <c r="M412" s="3"/>
    </row>
    <row r="413" spans="1:13" ht="31.5">
      <c r="A413" s="3">
        <v>412</v>
      </c>
      <c r="B413" s="3" t="s">
        <v>1869</v>
      </c>
      <c r="C413" s="3" t="s">
        <v>2744</v>
      </c>
      <c r="D413" s="3" t="s">
        <v>2745</v>
      </c>
      <c r="E413" s="3"/>
      <c r="F413" s="7">
        <v>600</v>
      </c>
      <c r="G413" s="3">
        <v>180</v>
      </c>
      <c r="H413" s="3" t="s">
        <v>8076</v>
      </c>
      <c r="I413" s="252">
        <v>14000</v>
      </c>
      <c r="J413" s="256" t="s">
        <v>20318</v>
      </c>
      <c r="K413" s="256" t="s">
        <v>20318</v>
      </c>
      <c r="L413" s="257"/>
      <c r="M413" s="3"/>
    </row>
    <row r="414" spans="1:13" ht="31.5">
      <c r="A414" s="4">
        <v>413</v>
      </c>
      <c r="B414" s="3" t="s">
        <v>1870</v>
      </c>
      <c r="C414" s="3" t="s">
        <v>2744</v>
      </c>
      <c r="D414" s="3" t="s">
        <v>2745</v>
      </c>
      <c r="E414" s="3"/>
      <c r="F414" s="7">
        <v>500</v>
      </c>
      <c r="G414" s="3">
        <v>68</v>
      </c>
      <c r="H414" s="3" t="s">
        <v>8076</v>
      </c>
      <c r="I414" s="252">
        <v>7000</v>
      </c>
      <c r="J414" s="256" t="s">
        <v>20318</v>
      </c>
      <c r="K414" s="256" t="s">
        <v>20318</v>
      </c>
      <c r="L414" s="257"/>
      <c r="M414" s="3"/>
    </row>
    <row r="415" spans="1:13">
      <c r="A415" s="3">
        <v>414</v>
      </c>
      <c r="B415" s="3" t="s">
        <v>1875</v>
      </c>
      <c r="C415" s="3"/>
      <c r="D415" s="3" t="s">
        <v>2745</v>
      </c>
      <c r="E415" s="3"/>
      <c r="F415" s="7">
        <v>1000</v>
      </c>
      <c r="G415" s="3">
        <v>694</v>
      </c>
      <c r="H415" s="3" t="s">
        <v>8087</v>
      </c>
      <c r="I415" s="252">
        <v>78000</v>
      </c>
      <c r="J415" s="256" t="s">
        <v>20318</v>
      </c>
      <c r="K415" s="256" t="s">
        <v>20318</v>
      </c>
      <c r="L415" s="257"/>
      <c r="M415" s="3"/>
    </row>
    <row r="416" spans="1:13" ht="31.5">
      <c r="A416" s="4">
        <v>415</v>
      </c>
      <c r="B416" s="3" t="s">
        <v>1305</v>
      </c>
      <c r="C416" s="3" t="s">
        <v>2744</v>
      </c>
      <c r="D416" s="3" t="s">
        <v>2745</v>
      </c>
      <c r="E416" s="3"/>
      <c r="F416" s="7">
        <v>1000</v>
      </c>
      <c r="G416" s="3">
        <v>88</v>
      </c>
      <c r="H416" s="3" t="s">
        <v>8076</v>
      </c>
      <c r="I416" s="252">
        <v>8000</v>
      </c>
      <c r="J416" s="256" t="s">
        <v>20318</v>
      </c>
      <c r="K416" s="256" t="s">
        <v>20318</v>
      </c>
      <c r="L416" s="257"/>
      <c r="M416" s="3"/>
    </row>
    <row r="417" spans="1:13" ht="47.25">
      <c r="A417" s="3">
        <v>416</v>
      </c>
      <c r="B417" s="3" t="s">
        <v>5983</v>
      </c>
      <c r="C417" s="3" t="s">
        <v>2744</v>
      </c>
      <c r="D417" s="3" t="s">
        <v>2745</v>
      </c>
      <c r="E417" s="3"/>
      <c r="F417" s="7">
        <v>600</v>
      </c>
      <c r="G417" s="3">
        <v>172</v>
      </c>
      <c r="H417" s="3" t="s">
        <v>8076</v>
      </c>
      <c r="I417" s="252">
        <v>15000</v>
      </c>
      <c r="J417" s="256" t="s">
        <v>20318</v>
      </c>
      <c r="K417" s="256" t="s">
        <v>20318</v>
      </c>
      <c r="L417" s="257"/>
      <c r="M417" s="3"/>
    </row>
    <row r="418" spans="1:13" ht="47.25">
      <c r="A418" s="4">
        <v>417</v>
      </c>
      <c r="B418" s="3" t="s">
        <v>1306</v>
      </c>
      <c r="C418" s="3" t="s">
        <v>2744</v>
      </c>
      <c r="D418" s="3" t="s">
        <v>2745</v>
      </c>
      <c r="E418" s="3"/>
      <c r="F418" s="7">
        <v>500</v>
      </c>
      <c r="G418" s="3">
        <v>264</v>
      </c>
      <c r="H418" s="3" t="s">
        <v>8076</v>
      </c>
      <c r="I418" s="252">
        <v>20000</v>
      </c>
      <c r="J418" s="256"/>
      <c r="K418" s="257"/>
      <c r="L418" s="257"/>
      <c r="M418" s="3"/>
    </row>
    <row r="419" spans="1:13" ht="31.5">
      <c r="A419" s="3">
        <v>418</v>
      </c>
      <c r="B419" s="3" t="s">
        <v>1308</v>
      </c>
      <c r="C419" s="3" t="s">
        <v>223</v>
      </c>
      <c r="D419" s="3" t="s">
        <v>2745</v>
      </c>
      <c r="E419" s="3"/>
      <c r="F419" s="7">
        <v>540</v>
      </c>
      <c r="G419" s="3">
        <v>280</v>
      </c>
      <c r="H419" s="3" t="s">
        <v>8087</v>
      </c>
      <c r="I419" s="252">
        <v>27000</v>
      </c>
      <c r="J419" s="256"/>
      <c r="K419" s="257"/>
      <c r="L419" s="257"/>
      <c r="M419" s="3"/>
    </row>
    <row r="420" spans="1:13">
      <c r="A420" s="4">
        <v>419</v>
      </c>
      <c r="B420" s="3" t="s">
        <v>1309</v>
      </c>
      <c r="C420" s="3" t="s">
        <v>9734</v>
      </c>
      <c r="D420" s="3" t="s">
        <v>2745</v>
      </c>
      <c r="E420" s="3"/>
      <c r="F420" s="7">
        <v>500</v>
      </c>
      <c r="G420" s="3">
        <v>376</v>
      </c>
      <c r="H420" s="3" t="s">
        <v>8087</v>
      </c>
      <c r="I420" s="252">
        <v>32000</v>
      </c>
      <c r="J420" s="256"/>
      <c r="K420" s="257"/>
      <c r="L420" s="257"/>
      <c r="M420" s="3"/>
    </row>
    <row r="421" spans="1:13">
      <c r="A421" s="3">
        <v>420</v>
      </c>
      <c r="B421" s="3" t="s">
        <v>1310</v>
      </c>
      <c r="C421" s="3" t="s">
        <v>1311</v>
      </c>
      <c r="D421" s="3" t="s">
        <v>2745</v>
      </c>
      <c r="E421" s="3"/>
      <c r="F421" s="7">
        <v>700</v>
      </c>
      <c r="G421" s="3">
        <v>326</v>
      </c>
      <c r="H421" s="3" t="s">
        <v>2161</v>
      </c>
      <c r="I421" s="252">
        <v>37000</v>
      </c>
      <c r="J421" s="256"/>
      <c r="K421" s="257"/>
      <c r="L421" s="257"/>
      <c r="M421" s="3"/>
    </row>
    <row r="422" spans="1:13" ht="31.5">
      <c r="A422" s="4">
        <v>421</v>
      </c>
      <c r="B422" s="3" t="s">
        <v>3637</v>
      </c>
      <c r="C422" s="3" t="s">
        <v>2744</v>
      </c>
      <c r="D422" s="3" t="s">
        <v>2745</v>
      </c>
      <c r="E422" s="3"/>
      <c r="F422" s="7">
        <v>1000</v>
      </c>
      <c r="G422" s="3">
        <v>144</v>
      </c>
      <c r="H422" s="3" t="s">
        <v>8076</v>
      </c>
      <c r="I422" s="252">
        <v>13000</v>
      </c>
      <c r="J422" s="256" t="s">
        <v>20318</v>
      </c>
      <c r="K422" s="256" t="s">
        <v>20318</v>
      </c>
      <c r="L422" s="257"/>
      <c r="M422" s="3"/>
    </row>
    <row r="423" spans="1:13" ht="31.5">
      <c r="A423" s="3">
        <v>422</v>
      </c>
      <c r="B423" s="3" t="s">
        <v>3638</v>
      </c>
      <c r="C423" s="3" t="s">
        <v>3639</v>
      </c>
      <c r="D423" s="3" t="s">
        <v>2745</v>
      </c>
      <c r="E423" s="3"/>
      <c r="F423" s="7">
        <v>640</v>
      </c>
      <c r="G423" s="3">
        <v>380</v>
      </c>
      <c r="H423" s="3" t="s">
        <v>8087</v>
      </c>
      <c r="I423" s="252">
        <v>32000</v>
      </c>
      <c r="J423" s="256"/>
      <c r="K423" s="257"/>
      <c r="L423" s="257"/>
      <c r="M423" s="3"/>
    </row>
    <row r="424" spans="1:13">
      <c r="A424" s="4">
        <v>423</v>
      </c>
      <c r="B424" s="3" t="s">
        <v>3642</v>
      </c>
      <c r="C424" s="3" t="s">
        <v>3643</v>
      </c>
      <c r="D424" s="3" t="s">
        <v>2745</v>
      </c>
      <c r="E424" s="3"/>
      <c r="F424" s="7">
        <v>500</v>
      </c>
      <c r="G424" s="3">
        <v>200</v>
      </c>
      <c r="H424" s="3" t="s">
        <v>8076</v>
      </c>
      <c r="I424" s="252">
        <v>16000</v>
      </c>
      <c r="J424" s="256"/>
      <c r="K424" s="257"/>
      <c r="L424" s="257"/>
      <c r="M424" s="3"/>
    </row>
    <row r="425" spans="1:13" ht="31.5">
      <c r="A425" s="3">
        <v>424</v>
      </c>
      <c r="B425" s="3" t="s">
        <v>3644</v>
      </c>
      <c r="C425" s="3" t="s">
        <v>2744</v>
      </c>
      <c r="D425" s="3" t="s">
        <v>2745</v>
      </c>
      <c r="E425" s="3"/>
      <c r="F425" s="7">
        <v>600</v>
      </c>
      <c r="G425" s="3">
        <v>120</v>
      </c>
      <c r="H425" s="3" t="s">
        <v>8076</v>
      </c>
      <c r="I425" s="252">
        <v>11000</v>
      </c>
      <c r="J425" s="256" t="s">
        <v>20318</v>
      </c>
      <c r="K425" s="256" t="s">
        <v>20318</v>
      </c>
      <c r="L425" s="257"/>
      <c r="M425" s="3"/>
    </row>
    <row r="426" spans="1:13" ht="47.25">
      <c r="A426" s="4">
        <v>425</v>
      </c>
      <c r="B426" s="3" t="s">
        <v>3645</v>
      </c>
      <c r="C426" s="3" t="s">
        <v>2744</v>
      </c>
      <c r="D426" s="3" t="s">
        <v>2745</v>
      </c>
      <c r="E426" s="3"/>
      <c r="F426" s="7">
        <v>1000</v>
      </c>
      <c r="G426" s="3">
        <v>160</v>
      </c>
      <c r="H426" s="3" t="s">
        <v>8076</v>
      </c>
      <c r="I426" s="252">
        <v>13000</v>
      </c>
      <c r="J426" s="256" t="s">
        <v>20318</v>
      </c>
      <c r="K426" s="256" t="s">
        <v>20318</v>
      </c>
      <c r="L426" s="257"/>
      <c r="M426" s="3"/>
    </row>
    <row r="427" spans="1:13" ht="31.5">
      <c r="A427" s="3">
        <v>426</v>
      </c>
      <c r="B427" s="3" t="s">
        <v>3646</v>
      </c>
      <c r="C427" s="3" t="s">
        <v>2744</v>
      </c>
      <c r="D427" s="3" t="s">
        <v>2745</v>
      </c>
      <c r="E427" s="3"/>
      <c r="F427" s="7">
        <v>700</v>
      </c>
      <c r="G427" s="3">
        <v>44</v>
      </c>
      <c r="H427" s="3" t="s">
        <v>8076</v>
      </c>
      <c r="I427" s="252">
        <v>6000</v>
      </c>
      <c r="J427" s="256" t="s">
        <v>20318</v>
      </c>
      <c r="K427" s="256" t="s">
        <v>20318</v>
      </c>
      <c r="L427" s="257"/>
      <c r="M427" s="3"/>
    </row>
    <row r="428" spans="1:13" ht="31.5">
      <c r="A428" s="4">
        <v>427</v>
      </c>
      <c r="B428" s="3" t="s">
        <v>3647</v>
      </c>
      <c r="C428" s="3" t="s">
        <v>2744</v>
      </c>
      <c r="D428" s="3" t="s">
        <v>2745</v>
      </c>
      <c r="E428" s="3"/>
      <c r="F428" s="7">
        <v>700</v>
      </c>
      <c r="G428" s="3">
        <v>146</v>
      </c>
      <c r="H428" s="3" t="s">
        <v>8076</v>
      </c>
      <c r="I428" s="252">
        <v>13000</v>
      </c>
      <c r="J428" s="256" t="s">
        <v>20318</v>
      </c>
      <c r="K428" s="256" t="s">
        <v>20318</v>
      </c>
      <c r="L428" s="257"/>
      <c r="M428" s="3"/>
    </row>
    <row r="429" spans="1:13" ht="47.25">
      <c r="A429" s="3">
        <v>428</v>
      </c>
      <c r="B429" s="3" t="s">
        <v>4296</v>
      </c>
      <c r="C429" s="3" t="s">
        <v>4297</v>
      </c>
      <c r="D429" s="3" t="s">
        <v>2745</v>
      </c>
      <c r="E429" s="3"/>
      <c r="F429" s="7">
        <v>500</v>
      </c>
      <c r="G429" s="3">
        <v>244</v>
      </c>
      <c r="H429" s="3" t="s">
        <v>8087</v>
      </c>
      <c r="I429" s="252">
        <v>23000</v>
      </c>
      <c r="J429" s="256" t="s">
        <v>20318</v>
      </c>
      <c r="K429" s="256" t="s">
        <v>20318</v>
      </c>
      <c r="L429" s="257"/>
      <c r="M429" s="3"/>
    </row>
    <row r="430" spans="1:13">
      <c r="A430" s="4">
        <v>429</v>
      </c>
      <c r="B430" s="3" t="s">
        <v>4300</v>
      </c>
      <c r="C430" s="3" t="s">
        <v>4078</v>
      </c>
      <c r="D430" s="3" t="s">
        <v>2745</v>
      </c>
      <c r="E430" s="3"/>
      <c r="F430" s="7">
        <v>1500</v>
      </c>
      <c r="G430" s="3">
        <v>424</v>
      </c>
      <c r="H430" s="3" t="s">
        <v>8087</v>
      </c>
      <c r="I430" s="252">
        <v>50000</v>
      </c>
      <c r="J430" s="256" t="s">
        <v>20318</v>
      </c>
      <c r="K430" s="256" t="s">
        <v>20318</v>
      </c>
      <c r="L430" s="257"/>
      <c r="M430" s="3"/>
    </row>
    <row r="431" spans="1:13" ht="31.5">
      <c r="A431" s="3">
        <v>430</v>
      </c>
      <c r="B431" s="3" t="s">
        <v>4315</v>
      </c>
      <c r="C431" s="3" t="s">
        <v>4316</v>
      </c>
      <c r="D431" s="3" t="s">
        <v>2745</v>
      </c>
      <c r="E431" s="3"/>
      <c r="F431" s="7">
        <v>1000</v>
      </c>
      <c r="G431" s="3">
        <v>248</v>
      </c>
      <c r="H431" s="3" t="s">
        <v>8087</v>
      </c>
      <c r="I431" s="252">
        <v>3000</v>
      </c>
      <c r="J431" s="256" t="s">
        <v>20318</v>
      </c>
      <c r="K431" s="256" t="s">
        <v>20318</v>
      </c>
      <c r="L431" s="257"/>
      <c r="M431" s="3"/>
    </row>
    <row r="432" spans="1:13">
      <c r="A432" s="4">
        <v>431</v>
      </c>
      <c r="B432" s="3" t="s">
        <v>4317</v>
      </c>
      <c r="C432" s="3"/>
      <c r="D432" s="3" t="s">
        <v>2745</v>
      </c>
      <c r="E432" s="3"/>
      <c r="F432" s="7">
        <v>1000</v>
      </c>
      <c r="G432" s="3">
        <v>742</v>
      </c>
      <c r="H432" s="3" t="s">
        <v>8087</v>
      </c>
      <c r="I432" s="252">
        <v>74000</v>
      </c>
      <c r="J432" s="256" t="s">
        <v>20318</v>
      </c>
      <c r="K432" s="256" t="s">
        <v>20318</v>
      </c>
      <c r="L432" s="257"/>
      <c r="M432" s="3"/>
    </row>
    <row r="433" spans="1:13" ht="31.5">
      <c r="A433" s="3">
        <v>432</v>
      </c>
      <c r="B433" s="3" t="s">
        <v>4321</v>
      </c>
      <c r="C433" s="3" t="s">
        <v>2744</v>
      </c>
      <c r="D433" s="3" t="s">
        <v>2745</v>
      </c>
      <c r="E433" s="3"/>
      <c r="F433" s="7">
        <v>1000</v>
      </c>
      <c r="G433" s="3">
        <v>266</v>
      </c>
      <c r="H433" s="3" t="s">
        <v>8076</v>
      </c>
      <c r="I433" s="252">
        <v>20000</v>
      </c>
      <c r="J433" s="256" t="s">
        <v>20318</v>
      </c>
      <c r="K433" s="256" t="s">
        <v>20318</v>
      </c>
      <c r="L433" s="257"/>
      <c r="M433" s="3"/>
    </row>
    <row r="434" spans="1:13" ht="31.5">
      <c r="A434" s="4">
        <v>433</v>
      </c>
      <c r="B434" s="3" t="s">
        <v>4322</v>
      </c>
      <c r="C434" s="3" t="s">
        <v>2744</v>
      </c>
      <c r="D434" s="3" t="s">
        <v>2745</v>
      </c>
      <c r="E434" s="3"/>
      <c r="F434" s="7">
        <v>1000</v>
      </c>
      <c r="G434" s="3">
        <v>216</v>
      </c>
      <c r="H434" s="3" t="s">
        <v>8076</v>
      </c>
      <c r="I434" s="252">
        <v>16000</v>
      </c>
      <c r="J434" s="256" t="s">
        <v>20318</v>
      </c>
      <c r="K434" s="256" t="s">
        <v>20318</v>
      </c>
      <c r="L434" s="257"/>
      <c r="M434" s="3"/>
    </row>
    <row r="435" spans="1:13" ht="47.25">
      <c r="A435" s="3">
        <v>434</v>
      </c>
      <c r="B435" s="3" t="s">
        <v>4323</v>
      </c>
      <c r="C435" s="3" t="s">
        <v>2744</v>
      </c>
      <c r="D435" s="3" t="s">
        <v>2745</v>
      </c>
      <c r="E435" s="3"/>
      <c r="F435" s="7">
        <v>500</v>
      </c>
      <c r="G435" s="3">
        <v>350</v>
      </c>
      <c r="H435" s="3" t="s">
        <v>8076</v>
      </c>
      <c r="I435" s="252">
        <v>27000</v>
      </c>
      <c r="J435" s="256" t="s">
        <v>20318</v>
      </c>
      <c r="K435" s="256" t="s">
        <v>20318</v>
      </c>
      <c r="L435" s="257"/>
      <c r="M435" s="3"/>
    </row>
    <row r="436" spans="1:13" ht="31.5">
      <c r="A436" s="4">
        <v>435</v>
      </c>
      <c r="B436" s="3" t="s">
        <v>4324</v>
      </c>
      <c r="C436" s="3" t="s">
        <v>2744</v>
      </c>
      <c r="D436" s="3" t="s">
        <v>2745</v>
      </c>
      <c r="E436" s="3"/>
      <c r="F436" s="7">
        <v>1000</v>
      </c>
      <c r="G436" s="3">
        <v>112</v>
      </c>
      <c r="H436" s="3" t="s">
        <v>8076</v>
      </c>
      <c r="I436" s="252">
        <v>10000</v>
      </c>
      <c r="J436" s="256" t="s">
        <v>20318</v>
      </c>
      <c r="K436" s="256" t="s">
        <v>20318</v>
      </c>
      <c r="L436" s="257"/>
      <c r="M436" s="3"/>
    </row>
    <row r="437" spans="1:13" ht="31.5">
      <c r="A437" s="3">
        <v>436</v>
      </c>
      <c r="B437" s="3" t="s">
        <v>8066</v>
      </c>
      <c r="C437" s="3" t="s">
        <v>2744</v>
      </c>
      <c r="D437" s="3" t="s">
        <v>2745</v>
      </c>
      <c r="E437" s="3"/>
      <c r="F437" s="7">
        <v>700</v>
      </c>
      <c r="G437" s="3">
        <v>60</v>
      </c>
      <c r="H437" s="3" t="s">
        <v>8076</v>
      </c>
      <c r="I437" s="252">
        <v>7000</v>
      </c>
      <c r="J437" s="256" t="s">
        <v>20318</v>
      </c>
      <c r="K437" s="256" t="s">
        <v>20318</v>
      </c>
      <c r="L437" s="257"/>
      <c r="M437" s="3"/>
    </row>
    <row r="438" spans="1:13" ht="47.25">
      <c r="A438" s="4">
        <v>437</v>
      </c>
      <c r="B438" s="3" t="s">
        <v>5026</v>
      </c>
      <c r="C438" s="3" t="s">
        <v>2744</v>
      </c>
      <c r="D438" s="3" t="s">
        <v>2745</v>
      </c>
      <c r="E438" s="3"/>
      <c r="F438" s="7">
        <v>800</v>
      </c>
      <c r="G438" s="3">
        <v>184</v>
      </c>
      <c r="H438" s="3" t="s">
        <v>8076</v>
      </c>
      <c r="I438" s="252">
        <v>16000</v>
      </c>
      <c r="J438" s="256" t="s">
        <v>20318</v>
      </c>
      <c r="K438" s="256" t="s">
        <v>20318</v>
      </c>
      <c r="L438" s="257"/>
      <c r="M438" s="3"/>
    </row>
    <row r="439" spans="1:13" ht="47.25">
      <c r="A439" s="3">
        <v>438</v>
      </c>
      <c r="B439" s="3" t="s">
        <v>5027</v>
      </c>
      <c r="C439" s="3" t="s">
        <v>5028</v>
      </c>
      <c r="D439" s="3" t="s">
        <v>2745</v>
      </c>
      <c r="E439" s="3"/>
      <c r="F439" s="7">
        <v>1000</v>
      </c>
      <c r="G439" s="3">
        <v>628</v>
      </c>
      <c r="H439" s="3" t="s">
        <v>8087</v>
      </c>
      <c r="I439" s="252">
        <v>88000</v>
      </c>
      <c r="J439" s="256" t="s">
        <v>20318</v>
      </c>
      <c r="K439" s="256" t="s">
        <v>20318</v>
      </c>
      <c r="L439" s="257"/>
      <c r="M439" s="3"/>
    </row>
    <row r="440" spans="1:13">
      <c r="A440" s="4">
        <v>439</v>
      </c>
      <c r="B440" s="3" t="s">
        <v>5034</v>
      </c>
      <c r="C440" s="3"/>
      <c r="D440" s="3" t="s">
        <v>2745</v>
      </c>
      <c r="E440" s="3"/>
      <c r="F440" s="7">
        <v>1000</v>
      </c>
      <c r="G440" s="3">
        <v>1118</v>
      </c>
      <c r="H440" s="3" t="s">
        <v>8087</v>
      </c>
      <c r="I440" s="252">
        <v>112000</v>
      </c>
      <c r="J440" s="256" t="s">
        <v>20318</v>
      </c>
      <c r="K440" s="256" t="s">
        <v>20318</v>
      </c>
      <c r="L440" s="257"/>
      <c r="M440" s="3"/>
    </row>
    <row r="441" spans="1:13" ht="31.5">
      <c r="A441" s="3">
        <v>440</v>
      </c>
      <c r="B441" s="3" t="s">
        <v>5035</v>
      </c>
      <c r="C441" s="3" t="s">
        <v>2744</v>
      </c>
      <c r="D441" s="3" t="s">
        <v>2745</v>
      </c>
      <c r="E441" s="3"/>
      <c r="F441" s="7">
        <v>500</v>
      </c>
      <c r="G441" s="3">
        <v>48</v>
      </c>
      <c r="H441" s="3" t="s">
        <v>8076</v>
      </c>
      <c r="I441" s="252">
        <v>6000</v>
      </c>
      <c r="J441" s="256" t="s">
        <v>20318</v>
      </c>
      <c r="K441" s="256" t="s">
        <v>20318</v>
      </c>
      <c r="L441" s="257"/>
      <c r="M441" s="3"/>
    </row>
    <row r="442" spans="1:13" ht="31.5">
      <c r="A442" s="4">
        <v>441</v>
      </c>
      <c r="B442" s="3" t="s">
        <v>6143</v>
      </c>
      <c r="C442" s="3" t="s">
        <v>2744</v>
      </c>
      <c r="D442" s="3" t="s">
        <v>2745</v>
      </c>
      <c r="E442" s="3"/>
      <c r="F442" s="7">
        <v>500</v>
      </c>
      <c r="G442" s="3">
        <v>84</v>
      </c>
      <c r="H442" s="3" t="s">
        <v>8076</v>
      </c>
      <c r="I442" s="252">
        <v>8500</v>
      </c>
      <c r="J442" s="256" t="s">
        <v>20318</v>
      </c>
      <c r="K442" s="256" t="s">
        <v>20318</v>
      </c>
      <c r="L442" s="257"/>
      <c r="M442" s="3"/>
    </row>
    <row r="443" spans="1:13" ht="31.5">
      <c r="A443" s="3">
        <v>442</v>
      </c>
      <c r="B443" s="3" t="s">
        <v>5984</v>
      </c>
      <c r="C443" s="3" t="s">
        <v>2744</v>
      </c>
      <c r="D443" s="3" t="s">
        <v>2745</v>
      </c>
      <c r="E443" s="3"/>
      <c r="F443" s="7">
        <v>1000</v>
      </c>
      <c r="G443" s="3">
        <v>242</v>
      </c>
      <c r="H443" s="3" t="s">
        <v>8076</v>
      </c>
      <c r="I443" s="252">
        <v>18500</v>
      </c>
      <c r="J443" s="256" t="s">
        <v>20318</v>
      </c>
      <c r="K443" s="256" t="s">
        <v>20318</v>
      </c>
      <c r="L443" s="257"/>
      <c r="M443" s="3"/>
    </row>
    <row r="444" spans="1:13" ht="31.5">
      <c r="A444" s="4">
        <v>443</v>
      </c>
      <c r="B444" s="3" t="s">
        <v>6144</v>
      </c>
      <c r="C444" s="3" t="s">
        <v>6145</v>
      </c>
      <c r="D444" s="3" t="s">
        <v>2745</v>
      </c>
      <c r="E444" s="3"/>
      <c r="F444" s="7">
        <v>500</v>
      </c>
      <c r="G444" s="3">
        <v>336</v>
      </c>
      <c r="H444" s="3" t="s">
        <v>8076</v>
      </c>
      <c r="I444" s="252">
        <v>27000</v>
      </c>
      <c r="J444" s="256" t="s">
        <v>20318</v>
      </c>
      <c r="K444" s="256" t="s">
        <v>20318</v>
      </c>
      <c r="L444" s="257"/>
      <c r="M444" s="3"/>
    </row>
    <row r="445" spans="1:13" ht="63">
      <c r="A445" s="3">
        <v>444</v>
      </c>
      <c r="B445" s="3" t="s">
        <v>6146</v>
      </c>
      <c r="C445" s="3" t="s">
        <v>6147</v>
      </c>
      <c r="D445" s="3" t="s">
        <v>2745</v>
      </c>
      <c r="E445" s="3"/>
      <c r="F445" s="7">
        <v>1000</v>
      </c>
      <c r="G445" s="3">
        <v>278</v>
      </c>
      <c r="H445" s="3" t="s">
        <v>8076</v>
      </c>
      <c r="I445" s="252">
        <v>35000</v>
      </c>
      <c r="J445" s="256" t="s">
        <v>20318</v>
      </c>
      <c r="K445" s="256" t="s">
        <v>20318</v>
      </c>
      <c r="L445" s="257"/>
      <c r="M445" s="3"/>
    </row>
    <row r="446" spans="1:13" ht="31.5">
      <c r="A446" s="4">
        <v>445</v>
      </c>
      <c r="B446" s="3" t="s">
        <v>6154</v>
      </c>
      <c r="C446" s="3" t="s">
        <v>2744</v>
      </c>
      <c r="D446" s="3" t="s">
        <v>2745</v>
      </c>
      <c r="E446" s="3"/>
      <c r="F446" s="7">
        <v>1040</v>
      </c>
      <c r="G446" s="3">
        <v>508</v>
      </c>
      <c r="H446" s="3" t="s">
        <v>2161</v>
      </c>
      <c r="I446" s="252">
        <v>75000</v>
      </c>
      <c r="J446" s="256" t="s">
        <v>20318</v>
      </c>
      <c r="K446" s="256" t="s">
        <v>20318</v>
      </c>
      <c r="L446" s="257"/>
      <c r="M446" s="3"/>
    </row>
    <row r="447" spans="1:13" ht="47.25">
      <c r="A447" s="3">
        <v>446</v>
      </c>
      <c r="B447" s="3" t="s">
        <v>6155</v>
      </c>
      <c r="C447" s="3" t="s">
        <v>9734</v>
      </c>
      <c r="D447" s="3" t="s">
        <v>2745</v>
      </c>
      <c r="E447" s="3"/>
      <c r="F447" s="7">
        <v>1000</v>
      </c>
      <c r="G447" s="3">
        <v>196</v>
      </c>
      <c r="H447" s="3" t="s">
        <v>2161</v>
      </c>
      <c r="I447" s="252" t="s">
        <v>2750</v>
      </c>
      <c r="J447" s="256" t="s">
        <v>20318</v>
      </c>
      <c r="K447" s="256" t="s">
        <v>20318</v>
      </c>
      <c r="L447" s="257"/>
      <c r="M447" s="3"/>
    </row>
    <row r="448" spans="1:13" ht="31.5">
      <c r="A448" s="4">
        <v>447</v>
      </c>
      <c r="B448" s="3" t="s">
        <v>6160</v>
      </c>
      <c r="C448" s="3" t="s">
        <v>2744</v>
      </c>
      <c r="D448" s="3" t="s">
        <v>2745</v>
      </c>
      <c r="E448" s="3"/>
      <c r="F448" s="7">
        <v>1040</v>
      </c>
      <c r="G448" s="3">
        <v>438</v>
      </c>
      <c r="H448" s="3" t="s">
        <v>2161</v>
      </c>
      <c r="I448" s="252">
        <v>65000</v>
      </c>
      <c r="J448" s="256" t="s">
        <v>20318</v>
      </c>
      <c r="K448" s="256" t="s">
        <v>20318</v>
      </c>
      <c r="L448" s="257"/>
      <c r="M448" s="3"/>
    </row>
    <row r="449" spans="1:13">
      <c r="A449" s="3">
        <v>448</v>
      </c>
      <c r="B449" s="3" t="s">
        <v>6161</v>
      </c>
      <c r="C449" s="3"/>
      <c r="D449" s="3" t="s">
        <v>2745</v>
      </c>
      <c r="E449" s="3"/>
      <c r="F449" s="7">
        <v>1000</v>
      </c>
      <c r="G449" s="3">
        <v>742</v>
      </c>
      <c r="H449" s="3" t="s">
        <v>8087</v>
      </c>
      <c r="I449" s="252">
        <v>80000</v>
      </c>
      <c r="J449" s="256" t="s">
        <v>20318</v>
      </c>
      <c r="K449" s="256" t="s">
        <v>20318</v>
      </c>
      <c r="L449" s="256"/>
      <c r="M449" s="3"/>
    </row>
    <row r="450" spans="1:13">
      <c r="A450" s="4">
        <v>449</v>
      </c>
      <c r="B450" s="3" t="s">
        <v>6162</v>
      </c>
      <c r="C450" s="3"/>
      <c r="D450" s="3" t="s">
        <v>2745</v>
      </c>
      <c r="E450" s="3"/>
      <c r="F450" s="7">
        <v>1000</v>
      </c>
      <c r="G450" s="3">
        <v>758</v>
      </c>
      <c r="H450" s="3" t="s">
        <v>8087</v>
      </c>
      <c r="I450" s="252">
        <v>95000</v>
      </c>
      <c r="J450" s="256" t="s">
        <v>20318</v>
      </c>
      <c r="K450" s="256" t="s">
        <v>20318</v>
      </c>
      <c r="L450" s="256"/>
      <c r="M450" s="3"/>
    </row>
    <row r="451" spans="1:13">
      <c r="A451" s="3">
        <v>450</v>
      </c>
      <c r="B451" s="3" t="s">
        <v>6163</v>
      </c>
      <c r="C451" s="3"/>
      <c r="D451" s="3" t="s">
        <v>2745</v>
      </c>
      <c r="E451" s="3"/>
      <c r="F451" s="7">
        <v>1000</v>
      </c>
      <c r="G451" s="3">
        <v>712</v>
      </c>
      <c r="H451" s="3" t="s">
        <v>8087</v>
      </c>
      <c r="I451" s="252">
        <v>82000</v>
      </c>
      <c r="J451" s="256" t="s">
        <v>20318</v>
      </c>
      <c r="K451" s="256" t="s">
        <v>20318</v>
      </c>
      <c r="L451" s="256"/>
      <c r="M451" s="3" t="s">
        <v>20320</v>
      </c>
    </row>
    <row r="452" spans="1:13">
      <c r="A452" s="4">
        <v>451</v>
      </c>
      <c r="B452" s="3" t="s">
        <v>2762</v>
      </c>
      <c r="C452" s="3"/>
      <c r="D452" s="3" t="s">
        <v>2745</v>
      </c>
      <c r="E452" s="3"/>
      <c r="F452" s="7">
        <v>1000</v>
      </c>
      <c r="G452" s="3">
        <v>726</v>
      </c>
      <c r="H452" s="3" t="s">
        <v>8087</v>
      </c>
      <c r="I452" s="252">
        <v>80000</v>
      </c>
      <c r="J452" s="256" t="s">
        <v>20318</v>
      </c>
      <c r="K452" s="256" t="s">
        <v>20318</v>
      </c>
      <c r="L452" s="256"/>
      <c r="M452" s="3"/>
    </row>
    <row r="453" spans="1:13">
      <c r="A453" s="3">
        <v>452</v>
      </c>
      <c r="B453" s="3" t="s">
        <v>2763</v>
      </c>
      <c r="C453" s="3"/>
      <c r="D453" s="3" t="s">
        <v>2745</v>
      </c>
      <c r="E453" s="3"/>
      <c r="F453" s="7">
        <v>1000</v>
      </c>
      <c r="G453" s="3">
        <v>806</v>
      </c>
      <c r="H453" s="3" t="s">
        <v>8087</v>
      </c>
      <c r="I453" s="252">
        <v>90000</v>
      </c>
      <c r="J453" s="256" t="s">
        <v>20318</v>
      </c>
      <c r="K453" s="256" t="s">
        <v>20318</v>
      </c>
      <c r="L453" s="256"/>
      <c r="M453" s="3" t="s">
        <v>20320</v>
      </c>
    </row>
    <row r="454" spans="1:13">
      <c r="A454" s="4">
        <v>453</v>
      </c>
      <c r="B454" s="3" t="s">
        <v>2764</v>
      </c>
      <c r="C454" s="3"/>
      <c r="D454" s="3" t="s">
        <v>2745</v>
      </c>
      <c r="E454" s="3"/>
      <c r="F454" s="7">
        <v>1000</v>
      </c>
      <c r="G454" s="3">
        <v>870</v>
      </c>
      <c r="H454" s="3" t="s">
        <v>8087</v>
      </c>
      <c r="I454" s="252">
        <v>96000</v>
      </c>
      <c r="J454" s="256" t="s">
        <v>20318</v>
      </c>
      <c r="K454" s="256" t="s">
        <v>20318</v>
      </c>
      <c r="L454" s="256"/>
      <c r="M454" s="3"/>
    </row>
    <row r="455" spans="1:13">
      <c r="A455" s="3">
        <v>454</v>
      </c>
      <c r="B455" s="3" t="s">
        <v>2765</v>
      </c>
      <c r="C455" s="3"/>
      <c r="D455" s="3" t="s">
        <v>2745</v>
      </c>
      <c r="E455" s="3"/>
      <c r="F455" s="7">
        <v>1000</v>
      </c>
      <c r="G455" s="3">
        <v>900</v>
      </c>
      <c r="H455" s="3" t="s">
        <v>8087</v>
      </c>
      <c r="I455" s="252">
        <v>98000</v>
      </c>
      <c r="J455" s="256" t="s">
        <v>20318</v>
      </c>
      <c r="K455" s="256" t="s">
        <v>20318</v>
      </c>
      <c r="L455" s="256"/>
      <c r="M455" s="3"/>
    </row>
    <row r="456" spans="1:13">
      <c r="A456" s="4">
        <v>455</v>
      </c>
      <c r="B456" s="3" t="s">
        <v>2766</v>
      </c>
      <c r="C456" s="3"/>
      <c r="D456" s="3" t="s">
        <v>2745</v>
      </c>
      <c r="E456" s="3"/>
      <c r="F456" s="7">
        <v>1000</v>
      </c>
      <c r="G456" s="3">
        <v>826</v>
      </c>
      <c r="H456" s="3" t="s">
        <v>8087</v>
      </c>
      <c r="I456" s="252">
        <v>90000</v>
      </c>
      <c r="J456" s="256" t="s">
        <v>20318</v>
      </c>
      <c r="K456" s="256" t="s">
        <v>20318</v>
      </c>
      <c r="L456" s="256"/>
      <c r="M456" s="3"/>
    </row>
    <row r="457" spans="1:13">
      <c r="A457" s="3">
        <v>456</v>
      </c>
      <c r="B457" s="3" t="s">
        <v>2767</v>
      </c>
      <c r="C457" s="3"/>
      <c r="D457" s="3" t="s">
        <v>2745</v>
      </c>
      <c r="E457" s="3"/>
      <c r="F457" s="7">
        <v>1000</v>
      </c>
      <c r="G457" s="3">
        <v>944</v>
      </c>
      <c r="H457" s="3" t="s">
        <v>8087</v>
      </c>
      <c r="I457" s="252">
        <v>100000</v>
      </c>
      <c r="J457" s="260" t="s">
        <v>20319</v>
      </c>
      <c r="K457" s="257"/>
      <c r="L457" s="257"/>
      <c r="M457" s="3"/>
    </row>
    <row r="458" spans="1:13" ht="31.5">
      <c r="A458" s="4">
        <v>457</v>
      </c>
      <c r="B458" s="3" t="s">
        <v>2769</v>
      </c>
      <c r="C458" s="3" t="s">
        <v>2744</v>
      </c>
      <c r="D458" s="3" t="s">
        <v>2745</v>
      </c>
      <c r="E458" s="3"/>
      <c r="F458" s="7">
        <v>1000</v>
      </c>
      <c r="G458" s="3">
        <v>96</v>
      </c>
      <c r="H458" s="3" t="s">
        <v>8076</v>
      </c>
      <c r="I458" s="252">
        <v>9000</v>
      </c>
      <c r="J458" s="256" t="s">
        <v>20318</v>
      </c>
      <c r="K458" s="256" t="s">
        <v>20318</v>
      </c>
      <c r="L458" s="257"/>
      <c r="M458" s="3"/>
    </row>
    <row r="459" spans="1:13" ht="31.5">
      <c r="A459" s="3">
        <v>458</v>
      </c>
      <c r="B459" s="3" t="s">
        <v>2770</v>
      </c>
      <c r="C459" s="3" t="s">
        <v>2744</v>
      </c>
      <c r="D459" s="3" t="s">
        <v>2745</v>
      </c>
      <c r="E459" s="3"/>
      <c r="F459" s="7">
        <v>1000</v>
      </c>
      <c r="G459" s="3">
        <v>120</v>
      </c>
      <c r="H459" s="3" t="s">
        <v>8076</v>
      </c>
      <c r="I459" s="252">
        <v>10000</v>
      </c>
      <c r="J459" s="256" t="s">
        <v>20318</v>
      </c>
      <c r="K459" s="256" t="s">
        <v>20318</v>
      </c>
      <c r="L459" s="257"/>
      <c r="M459" s="3"/>
    </row>
    <row r="460" spans="1:13" ht="47.25">
      <c r="A460" s="4">
        <v>459</v>
      </c>
      <c r="B460" s="3" t="s">
        <v>2771</v>
      </c>
      <c r="C460" s="3" t="s">
        <v>2744</v>
      </c>
      <c r="D460" s="3" t="s">
        <v>2745</v>
      </c>
      <c r="E460" s="3"/>
      <c r="F460" s="7">
        <v>500</v>
      </c>
      <c r="G460" s="3">
        <v>102</v>
      </c>
      <c r="H460" s="3" t="s">
        <v>8076</v>
      </c>
      <c r="I460" s="252">
        <v>12000</v>
      </c>
      <c r="J460" s="256" t="s">
        <v>20318</v>
      </c>
      <c r="K460" s="256" t="s">
        <v>20318</v>
      </c>
      <c r="L460" s="257"/>
      <c r="M460" s="3"/>
    </row>
    <row r="461" spans="1:13">
      <c r="A461" s="3">
        <v>460</v>
      </c>
      <c r="B461" s="3" t="s">
        <v>2776</v>
      </c>
      <c r="C461" s="3"/>
      <c r="D461" s="3" t="s">
        <v>2745</v>
      </c>
      <c r="E461" s="3"/>
      <c r="F461" s="7">
        <v>1000</v>
      </c>
      <c r="G461" s="3">
        <v>708</v>
      </c>
      <c r="H461" s="3" t="s">
        <v>8087</v>
      </c>
      <c r="I461" s="252">
        <v>77000</v>
      </c>
      <c r="J461" s="256" t="s">
        <v>20318</v>
      </c>
      <c r="K461" s="256" t="s">
        <v>20318</v>
      </c>
      <c r="L461" s="256"/>
      <c r="M461" s="3"/>
    </row>
    <row r="462" spans="1:13">
      <c r="A462" s="4">
        <v>461</v>
      </c>
      <c r="B462" s="3" t="s">
        <v>2777</v>
      </c>
      <c r="C462" s="3"/>
      <c r="D462" s="3" t="s">
        <v>2745</v>
      </c>
      <c r="E462" s="3"/>
      <c r="F462" s="7">
        <v>1000</v>
      </c>
      <c r="G462" s="3">
        <v>824</v>
      </c>
      <c r="H462" s="3" t="s">
        <v>8087</v>
      </c>
      <c r="I462" s="252">
        <v>83000</v>
      </c>
      <c r="J462" s="256" t="s">
        <v>20318</v>
      </c>
      <c r="K462" s="256" t="s">
        <v>20318</v>
      </c>
      <c r="L462" s="256"/>
      <c r="M462" s="3"/>
    </row>
    <row r="463" spans="1:13">
      <c r="A463" s="3">
        <v>462</v>
      </c>
      <c r="B463" s="3" t="s">
        <v>2778</v>
      </c>
      <c r="C463" s="3"/>
      <c r="D463" s="3" t="s">
        <v>2745</v>
      </c>
      <c r="E463" s="3"/>
      <c r="F463" s="7">
        <v>1000</v>
      </c>
      <c r="G463" s="3">
        <v>1040</v>
      </c>
      <c r="H463" s="3" t="s">
        <v>8087</v>
      </c>
      <c r="I463" s="252">
        <v>101000</v>
      </c>
      <c r="J463" s="256" t="s">
        <v>20318</v>
      </c>
      <c r="K463" s="256" t="s">
        <v>20318</v>
      </c>
      <c r="L463" s="256"/>
      <c r="M463" s="3"/>
    </row>
    <row r="464" spans="1:13" ht="31.5">
      <c r="A464" s="4">
        <v>463</v>
      </c>
      <c r="B464" s="3" t="s">
        <v>2779</v>
      </c>
      <c r="C464" s="3"/>
      <c r="D464" s="3" t="s">
        <v>2745</v>
      </c>
      <c r="E464" s="3"/>
      <c r="F464" s="7">
        <v>1000</v>
      </c>
      <c r="G464" s="3">
        <v>1004</v>
      </c>
      <c r="H464" s="3" t="s">
        <v>1228</v>
      </c>
      <c r="I464" s="252">
        <v>112000</v>
      </c>
      <c r="J464" s="256" t="s">
        <v>20318</v>
      </c>
      <c r="K464" s="256" t="s">
        <v>20318</v>
      </c>
      <c r="L464" s="257"/>
      <c r="M464" s="3"/>
    </row>
    <row r="465" spans="1:13" ht="31.5">
      <c r="A465" s="3">
        <v>464</v>
      </c>
      <c r="B465" s="3" t="s">
        <v>2876</v>
      </c>
      <c r="C465" s="3"/>
      <c r="D465" s="3" t="s">
        <v>2745</v>
      </c>
      <c r="E465" s="3"/>
      <c r="F465" s="7">
        <v>1000</v>
      </c>
      <c r="G465" s="3">
        <v>1026</v>
      </c>
      <c r="H465" s="3" t="s">
        <v>1228</v>
      </c>
      <c r="I465" s="252">
        <v>115000</v>
      </c>
      <c r="J465" s="256" t="s">
        <v>20318</v>
      </c>
      <c r="K465" s="256" t="s">
        <v>20318</v>
      </c>
      <c r="L465" s="257"/>
      <c r="M465" s="3"/>
    </row>
    <row r="466" spans="1:13" ht="31.5">
      <c r="A466" s="4">
        <v>465</v>
      </c>
      <c r="B466" s="3" t="s">
        <v>6164</v>
      </c>
      <c r="C466" s="3" t="s">
        <v>2744</v>
      </c>
      <c r="D466" s="3" t="s">
        <v>2745</v>
      </c>
      <c r="E466" s="3"/>
      <c r="F466" s="7">
        <v>700</v>
      </c>
      <c r="G466" s="3">
        <v>296</v>
      </c>
      <c r="H466" s="3" t="s">
        <v>8087</v>
      </c>
      <c r="I466" s="252">
        <v>32000</v>
      </c>
      <c r="J466" s="256" t="s">
        <v>20318</v>
      </c>
      <c r="K466" s="256" t="s">
        <v>20318</v>
      </c>
      <c r="L466" s="257"/>
      <c r="M466" s="3"/>
    </row>
    <row r="467" spans="1:13">
      <c r="A467" s="3">
        <v>466</v>
      </c>
      <c r="B467" s="3" t="s">
        <v>6165</v>
      </c>
      <c r="C467" s="3"/>
      <c r="D467" s="3" t="s">
        <v>2745</v>
      </c>
      <c r="E467" s="3"/>
      <c r="F467" s="7">
        <v>540</v>
      </c>
      <c r="G467" s="3">
        <v>792</v>
      </c>
      <c r="H467" s="3" t="s">
        <v>8087</v>
      </c>
      <c r="I467" s="252" t="s">
        <v>2750</v>
      </c>
      <c r="J467" s="256" t="s">
        <v>20318</v>
      </c>
      <c r="K467" s="256" t="s">
        <v>20318</v>
      </c>
      <c r="L467" s="257"/>
      <c r="M467" s="3"/>
    </row>
    <row r="468" spans="1:13" ht="47.25">
      <c r="A468" s="4">
        <v>467</v>
      </c>
      <c r="B468" s="3" t="s">
        <v>5050</v>
      </c>
      <c r="C468" s="3" t="s">
        <v>2744</v>
      </c>
      <c r="D468" s="3" t="s">
        <v>2745</v>
      </c>
      <c r="E468" s="3"/>
      <c r="F468" s="7">
        <v>700</v>
      </c>
      <c r="G468" s="3">
        <v>234</v>
      </c>
      <c r="H468" s="3" t="s">
        <v>2161</v>
      </c>
      <c r="I468" s="252">
        <v>38000</v>
      </c>
      <c r="J468" s="256" t="s">
        <v>20318</v>
      </c>
      <c r="K468" s="256" t="s">
        <v>20318</v>
      </c>
      <c r="L468" s="257"/>
      <c r="M468" s="3"/>
    </row>
    <row r="469" spans="1:13" ht="31.5">
      <c r="A469" s="3">
        <v>468</v>
      </c>
      <c r="B469" s="3" t="s">
        <v>5051</v>
      </c>
      <c r="C469" s="3" t="s">
        <v>2744</v>
      </c>
      <c r="D469" s="3" t="s">
        <v>2745</v>
      </c>
      <c r="E469" s="3"/>
      <c r="F469" s="7">
        <v>1000</v>
      </c>
      <c r="G469" s="3">
        <v>1396</v>
      </c>
      <c r="H469" s="3" t="s">
        <v>2161</v>
      </c>
      <c r="I469" s="252">
        <v>210000</v>
      </c>
      <c r="J469" s="256" t="s">
        <v>20318</v>
      </c>
      <c r="K469" s="256" t="s">
        <v>20318</v>
      </c>
      <c r="L469" s="257"/>
      <c r="M469" s="3"/>
    </row>
    <row r="470" spans="1:13">
      <c r="A470" s="4">
        <v>469</v>
      </c>
      <c r="B470" s="3" t="s">
        <v>5054</v>
      </c>
      <c r="C470" s="3" t="s">
        <v>2422</v>
      </c>
      <c r="D470" s="3" t="s">
        <v>2745</v>
      </c>
      <c r="E470" s="3"/>
      <c r="F470" s="7">
        <v>1000</v>
      </c>
      <c r="G470" s="3">
        <v>334</v>
      </c>
      <c r="H470" s="3" t="s">
        <v>8076</v>
      </c>
      <c r="I470" s="252">
        <v>25000</v>
      </c>
      <c r="J470" s="256" t="s">
        <v>20318</v>
      </c>
      <c r="K470" s="256" t="s">
        <v>20318</v>
      </c>
      <c r="L470" s="257"/>
      <c r="M470" s="3"/>
    </row>
    <row r="471" spans="1:13" ht="31.5">
      <c r="A471" s="3">
        <v>470</v>
      </c>
      <c r="B471" s="3" t="s">
        <v>5049</v>
      </c>
      <c r="C471" s="3" t="s">
        <v>3904</v>
      </c>
      <c r="D471" s="3" t="s">
        <v>2745</v>
      </c>
      <c r="E471" s="3"/>
      <c r="F471" s="7">
        <v>700</v>
      </c>
      <c r="G471" s="3">
        <v>320</v>
      </c>
      <c r="H471" s="3" t="s">
        <v>8087</v>
      </c>
      <c r="I471" s="252">
        <v>28000</v>
      </c>
      <c r="J471" s="256" t="s">
        <v>20318</v>
      </c>
      <c r="K471" s="256" t="s">
        <v>20318</v>
      </c>
      <c r="L471" s="257"/>
      <c r="M471" s="3"/>
    </row>
    <row r="472" spans="1:13" ht="31.5">
      <c r="A472" s="4">
        <v>471</v>
      </c>
      <c r="B472" s="3" t="s">
        <v>3905</v>
      </c>
      <c r="C472" s="3" t="s">
        <v>3906</v>
      </c>
      <c r="D472" s="3" t="s">
        <v>2745</v>
      </c>
      <c r="E472" s="3"/>
      <c r="F472" s="7">
        <v>650</v>
      </c>
      <c r="G472" s="3">
        <v>314</v>
      </c>
      <c r="H472" s="3" t="s">
        <v>8087</v>
      </c>
      <c r="I472" s="252">
        <v>27000</v>
      </c>
      <c r="J472" s="256" t="s">
        <v>20318</v>
      </c>
      <c r="K472" s="256" t="s">
        <v>20318</v>
      </c>
      <c r="L472" s="257"/>
      <c r="M472" s="3"/>
    </row>
    <row r="473" spans="1:13">
      <c r="A473" s="3">
        <v>472</v>
      </c>
      <c r="B473" s="3" t="s">
        <v>4060</v>
      </c>
      <c r="C473" s="3"/>
      <c r="D473" s="3" t="s">
        <v>2745</v>
      </c>
      <c r="E473" s="3"/>
      <c r="F473" s="7">
        <v>1000</v>
      </c>
      <c r="G473" s="3">
        <v>604</v>
      </c>
      <c r="H473" s="3" t="s">
        <v>8087</v>
      </c>
      <c r="I473" s="252">
        <v>70000</v>
      </c>
      <c r="J473" s="256" t="s">
        <v>20318</v>
      </c>
      <c r="K473" s="256" t="s">
        <v>20318</v>
      </c>
      <c r="L473" s="256"/>
      <c r="M473" s="3"/>
    </row>
    <row r="474" spans="1:13">
      <c r="A474" s="4">
        <v>473</v>
      </c>
      <c r="B474" s="3" t="s">
        <v>4061</v>
      </c>
      <c r="C474" s="3"/>
      <c r="D474" s="3" t="s">
        <v>2745</v>
      </c>
      <c r="E474" s="3"/>
      <c r="F474" s="7">
        <v>1000</v>
      </c>
      <c r="G474" s="3">
        <v>766</v>
      </c>
      <c r="H474" s="3" t="s">
        <v>8087</v>
      </c>
      <c r="I474" s="252">
        <v>83000</v>
      </c>
      <c r="J474" s="256" t="s">
        <v>20318</v>
      </c>
      <c r="K474" s="256" t="s">
        <v>20318</v>
      </c>
      <c r="L474" s="256"/>
      <c r="M474" s="3"/>
    </row>
    <row r="475" spans="1:13">
      <c r="A475" s="3">
        <v>474</v>
      </c>
      <c r="B475" s="3" t="s">
        <v>4062</v>
      </c>
      <c r="C475" s="3"/>
      <c r="D475" s="3" t="s">
        <v>2745</v>
      </c>
      <c r="E475" s="3"/>
      <c r="F475" s="7">
        <v>1000</v>
      </c>
      <c r="G475" s="3">
        <v>1060</v>
      </c>
      <c r="H475" s="3" t="s">
        <v>8087</v>
      </c>
      <c r="I475" s="252">
        <v>116000</v>
      </c>
      <c r="J475" s="256" t="s">
        <v>20318</v>
      </c>
      <c r="K475" s="256" t="s">
        <v>20318</v>
      </c>
      <c r="L475" s="256"/>
      <c r="M475" s="3"/>
    </row>
    <row r="476" spans="1:13" ht="47.25">
      <c r="A476" s="4">
        <v>475</v>
      </c>
      <c r="B476" s="3" t="s">
        <v>3378</v>
      </c>
      <c r="C476" s="3" t="s">
        <v>2744</v>
      </c>
      <c r="D476" s="3" t="s">
        <v>2745</v>
      </c>
      <c r="E476" s="3"/>
      <c r="F476" s="7">
        <v>500</v>
      </c>
      <c r="G476" s="3">
        <v>162</v>
      </c>
      <c r="H476" s="3" t="s">
        <v>8076</v>
      </c>
      <c r="I476" s="252">
        <v>14000</v>
      </c>
      <c r="J476" s="256" t="s">
        <v>20318</v>
      </c>
      <c r="K476" s="256" t="s">
        <v>20318</v>
      </c>
      <c r="L476" s="256"/>
      <c r="M476" s="3"/>
    </row>
    <row r="477" spans="1:13" ht="47.25">
      <c r="A477" s="3">
        <v>476</v>
      </c>
      <c r="B477" s="3" t="s">
        <v>3365</v>
      </c>
      <c r="C477" s="3" t="s">
        <v>2744</v>
      </c>
      <c r="D477" s="3" t="s">
        <v>2745</v>
      </c>
      <c r="E477" s="3"/>
      <c r="F477" s="7">
        <v>600</v>
      </c>
      <c r="G477" s="3">
        <v>192</v>
      </c>
      <c r="H477" s="3" t="s">
        <v>8076</v>
      </c>
      <c r="I477" s="252">
        <v>16000</v>
      </c>
      <c r="J477" s="256" t="s">
        <v>20318</v>
      </c>
      <c r="K477" s="256" t="s">
        <v>20318</v>
      </c>
      <c r="L477" s="257"/>
      <c r="M477" s="3"/>
    </row>
    <row r="478" spans="1:13" ht="31.5">
      <c r="A478" s="4">
        <v>477</v>
      </c>
      <c r="B478" s="3" t="s">
        <v>5622</v>
      </c>
      <c r="C478" s="3" t="s">
        <v>5604</v>
      </c>
      <c r="D478" s="3" t="s">
        <v>2745</v>
      </c>
      <c r="E478" s="3"/>
      <c r="F478" s="7">
        <v>600</v>
      </c>
      <c r="G478" s="3">
        <v>382</v>
      </c>
      <c r="H478" s="3" t="s">
        <v>8087</v>
      </c>
      <c r="I478" s="252">
        <v>32000</v>
      </c>
      <c r="J478" s="256" t="s">
        <v>20318</v>
      </c>
      <c r="K478" s="256" t="s">
        <v>20318</v>
      </c>
      <c r="L478" s="257"/>
      <c r="M478" s="3"/>
    </row>
    <row r="479" spans="1:13" ht="47.25">
      <c r="A479" s="3">
        <v>478</v>
      </c>
      <c r="B479" s="3" t="s">
        <v>5605</v>
      </c>
      <c r="C479" s="3" t="s">
        <v>5606</v>
      </c>
      <c r="D479" s="3" t="s">
        <v>2745</v>
      </c>
      <c r="E479" s="3"/>
      <c r="F479" s="7">
        <v>500</v>
      </c>
      <c r="G479" s="3">
        <v>474</v>
      </c>
      <c r="H479" s="3" t="s">
        <v>8087</v>
      </c>
      <c r="I479" s="252">
        <v>44000</v>
      </c>
      <c r="J479" s="256" t="s">
        <v>20318</v>
      </c>
      <c r="K479" s="256" t="s">
        <v>20318</v>
      </c>
      <c r="L479" s="257"/>
      <c r="M479" s="3"/>
    </row>
    <row r="480" spans="1:13" ht="47.25">
      <c r="A480" s="4">
        <v>479</v>
      </c>
      <c r="B480" s="3" t="s">
        <v>5609</v>
      </c>
      <c r="C480" s="3" t="s">
        <v>5610</v>
      </c>
      <c r="D480" s="3" t="s">
        <v>2745</v>
      </c>
      <c r="E480" s="3"/>
      <c r="F480" s="7">
        <v>770</v>
      </c>
      <c r="G480" s="3">
        <v>296</v>
      </c>
      <c r="H480" s="3" t="s">
        <v>8087</v>
      </c>
      <c r="I480" s="252">
        <v>25000</v>
      </c>
      <c r="J480" s="256" t="s">
        <v>20318</v>
      </c>
      <c r="K480" s="256" t="s">
        <v>20318</v>
      </c>
      <c r="L480" s="257"/>
      <c r="M480" s="3"/>
    </row>
    <row r="481" spans="1:13" ht="31.5">
      <c r="A481" s="3">
        <v>480</v>
      </c>
      <c r="B481" s="3" t="s">
        <v>4500</v>
      </c>
      <c r="C481" s="3" t="s">
        <v>2744</v>
      </c>
      <c r="D481" s="3" t="s">
        <v>2745</v>
      </c>
      <c r="E481" s="3"/>
      <c r="F481" s="7">
        <v>500</v>
      </c>
      <c r="G481" s="3">
        <v>48</v>
      </c>
      <c r="H481" s="3" t="s">
        <v>8076</v>
      </c>
      <c r="I481" s="252">
        <v>6000</v>
      </c>
      <c r="J481" s="256" t="s">
        <v>20318</v>
      </c>
      <c r="K481" s="256" t="s">
        <v>20318</v>
      </c>
      <c r="L481" s="257"/>
      <c r="M481" s="3"/>
    </row>
    <row r="482" spans="1:13">
      <c r="A482" s="4">
        <v>481</v>
      </c>
      <c r="B482" s="3" t="s">
        <v>4501</v>
      </c>
      <c r="C482" s="3" t="s">
        <v>2744</v>
      </c>
      <c r="D482" s="3" t="s">
        <v>2745</v>
      </c>
      <c r="E482" s="3"/>
      <c r="F482" s="7">
        <v>700</v>
      </c>
      <c r="G482" s="3">
        <v>72</v>
      </c>
      <c r="H482" s="3" t="s">
        <v>8076</v>
      </c>
      <c r="I482" s="252">
        <v>7500</v>
      </c>
      <c r="J482" s="256" t="s">
        <v>20318</v>
      </c>
      <c r="K482" s="256" t="s">
        <v>20318</v>
      </c>
      <c r="L482" s="257"/>
      <c r="M482" s="3"/>
    </row>
    <row r="483" spans="1:13" ht="31.5">
      <c r="A483" s="3">
        <v>482</v>
      </c>
      <c r="B483" s="3" t="s">
        <v>4483</v>
      </c>
      <c r="C483" s="3" t="s">
        <v>2744</v>
      </c>
      <c r="D483" s="3" t="s">
        <v>2745</v>
      </c>
      <c r="E483" s="3"/>
      <c r="F483" s="7">
        <v>1000</v>
      </c>
      <c r="G483" s="3">
        <v>88</v>
      </c>
      <c r="H483" s="3" t="s">
        <v>8076</v>
      </c>
      <c r="I483" s="252">
        <v>8000</v>
      </c>
      <c r="J483" s="256" t="s">
        <v>20318</v>
      </c>
      <c r="K483" s="256" t="s">
        <v>20318</v>
      </c>
      <c r="L483" s="257"/>
      <c r="M483" s="3"/>
    </row>
    <row r="484" spans="1:13" ht="31.5">
      <c r="A484" s="4">
        <v>483</v>
      </c>
      <c r="B484" s="3" t="s">
        <v>4486</v>
      </c>
      <c r="C484" s="3" t="s">
        <v>4487</v>
      </c>
      <c r="D484" s="3" t="s">
        <v>2745</v>
      </c>
      <c r="E484" s="3"/>
      <c r="F484" s="7">
        <v>600</v>
      </c>
      <c r="G484" s="3">
        <v>120</v>
      </c>
      <c r="H484" s="3" t="s">
        <v>8076</v>
      </c>
      <c r="I484" s="252">
        <v>11000</v>
      </c>
      <c r="J484" s="256" t="s">
        <v>20318</v>
      </c>
      <c r="K484" s="256" t="s">
        <v>20318</v>
      </c>
      <c r="L484" s="257"/>
      <c r="M484" s="3"/>
    </row>
    <row r="485" spans="1:13" ht="31.5">
      <c r="A485" s="3">
        <v>484</v>
      </c>
      <c r="B485" s="3" t="s">
        <v>4488</v>
      </c>
      <c r="C485" s="3" t="s">
        <v>2744</v>
      </c>
      <c r="D485" s="3" t="s">
        <v>2745</v>
      </c>
      <c r="E485" s="3"/>
      <c r="F485" s="7">
        <v>800</v>
      </c>
      <c r="G485" s="3">
        <v>676</v>
      </c>
      <c r="H485" s="3" t="s">
        <v>8076</v>
      </c>
      <c r="I485" s="252">
        <v>48000</v>
      </c>
      <c r="J485" s="256" t="s">
        <v>20318</v>
      </c>
      <c r="K485" s="256" t="s">
        <v>20318</v>
      </c>
      <c r="L485" s="257"/>
      <c r="M485" s="262" t="s">
        <v>20336</v>
      </c>
    </row>
    <row r="486" spans="1:13">
      <c r="A486" s="4">
        <v>485</v>
      </c>
      <c r="B486" s="3" t="s">
        <v>4489</v>
      </c>
      <c r="C486" s="3" t="s">
        <v>4490</v>
      </c>
      <c r="D486" s="3" t="s">
        <v>2745</v>
      </c>
      <c r="E486" s="3"/>
      <c r="F486" s="7">
        <v>500</v>
      </c>
      <c r="G486" s="3">
        <v>596</v>
      </c>
      <c r="H486" s="3" t="s">
        <v>8087</v>
      </c>
      <c r="I486" s="252">
        <v>50000</v>
      </c>
      <c r="J486" s="256" t="s">
        <v>20318</v>
      </c>
      <c r="K486" s="256" t="s">
        <v>20318</v>
      </c>
      <c r="L486" s="257"/>
      <c r="M486" s="3"/>
    </row>
    <row r="487" spans="1:13" ht="47.25">
      <c r="A487" s="3">
        <v>486</v>
      </c>
      <c r="B487" s="3" t="s">
        <v>4491</v>
      </c>
      <c r="C487" s="3" t="s">
        <v>4492</v>
      </c>
      <c r="D487" s="3" t="s">
        <v>2745</v>
      </c>
      <c r="E487" s="3"/>
      <c r="F487" s="7">
        <v>1000</v>
      </c>
      <c r="G487" s="3">
        <v>240</v>
      </c>
      <c r="H487" s="3" t="s">
        <v>8087</v>
      </c>
      <c r="I487" s="252">
        <v>22000</v>
      </c>
      <c r="J487" s="256" t="s">
        <v>20318</v>
      </c>
      <c r="K487" s="256" t="s">
        <v>20318</v>
      </c>
      <c r="L487" s="257"/>
      <c r="M487" s="3"/>
    </row>
    <row r="488" spans="1:13" ht="47.25">
      <c r="A488" s="4">
        <v>487</v>
      </c>
      <c r="B488" s="3" t="s">
        <v>10196</v>
      </c>
      <c r="C488" s="3" t="s">
        <v>10197</v>
      </c>
      <c r="D488" s="3" t="s">
        <v>2745</v>
      </c>
      <c r="E488" s="3"/>
      <c r="F488" s="7">
        <v>500</v>
      </c>
      <c r="G488" s="3">
        <v>132</v>
      </c>
      <c r="H488" s="3" t="s">
        <v>8076</v>
      </c>
      <c r="I488" s="252">
        <v>12000</v>
      </c>
      <c r="J488" s="256" t="s">
        <v>20318</v>
      </c>
      <c r="K488" s="256" t="s">
        <v>20318</v>
      </c>
      <c r="L488" s="257"/>
      <c r="M488" s="3"/>
    </row>
    <row r="489" spans="1:13" ht="47.25">
      <c r="A489" s="3">
        <v>488</v>
      </c>
      <c r="B489" s="3" t="s">
        <v>8001</v>
      </c>
      <c r="C489" s="3" t="s">
        <v>8002</v>
      </c>
      <c r="D489" s="3" t="s">
        <v>2745</v>
      </c>
      <c r="E489" s="3"/>
      <c r="F489" s="7">
        <v>650</v>
      </c>
      <c r="G489" s="3">
        <v>356</v>
      </c>
      <c r="H489" s="3" t="s">
        <v>8076</v>
      </c>
      <c r="I489" s="252">
        <v>28000</v>
      </c>
      <c r="J489" s="256" t="s">
        <v>20318</v>
      </c>
      <c r="K489" s="256" t="s">
        <v>20318</v>
      </c>
      <c r="L489" s="257"/>
      <c r="M489" s="3"/>
    </row>
    <row r="490" spans="1:13">
      <c r="A490" s="4">
        <v>489</v>
      </c>
      <c r="B490" s="3" t="s">
        <v>6948</v>
      </c>
      <c r="C490" s="3" t="s">
        <v>2744</v>
      </c>
      <c r="D490" s="3" t="s">
        <v>2745</v>
      </c>
      <c r="E490" s="3"/>
      <c r="F490" s="7">
        <v>700</v>
      </c>
      <c r="G490" s="3">
        <v>180</v>
      </c>
      <c r="H490" s="3" t="s">
        <v>8076</v>
      </c>
      <c r="I490" s="252">
        <v>15000</v>
      </c>
      <c r="J490" s="256"/>
      <c r="K490" s="257"/>
      <c r="L490" s="257"/>
      <c r="M490" s="262" t="s">
        <v>20336</v>
      </c>
    </row>
    <row r="491" spans="1:13" ht="31.5">
      <c r="A491" s="3">
        <v>490</v>
      </c>
      <c r="B491" s="3" t="s">
        <v>6949</v>
      </c>
      <c r="C491" s="3" t="s">
        <v>2744</v>
      </c>
      <c r="D491" s="3" t="s">
        <v>2745</v>
      </c>
      <c r="E491" s="3"/>
      <c r="F491" s="7">
        <v>700</v>
      </c>
      <c r="G491" s="3">
        <v>64</v>
      </c>
      <c r="H491" s="3" t="s">
        <v>8076</v>
      </c>
      <c r="I491" s="252">
        <v>7000</v>
      </c>
      <c r="J491" s="256"/>
      <c r="K491" s="257"/>
      <c r="L491" s="257"/>
      <c r="M491" s="262" t="s">
        <v>20336</v>
      </c>
    </row>
    <row r="492" spans="1:13" ht="31.5">
      <c r="A492" s="4">
        <v>491</v>
      </c>
      <c r="B492" s="3" t="s">
        <v>6950</v>
      </c>
      <c r="C492" s="3" t="s">
        <v>2744</v>
      </c>
      <c r="D492" s="3" t="s">
        <v>2745</v>
      </c>
      <c r="E492" s="3"/>
      <c r="F492" s="7">
        <v>1000</v>
      </c>
      <c r="G492" s="3">
        <v>168</v>
      </c>
      <c r="H492" s="3" t="s">
        <v>8076</v>
      </c>
      <c r="I492" s="252">
        <v>14000</v>
      </c>
      <c r="J492" s="256"/>
      <c r="K492" s="257"/>
      <c r="L492" s="257"/>
      <c r="M492" s="262" t="s">
        <v>20336</v>
      </c>
    </row>
    <row r="493" spans="1:13">
      <c r="A493" s="3">
        <v>492</v>
      </c>
      <c r="B493" s="3" t="s">
        <v>6951</v>
      </c>
      <c r="C493" s="3"/>
      <c r="D493" s="3" t="s">
        <v>2745</v>
      </c>
      <c r="E493" s="3"/>
      <c r="F493" s="7">
        <v>1000</v>
      </c>
      <c r="G493" s="3">
        <v>930</v>
      </c>
      <c r="H493" s="3" t="s">
        <v>8087</v>
      </c>
      <c r="I493" s="252">
        <v>93000</v>
      </c>
      <c r="J493" s="256" t="s">
        <v>20318</v>
      </c>
      <c r="K493" s="256" t="s">
        <v>20318</v>
      </c>
      <c r="L493" s="257"/>
      <c r="M493" s="3"/>
    </row>
    <row r="494" spans="1:13" ht="63">
      <c r="A494" s="4">
        <v>493</v>
      </c>
      <c r="B494" s="3" t="s">
        <v>8031</v>
      </c>
      <c r="C494" s="3" t="s">
        <v>2744</v>
      </c>
      <c r="D494" s="3" t="s">
        <v>2745</v>
      </c>
      <c r="E494" s="3"/>
      <c r="F494" s="7">
        <v>700</v>
      </c>
      <c r="G494" s="3">
        <v>416</v>
      </c>
      <c r="H494" s="3" t="s">
        <v>8076</v>
      </c>
      <c r="I494" s="252">
        <v>32000</v>
      </c>
      <c r="J494" s="256" t="s">
        <v>20318</v>
      </c>
      <c r="K494" s="256" t="s">
        <v>20318</v>
      </c>
      <c r="L494" s="256"/>
      <c r="M494" s="3"/>
    </row>
    <row r="495" spans="1:13">
      <c r="A495" s="3">
        <v>494</v>
      </c>
      <c r="B495" s="3" t="s">
        <v>8032</v>
      </c>
      <c r="C495" s="3" t="s">
        <v>2744</v>
      </c>
      <c r="D495" s="3" t="s">
        <v>2745</v>
      </c>
      <c r="E495" s="3"/>
      <c r="F495" s="7">
        <v>700</v>
      </c>
      <c r="G495" s="3">
        <v>416</v>
      </c>
      <c r="H495" s="3" t="s">
        <v>8076</v>
      </c>
      <c r="I495" s="252">
        <v>12000</v>
      </c>
      <c r="J495" s="256"/>
      <c r="K495" s="257"/>
      <c r="L495" s="257"/>
      <c r="M495" s="262" t="s">
        <v>20336</v>
      </c>
    </row>
    <row r="496" spans="1:13" ht="47.25">
      <c r="A496" s="4">
        <v>495</v>
      </c>
      <c r="B496" s="3" t="s">
        <v>3078</v>
      </c>
      <c r="C496" s="3" t="s">
        <v>2744</v>
      </c>
      <c r="D496" s="3" t="s">
        <v>2745</v>
      </c>
      <c r="E496" s="3"/>
      <c r="F496" s="7">
        <v>1000</v>
      </c>
      <c r="G496" s="3">
        <v>150</v>
      </c>
      <c r="H496" s="3" t="s">
        <v>8076</v>
      </c>
      <c r="I496" s="252">
        <v>12000</v>
      </c>
      <c r="J496" s="256" t="s">
        <v>20318</v>
      </c>
      <c r="K496" s="256" t="s">
        <v>20318</v>
      </c>
      <c r="L496" s="256"/>
      <c r="M496" s="262"/>
    </row>
    <row r="497" spans="1:13" ht="31.5">
      <c r="A497" s="3">
        <v>496</v>
      </c>
      <c r="B497" s="3" t="s">
        <v>3079</v>
      </c>
      <c r="C497" s="3" t="s">
        <v>3080</v>
      </c>
      <c r="D497" s="3" t="s">
        <v>2745</v>
      </c>
      <c r="E497" s="3"/>
      <c r="F497" s="7">
        <v>1000</v>
      </c>
      <c r="G497" s="3">
        <v>248</v>
      </c>
      <c r="H497" s="3" t="s">
        <v>8087</v>
      </c>
      <c r="I497" s="252">
        <v>20000</v>
      </c>
      <c r="J497" s="256"/>
      <c r="K497" s="257"/>
      <c r="L497" s="257"/>
      <c r="M497" s="262" t="s">
        <v>20336</v>
      </c>
    </row>
    <row r="498" spans="1:13">
      <c r="A498" s="4">
        <v>497</v>
      </c>
      <c r="B498" s="3" t="s">
        <v>3088</v>
      </c>
      <c r="C498" s="3" t="s">
        <v>2744</v>
      </c>
      <c r="D498" s="3" t="s">
        <v>2745</v>
      </c>
      <c r="E498" s="3"/>
      <c r="F498" s="7">
        <v>4300</v>
      </c>
      <c r="G498" s="3">
        <v>88</v>
      </c>
      <c r="H498" s="3" t="s">
        <v>8076</v>
      </c>
      <c r="I498" s="252">
        <v>5000</v>
      </c>
      <c r="J498" s="256"/>
      <c r="K498" s="257"/>
      <c r="L498" s="257"/>
      <c r="M498" s="262" t="s">
        <v>20336</v>
      </c>
    </row>
    <row r="499" spans="1:13" ht="31.5">
      <c r="A499" s="3">
        <v>498</v>
      </c>
      <c r="B499" s="3" t="s">
        <v>3090</v>
      </c>
      <c r="C499" s="3" t="s">
        <v>2744</v>
      </c>
      <c r="D499" s="3" t="s">
        <v>2745</v>
      </c>
      <c r="E499" s="3"/>
      <c r="F499" s="7">
        <v>700</v>
      </c>
      <c r="G499" s="3">
        <v>284</v>
      </c>
      <c r="H499" s="3" t="s">
        <v>8076</v>
      </c>
      <c r="I499" s="252">
        <v>22000</v>
      </c>
      <c r="J499" s="256" t="s">
        <v>20318</v>
      </c>
      <c r="K499" s="256" t="s">
        <v>20318</v>
      </c>
      <c r="L499" s="256"/>
      <c r="M499" s="3"/>
    </row>
    <row r="500" spans="1:13" ht="31.5">
      <c r="A500" s="4">
        <v>499</v>
      </c>
      <c r="B500" s="3" t="s">
        <v>3091</v>
      </c>
      <c r="C500" s="3" t="s">
        <v>3092</v>
      </c>
      <c r="D500" s="3" t="s">
        <v>2745</v>
      </c>
      <c r="E500" s="3"/>
      <c r="F500" s="7">
        <v>500</v>
      </c>
      <c r="G500" s="3">
        <v>240</v>
      </c>
      <c r="H500" s="3" t="s">
        <v>8087</v>
      </c>
      <c r="I500" s="252">
        <v>20000</v>
      </c>
      <c r="J500" s="256" t="s">
        <v>20318</v>
      </c>
      <c r="K500" s="256" t="s">
        <v>20318</v>
      </c>
      <c r="L500" s="256"/>
      <c r="M500" s="3"/>
    </row>
    <row r="501" spans="1:13" ht="47.25">
      <c r="A501" s="3">
        <v>500</v>
      </c>
      <c r="B501" s="3" t="s">
        <v>1973</v>
      </c>
      <c r="C501" s="3" t="s">
        <v>1974</v>
      </c>
      <c r="D501" s="3" t="s">
        <v>2745</v>
      </c>
      <c r="E501" s="3"/>
      <c r="F501" s="7">
        <v>700</v>
      </c>
      <c r="G501" s="3">
        <v>454</v>
      </c>
      <c r="H501" s="3" t="s">
        <v>8087</v>
      </c>
      <c r="I501" s="252">
        <v>36000</v>
      </c>
      <c r="J501" s="256" t="s">
        <v>20318</v>
      </c>
      <c r="K501" s="256" t="s">
        <v>20318</v>
      </c>
      <c r="L501" s="256"/>
      <c r="M501" s="3"/>
    </row>
    <row r="502" spans="1:13" ht="31.5">
      <c r="A502" s="4">
        <v>501</v>
      </c>
      <c r="B502" s="3" t="s">
        <v>1975</v>
      </c>
      <c r="C502" s="3" t="s">
        <v>2744</v>
      </c>
      <c r="D502" s="3" t="s">
        <v>2745</v>
      </c>
      <c r="E502" s="3"/>
      <c r="F502" s="7">
        <v>1000</v>
      </c>
      <c r="G502" s="3">
        <v>482</v>
      </c>
      <c r="H502" s="3" t="s">
        <v>8076</v>
      </c>
      <c r="I502" s="252">
        <v>36000</v>
      </c>
      <c r="J502" s="256" t="s">
        <v>20318</v>
      </c>
      <c r="K502" s="256" t="s">
        <v>20318</v>
      </c>
      <c r="L502" s="256"/>
      <c r="M502" s="3"/>
    </row>
    <row r="503" spans="1:13" ht="31.5">
      <c r="A503" s="3">
        <v>502</v>
      </c>
      <c r="B503" s="3" t="s">
        <v>2999</v>
      </c>
      <c r="C503" s="3" t="s">
        <v>2744</v>
      </c>
      <c r="D503" s="3" t="s">
        <v>2745</v>
      </c>
      <c r="E503" s="3"/>
      <c r="F503" s="7">
        <v>1000</v>
      </c>
      <c r="G503" s="3">
        <v>148</v>
      </c>
      <c r="H503" s="3" t="s">
        <v>8076</v>
      </c>
      <c r="I503" s="252">
        <v>12000</v>
      </c>
      <c r="J503" s="256" t="s">
        <v>20318</v>
      </c>
      <c r="K503" s="256" t="s">
        <v>20318</v>
      </c>
      <c r="L503" s="256"/>
      <c r="M503" s="3"/>
    </row>
    <row r="504" spans="1:13" ht="31.5">
      <c r="A504" s="4">
        <v>503</v>
      </c>
      <c r="B504" s="3" t="s">
        <v>3000</v>
      </c>
      <c r="C504" s="3" t="s">
        <v>2744</v>
      </c>
      <c r="D504" s="3" t="s">
        <v>2745</v>
      </c>
      <c r="E504" s="3"/>
      <c r="F504" s="7">
        <v>1000</v>
      </c>
      <c r="G504" s="3">
        <v>150</v>
      </c>
      <c r="H504" s="3" t="s">
        <v>8076</v>
      </c>
      <c r="I504" s="252">
        <v>14000</v>
      </c>
      <c r="J504" s="256" t="s">
        <v>20318</v>
      </c>
      <c r="K504" s="256" t="s">
        <v>20318</v>
      </c>
      <c r="L504" s="256"/>
      <c r="M504" s="3"/>
    </row>
    <row r="505" spans="1:13" ht="47.25">
      <c r="A505" s="3">
        <v>504</v>
      </c>
      <c r="B505" s="3" t="s">
        <v>9249</v>
      </c>
      <c r="C505" s="3" t="s">
        <v>2744</v>
      </c>
      <c r="D505" s="3" t="s">
        <v>2745</v>
      </c>
      <c r="E505" s="3"/>
      <c r="F505" s="7">
        <v>700</v>
      </c>
      <c r="G505" s="3">
        <v>440</v>
      </c>
      <c r="H505" s="3" t="s">
        <v>8087</v>
      </c>
      <c r="I505" s="252">
        <v>37000</v>
      </c>
      <c r="J505" s="256"/>
      <c r="K505" s="257"/>
      <c r="L505" s="257"/>
      <c r="M505" s="262" t="s">
        <v>20336</v>
      </c>
    </row>
    <row r="506" spans="1:13" ht="31.5">
      <c r="A506" s="4">
        <v>505</v>
      </c>
      <c r="B506" s="3" t="s">
        <v>4230</v>
      </c>
      <c r="C506" s="3" t="s">
        <v>2744</v>
      </c>
      <c r="D506" s="3" t="s">
        <v>2745</v>
      </c>
      <c r="E506" s="3"/>
      <c r="F506" s="7">
        <v>700</v>
      </c>
      <c r="G506" s="3">
        <v>136</v>
      </c>
      <c r="H506" s="3" t="s">
        <v>8076</v>
      </c>
      <c r="I506" s="252">
        <v>12000</v>
      </c>
      <c r="J506" s="256" t="s">
        <v>20318</v>
      </c>
      <c r="K506" s="256" t="s">
        <v>20318</v>
      </c>
      <c r="L506" s="256"/>
      <c r="M506" s="3"/>
    </row>
    <row r="507" spans="1:13" ht="31.5">
      <c r="A507" s="3">
        <v>506</v>
      </c>
      <c r="B507" s="3" t="s">
        <v>4231</v>
      </c>
      <c r="C507" s="3" t="s">
        <v>2744</v>
      </c>
      <c r="D507" s="3" t="s">
        <v>2745</v>
      </c>
      <c r="E507" s="3"/>
      <c r="F507" s="7">
        <v>540</v>
      </c>
      <c r="G507" s="3">
        <v>180</v>
      </c>
      <c r="H507" s="3" t="s">
        <v>8076</v>
      </c>
      <c r="I507" s="252">
        <v>15000</v>
      </c>
      <c r="J507" s="256" t="s">
        <v>20318</v>
      </c>
      <c r="K507" s="256" t="s">
        <v>20318</v>
      </c>
      <c r="L507" s="256"/>
      <c r="M507" s="3"/>
    </row>
    <row r="508" spans="1:13" ht="47.25">
      <c r="A508" s="4">
        <v>507</v>
      </c>
      <c r="B508" s="3" t="s">
        <v>4233</v>
      </c>
      <c r="C508" s="3" t="s">
        <v>2744</v>
      </c>
      <c r="D508" s="3" t="s">
        <v>2745</v>
      </c>
      <c r="E508" s="3"/>
      <c r="F508" s="7">
        <v>600</v>
      </c>
      <c r="G508" s="3">
        <v>132</v>
      </c>
      <c r="H508" s="3" t="s">
        <v>8076</v>
      </c>
      <c r="I508" s="252">
        <v>13000</v>
      </c>
      <c r="J508" s="256" t="s">
        <v>20318</v>
      </c>
      <c r="K508" s="256" t="s">
        <v>20318</v>
      </c>
      <c r="L508" s="256"/>
      <c r="M508" s="3"/>
    </row>
    <row r="509" spans="1:13" ht="63">
      <c r="A509" s="3">
        <v>508</v>
      </c>
      <c r="B509" s="3" t="s">
        <v>4234</v>
      </c>
      <c r="C509" s="3" t="s">
        <v>2744</v>
      </c>
      <c r="D509" s="3" t="s">
        <v>2745</v>
      </c>
      <c r="E509" s="3"/>
      <c r="F509" s="7">
        <v>600</v>
      </c>
      <c r="G509" s="3">
        <v>196</v>
      </c>
      <c r="H509" s="3" t="s">
        <v>8076</v>
      </c>
      <c r="I509" s="252">
        <v>16000</v>
      </c>
      <c r="J509" s="256" t="s">
        <v>20318</v>
      </c>
      <c r="K509" s="256" t="s">
        <v>20318</v>
      </c>
      <c r="L509" s="256"/>
      <c r="M509" s="3"/>
    </row>
    <row r="510" spans="1:13" ht="63">
      <c r="A510" s="4">
        <v>509</v>
      </c>
      <c r="B510" s="3" t="s">
        <v>3351</v>
      </c>
      <c r="C510" s="3" t="s">
        <v>2744</v>
      </c>
      <c r="D510" s="3" t="s">
        <v>2745</v>
      </c>
      <c r="E510" s="3"/>
      <c r="F510" s="7">
        <v>700</v>
      </c>
      <c r="G510" s="3">
        <v>196</v>
      </c>
      <c r="H510" s="3" t="s">
        <v>8076</v>
      </c>
      <c r="I510" s="252">
        <v>17000</v>
      </c>
      <c r="J510" s="256" t="s">
        <v>20318</v>
      </c>
      <c r="K510" s="256" t="s">
        <v>20318</v>
      </c>
      <c r="L510" s="256"/>
      <c r="M510" s="3"/>
    </row>
    <row r="511" spans="1:13" ht="31.5">
      <c r="A511" s="3">
        <v>510</v>
      </c>
      <c r="B511" s="3" t="s">
        <v>3352</v>
      </c>
      <c r="C511" s="3" t="s">
        <v>2744</v>
      </c>
      <c r="D511" s="3" t="s">
        <v>2745</v>
      </c>
      <c r="E511" s="3"/>
      <c r="F511" s="7">
        <v>500</v>
      </c>
      <c r="G511" s="3">
        <v>292</v>
      </c>
      <c r="H511" s="3" t="s">
        <v>8076</v>
      </c>
      <c r="I511" s="252">
        <v>24000</v>
      </c>
      <c r="J511" s="256" t="s">
        <v>20318</v>
      </c>
      <c r="K511" s="256" t="s">
        <v>20318</v>
      </c>
      <c r="L511" s="256"/>
      <c r="M511" s="3"/>
    </row>
    <row r="512" spans="1:13" ht="31.5">
      <c r="A512" s="4">
        <v>511</v>
      </c>
      <c r="B512" s="3" t="s">
        <v>3353</v>
      </c>
      <c r="C512" s="3" t="s">
        <v>2744</v>
      </c>
      <c r="D512" s="3" t="s">
        <v>2745</v>
      </c>
      <c r="E512" s="3"/>
      <c r="F512" s="7">
        <v>700</v>
      </c>
      <c r="G512" s="3">
        <v>148</v>
      </c>
      <c r="H512" s="3" t="s">
        <v>8076</v>
      </c>
      <c r="I512" s="252">
        <v>13000</v>
      </c>
      <c r="J512" s="256" t="s">
        <v>20318</v>
      </c>
      <c r="K512" s="256" t="s">
        <v>20318</v>
      </c>
      <c r="L512" s="256"/>
      <c r="M512" s="3"/>
    </row>
    <row r="513" spans="1:13" ht="31.5">
      <c r="A513" s="3">
        <v>512</v>
      </c>
      <c r="B513" s="3" t="s">
        <v>3354</v>
      </c>
      <c r="C513" s="3" t="s">
        <v>2744</v>
      </c>
      <c r="D513" s="3" t="s">
        <v>2745</v>
      </c>
      <c r="E513" s="3"/>
      <c r="F513" s="7">
        <v>1000</v>
      </c>
      <c r="G513" s="3">
        <v>68</v>
      </c>
      <c r="H513" s="3" t="s">
        <v>8076</v>
      </c>
      <c r="I513" s="252">
        <v>7000</v>
      </c>
      <c r="J513" s="256" t="s">
        <v>20318</v>
      </c>
      <c r="K513" s="256" t="s">
        <v>20318</v>
      </c>
      <c r="L513" s="256"/>
      <c r="M513" s="3"/>
    </row>
    <row r="514" spans="1:13" ht="31.5">
      <c r="A514" s="4">
        <v>513</v>
      </c>
      <c r="B514" s="3" t="s">
        <v>3355</v>
      </c>
      <c r="C514" s="3" t="s">
        <v>2744</v>
      </c>
      <c r="D514" s="3" t="s">
        <v>2745</v>
      </c>
      <c r="E514" s="3"/>
      <c r="F514" s="7">
        <v>1000</v>
      </c>
      <c r="G514" s="3">
        <v>68</v>
      </c>
      <c r="H514" s="3" t="s">
        <v>8076</v>
      </c>
      <c r="I514" s="252">
        <v>7000</v>
      </c>
      <c r="J514" s="256" t="s">
        <v>20318</v>
      </c>
      <c r="K514" s="256" t="s">
        <v>20318</v>
      </c>
      <c r="L514" s="256"/>
      <c r="M514" s="3"/>
    </row>
    <row r="515" spans="1:13" ht="31.5">
      <c r="A515" s="3">
        <v>514</v>
      </c>
      <c r="B515" s="3" t="s">
        <v>3356</v>
      </c>
      <c r="C515" s="3" t="s">
        <v>2744</v>
      </c>
      <c r="D515" s="3" t="s">
        <v>2745</v>
      </c>
      <c r="E515" s="3"/>
      <c r="F515" s="7">
        <v>1000</v>
      </c>
      <c r="G515" s="3">
        <v>132</v>
      </c>
      <c r="H515" s="3" t="s">
        <v>8076</v>
      </c>
      <c r="I515" s="252">
        <v>12000</v>
      </c>
      <c r="J515" s="256" t="s">
        <v>20318</v>
      </c>
      <c r="K515" s="256" t="s">
        <v>20318</v>
      </c>
      <c r="L515" s="256"/>
      <c r="M515" s="3"/>
    </row>
    <row r="516" spans="1:13" ht="31.5">
      <c r="A516" s="4">
        <v>515</v>
      </c>
      <c r="B516" s="3" t="s">
        <v>2559</v>
      </c>
      <c r="C516" s="3" t="s">
        <v>2744</v>
      </c>
      <c r="D516" s="3" t="s">
        <v>2745</v>
      </c>
      <c r="E516" s="3"/>
      <c r="F516" s="7">
        <v>600</v>
      </c>
      <c r="G516" s="3">
        <v>212</v>
      </c>
      <c r="H516" s="3" t="s">
        <v>8076</v>
      </c>
      <c r="I516" s="252">
        <v>18000</v>
      </c>
      <c r="J516" s="256" t="s">
        <v>20318</v>
      </c>
      <c r="K516" s="256" t="s">
        <v>20318</v>
      </c>
      <c r="L516" s="256"/>
      <c r="M516" s="3"/>
    </row>
    <row r="517" spans="1:13" ht="31.5">
      <c r="A517" s="3">
        <v>516</v>
      </c>
      <c r="B517" s="3" t="s">
        <v>2560</v>
      </c>
      <c r="C517" s="3" t="s">
        <v>2744</v>
      </c>
      <c r="D517" s="3" t="s">
        <v>2745</v>
      </c>
      <c r="E517" s="3"/>
      <c r="F517" s="7">
        <v>700</v>
      </c>
      <c r="G517" s="3">
        <v>382</v>
      </c>
      <c r="H517" s="3" t="s">
        <v>8076</v>
      </c>
      <c r="I517" s="252">
        <v>30000</v>
      </c>
      <c r="J517" s="256" t="s">
        <v>20318</v>
      </c>
      <c r="K517" s="256" t="s">
        <v>20318</v>
      </c>
      <c r="L517" s="256"/>
      <c r="M517" s="3"/>
    </row>
    <row r="518" spans="1:13" ht="31.5">
      <c r="A518" s="4">
        <v>517</v>
      </c>
      <c r="B518" s="3" t="s">
        <v>1878</v>
      </c>
      <c r="C518" s="3" t="s">
        <v>8720</v>
      </c>
      <c r="D518" s="3" t="s">
        <v>2745</v>
      </c>
      <c r="E518" s="3"/>
      <c r="F518" s="7">
        <v>500</v>
      </c>
      <c r="G518" s="3">
        <v>364</v>
      </c>
      <c r="H518" s="3" t="s">
        <v>8087</v>
      </c>
      <c r="I518" s="252">
        <v>30000</v>
      </c>
      <c r="J518" s="256" t="s">
        <v>20318</v>
      </c>
      <c r="K518" s="256" t="s">
        <v>20318</v>
      </c>
      <c r="L518" s="256"/>
      <c r="M518" s="3"/>
    </row>
    <row r="519" spans="1:13" ht="31.5">
      <c r="A519" s="3">
        <v>518</v>
      </c>
      <c r="B519" s="3" t="s">
        <v>9803</v>
      </c>
      <c r="C519" s="3" t="s">
        <v>2744</v>
      </c>
      <c r="D519" s="3" t="s">
        <v>2745</v>
      </c>
      <c r="E519" s="3"/>
      <c r="F519" s="7">
        <v>600</v>
      </c>
      <c r="G519" s="3">
        <v>68</v>
      </c>
      <c r="H519" s="3" t="s">
        <v>8076</v>
      </c>
      <c r="I519" s="252">
        <v>7000</v>
      </c>
      <c r="J519" s="256" t="s">
        <v>20318</v>
      </c>
      <c r="K519" s="256" t="s">
        <v>20318</v>
      </c>
      <c r="L519" s="256"/>
      <c r="M519" s="3"/>
    </row>
    <row r="520" spans="1:13" ht="31.5">
      <c r="A520" s="4">
        <v>519</v>
      </c>
      <c r="B520" s="3" t="s">
        <v>8725</v>
      </c>
      <c r="C520" s="3" t="s">
        <v>8726</v>
      </c>
      <c r="D520" s="3" t="s">
        <v>2745</v>
      </c>
      <c r="E520" s="3"/>
      <c r="F520" s="7">
        <v>1000</v>
      </c>
      <c r="G520" s="3">
        <v>156</v>
      </c>
      <c r="H520" s="3" t="s">
        <v>8076</v>
      </c>
      <c r="I520" s="252">
        <v>13000</v>
      </c>
      <c r="J520" s="256" t="s">
        <v>20318</v>
      </c>
      <c r="K520" s="256" t="s">
        <v>20318</v>
      </c>
      <c r="L520" s="256"/>
      <c r="M520" s="3"/>
    </row>
    <row r="521" spans="1:13" ht="31.5">
      <c r="A521" s="3">
        <v>520</v>
      </c>
      <c r="B521" s="3" t="s">
        <v>8728</v>
      </c>
      <c r="C521" s="3" t="s">
        <v>2744</v>
      </c>
      <c r="D521" s="3" t="s">
        <v>2745</v>
      </c>
      <c r="E521" s="3"/>
      <c r="F521" s="7">
        <v>1000</v>
      </c>
      <c r="G521" s="3">
        <v>176</v>
      </c>
      <c r="H521" s="3" t="s">
        <v>8076</v>
      </c>
      <c r="I521" s="252">
        <v>15000</v>
      </c>
      <c r="J521" s="256"/>
      <c r="K521" s="257"/>
      <c r="L521" s="257"/>
      <c r="M521" s="262" t="s">
        <v>20336</v>
      </c>
    </row>
    <row r="522" spans="1:13" ht="47.25">
      <c r="A522" s="4">
        <v>521</v>
      </c>
      <c r="B522" s="3" t="s">
        <v>2163</v>
      </c>
      <c r="C522" s="3" t="s">
        <v>2744</v>
      </c>
      <c r="D522" s="3" t="s">
        <v>2745</v>
      </c>
      <c r="E522" s="3"/>
      <c r="F522" s="7">
        <v>1000</v>
      </c>
      <c r="G522" s="3">
        <v>60</v>
      </c>
      <c r="H522" s="3" t="s">
        <v>8076</v>
      </c>
      <c r="I522" s="252">
        <v>6500</v>
      </c>
      <c r="J522" s="256"/>
      <c r="K522" s="257"/>
      <c r="L522" s="257"/>
      <c r="M522" s="262" t="s">
        <v>20336</v>
      </c>
    </row>
    <row r="523" spans="1:13" ht="31.5">
      <c r="A523" s="3">
        <v>522</v>
      </c>
      <c r="B523" s="3" t="s">
        <v>2176</v>
      </c>
      <c r="C523" s="3" t="s">
        <v>2744</v>
      </c>
      <c r="D523" s="3" t="s">
        <v>2745</v>
      </c>
      <c r="E523" s="3"/>
      <c r="F523" s="7">
        <v>1000</v>
      </c>
      <c r="G523" s="3">
        <v>64</v>
      </c>
      <c r="H523" s="3" t="s">
        <v>8076</v>
      </c>
      <c r="I523" s="252">
        <v>5500</v>
      </c>
      <c r="J523" s="256"/>
      <c r="K523" s="257"/>
      <c r="L523" s="257"/>
      <c r="M523" s="262" t="s">
        <v>20336</v>
      </c>
    </row>
    <row r="524" spans="1:13" ht="31.5">
      <c r="A524" s="4">
        <v>523</v>
      </c>
      <c r="B524" s="6" t="s">
        <v>2177</v>
      </c>
      <c r="C524" s="10" t="s">
        <v>2744</v>
      </c>
      <c r="D524" s="10" t="s">
        <v>2745</v>
      </c>
      <c r="E524" s="10"/>
      <c r="F524" s="11">
        <v>1000</v>
      </c>
      <c r="G524" s="10">
        <v>106</v>
      </c>
      <c r="H524" s="10" t="s">
        <v>8076</v>
      </c>
      <c r="I524" s="11">
        <v>10000</v>
      </c>
      <c r="J524" s="256" t="s">
        <v>20318</v>
      </c>
      <c r="K524" s="256" t="s">
        <v>20318</v>
      </c>
      <c r="L524" s="256"/>
      <c r="M524" s="3"/>
    </row>
    <row r="525" spans="1:13" ht="31.5">
      <c r="A525" s="3">
        <v>524</v>
      </c>
      <c r="B525" s="3" t="s">
        <v>2178</v>
      </c>
      <c r="C525" s="3" t="s">
        <v>2744</v>
      </c>
      <c r="D525" s="3" t="s">
        <v>2745</v>
      </c>
      <c r="E525" s="3"/>
      <c r="F525" s="7">
        <v>1000</v>
      </c>
      <c r="G525" s="3">
        <v>124</v>
      </c>
      <c r="H525" s="3" t="s">
        <v>8076</v>
      </c>
      <c r="I525" s="252">
        <v>11000</v>
      </c>
      <c r="J525" s="256" t="s">
        <v>20318</v>
      </c>
      <c r="K525" s="256" t="s">
        <v>20318</v>
      </c>
      <c r="L525" s="256"/>
      <c r="M525" s="3"/>
    </row>
    <row r="526" spans="1:13" ht="31.5">
      <c r="A526" s="4">
        <v>525</v>
      </c>
      <c r="B526" s="3" t="s">
        <v>3368</v>
      </c>
      <c r="C526" s="3" t="s">
        <v>3369</v>
      </c>
      <c r="D526" s="3" t="s">
        <v>2745</v>
      </c>
      <c r="E526" s="3"/>
      <c r="F526" s="7">
        <v>700</v>
      </c>
      <c r="G526" s="3">
        <v>282</v>
      </c>
      <c r="H526" s="3" t="s">
        <v>8076</v>
      </c>
      <c r="I526" s="252">
        <v>24000</v>
      </c>
      <c r="J526" s="256" t="s">
        <v>20318</v>
      </c>
      <c r="K526" s="256" t="s">
        <v>20318</v>
      </c>
      <c r="L526" s="256"/>
      <c r="M526" s="3"/>
    </row>
    <row r="527" spans="1:13" ht="31.5">
      <c r="A527" s="3">
        <v>526</v>
      </c>
      <c r="B527" s="3" t="s">
        <v>2538</v>
      </c>
      <c r="C527" s="3" t="s">
        <v>2744</v>
      </c>
      <c r="D527" s="3" t="s">
        <v>2745</v>
      </c>
      <c r="E527" s="3"/>
      <c r="F527" s="7">
        <v>1500</v>
      </c>
      <c r="G527" s="3">
        <v>258</v>
      </c>
      <c r="H527" s="3" t="s">
        <v>8076</v>
      </c>
      <c r="I527" s="252">
        <v>20000</v>
      </c>
      <c r="J527" s="256"/>
      <c r="K527" s="257"/>
      <c r="L527" s="257"/>
      <c r="M527" s="262" t="s">
        <v>20336</v>
      </c>
    </row>
    <row r="528" spans="1:13" ht="31.5">
      <c r="A528" s="4">
        <v>527</v>
      </c>
      <c r="B528" s="3" t="s">
        <v>1364</v>
      </c>
      <c r="C528" s="3" t="s">
        <v>2744</v>
      </c>
      <c r="D528" s="3" t="s">
        <v>2745</v>
      </c>
      <c r="E528" s="3"/>
      <c r="F528" s="7">
        <v>600</v>
      </c>
      <c r="G528" s="3">
        <v>80</v>
      </c>
      <c r="H528" s="3" t="s">
        <v>8076</v>
      </c>
      <c r="I528" s="252">
        <v>8000</v>
      </c>
      <c r="J528" s="256" t="s">
        <v>20318</v>
      </c>
      <c r="K528" s="256" t="s">
        <v>20318</v>
      </c>
      <c r="L528" s="256"/>
      <c r="M528" s="3"/>
    </row>
    <row r="529" spans="1:13" ht="31.5">
      <c r="A529" s="3">
        <v>528</v>
      </c>
      <c r="B529" s="3" t="s">
        <v>1365</v>
      </c>
      <c r="C529" s="3" t="s">
        <v>2744</v>
      </c>
      <c r="D529" s="3" t="s">
        <v>2745</v>
      </c>
      <c r="E529" s="3"/>
      <c r="F529" s="7">
        <v>700</v>
      </c>
      <c r="G529" s="3">
        <v>108</v>
      </c>
      <c r="H529" s="3" t="s">
        <v>8076</v>
      </c>
      <c r="I529" s="252">
        <v>10000</v>
      </c>
      <c r="J529" s="256" t="s">
        <v>20318</v>
      </c>
      <c r="K529" s="256" t="s">
        <v>20318</v>
      </c>
      <c r="L529" s="256"/>
      <c r="M529" s="3"/>
    </row>
    <row r="530" spans="1:13" ht="63">
      <c r="A530" s="4">
        <v>529</v>
      </c>
      <c r="B530" s="3" t="s">
        <v>20343</v>
      </c>
      <c r="C530" s="3" t="s">
        <v>2744</v>
      </c>
      <c r="D530" s="3" t="s">
        <v>2745</v>
      </c>
      <c r="E530" s="3"/>
      <c r="F530" s="7">
        <v>700</v>
      </c>
      <c r="G530" s="3">
        <v>124</v>
      </c>
      <c r="H530" s="3" t="s">
        <v>8076</v>
      </c>
      <c r="I530" s="252">
        <v>11000</v>
      </c>
      <c r="J530" s="260" t="s">
        <v>20325</v>
      </c>
      <c r="K530" s="256" t="s">
        <v>20318</v>
      </c>
      <c r="L530" s="256"/>
      <c r="M530" s="3" t="s">
        <v>20319</v>
      </c>
    </row>
    <row r="531" spans="1:13" ht="31.5">
      <c r="A531" s="3">
        <v>530</v>
      </c>
      <c r="B531" s="3" t="s">
        <v>2582</v>
      </c>
      <c r="C531" s="3" t="s">
        <v>2583</v>
      </c>
      <c r="D531" s="3" t="s">
        <v>2745</v>
      </c>
      <c r="E531" s="3"/>
      <c r="F531" s="7">
        <v>500</v>
      </c>
      <c r="G531" s="3">
        <v>116</v>
      </c>
      <c r="H531" s="3" t="s">
        <v>8087</v>
      </c>
      <c r="I531" s="252">
        <v>12000</v>
      </c>
      <c r="J531" s="256" t="s">
        <v>20318</v>
      </c>
      <c r="K531" s="256" t="s">
        <v>20318</v>
      </c>
      <c r="L531" s="256"/>
      <c r="M531" s="3"/>
    </row>
    <row r="532" spans="1:13" ht="31.5">
      <c r="A532" s="4">
        <v>531</v>
      </c>
      <c r="B532" s="3" t="s">
        <v>5399</v>
      </c>
      <c r="C532" s="3" t="s">
        <v>2744</v>
      </c>
      <c r="D532" s="3" t="s">
        <v>2745</v>
      </c>
      <c r="E532" s="3"/>
      <c r="F532" s="7">
        <v>1000</v>
      </c>
      <c r="G532" s="3">
        <v>100</v>
      </c>
      <c r="H532" s="3" t="s">
        <v>8076</v>
      </c>
      <c r="I532" s="252">
        <v>10000</v>
      </c>
      <c r="J532" s="256"/>
      <c r="K532" s="257"/>
      <c r="L532" s="257"/>
      <c r="M532" s="262" t="s">
        <v>20336</v>
      </c>
    </row>
    <row r="533" spans="1:13" ht="31.5">
      <c r="A533" s="3">
        <v>532</v>
      </c>
      <c r="B533" s="3" t="s">
        <v>5400</v>
      </c>
      <c r="C533" s="3" t="s">
        <v>2744</v>
      </c>
      <c r="D533" s="3" t="s">
        <v>2745</v>
      </c>
      <c r="E533" s="3"/>
      <c r="F533" s="7">
        <v>1000</v>
      </c>
      <c r="G533" s="3">
        <v>280</v>
      </c>
      <c r="H533" s="3" t="s">
        <v>8076</v>
      </c>
      <c r="I533" s="252">
        <v>23000</v>
      </c>
      <c r="J533" s="256" t="s">
        <v>20318</v>
      </c>
      <c r="K533" s="256" t="s">
        <v>20318</v>
      </c>
      <c r="L533" s="256"/>
      <c r="M533" s="3"/>
    </row>
    <row r="534" spans="1:13" ht="47.25">
      <c r="A534" s="4">
        <v>533</v>
      </c>
      <c r="B534" s="3" t="s">
        <v>5401</v>
      </c>
      <c r="C534" s="3" t="s">
        <v>2744</v>
      </c>
      <c r="D534" s="3" t="s">
        <v>2745</v>
      </c>
      <c r="E534" s="3"/>
      <c r="F534" s="7">
        <v>600</v>
      </c>
      <c r="G534" s="3">
        <v>128</v>
      </c>
      <c r="H534" s="3" t="s">
        <v>8076</v>
      </c>
      <c r="I534" s="252">
        <v>11000</v>
      </c>
      <c r="J534" s="256" t="s">
        <v>20318</v>
      </c>
      <c r="K534" s="256" t="s">
        <v>20318</v>
      </c>
      <c r="L534" s="256"/>
      <c r="M534" s="262"/>
    </row>
    <row r="535" spans="1:13" ht="47.25">
      <c r="A535" s="3">
        <v>534</v>
      </c>
      <c r="B535" s="3" t="s">
        <v>4840</v>
      </c>
      <c r="C535" s="3" t="s">
        <v>2744</v>
      </c>
      <c r="D535" s="3" t="s">
        <v>2745</v>
      </c>
      <c r="E535" s="3"/>
      <c r="F535" s="7">
        <v>1000</v>
      </c>
      <c r="G535" s="3">
        <v>190</v>
      </c>
      <c r="H535" s="3" t="s">
        <v>8076</v>
      </c>
      <c r="I535" s="252">
        <v>17000</v>
      </c>
      <c r="J535" s="256" t="s">
        <v>20318</v>
      </c>
      <c r="K535" s="256" t="s">
        <v>20318</v>
      </c>
      <c r="L535" s="256"/>
      <c r="M535" s="3"/>
    </row>
    <row r="536" spans="1:13" ht="31.5">
      <c r="A536" s="4">
        <v>535</v>
      </c>
      <c r="B536" s="3" t="s">
        <v>4841</v>
      </c>
      <c r="C536" s="3" t="s">
        <v>2744</v>
      </c>
      <c r="D536" s="3" t="s">
        <v>2745</v>
      </c>
      <c r="E536" s="3"/>
      <c r="F536" s="7">
        <v>1000</v>
      </c>
      <c r="G536" s="3">
        <v>502</v>
      </c>
      <c r="H536" s="3" t="s">
        <v>8076</v>
      </c>
      <c r="I536" s="252">
        <v>40000</v>
      </c>
      <c r="J536" s="256"/>
      <c r="K536" s="257"/>
      <c r="L536" s="257"/>
      <c r="M536" s="262" t="s">
        <v>20336</v>
      </c>
    </row>
    <row r="537" spans="1:13" ht="63">
      <c r="A537" s="3">
        <v>536</v>
      </c>
      <c r="B537" s="3" t="s">
        <v>1156</v>
      </c>
      <c r="C537" s="3" t="s">
        <v>2744</v>
      </c>
      <c r="D537" s="3" t="s">
        <v>2745</v>
      </c>
      <c r="E537" s="3"/>
      <c r="F537" s="7">
        <v>1000</v>
      </c>
      <c r="G537" s="3">
        <v>244</v>
      </c>
      <c r="H537" s="3" t="s">
        <v>8076</v>
      </c>
      <c r="I537" s="252">
        <v>20000</v>
      </c>
      <c r="J537" s="256"/>
      <c r="K537" s="257"/>
      <c r="L537" s="257"/>
      <c r="M537" s="262" t="s">
        <v>20336</v>
      </c>
    </row>
    <row r="538" spans="1:13" ht="63">
      <c r="A538" s="4">
        <v>537</v>
      </c>
      <c r="B538" s="3" t="s">
        <v>1157</v>
      </c>
      <c r="C538" s="3" t="s">
        <v>2744</v>
      </c>
      <c r="D538" s="3" t="s">
        <v>2745</v>
      </c>
      <c r="E538" s="3"/>
      <c r="F538" s="7">
        <v>1000</v>
      </c>
      <c r="G538" s="3">
        <v>384</v>
      </c>
      <c r="H538" s="3" t="s">
        <v>8087</v>
      </c>
      <c r="I538" s="252">
        <v>32000</v>
      </c>
      <c r="J538" s="256"/>
      <c r="K538" s="257"/>
      <c r="L538" s="257"/>
      <c r="M538" s="262" t="s">
        <v>20336</v>
      </c>
    </row>
    <row r="539" spans="1:13" ht="47.25">
      <c r="A539" s="3">
        <v>538</v>
      </c>
      <c r="B539" s="3" t="s">
        <v>1892</v>
      </c>
      <c r="C539" s="3" t="s">
        <v>7449</v>
      </c>
      <c r="D539" s="3"/>
      <c r="E539" s="3"/>
      <c r="F539" s="7">
        <v>500</v>
      </c>
      <c r="G539" s="3">
        <v>682</v>
      </c>
      <c r="H539" s="3" t="s">
        <v>1228</v>
      </c>
      <c r="I539" s="252">
        <v>88000</v>
      </c>
      <c r="J539" s="256" t="s">
        <v>20318</v>
      </c>
      <c r="K539" s="256" t="s">
        <v>20318</v>
      </c>
      <c r="L539" s="256"/>
      <c r="M539" s="3"/>
    </row>
    <row r="540" spans="1:13" ht="47.25">
      <c r="A540" s="4">
        <v>539</v>
      </c>
      <c r="B540" s="3" t="s">
        <v>20342</v>
      </c>
      <c r="C540" s="3" t="s">
        <v>7449</v>
      </c>
      <c r="D540" s="3"/>
      <c r="E540" s="3"/>
      <c r="F540" s="7">
        <v>500</v>
      </c>
      <c r="G540" s="3">
        <v>794</v>
      </c>
      <c r="H540" s="3" t="s">
        <v>1228</v>
      </c>
      <c r="I540" s="252">
        <v>99000</v>
      </c>
      <c r="J540" s="256" t="s">
        <v>20318</v>
      </c>
      <c r="K540" s="256" t="s">
        <v>20318</v>
      </c>
      <c r="L540" s="256"/>
      <c r="M540" s="3"/>
    </row>
    <row r="541" spans="1:13" ht="31.5">
      <c r="A541" s="3">
        <v>540</v>
      </c>
      <c r="B541" s="3" t="s">
        <v>20341</v>
      </c>
      <c r="C541" s="3" t="s">
        <v>4225</v>
      </c>
      <c r="D541" s="3"/>
      <c r="E541" s="3"/>
      <c r="F541" s="7">
        <v>1040</v>
      </c>
      <c r="G541" s="3">
        <v>386</v>
      </c>
      <c r="H541" s="3" t="s">
        <v>8087</v>
      </c>
      <c r="I541" s="252">
        <v>36000</v>
      </c>
      <c r="J541" s="256" t="s">
        <v>20318</v>
      </c>
      <c r="K541" s="256" t="s">
        <v>20318</v>
      </c>
      <c r="L541" s="256"/>
      <c r="M541" s="3"/>
    </row>
    <row r="542" spans="1:13" ht="31.5">
      <c r="A542" s="4">
        <v>541</v>
      </c>
      <c r="B542" s="3" t="s">
        <v>4226</v>
      </c>
      <c r="C542" s="3" t="s">
        <v>4225</v>
      </c>
      <c r="D542" s="3"/>
      <c r="E542" s="3"/>
      <c r="F542" s="7">
        <v>1000</v>
      </c>
      <c r="G542" s="3">
        <v>402</v>
      </c>
      <c r="H542" s="3" t="s">
        <v>8087</v>
      </c>
      <c r="I542" s="252">
        <v>38000</v>
      </c>
      <c r="J542" s="256" t="s">
        <v>20318</v>
      </c>
      <c r="K542" s="256" t="s">
        <v>20318</v>
      </c>
      <c r="L542" s="256"/>
      <c r="M542" s="3"/>
    </row>
    <row r="543" spans="1:13">
      <c r="A543" s="3">
        <v>542</v>
      </c>
      <c r="B543" s="3" t="s">
        <v>1059</v>
      </c>
      <c r="C543" s="3" t="s">
        <v>1060</v>
      </c>
      <c r="D543" s="3"/>
      <c r="E543" s="3"/>
      <c r="F543" s="7">
        <v>500</v>
      </c>
      <c r="G543" s="3">
        <v>248</v>
      </c>
      <c r="H543" s="3" t="s">
        <v>3703</v>
      </c>
      <c r="I543" s="252" t="s">
        <v>2750</v>
      </c>
      <c r="J543" s="256" t="s">
        <v>20318</v>
      </c>
      <c r="K543" s="256" t="s">
        <v>20318</v>
      </c>
      <c r="L543" s="256"/>
      <c r="M543" s="3"/>
    </row>
    <row r="544" spans="1:13" ht="31.5">
      <c r="A544" s="4">
        <v>543</v>
      </c>
      <c r="B544" s="3" t="s">
        <v>3766</v>
      </c>
      <c r="C544" s="3" t="s">
        <v>3767</v>
      </c>
      <c r="D544" s="3"/>
      <c r="E544" s="3"/>
      <c r="F544" s="7">
        <v>600</v>
      </c>
      <c r="G544" s="3">
        <v>184</v>
      </c>
      <c r="H544" s="3" t="s">
        <v>8076</v>
      </c>
      <c r="I544" s="252">
        <v>16000</v>
      </c>
      <c r="J544" s="256" t="s">
        <v>20318</v>
      </c>
      <c r="K544" s="256" t="s">
        <v>20318</v>
      </c>
      <c r="L544" s="256"/>
      <c r="M544" s="3"/>
    </row>
    <row r="545" spans="1:13" ht="63">
      <c r="A545" s="3">
        <v>544</v>
      </c>
      <c r="B545" s="3" t="s">
        <v>3768</v>
      </c>
      <c r="C545" s="3" t="s">
        <v>2744</v>
      </c>
      <c r="D545" s="3"/>
      <c r="E545" s="3"/>
      <c r="F545" s="7">
        <v>3000</v>
      </c>
      <c r="G545" s="3">
        <v>52</v>
      </c>
      <c r="H545" s="3" t="s">
        <v>8076</v>
      </c>
      <c r="I545" s="252">
        <v>6000</v>
      </c>
      <c r="J545" s="256" t="s">
        <v>20318</v>
      </c>
      <c r="K545" s="256" t="s">
        <v>20318</v>
      </c>
      <c r="L545" s="256"/>
      <c r="M545" s="3"/>
    </row>
    <row r="546" spans="1:13" ht="47.25">
      <c r="A546" s="4">
        <v>545</v>
      </c>
      <c r="B546" s="3" t="s">
        <v>3769</v>
      </c>
      <c r="C546" s="3" t="s">
        <v>3770</v>
      </c>
      <c r="D546" s="3"/>
      <c r="E546" s="3"/>
      <c r="F546" s="7">
        <v>800</v>
      </c>
      <c r="G546" s="3">
        <v>250</v>
      </c>
      <c r="H546" s="3" t="s">
        <v>8076</v>
      </c>
      <c r="I546" s="252">
        <v>20000</v>
      </c>
      <c r="J546" s="256" t="s">
        <v>20318</v>
      </c>
      <c r="K546" s="256" t="s">
        <v>20318</v>
      </c>
      <c r="L546" s="256"/>
      <c r="M546" s="3"/>
    </row>
    <row r="547" spans="1:13" ht="47.25">
      <c r="A547" s="3">
        <v>546</v>
      </c>
      <c r="B547" s="3" t="s">
        <v>3771</v>
      </c>
      <c r="C547" s="3" t="s">
        <v>2744</v>
      </c>
      <c r="D547" s="3"/>
      <c r="E547" s="3"/>
      <c r="F547" s="7">
        <v>1000</v>
      </c>
      <c r="G547" s="3">
        <v>468</v>
      </c>
      <c r="H547" s="3" t="s">
        <v>8076</v>
      </c>
      <c r="I547" s="252">
        <v>35000</v>
      </c>
      <c r="J547" s="256" t="s">
        <v>20318</v>
      </c>
      <c r="K547" s="256" t="s">
        <v>20318</v>
      </c>
      <c r="L547" s="256"/>
      <c r="M547" s="3"/>
    </row>
    <row r="548" spans="1:13" ht="47.25">
      <c r="A548" s="4">
        <v>547</v>
      </c>
      <c r="B548" s="3" t="s">
        <v>2603</v>
      </c>
      <c r="C548" s="3" t="s">
        <v>1137</v>
      </c>
      <c r="D548" s="3"/>
      <c r="E548" s="3"/>
      <c r="F548" s="7">
        <v>500</v>
      </c>
      <c r="G548" s="3">
        <v>374</v>
      </c>
      <c r="H548" s="3" t="s">
        <v>8087</v>
      </c>
      <c r="I548" s="252">
        <v>33000</v>
      </c>
      <c r="J548" s="256" t="s">
        <v>20318</v>
      </c>
      <c r="K548" s="256" t="s">
        <v>20318</v>
      </c>
      <c r="L548" s="256"/>
      <c r="M548" s="3"/>
    </row>
    <row r="549" spans="1:13" ht="31.5">
      <c r="A549" s="3">
        <v>548</v>
      </c>
      <c r="B549" s="3" t="s">
        <v>2273</v>
      </c>
      <c r="C549" s="3" t="s">
        <v>2274</v>
      </c>
      <c r="D549" s="3"/>
      <c r="E549" s="3"/>
      <c r="F549" s="7">
        <v>600</v>
      </c>
      <c r="G549" s="3">
        <v>810</v>
      </c>
      <c r="H549" s="3" t="s">
        <v>1228</v>
      </c>
      <c r="I549" s="252">
        <v>85000</v>
      </c>
      <c r="J549" s="256" t="s">
        <v>20318</v>
      </c>
      <c r="K549" s="256" t="s">
        <v>20318</v>
      </c>
      <c r="L549" s="256"/>
      <c r="M549" s="3"/>
    </row>
    <row r="550" spans="1:13">
      <c r="A550" s="4">
        <v>549</v>
      </c>
      <c r="B550" s="3" t="s">
        <v>2275</v>
      </c>
      <c r="C550" s="3"/>
      <c r="D550" s="3"/>
      <c r="E550" s="3"/>
      <c r="F550" s="7">
        <v>2000</v>
      </c>
      <c r="G550" s="3">
        <v>336</v>
      </c>
      <c r="H550" s="3" t="s">
        <v>8087</v>
      </c>
      <c r="I550" s="252">
        <v>40000</v>
      </c>
      <c r="J550" s="256" t="s">
        <v>20318</v>
      </c>
      <c r="K550" s="256" t="s">
        <v>20318</v>
      </c>
      <c r="L550" s="256"/>
      <c r="M550" s="3"/>
    </row>
    <row r="551" spans="1:13" ht="31.5">
      <c r="A551" s="3">
        <v>550</v>
      </c>
      <c r="B551" s="3" t="s">
        <v>2263</v>
      </c>
      <c r="C551" s="3" t="s">
        <v>2744</v>
      </c>
      <c r="D551" s="3"/>
      <c r="E551" s="3"/>
      <c r="F551" s="7">
        <v>1000</v>
      </c>
      <c r="G551" s="3">
        <v>468</v>
      </c>
      <c r="H551" s="3" t="s">
        <v>8076</v>
      </c>
      <c r="I551" s="252">
        <v>22000</v>
      </c>
      <c r="J551" s="256"/>
      <c r="K551" s="257"/>
      <c r="L551" s="257"/>
      <c r="M551" s="262" t="s">
        <v>20336</v>
      </c>
    </row>
    <row r="552" spans="1:13" ht="47.25">
      <c r="A552" s="4">
        <v>551</v>
      </c>
      <c r="B552" s="3" t="s">
        <v>2264</v>
      </c>
      <c r="C552" s="3"/>
      <c r="D552" s="3"/>
      <c r="E552" s="3"/>
      <c r="F552" s="7">
        <v>1000</v>
      </c>
      <c r="G552" s="3">
        <v>176</v>
      </c>
      <c r="H552" s="3" t="s">
        <v>8076</v>
      </c>
      <c r="I552" s="252">
        <v>16000</v>
      </c>
      <c r="J552" s="256" t="s">
        <v>20318</v>
      </c>
      <c r="K552" s="256" t="s">
        <v>20318</v>
      </c>
      <c r="L552" s="256"/>
      <c r="M552" s="3"/>
    </row>
    <row r="553" spans="1:13" ht="63">
      <c r="A553" s="3">
        <v>552</v>
      </c>
      <c r="B553" s="3" t="s">
        <v>1133</v>
      </c>
      <c r="C553" s="3" t="s">
        <v>2744</v>
      </c>
      <c r="D553" s="3"/>
      <c r="E553" s="3"/>
      <c r="F553" s="7">
        <v>1000</v>
      </c>
      <c r="G553" s="3">
        <v>84</v>
      </c>
      <c r="H553" s="3" t="s">
        <v>8076</v>
      </c>
      <c r="I553" s="252">
        <v>8000</v>
      </c>
      <c r="J553" s="256"/>
      <c r="K553" s="257"/>
      <c r="L553" s="257"/>
      <c r="M553" s="262" t="s">
        <v>20336</v>
      </c>
    </row>
    <row r="554" spans="1:13">
      <c r="A554" s="4">
        <v>553</v>
      </c>
      <c r="B554" s="3" t="s">
        <v>1134</v>
      </c>
      <c r="C554" s="3" t="s">
        <v>1135</v>
      </c>
      <c r="D554" s="3"/>
      <c r="E554" s="3"/>
      <c r="F554" s="7">
        <v>500</v>
      </c>
      <c r="G554" s="3">
        <v>392</v>
      </c>
      <c r="H554" s="3" t="s">
        <v>8076</v>
      </c>
      <c r="I554" s="252" t="s">
        <v>2750</v>
      </c>
      <c r="J554" s="256" t="s">
        <v>20318</v>
      </c>
      <c r="K554" s="256" t="s">
        <v>20318</v>
      </c>
      <c r="L554" s="256"/>
      <c r="M554" s="3"/>
    </row>
    <row r="555" spans="1:13">
      <c r="A555" s="3">
        <v>554</v>
      </c>
      <c r="B555" s="3" t="s">
        <v>4177</v>
      </c>
      <c r="C555" s="3" t="s">
        <v>4078</v>
      </c>
      <c r="D555" s="3"/>
      <c r="E555" s="3"/>
      <c r="F555" s="7">
        <v>1000</v>
      </c>
      <c r="G555" s="3">
        <v>108</v>
      </c>
      <c r="H555" s="3" t="s">
        <v>8087</v>
      </c>
      <c r="I555" s="252">
        <v>25000</v>
      </c>
      <c r="J555" s="256" t="s">
        <v>20318</v>
      </c>
      <c r="K555" s="256" t="s">
        <v>20318</v>
      </c>
      <c r="L555" s="256"/>
      <c r="M555" s="3"/>
    </row>
    <row r="556" spans="1:13" ht="31.5">
      <c r="A556" s="4">
        <v>555</v>
      </c>
      <c r="B556" s="3" t="s">
        <v>4178</v>
      </c>
      <c r="C556" s="3" t="s">
        <v>2744</v>
      </c>
      <c r="D556" s="3"/>
      <c r="E556" s="3"/>
      <c r="F556" s="7">
        <v>1000</v>
      </c>
      <c r="G556" s="3">
        <v>632</v>
      </c>
      <c r="H556" s="3" t="s">
        <v>8087</v>
      </c>
      <c r="I556" s="252">
        <v>58000</v>
      </c>
      <c r="J556" s="256" t="s">
        <v>20318</v>
      </c>
      <c r="K556" s="256" t="s">
        <v>20318</v>
      </c>
      <c r="L556" s="256"/>
      <c r="M556" s="3"/>
    </row>
    <row r="557" spans="1:13" ht="63">
      <c r="A557" s="3">
        <v>556</v>
      </c>
      <c r="B557" s="3" t="s">
        <v>4179</v>
      </c>
      <c r="C557" s="3" t="s">
        <v>2165</v>
      </c>
      <c r="D557" s="3"/>
      <c r="E557" s="3"/>
      <c r="F557" s="7">
        <v>2000</v>
      </c>
      <c r="G557" s="3">
        <v>592</v>
      </c>
      <c r="H557" s="3" t="s">
        <v>8087</v>
      </c>
      <c r="I557" s="252">
        <v>60000</v>
      </c>
      <c r="J557" s="256" t="s">
        <v>20318</v>
      </c>
      <c r="K557" s="256" t="s">
        <v>20318</v>
      </c>
      <c r="L557" s="256"/>
      <c r="M557" s="3"/>
    </row>
    <row r="558" spans="1:13">
      <c r="A558" s="4">
        <v>557</v>
      </c>
      <c r="B558" s="3" t="s">
        <v>2539</v>
      </c>
      <c r="C558" s="3" t="s">
        <v>4180</v>
      </c>
      <c r="D558" s="3"/>
      <c r="E558" s="3"/>
      <c r="F558" s="7">
        <v>350</v>
      </c>
      <c r="G558" s="3">
        <v>338</v>
      </c>
      <c r="H558" s="3" t="s">
        <v>8087</v>
      </c>
      <c r="I558" s="252">
        <v>45000</v>
      </c>
      <c r="J558" s="256" t="s">
        <v>20318</v>
      </c>
      <c r="K558" s="256" t="s">
        <v>20318</v>
      </c>
      <c r="L558" s="256"/>
      <c r="M558" s="3"/>
    </row>
    <row r="559" spans="1:13" ht="31.5">
      <c r="A559" s="3">
        <v>558</v>
      </c>
      <c r="B559" s="3" t="s">
        <v>4181</v>
      </c>
      <c r="C559" s="3"/>
      <c r="D559" s="3"/>
      <c r="E559" s="3"/>
      <c r="F559" s="7">
        <v>2000</v>
      </c>
      <c r="G559" s="3">
        <v>526</v>
      </c>
      <c r="H559" s="3" t="s">
        <v>2161</v>
      </c>
      <c r="I559" s="252" t="s">
        <v>2750</v>
      </c>
      <c r="J559" s="256" t="s">
        <v>20318</v>
      </c>
      <c r="K559" s="256" t="s">
        <v>20318</v>
      </c>
      <c r="L559" s="256"/>
      <c r="M559" s="3"/>
    </row>
    <row r="560" spans="1:13" ht="63">
      <c r="A560" s="4">
        <v>559</v>
      </c>
      <c r="B560" s="3" t="s">
        <v>2970</v>
      </c>
      <c r="C560" s="3" t="s">
        <v>2744</v>
      </c>
      <c r="D560" s="3"/>
      <c r="E560" s="3"/>
      <c r="F560" s="7">
        <v>4000</v>
      </c>
      <c r="G560" s="3">
        <v>24</v>
      </c>
      <c r="H560" s="3" t="s">
        <v>8076</v>
      </c>
      <c r="I560" s="252">
        <v>4000</v>
      </c>
      <c r="J560" s="256" t="s">
        <v>20318</v>
      </c>
      <c r="K560" s="256" t="s">
        <v>20318</v>
      </c>
      <c r="L560" s="256"/>
      <c r="M560" s="262"/>
    </row>
    <row r="561" spans="1:13" ht="31.5">
      <c r="A561" s="3">
        <v>560</v>
      </c>
      <c r="B561" s="3" t="s">
        <v>3075</v>
      </c>
      <c r="C561" s="3" t="s">
        <v>2744</v>
      </c>
      <c r="D561" s="3"/>
      <c r="E561" s="3"/>
      <c r="F561" s="7">
        <v>1000</v>
      </c>
      <c r="G561" s="3">
        <v>156</v>
      </c>
      <c r="H561" s="3" t="s">
        <v>8076</v>
      </c>
      <c r="I561" s="252">
        <v>14000</v>
      </c>
      <c r="J561" s="256"/>
      <c r="K561" s="257"/>
      <c r="L561" s="257"/>
      <c r="M561" s="262" t="s">
        <v>20336</v>
      </c>
    </row>
    <row r="562" spans="1:13" ht="47.25">
      <c r="A562" s="4">
        <v>561</v>
      </c>
      <c r="B562" s="3" t="s">
        <v>3076</v>
      </c>
      <c r="C562" s="3" t="s">
        <v>2744</v>
      </c>
      <c r="D562" s="3"/>
      <c r="E562" s="3"/>
      <c r="F562" s="7">
        <v>1000</v>
      </c>
      <c r="G562" s="3">
        <v>160</v>
      </c>
      <c r="H562" s="3" t="s">
        <v>8076</v>
      </c>
      <c r="I562" s="252">
        <v>14000</v>
      </c>
      <c r="J562" s="256"/>
      <c r="K562" s="257"/>
      <c r="L562" s="257"/>
      <c r="M562" s="262" t="s">
        <v>20336</v>
      </c>
    </row>
    <row r="563" spans="1:13" ht="63">
      <c r="A563" s="3">
        <v>562</v>
      </c>
      <c r="B563" s="3" t="s">
        <v>20340</v>
      </c>
      <c r="C563" s="3" t="s">
        <v>2744</v>
      </c>
      <c r="D563" s="3"/>
      <c r="E563" s="3"/>
      <c r="F563" s="7">
        <v>1000</v>
      </c>
      <c r="G563" s="3">
        <v>190</v>
      </c>
      <c r="H563" s="3" t="s">
        <v>8076</v>
      </c>
      <c r="I563" s="252">
        <v>16000</v>
      </c>
      <c r="J563" s="256"/>
      <c r="K563" s="257"/>
      <c r="L563" s="257"/>
      <c r="M563" s="262" t="s">
        <v>20336</v>
      </c>
    </row>
    <row r="564" spans="1:13" ht="31.5">
      <c r="A564" s="4">
        <v>563</v>
      </c>
      <c r="B564" s="3" t="s">
        <v>4746</v>
      </c>
      <c r="C564" s="3" t="s">
        <v>4747</v>
      </c>
      <c r="D564" s="3"/>
      <c r="E564" s="3"/>
      <c r="F564" s="7">
        <v>700</v>
      </c>
      <c r="G564" s="3">
        <v>222</v>
      </c>
      <c r="H564" s="3" t="s">
        <v>8087</v>
      </c>
      <c r="I564" s="252">
        <v>22000</v>
      </c>
      <c r="J564" s="256" t="s">
        <v>20318</v>
      </c>
      <c r="K564" s="256" t="s">
        <v>20318</v>
      </c>
      <c r="L564" s="256"/>
      <c r="M564" s="3"/>
    </row>
    <row r="565" spans="1:13" ht="31.5">
      <c r="A565" s="3">
        <v>564</v>
      </c>
      <c r="B565" s="3" t="s">
        <v>4748</v>
      </c>
      <c r="C565" s="3" t="s">
        <v>24</v>
      </c>
      <c r="D565" s="8"/>
      <c r="E565" s="8"/>
      <c r="F565" s="7">
        <v>540</v>
      </c>
      <c r="G565" s="3">
        <v>296</v>
      </c>
      <c r="H565" s="3" t="s">
        <v>8087</v>
      </c>
      <c r="I565" s="252" t="s">
        <v>2750</v>
      </c>
      <c r="J565" s="256" t="s">
        <v>20318</v>
      </c>
      <c r="K565" s="256" t="s">
        <v>20318</v>
      </c>
      <c r="L565" s="256"/>
      <c r="M565" s="3"/>
    </row>
    <row r="566" spans="1:13">
      <c r="A566" s="4">
        <v>565</v>
      </c>
      <c r="B566" s="3" t="s">
        <v>25</v>
      </c>
      <c r="C566" s="3"/>
      <c r="D566" s="3"/>
      <c r="E566" s="3"/>
      <c r="F566" s="7">
        <v>1000</v>
      </c>
      <c r="G566" s="3">
        <v>780</v>
      </c>
      <c r="H566" s="3" t="s">
        <v>1228</v>
      </c>
      <c r="I566" s="252" t="s">
        <v>2750</v>
      </c>
      <c r="J566" s="256" t="s">
        <v>20318</v>
      </c>
      <c r="K566" s="256" t="s">
        <v>20318</v>
      </c>
      <c r="L566" s="256"/>
      <c r="M566" s="3"/>
    </row>
    <row r="567" spans="1:13">
      <c r="A567" s="3">
        <v>566</v>
      </c>
      <c r="B567" s="3" t="s">
        <v>26</v>
      </c>
      <c r="C567" s="3" t="s">
        <v>27</v>
      </c>
      <c r="D567" s="3"/>
      <c r="E567" s="3"/>
      <c r="F567" s="7">
        <v>1000</v>
      </c>
      <c r="G567" s="3">
        <v>526</v>
      </c>
      <c r="H567" s="3" t="s">
        <v>2161</v>
      </c>
      <c r="I567" s="252">
        <v>85000</v>
      </c>
      <c r="J567" s="256" t="s">
        <v>20318</v>
      </c>
      <c r="K567" s="256" t="s">
        <v>20318</v>
      </c>
      <c r="L567" s="256"/>
      <c r="M567" s="3"/>
    </row>
    <row r="568" spans="1:13" ht="31.5">
      <c r="A568" s="4">
        <v>567</v>
      </c>
      <c r="B568" s="3" t="s">
        <v>28</v>
      </c>
      <c r="C568" s="3" t="s">
        <v>2744</v>
      </c>
      <c r="D568" s="3"/>
      <c r="E568" s="3"/>
      <c r="F568" s="7">
        <v>1000</v>
      </c>
      <c r="G568" s="3">
        <v>510</v>
      </c>
      <c r="H568" s="3" t="s">
        <v>4914</v>
      </c>
      <c r="I568" s="252">
        <v>85000</v>
      </c>
      <c r="J568" s="256" t="s">
        <v>20318</v>
      </c>
      <c r="K568" s="256" t="s">
        <v>20318</v>
      </c>
      <c r="L568" s="256"/>
      <c r="M568" s="3"/>
    </row>
    <row r="569" spans="1:13" ht="31.5">
      <c r="A569" s="3">
        <v>568</v>
      </c>
      <c r="B569" s="3" t="s">
        <v>29</v>
      </c>
      <c r="C569" s="3" t="s">
        <v>2744</v>
      </c>
      <c r="D569" s="3"/>
      <c r="E569" s="3"/>
      <c r="F569" s="7">
        <v>1000</v>
      </c>
      <c r="G569" s="3">
        <v>266</v>
      </c>
      <c r="H569" s="3" t="s">
        <v>8076</v>
      </c>
      <c r="I569" s="252">
        <v>23000</v>
      </c>
      <c r="J569" s="256"/>
      <c r="K569" s="257"/>
      <c r="L569" s="257"/>
      <c r="M569" s="262" t="s">
        <v>20336</v>
      </c>
    </row>
    <row r="570" spans="1:13" ht="31.5">
      <c r="A570" s="4">
        <v>569</v>
      </c>
      <c r="B570" s="3" t="s">
        <v>30</v>
      </c>
      <c r="C570" s="3" t="s">
        <v>2744</v>
      </c>
      <c r="D570" s="3"/>
      <c r="E570" s="3"/>
      <c r="F570" s="7">
        <v>500</v>
      </c>
      <c r="G570" s="3">
        <v>306</v>
      </c>
      <c r="H570" s="3" t="s">
        <v>8076</v>
      </c>
      <c r="I570" s="252">
        <v>26000</v>
      </c>
      <c r="J570" s="256" t="s">
        <v>20318</v>
      </c>
      <c r="K570" s="256" t="s">
        <v>20318</v>
      </c>
      <c r="L570" s="257"/>
      <c r="M570" s="3"/>
    </row>
    <row r="571" spans="1:13" ht="47.25">
      <c r="A571" s="3">
        <v>570</v>
      </c>
      <c r="B571" s="3" t="s">
        <v>31</v>
      </c>
      <c r="C571" s="3" t="s">
        <v>2744</v>
      </c>
      <c r="D571" s="3"/>
      <c r="E571" s="3"/>
      <c r="F571" s="7">
        <v>500</v>
      </c>
      <c r="G571" s="3">
        <v>254</v>
      </c>
      <c r="H571" s="3" t="s">
        <v>8076</v>
      </c>
      <c r="I571" s="252">
        <v>24000</v>
      </c>
      <c r="J571" s="256"/>
      <c r="K571" s="257"/>
      <c r="L571" s="257"/>
      <c r="M571" s="262" t="s">
        <v>20336</v>
      </c>
    </row>
    <row r="572" spans="1:13">
      <c r="A572" s="4">
        <v>571</v>
      </c>
      <c r="B572" s="3" t="s">
        <v>32</v>
      </c>
      <c r="C572" s="3" t="s">
        <v>33</v>
      </c>
      <c r="D572" s="3"/>
      <c r="E572" s="3"/>
      <c r="F572" s="7">
        <v>1030</v>
      </c>
      <c r="G572" s="3">
        <v>418</v>
      </c>
      <c r="H572" s="3" t="s">
        <v>8087</v>
      </c>
      <c r="I572" s="252" t="s">
        <v>2750</v>
      </c>
      <c r="J572" s="256" t="s">
        <v>20318</v>
      </c>
      <c r="K572" s="256" t="s">
        <v>20318</v>
      </c>
      <c r="L572" s="256"/>
      <c r="M572" s="3"/>
    </row>
    <row r="573" spans="1:13">
      <c r="A573" s="3">
        <v>572</v>
      </c>
      <c r="B573" s="3" t="s">
        <v>34</v>
      </c>
      <c r="C573" s="3" t="s">
        <v>471</v>
      </c>
      <c r="D573" s="3"/>
      <c r="E573" s="3"/>
      <c r="F573" s="7">
        <v>500</v>
      </c>
      <c r="G573" s="3">
        <v>402</v>
      </c>
      <c r="H573" s="3" t="s">
        <v>8087</v>
      </c>
      <c r="I573" s="252">
        <v>38000</v>
      </c>
      <c r="J573" s="256" t="s">
        <v>20318</v>
      </c>
      <c r="K573" s="256" t="s">
        <v>20318</v>
      </c>
      <c r="L573" s="256"/>
      <c r="M573" s="3"/>
    </row>
    <row r="574" spans="1:13" ht="47.25">
      <c r="A574" s="4">
        <v>573</v>
      </c>
      <c r="B574" s="3" t="s">
        <v>472</v>
      </c>
      <c r="C574" s="3" t="s">
        <v>1313</v>
      </c>
      <c r="D574" s="3"/>
      <c r="E574" s="3"/>
      <c r="F574" s="7">
        <v>2000</v>
      </c>
      <c r="G574" s="3">
        <v>388</v>
      </c>
      <c r="H574" s="3" t="s">
        <v>8087</v>
      </c>
      <c r="I574" s="252" t="s">
        <v>2750</v>
      </c>
      <c r="J574" s="256" t="s">
        <v>20318</v>
      </c>
      <c r="K574" s="256" t="s">
        <v>20318</v>
      </c>
      <c r="L574" s="256"/>
      <c r="M574" s="3"/>
    </row>
    <row r="575" spans="1:13" ht="47.25">
      <c r="A575" s="3">
        <v>574</v>
      </c>
      <c r="B575" s="3" t="s">
        <v>1314</v>
      </c>
      <c r="C575" s="3" t="s">
        <v>726</v>
      </c>
      <c r="D575" s="3"/>
      <c r="E575" s="3"/>
      <c r="F575" s="7">
        <v>1000</v>
      </c>
      <c r="G575" s="3">
        <v>246</v>
      </c>
      <c r="H575" s="3" t="s">
        <v>8076</v>
      </c>
      <c r="I575" s="252">
        <v>20000</v>
      </c>
      <c r="J575" s="256"/>
      <c r="K575" s="257"/>
      <c r="L575" s="257"/>
      <c r="M575" s="262" t="s">
        <v>20336</v>
      </c>
    </row>
    <row r="576" spans="1:13" ht="31.5">
      <c r="A576" s="4">
        <v>575</v>
      </c>
      <c r="B576" s="3" t="s">
        <v>727</v>
      </c>
      <c r="C576" s="3" t="s">
        <v>2744</v>
      </c>
      <c r="D576" s="3"/>
      <c r="E576" s="3"/>
      <c r="F576" s="7">
        <v>500</v>
      </c>
      <c r="G576" s="3">
        <v>362</v>
      </c>
      <c r="H576" s="3" t="s">
        <v>8076</v>
      </c>
      <c r="I576" s="252">
        <v>28000</v>
      </c>
      <c r="J576" s="256" t="s">
        <v>20318</v>
      </c>
      <c r="K576" s="256" t="s">
        <v>20318</v>
      </c>
      <c r="L576" s="256"/>
      <c r="M576" s="3"/>
    </row>
    <row r="577" spans="1:13" ht="31.5">
      <c r="A577" s="3">
        <v>576</v>
      </c>
      <c r="B577" s="3" t="s">
        <v>728</v>
      </c>
      <c r="C577" s="3" t="s">
        <v>2744</v>
      </c>
      <c r="D577" s="3"/>
      <c r="E577" s="3"/>
      <c r="F577" s="7">
        <v>1000</v>
      </c>
      <c r="G577" s="3">
        <v>140</v>
      </c>
      <c r="H577" s="3" t="s">
        <v>8076</v>
      </c>
      <c r="I577" s="252">
        <v>13000</v>
      </c>
      <c r="J577" s="256" t="s">
        <v>20318</v>
      </c>
      <c r="K577" s="256" t="s">
        <v>20318</v>
      </c>
      <c r="L577" s="256"/>
      <c r="M577" s="262"/>
    </row>
    <row r="578" spans="1:13" ht="31.5">
      <c r="A578" s="4">
        <v>577</v>
      </c>
      <c r="B578" s="3" t="s">
        <v>729</v>
      </c>
      <c r="C578" s="3" t="s">
        <v>2744</v>
      </c>
      <c r="D578" s="3"/>
      <c r="E578" s="3"/>
      <c r="F578" s="7">
        <v>600</v>
      </c>
      <c r="G578" s="3">
        <v>242</v>
      </c>
      <c r="H578" s="3" t="s">
        <v>8076</v>
      </c>
      <c r="I578" s="252">
        <v>20000</v>
      </c>
      <c r="J578" s="256" t="s">
        <v>20318</v>
      </c>
      <c r="K578" s="256" t="s">
        <v>20318</v>
      </c>
      <c r="L578" s="256"/>
      <c r="M578" s="3"/>
    </row>
    <row r="579" spans="1:13" ht="47.25">
      <c r="A579" s="3">
        <v>578</v>
      </c>
      <c r="B579" s="3" t="s">
        <v>730</v>
      </c>
      <c r="C579" s="3" t="s">
        <v>731</v>
      </c>
      <c r="D579" s="3"/>
      <c r="E579" s="3"/>
      <c r="F579" s="7">
        <v>1000</v>
      </c>
      <c r="G579" s="3">
        <v>310</v>
      </c>
      <c r="H579" s="3" t="s">
        <v>8076</v>
      </c>
      <c r="I579" s="252">
        <v>26000</v>
      </c>
      <c r="J579" s="256"/>
      <c r="K579" s="257"/>
      <c r="L579" s="257"/>
      <c r="M579" s="262" t="s">
        <v>20336</v>
      </c>
    </row>
    <row r="580" spans="1:13" ht="31.5">
      <c r="A580" s="4">
        <v>579</v>
      </c>
      <c r="B580" s="3" t="s">
        <v>732</v>
      </c>
      <c r="C580" s="3" t="s">
        <v>2744</v>
      </c>
      <c r="D580" s="3"/>
      <c r="E580" s="3"/>
      <c r="F580" s="7">
        <v>1000</v>
      </c>
      <c r="G580" s="3">
        <v>92</v>
      </c>
      <c r="H580" s="3" t="s">
        <v>8076</v>
      </c>
      <c r="I580" s="252">
        <v>9000</v>
      </c>
      <c r="J580" s="256"/>
      <c r="K580" s="257"/>
      <c r="L580" s="257"/>
      <c r="M580" s="262" t="s">
        <v>20336</v>
      </c>
    </row>
    <row r="581" spans="1:13" ht="47.25">
      <c r="A581" s="3">
        <v>580</v>
      </c>
      <c r="B581" s="3" t="s">
        <v>6575</v>
      </c>
      <c r="C581" s="3" t="s">
        <v>2744</v>
      </c>
      <c r="D581" s="3"/>
      <c r="E581" s="3"/>
      <c r="F581" s="7">
        <v>1000</v>
      </c>
      <c r="G581" s="3">
        <v>114</v>
      </c>
      <c r="H581" s="3" t="s">
        <v>8076</v>
      </c>
      <c r="I581" s="252">
        <v>11000</v>
      </c>
      <c r="J581" s="256"/>
      <c r="K581" s="257"/>
      <c r="L581" s="257"/>
      <c r="M581" s="262" t="s">
        <v>20336</v>
      </c>
    </row>
    <row r="582" spans="1:13" ht="31.5">
      <c r="A582" s="4">
        <v>581</v>
      </c>
      <c r="B582" s="3" t="s">
        <v>6558</v>
      </c>
      <c r="C582" s="3" t="s">
        <v>2744</v>
      </c>
      <c r="D582" s="3"/>
      <c r="E582" s="3"/>
      <c r="F582" s="7">
        <v>600</v>
      </c>
      <c r="G582" s="3">
        <v>116</v>
      </c>
      <c r="H582" s="3" t="s">
        <v>8076</v>
      </c>
      <c r="I582" s="252">
        <v>11000</v>
      </c>
      <c r="J582" s="256" t="s">
        <v>20318</v>
      </c>
      <c r="K582" s="256" t="s">
        <v>20318</v>
      </c>
      <c r="L582" s="256"/>
      <c r="M582" s="3"/>
    </row>
    <row r="583" spans="1:13" ht="31.5">
      <c r="A583" s="3">
        <v>582</v>
      </c>
      <c r="B583" s="3" t="s">
        <v>6559</v>
      </c>
      <c r="C583" s="3" t="s">
        <v>2744</v>
      </c>
      <c r="D583" s="3"/>
      <c r="E583" s="3"/>
      <c r="F583" s="7">
        <v>700</v>
      </c>
      <c r="G583" s="3">
        <v>96</v>
      </c>
      <c r="H583" s="3" t="s">
        <v>8076</v>
      </c>
      <c r="I583" s="252">
        <v>9000</v>
      </c>
      <c r="J583" s="256" t="s">
        <v>20318</v>
      </c>
      <c r="K583" s="256" t="s">
        <v>20318</v>
      </c>
      <c r="L583" s="256"/>
      <c r="M583" s="3"/>
    </row>
    <row r="584" spans="1:13">
      <c r="A584" s="4">
        <v>583</v>
      </c>
      <c r="B584" s="3" t="s">
        <v>6560</v>
      </c>
      <c r="C584" s="3" t="s">
        <v>2744</v>
      </c>
      <c r="D584" s="3"/>
      <c r="E584" s="3"/>
      <c r="F584" s="7">
        <v>500</v>
      </c>
      <c r="G584" s="3">
        <v>168</v>
      </c>
      <c r="H584" s="3" t="s">
        <v>8076</v>
      </c>
      <c r="I584" s="252">
        <v>15000</v>
      </c>
      <c r="J584" s="256" t="s">
        <v>20318</v>
      </c>
      <c r="K584" s="256" t="s">
        <v>20318</v>
      </c>
      <c r="L584" s="256"/>
      <c r="M584" s="3"/>
    </row>
    <row r="585" spans="1:13" ht="31.5">
      <c r="A585" s="3">
        <v>584</v>
      </c>
      <c r="B585" s="3" t="s">
        <v>6561</v>
      </c>
      <c r="C585" s="3" t="s">
        <v>8030</v>
      </c>
      <c r="D585" s="3"/>
      <c r="E585" s="3"/>
      <c r="F585" s="7">
        <v>3000</v>
      </c>
      <c r="G585" s="3">
        <v>210</v>
      </c>
      <c r="H585" s="3" t="s">
        <v>8076</v>
      </c>
      <c r="I585" s="252">
        <v>15000</v>
      </c>
      <c r="J585" s="256" t="s">
        <v>20318</v>
      </c>
      <c r="K585" s="256" t="s">
        <v>20318</v>
      </c>
      <c r="L585" s="256"/>
      <c r="M585" s="3"/>
    </row>
    <row r="586" spans="1:13" ht="47.25">
      <c r="A586" s="4">
        <v>585</v>
      </c>
      <c r="B586" s="3" t="s">
        <v>6562</v>
      </c>
      <c r="C586" s="3" t="s">
        <v>5475</v>
      </c>
      <c r="D586" s="3"/>
      <c r="E586" s="3"/>
      <c r="F586" s="7">
        <v>1040</v>
      </c>
      <c r="G586" s="3">
        <v>308</v>
      </c>
      <c r="H586" s="3" t="s">
        <v>8087</v>
      </c>
      <c r="I586" s="252">
        <v>30000</v>
      </c>
      <c r="J586" s="256" t="s">
        <v>20318</v>
      </c>
      <c r="K586" s="256" t="s">
        <v>20318</v>
      </c>
      <c r="L586" s="256"/>
      <c r="M586" s="3"/>
    </row>
    <row r="587" spans="1:13" ht="31.5">
      <c r="A587" s="3">
        <v>586</v>
      </c>
      <c r="B587" s="3" t="s">
        <v>5464</v>
      </c>
      <c r="C587" s="3" t="s">
        <v>5465</v>
      </c>
      <c r="D587" s="3"/>
      <c r="E587" s="3"/>
      <c r="F587" s="7">
        <v>500</v>
      </c>
      <c r="G587" s="3">
        <v>390</v>
      </c>
      <c r="H587" s="3" t="s">
        <v>8087</v>
      </c>
      <c r="I587" s="252">
        <v>35000</v>
      </c>
      <c r="J587" s="256" t="s">
        <v>20318</v>
      </c>
      <c r="K587" s="256" t="s">
        <v>20318</v>
      </c>
      <c r="L587" s="256"/>
      <c r="M587" s="3"/>
    </row>
    <row r="588" spans="1:13">
      <c r="A588" s="4">
        <v>587</v>
      </c>
      <c r="B588" s="3" t="s">
        <v>5466</v>
      </c>
      <c r="C588" s="3" t="s">
        <v>5467</v>
      </c>
      <c r="D588" s="3"/>
      <c r="E588" s="3"/>
      <c r="F588" s="7">
        <v>1000</v>
      </c>
      <c r="G588" s="3">
        <v>530</v>
      </c>
      <c r="H588" s="3" t="s">
        <v>8087</v>
      </c>
      <c r="I588" s="252">
        <v>60000</v>
      </c>
      <c r="J588" s="256" t="s">
        <v>20318</v>
      </c>
      <c r="K588" s="256" t="s">
        <v>20318</v>
      </c>
      <c r="L588" s="256"/>
      <c r="M588" s="3"/>
    </row>
    <row r="589" spans="1:13" ht="47.25">
      <c r="A589" s="3">
        <v>588</v>
      </c>
      <c r="B589" s="3" t="s">
        <v>4339</v>
      </c>
      <c r="C589" s="3" t="s">
        <v>4340</v>
      </c>
      <c r="D589" s="3"/>
      <c r="E589" s="3"/>
      <c r="F589" s="7">
        <v>1000</v>
      </c>
      <c r="G589" s="3">
        <v>182</v>
      </c>
      <c r="H589" s="3" t="s">
        <v>2161</v>
      </c>
      <c r="I589" s="252">
        <v>48000</v>
      </c>
      <c r="J589" s="256" t="s">
        <v>20318</v>
      </c>
      <c r="K589" s="256" t="s">
        <v>20318</v>
      </c>
      <c r="L589" s="256"/>
      <c r="M589" s="3"/>
    </row>
    <row r="590" spans="1:13" ht="31.5">
      <c r="A590" s="4">
        <v>589</v>
      </c>
      <c r="B590" s="3" t="s">
        <v>4341</v>
      </c>
      <c r="C590" s="3" t="s">
        <v>2744</v>
      </c>
      <c r="D590" s="3"/>
      <c r="E590" s="3"/>
      <c r="F590" s="7">
        <v>1000</v>
      </c>
      <c r="G590" s="3">
        <v>64</v>
      </c>
      <c r="H590" s="3" t="s">
        <v>3703</v>
      </c>
      <c r="I590" s="252">
        <v>16000</v>
      </c>
      <c r="J590" s="256" t="s">
        <v>20318</v>
      </c>
      <c r="K590" s="256" t="s">
        <v>20318</v>
      </c>
      <c r="L590" s="256"/>
      <c r="M590" s="3"/>
    </row>
    <row r="591" spans="1:13" ht="31.5">
      <c r="A591" s="3">
        <v>590</v>
      </c>
      <c r="B591" s="3" t="s">
        <v>5927</v>
      </c>
      <c r="C591" s="3" t="s">
        <v>2744</v>
      </c>
      <c r="D591" s="3"/>
      <c r="E591" s="3"/>
      <c r="F591" s="7">
        <v>1000</v>
      </c>
      <c r="G591" s="3">
        <v>64</v>
      </c>
      <c r="H591" s="3" t="s">
        <v>3703</v>
      </c>
      <c r="I591" s="252">
        <v>16000</v>
      </c>
      <c r="J591" s="256" t="s">
        <v>20318</v>
      </c>
      <c r="K591" s="256" t="s">
        <v>20318</v>
      </c>
      <c r="L591" s="256"/>
      <c r="M591" s="3"/>
    </row>
    <row r="592" spans="1:13" ht="31.5">
      <c r="A592" s="4">
        <v>591</v>
      </c>
      <c r="B592" s="3" t="s">
        <v>5928</v>
      </c>
      <c r="C592" s="3" t="s">
        <v>2744</v>
      </c>
      <c r="D592" s="3"/>
      <c r="E592" s="3"/>
      <c r="F592" s="7">
        <v>1000</v>
      </c>
      <c r="G592" s="3">
        <v>64</v>
      </c>
      <c r="H592" s="3" t="s">
        <v>3703</v>
      </c>
      <c r="I592" s="252">
        <v>16000</v>
      </c>
      <c r="J592" s="256" t="s">
        <v>20318</v>
      </c>
      <c r="K592" s="256" t="s">
        <v>20318</v>
      </c>
      <c r="L592" s="256"/>
      <c r="M592" s="3"/>
    </row>
    <row r="593" spans="1:13" ht="31.5">
      <c r="A593" s="3">
        <v>592</v>
      </c>
      <c r="B593" s="3" t="s">
        <v>5929</v>
      </c>
      <c r="C593" s="3" t="s">
        <v>2744</v>
      </c>
      <c r="D593" s="3"/>
      <c r="E593" s="3"/>
      <c r="F593" s="7">
        <v>1000</v>
      </c>
      <c r="G593" s="3">
        <v>64</v>
      </c>
      <c r="H593" s="3" t="s">
        <v>3703</v>
      </c>
      <c r="I593" s="252">
        <v>16000</v>
      </c>
      <c r="J593" s="256" t="s">
        <v>20318</v>
      </c>
      <c r="K593" s="256" t="s">
        <v>20318</v>
      </c>
      <c r="L593" s="256"/>
      <c r="M593" s="3"/>
    </row>
    <row r="594" spans="1:13" ht="31.5">
      <c r="A594" s="4">
        <v>593</v>
      </c>
      <c r="B594" s="3" t="s">
        <v>5930</v>
      </c>
      <c r="C594" s="3" t="s">
        <v>2744</v>
      </c>
      <c r="D594" s="3"/>
      <c r="E594" s="3"/>
      <c r="F594" s="7">
        <v>1000</v>
      </c>
      <c r="G594" s="3">
        <v>64</v>
      </c>
      <c r="H594" s="3" t="s">
        <v>3703</v>
      </c>
      <c r="I594" s="252">
        <v>16000</v>
      </c>
      <c r="J594" s="256" t="s">
        <v>20318</v>
      </c>
      <c r="K594" s="256" t="s">
        <v>20318</v>
      </c>
      <c r="L594" s="256"/>
      <c r="M594" s="3"/>
    </row>
    <row r="595" spans="1:13" ht="31.5">
      <c r="A595" s="3">
        <v>594</v>
      </c>
      <c r="B595" s="3" t="s">
        <v>6003</v>
      </c>
      <c r="C595" s="3" t="s">
        <v>2744</v>
      </c>
      <c r="D595" s="3"/>
      <c r="E595" s="3"/>
      <c r="F595" s="7">
        <v>700</v>
      </c>
      <c r="G595" s="3">
        <v>430</v>
      </c>
      <c r="H595" s="3" t="s">
        <v>8076</v>
      </c>
      <c r="I595" s="252">
        <v>35000</v>
      </c>
      <c r="J595" s="256" t="s">
        <v>20318</v>
      </c>
      <c r="K595" s="256" t="s">
        <v>20318</v>
      </c>
      <c r="L595" s="256"/>
      <c r="M595" s="3"/>
    </row>
    <row r="596" spans="1:13" ht="63">
      <c r="A596" s="4">
        <v>595</v>
      </c>
      <c r="B596" s="3" t="s">
        <v>7101</v>
      </c>
      <c r="C596" s="3" t="s">
        <v>2744</v>
      </c>
      <c r="D596" s="3"/>
      <c r="E596" s="3"/>
      <c r="F596" s="7">
        <v>1000</v>
      </c>
      <c r="G596" s="3">
        <v>236</v>
      </c>
      <c r="H596" s="3" t="s">
        <v>8076</v>
      </c>
      <c r="I596" s="252">
        <v>19000</v>
      </c>
      <c r="J596" s="256" t="s">
        <v>20318</v>
      </c>
      <c r="K596" s="256" t="s">
        <v>20318</v>
      </c>
      <c r="L596" s="256"/>
      <c r="M596" s="3"/>
    </row>
    <row r="597" spans="1:13" ht="31.5">
      <c r="A597" s="3">
        <v>596</v>
      </c>
      <c r="B597" s="3" t="s">
        <v>7102</v>
      </c>
      <c r="C597" s="3" t="s">
        <v>2744</v>
      </c>
      <c r="D597" s="3"/>
      <c r="E597" s="3"/>
      <c r="F597" s="7">
        <v>700</v>
      </c>
      <c r="G597" s="3">
        <v>178</v>
      </c>
      <c r="H597" s="3" t="s">
        <v>8076</v>
      </c>
      <c r="I597" s="252">
        <v>16000</v>
      </c>
      <c r="J597" s="256" t="s">
        <v>20318</v>
      </c>
      <c r="K597" s="256" t="s">
        <v>20318</v>
      </c>
      <c r="L597" s="256"/>
      <c r="M597" s="3"/>
    </row>
    <row r="598" spans="1:13" ht="78.75">
      <c r="A598" s="4">
        <v>597</v>
      </c>
      <c r="B598" s="3" t="s">
        <v>7103</v>
      </c>
      <c r="C598" s="3" t="s">
        <v>2744</v>
      </c>
      <c r="D598" s="3"/>
      <c r="E598" s="3"/>
      <c r="F598" s="7">
        <v>1000</v>
      </c>
      <c r="G598" s="3">
        <v>218</v>
      </c>
      <c r="H598" s="3" t="s">
        <v>8076</v>
      </c>
      <c r="I598" s="252">
        <v>19000</v>
      </c>
      <c r="J598" s="256" t="s">
        <v>20318</v>
      </c>
      <c r="K598" s="256" t="s">
        <v>20318</v>
      </c>
      <c r="L598" s="256"/>
      <c r="M598" s="3"/>
    </row>
    <row r="599" spans="1:13" ht="47.25">
      <c r="A599" s="3">
        <v>598</v>
      </c>
      <c r="B599" s="3" t="s">
        <v>5392</v>
      </c>
      <c r="C599" s="3" t="s">
        <v>2744</v>
      </c>
      <c r="D599" s="3"/>
      <c r="E599" s="3"/>
      <c r="F599" s="7">
        <v>700</v>
      </c>
      <c r="G599" s="3">
        <v>202</v>
      </c>
      <c r="H599" s="3" t="s">
        <v>8076</v>
      </c>
      <c r="I599" s="252">
        <v>18000</v>
      </c>
      <c r="J599" s="256" t="s">
        <v>20318</v>
      </c>
      <c r="K599" s="256" t="s">
        <v>20318</v>
      </c>
      <c r="L599" s="256"/>
      <c r="M599" s="3"/>
    </row>
    <row r="600" spans="1:13" ht="31.5">
      <c r="A600" s="4">
        <v>599</v>
      </c>
      <c r="B600" s="3" t="s">
        <v>5393</v>
      </c>
      <c r="C600" s="3" t="s">
        <v>5394</v>
      </c>
      <c r="D600" s="3"/>
      <c r="E600" s="3"/>
      <c r="F600" s="7">
        <v>2500</v>
      </c>
      <c r="G600" s="3">
        <v>392</v>
      </c>
      <c r="H600" s="3" t="s">
        <v>1228</v>
      </c>
      <c r="I600" s="252" t="s">
        <v>2750</v>
      </c>
      <c r="J600" s="256" t="s">
        <v>20318</v>
      </c>
      <c r="K600" s="256" t="s">
        <v>20318</v>
      </c>
      <c r="L600" s="256"/>
      <c r="M600" s="3"/>
    </row>
    <row r="601" spans="1:13" ht="31.5">
      <c r="A601" s="3">
        <v>600</v>
      </c>
      <c r="B601" s="3" t="s">
        <v>5395</v>
      </c>
      <c r="C601" s="3" t="s">
        <v>5396</v>
      </c>
      <c r="D601" s="3"/>
      <c r="E601" s="3"/>
      <c r="F601" s="7">
        <v>1000</v>
      </c>
      <c r="G601" s="3">
        <v>970</v>
      </c>
      <c r="H601" s="3" t="s">
        <v>6923</v>
      </c>
      <c r="I601" s="252" t="s">
        <v>2750</v>
      </c>
      <c r="J601" s="256" t="s">
        <v>20318</v>
      </c>
      <c r="K601" s="256" t="s">
        <v>20318</v>
      </c>
      <c r="L601" s="256"/>
      <c r="M601" s="3"/>
    </row>
    <row r="602" spans="1:13" ht="31.5">
      <c r="A602" s="4">
        <v>601</v>
      </c>
      <c r="B602" s="3" t="s">
        <v>5397</v>
      </c>
      <c r="C602" s="3" t="s">
        <v>2744</v>
      </c>
      <c r="D602" s="3"/>
      <c r="E602" s="3"/>
      <c r="F602" s="7">
        <v>1000</v>
      </c>
      <c r="G602" s="3">
        <v>64</v>
      </c>
      <c r="H602" s="3" t="s">
        <v>3703</v>
      </c>
      <c r="I602" s="252">
        <v>16000</v>
      </c>
      <c r="J602" s="256" t="s">
        <v>20318</v>
      </c>
      <c r="K602" s="256" t="s">
        <v>20318</v>
      </c>
      <c r="L602" s="256"/>
      <c r="M602" s="3"/>
    </row>
    <row r="603" spans="1:13" ht="31.5">
      <c r="A603" s="3">
        <v>602</v>
      </c>
      <c r="B603" s="3" t="s">
        <v>5398</v>
      </c>
      <c r="C603" s="3" t="s">
        <v>2744</v>
      </c>
      <c r="D603" s="3"/>
      <c r="E603" s="3"/>
      <c r="F603" s="7">
        <v>1000</v>
      </c>
      <c r="G603" s="3">
        <v>64</v>
      </c>
      <c r="H603" s="3" t="s">
        <v>3703</v>
      </c>
      <c r="I603" s="252">
        <v>16000</v>
      </c>
      <c r="J603" s="256" t="s">
        <v>20318</v>
      </c>
      <c r="K603" s="256" t="s">
        <v>20318</v>
      </c>
      <c r="L603" s="256"/>
      <c r="M603" s="3"/>
    </row>
    <row r="604" spans="1:13" ht="31.5">
      <c r="A604" s="4">
        <v>603</v>
      </c>
      <c r="B604" s="3" t="s">
        <v>3914</v>
      </c>
      <c r="C604" s="3" t="s">
        <v>2744</v>
      </c>
      <c r="D604" s="3"/>
      <c r="E604" s="3"/>
      <c r="F604" s="7">
        <v>1000</v>
      </c>
      <c r="G604" s="3">
        <v>64</v>
      </c>
      <c r="H604" s="3" t="s">
        <v>3703</v>
      </c>
      <c r="I604" s="252">
        <v>16000</v>
      </c>
      <c r="J604" s="256" t="s">
        <v>20318</v>
      </c>
      <c r="K604" s="256" t="s">
        <v>20318</v>
      </c>
      <c r="L604" s="256"/>
      <c r="M604" s="3"/>
    </row>
    <row r="605" spans="1:13">
      <c r="G605" s="11"/>
      <c r="H605" s="11"/>
      <c r="J605" s="11"/>
    </row>
  </sheetData>
  <phoneticPr fontId="0" type="noConversion"/>
  <printOptions horizontalCentered="1"/>
  <pageMargins left="0.5" right="0.5" top="0.75" bottom="0.75" header="0.35" footer="0.35"/>
  <pageSetup paperSize="9" orientation="landscape" r:id="rId1"/>
  <headerFooter alignWithMargins="0">
    <oddHeader xml:space="preserve">&amp;C&amp;14SÁCH XUẤT BẢN NĂM 2006&amp;10
</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21"/>
  <sheetViews>
    <sheetView topLeftCell="A258" zoomScale="130" zoomScaleNormal="130" workbookViewId="0">
      <selection activeCell="B261" sqref="B261"/>
    </sheetView>
  </sheetViews>
  <sheetFormatPr defaultRowHeight="15.75"/>
  <cols>
    <col min="1" max="1" width="4.85546875" style="6" customWidth="1"/>
    <col min="2" max="2" width="39.28515625" style="6" customWidth="1"/>
    <col min="3" max="3" width="16.140625" style="6" customWidth="1"/>
    <col min="4" max="4" width="9" style="6" bestFit="1" customWidth="1"/>
    <col min="5" max="5" width="6.28515625" style="6" customWidth="1"/>
    <col min="6" max="6" width="8.85546875" style="18" customWidth="1"/>
    <col min="7" max="7" width="7.28515625" style="6" bestFit="1" customWidth="1"/>
    <col min="8" max="8" width="10.7109375" style="11" customWidth="1"/>
    <col min="9" max="9" width="9" style="18" customWidth="1"/>
    <col min="10" max="10" width="14.7109375" style="6" customWidth="1"/>
    <col min="11" max="11" width="11.85546875" style="19" bestFit="1" customWidth="1"/>
    <col min="12" max="12" width="14.7109375" style="6" customWidth="1"/>
    <col min="13" max="14" width="9.140625" style="6"/>
    <col min="15" max="15" width="17.7109375" style="6" customWidth="1"/>
    <col min="16" max="16384" width="9.140625" style="6"/>
  </cols>
  <sheetData>
    <row r="1" spans="1:15" s="3" customFormat="1" ht="47.25">
      <c r="A1" s="160" t="s">
        <v>3915</v>
      </c>
      <c r="B1" s="160" t="s">
        <v>8067</v>
      </c>
      <c r="C1" s="160" t="s">
        <v>8068</v>
      </c>
      <c r="D1" s="160" t="s">
        <v>8069</v>
      </c>
      <c r="E1" s="160" t="s">
        <v>8070</v>
      </c>
      <c r="F1" s="161" t="s">
        <v>8071</v>
      </c>
      <c r="G1" s="160" t="s">
        <v>8072</v>
      </c>
      <c r="H1" s="160" t="s">
        <v>8073</v>
      </c>
      <c r="I1" s="161" t="s">
        <v>8074</v>
      </c>
      <c r="J1" s="162" t="s">
        <v>738</v>
      </c>
      <c r="K1" s="163" t="s">
        <v>3319</v>
      </c>
      <c r="L1" s="162" t="s">
        <v>1183</v>
      </c>
      <c r="M1" s="2" t="s">
        <v>20317</v>
      </c>
      <c r="N1" s="2" t="s">
        <v>20316</v>
      </c>
    </row>
    <row r="2" spans="1:15" ht="31.5">
      <c r="A2" s="3">
        <v>1</v>
      </c>
      <c r="B2" s="3" t="s">
        <v>3705</v>
      </c>
      <c r="C2" s="3" t="s">
        <v>2744</v>
      </c>
      <c r="D2" s="3" t="s">
        <v>3060</v>
      </c>
      <c r="E2" s="3">
        <v>1</v>
      </c>
      <c r="F2" s="9">
        <v>1000</v>
      </c>
      <c r="G2" s="3">
        <v>72</v>
      </c>
      <c r="H2" s="7" t="s">
        <v>8076</v>
      </c>
      <c r="I2" s="9">
        <v>8000</v>
      </c>
      <c r="J2" s="3" t="s">
        <v>739</v>
      </c>
      <c r="K2" s="12">
        <v>39085</v>
      </c>
      <c r="L2" s="3" t="s">
        <v>1189</v>
      </c>
      <c r="M2" s="258" t="s">
        <v>20321</v>
      </c>
      <c r="N2" s="6" t="s">
        <v>20322</v>
      </c>
      <c r="O2" s="6" t="s">
        <v>20319</v>
      </c>
    </row>
    <row r="3" spans="1:15">
      <c r="A3" s="3">
        <v>2</v>
      </c>
      <c r="B3" s="3" t="s">
        <v>3706</v>
      </c>
      <c r="C3" s="3" t="s">
        <v>2422</v>
      </c>
      <c r="D3" s="3" t="s">
        <v>3060</v>
      </c>
      <c r="E3" s="3">
        <v>1</v>
      </c>
      <c r="F3" s="9">
        <v>1000</v>
      </c>
      <c r="G3" s="3">
        <v>260</v>
      </c>
      <c r="H3" s="7" t="s">
        <v>8076</v>
      </c>
      <c r="I3" s="9">
        <v>22000</v>
      </c>
      <c r="J3" s="3" t="s">
        <v>4978</v>
      </c>
      <c r="K3" s="12">
        <v>39085</v>
      </c>
      <c r="L3" s="3" t="s">
        <v>1189</v>
      </c>
      <c r="M3" s="6" t="s">
        <v>20322</v>
      </c>
      <c r="N3" s="6" t="s">
        <v>20322</v>
      </c>
    </row>
    <row r="4" spans="1:15" ht="31.5">
      <c r="A4" s="3">
        <v>3</v>
      </c>
      <c r="B4" s="3" t="s">
        <v>3707</v>
      </c>
      <c r="C4" s="3" t="s">
        <v>2744</v>
      </c>
      <c r="D4" s="3" t="s">
        <v>3060</v>
      </c>
      <c r="E4" s="3">
        <v>1</v>
      </c>
      <c r="F4" s="9">
        <v>700</v>
      </c>
      <c r="G4" s="3">
        <v>320</v>
      </c>
      <c r="H4" s="7" t="s">
        <v>8076</v>
      </c>
      <c r="I4" s="9">
        <v>27000</v>
      </c>
      <c r="J4" s="3" t="s">
        <v>739</v>
      </c>
      <c r="K4" s="12">
        <v>39085</v>
      </c>
      <c r="L4" s="3" t="s">
        <v>1189</v>
      </c>
      <c r="M4" s="6" t="s">
        <v>20322</v>
      </c>
      <c r="N4" s="6" t="s">
        <v>20322</v>
      </c>
    </row>
    <row r="5" spans="1:15" ht="31.5">
      <c r="A5" s="3">
        <v>4</v>
      </c>
      <c r="B5" s="3" t="s">
        <v>3708</v>
      </c>
      <c r="C5" s="3" t="s">
        <v>2744</v>
      </c>
      <c r="D5" s="3" t="s">
        <v>3060</v>
      </c>
      <c r="E5" s="3">
        <v>1</v>
      </c>
      <c r="F5" s="9">
        <v>500</v>
      </c>
      <c r="G5" s="3">
        <v>376</v>
      </c>
      <c r="H5" s="7" t="s">
        <v>8076</v>
      </c>
      <c r="I5" s="9">
        <v>31000</v>
      </c>
      <c r="J5" s="3" t="s">
        <v>739</v>
      </c>
      <c r="K5" s="12">
        <v>39085</v>
      </c>
      <c r="L5" s="3" t="s">
        <v>1189</v>
      </c>
      <c r="M5" s="6" t="s">
        <v>20322</v>
      </c>
      <c r="N5" s="6" t="s">
        <v>20322</v>
      </c>
    </row>
    <row r="6" spans="1:15" ht="31.5">
      <c r="A6" s="3">
        <v>5</v>
      </c>
      <c r="B6" s="3" t="s">
        <v>5505</v>
      </c>
      <c r="C6" s="3" t="s">
        <v>4485</v>
      </c>
      <c r="D6" s="3" t="s">
        <v>3060</v>
      </c>
      <c r="E6" s="3">
        <v>1</v>
      </c>
      <c r="F6" s="9">
        <v>700</v>
      </c>
      <c r="G6" s="3">
        <v>468</v>
      </c>
      <c r="H6" s="7" t="s">
        <v>8087</v>
      </c>
      <c r="I6" s="9">
        <v>43000</v>
      </c>
      <c r="J6" s="3" t="s">
        <v>746</v>
      </c>
      <c r="K6" s="12">
        <v>39085</v>
      </c>
      <c r="L6" s="3" t="s">
        <v>1960</v>
      </c>
      <c r="M6" s="258" t="s">
        <v>20321</v>
      </c>
      <c r="N6" s="6" t="s">
        <v>20323</v>
      </c>
      <c r="O6" s="6" t="s">
        <v>20319</v>
      </c>
    </row>
    <row r="7" spans="1:15" ht="31.5">
      <c r="A7" s="3">
        <v>6</v>
      </c>
      <c r="B7" s="3" t="s">
        <v>5507</v>
      </c>
      <c r="C7" s="3" t="s">
        <v>2744</v>
      </c>
      <c r="D7" s="3" t="s">
        <v>3060</v>
      </c>
      <c r="E7" s="3">
        <v>1</v>
      </c>
      <c r="F7" s="9">
        <v>1000</v>
      </c>
      <c r="G7" s="3">
        <v>504</v>
      </c>
      <c r="H7" s="7" t="s">
        <v>3703</v>
      </c>
      <c r="I7" s="9">
        <v>87000</v>
      </c>
      <c r="J7" s="3" t="s">
        <v>739</v>
      </c>
      <c r="K7" s="12">
        <v>39085</v>
      </c>
      <c r="L7" s="3" t="s">
        <v>1189</v>
      </c>
      <c r="M7" s="6" t="s">
        <v>20322</v>
      </c>
      <c r="N7" s="6" t="s">
        <v>20322</v>
      </c>
    </row>
    <row r="8" spans="1:15" ht="31.5">
      <c r="A8" s="3">
        <v>7</v>
      </c>
      <c r="B8" s="3" t="s">
        <v>3709</v>
      </c>
      <c r="C8" s="3" t="s">
        <v>3710</v>
      </c>
      <c r="D8" s="3" t="s">
        <v>1162</v>
      </c>
      <c r="E8" s="3">
        <v>1</v>
      </c>
      <c r="F8" s="9">
        <v>700</v>
      </c>
      <c r="G8" s="3">
        <v>296</v>
      </c>
      <c r="H8" s="7" t="s">
        <v>8076</v>
      </c>
      <c r="I8" s="9" t="s">
        <v>2750</v>
      </c>
      <c r="J8" s="3" t="s">
        <v>4978</v>
      </c>
      <c r="K8" s="12">
        <v>39085</v>
      </c>
      <c r="L8" s="3" t="s">
        <v>1959</v>
      </c>
      <c r="M8" s="6" t="s">
        <v>20322</v>
      </c>
      <c r="N8" s="6" t="s">
        <v>20322</v>
      </c>
    </row>
    <row r="9" spans="1:15" ht="31.5">
      <c r="A9" s="3">
        <v>8</v>
      </c>
      <c r="B9" s="3" t="s">
        <v>5506</v>
      </c>
      <c r="C9" s="3" t="s">
        <v>7449</v>
      </c>
      <c r="D9" s="3" t="s">
        <v>1162</v>
      </c>
      <c r="E9" s="3">
        <v>1</v>
      </c>
      <c r="F9" s="9">
        <v>1200</v>
      </c>
      <c r="G9" s="3">
        <v>768</v>
      </c>
      <c r="H9" s="7" t="s">
        <v>2161</v>
      </c>
      <c r="I9" s="9" t="s">
        <v>2750</v>
      </c>
      <c r="J9" s="3" t="s">
        <v>742</v>
      </c>
      <c r="K9" s="12">
        <v>39085</v>
      </c>
      <c r="L9" s="3" t="s">
        <v>1961</v>
      </c>
      <c r="M9" s="6" t="s">
        <v>20322</v>
      </c>
      <c r="N9" s="6" t="s">
        <v>20322</v>
      </c>
    </row>
    <row r="10" spans="1:15" ht="31.5">
      <c r="A10" s="3">
        <v>9</v>
      </c>
      <c r="B10" s="3" t="s">
        <v>4392</v>
      </c>
      <c r="C10" s="3" t="s">
        <v>4393</v>
      </c>
      <c r="D10" s="3" t="s">
        <v>1162</v>
      </c>
      <c r="E10" s="3">
        <v>1</v>
      </c>
      <c r="F10" s="9">
        <v>1000</v>
      </c>
      <c r="G10" s="3">
        <v>718</v>
      </c>
      <c r="H10" s="7" t="s">
        <v>3703</v>
      </c>
      <c r="I10" s="9" t="s">
        <v>2750</v>
      </c>
      <c r="J10" s="3" t="s">
        <v>742</v>
      </c>
      <c r="K10" s="12">
        <v>39085</v>
      </c>
      <c r="L10" s="3" t="s">
        <v>1960</v>
      </c>
      <c r="M10" s="6" t="s">
        <v>20322</v>
      </c>
      <c r="N10" s="6" t="s">
        <v>20322</v>
      </c>
    </row>
    <row r="11" spans="1:15" ht="31.5">
      <c r="A11" s="3">
        <v>10</v>
      </c>
      <c r="B11" s="3" t="s">
        <v>4394</v>
      </c>
      <c r="C11" s="3" t="s">
        <v>4395</v>
      </c>
      <c r="D11" s="3" t="s">
        <v>1162</v>
      </c>
      <c r="E11" s="3">
        <v>1</v>
      </c>
      <c r="F11" s="9">
        <v>2040</v>
      </c>
      <c r="G11" s="3">
        <v>106</v>
      </c>
      <c r="H11" s="7" t="s">
        <v>4396</v>
      </c>
      <c r="I11" s="9" t="s">
        <v>2750</v>
      </c>
      <c r="J11" s="3" t="s">
        <v>747</v>
      </c>
      <c r="K11" s="12">
        <v>39085</v>
      </c>
      <c r="L11" s="3" t="s">
        <v>3100</v>
      </c>
      <c r="M11" s="6" t="s">
        <v>20322</v>
      </c>
      <c r="N11" s="6" t="s">
        <v>20322</v>
      </c>
    </row>
    <row r="12" spans="1:15">
      <c r="A12" s="3">
        <v>11</v>
      </c>
      <c r="B12" s="3" t="s">
        <v>5224</v>
      </c>
      <c r="C12" s="3"/>
      <c r="D12" s="3" t="s">
        <v>1421</v>
      </c>
      <c r="E12" s="3" t="s">
        <v>8163</v>
      </c>
      <c r="F12" s="9">
        <v>2000</v>
      </c>
      <c r="G12" s="3">
        <v>156</v>
      </c>
      <c r="H12" s="7" t="s">
        <v>8076</v>
      </c>
      <c r="I12" s="9">
        <v>15000</v>
      </c>
      <c r="J12" s="3" t="s">
        <v>4978</v>
      </c>
      <c r="K12" s="12">
        <v>39085</v>
      </c>
      <c r="L12" s="3" t="s">
        <v>73</v>
      </c>
      <c r="M12" s="6" t="s">
        <v>20322</v>
      </c>
      <c r="N12" s="6" t="s">
        <v>20322</v>
      </c>
    </row>
    <row r="13" spans="1:15" ht="47.25">
      <c r="A13" s="3">
        <v>12</v>
      </c>
      <c r="B13" s="3" t="s">
        <v>4397</v>
      </c>
      <c r="C13" s="3" t="s">
        <v>4398</v>
      </c>
      <c r="D13" s="3" t="s">
        <v>1421</v>
      </c>
      <c r="E13" s="3">
        <v>1</v>
      </c>
      <c r="F13" s="9">
        <v>3040</v>
      </c>
      <c r="G13" s="3">
        <v>218</v>
      </c>
      <c r="H13" s="7" t="s">
        <v>3703</v>
      </c>
      <c r="I13" s="9">
        <v>152000</v>
      </c>
      <c r="J13" s="3" t="s">
        <v>740</v>
      </c>
      <c r="K13" s="12">
        <v>39085</v>
      </c>
      <c r="L13" s="3" t="s">
        <v>73</v>
      </c>
      <c r="M13" s="6" t="s">
        <v>20322</v>
      </c>
      <c r="N13" s="6" t="s">
        <v>20322</v>
      </c>
    </row>
    <row r="14" spans="1:15" ht="31.5">
      <c r="A14" s="3">
        <v>13</v>
      </c>
      <c r="B14" s="3" t="s">
        <v>2564</v>
      </c>
      <c r="C14" s="3" t="s">
        <v>2565</v>
      </c>
      <c r="D14" s="3" t="s">
        <v>3060</v>
      </c>
      <c r="E14" s="3">
        <v>1</v>
      </c>
      <c r="F14" s="9">
        <v>500</v>
      </c>
      <c r="G14" s="3">
        <v>176</v>
      </c>
      <c r="H14" s="7" t="s">
        <v>8076</v>
      </c>
      <c r="I14" s="9">
        <v>19000</v>
      </c>
      <c r="J14" s="3" t="s">
        <v>7322</v>
      </c>
      <c r="K14" s="12">
        <v>39093</v>
      </c>
      <c r="L14" s="3" t="s">
        <v>1189</v>
      </c>
      <c r="M14" s="6" t="s">
        <v>20322</v>
      </c>
      <c r="N14" s="6" t="s">
        <v>20322</v>
      </c>
    </row>
    <row r="15" spans="1:15" ht="47.25">
      <c r="A15" s="3">
        <v>14</v>
      </c>
      <c r="B15" s="3" t="s">
        <v>2566</v>
      </c>
      <c r="C15" s="3" t="s">
        <v>2744</v>
      </c>
      <c r="D15" s="3" t="s">
        <v>3060</v>
      </c>
      <c r="E15" s="3">
        <v>1</v>
      </c>
      <c r="F15" s="9">
        <v>700</v>
      </c>
      <c r="G15" s="3">
        <v>324</v>
      </c>
      <c r="H15" s="7" t="s">
        <v>8076</v>
      </c>
      <c r="I15" s="9">
        <v>32000</v>
      </c>
      <c r="J15" s="3" t="s">
        <v>752</v>
      </c>
      <c r="K15" s="12">
        <v>39093</v>
      </c>
      <c r="L15" s="3" t="s">
        <v>1189</v>
      </c>
      <c r="M15" s="6" t="s">
        <v>20322</v>
      </c>
      <c r="N15" s="6" t="s">
        <v>20322</v>
      </c>
    </row>
    <row r="16" spans="1:15" ht="47.25">
      <c r="A16" s="3">
        <v>15</v>
      </c>
      <c r="B16" s="3" t="s">
        <v>5741</v>
      </c>
      <c r="C16" s="3" t="s">
        <v>2744</v>
      </c>
      <c r="D16" s="3" t="s">
        <v>3060</v>
      </c>
      <c r="E16" s="3">
        <v>1</v>
      </c>
      <c r="F16" s="9">
        <v>550</v>
      </c>
      <c r="G16" s="3">
        <v>228</v>
      </c>
      <c r="H16" s="7" t="s">
        <v>8076</v>
      </c>
      <c r="I16" s="9">
        <v>24000</v>
      </c>
      <c r="J16" s="3" t="s">
        <v>752</v>
      </c>
      <c r="K16" s="12">
        <v>39093</v>
      </c>
      <c r="L16" s="3" t="s">
        <v>1189</v>
      </c>
      <c r="M16" s="6" t="s">
        <v>20322</v>
      </c>
      <c r="N16" s="6" t="s">
        <v>20322</v>
      </c>
    </row>
    <row r="17" spans="1:14" ht="31.5">
      <c r="A17" s="3">
        <v>16</v>
      </c>
      <c r="B17" s="3" t="s">
        <v>5742</v>
      </c>
      <c r="C17" s="3" t="s">
        <v>2744</v>
      </c>
      <c r="D17" s="3" t="s">
        <v>3060</v>
      </c>
      <c r="E17" s="3">
        <v>1</v>
      </c>
      <c r="F17" s="9">
        <v>600</v>
      </c>
      <c r="G17" s="3">
        <v>172</v>
      </c>
      <c r="H17" s="7" t="s">
        <v>8076</v>
      </c>
      <c r="I17" s="9">
        <v>18000</v>
      </c>
      <c r="J17" s="3" t="s">
        <v>752</v>
      </c>
      <c r="K17" s="12">
        <v>39093</v>
      </c>
      <c r="L17" s="3" t="s">
        <v>1189</v>
      </c>
      <c r="M17" s="6" t="s">
        <v>20322</v>
      </c>
      <c r="N17" s="6" t="s">
        <v>20322</v>
      </c>
    </row>
    <row r="18" spans="1:14" ht="84.75" customHeight="1">
      <c r="A18" s="3">
        <v>17</v>
      </c>
      <c r="B18" s="3" t="s">
        <v>5743</v>
      </c>
      <c r="C18" s="3" t="s">
        <v>2744</v>
      </c>
      <c r="D18" s="3" t="s">
        <v>3060</v>
      </c>
      <c r="E18" s="3">
        <v>1</v>
      </c>
      <c r="F18" s="9">
        <v>500</v>
      </c>
      <c r="G18" s="3">
        <v>288</v>
      </c>
      <c r="H18" s="7" t="s">
        <v>8076</v>
      </c>
      <c r="I18" s="9">
        <v>29000</v>
      </c>
      <c r="J18" s="3" t="s">
        <v>752</v>
      </c>
      <c r="K18" s="12">
        <v>39093</v>
      </c>
      <c r="L18" s="3" t="s">
        <v>1189</v>
      </c>
      <c r="M18" s="6" t="s">
        <v>20322</v>
      </c>
      <c r="N18" s="6" t="s">
        <v>20322</v>
      </c>
    </row>
    <row r="19" spans="1:14" ht="31.5">
      <c r="A19" s="3">
        <v>18</v>
      </c>
      <c r="B19" s="3" t="s">
        <v>5744</v>
      </c>
      <c r="C19" s="3" t="s">
        <v>2744</v>
      </c>
      <c r="D19" s="3" t="s">
        <v>3060</v>
      </c>
      <c r="E19" s="3">
        <v>1</v>
      </c>
      <c r="F19" s="9">
        <v>1000</v>
      </c>
      <c r="G19" s="3">
        <v>184</v>
      </c>
      <c r="H19" s="7" t="s">
        <v>8076</v>
      </c>
      <c r="I19" s="9">
        <v>20000</v>
      </c>
      <c r="J19" s="3" t="s">
        <v>752</v>
      </c>
      <c r="K19" s="12">
        <v>39093</v>
      </c>
      <c r="L19" s="3" t="s">
        <v>1189</v>
      </c>
      <c r="M19" s="6" t="s">
        <v>20322</v>
      </c>
      <c r="N19" s="6" t="s">
        <v>20322</v>
      </c>
    </row>
    <row r="20" spans="1:14" ht="47.25">
      <c r="A20" s="3">
        <v>19</v>
      </c>
      <c r="B20" s="3" t="s">
        <v>5745</v>
      </c>
      <c r="C20" s="3" t="s">
        <v>5746</v>
      </c>
      <c r="D20" s="3" t="s">
        <v>1162</v>
      </c>
      <c r="E20" s="3">
        <v>1</v>
      </c>
      <c r="F20" s="9">
        <v>700</v>
      </c>
      <c r="G20" s="3">
        <v>312</v>
      </c>
      <c r="H20" s="7" t="s">
        <v>8087</v>
      </c>
      <c r="I20" s="9" t="s">
        <v>2750</v>
      </c>
      <c r="J20" s="3" t="s">
        <v>760</v>
      </c>
      <c r="K20" s="12">
        <v>39093</v>
      </c>
      <c r="L20" s="3" t="s">
        <v>1189</v>
      </c>
      <c r="M20" s="258" t="s">
        <v>20321</v>
      </c>
      <c r="N20" s="6" t="s">
        <v>20319</v>
      </c>
    </row>
    <row r="21" spans="1:14">
      <c r="A21" s="3">
        <v>20</v>
      </c>
      <c r="B21" s="3" t="s">
        <v>9208</v>
      </c>
      <c r="C21" s="3" t="s">
        <v>2744</v>
      </c>
      <c r="D21" s="3" t="s">
        <v>3060</v>
      </c>
      <c r="E21" s="3">
        <v>1</v>
      </c>
      <c r="F21" s="9">
        <v>700</v>
      </c>
      <c r="G21" s="3">
        <v>236</v>
      </c>
      <c r="H21" s="7" t="s">
        <v>8076</v>
      </c>
      <c r="I21" s="9">
        <v>20000</v>
      </c>
      <c r="J21" s="3" t="s">
        <v>739</v>
      </c>
      <c r="K21" s="12" t="s">
        <v>9209</v>
      </c>
      <c r="L21" s="3" t="s">
        <v>1189</v>
      </c>
      <c r="M21" s="6" t="s">
        <v>20322</v>
      </c>
      <c r="N21" s="6" t="s">
        <v>20322</v>
      </c>
    </row>
    <row r="22" spans="1:14" ht="63">
      <c r="A22" s="3">
        <v>21</v>
      </c>
      <c r="B22" s="3" t="s">
        <v>7028</v>
      </c>
      <c r="C22" s="3" t="s">
        <v>2744</v>
      </c>
      <c r="D22" s="3" t="s">
        <v>3060</v>
      </c>
      <c r="E22" s="3">
        <v>1</v>
      </c>
      <c r="F22" s="9">
        <v>1000</v>
      </c>
      <c r="G22" s="3">
        <v>120</v>
      </c>
      <c r="H22" s="7" t="s">
        <v>8076</v>
      </c>
      <c r="I22" s="9">
        <v>11000</v>
      </c>
      <c r="J22" s="3" t="s">
        <v>739</v>
      </c>
      <c r="K22" s="12" t="s">
        <v>9209</v>
      </c>
      <c r="L22" s="3" t="s">
        <v>1189</v>
      </c>
      <c r="M22" s="6" t="s">
        <v>20322</v>
      </c>
      <c r="N22" s="6" t="s">
        <v>20322</v>
      </c>
    </row>
    <row r="23" spans="1:14" ht="47.25">
      <c r="A23" s="3">
        <v>22</v>
      </c>
      <c r="B23" s="3" t="s">
        <v>7029</v>
      </c>
      <c r="C23" s="3" t="s">
        <v>2744</v>
      </c>
      <c r="D23" s="3" t="s">
        <v>3060</v>
      </c>
      <c r="E23" s="3">
        <v>1</v>
      </c>
      <c r="F23" s="9">
        <v>600</v>
      </c>
      <c r="G23" s="3">
        <v>192</v>
      </c>
      <c r="H23" s="7" t="s">
        <v>8076</v>
      </c>
      <c r="I23" s="9">
        <v>17000</v>
      </c>
      <c r="J23" s="3" t="s">
        <v>739</v>
      </c>
      <c r="K23" s="12" t="s">
        <v>9209</v>
      </c>
      <c r="L23" s="3" t="s">
        <v>1189</v>
      </c>
      <c r="M23" s="6" t="s">
        <v>20322</v>
      </c>
      <c r="N23" s="6" t="s">
        <v>20322</v>
      </c>
    </row>
    <row r="24" spans="1:14" ht="63">
      <c r="A24" s="3">
        <v>23</v>
      </c>
      <c r="B24" s="3" t="s">
        <v>7030</v>
      </c>
      <c r="C24" s="3" t="s">
        <v>2744</v>
      </c>
      <c r="D24" s="3" t="s">
        <v>3060</v>
      </c>
      <c r="E24" s="3">
        <v>1</v>
      </c>
      <c r="F24" s="9">
        <v>700</v>
      </c>
      <c r="G24" s="3">
        <v>292</v>
      </c>
      <c r="H24" s="7" t="s">
        <v>8076</v>
      </c>
      <c r="I24" s="9">
        <v>25000</v>
      </c>
      <c r="J24" s="3" t="s">
        <v>739</v>
      </c>
      <c r="K24" s="12" t="s">
        <v>9209</v>
      </c>
      <c r="L24" s="3" t="s">
        <v>1189</v>
      </c>
      <c r="M24" s="6" t="s">
        <v>20322</v>
      </c>
      <c r="N24" s="6" t="s">
        <v>20322</v>
      </c>
    </row>
    <row r="25" spans="1:14" ht="31.5">
      <c r="A25" s="3">
        <v>24</v>
      </c>
      <c r="B25" s="3" t="s">
        <v>7031</v>
      </c>
      <c r="C25" s="3" t="s">
        <v>2744</v>
      </c>
      <c r="D25" s="3" t="s">
        <v>3060</v>
      </c>
      <c r="E25" s="3">
        <v>1</v>
      </c>
      <c r="F25" s="9">
        <v>1000</v>
      </c>
      <c r="G25" s="3">
        <v>124</v>
      </c>
      <c r="H25" s="7" t="s">
        <v>8076</v>
      </c>
      <c r="I25" s="9">
        <v>11000</v>
      </c>
      <c r="J25" s="3" t="s">
        <v>739</v>
      </c>
      <c r="K25" s="12" t="s">
        <v>9209</v>
      </c>
      <c r="L25" s="3" t="s">
        <v>1189</v>
      </c>
      <c r="M25" s="6" t="s">
        <v>20322</v>
      </c>
      <c r="N25" s="6" t="s">
        <v>20322</v>
      </c>
    </row>
    <row r="26" spans="1:14" ht="47.25">
      <c r="A26" s="3">
        <v>25</v>
      </c>
      <c r="B26" s="3" t="s">
        <v>7032</v>
      </c>
      <c r="C26" s="3" t="s">
        <v>2744</v>
      </c>
      <c r="D26" s="3" t="s">
        <v>3060</v>
      </c>
      <c r="E26" s="3">
        <v>1</v>
      </c>
      <c r="F26" s="9">
        <v>2000</v>
      </c>
      <c r="G26" s="3">
        <v>116</v>
      </c>
      <c r="H26" s="7" t="s">
        <v>8087</v>
      </c>
      <c r="I26" s="9">
        <v>13000</v>
      </c>
      <c r="J26" s="3" t="s">
        <v>742</v>
      </c>
      <c r="K26" s="12" t="s">
        <v>9209</v>
      </c>
      <c r="L26" s="3" t="s">
        <v>3098</v>
      </c>
      <c r="M26" s="6" t="s">
        <v>20322</v>
      </c>
      <c r="N26" s="6" t="s">
        <v>20322</v>
      </c>
    </row>
    <row r="27" spans="1:14" ht="31.5">
      <c r="A27" s="3">
        <v>26</v>
      </c>
      <c r="B27" s="3" t="s">
        <v>10336</v>
      </c>
      <c r="C27" s="3" t="s">
        <v>10337</v>
      </c>
      <c r="D27" s="3" t="s">
        <v>10338</v>
      </c>
      <c r="E27" s="3">
        <v>1</v>
      </c>
      <c r="F27" s="9">
        <v>580</v>
      </c>
      <c r="G27" s="3">
        <v>440</v>
      </c>
      <c r="H27" s="7" t="s">
        <v>8087</v>
      </c>
      <c r="I27" s="9">
        <v>44000</v>
      </c>
      <c r="J27" s="3" t="s">
        <v>743</v>
      </c>
      <c r="K27" s="12" t="s">
        <v>9209</v>
      </c>
      <c r="L27" s="3" t="s">
        <v>1189</v>
      </c>
      <c r="M27" s="6" t="s">
        <v>20322</v>
      </c>
      <c r="N27" s="6" t="s">
        <v>20322</v>
      </c>
    </row>
    <row r="28" spans="1:14" ht="31.5">
      <c r="A28" s="3">
        <v>27</v>
      </c>
      <c r="B28" s="3" t="s">
        <v>7026</v>
      </c>
      <c r="C28" s="3" t="s">
        <v>7027</v>
      </c>
      <c r="D28" s="3" t="s">
        <v>1162</v>
      </c>
      <c r="E28" s="3">
        <v>1</v>
      </c>
      <c r="F28" s="9">
        <v>740</v>
      </c>
      <c r="G28" s="3">
        <v>236</v>
      </c>
      <c r="H28" s="7" t="s">
        <v>8076</v>
      </c>
      <c r="I28" s="9">
        <v>23000</v>
      </c>
      <c r="J28" s="3" t="s">
        <v>741</v>
      </c>
      <c r="K28" s="12" t="s">
        <v>9209</v>
      </c>
      <c r="L28" s="3" t="s">
        <v>1189</v>
      </c>
      <c r="M28" s="6" t="s">
        <v>20322</v>
      </c>
      <c r="N28" s="6" t="s">
        <v>20322</v>
      </c>
    </row>
    <row r="29" spans="1:14" ht="63">
      <c r="A29" s="3">
        <v>28</v>
      </c>
      <c r="B29" s="3" t="s">
        <v>9210</v>
      </c>
      <c r="C29" s="3" t="s">
        <v>7025</v>
      </c>
      <c r="D29" s="3" t="s">
        <v>1421</v>
      </c>
      <c r="E29" s="3">
        <v>1</v>
      </c>
      <c r="F29" s="9">
        <v>530</v>
      </c>
      <c r="G29" s="3">
        <v>236</v>
      </c>
      <c r="H29" s="7" t="s">
        <v>8076</v>
      </c>
      <c r="I29" s="9">
        <v>30000</v>
      </c>
      <c r="J29" s="3" t="s">
        <v>4978</v>
      </c>
      <c r="K29" s="12" t="s">
        <v>9209</v>
      </c>
      <c r="L29" s="3" t="s">
        <v>73</v>
      </c>
      <c r="M29" s="6" t="s">
        <v>20322</v>
      </c>
      <c r="N29" s="6" t="s">
        <v>20322</v>
      </c>
    </row>
    <row r="30" spans="1:14" ht="47.25">
      <c r="A30" s="3">
        <v>29</v>
      </c>
      <c r="B30" s="3" t="s">
        <v>7033</v>
      </c>
      <c r="C30" s="3" t="s">
        <v>2744</v>
      </c>
      <c r="D30" s="3" t="s">
        <v>1421</v>
      </c>
      <c r="E30" s="3">
        <v>1</v>
      </c>
      <c r="F30" s="9">
        <v>1000</v>
      </c>
      <c r="G30" s="3">
        <v>256</v>
      </c>
      <c r="H30" s="7" t="s">
        <v>8087</v>
      </c>
      <c r="I30" s="9">
        <v>25000</v>
      </c>
      <c r="J30" s="3" t="s">
        <v>742</v>
      </c>
      <c r="K30" s="12" t="s">
        <v>9209</v>
      </c>
      <c r="L30" s="3" t="s">
        <v>3098</v>
      </c>
      <c r="M30" s="6" t="s">
        <v>20322</v>
      </c>
      <c r="N30" s="6" t="s">
        <v>20322</v>
      </c>
    </row>
    <row r="31" spans="1:14" ht="63">
      <c r="A31" s="3">
        <v>30</v>
      </c>
      <c r="B31" s="3" t="s">
        <v>9259</v>
      </c>
      <c r="C31" s="3" t="s">
        <v>2744</v>
      </c>
      <c r="D31" s="3" t="s">
        <v>1421</v>
      </c>
      <c r="E31" s="3">
        <v>1</v>
      </c>
      <c r="F31" s="9">
        <v>1000</v>
      </c>
      <c r="G31" s="3">
        <v>140</v>
      </c>
      <c r="H31" s="7" t="s">
        <v>8087</v>
      </c>
      <c r="I31" s="9">
        <v>15000</v>
      </c>
      <c r="J31" s="3" t="s">
        <v>742</v>
      </c>
      <c r="K31" s="12" t="s">
        <v>9209</v>
      </c>
      <c r="L31" s="3" t="s">
        <v>3098</v>
      </c>
      <c r="M31" s="6" t="s">
        <v>20322</v>
      </c>
      <c r="N31" s="6" t="s">
        <v>20322</v>
      </c>
    </row>
    <row r="32" spans="1:14" ht="47.25">
      <c r="A32" s="3">
        <v>31</v>
      </c>
      <c r="B32" s="3" t="s">
        <v>9260</v>
      </c>
      <c r="C32" s="3" t="s">
        <v>2744</v>
      </c>
      <c r="D32" s="3" t="s">
        <v>1421</v>
      </c>
      <c r="E32" s="3">
        <v>1</v>
      </c>
      <c r="F32" s="9">
        <v>1000</v>
      </c>
      <c r="G32" s="3">
        <v>120</v>
      </c>
      <c r="H32" s="7" t="s">
        <v>8087</v>
      </c>
      <c r="I32" s="9">
        <v>13000</v>
      </c>
      <c r="J32" s="3" t="s">
        <v>742</v>
      </c>
      <c r="K32" s="12" t="s">
        <v>9209</v>
      </c>
      <c r="L32" s="3" t="s">
        <v>3098</v>
      </c>
      <c r="M32" s="6" t="s">
        <v>20322</v>
      </c>
      <c r="N32" s="6" t="s">
        <v>20322</v>
      </c>
    </row>
    <row r="33" spans="1:15" ht="47.25">
      <c r="A33" s="3">
        <v>32</v>
      </c>
      <c r="B33" s="3" t="s">
        <v>9261</v>
      </c>
      <c r="C33" s="3" t="s">
        <v>2744</v>
      </c>
      <c r="D33" s="3" t="s">
        <v>1421</v>
      </c>
      <c r="E33" s="3">
        <v>1</v>
      </c>
      <c r="F33" s="9">
        <v>1000</v>
      </c>
      <c r="G33" s="3">
        <v>136</v>
      </c>
      <c r="H33" s="7" t="s">
        <v>8087</v>
      </c>
      <c r="I33" s="9">
        <v>15000</v>
      </c>
      <c r="J33" s="3" t="s">
        <v>742</v>
      </c>
      <c r="K33" s="12" t="s">
        <v>9209</v>
      </c>
      <c r="L33" s="3" t="s">
        <v>3098</v>
      </c>
      <c r="M33" s="6" t="s">
        <v>20322</v>
      </c>
      <c r="N33" s="6" t="s">
        <v>20322</v>
      </c>
    </row>
    <row r="34" spans="1:15" ht="47.25">
      <c r="A34" s="3">
        <v>33</v>
      </c>
      <c r="B34" s="3" t="s">
        <v>9262</v>
      </c>
      <c r="C34" s="3" t="s">
        <v>2744</v>
      </c>
      <c r="D34" s="3" t="s">
        <v>1421</v>
      </c>
      <c r="E34" s="3">
        <v>1</v>
      </c>
      <c r="F34" s="9">
        <v>1000</v>
      </c>
      <c r="G34" s="3">
        <v>120</v>
      </c>
      <c r="H34" s="7" t="s">
        <v>8087</v>
      </c>
      <c r="I34" s="9">
        <v>13000</v>
      </c>
      <c r="J34" s="3" t="s">
        <v>742</v>
      </c>
      <c r="K34" s="12" t="s">
        <v>9209</v>
      </c>
      <c r="L34" s="3" t="s">
        <v>3098</v>
      </c>
      <c r="M34" s="6" t="s">
        <v>20322</v>
      </c>
      <c r="N34" s="6" t="s">
        <v>20322</v>
      </c>
    </row>
    <row r="35" spans="1:15" ht="47.25">
      <c r="A35" s="3">
        <v>34</v>
      </c>
      <c r="B35" s="3" t="s">
        <v>9263</v>
      </c>
      <c r="C35" s="3" t="s">
        <v>2744</v>
      </c>
      <c r="D35" s="3" t="s">
        <v>1421</v>
      </c>
      <c r="E35" s="3">
        <v>1</v>
      </c>
      <c r="F35" s="9">
        <v>2000</v>
      </c>
      <c r="G35" s="3">
        <v>72</v>
      </c>
      <c r="H35" s="7" t="s">
        <v>8087</v>
      </c>
      <c r="I35" s="9">
        <v>9000</v>
      </c>
      <c r="J35" s="3" t="s">
        <v>742</v>
      </c>
      <c r="K35" s="12" t="s">
        <v>9209</v>
      </c>
      <c r="L35" s="3" t="s">
        <v>3098</v>
      </c>
      <c r="M35" s="6" t="s">
        <v>20322</v>
      </c>
      <c r="N35" s="6" t="s">
        <v>20322</v>
      </c>
    </row>
    <row r="36" spans="1:15" ht="31.5">
      <c r="A36" s="3">
        <v>35</v>
      </c>
      <c r="B36" s="3" t="s">
        <v>9268</v>
      </c>
      <c r="C36" s="3" t="s">
        <v>2744</v>
      </c>
      <c r="D36" s="3" t="s">
        <v>3060</v>
      </c>
      <c r="E36" s="3">
        <v>1</v>
      </c>
      <c r="F36" s="9">
        <v>600</v>
      </c>
      <c r="G36" s="3">
        <v>272</v>
      </c>
      <c r="H36" s="7" t="s">
        <v>8076</v>
      </c>
      <c r="I36" s="9">
        <v>23000</v>
      </c>
      <c r="J36" s="3" t="s">
        <v>739</v>
      </c>
      <c r="K36" s="12" t="s">
        <v>9269</v>
      </c>
      <c r="L36" s="3" t="s">
        <v>1189</v>
      </c>
      <c r="M36" s="6" t="s">
        <v>20322</v>
      </c>
      <c r="N36" s="6" t="s">
        <v>20322</v>
      </c>
    </row>
    <row r="37" spans="1:15" ht="31.5">
      <c r="A37" s="3">
        <v>36</v>
      </c>
      <c r="B37" s="3" t="s">
        <v>9270</v>
      </c>
      <c r="C37" s="3" t="s">
        <v>2744</v>
      </c>
      <c r="D37" s="3" t="s">
        <v>3060</v>
      </c>
      <c r="E37" s="3">
        <v>1</v>
      </c>
      <c r="F37" s="9">
        <v>600</v>
      </c>
      <c r="G37" s="3">
        <v>272</v>
      </c>
      <c r="H37" s="7" t="s">
        <v>8076</v>
      </c>
      <c r="I37" s="9">
        <v>23000</v>
      </c>
      <c r="J37" s="3" t="s">
        <v>739</v>
      </c>
      <c r="K37" s="12" t="s">
        <v>9269</v>
      </c>
      <c r="L37" s="3" t="s">
        <v>1189</v>
      </c>
      <c r="M37" s="6" t="s">
        <v>20322</v>
      </c>
      <c r="N37" s="6" t="s">
        <v>20322</v>
      </c>
    </row>
    <row r="38" spans="1:15">
      <c r="A38" s="3">
        <v>37</v>
      </c>
      <c r="B38" s="3" t="s">
        <v>8159</v>
      </c>
      <c r="C38" s="3" t="s">
        <v>2744</v>
      </c>
      <c r="D38" s="3" t="s">
        <v>3060</v>
      </c>
      <c r="E38" s="3">
        <v>1</v>
      </c>
      <c r="F38" s="9">
        <v>600</v>
      </c>
      <c r="G38" s="3">
        <v>88</v>
      </c>
      <c r="H38" s="7" t="s">
        <v>8076</v>
      </c>
      <c r="I38" s="9">
        <v>9000</v>
      </c>
      <c r="J38" s="3" t="s">
        <v>739</v>
      </c>
      <c r="K38" s="12" t="s">
        <v>9269</v>
      </c>
      <c r="L38" s="3" t="s">
        <v>1189</v>
      </c>
      <c r="M38" s="6" t="s">
        <v>20322</v>
      </c>
      <c r="N38" s="6" t="s">
        <v>20322</v>
      </c>
    </row>
    <row r="39" spans="1:15">
      <c r="A39" s="3">
        <v>38</v>
      </c>
      <c r="B39" s="3" t="s">
        <v>8160</v>
      </c>
      <c r="C39" s="3" t="s">
        <v>2744</v>
      </c>
      <c r="D39" s="3" t="s">
        <v>3060</v>
      </c>
      <c r="E39" s="3">
        <v>1</v>
      </c>
      <c r="F39" s="9">
        <v>600</v>
      </c>
      <c r="G39" s="3">
        <v>104</v>
      </c>
      <c r="H39" s="7" t="s">
        <v>8076</v>
      </c>
      <c r="I39" s="9">
        <v>10000</v>
      </c>
      <c r="J39" s="3" t="s">
        <v>739</v>
      </c>
      <c r="K39" s="12" t="s">
        <v>9269</v>
      </c>
      <c r="L39" s="3" t="s">
        <v>1189</v>
      </c>
      <c r="M39" s="6" t="s">
        <v>20322</v>
      </c>
      <c r="N39" s="6" t="s">
        <v>20322</v>
      </c>
    </row>
    <row r="40" spans="1:15" ht="31.5">
      <c r="A40" s="3">
        <v>39</v>
      </c>
      <c r="B40" s="3" t="s">
        <v>9730</v>
      </c>
      <c r="C40" s="3" t="s">
        <v>2744</v>
      </c>
      <c r="D40" s="3" t="s">
        <v>3060</v>
      </c>
      <c r="E40" s="3" t="s">
        <v>8163</v>
      </c>
      <c r="F40" s="9">
        <v>1000</v>
      </c>
      <c r="G40" s="3">
        <v>100</v>
      </c>
      <c r="H40" s="7" t="s">
        <v>8076</v>
      </c>
      <c r="I40" s="9">
        <v>10000</v>
      </c>
      <c r="J40" s="3" t="s">
        <v>739</v>
      </c>
      <c r="K40" s="12" t="s">
        <v>9269</v>
      </c>
      <c r="L40" s="3" t="s">
        <v>1189</v>
      </c>
      <c r="M40" s="6" t="s">
        <v>20322</v>
      </c>
      <c r="N40" s="6" t="s">
        <v>20322</v>
      </c>
    </row>
    <row r="41" spans="1:15" ht="31.5">
      <c r="A41" s="3">
        <v>40</v>
      </c>
      <c r="B41" s="3" t="s">
        <v>4474</v>
      </c>
      <c r="C41" s="3" t="s">
        <v>4475</v>
      </c>
      <c r="D41" s="3" t="s">
        <v>3060</v>
      </c>
      <c r="E41" s="3">
        <v>1</v>
      </c>
      <c r="F41" s="9">
        <v>1000</v>
      </c>
      <c r="G41" s="3">
        <v>812</v>
      </c>
      <c r="H41" s="7" t="s">
        <v>8087</v>
      </c>
      <c r="I41" s="9">
        <v>73000</v>
      </c>
      <c r="J41" s="3" t="s">
        <v>740</v>
      </c>
      <c r="K41" s="12" t="s">
        <v>9269</v>
      </c>
      <c r="L41" s="3" t="s">
        <v>1189</v>
      </c>
      <c r="M41" s="6" t="s">
        <v>20322</v>
      </c>
      <c r="N41" s="6" t="s">
        <v>20322</v>
      </c>
    </row>
    <row r="42" spans="1:15" ht="63" customHeight="1">
      <c r="A42" s="3">
        <v>41</v>
      </c>
      <c r="B42" s="3" t="s">
        <v>4476</v>
      </c>
      <c r="C42" s="3" t="s">
        <v>4477</v>
      </c>
      <c r="D42" s="3" t="s">
        <v>3060</v>
      </c>
      <c r="E42" s="3">
        <v>1</v>
      </c>
      <c r="F42" s="9">
        <v>600</v>
      </c>
      <c r="G42" s="3">
        <v>388</v>
      </c>
      <c r="H42" s="7" t="s">
        <v>4478</v>
      </c>
      <c r="I42" s="9">
        <v>50000</v>
      </c>
      <c r="J42" s="3" t="s">
        <v>743</v>
      </c>
      <c r="K42" s="12" t="s">
        <v>9269</v>
      </c>
      <c r="L42" s="3" t="s">
        <v>1189</v>
      </c>
      <c r="M42" s="6" t="s">
        <v>20322</v>
      </c>
      <c r="N42" s="6" t="s">
        <v>20322</v>
      </c>
    </row>
    <row r="43" spans="1:15">
      <c r="A43" s="3">
        <v>42</v>
      </c>
      <c r="B43" s="3" t="s">
        <v>2159</v>
      </c>
      <c r="C43" s="3" t="s">
        <v>2160</v>
      </c>
      <c r="D43" s="3" t="s">
        <v>3060</v>
      </c>
      <c r="E43" s="3">
        <v>1</v>
      </c>
      <c r="F43" s="9">
        <v>500</v>
      </c>
      <c r="G43" s="3">
        <v>476</v>
      </c>
      <c r="H43" s="7" t="s">
        <v>2161</v>
      </c>
      <c r="I43" s="9">
        <v>55000</v>
      </c>
      <c r="J43" s="3" t="s">
        <v>741</v>
      </c>
      <c r="K43" s="13" t="s">
        <v>9269</v>
      </c>
      <c r="L43" s="3" t="s">
        <v>3100</v>
      </c>
      <c r="M43" s="6" t="s">
        <v>20322</v>
      </c>
      <c r="N43" s="6" t="s">
        <v>20322</v>
      </c>
    </row>
    <row r="44" spans="1:15" ht="31.5">
      <c r="A44" s="3">
        <v>43</v>
      </c>
      <c r="B44" s="3" t="s">
        <v>9271</v>
      </c>
      <c r="C44" s="3" t="s">
        <v>9272</v>
      </c>
      <c r="D44" s="3" t="s">
        <v>10338</v>
      </c>
      <c r="E44" s="3">
        <v>1</v>
      </c>
      <c r="F44" s="9">
        <v>700</v>
      </c>
      <c r="G44" s="3">
        <v>260</v>
      </c>
      <c r="H44" s="7" t="s">
        <v>8087</v>
      </c>
      <c r="I44" s="9">
        <v>34000</v>
      </c>
      <c r="J44" s="3" t="s">
        <v>740</v>
      </c>
      <c r="K44" s="12" t="s">
        <v>9269</v>
      </c>
      <c r="L44" s="3" t="s">
        <v>1189</v>
      </c>
      <c r="M44" s="6" t="s">
        <v>20322</v>
      </c>
      <c r="N44" s="6" t="s">
        <v>20322</v>
      </c>
    </row>
    <row r="45" spans="1:15" ht="31.5">
      <c r="A45" s="3">
        <v>44</v>
      </c>
      <c r="B45" s="3" t="s">
        <v>8161</v>
      </c>
      <c r="C45" s="3" t="s">
        <v>8030</v>
      </c>
      <c r="D45" s="3" t="s">
        <v>1162</v>
      </c>
      <c r="E45" s="3">
        <v>1</v>
      </c>
      <c r="F45" s="9">
        <v>5000</v>
      </c>
      <c r="G45" s="3">
        <v>232</v>
      </c>
      <c r="H45" s="7" t="s">
        <v>8076</v>
      </c>
      <c r="I45" s="9">
        <v>10000</v>
      </c>
      <c r="J45" s="3" t="s">
        <v>741</v>
      </c>
      <c r="K45" s="12" t="s">
        <v>9269</v>
      </c>
      <c r="L45" s="3" t="s">
        <v>1189</v>
      </c>
      <c r="M45" s="258" t="s">
        <v>20321</v>
      </c>
      <c r="N45" s="6" t="s">
        <v>20322</v>
      </c>
      <c r="O45" s="6" t="s">
        <v>20319</v>
      </c>
    </row>
    <row r="46" spans="1:15" ht="31.5">
      <c r="A46" s="3">
        <v>45</v>
      </c>
      <c r="B46" s="3" t="s">
        <v>8162</v>
      </c>
      <c r="C46" s="3" t="s">
        <v>8030</v>
      </c>
      <c r="D46" s="3" t="s">
        <v>1162</v>
      </c>
      <c r="E46" s="3">
        <v>1</v>
      </c>
      <c r="F46" s="9">
        <v>10000</v>
      </c>
      <c r="G46" s="3">
        <v>112</v>
      </c>
      <c r="H46" s="7" t="s">
        <v>8076</v>
      </c>
      <c r="I46" s="9">
        <v>5000</v>
      </c>
      <c r="J46" s="3" t="s">
        <v>741</v>
      </c>
      <c r="K46" s="12" t="s">
        <v>9269</v>
      </c>
      <c r="L46" s="3" t="s">
        <v>1189</v>
      </c>
      <c r="M46" s="6" t="s">
        <v>20322</v>
      </c>
      <c r="N46" s="6" t="s">
        <v>20322</v>
      </c>
    </row>
    <row r="47" spans="1:15" ht="31.5">
      <c r="A47" s="3">
        <v>46</v>
      </c>
      <c r="B47" s="3" t="s">
        <v>9264</v>
      </c>
      <c r="C47" s="3" t="s">
        <v>8166</v>
      </c>
      <c r="D47" s="3" t="s">
        <v>1162</v>
      </c>
      <c r="E47" s="3">
        <v>1</v>
      </c>
      <c r="F47" s="9">
        <v>1000</v>
      </c>
      <c r="G47" s="3">
        <v>88</v>
      </c>
      <c r="H47" s="7" t="s">
        <v>8087</v>
      </c>
      <c r="I47" s="9" t="s">
        <v>2750</v>
      </c>
      <c r="J47" s="3" t="s">
        <v>743</v>
      </c>
      <c r="K47" s="12" t="s">
        <v>9269</v>
      </c>
      <c r="L47" s="3" t="s">
        <v>3100</v>
      </c>
      <c r="M47" s="258" t="s">
        <v>20321</v>
      </c>
      <c r="N47" s="6" t="s">
        <v>20322</v>
      </c>
      <c r="O47" s="259" t="s">
        <v>20324</v>
      </c>
    </row>
    <row r="48" spans="1:15" ht="47.25">
      <c r="A48" s="3">
        <v>47</v>
      </c>
      <c r="B48" s="3" t="s">
        <v>23</v>
      </c>
      <c r="C48" s="3" t="s">
        <v>8166</v>
      </c>
      <c r="D48" s="3" t="s">
        <v>1162</v>
      </c>
      <c r="E48" s="3">
        <v>1</v>
      </c>
      <c r="F48" s="9">
        <v>2000</v>
      </c>
      <c r="G48" s="3">
        <v>94</v>
      </c>
      <c r="H48" s="7" t="s">
        <v>8087</v>
      </c>
      <c r="I48" s="9" t="s">
        <v>2750</v>
      </c>
      <c r="J48" s="3" t="s">
        <v>743</v>
      </c>
      <c r="K48" s="12" t="s">
        <v>9269</v>
      </c>
      <c r="L48" s="3" t="s">
        <v>3100</v>
      </c>
      <c r="M48" s="258" t="s">
        <v>20321</v>
      </c>
      <c r="N48" s="6" t="s">
        <v>20322</v>
      </c>
      <c r="O48" s="259" t="s">
        <v>20324</v>
      </c>
    </row>
    <row r="49" spans="1:14" ht="31.5">
      <c r="A49" s="3">
        <v>48</v>
      </c>
      <c r="B49" s="3" t="s">
        <v>5602</v>
      </c>
      <c r="C49" s="3" t="s">
        <v>5603</v>
      </c>
      <c r="D49" s="3" t="s">
        <v>1162</v>
      </c>
      <c r="E49" s="3">
        <v>1</v>
      </c>
      <c r="F49" s="9">
        <v>700</v>
      </c>
      <c r="G49" s="3">
        <v>304</v>
      </c>
      <c r="H49" s="7" t="s">
        <v>8087</v>
      </c>
      <c r="I49" s="9" t="s">
        <v>2750</v>
      </c>
      <c r="J49" s="3" t="s">
        <v>4978</v>
      </c>
      <c r="K49" s="12" t="s">
        <v>9269</v>
      </c>
      <c r="L49" s="3" t="s">
        <v>73</v>
      </c>
      <c r="M49" s="6" t="s">
        <v>20322</v>
      </c>
      <c r="N49" s="6" t="s">
        <v>20322</v>
      </c>
    </row>
    <row r="50" spans="1:14" ht="31.5">
      <c r="A50" s="3">
        <v>49</v>
      </c>
      <c r="B50" s="3" t="s">
        <v>4479</v>
      </c>
      <c r="C50" s="3" t="s">
        <v>4480</v>
      </c>
      <c r="D50" s="3" t="s">
        <v>1162</v>
      </c>
      <c r="E50" s="3">
        <v>1</v>
      </c>
      <c r="F50" s="9">
        <v>800</v>
      </c>
      <c r="G50" s="3">
        <v>304</v>
      </c>
      <c r="H50" s="7" t="s">
        <v>8087</v>
      </c>
      <c r="I50" s="9" t="s">
        <v>2750</v>
      </c>
      <c r="J50" s="3" t="s">
        <v>741</v>
      </c>
      <c r="K50" s="12" t="s">
        <v>9269</v>
      </c>
      <c r="L50" s="3" t="s">
        <v>1189</v>
      </c>
      <c r="M50" s="6" t="s">
        <v>20322</v>
      </c>
      <c r="N50" s="6" t="s">
        <v>20322</v>
      </c>
    </row>
    <row r="51" spans="1:14" ht="47.25">
      <c r="A51" s="3">
        <v>50</v>
      </c>
      <c r="B51" s="3" t="s">
        <v>4481</v>
      </c>
      <c r="C51" s="3" t="s">
        <v>4482</v>
      </c>
      <c r="D51" s="3" t="s">
        <v>1162</v>
      </c>
      <c r="E51" s="3">
        <v>1</v>
      </c>
      <c r="F51" s="9">
        <v>500</v>
      </c>
      <c r="G51" s="3">
        <v>308</v>
      </c>
      <c r="H51" s="7" t="s">
        <v>8087</v>
      </c>
      <c r="I51" s="9" t="s">
        <v>2750</v>
      </c>
      <c r="J51" s="3" t="s">
        <v>740</v>
      </c>
      <c r="K51" s="12" t="s">
        <v>9269</v>
      </c>
      <c r="L51" s="3" t="s">
        <v>3100</v>
      </c>
      <c r="M51" s="6" t="s">
        <v>20322</v>
      </c>
      <c r="N51" s="6" t="s">
        <v>20322</v>
      </c>
    </row>
    <row r="52" spans="1:14" ht="40.5" customHeight="1">
      <c r="A52" s="3">
        <v>51</v>
      </c>
      <c r="B52" s="3" t="s">
        <v>4469</v>
      </c>
      <c r="C52" s="3" t="s">
        <v>4470</v>
      </c>
      <c r="D52" s="3" t="s">
        <v>1162</v>
      </c>
      <c r="E52" s="3">
        <v>1</v>
      </c>
      <c r="F52" s="9">
        <v>540</v>
      </c>
      <c r="G52" s="3">
        <v>352</v>
      </c>
      <c r="H52" s="7" t="s">
        <v>8087</v>
      </c>
      <c r="I52" s="9" t="s">
        <v>2750</v>
      </c>
      <c r="J52" s="3" t="s">
        <v>741</v>
      </c>
      <c r="K52" s="12" t="s">
        <v>9269</v>
      </c>
      <c r="L52" s="3" t="s">
        <v>1189</v>
      </c>
      <c r="M52" s="6" t="s">
        <v>20322</v>
      </c>
      <c r="N52" s="6" t="s">
        <v>20322</v>
      </c>
    </row>
    <row r="53" spans="1:14" ht="31.5">
      <c r="A53" s="3">
        <v>52</v>
      </c>
      <c r="B53" s="3" t="s">
        <v>8164</v>
      </c>
      <c r="C53" s="3" t="s">
        <v>9626</v>
      </c>
      <c r="D53" s="3" t="s">
        <v>1421</v>
      </c>
      <c r="E53" s="3">
        <v>1</v>
      </c>
      <c r="F53" s="9">
        <v>800</v>
      </c>
      <c r="G53" s="3">
        <v>56</v>
      </c>
      <c r="H53" s="7" t="s">
        <v>8165</v>
      </c>
      <c r="I53" s="9" t="s">
        <v>2750</v>
      </c>
      <c r="J53" s="3" t="s">
        <v>744</v>
      </c>
      <c r="K53" s="12" t="s">
        <v>9269</v>
      </c>
      <c r="L53" s="3" t="s">
        <v>3099</v>
      </c>
      <c r="M53" s="6" t="s">
        <v>20322</v>
      </c>
      <c r="N53" s="6" t="s">
        <v>20322</v>
      </c>
    </row>
    <row r="54" spans="1:14" ht="31.5">
      <c r="A54" s="3">
        <v>53</v>
      </c>
      <c r="B54" s="3" t="s">
        <v>5600</v>
      </c>
      <c r="C54" s="3" t="s">
        <v>5601</v>
      </c>
      <c r="D54" s="3" t="s">
        <v>1421</v>
      </c>
      <c r="E54" s="3" t="s">
        <v>8163</v>
      </c>
      <c r="F54" s="9">
        <v>1500</v>
      </c>
      <c r="G54" s="3">
        <v>320</v>
      </c>
      <c r="H54" s="7" t="s">
        <v>8087</v>
      </c>
      <c r="I54" s="9">
        <v>40000</v>
      </c>
      <c r="J54" s="3" t="s">
        <v>740</v>
      </c>
      <c r="K54" s="12" t="s">
        <v>9269</v>
      </c>
      <c r="L54" s="3" t="s">
        <v>3101</v>
      </c>
      <c r="M54" s="6" t="s">
        <v>20322</v>
      </c>
      <c r="N54" s="6" t="s">
        <v>20322</v>
      </c>
    </row>
    <row r="55" spans="1:14" ht="31.5">
      <c r="A55" s="3">
        <v>54</v>
      </c>
      <c r="B55" s="3" t="s">
        <v>4471</v>
      </c>
      <c r="C55" s="3" t="s">
        <v>4472</v>
      </c>
      <c r="D55" s="3" t="s">
        <v>4473</v>
      </c>
      <c r="E55" s="3">
        <v>1</v>
      </c>
      <c r="F55" s="9">
        <v>500</v>
      </c>
      <c r="G55" s="3">
        <v>544</v>
      </c>
      <c r="H55" s="7" t="s">
        <v>8087</v>
      </c>
      <c r="I55" s="9">
        <v>50000</v>
      </c>
      <c r="J55" s="3" t="s">
        <v>741</v>
      </c>
      <c r="K55" s="12" t="s">
        <v>9269</v>
      </c>
      <c r="L55" s="3" t="s">
        <v>1189</v>
      </c>
      <c r="M55" s="6" t="s">
        <v>20322</v>
      </c>
      <c r="N55" s="6" t="s">
        <v>20322</v>
      </c>
    </row>
    <row r="56" spans="1:14" ht="31.5">
      <c r="A56" s="3">
        <v>55</v>
      </c>
      <c r="B56" s="3" t="s">
        <v>6890</v>
      </c>
      <c r="C56" s="3" t="s">
        <v>2744</v>
      </c>
      <c r="D56" s="3" t="s">
        <v>3060</v>
      </c>
      <c r="E56" s="3">
        <v>1</v>
      </c>
      <c r="F56" s="9">
        <v>500</v>
      </c>
      <c r="G56" s="3">
        <v>168</v>
      </c>
      <c r="H56" s="7" t="s">
        <v>8076</v>
      </c>
      <c r="I56" s="9">
        <v>18000</v>
      </c>
      <c r="J56" s="3" t="s">
        <v>752</v>
      </c>
      <c r="K56" s="12">
        <v>39121</v>
      </c>
      <c r="L56" s="3" t="s">
        <v>1189</v>
      </c>
      <c r="M56" s="6" t="s">
        <v>20322</v>
      </c>
      <c r="N56" s="6" t="s">
        <v>20322</v>
      </c>
    </row>
    <row r="57" spans="1:14" ht="31.5">
      <c r="A57" s="3">
        <v>56</v>
      </c>
      <c r="B57" s="3" t="s">
        <v>7992</v>
      </c>
      <c r="C57" s="3" t="s">
        <v>2744</v>
      </c>
      <c r="D57" s="3" t="s">
        <v>3060</v>
      </c>
      <c r="E57" s="3">
        <v>1</v>
      </c>
      <c r="F57" s="9">
        <v>600</v>
      </c>
      <c r="G57" s="3">
        <v>352</v>
      </c>
      <c r="H57" s="7" t="s">
        <v>8076</v>
      </c>
      <c r="I57" s="9">
        <v>35000</v>
      </c>
      <c r="J57" s="3" t="s">
        <v>752</v>
      </c>
      <c r="K57" s="12">
        <v>39121</v>
      </c>
      <c r="L57" s="3" t="s">
        <v>1189</v>
      </c>
      <c r="M57" s="6" t="s">
        <v>20322</v>
      </c>
      <c r="N57" s="6" t="s">
        <v>20322</v>
      </c>
    </row>
    <row r="58" spans="1:14" ht="31.5">
      <c r="A58" s="3">
        <v>57</v>
      </c>
      <c r="B58" s="3" t="s">
        <v>7993</v>
      </c>
      <c r="C58" s="3" t="s">
        <v>2744</v>
      </c>
      <c r="D58" s="3" t="s">
        <v>3060</v>
      </c>
      <c r="E58" s="3">
        <v>1</v>
      </c>
      <c r="F58" s="9">
        <v>540</v>
      </c>
      <c r="G58" s="3">
        <v>416</v>
      </c>
      <c r="H58" s="7" t="s">
        <v>8076</v>
      </c>
      <c r="I58" s="9">
        <v>40000</v>
      </c>
      <c r="J58" s="3" t="s">
        <v>752</v>
      </c>
      <c r="K58" s="12">
        <v>39121</v>
      </c>
      <c r="L58" s="3" t="s">
        <v>1189</v>
      </c>
      <c r="M58" s="6" t="s">
        <v>20322</v>
      </c>
      <c r="N58" s="6" t="s">
        <v>20322</v>
      </c>
    </row>
    <row r="59" spans="1:14" ht="31.5">
      <c r="A59" s="3">
        <v>58</v>
      </c>
      <c r="B59" s="3" t="s">
        <v>7994</v>
      </c>
      <c r="C59" s="3" t="s">
        <v>2744</v>
      </c>
      <c r="D59" s="3" t="s">
        <v>3060</v>
      </c>
      <c r="E59" s="3">
        <v>1</v>
      </c>
      <c r="F59" s="9">
        <v>500</v>
      </c>
      <c r="G59" s="3">
        <v>468</v>
      </c>
      <c r="H59" s="7" t="s">
        <v>8076</v>
      </c>
      <c r="I59" s="9">
        <v>45000</v>
      </c>
      <c r="J59" s="3" t="s">
        <v>752</v>
      </c>
      <c r="K59" s="12">
        <v>39121</v>
      </c>
      <c r="L59" s="3" t="s">
        <v>1189</v>
      </c>
      <c r="M59" s="6" t="s">
        <v>20322</v>
      </c>
      <c r="N59" s="6" t="s">
        <v>20322</v>
      </c>
    </row>
    <row r="60" spans="1:14" ht="31.5">
      <c r="A60" s="3">
        <v>59</v>
      </c>
      <c r="B60" s="3" t="s">
        <v>7997</v>
      </c>
      <c r="C60" s="3" t="s">
        <v>3224</v>
      </c>
      <c r="D60" s="3" t="s">
        <v>3060</v>
      </c>
      <c r="E60" s="3">
        <v>1</v>
      </c>
      <c r="F60" s="9">
        <v>1000</v>
      </c>
      <c r="G60" s="3">
        <v>384</v>
      </c>
      <c r="H60" s="7" t="s">
        <v>8087</v>
      </c>
      <c r="I60" s="9">
        <v>42000</v>
      </c>
      <c r="J60" s="3" t="s">
        <v>4978</v>
      </c>
      <c r="K60" s="12">
        <v>39121</v>
      </c>
      <c r="L60" s="3" t="s">
        <v>1189</v>
      </c>
      <c r="M60" s="6" t="s">
        <v>20322</v>
      </c>
      <c r="N60" s="6" t="s">
        <v>20322</v>
      </c>
    </row>
    <row r="61" spans="1:14" ht="31.5">
      <c r="A61" s="3">
        <v>60</v>
      </c>
      <c r="B61" s="3" t="s">
        <v>7998</v>
      </c>
      <c r="C61" s="3" t="s">
        <v>7999</v>
      </c>
      <c r="D61" s="3" t="s">
        <v>3060</v>
      </c>
      <c r="E61" s="3" t="s">
        <v>8163</v>
      </c>
      <c r="F61" s="9">
        <v>500</v>
      </c>
      <c r="G61" s="3">
        <v>564</v>
      </c>
      <c r="H61" s="7" t="s">
        <v>8087</v>
      </c>
      <c r="I61" s="9">
        <v>60000</v>
      </c>
      <c r="J61" s="3" t="s">
        <v>742</v>
      </c>
      <c r="K61" s="12">
        <v>39121</v>
      </c>
      <c r="L61" s="3" t="s">
        <v>1189</v>
      </c>
      <c r="M61" s="6" t="s">
        <v>20322</v>
      </c>
      <c r="N61" s="6" t="s">
        <v>20322</v>
      </c>
    </row>
    <row r="62" spans="1:14" ht="47.25">
      <c r="A62" s="3">
        <v>61</v>
      </c>
      <c r="B62" s="3" t="s">
        <v>7995</v>
      </c>
      <c r="C62" s="3" t="s">
        <v>7996</v>
      </c>
      <c r="D62" s="3" t="s">
        <v>1421</v>
      </c>
      <c r="E62" s="3">
        <v>1</v>
      </c>
      <c r="F62" s="9">
        <v>1000</v>
      </c>
      <c r="G62" s="3">
        <v>120</v>
      </c>
      <c r="H62" s="7" t="s">
        <v>8087</v>
      </c>
      <c r="I62" s="9">
        <v>20000</v>
      </c>
      <c r="J62" s="3" t="s">
        <v>753</v>
      </c>
      <c r="K62" s="12">
        <v>39121</v>
      </c>
      <c r="L62" s="3" t="s">
        <v>1031</v>
      </c>
      <c r="M62" s="6" t="s">
        <v>20322</v>
      </c>
      <c r="N62" s="6" t="s">
        <v>20322</v>
      </c>
    </row>
    <row r="63" spans="1:14" ht="47.25">
      <c r="A63" s="3">
        <v>62</v>
      </c>
      <c r="B63" s="3" t="s">
        <v>5759</v>
      </c>
      <c r="C63" s="3" t="s">
        <v>3491</v>
      </c>
      <c r="D63" s="3" t="s">
        <v>4473</v>
      </c>
      <c r="E63" s="3" t="s">
        <v>8163</v>
      </c>
      <c r="F63" s="9">
        <v>2000</v>
      </c>
      <c r="G63" s="3">
        <v>626</v>
      </c>
      <c r="H63" s="7" t="s">
        <v>8087</v>
      </c>
      <c r="I63" s="9">
        <v>70000</v>
      </c>
      <c r="J63" s="3" t="s">
        <v>7322</v>
      </c>
      <c r="K63" s="12">
        <v>39121</v>
      </c>
      <c r="L63" s="3" t="s">
        <v>4302</v>
      </c>
      <c r="M63" s="6" t="s">
        <v>20322</v>
      </c>
      <c r="N63" s="6" t="s">
        <v>20322</v>
      </c>
    </row>
    <row r="64" spans="1:14" ht="47.25">
      <c r="A64" s="3">
        <v>63</v>
      </c>
      <c r="B64" s="3" t="s">
        <v>1237</v>
      </c>
      <c r="C64" s="3" t="s">
        <v>2744</v>
      </c>
      <c r="D64" s="3" t="s">
        <v>3060</v>
      </c>
      <c r="E64" s="3">
        <v>1</v>
      </c>
      <c r="F64" s="9">
        <v>5000</v>
      </c>
      <c r="G64" s="3">
        <v>140</v>
      </c>
      <c r="H64" s="7" t="s">
        <v>8076</v>
      </c>
      <c r="I64" s="9">
        <v>13000</v>
      </c>
      <c r="J64" s="3" t="s">
        <v>739</v>
      </c>
      <c r="K64" s="12" t="s">
        <v>1238</v>
      </c>
      <c r="L64" s="3" t="s">
        <v>1189</v>
      </c>
      <c r="M64" s="6" t="s">
        <v>20322</v>
      </c>
      <c r="N64" s="6" t="s">
        <v>20322</v>
      </c>
    </row>
    <row r="65" spans="1:14" ht="63">
      <c r="A65" s="3">
        <v>64</v>
      </c>
      <c r="B65" s="3" t="s">
        <v>1239</v>
      </c>
      <c r="C65" s="3" t="s">
        <v>2744</v>
      </c>
      <c r="D65" s="3" t="s">
        <v>3060</v>
      </c>
      <c r="E65" s="3">
        <v>1</v>
      </c>
      <c r="F65" s="9">
        <v>500</v>
      </c>
      <c r="G65" s="3">
        <v>56</v>
      </c>
      <c r="H65" s="7" t="s">
        <v>8076</v>
      </c>
      <c r="I65" s="9">
        <v>7000</v>
      </c>
      <c r="J65" s="3" t="s">
        <v>739</v>
      </c>
      <c r="K65" s="12" t="s">
        <v>1238</v>
      </c>
      <c r="L65" s="3" t="s">
        <v>1189</v>
      </c>
      <c r="M65" s="6" t="s">
        <v>20322</v>
      </c>
      <c r="N65" s="6" t="s">
        <v>20322</v>
      </c>
    </row>
    <row r="66" spans="1:14" ht="31.5">
      <c r="A66" s="3">
        <v>65</v>
      </c>
      <c r="B66" s="3" t="s">
        <v>1240</v>
      </c>
      <c r="C66" s="3" t="s">
        <v>2744</v>
      </c>
      <c r="D66" s="3" t="s">
        <v>3060</v>
      </c>
      <c r="E66" s="3">
        <v>1</v>
      </c>
      <c r="F66" s="9">
        <v>1000</v>
      </c>
      <c r="G66" s="3">
        <v>44</v>
      </c>
      <c r="H66" s="7" t="s">
        <v>8076</v>
      </c>
      <c r="I66" s="9">
        <v>6000</v>
      </c>
      <c r="J66" s="3" t="s">
        <v>739</v>
      </c>
      <c r="K66" s="12" t="s">
        <v>1238</v>
      </c>
      <c r="L66" s="3" t="s">
        <v>1189</v>
      </c>
      <c r="M66" s="6" t="s">
        <v>20322</v>
      </c>
      <c r="N66" s="6" t="s">
        <v>20322</v>
      </c>
    </row>
    <row r="67" spans="1:14" ht="31.5">
      <c r="A67" s="3">
        <v>66</v>
      </c>
      <c r="B67" s="3" t="s">
        <v>1241</v>
      </c>
      <c r="C67" s="3" t="s">
        <v>2744</v>
      </c>
      <c r="D67" s="3" t="s">
        <v>3060</v>
      </c>
      <c r="E67" s="3">
        <v>1</v>
      </c>
      <c r="F67" s="9">
        <v>1040</v>
      </c>
      <c r="G67" s="3">
        <v>80</v>
      </c>
      <c r="H67" s="7" t="s">
        <v>8076</v>
      </c>
      <c r="I67" s="9">
        <v>9000</v>
      </c>
      <c r="J67" s="3" t="s">
        <v>739</v>
      </c>
      <c r="K67" s="12" t="s">
        <v>1238</v>
      </c>
      <c r="L67" s="3" t="s">
        <v>1189</v>
      </c>
      <c r="M67" s="6" t="s">
        <v>20322</v>
      </c>
      <c r="N67" s="6" t="s">
        <v>20322</v>
      </c>
    </row>
    <row r="68" spans="1:14" ht="31.5">
      <c r="A68" s="3">
        <v>67</v>
      </c>
      <c r="B68" s="3" t="s">
        <v>1242</v>
      </c>
      <c r="C68" s="3" t="s">
        <v>2744</v>
      </c>
      <c r="D68" s="3" t="s">
        <v>3060</v>
      </c>
      <c r="E68" s="3">
        <v>1</v>
      </c>
      <c r="F68" s="9">
        <v>700</v>
      </c>
      <c r="G68" s="3">
        <v>648</v>
      </c>
      <c r="H68" s="7" t="s">
        <v>8087</v>
      </c>
      <c r="I68" s="9">
        <v>50000</v>
      </c>
      <c r="J68" s="3" t="s">
        <v>739</v>
      </c>
      <c r="K68" s="12" t="s">
        <v>1238</v>
      </c>
      <c r="L68" s="3" t="s">
        <v>1189</v>
      </c>
      <c r="M68" s="6" t="s">
        <v>20322</v>
      </c>
      <c r="N68" s="6" t="s">
        <v>20322</v>
      </c>
    </row>
    <row r="69" spans="1:14" ht="47.25">
      <c r="A69" s="3">
        <v>68</v>
      </c>
      <c r="B69" s="3" t="s">
        <v>1243</v>
      </c>
      <c r="C69" s="3" t="s">
        <v>2744</v>
      </c>
      <c r="D69" s="3" t="s">
        <v>1162</v>
      </c>
      <c r="E69" s="3">
        <v>1</v>
      </c>
      <c r="F69" s="9">
        <v>420</v>
      </c>
      <c r="G69" s="3">
        <v>352</v>
      </c>
      <c r="H69" s="7" t="s">
        <v>2161</v>
      </c>
      <c r="I69" s="9" t="s">
        <v>2750</v>
      </c>
      <c r="J69" s="3" t="s">
        <v>741</v>
      </c>
      <c r="K69" s="12" t="s">
        <v>1238</v>
      </c>
      <c r="L69" s="3" t="s">
        <v>3100</v>
      </c>
      <c r="M69" s="6" t="s">
        <v>20322</v>
      </c>
      <c r="N69" s="6" t="s">
        <v>20322</v>
      </c>
    </row>
    <row r="70" spans="1:14" ht="47.25">
      <c r="A70" s="3">
        <v>69</v>
      </c>
      <c r="B70" s="3" t="s">
        <v>1168</v>
      </c>
      <c r="C70" s="3" t="s">
        <v>2744</v>
      </c>
      <c r="D70" s="3" t="s">
        <v>1162</v>
      </c>
      <c r="E70" s="3">
        <v>1</v>
      </c>
      <c r="F70" s="9">
        <v>500</v>
      </c>
      <c r="G70" s="3">
        <v>596</v>
      </c>
      <c r="H70" s="7" t="s">
        <v>2161</v>
      </c>
      <c r="I70" s="9" t="s">
        <v>2750</v>
      </c>
      <c r="J70" s="3" t="s">
        <v>4978</v>
      </c>
      <c r="K70" s="12" t="s">
        <v>1238</v>
      </c>
      <c r="L70" s="3" t="s">
        <v>1962</v>
      </c>
      <c r="M70" s="6" t="s">
        <v>20322</v>
      </c>
      <c r="N70" s="6" t="s">
        <v>20322</v>
      </c>
    </row>
    <row r="71" spans="1:14" ht="31.5">
      <c r="A71" s="3">
        <v>70</v>
      </c>
      <c r="B71" s="3" t="s">
        <v>1293</v>
      </c>
      <c r="C71" s="3" t="s">
        <v>1244</v>
      </c>
      <c r="D71" s="3" t="s">
        <v>3060</v>
      </c>
      <c r="E71" s="3">
        <v>1</v>
      </c>
      <c r="F71" s="9">
        <v>500</v>
      </c>
      <c r="G71" s="3">
        <v>128</v>
      </c>
      <c r="H71" s="7" t="s">
        <v>8076</v>
      </c>
      <c r="I71" s="9">
        <v>12000</v>
      </c>
      <c r="J71" s="3" t="s">
        <v>741</v>
      </c>
      <c r="K71" s="12" t="s">
        <v>1401</v>
      </c>
      <c r="L71" s="3" t="s">
        <v>1189</v>
      </c>
      <c r="M71" s="6" t="s">
        <v>20322</v>
      </c>
      <c r="N71" s="6" t="s">
        <v>20322</v>
      </c>
    </row>
    <row r="72" spans="1:14" ht="31.5">
      <c r="A72" s="3">
        <v>71</v>
      </c>
      <c r="B72" s="3" t="s">
        <v>1246</v>
      </c>
      <c r="C72" s="3" t="s">
        <v>1247</v>
      </c>
      <c r="D72" s="3" t="s">
        <v>3060</v>
      </c>
      <c r="E72" s="3" t="s">
        <v>8163</v>
      </c>
      <c r="F72" s="9">
        <v>2000</v>
      </c>
      <c r="G72" s="3">
        <v>476</v>
      </c>
      <c r="H72" s="7" t="s">
        <v>8087</v>
      </c>
      <c r="I72" s="9">
        <v>31000</v>
      </c>
      <c r="J72" s="3" t="s">
        <v>741</v>
      </c>
      <c r="K72" s="12" t="s">
        <v>1401</v>
      </c>
      <c r="L72" s="3" t="s">
        <v>1963</v>
      </c>
      <c r="M72" s="6" t="s">
        <v>20322</v>
      </c>
      <c r="N72" s="6" t="s">
        <v>20322</v>
      </c>
    </row>
    <row r="73" spans="1:14" ht="47.25">
      <c r="A73" s="3">
        <v>72</v>
      </c>
      <c r="B73" s="3" t="s">
        <v>1250</v>
      </c>
      <c r="C73" s="3" t="s">
        <v>4395</v>
      </c>
      <c r="D73" s="3" t="s">
        <v>3060</v>
      </c>
      <c r="E73" s="3">
        <v>1</v>
      </c>
      <c r="F73" s="9">
        <v>640</v>
      </c>
      <c r="G73" s="3">
        <v>84</v>
      </c>
      <c r="H73" s="7" t="s">
        <v>2161</v>
      </c>
      <c r="I73" s="9" t="s">
        <v>2750</v>
      </c>
      <c r="J73" s="3" t="s">
        <v>747</v>
      </c>
      <c r="K73" s="12" t="s">
        <v>1401</v>
      </c>
      <c r="L73" s="3" t="s">
        <v>1189</v>
      </c>
      <c r="M73" s="6" t="s">
        <v>20322</v>
      </c>
      <c r="N73" s="6" t="s">
        <v>20322</v>
      </c>
    </row>
    <row r="74" spans="1:14" ht="31.5">
      <c r="A74" s="3">
        <v>73</v>
      </c>
      <c r="B74" s="3" t="s">
        <v>1248</v>
      </c>
      <c r="C74" s="3" t="s">
        <v>1249</v>
      </c>
      <c r="D74" s="3" t="s">
        <v>1162</v>
      </c>
      <c r="E74" s="3">
        <v>1</v>
      </c>
      <c r="F74" s="9">
        <v>1060</v>
      </c>
      <c r="G74" s="3">
        <v>704</v>
      </c>
      <c r="H74" s="7" t="s">
        <v>1228</v>
      </c>
      <c r="I74" s="9" t="s">
        <v>2750</v>
      </c>
      <c r="J74" s="3" t="s">
        <v>2724</v>
      </c>
      <c r="K74" s="12" t="s">
        <v>1401</v>
      </c>
      <c r="L74" s="3" t="s">
        <v>1963</v>
      </c>
      <c r="M74" s="6" t="s">
        <v>20322</v>
      </c>
      <c r="N74" s="6" t="s">
        <v>20322</v>
      </c>
    </row>
    <row r="75" spans="1:14" ht="31.5">
      <c r="A75" s="3">
        <v>74</v>
      </c>
      <c r="B75" s="3" t="s">
        <v>1245</v>
      </c>
      <c r="C75" s="3" t="s">
        <v>2744</v>
      </c>
      <c r="D75" s="3" t="s">
        <v>1421</v>
      </c>
      <c r="E75" s="3">
        <v>1</v>
      </c>
      <c r="F75" s="9">
        <v>1000</v>
      </c>
      <c r="G75" s="3">
        <v>276</v>
      </c>
      <c r="H75" s="7" t="s">
        <v>8087</v>
      </c>
      <c r="I75" s="9">
        <v>31000</v>
      </c>
      <c r="J75" s="3" t="s">
        <v>2724</v>
      </c>
      <c r="K75" s="12" t="s">
        <v>1401</v>
      </c>
      <c r="L75" s="3" t="s">
        <v>3104</v>
      </c>
      <c r="M75" s="6" t="s">
        <v>20322</v>
      </c>
      <c r="N75" s="6" t="s">
        <v>20322</v>
      </c>
    </row>
    <row r="76" spans="1:14" ht="47.25">
      <c r="A76" s="3">
        <v>75</v>
      </c>
      <c r="B76" s="3" t="s">
        <v>1399</v>
      </c>
      <c r="C76" s="3" t="s">
        <v>1400</v>
      </c>
      <c r="D76" s="3" t="s">
        <v>4473</v>
      </c>
      <c r="E76" s="3">
        <v>1</v>
      </c>
      <c r="F76" s="9">
        <v>500</v>
      </c>
      <c r="G76" s="3">
        <v>100</v>
      </c>
      <c r="H76" s="7" t="s">
        <v>8076</v>
      </c>
      <c r="I76" s="9">
        <v>10000</v>
      </c>
      <c r="J76" s="3" t="s">
        <v>742</v>
      </c>
      <c r="K76" s="12" t="s">
        <v>1401</v>
      </c>
      <c r="L76" s="3" t="s">
        <v>1189</v>
      </c>
      <c r="M76" s="6" t="s">
        <v>20322</v>
      </c>
      <c r="N76" s="6" t="s">
        <v>20322</v>
      </c>
    </row>
    <row r="77" spans="1:14" ht="31.5">
      <c r="A77" s="3">
        <v>76</v>
      </c>
      <c r="B77" s="3" t="s">
        <v>1251</v>
      </c>
      <c r="C77" s="3" t="s">
        <v>2744</v>
      </c>
      <c r="D77" s="3" t="s">
        <v>3060</v>
      </c>
      <c r="E77" s="3">
        <v>1</v>
      </c>
      <c r="F77" s="9">
        <v>6000</v>
      </c>
      <c r="G77" s="3">
        <v>120</v>
      </c>
      <c r="H77" s="7" t="s">
        <v>8076</v>
      </c>
      <c r="I77" s="9">
        <v>12000</v>
      </c>
      <c r="J77" s="3" t="s">
        <v>739</v>
      </c>
      <c r="K77" s="12" t="s">
        <v>1252</v>
      </c>
      <c r="L77" s="3" t="s">
        <v>1189</v>
      </c>
      <c r="M77" s="6" t="s">
        <v>20322</v>
      </c>
      <c r="N77" s="6" t="s">
        <v>20322</v>
      </c>
    </row>
    <row r="78" spans="1:14" ht="31.5">
      <c r="A78" s="3">
        <v>77</v>
      </c>
      <c r="B78" s="3" t="s">
        <v>1253</v>
      </c>
      <c r="C78" s="3" t="s">
        <v>1254</v>
      </c>
      <c r="D78" s="3" t="s">
        <v>3060</v>
      </c>
      <c r="E78" s="3">
        <v>1</v>
      </c>
      <c r="F78" s="9">
        <v>1200</v>
      </c>
      <c r="G78" s="3">
        <v>220</v>
      </c>
      <c r="H78" s="7" t="s">
        <v>8076</v>
      </c>
      <c r="I78" s="9">
        <v>19000</v>
      </c>
      <c r="J78" s="3" t="s">
        <v>739</v>
      </c>
      <c r="K78" s="12" t="s">
        <v>1252</v>
      </c>
      <c r="L78" s="3" t="s">
        <v>1189</v>
      </c>
      <c r="M78" s="6" t="s">
        <v>20322</v>
      </c>
      <c r="N78" s="6" t="s">
        <v>20322</v>
      </c>
    </row>
    <row r="79" spans="1:14" ht="47.25">
      <c r="A79" s="3">
        <v>78</v>
      </c>
      <c r="B79" s="3" t="s">
        <v>5590</v>
      </c>
      <c r="C79" s="3" t="s">
        <v>2744</v>
      </c>
      <c r="D79" s="3" t="s">
        <v>3060</v>
      </c>
      <c r="E79" s="3">
        <v>1</v>
      </c>
      <c r="F79" s="9">
        <v>1000</v>
      </c>
      <c r="G79" s="3">
        <v>328</v>
      </c>
      <c r="H79" s="7" t="s">
        <v>8076</v>
      </c>
      <c r="I79" s="9">
        <v>27000</v>
      </c>
      <c r="J79" s="3" t="s">
        <v>739</v>
      </c>
      <c r="K79" s="12" t="s">
        <v>1252</v>
      </c>
      <c r="L79" s="3" t="s">
        <v>1189</v>
      </c>
      <c r="M79" s="6" t="s">
        <v>20322</v>
      </c>
      <c r="N79" s="6" t="s">
        <v>20322</v>
      </c>
    </row>
    <row r="80" spans="1:14" ht="31.5">
      <c r="A80" s="3">
        <v>79</v>
      </c>
      <c r="B80" s="3" t="s">
        <v>5591</v>
      </c>
      <c r="C80" s="3" t="s">
        <v>5592</v>
      </c>
      <c r="D80" s="3" t="s">
        <v>3060</v>
      </c>
      <c r="E80" s="3">
        <v>1</v>
      </c>
      <c r="F80" s="9">
        <v>500</v>
      </c>
      <c r="G80" s="3">
        <v>104</v>
      </c>
      <c r="H80" s="7" t="s">
        <v>8076</v>
      </c>
      <c r="I80" s="9">
        <v>11000</v>
      </c>
      <c r="J80" s="3" t="s">
        <v>739</v>
      </c>
      <c r="K80" s="12" t="s">
        <v>1252</v>
      </c>
      <c r="L80" s="3" t="s">
        <v>1189</v>
      </c>
      <c r="M80" s="6" t="s">
        <v>20322</v>
      </c>
      <c r="N80" s="6" t="s">
        <v>20322</v>
      </c>
    </row>
    <row r="81" spans="1:15" ht="47.25">
      <c r="A81" s="3">
        <v>80</v>
      </c>
      <c r="B81" s="3" t="s">
        <v>5593</v>
      </c>
      <c r="C81" s="3" t="s">
        <v>2744</v>
      </c>
      <c r="D81" s="3" t="s">
        <v>3060</v>
      </c>
      <c r="E81" s="3">
        <v>1</v>
      </c>
      <c r="F81" s="9">
        <v>1000</v>
      </c>
      <c r="G81" s="3">
        <v>236</v>
      </c>
      <c r="H81" s="7" t="s">
        <v>8076</v>
      </c>
      <c r="I81" s="9">
        <v>20000</v>
      </c>
      <c r="J81" s="3" t="s">
        <v>739</v>
      </c>
      <c r="K81" s="12" t="s">
        <v>1252</v>
      </c>
      <c r="L81" s="3" t="s">
        <v>1189</v>
      </c>
      <c r="M81" s="6" t="s">
        <v>20322</v>
      </c>
      <c r="N81" s="6" t="s">
        <v>20322</v>
      </c>
    </row>
    <row r="82" spans="1:15">
      <c r="A82" s="3">
        <v>81</v>
      </c>
      <c r="B82" s="3" t="s">
        <v>5594</v>
      </c>
      <c r="C82" s="3" t="s">
        <v>2744</v>
      </c>
      <c r="D82" s="3" t="s">
        <v>3060</v>
      </c>
      <c r="E82" s="3">
        <v>1</v>
      </c>
      <c r="F82" s="9">
        <v>700</v>
      </c>
      <c r="G82" s="3">
        <v>124</v>
      </c>
      <c r="H82" s="7" t="s">
        <v>8076</v>
      </c>
      <c r="I82" s="9">
        <v>12000</v>
      </c>
      <c r="J82" s="3" t="s">
        <v>739</v>
      </c>
      <c r="K82" s="12" t="s">
        <v>1252</v>
      </c>
      <c r="L82" s="3" t="s">
        <v>1189</v>
      </c>
      <c r="M82" s="6" t="s">
        <v>20322</v>
      </c>
      <c r="N82" s="6" t="s">
        <v>20322</v>
      </c>
    </row>
    <row r="83" spans="1:15" ht="31.5">
      <c r="A83" s="3">
        <v>82</v>
      </c>
      <c r="B83" s="3" t="s">
        <v>5595</v>
      </c>
      <c r="C83" s="3" t="s">
        <v>2744</v>
      </c>
      <c r="D83" s="3" t="s">
        <v>3060</v>
      </c>
      <c r="E83" s="3">
        <v>1</v>
      </c>
      <c r="F83" s="9">
        <v>1000</v>
      </c>
      <c r="G83" s="3">
        <v>268</v>
      </c>
      <c r="H83" s="7" t="s">
        <v>8076</v>
      </c>
      <c r="I83" s="9">
        <v>23000</v>
      </c>
      <c r="J83" s="3" t="s">
        <v>739</v>
      </c>
      <c r="K83" s="12" t="s">
        <v>1252</v>
      </c>
      <c r="L83" s="3" t="s">
        <v>1189</v>
      </c>
      <c r="M83" s="6" t="s">
        <v>20322</v>
      </c>
      <c r="N83" s="6" t="s">
        <v>20322</v>
      </c>
    </row>
    <row r="84" spans="1:15" ht="31.5">
      <c r="A84" s="3">
        <v>83</v>
      </c>
      <c r="B84" s="3" t="s">
        <v>5596</v>
      </c>
      <c r="C84" s="3" t="s">
        <v>2744</v>
      </c>
      <c r="D84" s="3" t="s">
        <v>3060</v>
      </c>
      <c r="E84" s="3">
        <v>1</v>
      </c>
      <c r="F84" s="9">
        <v>700</v>
      </c>
      <c r="G84" s="3">
        <v>132</v>
      </c>
      <c r="H84" s="7" t="s">
        <v>8076</v>
      </c>
      <c r="I84" s="9">
        <v>12000</v>
      </c>
      <c r="J84" s="3" t="s">
        <v>739</v>
      </c>
      <c r="K84" s="12" t="s">
        <v>1252</v>
      </c>
      <c r="L84" s="3" t="s">
        <v>1189</v>
      </c>
      <c r="M84" s="6" t="s">
        <v>20322</v>
      </c>
      <c r="N84" s="6" t="s">
        <v>20322</v>
      </c>
    </row>
    <row r="85" spans="1:15" ht="31.5">
      <c r="A85" s="3">
        <v>84</v>
      </c>
      <c r="B85" s="3" t="s">
        <v>5597</v>
      </c>
      <c r="C85" s="3" t="s">
        <v>2744</v>
      </c>
      <c r="D85" s="3" t="s">
        <v>3060</v>
      </c>
      <c r="E85" s="3">
        <v>1</v>
      </c>
      <c r="F85" s="9">
        <v>700</v>
      </c>
      <c r="G85" s="3">
        <v>196</v>
      </c>
      <c r="H85" s="7" t="s">
        <v>8076</v>
      </c>
      <c r="I85" s="9">
        <v>17000</v>
      </c>
      <c r="J85" s="3" t="s">
        <v>739</v>
      </c>
      <c r="K85" s="12" t="s">
        <v>1252</v>
      </c>
      <c r="L85" s="3" t="s">
        <v>1189</v>
      </c>
      <c r="M85" s="6" t="s">
        <v>20322</v>
      </c>
      <c r="N85" s="6" t="s">
        <v>20322</v>
      </c>
    </row>
    <row r="86" spans="1:15" ht="31.5">
      <c r="A86" s="3">
        <v>85</v>
      </c>
      <c r="B86" s="3" t="s">
        <v>5598</v>
      </c>
      <c r="C86" s="3" t="s">
        <v>4395</v>
      </c>
      <c r="D86" s="3" t="s">
        <v>10338</v>
      </c>
      <c r="E86" s="3">
        <v>1</v>
      </c>
      <c r="F86" s="9">
        <v>500</v>
      </c>
      <c r="G86" s="3">
        <v>376</v>
      </c>
      <c r="H86" s="7" t="s">
        <v>8087</v>
      </c>
      <c r="I86" s="9">
        <v>36000</v>
      </c>
      <c r="J86" s="3" t="s">
        <v>746</v>
      </c>
      <c r="K86" s="12" t="s">
        <v>1252</v>
      </c>
      <c r="L86" s="3" t="s">
        <v>1189</v>
      </c>
      <c r="M86" s="6" t="s">
        <v>20322</v>
      </c>
      <c r="N86" s="6" t="s">
        <v>20322</v>
      </c>
    </row>
    <row r="87" spans="1:15" ht="31.5">
      <c r="A87" s="3">
        <v>86</v>
      </c>
      <c r="B87" s="3" t="s">
        <v>5599</v>
      </c>
      <c r="C87" s="3" t="s">
        <v>2141</v>
      </c>
      <c r="D87" s="3" t="s">
        <v>4473</v>
      </c>
      <c r="E87" s="3">
        <v>1</v>
      </c>
      <c r="F87" s="9">
        <v>3040</v>
      </c>
      <c r="G87" s="3">
        <v>576</v>
      </c>
      <c r="H87" s="7" t="s">
        <v>1228</v>
      </c>
      <c r="I87" s="9" t="s">
        <v>2750</v>
      </c>
      <c r="J87" s="3" t="s">
        <v>742</v>
      </c>
      <c r="K87" s="12" t="s">
        <v>1252</v>
      </c>
      <c r="L87" s="3" t="s">
        <v>73</v>
      </c>
      <c r="M87" s="6" t="s">
        <v>20322</v>
      </c>
      <c r="N87" s="6" t="s">
        <v>20322</v>
      </c>
    </row>
    <row r="88" spans="1:15" ht="31.5">
      <c r="A88" s="3">
        <v>87</v>
      </c>
      <c r="B88" s="3" t="s">
        <v>5618</v>
      </c>
      <c r="C88" s="3" t="s">
        <v>3770</v>
      </c>
      <c r="D88" s="3" t="s">
        <v>3060</v>
      </c>
      <c r="E88" s="3">
        <v>1</v>
      </c>
      <c r="F88" s="9">
        <v>1000</v>
      </c>
      <c r="G88" s="3">
        <v>256</v>
      </c>
      <c r="H88" s="7" t="s">
        <v>8087</v>
      </c>
      <c r="I88" s="9">
        <v>25000</v>
      </c>
      <c r="J88" s="3" t="s">
        <v>740</v>
      </c>
      <c r="K88" s="12">
        <v>39177</v>
      </c>
      <c r="L88" s="3" t="s">
        <v>1189</v>
      </c>
      <c r="M88" s="6" t="s">
        <v>20322</v>
      </c>
      <c r="N88" s="6" t="s">
        <v>20322</v>
      </c>
    </row>
    <row r="89" spans="1:15">
      <c r="A89" s="3">
        <v>88</v>
      </c>
      <c r="B89" s="3" t="s">
        <v>5620</v>
      </c>
      <c r="C89" s="3" t="s">
        <v>5621</v>
      </c>
      <c r="D89" s="3" t="s">
        <v>3060</v>
      </c>
      <c r="E89" s="3">
        <v>1</v>
      </c>
      <c r="F89" s="9">
        <v>500</v>
      </c>
      <c r="G89" s="3">
        <v>788</v>
      </c>
      <c r="H89" s="7" t="s">
        <v>1228</v>
      </c>
      <c r="I89" s="9">
        <v>83000</v>
      </c>
      <c r="J89" s="3" t="s">
        <v>4978</v>
      </c>
      <c r="K89" s="12">
        <v>39177</v>
      </c>
      <c r="L89" s="3" t="s">
        <v>1189</v>
      </c>
      <c r="M89" s="258" t="s">
        <v>20321</v>
      </c>
      <c r="N89" s="6" t="s">
        <v>20322</v>
      </c>
      <c r="O89" s="6" t="s">
        <v>20319</v>
      </c>
    </row>
    <row r="90" spans="1:15" ht="47.25">
      <c r="A90" s="3">
        <v>89</v>
      </c>
      <c r="B90" s="3" t="s">
        <v>6884</v>
      </c>
      <c r="C90" s="3" t="s">
        <v>6885</v>
      </c>
      <c r="D90" s="3" t="s">
        <v>3060</v>
      </c>
      <c r="E90" s="3">
        <v>1</v>
      </c>
      <c r="F90" s="9">
        <v>500</v>
      </c>
      <c r="G90" s="3">
        <v>764</v>
      </c>
      <c r="H90" s="7" t="s">
        <v>2161</v>
      </c>
      <c r="I90" s="9">
        <v>100000</v>
      </c>
      <c r="J90" s="3" t="s">
        <v>742</v>
      </c>
      <c r="K90" s="12">
        <v>39177</v>
      </c>
      <c r="L90" s="3" t="s">
        <v>4302</v>
      </c>
      <c r="M90" s="6" t="s">
        <v>20322</v>
      </c>
      <c r="N90" s="6" t="s">
        <v>20322</v>
      </c>
    </row>
    <row r="91" spans="1:15" ht="31.5">
      <c r="A91" s="3">
        <v>90</v>
      </c>
      <c r="B91" s="3" t="s">
        <v>3358</v>
      </c>
      <c r="C91" s="3" t="s">
        <v>3359</v>
      </c>
      <c r="D91" s="3" t="s">
        <v>10338</v>
      </c>
      <c r="E91" s="3">
        <v>1</v>
      </c>
      <c r="F91" s="9">
        <v>600</v>
      </c>
      <c r="G91" s="3">
        <v>160</v>
      </c>
      <c r="H91" s="7" t="s">
        <v>8087</v>
      </c>
      <c r="I91" s="9">
        <v>21000</v>
      </c>
      <c r="J91" s="3" t="s">
        <v>740</v>
      </c>
      <c r="K91" s="12">
        <v>39177</v>
      </c>
      <c r="L91" s="3" t="s">
        <v>1189</v>
      </c>
      <c r="M91" s="6" t="s">
        <v>20322</v>
      </c>
      <c r="N91" s="6" t="s">
        <v>20322</v>
      </c>
    </row>
    <row r="92" spans="1:15" ht="78.75">
      <c r="A92" s="3">
        <v>91</v>
      </c>
      <c r="B92" s="3" t="s">
        <v>1081</v>
      </c>
      <c r="C92" s="3" t="s">
        <v>8030</v>
      </c>
      <c r="D92" s="3" t="s">
        <v>1162</v>
      </c>
      <c r="E92" s="3">
        <v>1</v>
      </c>
      <c r="F92" s="9">
        <v>10000</v>
      </c>
      <c r="G92" s="3">
        <v>120</v>
      </c>
      <c r="H92" s="7" t="s">
        <v>8076</v>
      </c>
      <c r="I92" s="9">
        <v>5000</v>
      </c>
      <c r="J92" s="3" t="s">
        <v>741</v>
      </c>
      <c r="K92" s="12">
        <v>39177</v>
      </c>
      <c r="L92" s="3" t="s">
        <v>1189</v>
      </c>
      <c r="M92" s="6" t="s">
        <v>20322</v>
      </c>
      <c r="N92" s="6" t="s">
        <v>20322</v>
      </c>
    </row>
    <row r="93" spans="1:15" ht="47.25">
      <c r="A93" s="3">
        <v>92</v>
      </c>
      <c r="B93" s="3" t="s">
        <v>239</v>
      </c>
      <c r="C93" s="3" t="s">
        <v>8030</v>
      </c>
      <c r="D93" s="3" t="s">
        <v>1162</v>
      </c>
      <c r="E93" s="3">
        <v>1</v>
      </c>
      <c r="F93" s="9">
        <v>10000</v>
      </c>
      <c r="G93" s="3">
        <v>236</v>
      </c>
      <c r="H93" s="7" t="s">
        <v>8076</v>
      </c>
      <c r="I93" s="9">
        <v>10000</v>
      </c>
      <c r="J93" s="3" t="s">
        <v>741</v>
      </c>
      <c r="K93" s="12">
        <v>39177</v>
      </c>
      <c r="L93" s="3" t="s">
        <v>1189</v>
      </c>
      <c r="M93" s="6" t="s">
        <v>20322</v>
      </c>
      <c r="N93" s="6" t="s">
        <v>20322</v>
      </c>
    </row>
    <row r="94" spans="1:15" ht="31.5">
      <c r="A94" s="3">
        <v>93</v>
      </c>
      <c r="B94" s="3" t="s">
        <v>6886</v>
      </c>
      <c r="C94" s="3" t="s">
        <v>2744</v>
      </c>
      <c r="D94" s="3" t="s">
        <v>1162</v>
      </c>
      <c r="E94" s="3">
        <v>1</v>
      </c>
      <c r="F94" s="9">
        <v>2040</v>
      </c>
      <c r="G94" s="3">
        <v>1724</v>
      </c>
      <c r="H94" s="7" t="s">
        <v>2161</v>
      </c>
      <c r="I94" s="9" t="s">
        <v>2750</v>
      </c>
      <c r="J94" s="3" t="s">
        <v>739</v>
      </c>
      <c r="K94" s="12">
        <v>39177</v>
      </c>
      <c r="L94" s="3" t="s">
        <v>4302</v>
      </c>
      <c r="M94" s="6" t="s">
        <v>20322</v>
      </c>
      <c r="N94" s="6" t="s">
        <v>20322</v>
      </c>
    </row>
    <row r="95" spans="1:15" ht="31.5">
      <c r="A95" s="3">
        <v>94</v>
      </c>
      <c r="B95" s="3" t="s">
        <v>5619</v>
      </c>
      <c r="C95" s="3"/>
      <c r="D95" s="3" t="s">
        <v>1421</v>
      </c>
      <c r="E95" s="3">
        <v>1</v>
      </c>
      <c r="F95" s="9">
        <v>2500</v>
      </c>
      <c r="G95" s="3">
        <v>552</v>
      </c>
      <c r="H95" s="7" t="s">
        <v>8087</v>
      </c>
      <c r="I95" s="9">
        <v>49000</v>
      </c>
      <c r="J95" s="3" t="s">
        <v>743</v>
      </c>
      <c r="K95" s="12">
        <v>39177</v>
      </c>
      <c r="L95" s="3" t="s">
        <v>1959</v>
      </c>
      <c r="M95" s="6" t="s">
        <v>20322</v>
      </c>
      <c r="N95" s="6" t="s">
        <v>20322</v>
      </c>
    </row>
    <row r="96" spans="1:15" ht="47.25">
      <c r="A96" s="3">
        <v>95</v>
      </c>
      <c r="B96" s="3" t="s">
        <v>8683</v>
      </c>
      <c r="C96" s="3" t="s">
        <v>2744</v>
      </c>
      <c r="D96" s="3" t="s">
        <v>3060</v>
      </c>
      <c r="E96" s="3" t="s">
        <v>8163</v>
      </c>
      <c r="F96" s="9">
        <v>540</v>
      </c>
      <c r="G96" s="3">
        <v>208</v>
      </c>
      <c r="H96" s="7" t="s">
        <v>8076</v>
      </c>
      <c r="I96" s="9">
        <v>22000</v>
      </c>
      <c r="J96" s="3" t="s">
        <v>752</v>
      </c>
      <c r="K96" s="12">
        <v>39182</v>
      </c>
      <c r="L96" s="3" t="s">
        <v>1189</v>
      </c>
      <c r="M96" s="6" t="s">
        <v>20322</v>
      </c>
      <c r="N96" s="6" t="s">
        <v>20322</v>
      </c>
    </row>
    <row r="97" spans="1:15" ht="31.5">
      <c r="A97" s="3">
        <v>96</v>
      </c>
      <c r="B97" s="3" t="s">
        <v>8698</v>
      </c>
      <c r="C97" s="3" t="s">
        <v>2744</v>
      </c>
      <c r="D97" s="3" t="s">
        <v>3060</v>
      </c>
      <c r="E97" s="3">
        <v>1</v>
      </c>
      <c r="F97" s="9">
        <v>1000</v>
      </c>
      <c r="G97" s="3">
        <v>136</v>
      </c>
      <c r="H97" s="7" t="s">
        <v>8076</v>
      </c>
      <c r="I97" s="9">
        <v>15000</v>
      </c>
      <c r="J97" s="3" t="s">
        <v>752</v>
      </c>
      <c r="K97" s="12">
        <v>39182</v>
      </c>
      <c r="L97" s="3" t="s">
        <v>1189</v>
      </c>
      <c r="M97" s="258" t="s">
        <v>20325</v>
      </c>
      <c r="N97" s="6" t="s">
        <v>20322</v>
      </c>
      <c r="O97" s="6" t="s">
        <v>20319</v>
      </c>
    </row>
    <row r="98" spans="1:15" ht="31.5">
      <c r="A98" s="3">
        <v>97</v>
      </c>
      <c r="B98" s="3" t="s">
        <v>20326</v>
      </c>
      <c r="C98" s="3" t="s">
        <v>2744</v>
      </c>
      <c r="D98" s="3" t="s">
        <v>3060</v>
      </c>
      <c r="E98" s="3">
        <v>1</v>
      </c>
      <c r="F98" s="9">
        <v>600</v>
      </c>
      <c r="G98" s="3">
        <v>240</v>
      </c>
      <c r="H98" s="7" t="s">
        <v>8076</v>
      </c>
      <c r="I98" s="9">
        <v>25000</v>
      </c>
      <c r="J98" s="3" t="s">
        <v>752</v>
      </c>
      <c r="K98" s="12">
        <v>39182</v>
      </c>
      <c r="L98" s="3" t="s">
        <v>1189</v>
      </c>
      <c r="M98" s="258" t="s">
        <v>20325</v>
      </c>
      <c r="N98" s="6" t="s">
        <v>20322</v>
      </c>
      <c r="O98" s="6" t="s">
        <v>20319</v>
      </c>
    </row>
    <row r="99" spans="1:15" ht="47.25">
      <c r="A99" s="3">
        <v>98</v>
      </c>
      <c r="B99" s="3" t="s">
        <v>7587</v>
      </c>
      <c r="C99" s="3" t="s">
        <v>3224</v>
      </c>
      <c r="D99" s="3" t="s">
        <v>3060</v>
      </c>
      <c r="E99" s="3" t="s">
        <v>8163</v>
      </c>
      <c r="F99" s="9">
        <v>4000</v>
      </c>
      <c r="G99" s="3">
        <v>308</v>
      </c>
      <c r="H99" s="7" t="s">
        <v>8076</v>
      </c>
      <c r="I99" s="9">
        <v>22000</v>
      </c>
      <c r="J99" s="3" t="s">
        <v>752</v>
      </c>
      <c r="K99" s="12">
        <v>39182</v>
      </c>
      <c r="L99" s="3" t="s">
        <v>1189</v>
      </c>
      <c r="M99" s="6" t="s">
        <v>20322</v>
      </c>
      <c r="N99" s="6" t="s">
        <v>20322</v>
      </c>
    </row>
    <row r="100" spans="1:15" ht="31.5">
      <c r="A100" s="3">
        <v>99</v>
      </c>
      <c r="B100" s="3" t="s">
        <v>7588</v>
      </c>
      <c r="C100" s="3" t="s">
        <v>2744</v>
      </c>
      <c r="D100" s="3" t="s">
        <v>3060</v>
      </c>
      <c r="E100" s="3" t="s">
        <v>8163</v>
      </c>
      <c r="F100" s="9">
        <v>1040</v>
      </c>
      <c r="G100" s="3">
        <v>480</v>
      </c>
      <c r="H100" s="7" t="s">
        <v>8076</v>
      </c>
      <c r="I100" s="9">
        <v>46000</v>
      </c>
      <c r="J100" s="3" t="s">
        <v>752</v>
      </c>
      <c r="K100" s="12">
        <v>39182</v>
      </c>
      <c r="L100" s="3" t="s">
        <v>1189</v>
      </c>
      <c r="M100" s="6" t="s">
        <v>20322</v>
      </c>
      <c r="N100" s="6" t="s">
        <v>20322</v>
      </c>
    </row>
    <row r="101" spans="1:15" ht="31.5">
      <c r="A101" s="3">
        <v>100</v>
      </c>
      <c r="B101" s="3" t="s">
        <v>9774</v>
      </c>
      <c r="C101" s="3" t="s">
        <v>2744</v>
      </c>
      <c r="D101" s="3" t="s">
        <v>1162</v>
      </c>
      <c r="E101" s="3">
        <v>1</v>
      </c>
      <c r="F101" s="9">
        <v>1340</v>
      </c>
      <c r="G101" s="3">
        <v>72</v>
      </c>
      <c r="H101" s="7" t="s">
        <v>8076</v>
      </c>
      <c r="I101" s="9">
        <v>9000</v>
      </c>
      <c r="J101" s="3" t="s">
        <v>752</v>
      </c>
      <c r="K101" s="12">
        <v>39182</v>
      </c>
      <c r="L101" s="3" t="s">
        <v>1189</v>
      </c>
      <c r="M101" s="6" t="s">
        <v>20322</v>
      </c>
      <c r="N101" s="6" t="s">
        <v>20322</v>
      </c>
    </row>
    <row r="102" spans="1:15" ht="47.25">
      <c r="A102" s="3">
        <v>101</v>
      </c>
      <c r="B102" s="3" t="s">
        <v>7589</v>
      </c>
      <c r="C102" s="3" t="s">
        <v>3231</v>
      </c>
      <c r="D102" s="3" t="s">
        <v>1162</v>
      </c>
      <c r="E102" s="3">
        <v>1</v>
      </c>
      <c r="F102" s="9">
        <v>600</v>
      </c>
      <c r="G102" s="3">
        <v>532</v>
      </c>
      <c r="H102" s="7" t="s">
        <v>8087</v>
      </c>
      <c r="I102" s="9" t="s">
        <v>2750</v>
      </c>
      <c r="J102" s="3" t="s">
        <v>750</v>
      </c>
      <c r="K102" s="12">
        <v>39182</v>
      </c>
      <c r="L102" s="3" t="s">
        <v>4302</v>
      </c>
      <c r="M102" s="6" t="s">
        <v>20322</v>
      </c>
      <c r="N102" s="6" t="s">
        <v>20322</v>
      </c>
    </row>
    <row r="103" spans="1:15" ht="31.5">
      <c r="A103" s="3">
        <v>102</v>
      </c>
      <c r="B103" s="3" t="s">
        <v>7590</v>
      </c>
      <c r="C103" s="3" t="s">
        <v>7591</v>
      </c>
      <c r="D103" s="3" t="s">
        <v>4473</v>
      </c>
      <c r="E103" s="3">
        <v>1</v>
      </c>
      <c r="F103" s="9">
        <v>1500</v>
      </c>
      <c r="G103" s="3">
        <v>648</v>
      </c>
      <c r="H103" s="7" t="s">
        <v>2161</v>
      </c>
      <c r="I103" s="9" t="s">
        <v>2750</v>
      </c>
      <c r="J103" s="3" t="s">
        <v>7322</v>
      </c>
      <c r="K103" s="12">
        <v>39182</v>
      </c>
      <c r="L103" s="3" t="s">
        <v>73</v>
      </c>
      <c r="M103" s="258" t="s">
        <v>20325</v>
      </c>
      <c r="N103" s="6" t="s">
        <v>20322</v>
      </c>
      <c r="O103" s="6" t="s">
        <v>20319</v>
      </c>
    </row>
    <row r="104" spans="1:15" ht="47.25">
      <c r="A104" s="3">
        <v>103</v>
      </c>
      <c r="B104" s="3" t="s">
        <v>5617</v>
      </c>
      <c r="C104" s="3" t="s">
        <v>2744</v>
      </c>
      <c r="D104" s="3" t="s">
        <v>3060</v>
      </c>
      <c r="E104" s="3" t="s">
        <v>8163</v>
      </c>
      <c r="F104" s="9">
        <v>500</v>
      </c>
      <c r="G104" s="3">
        <v>466</v>
      </c>
      <c r="H104" s="7" t="s">
        <v>8076</v>
      </c>
      <c r="I104" s="9">
        <v>38000</v>
      </c>
      <c r="J104" s="3" t="s">
        <v>739</v>
      </c>
      <c r="K104" s="12" t="s">
        <v>2542</v>
      </c>
      <c r="L104" s="3" t="s">
        <v>1189</v>
      </c>
      <c r="M104" s="6" t="s">
        <v>20322</v>
      </c>
      <c r="N104" s="6" t="s">
        <v>20322</v>
      </c>
    </row>
    <row r="105" spans="1:15" ht="47.25">
      <c r="A105" s="3">
        <v>104</v>
      </c>
      <c r="B105" s="3" t="s">
        <v>3366</v>
      </c>
      <c r="C105" s="3" t="s">
        <v>3367</v>
      </c>
      <c r="D105" s="3" t="s">
        <v>10338</v>
      </c>
      <c r="E105" s="3">
        <v>1</v>
      </c>
      <c r="F105" s="9">
        <v>800</v>
      </c>
      <c r="G105" s="3">
        <v>268</v>
      </c>
      <c r="H105" s="7" t="s">
        <v>8087</v>
      </c>
      <c r="I105" s="9">
        <v>26000</v>
      </c>
      <c r="J105" s="3" t="s">
        <v>741</v>
      </c>
      <c r="K105" s="12" t="s">
        <v>2542</v>
      </c>
      <c r="L105" s="3" t="s">
        <v>1189</v>
      </c>
      <c r="M105" s="6" t="s">
        <v>20322</v>
      </c>
      <c r="N105" s="6" t="s">
        <v>20322</v>
      </c>
    </row>
    <row r="106" spans="1:15" ht="63">
      <c r="A106" s="3">
        <v>105</v>
      </c>
      <c r="B106" s="3" t="s">
        <v>1079</v>
      </c>
      <c r="C106" s="3" t="s">
        <v>1080</v>
      </c>
      <c r="D106" s="3" t="s">
        <v>10338</v>
      </c>
      <c r="E106" s="3">
        <v>1</v>
      </c>
      <c r="F106" s="9">
        <v>600</v>
      </c>
      <c r="G106" s="3">
        <v>308</v>
      </c>
      <c r="H106" s="7" t="s">
        <v>8087</v>
      </c>
      <c r="I106" s="9">
        <v>30000</v>
      </c>
      <c r="J106" s="3" t="s">
        <v>743</v>
      </c>
      <c r="K106" s="12" t="s">
        <v>2542</v>
      </c>
      <c r="L106" s="3" t="s">
        <v>1189</v>
      </c>
      <c r="M106" s="6" t="s">
        <v>20322</v>
      </c>
      <c r="N106" s="6" t="s">
        <v>20322</v>
      </c>
    </row>
    <row r="107" spans="1:15" ht="63">
      <c r="A107" s="3">
        <v>106</v>
      </c>
      <c r="B107" s="3" t="s">
        <v>2543</v>
      </c>
      <c r="C107" s="3" t="s">
        <v>8030</v>
      </c>
      <c r="D107" s="3" t="s">
        <v>1162</v>
      </c>
      <c r="E107" s="3">
        <v>1</v>
      </c>
      <c r="F107" s="9">
        <v>25000</v>
      </c>
      <c r="G107" s="3">
        <v>48</v>
      </c>
      <c r="H107" s="7" t="s">
        <v>8076</v>
      </c>
      <c r="I107" s="9">
        <v>3000</v>
      </c>
      <c r="J107" s="3" t="s">
        <v>741</v>
      </c>
      <c r="K107" s="12" t="s">
        <v>2542</v>
      </c>
      <c r="L107" s="3" t="s">
        <v>3100</v>
      </c>
      <c r="M107" s="6" t="s">
        <v>20322</v>
      </c>
      <c r="N107" s="6" t="s">
        <v>20322</v>
      </c>
    </row>
    <row r="108" spans="1:15" ht="31.5">
      <c r="A108" s="3">
        <v>107</v>
      </c>
      <c r="B108" s="3" t="s">
        <v>4460</v>
      </c>
      <c r="C108" s="3" t="s">
        <v>2744</v>
      </c>
      <c r="D108" s="3" t="s">
        <v>3060</v>
      </c>
      <c r="E108" s="3" t="s">
        <v>8163</v>
      </c>
      <c r="F108" s="9">
        <v>1500</v>
      </c>
      <c r="G108" s="3">
        <v>372</v>
      </c>
      <c r="H108" s="7" t="s">
        <v>8076</v>
      </c>
      <c r="I108" s="9">
        <v>30000</v>
      </c>
      <c r="J108" s="3" t="s">
        <v>739</v>
      </c>
      <c r="K108" s="12">
        <v>39206</v>
      </c>
      <c r="L108" s="3" t="s">
        <v>1189</v>
      </c>
      <c r="M108" s="6" t="s">
        <v>20322</v>
      </c>
      <c r="N108" s="6" t="s">
        <v>20322</v>
      </c>
    </row>
    <row r="109" spans="1:15" ht="47.25">
      <c r="A109" s="3">
        <v>108</v>
      </c>
      <c r="B109" s="3" t="s">
        <v>4461</v>
      </c>
      <c r="C109" s="3" t="s">
        <v>2744</v>
      </c>
      <c r="D109" s="3" t="s">
        <v>3060</v>
      </c>
      <c r="E109" s="3">
        <v>1</v>
      </c>
      <c r="F109" s="9">
        <v>500</v>
      </c>
      <c r="G109" s="3">
        <v>92</v>
      </c>
      <c r="H109" s="7" t="s">
        <v>8076</v>
      </c>
      <c r="I109" s="9">
        <v>9000</v>
      </c>
      <c r="J109" s="3" t="s">
        <v>739</v>
      </c>
      <c r="K109" s="12">
        <v>39206</v>
      </c>
      <c r="L109" s="3" t="s">
        <v>1189</v>
      </c>
      <c r="M109" s="6" t="s">
        <v>20322</v>
      </c>
      <c r="N109" s="6" t="s">
        <v>20322</v>
      </c>
    </row>
    <row r="110" spans="1:15" ht="47.25">
      <c r="A110" s="3">
        <v>109</v>
      </c>
      <c r="B110" s="3" t="s">
        <v>2135</v>
      </c>
      <c r="C110" s="3" t="s">
        <v>2136</v>
      </c>
      <c r="D110" s="3" t="s">
        <v>3060</v>
      </c>
      <c r="E110" s="3">
        <v>1</v>
      </c>
      <c r="F110" s="9">
        <v>530</v>
      </c>
      <c r="G110" s="3">
        <v>240</v>
      </c>
      <c r="H110" s="7" t="s">
        <v>8076</v>
      </c>
      <c r="I110" s="9">
        <v>26000</v>
      </c>
      <c r="J110" s="3" t="s">
        <v>748</v>
      </c>
      <c r="K110" s="12">
        <v>39206</v>
      </c>
      <c r="L110" s="3" t="s">
        <v>1189</v>
      </c>
      <c r="M110" s="6" t="s">
        <v>20322</v>
      </c>
      <c r="N110" s="6" t="s">
        <v>20322</v>
      </c>
    </row>
    <row r="111" spans="1:15" ht="31.5">
      <c r="A111" s="3">
        <v>110</v>
      </c>
      <c r="B111" s="3" t="s">
        <v>2137</v>
      </c>
      <c r="C111" s="3" t="s">
        <v>2744</v>
      </c>
      <c r="D111" s="3" t="s">
        <v>3060</v>
      </c>
      <c r="E111" s="3">
        <v>1</v>
      </c>
      <c r="F111" s="9">
        <v>1000</v>
      </c>
      <c r="G111" s="3">
        <v>180</v>
      </c>
      <c r="H111" s="7" t="s">
        <v>8076</v>
      </c>
      <c r="I111" s="9">
        <v>15000</v>
      </c>
      <c r="J111" s="3" t="s">
        <v>739</v>
      </c>
      <c r="K111" s="12">
        <v>39206</v>
      </c>
      <c r="L111" s="3" t="s">
        <v>1189</v>
      </c>
      <c r="M111" s="258" t="s">
        <v>20325</v>
      </c>
      <c r="N111" s="6" t="s">
        <v>20322</v>
      </c>
      <c r="O111" s="6" t="s">
        <v>20319</v>
      </c>
    </row>
    <row r="112" spans="1:15" ht="31.5">
      <c r="A112" s="3">
        <v>111</v>
      </c>
      <c r="B112" s="3" t="s">
        <v>2138</v>
      </c>
      <c r="C112" s="3" t="s">
        <v>2744</v>
      </c>
      <c r="D112" s="3" t="s">
        <v>3060</v>
      </c>
      <c r="E112" s="3">
        <v>1</v>
      </c>
      <c r="F112" s="9">
        <v>1000</v>
      </c>
      <c r="G112" s="3">
        <v>300</v>
      </c>
      <c r="H112" s="7" t="s">
        <v>8076</v>
      </c>
      <c r="I112" s="9">
        <v>25000</v>
      </c>
      <c r="J112" s="3" t="s">
        <v>739</v>
      </c>
      <c r="K112" s="12">
        <v>39206</v>
      </c>
      <c r="L112" s="3" t="s">
        <v>1189</v>
      </c>
      <c r="M112" s="6" t="s">
        <v>20322</v>
      </c>
      <c r="N112" s="6" t="s">
        <v>20322</v>
      </c>
    </row>
    <row r="113" spans="1:15" ht="31.5">
      <c r="A113" s="3">
        <v>112</v>
      </c>
      <c r="B113" s="3" t="s">
        <v>2139</v>
      </c>
      <c r="C113" s="3" t="s">
        <v>2744</v>
      </c>
      <c r="D113" s="3" t="s">
        <v>3060</v>
      </c>
      <c r="E113" s="3">
        <v>1</v>
      </c>
      <c r="F113" s="9">
        <v>500</v>
      </c>
      <c r="G113" s="3">
        <v>220</v>
      </c>
      <c r="H113" s="7" t="s">
        <v>8076</v>
      </c>
      <c r="I113" s="9">
        <v>19000</v>
      </c>
      <c r="J113" s="3" t="s">
        <v>739</v>
      </c>
      <c r="K113" s="12">
        <v>39206</v>
      </c>
      <c r="L113" s="3" t="s">
        <v>1189</v>
      </c>
      <c r="M113" s="6" t="s">
        <v>20322</v>
      </c>
      <c r="N113" s="6" t="s">
        <v>20322</v>
      </c>
    </row>
    <row r="114" spans="1:15" ht="50.25" customHeight="1">
      <c r="A114" s="3">
        <v>113</v>
      </c>
      <c r="B114" s="3" t="s">
        <v>2140</v>
      </c>
      <c r="C114" s="3" t="s">
        <v>5573</v>
      </c>
      <c r="D114" s="3" t="s">
        <v>3060</v>
      </c>
      <c r="E114" s="3">
        <v>1</v>
      </c>
      <c r="F114" s="9">
        <v>600</v>
      </c>
      <c r="G114" s="3">
        <v>200</v>
      </c>
      <c r="H114" s="7" t="s">
        <v>8076</v>
      </c>
      <c r="I114" s="9">
        <v>21000</v>
      </c>
      <c r="J114" s="3" t="s">
        <v>740</v>
      </c>
      <c r="K114" s="12">
        <v>39206</v>
      </c>
      <c r="L114" s="3" t="s">
        <v>1189</v>
      </c>
      <c r="M114" s="6" t="s">
        <v>20322</v>
      </c>
      <c r="N114" s="6" t="s">
        <v>20322</v>
      </c>
    </row>
    <row r="115" spans="1:15" ht="31.5">
      <c r="A115" s="3">
        <v>114</v>
      </c>
      <c r="B115" s="3" t="s">
        <v>5574</v>
      </c>
      <c r="C115" s="3" t="s">
        <v>5575</v>
      </c>
      <c r="D115" s="3" t="s">
        <v>10338</v>
      </c>
      <c r="E115" s="3">
        <v>1</v>
      </c>
      <c r="F115" s="9">
        <v>540</v>
      </c>
      <c r="G115" s="3">
        <v>380</v>
      </c>
      <c r="H115" s="3" t="s">
        <v>8087</v>
      </c>
      <c r="I115" s="9">
        <v>55000</v>
      </c>
      <c r="J115" s="3" t="s">
        <v>746</v>
      </c>
      <c r="K115" s="12">
        <v>39206</v>
      </c>
      <c r="L115" s="3" t="s">
        <v>1189</v>
      </c>
      <c r="M115" s="6" t="s">
        <v>20322</v>
      </c>
      <c r="N115" s="6" t="s">
        <v>20322</v>
      </c>
    </row>
    <row r="116" spans="1:15" ht="31.5">
      <c r="A116" s="3">
        <v>115</v>
      </c>
      <c r="B116" s="3" t="s">
        <v>5576</v>
      </c>
      <c r="C116" s="3" t="s">
        <v>5577</v>
      </c>
      <c r="D116" s="3" t="s">
        <v>1421</v>
      </c>
      <c r="E116" s="3">
        <v>1</v>
      </c>
      <c r="F116" s="9">
        <v>450</v>
      </c>
      <c r="G116" s="3">
        <v>100</v>
      </c>
      <c r="H116" s="7" t="s">
        <v>5578</v>
      </c>
      <c r="I116" s="9" t="s">
        <v>2750</v>
      </c>
      <c r="J116" s="3" t="s">
        <v>744</v>
      </c>
      <c r="K116" s="12">
        <v>39206</v>
      </c>
      <c r="L116" s="3" t="s">
        <v>3099</v>
      </c>
      <c r="M116" s="6" t="s">
        <v>20322</v>
      </c>
      <c r="N116" s="6" t="s">
        <v>20322</v>
      </c>
    </row>
    <row r="117" spans="1:15" ht="63">
      <c r="A117" s="3">
        <v>116</v>
      </c>
      <c r="B117" s="3" t="s">
        <v>3234</v>
      </c>
      <c r="C117" s="3" t="s">
        <v>2744</v>
      </c>
      <c r="D117" s="3" t="s">
        <v>3060</v>
      </c>
      <c r="E117" s="3">
        <v>1</v>
      </c>
      <c r="F117" s="9">
        <v>500</v>
      </c>
      <c r="G117" s="3">
        <v>248</v>
      </c>
      <c r="H117" s="7" t="s">
        <v>8076</v>
      </c>
      <c r="I117" s="9">
        <v>25000</v>
      </c>
      <c r="J117" s="3" t="s">
        <v>739</v>
      </c>
      <c r="K117" s="12">
        <v>39209</v>
      </c>
      <c r="L117" s="3" t="s">
        <v>1189</v>
      </c>
      <c r="M117" s="6" t="s">
        <v>20322</v>
      </c>
      <c r="N117" s="6" t="s">
        <v>20322</v>
      </c>
    </row>
    <row r="118" spans="1:15" ht="47.25">
      <c r="A118" s="3">
        <v>117</v>
      </c>
      <c r="B118" s="3" t="s">
        <v>2760</v>
      </c>
      <c r="C118" s="3" t="s">
        <v>2744</v>
      </c>
      <c r="D118" s="3" t="s">
        <v>3060</v>
      </c>
      <c r="E118" s="3">
        <v>1</v>
      </c>
      <c r="F118" s="9">
        <v>800</v>
      </c>
      <c r="G118" s="3">
        <v>316</v>
      </c>
      <c r="H118" s="7" t="s">
        <v>8076</v>
      </c>
      <c r="I118" s="9">
        <v>31000</v>
      </c>
      <c r="J118" s="3" t="s">
        <v>752</v>
      </c>
      <c r="K118" s="12">
        <v>39209</v>
      </c>
      <c r="L118" s="3" t="s">
        <v>1189</v>
      </c>
      <c r="M118" s="6" t="s">
        <v>20322</v>
      </c>
      <c r="N118" s="6" t="s">
        <v>20322</v>
      </c>
    </row>
    <row r="119" spans="1:15">
      <c r="A119" s="3">
        <v>118</v>
      </c>
      <c r="B119" s="3" t="s">
        <v>4835</v>
      </c>
      <c r="C119" s="3" t="s">
        <v>4836</v>
      </c>
      <c r="D119" s="3" t="s">
        <v>3060</v>
      </c>
      <c r="E119" s="3">
        <v>1</v>
      </c>
      <c r="F119" s="9">
        <v>500</v>
      </c>
      <c r="G119" s="3">
        <v>300</v>
      </c>
      <c r="H119" s="7" t="s">
        <v>8087</v>
      </c>
      <c r="I119" s="9">
        <v>34000</v>
      </c>
      <c r="J119" s="3" t="s">
        <v>4978</v>
      </c>
      <c r="K119" s="12">
        <v>39209</v>
      </c>
      <c r="L119" s="3" t="s">
        <v>1189</v>
      </c>
      <c r="M119" s="6" t="s">
        <v>20322</v>
      </c>
      <c r="N119" s="6" t="s">
        <v>20322</v>
      </c>
    </row>
    <row r="120" spans="1:15">
      <c r="A120" s="3">
        <v>119</v>
      </c>
      <c r="B120" s="3" t="s">
        <v>4838</v>
      </c>
      <c r="C120" s="3" t="s">
        <v>4839</v>
      </c>
      <c r="D120" s="3" t="s">
        <v>3060</v>
      </c>
      <c r="E120" s="3">
        <v>1</v>
      </c>
      <c r="F120" s="9">
        <v>600</v>
      </c>
      <c r="G120" s="3">
        <v>192</v>
      </c>
      <c r="H120" s="7" t="s">
        <v>8087</v>
      </c>
      <c r="I120" s="9">
        <v>24000</v>
      </c>
      <c r="J120" s="3" t="s">
        <v>740</v>
      </c>
      <c r="K120" s="12">
        <v>39209</v>
      </c>
      <c r="L120" s="3" t="s">
        <v>1189</v>
      </c>
      <c r="M120" s="6" t="s">
        <v>20322</v>
      </c>
      <c r="N120" s="6" t="s">
        <v>20322</v>
      </c>
    </row>
    <row r="121" spans="1:15" ht="31.5">
      <c r="A121" s="3">
        <v>120</v>
      </c>
      <c r="B121" s="3" t="s">
        <v>2761</v>
      </c>
      <c r="C121" s="3" t="s">
        <v>2744</v>
      </c>
      <c r="D121" s="3" t="s">
        <v>10338</v>
      </c>
      <c r="E121" s="3">
        <v>1</v>
      </c>
      <c r="F121" s="9">
        <v>5040</v>
      </c>
      <c r="G121" s="3">
        <v>32</v>
      </c>
      <c r="H121" s="7" t="s">
        <v>8076</v>
      </c>
      <c r="I121" s="9">
        <v>6000</v>
      </c>
      <c r="J121" s="3" t="s">
        <v>752</v>
      </c>
      <c r="K121" s="12">
        <v>39209</v>
      </c>
      <c r="L121" s="3" t="s">
        <v>1189</v>
      </c>
      <c r="M121" s="6" t="s">
        <v>20322</v>
      </c>
      <c r="N121" s="6" t="s">
        <v>20322</v>
      </c>
    </row>
    <row r="122" spans="1:15" ht="31.5">
      <c r="A122" s="3">
        <v>121</v>
      </c>
      <c r="B122" s="3" t="s">
        <v>1586</v>
      </c>
      <c r="C122" s="3" t="s">
        <v>2744</v>
      </c>
      <c r="D122" s="3" t="s">
        <v>10338</v>
      </c>
      <c r="E122" s="3">
        <v>1</v>
      </c>
      <c r="F122" s="9">
        <v>3040</v>
      </c>
      <c r="G122" s="3">
        <v>28</v>
      </c>
      <c r="H122" s="7" t="s">
        <v>8076</v>
      </c>
      <c r="I122" s="9">
        <v>6000</v>
      </c>
      <c r="J122" s="3" t="s">
        <v>752</v>
      </c>
      <c r="K122" s="12">
        <v>39209</v>
      </c>
      <c r="L122" s="3" t="s">
        <v>1189</v>
      </c>
      <c r="M122" s="6" t="s">
        <v>20322</v>
      </c>
      <c r="N122" s="6" t="s">
        <v>20322</v>
      </c>
    </row>
    <row r="123" spans="1:15" ht="31.5">
      <c r="A123" s="3">
        <v>122</v>
      </c>
      <c r="B123" s="3" t="s">
        <v>1587</v>
      </c>
      <c r="C123" s="3" t="s">
        <v>2744</v>
      </c>
      <c r="D123" s="3" t="s">
        <v>10338</v>
      </c>
      <c r="E123" s="3">
        <v>1</v>
      </c>
      <c r="F123" s="9">
        <v>3040</v>
      </c>
      <c r="G123" s="3">
        <v>40</v>
      </c>
      <c r="H123" s="7" t="s">
        <v>8076</v>
      </c>
      <c r="I123" s="9">
        <v>7000</v>
      </c>
      <c r="J123" s="3" t="s">
        <v>752</v>
      </c>
      <c r="K123" s="12">
        <v>39209</v>
      </c>
      <c r="L123" s="3" t="s">
        <v>1189</v>
      </c>
      <c r="M123" s="6" t="s">
        <v>20322</v>
      </c>
      <c r="N123" s="6" t="s">
        <v>20322</v>
      </c>
    </row>
    <row r="124" spans="1:15">
      <c r="A124" s="3">
        <v>123</v>
      </c>
      <c r="B124" s="3" t="s">
        <v>3235</v>
      </c>
      <c r="C124" s="3" t="s">
        <v>3236</v>
      </c>
      <c r="D124" s="3" t="s">
        <v>1162</v>
      </c>
      <c r="E124" s="3" t="s">
        <v>8163</v>
      </c>
      <c r="F124" s="9">
        <v>2500</v>
      </c>
      <c r="G124" s="3">
        <v>184</v>
      </c>
      <c r="H124" s="7" t="s">
        <v>8076</v>
      </c>
      <c r="I124" s="9">
        <v>17000</v>
      </c>
      <c r="J124" s="3" t="s">
        <v>740</v>
      </c>
      <c r="K124" s="12">
        <v>39209</v>
      </c>
      <c r="L124" s="3" t="s">
        <v>1189</v>
      </c>
      <c r="M124" s="6" t="s">
        <v>20322</v>
      </c>
      <c r="N124" s="6" t="s">
        <v>20322</v>
      </c>
    </row>
    <row r="125" spans="1:15">
      <c r="A125" s="3">
        <v>124</v>
      </c>
      <c r="B125" s="3" t="s">
        <v>3237</v>
      </c>
      <c r="C125" s="3" t="s">
        <v>3236</v>
      </c>
      <c r="D125" s="3" t="s">
        <v>1162</v>
      </c>
      <c r="E125" s="3" t="s">
        <v>8163</v>
      </c>
      <c r="F125" s="9">
        <v>1500</v>
      </c>
      <c r="G125" s="3">
        <v>244</v>
      </c>
      <c r="H125" s="7" t="s">
        <v>8076</v>
      </c>
      <c r="I125" s="9">
        <v>22000</v>
      </c>
      <c r="J125" s="3" t="s">
        <v>740</v>
      </c>
      <c r="K125" s="12">
        <v>39209</v>
      </c>
      <c r="L125" s="3" t="s">
        <v>4302</v>
      </c>
      <c r="M125" s="6" t="s">
        <v>20322</v>
      </c>
      <c r="N125" s="6" t="s">
        <v>20322</v>
      </c>
    </row>
    <row r="126" spans="1:15">
      <c r="A126" s="3">
        <v>125</v>
      </c>
      <c r="B126" s="3" t="s">
        <v>3238</v>
      </c>
      <c r="C126" s="3" t="s">
        <v>3236</v>
      </c>
      <c r="D126" s="3" t="s">
        <v>1162</v>
      </c>
      <c r="E126" s="3" t="s">
        <v>8163</v>
      </c>
      <c r="F126" s="9">
        <v>2500</v>
      </c>
      <c r="G126" s="3">
        <v>200</v>
      </c>
      <c r="H126" s="7" t="s">
        <v>8076</v>
      </c>
      <c r="I126" s="9">
        <v>19000</v>
      </c>
      <c r="J126" s="3" t="s">
        <v>740</v>
      </c>
      <c r="K126" s="12">
        <v>39209</v>
      </c>
      <c r="L126" s="3" t="s">
        <v>1189</v>
      </c>
      <c r="M126" s="258" t="s">
        <v>20325</v>
      </c>
      <c r="N126" s="6" t="s">
        <v>20322</v>
      </c>
      <c r="O126" s="6" t="s">
        <v>20319</v>
      </c>
    </row>
    <row r="127" spans="1:15" ht="31.5">
      <c r="A127" s="3">
        <v>126</v>
      </c>
      <c r="B127" s="3" t="s">
        <v>4832</v>
      </c>
      <c r="C127" s="3" t="s">
        <v>4833</v>
      </c>
      <c r="D127" s="3" t="s">
        <v>1162</v>
      </c>
      <c r="E127" s="3">
        <v>1</v>
      </c>
      <c r="F127" s="9">
        <v>2000</v>
      </c>
      <c r="G127" s="3">
        <v>148</v>
      </c>
      <c r="H127" s="7" t="s">
        <v>8087</v>
      </c>
      <c r="I127" s="9">
        <v>19000</v>
      </c>
      <c r="J127" s="3" t="s">
        <v>746</v>
      </c>
      <c r="K127" s="12">
        <v>39209</v>
      </c>
      <c r="L127" s="3" t="s">
        <v>1189</v>
      </c>
      <c r="M127" s="258" t="s">
        <v>20325</v>
      </c>
      <c r="N127" s="6" t="s">
        <v>20322</v>
      </c>
      <c r="O127" s="6" t="s">
        <v>20319</v>
      </c>
    </row>
    <row r="128" spans="1:15">
      <c r="A128" s="3">
        <v>127</v>
      </c>
      <c r="B128" s="3" t="s">
        <v>4834</v>
      </c>
      <c r="C128" s="3" t="s">
        <v>3236</v>
      </c>
      <c r="D128" s="3" t="s">
        <v>1162</v>
      </c>
      <c r="E128" s="3" t="s">
        <v>8163</v>
      </c>
      <c r="F128" s="9">
        <v>2500</v>
      </c>
      <c r="G128" s="3">
        <v>378</v>
      </c>
      <c r="H128" s="7" t="s">
        <v>8087</v>
      </c>
      <c r="I128" s="9">
        <v>33000</v>
      </c>
      <c r="J128" s="3" t="s">
        <v>748</v>
      </c>
      <c r="K128" s="12">
        <v>39209</v>
      </c>
      <c r="L128" s="3" t="s">
        <v>1189</v>
      </c>
      <c r="M128" s="258" t="s">
        <v>20325</v>
      </c>
      <c r="N128" s="6" t="s">
        <v>20322</v>
      </c>
      <c r="O128" s="6" t="s">
        <v>20319</v>
      </c>
    </row>
    <row r="129" spans="1:15" ht="31.5">
      <c r="A129" s="3">
        <v>128</v>
      </c>
      <c r="B129" s="3" t="s">
        <v>4837</v>
      </c>
      <c r="C129" s="3" t="s">
        <v>5028</v>
      </c>
      <c r="D129" s="3" t="s">
        <v>1162</v>
      </c>
      <c r="E129" s="3">
        <v>1</v>
      </c>
      <c r="F129" s="9">
        <v>500</v>
      </c>
      <c r="G129" s="3">
        <v>432</v>
      </c>
      <c r="H129" s="7" t="s">
        <v>8087</v>
      </c>
      <c r="I129" s="9">
        <v>52000</v>
      </c>
      <c r="J129" s="3" t="s">
        <v>746</v>
      </c>
      <c r="K129" s="12">
        <v>39209</v>
      </c>
      <c r="L129" s="3" t="s">
        <v>1189</v>
      </c>
      <c r="M129" s="6" t="s">
        <v>20322</v>
      </c>
      <c r="N129" s="6" t="s">
        <v>20322</v>
      </c>
    </row>
    <row r="130" spans="1:15" ht="31.5">
      <c r="A130" s="3">
        <v>129</v>
      </c>
      <c r="B130" s="3" t="s">
        <v>20327</v>
      </c>
      <c r="C130" s="3" t="s">
        <v>6443</v>
      </c>
      <c r="D130" s="3" t="s">
        <v>1162</v>
      </c>
      <c r="E130" s="3">
        <v>1</v>
      </c>
      <c r="F130" s="9">
        <v>500</v>
      </c>
      <c r="G130" s="3">
        <v>448</v>
      </c>
      <c r="H130" s="7" t="s">
        <v>8087</v>
      </c>
      <c r="I130" s="9" t="s">
        <v>2750</v>
      </c>
      <c r="J130" s="3" t="s">
        <v>740</v>
      </c>
      <c r="K130" s="12">
        <v>39209</v>
      </c>
      <c r="L130" s="3" t="s">
        <v>73</v>
      </c>
      <c r="M130" s="258" t="s">
        <v>20325</v>
      </c>
      <c r="N130" s="6" t="s">
        <v>20322</v>
      </c>
      <c r="O130" s="6" t="s">
        <v>20319</v>
      </c>
    </row>
    <row r="131" spans="1:15" ht="31.5">
      <c r="A131" s="3">
        <v>130</v>
      </c>
      <c r="B131" s="3" t="s">
        <v>6444</v>
      </c>
      <c r="C131" s="3"/>
      <c r="D131" s="3" t="s">
        <v>1421</v>
      </c>
      <c r="E131" s="3">
        <v>1</v>
      </c>
      <c r="F131" s="9">
        <v>300</v>
      </c>
      <c r="G131" s="3">
        <v>152</v>
      </c>
      <c r="H131" s="7" t="s">
        <v>3703</v>
      </c>
      <c r="I131" s="9" t="s">
        <v>2750</v>
      </c>
      <c r="J131" s="3" t="s">
        <v>749</v>
      </c>
      <c r="K131" s="12">
        <v>39209</v>
      </c>
      <c r="L131" s="3" t="s">
        <v>1189</v>
      </c>
      <c r="M131" s="6" t="s">
        <v>20322</v>
      </c>
      <c r="N131" s="6" t="s">
        <v>20322</v>
      </c>
    </row>
    <row r="132" spans="1:15" ht="47.25">
      <c r="A132" s="3">
        <v>131</v>
      </c>
      <c r="B132" s="3" t="s">
        <v>9252</v>
      </c>
      <c r="C132" s="3" t="s">
        <v>9253</v>
      </c>
      <c r="D132" s="3" t="s">
        <v>1421</v>
      </c>
      <c r="E132" s="3">
        <v>1</v>
      </c>
      <c r="F132" s="9">
        <v>1000</v>
      </c>
      <c r="G132" s="3">
        <v>584</v>
      </c>
      <c r="H132" s="7" t="s">
        <v>3701</v>
      </c>
      <c r="I132" s="9">
        <v>75000</v>
      </c>
      <c r="J132" s="3" t="s">
        <v>749</v>
      </c>
      <c r="K132" s="12">
        <v>39209</v>
      </c>
      <c r="L132" s="3" t="s">
        <v>1029</v>
      </c>
      <c r="M132" s="6" t="s">
        <v>20322</v>
      </c>
      <c r="N132" s="6" t="s">
        <v>20322</v>
      </c>
    </row>
    <row r="133" spans="1:15" ht="31.5">
      <c r="A133" s="3">
        <v>132</v>
      </c>
      <c r="B133" s="3" t="s">
        <v>9142</v>
      </c>
      <c r="C133" s="3" t="s">
        <v>2744</v>
      </c>
      <c r="D133" s="3" t="s">
        <v>3060</v>
      </c>
      <c r="E133" s="3" t="s">
        <v>8163</v>
      </c>
      <c r="F133" s="9">
        <v>600</v>
      </c>
      <c r="G133" s="3">
        <v>356</v>
      </c>
      <c r="H133" s="7" t="s">
        <v>8076</v>
      </c>
      <c r="I133" s="9">
        <v>29000</v>
      </c>
      <c r="J133" s="3" t="s">
        <v>739</v>
      </c>
      <c r="K133" s="12" t="s">
        <v>9143</v>
      </c>
      <c r="L133" s="3" t="s">
        <v>1189</v>
      </c>
      <c r="M133" s="6" t="s">
        <v>20322</v>
      </c>
      <c r="N133" s="6" t="s">
        <v>20322</v>
      </c>
    </row>
    <row r="134" spans="1:15" ht="31.5">
      <c r="A134" s="3">
        <v>133</v>
      </c>
      <c r="B134" s="3" t="s">
        <v>9128</v>
      </c>
      <c r="C134" s="3" t="s">
        <v>2744</v>
      </c>
      <c r="D134" s="3" t="s">
        <v>3060</v>
      </c>
      <c r="E134" s="3">
        <v>1</v>
      </c>
      <c r="F134" s="9">
        <v>500</v>
      </c>
      <c r="G134" s="3">
        <v>252</v>
      </c>
      <c r="H134" s="7" t="s">
        <v>8076</v>
      </c>
      <c r="I134" s="9">
        <v>21000</v>
      </c>
      <c r="J134" s="3" t="s">
        <v>739</v>
      </c>
      <c r="K134" s="12" t="s">
        <v>9143</v>
      </c>
      <c r="L134" s="3" t="s">
        <v>1189</v>
      </c>
      <c r="M134" s="6" t="s">
        <v>20322</v>
      </c>
      <c r="N134" s="6" t="s">
        <v>20322</v>
      </c>
    </row>
    <row r="135" spans="1:15" ht="31.5">
      <c r="A135" s="3">
        <v>134</v>
      </c>
      <c r="B135" s="3" t="s">
        <v>7635</v>
      </c>
      <c r="C135" s="3" t="s">
        <v>2744</v>
      </c>
      <c r="D135" s="3" t="s">
        <v>3060</v>
      </c>
      <c r="E135" s="3" t="s">
        <v>8163</v>
      </c>
      <c r="F135" s="9">
        <v>500</v>
      </c>
      <c r="G135" s="3">
        <v>380</v>
      </c>
      <c r="H135" s="7" t="s">
        <v>8087</v>
      </c>
      <c r="I135" s="9">
        <v>36000</v>
      </c>
      <c r="J135" s="3" t="s">
        <v>752</v>
      </c>
      <c r="K135" s="12" t="s">
        <v>9143</v>
      </c>
      <c r="L135" s="3" t="s">
        <v>1189</v>
      </c>
      <c r="M135" s="6" t="s">
        <v>20322</v>
      </c>
      <c r="N135" s="6" t="s">
        <v>20322</v>
      </c>
    </row>
    <row r="136" spans="1:15" ht="47.25">
      <c r="A136" s="3">
        <v>135</v>
      </c>
      <c r="B136" s="3" t="s">
        <v>9129</v>
      </c>
      <c r="C136" s="3" t="s">
        <v>9130</v>
      </c>
      <c r="D136" s="3" t="s">
        <v>1162</v>
      </c>
      <c r="E136" s="3">
        <v>1</v>
      </c>
      <c r="F136" s="9">
        <v>1000</v>
      </c>
      <c r="G136" s="3">
        <v>122</v>
      </c>
      <c r="H136" s="7" t="s">
        <v>8076</v>
      </c>
      <c r="I136" s="9" t="s">
        <v>2750</v>
      </c>
      <c r="J136" s="3" t="s">
        <v>740</v>
      </c>
      <c r="K136" s="12" t="s">
        <v>9143</v>
      </c>
      <c r="L136" s="3" t="s">
        <v>1966</v>
      </c>
      <c r="M136" s="6" t="s">
        <v>20322</v>
      </c>
      <c r="N136" s="6" t="s">
        <v>20322</v>
      </c>
    </row>
    <row r="137" spans="1:15" ht="31.5">
      <c r="A137" s="3">
        <v>136</v>
      </c>
      <c r="B137" s="3" t="s">
        <v>7631</v>
      </c>
      <c r="C137" s="3" t="s">
        <v>7632</v>
      </c>
      <c r="D137" s="3" t="s">
        <v>1162</v>
      </c>
      <c r="E137" s="3">
        <v>1</v>
      </c>
      <c r="F137" s="9">
        <v>2000</v>
      </c>
      <c r="G137" s="3">
        <v>296</v>
      </c>
      <c r="H137" s="7" t="s">
        <v>8087</v>
      </c>
      <c r="I137" s="9" t="s">
        <v>2750</v>
      </c>
      <c r="J137" s="3" t="s">
        <v>751</v>
      </c>
      <c r="K137" s="12" t="s">
        <v>9143</v>
      </c>
      <c r="L137" s="3" t="s">
        <v>1189</v>
      </c>
      <c r="M137" s="6" t="s">
        <v>20322</v>
      </c>
      <c r="N137" s="6" t="s">
        <v>20322</v>
      </c>
    </row>
    <row r="138" spans="1:15" ht="31.5">
      <c r="A138" s="3">
        <v>137</v>
      </c>
      <c r="B138" s="3" t="s">
        <v>7633</v>
      </c>
      <c r="C138" s="3" t="s">
        <v>7634</v>
      </c>
      <c r="D138" s="3" t="s">
        <v>1162</v>
      </c>
      <c r="E138" s="3">
        <v>1</v>
      </c>
      <c r="F138" s="9">
        <v>2000</v>
      </c>
      <c r="G138" s="3">
        <v>448</v>
      </c>
      <c r="H138" s="7" t="s">
        <v>8087</v>
      </c>
      <c r="I138" s="9">
        <v>32000</v>
      </c>
      <c r="J138" s="3" t="s">
        <v>741</v>
      </c>
      <c r="K138" s="12" t="s">
        <v>9143</v>
      </c>
      <c r="L138" s="3" t="s">
        <v>1189</v>
      </c>
      <c r="M138" s="258" t="s">
        <v>20325</v>
      </c>
      <c r="N138" s="6" t="s">
        <v>20322</v>
      </c>
      <c r="O138" s="6" t="s">
        <v>20319</v>
      </c>
    </row>
    <row r="139" spans="1:15" ht="31.5">
      <c r="A139" s="3">
        <v>138</v>
      </c>
      <c r="B139" s="3" t="s">
        <v>7636</v>
      </c>
      <c r="C139" s="3" t="s">
        <v>7637</v>
      </c>
      <c r="D139" s="3" t="s">
        <v>3060</v>
      </c>
      <c r="E139" s="3">
        <v>1</v>
      </c>
      <c r="F139" s="9">
        <v>500</v>
      </c>
      <c r="G139" s="3">
        <v>84</v>
      </c>
      <c r="H139" s="7" t="s">
        <v>7638</v>
      </c>
      <c r="I139" s="9">
        <v>12000</v>
      </c>
      <c r="J139" s="3" t="s">
        <v>4978</v>
      </c>
      <c r="K139" s="12" t="s">
        <v>7639</v>
      </c>
      <c r="L139" s="3" t="s">
        <v>1189</v>
      </c>
      <c r="M139" s="6" t="s">
        <v>20322</v>
      </c>
      <c r="N139" s="6" t="s">
        <v>20322</v>
      </c>
    </row>
    <row r="140" spans="1:15" ht="63">
      <c r="A140" s="3">
        <v>139</v>
      </c>
      <c r="B140" s="3" t="s">
        <v>6020</v>
      </c>
      <c r="C140" s="3" t="s">
        <v>2744</v>
      </c>
      <c r="D140" s="3" t="s">
        <v>3060</v>
      </c>
      <c r="E140" s="3">
        <v>1</v>
      </c>
      <c r="F140" s="9">
        <v>500</v>
      </c>
      <c r="G140" s="3">
        <v>100</v>
      </c>
      <c r="H140" s="7" t="s">
        <v>8076</v>
      </c>
      <c r="I140" s="9">
        <v>10000</v>
      </c>
      <c r="J140" s="3" t="s">
        <v>739</v>
      </c>
      <c r="K140" s="12" t="s">
        <v>7639</v>
      </c>
      <c r="L140" s="3" t="s">
        <v>1189</v>
      </c>
      <c r="M140" s="6" t="s">
        <v>20322</v>
      </c>
      <c r="N140" s="6" t="s">
        <v>20322</v>
      </c>
    </row>
    <row r="141" spans="1:15" ht="47.25">
      <c r="A141" s="3">
        <v>140</v>
      </c>
      <c r="B141" s="3" t="s">
        <v>6021</v>
      </c>
      <c r="C141" s="3" t="s">
        <v>2744</v>
      </c>
      <c r="D141" s="3" t="s">
        <v>3060</v>
      </c>
      <c r="E141" s="3">
        <v>1</v>
      </c>
      <c r="F141" s="9">
        <v>1000</v>
      </c>
      <c r="G141" s="3">
        <v>316</v>
      </c>
      <c r="H141" s="7" t="s">
        <v>8076</v>
      </c>
      <c r="I141" s="9">
        <v>26000</v>
      </c>
      <c r="J141" s="3" t="s">
        <v>739</v>
      </c>
      <c r="K141" s="12" t="s">
        <v>7639</v>
      </c>
      <c r="L141" s="3" t="s">
        <v>1189</v>
      </c>
      <c r="M141" s="6" t="s">
        <v>20322</v>
      </c>
      <c r="N141" s="6" t="s">
        <v>20322</v>
      </c>
    </row>
    <row r="142" spans="1:15" ht="31.5">
      <c r="A142" s="3">
        <v>141</v>
      </c>
      <c r="B142" s="3" t="s">
        <v>6012</v>
      </c>
      <c r="C142" s="3" t="s">
        <v>2744</v>
      </c>
      <c r="D142" s="3" t="s">
        <v>3060</v>
      </c>
      <c r="E142" s="3">
        <v>1</v>
      </c>
      <c r="F142" s="9">
        <v>3000</v>
      </c>
      <c r="G142" s="3">
        <v>228</v>
      </c>
      <c r="H142" s="7" t="s">
        <v>8076</v>
      </c>
      <c r="I142" s="9">
        <v>24000</v>
      </c>
      <c r="J142" s="3" t="s">
        <v>739</v>
      </c>
      <c r="K142" s="12" t="s">
        <v>7639</v>
      </c>
      <c r="L142" s="3" t="s">
        <v>1189</v>
      </c>
      <c r="M142" s="6" t="s">
        <v>20322</v>
      </c>
      <c r="N142" s="6" t="s">
        <v>20322</v>
      </c>
    </row>
    <row r="143" spans="1:15" ht="31.5">
      <c r="A143" s="3">
        <v>142</v>
      </c>
      <c r="B143" s="3" t="s">
        <v>4909</v>
      </c>
      <c r="C143" s="3" t="s">
        <v>4910</v>
      </c>
      <c r="D143" s="3" t="s">
        <v>3060</v>
      </c>
      <c r="E143" s="3">
        <v>1</v>
      </c>
      <c r="F143" s="9">
        <v>500</v>
      </c>
      <c r="G143" s="3">
        <v>220</v>
      </c>
      <c r="H143" s="7" t="s">
        <v>8076</v>
      </c>
      <c r="I143" s="9">
        <v>23000</v>
      </c>
      <c r="J143" s="3" t="s">
        <v>740</v>
      </c>
      <c r="K143" s="12" t="s">
        <v>7639</v>
      </c>
      <c r="L143" s="3" t="s">
        <v>1189</v>
      </c>
      <c r="M143" s="6" t="s">
        <v>20322</v>
      </c>
      <c r="N143" s="6" t="s">
        <v>20322</v>
      </c>
    </row>
    <row r="144" spans="1:15" ht="31.5">
      <c r="A144" s="3">
        <v>143</v>
      </c>
      <c r="B144" s="3" t="s">
        <v>4912</v>
      </c>
      <c r="C144" s="3" t="s">
        <v>2744</v>
      </c>
      <c r="D144" s="3" t="s">
        <v>3060</v>
      </c>
      <c r="E144" s="3">
        <v>1</v>
      </c>
      <c r="F144" s="9">
        <v>1000</v>
      </c>
      <c r="G144" s="3">
        <v>664</v>
      </c>
      <c r="H144" s="7" t="s">
        <v>8076</v>
      </c>
      <c r="I144" s="9">
        <v>52000</v>
      </c>
      <c r="J144" s="3" t="s">
        <v>739</v>
      </c>
      <c r="K144" s="12" t="s">
        <v>7639</v>
      </c>
      <c r="L144" s="3" t="s">
        <v>1189</v>
      </c>
      <c r="M144" s="6" t="s">
        <v>20322</v>
      </c>
      <c r="N144" s="6" t="s">
        <v>20322</v>
      </c>
    </row>
    <row r="145" spans="1:14" ht="31.5">
      <c r="A145" s="3">
        <v>144</v>
      </c>
      <c r="B145" s="3" t="s">
        <v>4911</v>
      </c>
      <c r="C145" s="3" t="s">
        <v>2744</v>
      </c>
      <c r="D145" s="3" t="s">
        <v>1162</v>
      </c>
      <c r="E145" s="3">
        <v>1</v>
      </c>
      <c r="F145" s="9">
        <v>1840</v>
      </c>
      <c r="G145" s="3">
        <v>76</v>
      </c>
      <c r="H145" s="7" t="s">
        <v>8076</v>
      </c>
      <c r="I145" s="9">
        <v>10000</v>
      </c>
      <c r="J145" s="3" t="s">
        <v>739</v>
      </c>
      <c r="K145" s="12" t="s">
        <v>7639</v>
      </c>
      <c r="L145" s="3" t="s">
        <v>1189</v>
      </c>
      <c r="M145" s="6" t="s">
        <v>20322</v>
      </c>
      <c r="N145" s="6" t="s">
        <v>20322</v>
      </c>
    </row>
    <row r="146" spans="1:14" ht="31.5">
      <c r="A146" s="3">
        <v>145</v>
      </c>
      <c r="B146" s="3" t="s">
        <v>4915</v>
      </c>
      <c r="C146" s="3" t="s">
        <v>4916</v>
      </c>
      <c r="D146" s="3" t="s">
        <v>1162</v>
      </c>
      <c r="E146" s="3">
        <v>1</v>
      </c>
      <c r="F146" s="9">
        <v>600</v>
      </c>
      <c r="G146" s="3">
        <v>370</v>
      </c>
      <c r="H146" s="7" t="s">
        <v>4917</v>
      </c>
      <c r="I146" s="9">
        <v>650000</v>
      </c>
      <c r="J146" s="3" t="s">
        <v>744</v>
      </c>
      <c r="K146" s="12" t="s">
        <v>7639</v>
      </c>
      <c r="L146" s="3" t="s">
        <v>4302</v>
      </c>
      <c r="M146" s="6" t="s">
        <v>20322</v>
      </c>
      <c r="N146" s="6" t="s">
        <v>20322</v>
      </c>
    </row>
    <row r="147" spans="1:14" ht="74.25" customHeight="1">
      <c r="A147" s="3">
        <v>146</v>
      </c>
      <c r="B147" s="3" t="s">
        <v>4913</v>
      </c>
      <c r="C147" s="3" t="s">
        <v>2744</v>
      </c>
      <c r="D147" s="3" t="s">
        <v>1421</v>
      </c>
      <c r="E147" s="3">
        <v>1</v>
      </c>
      <c r="F147" s="9">
        <v>700</v>
      </c>
      <c r="G147" s="3">
        <v>1036</v>
      </c>
      <c r="H147" s="7" t="s">
        <v>4914</v>
      </c>
      <c r="I147" s="9">
        <v>275000</v>
      </c>
      <c r="J147" s="3" t="s">
        <v>739</v>
      </c>
      <c r="K147" s="12" t="s">
        <v>7639</v>
      </c>
      <c r="L147" s="3" t="s">
        <v>1967</v>
      </c>
      <c r="M147" s="6" t="s">
        <v>20322</v>
      </c>
      <c r="N147" s="6" t="s">
        <v>20322</v>
      </c>
    </row>
    <row r="148" spans="1:14" ht="31.5">
      <c r="A148" s="3">
        <v>147</v>
      </c>
      <c r="B148" s="3" t="s">
        <v>20328</v>
      </c>
      <c r="C148" s="3" t="s">
        <v>3776</v>
      </c>
      <c r="D148" s="3" t="s">
        <v>3060</v>
      </c>
      <c r="E148" s="3">
        <v>1</v>
      </c>
      <c r="F148" s="9">
        <v>500</v>
      </c>
      <c r="G148" s="3">
        <v>102</v>
      </c>
      <c r="H148" s="7" t="s">
        <v>8076</v>
      </c>
      <c r="I148" s="9" t="s">
        <v>2750</v>
      </c>
      <c r="J148" s="3" t="s">
        <v>753</v>
      </c>
      <c r="K148" s="12" t="s">
        <v>3773</v>
      </c>
      <c r="L148" s="3" t="s">
        <v>1968</v>
      </c>
      <c r="M148" s="6" t="s">
        <v>20322</v>
      </c>
      <c r="N148" s="6" t="s">
        <v>20322</v>
      </c>
    </row>
    <row r="149" spans="1:14" ht="31.5">
      <c r="A149" s="3">
        <v>148</v>
      </c>
      <c r="B149" s="3" t="s">
        <v>6447</v>
      </c>
      <c r="C149" s="3" t="s">
        <v>6448</v>
      </c>
      <c r="D149" s="3" t="s">
        <v>3060</v>
      </c>
      <c r="E149" s="3" t="s">
        <v>6449</v>
      </c>
      <c r="F149" s="9">
        <v>2000</v>
      </c>
      <c r="G149" s="3">
        <v>492</v>
      </c>
      <c r="H149" s="7" t="s">
        <v>8087</v>
      </c>
      <c r="I149" s="9">
        <v>36000</v>
      </c>
      <c r="J149" s="3" t="s">
        <v>741</v>
      </c>
      <c r="K149" s="12" t="s">
        <v>3773</v>
      </c>
      <c r="L149" s="3" t="s">
        <v>1970</v>
      </c>
    </row>
    <row r="150" spans="1:14" ht="31.5">
      <c r="A150" s="3">
        <v>149</v>
      </c>
      <c r="B150" s="3" t="s">
        <v>3774</v>
      </c>
      <c r="C150" s="3" t="s">
        <v>3775</v>
      </c>
      <c r="D150" s="3" t="s">
        <v>10338</v>
      </c>
      <c r="E150" s="3">
        <v>1</v>
      </c>
      <c r="F150" s="9">
        <v>670</v>
      </c>
      <c r="G150" s="3">
        <v>348</v>
      </c>
      <c r="H150" s="7" t="s">
        <v>8076</v>
      </c>
      <c r="I150" s="9">
        <v>34000</v>
      </c>
      <c r="J150" s="3" t="s">
        <v>740</v>
      </c>
      <c r="K150" s="12" t="s">
        <v>3773</v>
      </c>
      <c r="L150" s="3" t="s">
        <v>1189</v>
      </c>
      <c r="M150" s="6" t="s">
        <v>20322</v>
      </c>
      <c r="N150" s="6" t="s">
        <v>20322</v>
      </c>
    </row>
    <row r="151" spans="1:14" ht="31.5">
      <c r="A151" s="3">
        <v>150</v>
      </c>
      <c r="B151" s="3" t="s">
        <v>6452</v>
      </c>
      <c r="C151" s="3" t="s">
        <v>3828</v>
      </c>
      <c r="D151" s="3" t="s">
        <v>10338</v>
      </c>
      <c r="E151" s="3">
        <v>1</v>
      </c>
      <c r="F151" s="9">
        <v>940</v>
      </c>
      <c r="G151" s="3">
        <v>552</v>
      </c>
      <c r="H151" s="7" t="s">
        <v>8087</v>
      </c>
      <c r="I151" s="9" t="s">
        <v>2750</v>
      </c>
      <c r="J151" s="8" t="s">
        <v>740</v>
      </c>
      <c r="K151" s="12" t="s">
        <v>3773</v>
      </c>
      <c r="L151" s="8" t="s">
        <v>73</v>
      </c>
      <c r="M151" s="6" t="s">
        <v>20322</v>
      </c>
      <c r="N151" s="6" t="s">
        <v>20322</v>
      </c>
    </row>
    <row r="152" spans="1:14" ht="47.25">
      <c r="A152" s="3">
        <v>151</v>
      </c>
      <c r="B152" s="16" t="s">
        <v>6445</v>
      </c>
      <c r="C152" s="3" t="s">
        <v>6446</v>
      </c>
      <c r="D152" s="3" t="s">
        <v>1162</v>
      </c>
      <c r="E152" s="3">
        <v>1</v>
      </c>
      <c r="F152" s="9">
        <v>1000</v>
      </c>
      <c r="G152" s="3">
        <v>114</v>
      </c>
      <c r="H152" s="7" t="s">
        <v>8087</v>
      </c>
      <c r="I152" s="9" t="s">
        <v>2750</v>
      </c>
      <c r="J152" s="8" t="s">
        <v>740</v>
      </c>
      <c r="K152" s="12" t="s">
        <v>3773</v>
      </c>
      <c r="L152" s="8" t="s">
        <v>1966</v>
      </c>
      <c r="M152" s="6" t="s">
        <v>20322</v>
      </c>
      <c r="N152" s="6" t="s">
        <v>20322</v>
      </c>
    </row>
    <row r="153" spans="1:14" ht="47.25">
      <c r="A153" s="3">
        <v>152</v>
      </c>
      <c r="B153" s="3" t="s">
        <v>458</v>
      </c>
      <c r="C153" s="3" t="s">
        <v>459</v>
      </c>
      <c r="D153" s="3" t="s">
        <v>1162</v>
      </c>
      <c r="E153" s="3">
        <v>1</v>
      </c>
      <c r="F153" s="9">
        <v>500</v>
      </c>
      <c r="G153" s="3">
        <v>644</v>
      </c>
      <c r="H153" s="7" t="s">
        <v>1228</v>
      </c>
      <c r="I153" s="9">
        <v>119000</v>
      </c>
      <c r="J153" s="8" t="s">
        <v>742</v>
      </c>
      <c r="K153" s="12" t="s">
        <v>3773</v>
      </c>
      <c r="L153" s="8" t="s">
        <v>73</v>
      </c>
      <c r="M153" s="6" t="s">
        <v>20322</v>
      </c>
      <c r="N153" s="6" t="s">
        <v>20322</v>
      </c>
    </row>
    <row r="154" spans="1:14">
      <c r="A154" s="3">
        <v>153</v>
      </c>
      <c r="B154" s="3" t="s">
        <v>4918</v>
      </c>
      <c r="C154" s="3" t="s">
        <v>4078</v>
      </c>
      <c r="D154" s="3" t="s">
        <v>1421</v>
      </c>
      <c r="E154" s="3" t="s">
        <v>8163</v>
      </c>
      <c r="F154" s="9">
        <v>5000</v>
      </c>
      <c r="G154" s="3">
        <v>30</v>
      </c>
      <c r="H154" s="7" t="s">
        <v>4919</v>
      </c>
      <c r="I154" s="9">
        <v>3000</v>
      </c>
      <c r="J154" s="3" t="s">
        <v>4978</v>
      </c>
      <c r="K154" s="12" t="s">
        <v>3773</v>
      </c>
      <c r="L154" s="3" t="s">
        <v>73</v>
      </c>
      <c r="M154" s="6" t="s">
        <v>20322</v>
      </c>
      <c r="N154" s="6" t="s">
        <v>20322</v>
      </c>
    </row>
    <row r="155" spans="1:14">
      <c r="A155" s="3">
        <v>154</v>
      </c>
      <c r="B155" s="3" t="s">
        <v>6345</v>
      </c>
      <c r="C155" s="3" t="s">
        <v>3778</v>
      </c>
      <c r="D155" s="3" t="s">
        <v>1421</v>
      </c>
      <c r="E155" s="3" t="s">
        <v>8163</v>
      </c>
      <c r="F155" s="9">
        <v>2000</v>
      </c>
      <c r="G155" s="3">
        <v>172</v>
      </c>
      <c r="H155" s="7" t="s">
        <v>8076</v>
      </c>
      <c r="I155" s="9">
        <v>16000</v>
      </c>
      <c r="J155" s="8" t="s">
        <v>4978</v>
      </c>
      <c r="K155" s="12" t="s">
        <v>3773</v>
      </c>
      <c r="L155" s="8" t="s">
        <v>73</v>
      </c>
      <c r="M155" s="6" t="s">
        <v>20322</v>
      </c>
      <c r="N155" s="6" t="s">
        <v>20322</v>
      </c>
    </row>
    <row r="156" spans="1:14" ht="31.5">
      <c r="A156" s="3">
        <v>155</v>
      </c>
      <c r="B156" s="3" t="s">
        <v>3779</v>
      </c>
      <c r="C156" s="3" t="s">
        <v>3780</v>
      </c>
      <c r="D156" s="3" t="s">
        <v>1421</v>
      </c>
      <c r="E156" s="3">
        <v>1</v>
      </c>
      <c r="F156" s="9">
        <v>1000</v>
      </c>
      <c r="G156" s="3">
        <v>224</v>
      </c>
      <c r="H156" s="7" t="s">
        <v>8076</v>
      </c>
      <c r="I156" s="9" t="s">
        <v>2750</v>
      </c>
      <c r="J156" s="8" t="s">
        <v>753</v>
      </c>
      <c r="K156" s="12" t="s">
        <v>3773</v>
      </c>
      <c r="L156" s="8" t="s">
        <v>1969</v>
      </c>
      <c r="M156" s="6" t="s">
        <v>20322</v>
      </c>
      <c r="N156" s="6" t="s">
        <v>20322</v>
      </c>
    </row>
    <row r="157" spans="1:14" ht="47.25">
      <c r="A157" s="3">
        <v>156</v>
      </c>
      <c r="B157" s="3" t="s">
        <v>6450</v>
      </c>
      <c r="C157" s="3" t="s">
        <v>6451</v>
      </c>
      <c r="D157" s="3" t="s">
        <v>1421</v>
      </c>
      <c r="E157" s="3">
        <v>1</v>
      </c>
      <c r="F157" s="9">
        <v>1000</v>
      </c>
      <c r="G157" s="3">
        <v>336</v>
      </c>
      <c r="H157" s="7" t="s">
        <v>8087</v>
      </c>
      <c r="I157" s="9">
        <v>66000</v>
      </c>
      <c r="J157" s="8" t="s">
        <v>753</v>
      </c>
      <c r="K157" s="12" t="s">
        <v>3773</v>
      </c>
      <c r="L157" s="8" t="s">
        <v>1971</v>
      </c>
      <c r="M157" s="6" t="s">
        <v>20322</v>
      </c>
      <c r="N157" s="6" t="s">
        <v>20322</v>
      </c>
    </row>
    <row r="158" spans="1:14" ht="31.5">
      <c r="A158" s="3">
        <v>157</v>
      </c>
      <c r="B158" s="3" t="s">
        <v>457</v>
      </c>
      <c r="C158" s="3" t="s">
        <v>6944</v>
      </c>
      <c r="D158" s="3" t="s">
        <v>1421</v>
      </c>
      <c r="E158" s="3">
        <v>1</v>
      </c>
      <c r="F158" s="9">
        <v>1000</v>
      </c>
      <c r="G158" s="3">
        <v>754</v>
      </c>
      <c r="H158" s="7" t="s">
        <v>1228</v>
      </c>
      <c r="I158" s="9" t="s">
        <v>2750</v>
      </c>
      <c r="J158" s="8" t="s">
        <v>740</v>
      </c>
      <c r="K158" s="12" t="s">
        <v>3773</v>
      </c>
      <c r="L158" s="8" t="s">
        <v>1959</v>
      </c>
      <c r="M158" s="6" t="s">
        <v>20322</v>
      </c>
      <c r="N158" s="6" t="s">
        <v>20322</v>
      </c>
    </row>
    <row r="159" spans="1:14" ht="31.5">
      <c r="A159" s="3">
        <v>158</v>
      </c>
      <c r="B159" s="3" t="s">
        <v>3777</v>
      </c>
      <c r="C159" s="3"/>
      <c r="D159" s="3" t="s">
        <v>4473</v>
      </c>
      <c r="E159" s="3">
        <v>1</v>
      </c>
      <c r="F159" s="9">
        <v>2000</v>
      </c>
      <c r="G159" s="3">
        <v>30</v>
      </c>
      <c r="H159" s="7" t="s">
        <v>8076</v>
      </c>
      <c r="I159" s="9" t="s">
        <v>2750</v>
      </c>
      <c r="J159" s="3" t="s">
        <v>742</v>
      </c>
      <c r="K159" s="12" t="s">
        <v>3773</v>
      </c>
      <c r="L159" s="3" t="s">
        <v>1189</v>
      </c>
      <c r="M159" s="6" t="s">
        <v>20322</v>
      </c>
      <c r="N159" s="6" t="s">
        <v>20322</v>
      </c>
    </row>
    <row r="160" spans="1:14" ht="67.5" customHeight="1">
      <c r="A160" s="3">
        <v>159</v>
      </c>
      <c r="B160" s="3" t="s">
        <v>460</v>
      </c>
      <c r="C160" s="3" t="s">
        <v>3011</v>
      </c>
      <c r="D160" s="3" t="s">
        <v>4473</v>
      </c>
      <c r="E160" s="3">
        <v>1</v>
      </c>
      <c r="F160" s="9">
        <v>3000</v>
      </c>
      <c r="G160" s="3">
        <v>886</v>
      </c>
      <c r="H160" s="7" t="s">
        <v>1228</v>
      </c>
      <c r="I160" s="9" t="s">
        <v>2750</v>
      </c>
      <c r="J160" s="8" t="s">
        <v>4978</v>
      </c>
      <c r="K160" s="12" t="s">
        <v>3773</v>
      </c>
      <c r="L160" s="8" t="s">
        <v>73</v>
      </c>
      <c r="M160" s="6" t="s">
        <v>20322</v>
      </c>
      <c r="N160" s="6" t="s">
        <v>20322</v>
      </c>
    </row>
    <row r="161" spans="1:15" ht="54.75" customHeight="1">
      <c r="A161" s="3">
        <v>160</v>
      </c>
      <c r="B161" s="3" t="s">
        <v>461</v>
      </c>
      <c r="C161" s="3" t="s">
        <v>3011</v>
      </c>
      <c r="D161" s="3" t="s">
        <v>4473</v>
      </c>
      <c r="E161" s="3">
        <v>1</v>
      </c>
      <c r="F161" s="9">
        <v>6000</v>
      </c>
      <c r="G161" s="3">
        <v>646</v>
      </c>
      <c r="H161" s="7" t="s">
        <v>1228</v>
      </c>
      <c r="I161" s="9" t="s">
        <v>2750</v>
      </c>
      <c r="J161" s="8" t="s">
        <v>754</v>
      </c>
      <c r="K161" s="12" t="s">
        <v>3773</v>
      </c>
      <c r="L161" s="8" t="s">
        <v>73</v>
      </c>
      <c r="M161" s="6" t="s">
        <v>20322</v>
      </c>
      <c r="N161" s="6" t="s">
        <v>20322</v>
      </c>
    </row>
    <row r="162" spans="1:15" ht="31.5">
      <c r="A162" s="3">
        <v>161</v>
      </c>
      <c r="B162" s="3" t="s">
        <v>462</v>
      </c>
      <c r="C162" s="3" t="s">
        <v>3011</v>
      </c>
      <c r="D162" s="3" t="s">
        <v>4473</v>
      </c>
      <c r="E162" s="3">
        <v>1</v>
      </c>
      <c r="F162" s="9">
        <v>3000</v>
      </c>
      <c r="G162" s="3">
        <v>602</v>
      </c>
      <c r="H162" s="7" t="s">
        <v>1228</v>
      </c>
      <c r="I162" s="9" t="s">
        <v>2750</v>
      </c>
      <c r="J162" s="8" t="s">
        <v>755</v>
      </c>
      <c r="K162" s="12" t="s">
        <v>3773</v>
      </c>
      <c r="L162" s="8" t="s">
        <v>73</v>
      </c>
      <c r="M162" s="6" t="s">
        <v>20322</v>
      </c>
      <c r="N162" s="6" t="s">
        <v>20322</v>
      </c>
    </row>
    <row r="163" spans="1:15" ht="31.5">
      <c r="A163" s="3">
        <v>162</v>
      </c>
      <c r="B163" s="3" t="s">
        <v>6905</v>
      </c>
      <c r="C163" s="3" t="s">
        <v>2744</v>
      </c>
      <c r="D163" s="3" t="s">
        <v>3060</v>
      </c>
      <c r="E163" s="3">
        <v>1</v>
      </c>
      <c r="F163" s="9">
        <v>500</v>
      </c>
      <c r="G163" s="3">
        <v>148</v>
      </c>
      <c r="H163" s="7" t="s">
        <v>8076</v>
      </c>
      <c r="I163" s="9">
        <v>16000</v>
      </c>
      <c r="J163" s="3" t="s">
        <v>752</v>
      </c>
      <c r="K163" s="12">
        <v>39242</v>
      </c>
      <c r="L163" s="3" t="s">
        <v>1189</v>
      </c>
      <c r="M163" s="6" t="s">
        <v>20322</v>
      </c>
      <c r="N163" s="6" t="s">
        <v>20322</v>
      </c>
    </row>
    <row r="164" spans="1:15" ht="31.5">
      <c r="A164" s="3">
        <v>163</v>
      </c>
      <c r="B164" s="3" t="s">
        <v>6906</v>
      </c>
      <c r="C164" s="3" t="s">
        <v>2744</v>
      </c>
      <c r="D164" s="3" t="s">
        <v>3060</v>
      </c>
      <c r="E164" s="3">
        <v>1</v>
      </c>
      <c r="F164" s="9">
        <v>500</v>
      </c>
      <c r="G164" s="3">
        <v>68</v>
      </c>
      <c r="H164" s="7" t="s">
        <v>8076</v>
      </c>
      <c r="I164" s="9">
        <v>9000</v>
      </c>
      <c r="J164" s="3" t="s">
        <v>752</v>
      </c>
      <c r="K164" s="12">
        <v>39242</v>
      </c>
      <c r="L164" s="3" t="s">
        <v>1189</v>
      </c>
      <c r="M164" s="6" t="s">
        <v>20322</v>
      </c>
      <c r="N164" s="6" t="s">
        <v>20322</v>
      </c>
    </row>
    <row r="165" spans="1:15" ht="101.25" customHeight="1">
      <c r="A165" s="3">
        <v>164</v>
      </c>
      <c r="B165" s="3" t="s">
        <v>6907</v>
      </c>
      <c r="C165" s="3" t="s">
        <v>6908</v>
      </c>
      <c r="D165" s="3" t="s">
        <v>10338</v>
      </c>
      <c r="E165" s="3">
        <v>1</v>
      </c>
      <c r="F165" s="9">
        <v>500</v>
      </c>
      <c r="G165" s="3">
        <v>272</v>
      </c>
      <c r="H165" s="7" t="s">
        <v>8076</v>
      </c>
      <c r="I165" s="9">
        <v>27000</v>
      </c>
      <c r="J165" s="3" t="s">
        <v>741</v>
      </c>
      <c r="K165" s="12">
        <v>39242</v>
      </c>
      <c r="L165" s="3" t="s">
        <v>1189</v>
      </c>
      <c r="M165" s="6" t="s">
        <v>20322</v>
      </c>
      <c r="N165" s="6" t="s">
        <v>20322</v>
      </c>
    </row>
    <row r="166" spans="1:15" ht="39.75" customHeight="1">
      <c r="A166" s="3">
        <v>165</v>
      </c>
      <c r="B166" s="3" t="s">
        <v>6909</v>
      </c>
      <c r="C166" s="3" t="s">
        <v>459</v>
      </c>
      <c r="D166" s="3" t="s">
        <v>1162</v>
      </c>
      <c r="E166" s="3">
        <v>1</v>
      </c>
      <c r="F166" s="9">
        <v>300</v>
      </c>
      <c r="G166" s="3">
        <v>264</v>
      </c>
      <c r="H166" s="7" t="s">
        <v>8087</v>
      </c>
      <c r="I166" s="9">
        <v>82000</v>
      </c>
      <c r="J166" s="3" t="s">
        <v>750</v>
      </c>
      <c r="K166" s="12">
        <v>39242</v>
      </c>
      <c r="L166" s="3" t="s">
        <v>1189</v>
      </c>
      <c r="M166" s="6" t="s">
        <v>20322</v>
      </c>
      <c r="N166" s="6" t="s">
        <v>20322</v>
      </c>
    </row>
    <row r="167" spans="1:15" ht="31.5">
      <c r="A167" s="3">
        <v>166</v>
      </c>
      <c r="B167" s="3" t="s">
        <v>6904</v>
      </c>
      <c r="C167" s="3" t="s">
        <v>3011</v>
      </c>
      <c r="D167" s="3" t="s">
        <v>4473</v>
      </c>
      <c r="E167" s="3">
        <v>1</v>
      </c>
      <c r="F167" s="9">
        <v>234040</v>
      </c>
      <c r="G167" s="3">
        <v>216</v>
      </c>
      <c r="H167" s="7" t="s">
        <v>8076</v>
      </c>
      <c r="I167" s="9" t="s">
        <v>2750</v>
      </c>
      <c r="J167" s="3" t="s">
        <v>4978</v>
      </c>
      <c r="K167" s="12">
        <v>39242</v>
      </c>
      <c r="L167" s="3" t="s">
        <v>1035</v>
      </c>
      <c r="M167" s="6" t="s">
        <v>20322</v>
      </c>
      <c r="N167" s="6" t="s">
        <v>20322</v>
      </c>
    </row>
    <row r="168" spans="1:15" ht="45.75" customHeight="1">
      <c r="A168" s="3">
        <v>167</v>
      </c>
      <c r="B168" s="3" t="s">
        <v>6910</v>
      </c>
      <c r="C168" s="3"/>
      <c r="D168" s="3" t="s">
        <v>4473</v>
      </c>
      <c r="E168" s="3">
        <v>1</v>
      </c>
      <c r="F168" s="9">
        <v>1000</v>
      </c>
      <c r="G168" s="3">
        <v>332</v>
      </c>
      <c r="H168" s="7" t="s">
        <v>1228</v>
      </c>
      <c r="I168" s="9" t="s">
        <v>2750</v>
      </c>
      <c r="J168" s="3" t="s">
        <v>740</v>
      </c>
      <c r="K168" s="12">
        <v>39242</v>
      </c>
      <c r="L168" s="3" t="s">
        <v>73</v>
      </c>
      <c r="M168" s="258" t="s">
        <v>20325</v>
      </c>
      <c r="N168" s="6" t="s">
        <v>20322</v>
      </c>
      <c r="O168" s="6" t="s">
        <v>20319</v>
      </c>
    </row>
    <row r="169" spans="1:15" ht="31.5">
      <c r="A169" s="3">
        <v>168</v>
      </c>
      <c r="B169" s="3" t="s">
        <v>6911</v>
      </c>
      <c r="C169" s="3" t="s">
        <v>3011</v>
      </c>
      <c r="D169" s="3" t="s">
        <v>4473</v>
      </c>
      <c r="E169" s="3">
        <v>1</v>
      </c>
      <c r="F169" s="9">
        <v>3000</v>
      </c>
      <c r="G169" s="3">
        <v>732</v>
      </c>
      <c r="H169" s="7" t="s">
        <v>1228</v>
      </c>
      <c r="I169" s="9" t="s">
        <v>2750</v>
      </c>
      <c r="J169" s="3" t="s">
        <v>4978</v>
      </c>
      <c r="K169" s="12">
        <v>39242</v>
      </c>
      <c r="L169" s="3" t="s">
        <v>73</v>
      </c>
      <c r="M169" s="6" t="s">
        <v>20322</v>
      </c>
      <c r="N169" s="6" t="s">
        <v>20322</v>
      </c>
    </row>
    <row r="170" spans="1:15" ht="45.75" customHeight="1">
      <c r="A170" s="3">
        <v>169</v>
      </c>
      <c r="B170" s="3" t="s">
        <v>8734</v>
      </c>
      <c r="C170" s="3"/>
      <c r="D170" s="3" t="s">
        <v>1421</v>
      </c>
      <c r="E170" s="3">
        <v>1</v>
      </c>
      <c r="F170" s="9">
        <v>500</v>
      </c>
      <c r="G170" s="3">
        <v>196</v>
      </c>
      <c r="H170" s="7" t="s">
        <v>8735</v>
      </c>
      <c r="I170" s="9">
        <v>35000</v>
      </c>
      <c r="J170" s="3" t="s">
        <v>753</v>
      </c>
      <c r="K170" s="12">
        <v>39245</v>
      </c>
      <c r="L170" s="3" t="s">
        <v>5811</v>
      </c>
      <c r="M170" s="6" t="s">
        <v>20322</v>
      </c>
      <c r="N170" s="6" t="s">
        <v>20322</v>
      </c>
    </row>
    <row r="171" spans="1:15" ht="63">
      <c r="A171" s="3">
        <v>170</v>
      </c>
      <c r="B171" s="3" t="s">
        <v>8736</v>
      </c>
      <c r="C171" s="3" t="s">
        <v>1872</v>
      </c>
      <c r="D171" s="3" t="s">
        <v>1421</v>
      </c>
      <c r="E171" s="3">
        <v>1</v>
      </c>
      <c r="F171" s="9">
        <v>1000</v>
      </c>
      <c r="G171" s="3">
        <v>224</v>
      </c>
      <c r="H171" s="7" t="s">
        <v>8087</v>
      </c>
      <c r="I171" s="9">
        <v>27000</v>
      </c>
      <c r="J171" s="3" t="s">
        <v>740</v>
      </c>
      <c r="K171" s="12">
        <v>39245</v>
      </c>
      <c r="L171" s="3" t="s">
        <v>2672</v>
      </c>
      <c r="M171" s="6" t="s">
        <v>20322</v>
      </c>
      <c r="N171" s="6" t="s">
        <v>20322</v>
      </c>
    </row>
    <row r="172" spans="1:15" ht="31.5">
      <c r="A172" s="3">
        <v>171</v>
      </c>
      <c r="B172" s="3" t="s">
        <v>20329</v>
      </c>
      <c r="C172" s="3" t="s">
        <v>8737</v>
      </c>
      <c r="D172" s="3" t="s">
        <v>1421</v>
      </c>
      <c r="E172" s="3">
        <v>1</v>
      </c>
      <c r="F172" s="9">
        <v>350</v>
      </c>
      <c r="G172" s="3">
        <v>412</v>
      </c>
      <c r="H172" s="7" t="s">
        <v>8087</v>
      </c>
      <c r="I172" s="9" t="s">
        <v>2750</v>
      </c>
      <c r="J172" s="3" t="s">
        <v>4978</v>
      </c>
      <c r="K172" s="12">
        <v>39245</v>
      </c>
      <c r="L172" s="3" t="s">
        <v>2672</v>
      </c>
      <c r="M172" s="258" t="s">
        <v>20325</v>
      </c>
      <c r="N172" s="6" t="s">
        <v>20322</v>
      </c>
      <c r="O172" s="6" t="s">
        <v>20319</v>
      </c>
    </row>
    <row r="173" spans="1:15" ht="31.5">
      <c r="A173" s="3">
        <v>172</v>
      </c>
      <c r="B173" s="3" t="s">
        <v>8738</v>
      </c>
      <c r="C173" s="3" t="s">
        <v>8739</v>
      </c>
      <c r="D173" s="3" t="s">
        <v>1421</v>
      </c>
      <c r="E173" s="3" t="s">
        <v>8163</v>
      </c>
      <c r="F173" s="9">
        <v>1000</v>
      </c>
      <c r="G173" s="3">
        <v>634</v>
      </c>
      <c r="H173" s="7" t="s">
        <v>8087</v>
      </c>
      <c r="I173" s="9">
        <v>78000</v>
      </c>
      <c r="J173" s="3" t="s">
        <v>742</v>
      </c>
      <c r="K173" s="12">
        <v>39245</v>
      </c>
      <c r="L173" s="3" t="s">
        <v>5812</v>
      </c>
      <c r="M173" s="6" t="s">
        <v>20322</v>
      </c>
      <c r="N173" s="6" t="s">
        <v>20322</v>
      </c>
    </row>
    <row r="174" spans="1:15">
      <c r="A174" s="3">
        <v>173</v>
      </c>
      <c r="B174" s="3" t="s">
        <v>463</v>
      </c>
      <c r="C174" s="3" t="s">
        <v>2744</v>
      </c>
      <c r="D174" s="3" t="s">
        <v>3060</v>
      </c>
      <c r="E174" s="3">
        <v>1</v>
      </c>
      <c r="F174" s="9">
        <v>500</v>
      </c>
      <c r="G174" s="3">
        <v>88</v>
      </c>
      <c r="H174" s="7" t="s">
        <v>8076</v>
      </c>
      <c r="I174" s="9">
        <v>13000</v>
      </c>
      <c r="J174" s="8" t="s">
        <v>739</v>
      </c>
      <c r="K174" s="12" t="s">
        <v>464</v>
      </c>
      <c r="L174" s="8" t="s">
        <v>1189</v>
      </c>
      <c r="M174" s="6" t="s">
        <v>20322</v>
      </c>
      <c r="N174" s="6" t="s">
        <v>20322</v>
      </c>
    </row>
    <row r="175" spans="1:15" ht="31.5">
      <c r="A175" s="3">
        <v>174</v>
      </c>
      <c r="B175" s="3" t="s">
        <v>465</v>
      </c>
      <c r="C175" s="3" t="s">
        <v>2744</v>
      </c>
      <c r="D175" s="3" t="s">
        <v>3060</v>
      </c>
      <c r="E175" s="3">
        <v>1</v>
      </c>
      <c r="F175" s="9">
        <v>1000</v>
      </c>
      <c r="G175" s="3">
        <v>288</v>
      </c>
      <c r="H175" s="7" t="s">
        <v>8076</v>
      </c>
      <c r="I175" s="9">
        <v>29000</v>
      </c>
      <c r="J175" s="8" t="s">
        <v>756</v>
      </c>
      <c r="K175" s="12" t="s">
        <v>464</v>
      </c>
      <c r="L175" s="8" t="s">
        <v>1972</v>
      </c>
      <c r="M175" s="6" t="s">
        <v>20322</v>
      </c>
      <c r="N175" s="6" t="s">
        <v>20322</v>
      </c>
    </row>
    <row r="176" spans="1:15" ht="31.5">
      <c r="A176" s="3">
        <v>175</v>
      </c>
      <c r="B176" s="3" t="s">
        <v>467</v>
      </c>
      <c r="C176" s="3"/>
      <c r="D176" s="3" t="s">
        <v>3060</v>
      </c>
      <c r="E176" s="3">
        <v>1</v>
      </c>
      <c r="F176" s="9">
        <v>1000</v>
      </c>
      <c r="G176" s="3">
        <v>308</v>
      </c>
      <c r="H176" s="7" t="s">
        <v>7638</v>
      </c>
      <c r="I176" s="9">
        <v>35000</v>
      </c>
      <c r="J176" s="8" t="s">
        <v>4978</v>
      </c>
      <c r="K176" s="12" t="s">
        <v>464</v>
      </c>
      <c r="L176" s="8" t="s">
        <v>1972</v>
      </c>
      <c r="M176" s="6" t="s">
        <v>20322</v>
      </c>
      <c r="N176" s="6" t="s">
        <v>20322</v>
      </c>
    </row>
    <row r="177" spans="1:15" ht="31.5">
      <c r="A177" s="3">
        <v>176</v>
      </c>
      <c r="B177" s="3" t="s">
        <v>468</v>
      </c>
      <c r="C177" s="3" t="s">
        <v>3011</v>
      </c>
      <c r="D177" s="3" t="s">
        <v>3060</v>
      </c>
      <c r="E177" s="3">
        <v>1</v>
      </c>
      <c r="F177" s="9">
        <v>1000</v>
      </c>
      <c r="G177" s="3">
        <v>268</v>
      </c>
      <c r="H177" s="7" t="s">
        <v>7638</v>
      </c>
      <c r="I177" s="9">
        <v>27000</v>
      </c>
      <c r="J177" s="8" t="s">
        <v>754</v>
      </c>
      <c r="K177" s="12" t="s">
        <v>464</v>
      </c>
      <c r="L177" s="8" t="s">
        <v>1189</v>
      </c>
      <c r="M177" s="6" t="s">
        <v>20322</v>
      </c>
      <c r="N177" s="6" t="s">
        <v>20322</v>
      </c>
    </row>
    <row r="178" spans="1:15" ht="31.5">
      <c r="A178" s="3">
        <v>177</v>
      </c>
      <c r="B178" s="3" t="s">
        <v>5036</v>
      </c>
      <c r="C178" s="3" t="s">
        <v>5037</v>
      </c>
      <c r="D178" s="3" t="s">
        <v>3060</v>
      </c>
      <c r="E178" s="3">
        <v>1</v>
      </c>
      <c r="F178" s="9">
        <v>540</v>
      </c>
      <c r="G178" s="3">
        <v>268</v>
      </c>
      <c r="H178" s="7" t="s">
        <v>8087</v>
      </c>
      <c r="I178" s="9">
        <v>31000</v>
      </c>
      <c r="J178" s="8" t="s">
        <v>4978</v>
      </c>
      <c r="K178" s="12" t="s">
        <v>464</v>
      </c>
      <c r="L178" s="3" t="s">
        <v>1189</v>
      </c>
      <c r="M178" s="6" t="s">
        <v>20322</v>
      </c>
      <c r="N178" s="6" t="s">
        <v>20322</v>
      </c>
    </row>
    <row r="179" spans="1:15">
      <c r="A179" s="3">
        <v>178</v>
      </c>
      <c r="B179" s="3" t="s">
        <v>5038</v>
      </c>
      <c r="C179" s="3" t="s">
        <v>5039</v>
      </c>
      <c r="D179" s="3" t="s">
        <v>3060</v>
      </c>
      <c r="E179" s="3">
        <v>1</v>
      </c>
      <c r="F179" s="9">
        <v>540</v>
      </c>
      <c r="G179" s="3">
        <v>348</v>
      </c>
      <c r="H179" s="7" t="s">
        <v>8087</v>
      </c>
      <c r="I179" s="9">
        <v>39000</v>
      </c>
      <c r="J179" s="8" t="s">
        <v>754</v>
      </c>
      <c r="K179" s="12" t="s">
        <v>464</v>
      </c>
      <c r="L179" s="3" t="s">
        <v>1189</v>
      </c>
      <c r="M179" s="6" t="s">
        <v>20322</v>
      </c>
      <c r="N179" s="6" t="s">
        <v>20322</v>
      </c>
    </row>
    <row r="180" spans="1:15" ht="31.5">
      <c r="A180" s="3">
        <v>179</v>
      </c>
      <c r="B180" s="3" t="s">
        <v>1143</v>
      </c>
      <c r="C180" s="3" t="s">
        <v>1144</v>
      </c>
      <c r="D180" s="3" t="s">
        <v>3060</v>
      </c>
      <c r="E180" s="3" t="s">
        <v>8163</v>
      </c>
      <c r="F180" s="9">
        <v>500</v>
      </c>
      <c r="G180" s="3">
        <v>536</v>
      </c>
      <c r="H180" s="7" t="s">
        <v>8087</v>
      </c>
      <c r="I180" s="9">
        <v>45000</v>
      </c>
      <c r="J180" s="8" t="s">
        <v>757</v>
      </c>
      <c r="K180" s="12" t="s">
        <v>464</v>
      </c>
      <c r="L180" s="3" t="s">
        <v>1189</v>
      </c>
      <c r="M180" s="6" t="s">
        <v>20322</v>
      </c>
      <c r="N180" s="6" t="s">
        <v>20322</v>
      </c>
    </row>
    <row r="181" spans="1:15" ht="31.5">
      <c r="A181" s="3">
        <v>180</v>
      </c>
      <c r="B181" s="3" t="s">
        <v>5040</v>
      </c>
      <c r="C181" s="3" t="s">
        <v>5041</v>
      </c>
      <c r="D181" s="3" t="s">
        <v>3060</v>
      </c>
      <c r="E181" s="3">
        <v>1</v>
      </c>
      <c r="F181" s="9">
        <v>800</v>
      </c>
      <c r="G181" s="3">
        <v>204</v>
      </c>
      <c r="H181" s="7" t="s">
        <v>8087</v>
      </c>
      <c r="I181" s="9">
        <v>24000</v>
      </c>
      <c r="J181" s="8" t="s">
        <v>4978</v>
      </c>
      <c r="K181" s="12" t="s">
        <v>464</v>
      </c>
      <c r="L181" s="3" t="s">
        <v>1189</v>
      </c>
      <c r="M181" s="258" t="s">
        <v>20325</v>
      </c>
      <c r="N181" s="6" t="s">
        <v>20322</v>
      </c>
      <c r="O181" s="6" t="s">
        <v>20319</v>
      </c>
    </row>
    <row r="182" spans="1:15" ht="31.5">
      <c r="A182" s="3">
        <v>181</v>
      </c>
      <c r="B182" s="3" t="s">
        <v>469</v>
      </c>
      <c r="C182" s="3" t="s">
        <v>471</v>
      </c>
      <c r="D182" s="3" t="s">
        <v>10338</v>
      </c>
      <c r="E182" s="3" t="s">
        <v>8163</v>
      </c>
      <c r="F182" s="9">
        <v>600</v>
      </c>
      <c r="G182" s="3">
        <v>404</v>
      </c>
      <c r="H182" s="7" t="s">
        <v>8087</v>
      </c>
      <c r="I182" s="9">
        <v>38000</v>
      </c>
      <c r="J182" s="8" t="s">
        <v>741</v>
      </c>
      <c r="K182" s="12" t="s">
        <v>464</v>
      </c>
      <c r="L182" s="8" t="s">
        <v>1972</v>
      </c>
      <c r="M182" s="6" t="s">
        <v>20322</v>
      </c>
      <c r="N182" s="6" t="s">
        <v>20322</v>
      </c>
    </row>
    <row r="183" spans="1:15" ht="31.5">
      <c r="A183" s="3">
        <v>182</v>
      </c>
      <c r="B183" s="3" t="s">
        <v>466</v>
      </c>
      <c r="C183" s="3" t="s">
        <v>2744</v>
      </c>
      <c r="D183" s="3" t="s">
        <v>1162</v>
      </c>
      <c r="E183" s="3">
        <v>1</v>
      </c>
      <c r="F183" s="9">
        <v>1840</v>
      </c>
      <c r="G183" s="3">
        <v>148</v>
      </c>
      <c r="H183" s="7" t="s">
        <v>8076</v>
      </c>
      <c r="I183" s="9">
        <v>16000</v>
      </c>
      <c r="J183" s="8" t="s">
        <v>739</v>
      </c>
      <c r="K183" s="12" t="s">
        <v>464</v>
      </c>
      <c r="L183" s="8" t="s">
        <v>1189</v>
      </c>
      <c r="M183" s="6" t="s">
        <v>20322</v>
      </c>
      <c r="N183" s="6" t="s">
        <v>20322</v>
      </c>
    </row>
    <row r="184" spans="1:15" ht="31.5">
      <c r="A184" s="3">
        <v>183</v>
      </c>
      <c r="B184" s="3" t="s">
        <v>3886</v>
      </c>
      <c r="C184" s="3" t="s">
        <v>3887</v>
      </c>
      <c r="D184" s="3" t="s">
        <v>1162</v>
      </c>
      <c r="E184" s="3">
        <v>1</v>
      </c>
      <c r="F184" s="9">
        <v>530</v>
      </c>
      <c r="G184" s="3">
        <v>256</v>
      </c>
      <c r="H184" s="7" t="s">
        <v>8087</v>
      </c>
      <c r="I184" s="9">
        <v>25000</v>
      </c>
      <c r="J184" s="3" t="s">
        <v>746</v>
      </c>
      <c r="K184" s="12" t="s">
        <v>464</v>
      </c>
      <c r="L184" s="3" t="s">
        <v>1189</v>
      </c>
      <c r="M184" s="6" t="s">
        <v>20322</v>
      </c>
      <c r="N184" s="6" t="s">
        <v>20322</v>
      </c>
    </row>
    <row r="185" spans="1:15" ht="31.5">
      <c r="A185" s="3">
        <v>184</v>
      </c>
      <c r="B185" s="3" t="s">
        <v>470</v>
      </c>
      <c r="C185" s="3" t="s">
        <v>3922</v>
      </c>
      <c r="D185" s="3" t="s">
        <v>1421</v>
      </c>
      <c r="E185" s="3">
        <v>1</v>
      </c>
      <c r="F185" s="9">
        <v>1000</v>
      </c>
      <c r="G185" s="3">
        <v>504</v>
      </c>
      <c r="H185" s="7" t="s">
        <v>8087</v>
      </c>
      <c r="I185" s="9">
        <v>56000</v>
      </c>
      <c r="J185" s="8" t="s">
        <v>740</v>
      </c>
      <c r="K185" s="12" t="s">
        <v>464</v>
      </c>
      <c r="L185" s="8" t="s">
        <v>1025</v>
      </c>
      <c r="M185" s="6" t="s">
        <v>20322</v>
      </c>
      <c r="N185" s="6" t="s">
        <v>20322</v>
      </c>
    </row>
    <row r="186" spans="1:15" ht="47.25">
      <c r="A186" s="3">
        <v>185</v>
      </c>
      <c r="B186" s="3" t="s">
        <v>3885</v>
      </c>
      <c r="C186" s="3"/>
      <c r="D186" s="3" t="s">
        <v>1421</v>
      </c>
      <c r="E186" s="3">
        <v>1</v>
      </c>
      <c r="F186" s="9">
        <v>1000</v>
      </c>
      <c r="G186" s="3">
        <v>788</v>
      </c>
      <c r="H186" s="7" t="s">
        <v>3703</v>
      </c>
      <c r="I186" s="9">
        <v>290000</v>
      </c>
      <c r="J186" s="3" t="s">
        <v>754</v>
      </c>
      <c r="K186" s="12" t="s">
        <v>464</v>
      </c>
      <c r="L186" s="3" t="s">
        <v>1026</v>
      </c>
      <c r="M186" s="6" t="s">
        <v>20322</v>
      </c>
      <c r="N186" s="6" t="s">
        <v>20322</v>
      </c>
    </row>
    <row r="187" spans="1:15" ht="63">
      <c r="A187" s="3">
        <v>186</v>
      </c>
      <c r="B187" s="3" t="s">
        <v>5042</v>
      </c>
      <c r="C187" s="3" t="s">
        <v>5043</v>
      </c>
      <c r="D187" s="3" t="s">
        <v>4473</v>
      </c>
      <c r="E187" s="3">
        <v>1</v>
      </c>
      <c r="F187" s="9">
        <v>1000</v>
      </c>
      <c r="G187" s="3">
        <v>256</v>
      </c>
      <c r="H187" s="7" t="s">
        <v>8087</v>
      </c>
      <c r="I187" s="9" t="s">
        <v>2750</v>
      </c>
      <c r="J187" s="8" t="s">
        <v>741</v>
      </c>
      <c r="K187" s="12" t="s">
        <v>464</v>
      </c>
      <c r="L187" s="8" t="s">
        <v>73</v>
      </c>
      <c r="M187" s="258" t="s">
        <v>20325</v>
      </c>
      <c r="N187" s="6" t="s">
        <v>20322</v>
      </c>
      <c r="O187" s="6" t="s">
        <v>20319</v>
      </c>
    </row>
    <row r="188" spans="1:15" ht="63">
      <c r="A188" s="3">
        <v>187</v>
      </c>
      <c r="B188" s="3" t="s">
        <v>5044</v>
      </c>
      <c r="C188" s="3" t="s">
        <v>5043</v>
      </c>
      <c r="D188" s="3" t="s">
        <v>4473</v>
      </c>
      <c r="E188" s="3">
        <v>1</v>
      </c>
      <c r="F188" s="9">
        <v>1500</v>
      </c>
      <c r="G188" s="3">
        <v>304</v>
      </c>
      <c r="H188" s="7" t="s">
        <v>8087</v>
      </c>
      <c r="I188" s="9" t="s">
        <v>2750</v>
      </c>
      <c r="J188" s="3" t="s">
        <v>754</v>
      </c>
      <c r="K188" s="12" t="s">
        <v>464</v>
      </c>
      <c r="L188" s="8" t="s">
        <v>73</v>
      </c>
      <c r="M188" s="6" t="s">
        <v>20322</v>
      </c>
      <c r="N188" s="6" t="s">
        <v>20322</v>
      </c>
    </row>
    <row r="189" spans="1:15" ht="31.5">
      <c r="A189" s="3">
        <v>188</v>
      </c>
      <c r="B189" s="3" t="s">
        <v>3727</v>
      </c>
      <c r="C189" s="3" t="s">
        <v>3728</v>
      </c>
      <c r="D189" s="3" t="s">
        <v>3060</v>
      </c>
      <c r="E189" s="3">
        <v>1</v>
      </c>
      <c r="F189" s="9">
        <v>700</v>
      </c>
      <c r="G189" s="3">
        <v>212</v>
      </c>
      <c r="H189" s="7" t="s">
        <v>8076</v>
      </c>
      <c r="I189" s="9">
        <v>22000</v>
      </c>
      <c r="J189" s="8" t="s">
        <v>740</v>
      </c>
      <c r="K189" s="12" t="s">
        <v>3726</v>
      </c>
      <c r="L189" s="8" t="s">
        <v>1189</v>
      </c>
      <c r="M189" s="258" t="s">
        <v>20325</v>
      </c>
      <c r="N189" s="6" t="s">
        <v>20322</v>
      </c>
      <c r="O189" s="6" t="s">
        <v>20319</v>
      </c>
    </row>
    <row r="190" spans="1:15" ht="31.5">
      <c r="A190" s="3">
        <v>189</v>
      </c>
      <c r="B190" s="3" t="s">
        <v>3729</v>
      </c>
      <c r="C190" s="3" t="s">
        <v>2744</v>
      </c>
      <c r="D190" s="3" t="s">
        <v>3060</v>
      </c>
      <c r="E190" s="3">
        <v>1</v>
      </c>
      <c r="F190" s="9">
        <v>600</v>
      </c>
      <c r="G190" s="3">
        <v>256</v>
      </c>
      <c r="H190" s="7" t="s">
        <v>8076</v>
      </c>
      <c r="I190" s="9">
        <v>26000</v>
      </c>
      <c r="J190" s="8" t="s">
        <v>739</v>
      </c>
      <c r="K190" s="12" t="s">
        <v>3726</v>
      </c>
      <c r="L190" s="8" t="s">
        <v>1189</v>
      </c>
      <c r="M190" s="6" t="s">
        <v>20322</v>
      </c>
      <c r="N190" s="6" t="s">
        <v>20322</v>
      </c>
    </row>
    <row r="191" spans="1:15" ht="31.5">
      <c r="A191" s="3">
        <v>190</v>
      </c>
      <c r="B191" s="3" t="s">
        <v>2433</v>
      </c>
      <c r="C191" s="3" t="s">
        <v>2744</v>
      </c>
      <c r="D191" s="3" t="s">
        <v>3060</v>
      </c>
      <c r="E191" s="3">
        <v>1</v>
      </c>
      <c r="F191" s="9">
        <v>600</v>
      </c>
      <c r="G191" s="3">
        <v>104</v>
      </c>
      <c r="H191" s="7" t="s">
        <v>8076</v>
      </c>
      <c r="I191" s="9">
        <v>12000</v>
      </c>
      <c r="J191" s="8" t="s">
        <v>756</v>
      </c>
      <c r="K191" s="12" t="s">
        <v>3726</v>
      </c>
      <c r="L191" s="8" t="s">
        <v>1189</v>
      </c>
      <c r="M191" s="6" t="s">
        <v>20322</v>
      </c>
      <c r="N191" s="6" t="s">
        <v>20322</v>
      </c>
    </row>
    <row r="192" spans="1:15" ht="31.5">
      <c r="A192" s="3">
        <v>191</v>
      </c>
      <c r="B192" s="3" t="s">
        <v>3748</v>
      </c>
      <c r="C192" s="3" t="s">
        <v>2744</v>
      </c>
      <c r="D192" s="3" t="s">
        <v>3060</v>
      </c>
      <c r="E192" s="3" t="s">
        <v>8163</v>
      </c>
      <c r="F192" s="9">
        <v>500</v>
      </c>
      <c r="G192" s="3">
        <v>436</v>
      </c>
      <c r="H192" s="7" t="s">
        <v>8087</v>
      </c>
      <c r="I192" s="9">
        <v>41000</v>
      </c>
      <c r="J192" s="8" t="s">
        <v>739</v>
      </c>
      <c r="K192" s="12" t="s">
        <v>3726</v>
      </c>
      <c r="L192" s="8" t="s">
        <v>1189</v>
      </c>
      <c r="M192" s="6" t="s">
        <v>20322</v>
      </c>
      <c r="N192" s="6" t="s">
        <v>20322</v>
      </c>
    </row>
    <row r="193" spans="1:15" ht="31.5">
      <c r="A193" s="3">
        <v>192</v>
      </c>
      <c r="B193" s="3" t="s">
        <v>3749</v>
      </c>
      <c r="C193" s="3" t="s">
        <v>3750</v>
      </c>
      <c r="D193" s="3" t="s">
        <v>3060</v>
      </c>
      <c r="E193" s="3">
        <v>1</v>
      </c>
      <c r="F193" s="9">
        <v>500</v>
      </c>
      <c r="G193" s="3">
        <v>428</v>
      </c>
      <c r="H193" s="7" t="s">
        <v>8087</v>
      </c>
      <c r="I193" s="9">
        <v>47000</v>
      </c>
      <c r="J193" s="8" t="s">
        <v>741</v>
      </c>
      <c r="K193" s="12" t="s">
        <v>3726</v>
      </c>
      <c r="L193" s="8" t="s">
        <v>1189</v>
      </c>
      <c r="M193" s="6" t="s">
        <v>20322</v>
      </c>
      <c r="N193" s="6" t="s">
        <v>20322</v>
      </c>
    </row>
    <row r="194" spans="1:15" ht="31.5">
      <c r="A194" s="3">
        <v>193</v>
      </c>
      <c r="B194" s="3" t="s">
        <v>3724</v>
      </c>
      <c r="C194" s="3" t="s">
        <v>3725</v>
      </c>
      <c r="D194" s="3" t="s">
        <v>1421</v>
      </c>
      <c r="E194" s="3">
        <v>1</v>
      </c>
      <c r="F194" s="9">
        <v>800</v>
      </c>
      <c r="G194" s="3">
        <v>252</v>
      </c>
      <c r="H194" s="7" t="s">
        <v>8076</v>
      </c>
      <c r="I194" s="9" t="s">
        <v>2750</v>
      </c>
      <c r="J194" s="3" t="s">
        <v>4978</v>
      </c>
      <c r="K194" s="12" t="s">
        <v>3726</v>
      </c>
      <c r="L194" s="3" t="s">
        <v>1959</v>
      </c>
      <c r="M194" s="6" t="s">
        <v>20322</v>
      </c>
      <c r="N194" s="6" t="s">
        <v>20322</v>
      </c>
    </row>
    <row r="195" spans="1:15" ht="31.5">
      <c r="A195" s="3">
        <v>194</v>
      </c>
      <c r="B195" s="3" t="s">
        <v>3751</v>
      </c>
      <c r="C195" s="3" t="s">
        <v>3752</v>
      </c>
      <c r="D195" s="3" t="s">
        <v>1421</v>
      </c>
      <c r="E195" s="3" t="s">
        <v>8163</v>
      </c>
      <c r="F195" s="9">
        <v>1000</v>
      </c>
      <c r="G195" s="3">
        <v>252</v>
      </c>
      <c r="H195" s="7" t="s">
        <v>8087</v>
      </c>
      <c r="I195" s="9" t="s">
        <v>2750</v>
      </c>
      <c r="J195" s="8" t="s">
        <v>4978</v>
      </c>
      <c r="K195" s="12" t="s">
        <v>3726</v>
      </c>
      <c r="L195" s="8" t="s">
        <v>3102</v>
      </c>
      <c r="M195" s="6" t="s">
        <v>20322</v>
      </c>
      <c r="N195" s="6" t="s">
        <v>20322</v>
      </c>
    </row>
    <row r="196" spans="1:15" ht="31.5">
      <c r="A196" s="3">
        <v>195</v>
      </c>
      <c r="B196" s="3" t="s">
        <v>5995</v>
      </c>
      <c r="C196" s="3" t="s">
        <v>3752</v>
      </c>
      <c r="D196" s="3" t="s">
        <v>1421</v>
      </c>
      <c r="E196" s="3">
        <v>1</v>
      </c>
      <c r="F196" s="9">
        <v>1000</v>
      </c>
      <c r="G196" s="3">
        <v>260</v>
      </c>
      <c r="H196" s="7" t="s">
        <v>8087</v>
      </c>
      <c r="I196" s="9" t="s">
        <v>2750</v>
      </c>
      <c r="J196" s="8" t="s">
        <v>754</v>
      </c>
      <c r="K196" s="12" t="s">
        <v>3726</v>
      </c>
      <c r="L196" s="8" t="s">
        <v>1027</v>
      </c>
      <c r="M196" s="6" t="s">
        <v>20322</v>
      </c>
      <c r="N196" s="6" t="s">
        <v>20322</v>
      </c>
    </row>
    <row r="197" spans="1:15" ht="31.5">
      <c r="A197" s="3">
        <v>196</v>
      </c>
      <c r="B197" s="3" t="s">
        <v>5997</v>
      </c>
      <c r="C197" s="3" t="s">
        <v>2744</v>
      </c>
      <c r="D197" s="3" t="s">
        <v>3060</v>
      </c>
      <c r="E197" s="3">
        <v>1</v>
      </c>
      <c r="F197" s="9">
        <v>600</v>
      </c>
      <c r="G197" s="3">
        <v>328</v>
      </c>
      <c r="H197" s="7" t="s">
        <v>8076</v>
      </c>
      <c r="I197" s="9">
        <v>33000</v>
      </c>
      <c r="J197" s="8" t="s">
        <v>752</v>
      </c>
      <c r="K197" s="12" t="s">
        <v>5998</v>
      </c>
      <c r="L197" s="8" t="s">
        <v>1189</v>
      </c>
      <c r="M197" s="6" t="s">
        <v>20322</v>
      </c>
      <c r="N197" s="6" t="s">
        <v>20322</v>
      </c>
    </row>
    <row r="198" spans="1:15" ht="47.25">
      <c r="A198" s="3">
        <v>197</v>
      </c>
      <c r="B198" s="3" t="s">
        <v>5999</v>
      </c>
      <c r="C198" s="3" t="s">
        <v>2744</v>
      </c>
      <c r="D198" s="3" t="s">
        <v>3060</v>
      </c>
      <c r="E198" s="3">
        <v>1</v>
      </c>
      <c r="F198" s="9">
        <v>1000</v>
      </c>
      <c r="G198" s="3">
        <v>160</v>
      </c>
      <c r="H198" s="7" t="s">
        <v>8076</v>
      </c>
      <c r="I198" s="9">
        <v>17000</v>
      </c>
      <c r="J198" s="8" t="s">
        <v>752</v>
      </c>
      <c r="K198" s="12" t="s">
        <v>5998</v>
      </c>
      <c r="L198" s="8" t="s">
        <v>1189</v>
      </c>
      <c r="M198" s="6" t="s">
        <v>20322</v>
      </c>
      <c r="N198" s="6" t="s">
        <v>20322</v>
      </c>
    </row>
    <row r="199" spans="1:15">
      <c r="A199" s="3">
        <v>198</v>
      </c>
      <c r="B199" s="3" t="s">
        <v>6000</v>
      </c>
      <c r="C199" s="3" t="s">
        <v>2744</v>
      </c>
      <c r="D199" s="3" t="s">
        <v>3060</v>
      </c>
      <c r="E199" s="3">
        <v>1</v>
      </c>
      <c r="F199" s="9">
        <v>700</v>
      </c>
      <c r="G199" s="3">
        <v>232</v>
      </c>
      <c r="H199" s="7" t="s">
        <v>8076</v>
      </c>
      <c r="I199" s="9">
        <v>24000</v>
      </c>
      <c r="J199" s="8" t="s">
        <v>752</v>
      </c>
      <c r="K199" s="12" t="s">
        <v>5998</v>
      </c>
      <c r="L199" s="8" t="s">
        <v>1189</v>
      </c>
      <c r="M199" s="258" t="s">
        <v>20325</v>
      </c>
      <c r="N199" s="6" t="s">
        <v>20322</v>
      </c>
      <c r="O199" s="6" t="s">
        <v>20319</v>
      </c>
    </row>
    <row r="200" spans="1:15" ht="31.5">
      <c r="A200" s="3">
        <v>199</v>
      </c>
      <c r="B200" s="3" t="s">
        <v>6001</v>
      </c>
      <c r="C200" s="3" t="s">
        <v>2744</v>
      </c>
      <c r="D200" s="3" t="s">
        <v>3060</v>
      </c>
      <c r="E200" s="3">
        <v>1</v>
      </c>
      <c r="F200" s="9">
        <v>500</v>
      </c>
      <c r="G200" s="3">
        <v>156</v>
      </c>
      <c r="H200" s="7" t="s">
        <v>8076</v>
      </c>
      <c r="I200" s="9">
        <v>15000</v>
      </c>
      <c r="J200" s="8" t="s">
        <v>752</v>
      </c>
      <c r="K200" s="12" t="s">
        <v>5998</v>
      </c>
      <c r="L200" s="8" t="s">
        <v>1189</v>
      </c>
      <c r="M200" s="6" t="s">
        <v>20322</v>
      </c>
      <c r="N200" s="6" t="s">
        <v>20322</v>
      </c>
    </row>
    <row r="201" spans="1:15" ht="31.5">
      <c r="A201" s="3">
        <v>200</v>
      </c>
      <c r="B201" s="3" t="s">
        <v>45</v>
      </c>
      <c r="C201" s="3" t="s">
        <v>2744</v>
      </c>
      <c r="D201" s="3" t="s">
        <v>3060</v>
      </c>
      <c r="E201" s="3">
        <v>1</v>
      </c>
      <c r="F201" s="9">
        <v>500</v>
      </c>
      <c r="G201" s="3">
        <v>268</v>
      </c>
      <c r="H201" s="7" t="s">
        <v>8076</v>
      </c>
      <c r="I201" s="9">
        <v>27000</v>
      </c>
      <c r="J201" s="8" t="s">
        <v>752</v>
      </c>
      <c r="K201" s="12" t="s">
        <v>5998</v>
      </c>
      <c r="L201" s="8" t="s">
        <v>1189</v>
      </c>
      <c r="M201" s="6" t="s">
        <v>20322</v>
      </c>
      <c r="N201" s="6" t="s">
        <v>20322</v>
      </c>
    </row>
    <row r="202" spans="1:15" ht="48" customHeight="1">
      <c r="A202" s="3">
        <v>201</v>
      </c>
      <c r="B202" s="3" t="s">
        <v>46</v>
      </c>
      <c r="C202" s="3" t="s">
        <v>2744</v>
      </c>
      <c r="D202" s="3" t="s">
        <v>3060</v>
      </c>
      <c r="E202" s="3">
        <v>1</v>
      </c>
      <c r="F202" s="9">
        <v>700</v>
      </c>
      <c r="G202" s="3">
        <v>188</v>
      </c>
      <c r="H202" s="7" t="s">
        <v>8076</v>
      </c>
      <c r="I202" s="9">
        <v>20000</v>
      </c>
      <c r="J202" s="8" t="s">
        <v>752</v>
      </c>
      <c r="K202" s="12" t="s">
        <v>5998</v>
      </c>
      <c r="L202" s="8" t="s">
        <v>1189</v>
      </c>
      <c r="M202" s="6" t="s">
        <v>20322</v>
      </c>
      <c r="N202" s="6" t="s">
        <v>20322</v>
      </c>
    </row>
    <row r="203" spans="1:15" ht="31.5">
      <c r="A203" s="3">
        <v>202</v>
      </c>
      <c r="B203" s="3" t="s">
        <v>3223</v>
      </c>
      <c r="C203" s="3" t="s">
        <v>3224</v>
      </c>
      <c r="D203" s="3" t="s">
        <v>3060</v>
      </c>
      <c r="E203" s="3">
        <v>1</v>
      </c>
      <c r="F203" s="9">
        <v>1000</v>
      </c>
      <c r="G203" s="3">
        <v>364</v>
      </c>
      <c r="H203" s="7" t="s">
        <v>8087</v>
      </c>
      <c r="I203" s="9">
        <v>40000</v>
      </c>
      <c r="J203" s="3" t="s">
        <v>4978</v>
      </c>
      <c r="K203" s="12" t="s">
        <v>5998</v>
      </c>
      <c r="L203" s="3" t="s">
        <v>4302</v>
      </c>
      <c r="M203" s="6" t="s">
        <v>20322</v>
      </c>
      <c r="N203" s="6" t="s">
        <v>20322</v>
      </c>
    </row>
    <row r="204" spans="1:15" ht="47.25">
      <c r="A204" s="3">
        <v>203</v>
      </c>
      <c r="B204" s="3" t="s">
        <v>3225</v>
      </c>
      <c r="C204" s="3" t="s">
        <v>3226</v>
      </c>
      <c r="D204" s="3" t="s">
        <v>3060</v>
      </c>
      <c r="E204" s="3">
        <v>1</v>
      </c>
      <c r="F204" s="9">
        <v>800</v>
      </c>
      <c r="G204" s="3">
        <v>160</v>
      </c>
      <c r="H204" s="7" t="s">
        <v>8087</v>
      </c>
      <c r="I204" s="9">
        <v>20000</v>
      </c>
      <c r="J204" s="3" t="s">
        <v>4978</v>
      </c>
      <c r="K204" s="12" t="s">
        <v>5998</v>
      </c>
      <c r="L204" s="3" t="s">
        <v>73</v>
      </c>
      <c r="M204" s="6" t="s">
        <v>20322</v>
      </c>
      <c r="N204" s="6" t="s">
        <v>20322</v>
      </c>
    </row>
    <row r="205" spans="1:15" ht="31.5">
      <c r="A205" s="3">
        <v>204</v>
      </c>
      <c r="B205" s="3" t="s">
        <v>3227</v>
      </c>
      <c r="C205" s="3" t="s">
        <v>2744</v>
      </c>
      <c r="D205" s="3" t="s">
        <v>3060</v>
      </c>
      <c r="E205" s="3" t="s">
        <v>8163</v>
      </c>
      <c r="F205" s="9">
        <v>500</v>
      </c>
      <c r="G205" s="3">
        <v>536</v>
      </c>
      <c r="H205" s="7" t="s">
        <v>8087</v>
      </c>
      <c r="I205" s="9">
        <v>49000</v>
      </c>
      <c r="J205" s="3" t="s">
        <v>739</v>
      </c>
      <c r="K205" s="12" t="s">
        <v>5998</v>
      </c>
      <c r="L205" s="3" t="s">
        <v>1189</v>
      </c>
      <c r="M205" s="6" t="s">
        <v>20322</v>
      </c>
      <c r="N205" s="6" t="s">
        <v>20322</v>
      </c>
    </row>
    <row r="206" spans="1:15" ht="31.5">
      <c r="A206" s="3">
        <v>205</v>
      </c>
      <c r="B206" s="3" t="s">
        <v>3228</v>
      </c>
      <c r="C206" s="3" t="s">
        <v>3229</v>
      </c>
      <c r="D206" s="3" t="s">
        <v>10338</v>
      </c>
      <c r="E206" s="3">
        <v>1</v>
      </c>
      <c r="F206" s="9">
        <v>500</v>
      </c>
      <c r="G206" s="3">
        <v>240</v>
      </c>
      <c r="H206" s="7" t="s">
        <v>8087</v>
      </c>
      <c r="I206" s="9">
        <v>37000</v>
      </c>
      <c r="J206" s="3" t="s">
        <v>748</v>
      </c>
      <c r="K206" s="12" t="s">
        <v>5998</v>
      </c>
      <c r="L206" s="3" t="s">
        <v>1189</v>
      </c>
      <c r="M206" s="6" t="s">
        <v>20322</v>
      </c>
      <c r="N206" s="6" t="s">
        <v>20322</v>
      </c>
    </row>
    <row r="207" spans="1:15" ht="31.5">
      <c r="A207" s="3">
        <v>206</v>
      </c>
      <c r="B207" s="3" t="s">
        <v>3230</v>
      </c>
      <c r="C207" s="3" t="s">
        <v>3231</v>
      </c>
      <c r="D207" s="3" t="s">
        <v>1162</v>
      </c>
      <c r="E207" s="3">
        <v>1</v>
      </c>
      <c r="F207" s="9">
        <v>1000</v>
      </c>
      <c r="G207" s="3">
        <v>312</v>
      </c>
      <c r="H207" s="7" t="s">
        <v>4478</v>
      </c>
      <c r="I207" s="9" t="s">
        <v>2750</v>
      </c>
      <c r="J207" s="3" t="s">
        <v>750</v>
      </c>
      <c r="K207" s="12" t="s">
        <v>5998</v>
      </c>
      <c r="L207" s="3" t="s">
        <v>4302</v>
      </c>
      <c r="M207" s="6" t="s">
        <v>20322</v>
      </c>
      <c r="N207" s="6" t="s">
        <v>20322</v>
      </c>
    </row>
    <row r="208" spans="1:15" ht="31.5">
      <c r="A208" s="3">
        <v>207</v>
      </c>
      <c r="B208" s="3" t="s">
        <v>47</v>
      </c>
      <c r="C208" s="3" t="s">
        <v>48</v>
      </c>
      <c r="D208" s="3" t="s">
        <v>1421</v>
      </c>
      <c r="E208" s="3" t="s">
        <v>8163</v>
      </c>
      <c r="F208" s="9">
        <v>5000</v>
      </c>
      <c r="G208" s="3">
        <v>152</v>
      </c>
      <c r="H208" s="7" t="s">
        <v>8076</v>
      </c>
      <c r="I208" s="9" t="s">
        <v>2750</v>
      </c>
      <c r="J208" s="3" t="s">
        <v>4978</v>
      </c>
      <c r="K208" s="12" t="s">
        <v>5998</v>
      </c>
      <c r="L208" s="3" t="s">
        <v>1028</v>
      </c>
      <c r="M208" s="6" t="s">
        <v>20322</v>
      </c>
      <c r="N208" s="6" t="s">
        <v>20322</v>
      </c>
    </row>
    <row r="209" spans="1:15" ht="47.25">
      <c r="A209" s="3">
        <v>208</v>
      </c>
      <c r="B209" s="3" t="s">
        <v>3232</v>
      </c>
      <c r="C209" s="3" t="s">
        <v>3233</v>
      </c>
      <c r="D209" s="3" t="s">
        <v>4473</v>
      </c>
      <c r="E209" s="3">
        <v>1</v>
      </c>
      <c r="F209" s="9">
        <v>1500</v>
      </c>
      <c r="G209" s="3">
        <v>612</v>
      </c>
      <c r="H209" s="7" t="s">
        <v>2161</v>
      </c>
      <c r="I209" s="9" t="s">
        <v>2750</v>
      </c>
      <c r="J209" s="3" t="s">
        <v>7322</v>
      </c>
      <c r="K209" s="12" t="s">
        <v>5998</v>
      </c>
      <c r="L209" s="3" t="s">
        <v>73</v>
      </c>
      <c r="M209" s="6" t="s">
        <v>20322</v>
      </c>
      <c r="N209" s="6" t="s">
        <v>20322</v>
      </c>
    </row>
    <row r="210" spans="1:15" ht="31.5">
      <c r="A210" s="3">
        <v>209</v>
      </c>
      <c r="B210" s="3" t="s">
        <v>4399</v>
      </c>
      <c r="C210" s="3" t="s">
        <v>2744</v>
      </c>
      <c r="D210" s="3" t="s">
        <v>3060</v>
      </c>
      <c r="E210" s="3">
        <v>1</v>
      </c>
      <c r="F210" s="9">
        <v>500</v>
      </c>
      <c r="G210" s="3">
        <v>176</v>
      </c>
      <c r="H210" s="7" t="s">
        <v>8076</v>
      </c>
      <c r="I210" s="9">
        <v>16000</v>
      </c>
      <c r="J210" s="3" t="s">
        <v>739</v>
      </c>
      <c r="K210" s="12">
        <v>39266</v>
      </c>
      <c r="L210" s="3" t="s">
        <v>1189</v>
      </c>
      <c r="M210" s="258" t="s">
        <v>20325</v>
      </c>
      <c r="N210" s="6" t="s">
        <v>20322</v>
      </c>
      <c r="O210" s="6" t="s">
        <v>20319</v>
      </c>
    </row>
    <row r="211" spans="1:15" ht="31.5">
      <c r="A211" s="3">
        <v>210</v>
      </c>
      <c r="B211" s="3" t="s">
        <v>4400</v>
      </c>
      <c r="C211" s="3" t="s">
        <v>2744</v>
      </c>
      <c r="D211" s="3" t="s">
        <v>3060</v>
      </c>
      <c r="E211" s="3">
        <v>1</v>
      </c>
      <c r="F211" s="9">
        <v>1000</v>
      </c>
      <c r="G211" s="3">
        <v>104</v>
      </c>
      <c r="H211" s="7" t="s">
        <v>8076</v>
      </c>
      <c r="I211" s="9">
        <v>10000</v>
      </c>
      <c r="J211" s="3" t="s">
        <v>739</v>
      </c>
      <c r="K211" s="12">
        <v>39266</v>
      </c>
      <c r="L211" s="3" t="s">
        <v>1189</v>
      </c>
      <c r="M211" s="6" t="s">
        <v>20322</v>
      </c>
      <c r="N211" s="6" t="s">
        <v>20322</v>
      </c>
    </row>
    <row r="212" spans="1:15" ht="31.5">
      <c r="A212" s="3">
        <v>211</v>
      </c>
      <c r="B212" s="3" t="s">
        <v>1235</v>
      </c>
      <c r="C212" s="3" t="s">
        <v>2744</v>
      </c>
      <c r="D212" s="3" t="s">
        <v>3060</v>
      </c>
      <c r="E212" s="3">
        <v>1</v>
      </c>
      <c r="F212" s="9">
        <v>700</v>
      </c>
      <c r="G212" s="3">
        <v>108</v>
      </c>
      <c r="H212" s="7" t="s">
        <v>8076</v>
      </c>
      <c r="I212" s="9">
        <v>11000</v>
      </c>
      <c r="J212" s="3" t="s">
        <v>739</v>
      </c>
      <c r="K212" s="12">
        <v>39266</v>
      </c>
      <c r="L212" s="3" t="s">
        <v>1189</v>
      </c>
      <c r="M212" s="6" t="s">
        <v>20322</v>
      </c>
      <c r="N212" s="6" t="s">
        <v>20322</v>
      </c>
    </row>
    <row r="213" spans="1:15" ht="31.5">
      <c r="A213" s="3">
        <v>212</v>
      </c>
      <c r="B213" s="3" t="s">
        <v>1236</v>
      </c>
      <c r="C213" s="3" t="s">
        <v>2744</v>
      </c>
      <c r="D213" s="3" t="s">
        <v>3060</v>
      </c>
      <c r="E213" s="3">
        <v>1</v>
      </c>
      <c r="F213" s="9">
        <v>600</v>
      </c>
      <c r="G213" s="3">
        <v>596</v>
      </c>
      <c r="H213" s="7" t="s">
        <v>8087</v>
      </c>
      <c r="I213" s="9">
        <v>54000</v>
      </c>
      <c r="J213" s="3" t="s">
        <v>739</v>
      </c>
      <c r="K213" s="12">
        <v>39266</v>
      </c>
      <c r="L213" s="3" t="s">
        <v>1189</v>
      </c>
      <c r="M213" s="6" t="s">
        <v>20322</v>
      </c>
      <c r="N213" s="6" t="s">
        <v>20322</v>
      </c>
    </row>
    <row r="214" spans="1:15" ht="94.5">
      <c r="A214" s="3">
        <v>213</v>
      </c>
      <c r="B214" s="3" t="s">
        <v>8716</v>
      </c>
      <c r="C214" s="3" t="s">
        <v>2744</v>
      </c>
      <c r="D214" s="3" t="s">
        <v>3060</v>
      </c>
      <c r="E214" s="3">
        <v>1</v>
      </c>
      <c r="F214" s="9">
        <v>500</v>
      </c>
      <c r="G214" s="3">
        <v>108</v>
      </c>
      <c r="H214" s="7" t="s">
        <v>8076</v>
      </c>
      <c r="I214" s="9">
        <v>11000</v>
      </c>
      <c r="J214" s="3" t="s">
        <v>752</v>
      </c>
      <c r="K214" s="12" t="s">
        <v>8717</v>
      </c>
      <c r="L214" s="3" t="s">
        <v>1189</v>
      </c>
      <c r="M214" s="6" t="s">
        <v>20322</v>
      </c>
      <c r="N214" s="6" t="s">
        <v>20322</v>
      </c>
    </row>
    <row r="215" spans="1:15" ht="31.5">
      <c r="A215" s="3">
        <v>214</v>
      </c>
      <c r="B215" s="3" t="s">
        <v>2354</v>
      </c>
      <c r="C215" s="3" t="s">
        <v>2744</v>
      </c>
      <c r="D215" s="3" t="s">
        <v>3060</v>
      </c>
      <c r="E215" s="3">
        <v>1</v>
      </c>
      <c r="F215" s="9">
        <v>500</v>
      </c>
      <c r="G215" s="3">
        <v>332</v>
      </c>
      <c r="H215" s="7" t="s">
        <v>8076</v>
      </c>
      <c r="I215" s="9">
        <v>33000</v>
      </c>
      <c r="J215" s="3" t="s">
        <v>752</v>
      </c>
      <c r="K215" s="12" t="s">
        <v>8717</v>
      </c>
      <c r="L215" s="3" t="s">
        <v>1189</v>
      </c>
      <c r="M215" s="6" t="s">
        <v>20322</v>
      </c>
      <c r="N215" s="6" t="s">
        <v>20322</v>
      </c>
    </row>
    <row r="216" spans="1:15" ht="47.25" customHeight="1">
      <c r="A216" s="3">
        <v>215</v>
      </c>
      <c r="B216" s="3" t="s">
        <v>2355</v>
      </c>
      <c r="C216" s="3" t="s">
        <v>2744</v>
      </c>
      <c r="D216" s="3" t="s">
        <v>3060</v>
      </c>
      <c r="E216" s="3">
        <v>1</v>
      </c>
      <c r="F216" s="9">
        <v>700</v>
      </c>
      <c r="G216" s="3">
        <v>84</v>
      </c>
      <c r="H216" s="7" t="s">
        <v>8076</v>
      </c>
      <c r="I216" s="9">
        <v>11000</v>
      </c>
      <c r="J216" s="3" t="s">
        <v>752</v>
      </c>
      <c r="K216" s="12" t="s">
        <v>8717</v>
      </c>
      <c r="L216" s="3" t="s">
        <v>1189</v>
      </c>
      <c r="M216" s="6" t="s">
        <v>20322</v>
      </c>
      <c r="N216" s="6" t="s">
        <v>20322</v>
      </c>
    </row>
    <row r="217" spans="1:15" ht="63">
      <c r="A217" s="3">
        <v>216</v>
      </c>
      <c r="B217" s="3" t="s">
        <v>3633</v>
      </c>
      <c r="C217" s="3" t="s">
        <v>2744</v>
      </c>
      <c r="D217" s="3" t="s">
        <v>3060</v>
      </c>
      <c r="E217" s="3">
        <v>1</v>
      </c>
      <c r="F217" s="9">
        <v>500</v>
      </c>
      <c r="G217" s="3">
        <v>380</v>
      </c>
      <c r="H217" s="7" t="s">
        <v>8076</v>
      </c>
      <c r="I217" s="9">
        <v>37000</v>
      </c>
      <c r="J217" s="3" t="s">
        <v>752</v>
      </c>
      <c r="K217" s="12" t="s">
        <v>8717</v>
      </c>
      <c r="L217" s="3" t="s">
        <v>1189</v>
      </c>
      <c r="M217" s="6" t="s">
        <v>20322</v>
      </c>
      <c r="N217" s="6" t="s">
        <v>20322</v>
      </c>
    </row>
    <row r="218" spans="1:15" ht="31.5">
      <c r="A218" s="3">
        <v>217</v>
      </c>
      <c r="B218" s="3" t="s">
        <v>3634</v>
      </c>
      <c r="C218" s="3" t="s">
        <v>2744</v>
      </c>
      <c r="D218" s="3" t="s">
        <v>3060</v>
      </c>
      <c r="E218" s="3">
        <v>1</v>
      </c>
      <c r="F218" s="9">
        <v>500</v>
      </c>
      <c r="G218" s="3">
        <v>176</v>
      </c>
      <c r="H218" s="7" t="s">
        <v>8076</v>
      </c>
      <c r="I218" s="9">
        <v>19000</v>
      </c>
      <c r="J218" s="3" t="s">
        <v>752</v>
      </c>
      <c r="K218" s="12" t="s">
        <v>8717</v>
      </c>
      <c r="L218" s="3" t="s">
        <v>1189</v>
      </c>
      <c r="M218" s="6" t="s">
        <v>20322</v>
      </c>
      <c r="N218" s="6" t="s">
        <v>20322</v>
      </c>
    </row>
    <row r="219" spans="1:15" ht="31.5">
      <c r="A219" s="3">
        <v>218</v>
      </c>
      <c r="B219" s="3" t="s">
        <v>3635</v>
      </c>
      <c r="C219" s="3" t="s">
        <v>2744</v>
      </c>
      <c r="D219" s="3" t="s">
        <v>3060</v>
      </c>
      <c r="E219" s="3">
        <v>1</v>
      </c>
      <c r="F219" s="9">
        <v>700</v>
      </c>
      <c r="G219" s="3">
        <v>476</v>
      </c>
      <c r="H219" s="7" t="s">
        <v>8076</v>
      </c>
      <c r="I219" s="9">
        <v>46000</v>
      </c>
      <c r="J219" s="3" t="s">
        <v>752</v>
      </c>
      <c r="K219" s="12" t="s">
        <v>8717</v>
      </c>
      <c r="L219" s="3" t="s">
        <v>1189</v>
      </c>
      <c r="M219" s="6" t="s">
        <v>20322</v>
      </c>
      <c r="N219" s="6" t="s">
        <v>20322</v>
      </c>
    </row>
    <row r="220" spans="1:15" ht="47.25">
      <c r="A220" s="3">
        <v>219</v>
      </c>
      <c r="B220" s="3" t="s">
        <v>9097</v>
      </c>
      <c r="C220" s="3" t="s">
        <v>9098</v>
      </c>
      <c r="D220" s="3" t="s">
        <v>3060</v>
      </c>
      <c r="E220" s="3">
        <v>1</v>
      </c>
      <c r="F220" s="9">
        <v>500</v>
      </c>
      <c r="G220" s="3">
        <v>164</v>
      </c>
      <c r="H220" s="7" t="s">
        <v>8076</v>
      </c>
      <c r="I220" s="9">
        <v>18000</v>
      </c>
      <c r="J220" s="3" t="s">
        <v>758</v>
      </c>
      <c r="K220" s="12" t="s">
        <v>8717</v>
      </c>
      <c r="L220" s="3" t="s">
        <v>1189</v>
      </c>
      <c r="M220" s="6" t="s">
        <v>20322</v>
      </c>
      <c r="N220" s="6" t="s">
        <v>20322</v>
      </c>
    </row>
    <row r="221" spans="1:15" ht="47.25">
      <c r="A221" s="3">
        <v>220</v>
      </c>
      <c r="B221" s="3" t="s">
        <v>9099</v>
      </c>
      <c r="C221" s="3" t="s">
        <v>9100</v>
      </c>
      <c r="D221" s="3" t="s">
        <v>3060</v>
      </c>
      <c r="E221" s="3">
        <v>1</v>
      </c>
      <c r="F221" s="9">
        <v>600</v>
      </c>
      <c r="G221" s="3">
        <v>228</v>
      </c>
      <c r="H221" s="7" t="s">
        <v>8087</v>
      </c>
      <c r="I221" s="9">
        <v>27000</v>
      </c>
      <c r="J221" s="3" t="s">
        <v>7322</v>
      </c>
      <c r="K221" s="12" t="s">
        <v>8717</v>
      </c>
      <c r="L221" s="3" t="s">
        <v>1189</v>
      </c>
      <c r="M221" s="6" t="s">
        <v>20322</v>
      </c>
      <c r="N221" s="6" t="s">
        <v>20322</v>
      </c>
    </row>
    <row r="222" spans="1:15" ht="31.5">
      <c r="A222" s="3">
        <v>221</v>
      </c>
      <c r="B222" s="3" t="s">
        <v>9103</v>
      </c>
      <c r="C222" s="3" t="s">
        <v>2744</v>
      </c>
      <c r="D222" s="3" t="s">
        <v>3060</v>
      </c>
      <c r="E222" s="3" t="s">
        <v>8163</v>
      </c>
      <c r="F222" s="9">
        <v>1000</v>
      </c>
      <c r="G222" s="3">
        <v>420</v>
      </c>
      <c r="H222" s="7" t="s">
        <v>8087</v>
      </c>
      <c r="I222" s="9">
        <v>46000</v>
      </c>
      <c r="J222" s="3" t="s">
        <v>752</v>
      </c>
      <c r="K222" s="12" t="s">
        <v>8717</v>
      </c>
      <c r="L222" s="3" t="s">
        <v>1189</v>
      </c>
      <c r="M222" s="6" t="s">
        <v>20322</v>
      </c>
      <c r="N222" s="6" t="s">
        <v>20322</v>
      </c>
    </row>
    <row r="223" spans="1:15" ht="81.75" customHeight="1">
      <c r="A223" s="3">
        <v>222</v>
      </c>
      <c r="B223" s="3" t="s">
        <v>9101</v>
      </c>
      <c r="C223" s="3" t="s">
        <v>9102</v>
      </c>
      <c r="D223" s="3" t="s">
        <v>10338</v>
      </c>
      <c r="E223" s="3">
        <v>1</v>
      </c>
      <c r="F223" s="9">
        <v>600</v>
      </c>
      <c r="G223" s="3">
        <v>424</v>
      </c>
      <c r="H223" s="7" t="s">
        <v>8087</v>
      </c>
      <c r="I223" s="9">
        <v>46000</v>
      </c>
      <c r="J223" s="3" t="s">
        <v>758</v>
      </c>
      <c r="K223" s="12" t="s">
        <v>8717</v>
      </c>
      <c r="L223" s="3" t="s">
        <v>1189</v>
      </c>
      <c r="M223" s="6" t="s">
        <v>20322</v>
      </c>
      <c r="N223" s="6" t="s">
        <v>20322</v>
      </c>
    </row>
    <row r="224" spans="1:15" ht="31.5">
      <c r="A224" s="3">
        <v>223</v>
      </c>
      <c r="B224" s="3" t="s">
        <v>8006</v>
      </c>
      <c r="C224" s="3" t="s">
        <v>2744</v>
      </c>
      <c r="D224" s="3" t="s">
        <v>3060</v>
      </c>
      <c r="E224" s="3">
        <v>1</v>
      </c>
      <c r="F224" s="9">
        <v>700</v>
      </c>
      <c r="G224" s="3">
        <v>368</v>
      </c>
      <c r="H224" s="7" t="s">
        <v>8076</v>
      </c>
      <c r="I224" s="9">
        <v>36000</v>
      </c>
      <c r="J224" s="3" t="s">
        <v>752</v>
      </c>
      <c r="K224" s="12" t="s">
        <v>8005</v>
      </c>
      <c r="L224" s="3" t="s">
        <v>1189</v>
      </c>
      <c r="M224" s="6" t="s">
        <v>20322</v>
      </c>
      <c r="N224" s="6" t="s">
        <v>20322</v>
      </c>
    </row>
    <row r="225" spans="1:14">
      <c r="A225" s="3">
        <v>224</v>
      </c>
      <c r="B225" s="3" t="s">
        <v>8007</v>
      </c>
      <c r="C225" s="3" t="s">
        <v>2744</v>
      </c>
      <c r="D225" s="3" t="s">
        <v>3060</v>
      </c>
      <c r="E225" s="3">
        <v>1</v>
      </c>
      <c r="F225" s="9">
        <v>500</v>
      </c>
      <c r="G225" s="3">
        <v>88</v>
      </c>
      <c r="H225" s="7" t="s">
        <v>8076</v>
      </c>
      <c r="I225" s="9">
        <v>11000</v>
      </c>
      <c r="J225" s="3" t="s">
        <v>752</v>
      </c>
      <c r="K225" s="12" t="s">
        <v>8005</v>
      </c>
      <c r="L225" s="3" t="s">
        <v>1189</v>
      </c>
      <c r="M225" s="6" t="s">
        <v>20322</v>
      </c>
      <c r="N225" s="6" t="s">
        <v>20322</v>
      </c>
    </row>
    <row r="226" spans="1:14" ht="31.5">
      <c r="A226" s="3">
        <v>225</v>
      </c>
      <c r="B226" s="3" t="s">
        <v>9105</v>
      </c>
      <c r="C226" s="3" t="s">
        <v>2744</v>
      </c>
      <c r="D226" s="3" t="s">
        <v>3060</v>
      </c>
      <c r="E226" s="3">
        <v>1</v>
      </c>
      <c r="F226" s="9">
        <v>500</v>
      </c>
      <c r="G226" s="3">
        <v>312</v>
      </c>
      <c r="H226" s="7" t="s">
        <v>8076</v>
      </c>
      <c r="I226" s="9">
        <v>31000</v>
      </c>
      <c r="J226" s="3" t="s">
        <v>752</v>
      </c>
      <c r="K226" s="12" t="s">
        <v>8005</v>
      </c>
      <c r="L226" s="3" t="s">
        <v>1189</v>
      </c>
      <c r="M226" s="6" t="s">
        <v>20322</v>
      </c>
      <c r="N226" s="6" t="s">
        <v>20322</v>
      </c>
    </row>
    <row r="227" spans="1:14" ht="47.25">
      <c r="A227" s="3">
        <v>226</v>
      </c>
      <c r="B227" s="3" t="s">
        <v>9106</v>
      </c>
      <c r="C227" s="3" t="s">
        <v>2744</v>
      </c>
      <c r="D227" s="3" t="s">
        <v>3060</v>
      </c>
      <c r="E227" s="3">
        <v>1</v>
      </c>
      <c r="F227" s="9">
        <v>500</v>
      </c>
      <c r="G227" s="3">
        <v>188</v>
      </c>
      <c r="H227" s="7" t="s">
        <v>8076</v>
      </c>
      <c r="I227" s="9">
        <v>20000</v>
      </c>
      <c r="J227" s="3" t="s">
        <v>752</v>
      </c>
      <c r="K227" s="12" t="s">
        <v>8005</v>
      </c>
      <c r="L227" s="3" t="s">
        <v>1189</v>
      </c>
      <c r="M227" s="6" t="s">
        <v>20322</v>
      </c>
      <c r="N227" s="6" t="s">
        <v>20322</v>
      </c>
    </row>
    <row r="228" spans="1:14" ht="31.5">
      <c r="A228" s="3">
        <v>227</v>
      </c>
      <c r="B228" s="3" t="s">
        <v>9107</v>
      </c>
      <c r="C228" s="3" t="s">
        <v>2744</v>
      </c>
      <c r="D228" s="3" t="s">
        <v>3060</v>
      </c>
      <c r="E228" s="3">
        <v>1</v>
      </c>
      <c r="F228" s="9">
        <v>500</v>
      </c>
      <c r="G228" s="3">
        <v>364</v>
      </c>
      <c r="H228" s="7" t="s">
        <v>8076</v>
      </c>
      <c r="I228" s="9">
        <v>39000</v>
      </c>
      <c r="J228" s="3" t="s">
        <v>752</v>
      </c>
      <c r="K228" s="12" t="s">
        <v>8005</v>
      </c>
      <c r="L228" s="3" t="s">
        <v>1189</v>
      </c>
      <c r="M228" s="6" t="s">
        <v>20322</v>
      </c>
      <c r="N228" s="6" t="s">
        <v>20322</v>
      </c>
    </row>
    <row r="229" spans="1:14">
      <c r="A229" s="3">
        <v>228</v>
      </c>
      <c r="B229" s="3" t="s">
        <v>9108</v>
      </c>
      <c r="C229" s="3" t="s">
        <v>2744</v>
      </c>
      <c r="D229" s="3" t="s">
        <v>3060</v>
      </c>
      <c r="E229" s="3">
        <v>1</v>
      </c>
      <c r="F229" s="9">
        <v>700</v>
      </c>
      <c r="G229" s="3">
        <v>240</v>
      </c>
      <c r="H229" s="7" t="s">
        <v>8076</v>
      </c>
      <c r="I229" s="9">
        <v>25000</v>
      </c>
      <c r="J229" s="3" t="s">
        <v>752</v>
      </c>
      <c r="K229" s="12" t="s">
        <v>8005</v>
      </c>
      <c r="L229" s="3" t="s">
        <v>1189</v>
      </c>
      <c r="M229" s="6" t="s">
        <v>20322</v>
      </c>
      <c r="N229" s="6" t="s">
        <v>20322</v>
      </c>
    </row>
    <row r="230" spans="1:14" ht="31.5">
      <c r="A230" s="3">
        <v>229</v>
      </c>
      <c r="B230" s="3" t="s">
        <v>8013</v>
      </c>
      <c r="C230" s="3" t="s">
        <v>8014</v>
      </c>
      <c r="D230" s="3" t="s">
        <v>3060</v>
      </c>
      <c r="E230" s="3">
        <v>1</v>
      </c>
      <c r="F230" s="9">
        <v>840</v>
      </c>
      <c r="G230" s="3">
        <v>192</v>
      </c>
      <c r="H230" s="7" t="s">
        <v>8087</v>
      </c>
      <c r="I230" s="9">
        <v>23000</v>
      </c>
      <c r="J230" s="3" t="s">
        <v>741</v>
      </c>
      <c r="K230" s="12" t="s">
        <v>8005</v>
      </c>
      <c r="L230" s="3" t="s">
        <v>1189</v>
      </c>
      <c r="M230" s="6" t="s">
        <v>20322</v>
      </c>
      <c r="N230" s="6" t="s">
        <v>20322</v>
      </c>
    </row>
    <row r="231" spans="1:14" ht="48" customHeight="1">
      <c r="A231" s="3">
        <v>230</v>
      </c>
      <c r="B231" s="3" t="s">
        <v>8015</v>
      </c>
      <c r="C231" s="3" t="s">
        <v>8016</v>
      </c>
      <c r="D231" s="3" t="s">
        <v>3060</v>
      </c>
      <c r="E231" s="3">
        <v>1</v>
      </c>
      <c r="F231" s="9">
        <v>550</v>
      </c>
      <c r="G231" s="3">
        <v>352</v>
      </c>
      <c r="H231" s="7" t="s">
        <v>8087</v>
      </c>
      <c r="I231" s="9">
        <v>39000</v>
      </c>
      <c r="J231" s="3" t="s">
        <v>740</v>
      </c>
      <c r="K231" s="12" t="s">
        <v>8005</v>
      </c>
      <c r="L231" s="3" t="s">
        <v>1189</v>
      </c>
      <c r="M231" s="6" t="s">
        <v>20322</v>
      </c>
      <c r="N231" s="6" t="s">
        <v>20322</v>
      </c>
    </row>
    <row r="232" spans="1:14" ht="31.5">
      <c r="A232" s="3">
        <v>231</v>
      </c>
      <c r="B232" s="3" t="s">
        <v>9104</v>
      </c>
      <c r="C232" s="3" t="s">
        <v>8004</v>
      </c>
      <c r="D232" s="3" t="s">
        <v>1162</v>
      </c>
      <c r="E232" s="3">
        <v>1</v>
      </c>
      <c r="F232" s="9">
        <v>500</v>
      </c>
      <c r="G232" s="3">
        <v>180</v>
      </c>
      <c r="H232" s="7" t="s">
        <v>8165</v>
      </c>
      <c r="I232" s="9" t="s">
        <v>2750</v>
      </c>
      <c r="J232" s="3" t="s">
        <v>742</v>
      </c>
      <c r="K232" s="12" t="s">
        <v>8005</v>
      </c>
      <c r="L232" s="3" t="s">
        <v>1189</v>
      </c>
      <c r="M232" s="6" t="s">
        <v>20322</v>
      </c>
      <c r="N232" s="6" t="s">
        <v>20322</v>
      </c>
    </row>
    <row r="233" spans="1:14" ht="47.25">
      <c r="A233" s="3">
        <v>232</v>
      </c>
      <c r="B233" s="3" t="s">
        <v>8017</v>
      </c>
      <c r="C233" s="3"/>
      <c r="D233" s="3" t="s">
        <v>4473</v>
      </c>
      <c r="E233" s="3">
        <v>1</v>
      </c>
      <c r="F233" s="9">
        <v>1000</v>
      </c>
      <c r="G233" s="3">
        <v>668</v>
      </c>
      <c r="H233" s="7" t="s">
        <v>1228</v>
      </c>
      <c r="I233" s="9" t="s">
        <v>2750</v>
      </c>
      <c r="J233" s="3" t="s">
        <v>743</v>
      </c>
      <c r="K233" s="12" t="s">
        <v>8005</v>
      </c>
      <c r="L233" s="3" t="s">
        <v>73</v>
      </c>
      <c r="M233" s="6" t="s">
        <v>20322</v>
      </c>
      <c r="N233" s="6" t="s">
        <v>20322</v>
      </c>
    </row>
    <row r="234" spans="1:14" ht="78.75">
      <c r="A234" s="3">
        <v>233</v>
      </c>
      <c r="B234" s="3" t="s">
        <v>8018</v>
      </c>
      <c r="C234" s="3" t="s">
        <v>6888</v>
      </c>
      <c r="D234" s="3" t="s">
        <v>4473</v>
      </c>
      <c r="E234" s="3">
        <v>1</v>
      </c>
      <c r="F234" s="9">
        <v>1500</v>
      </c>
      <c r="G234" s="3">
        <v>344</v>
      </c>
      <c r="H234" s="7" t="s">
        <v>8087</v>
      </c>
      <c r="I234" s="9" t="s">
        <v>2750</v>
      </c>
      <c r="J234" s="3" t="s">
        <v>7322</v>
      </c>
      <c r="K234" s="12" t="s">
        <v>8005</v>
      </c>
      <c r="L234" s="3" t="s">
        <v>4302</v>
      </c>
      <c r="M234" s="6" t="s">
        <v>20322</v>
      </c>
      <c r="N234" s="6" t="s">
        <v>20322</v>
      </c>
    </row>
    <row r="235" spans="1:14" ht="31.5">
      <c r="A235" s="3">
        <v>234</v>
      </c>
      <c r="B235" s="3" t="s">
        <v>6889</v>
      </c>
      <c r="C235" s="3" t="s">
        <v>3011</v>
      </c>
      <c r="D235" s="3" t="s">
        <v>4473</v>
      </c>
      <c r="E235" s="3">
        <v>1</v>
      </c>
      <c r="F235" s="9">
        <v>3000</v>
      </c>
      <c r="G235" s="3">
        <v>682</v>
      </c>
      <c r="H235" s="7" t="s">
        <v>1228</v>
      </c>
      <c r="I235" s="9" t="s">
        <v>2750</v>
      </c>
      <c r="J235" s="3" t="s">
        <v>7322</v>
      </c>
      <c r="K235" s="12" t="s">
        <v>8005</v>
      </c>
      <c r="L235" s="3" t="s">
        <v>73</v>
      </c>
      <c r="M235" s="6" t="s">
        <v>20322</v>
      </c>
      <c r="N235" s="6" t="s">
        <v>20322</v>
      </c>
    </row>
    <row r="236" spans="1:14" ht="48" customHeight="1">
      <c r="A236" s="3">
        <v>235</v>
      </c>
      <c r="B236" s="3" t="s">
        <v>5747</v>
      </c>
      <c r="C236" s="3" t="s">
        <v>2744</v>
      </c>
      <c r="D236" s="3" t="s">
        <v>3060</v>
      </c>
      <c r="E236" s="3">
        <v>1</v>
      </c>
      <c r="F236" s="9">
        <v>500</v>
      </c>
      <c r="G236" s="3">
        <v>92</v>
      </c>
      <c r="H236" s="7" t="s">
        <v>8076</v>
      </c>
      <c r="I236" s="9">
        <v>11000</v>
      </c>
      <c r="J236" s="3" t="s">
        <v>739</v>
      </c>
      <c r="K236" s="12">
        <v>39305</v>
      </c>
      <c r="L236" s="3" t="s">
        <v>1189</v>
      </c>
      <c r="M236" s="6" t="s">
        <v>20322</v>
      </c>
      <c r="N236" s="6" t="s">
        <v>20322</v>
      </c>
    </row>
    <row r="237" spans="1:14" ht="31.5">
      <c r="A237" s="3">
        <v>236</v>
      </c>
      <c r="B237" s="3" t="s">
        <v>5748</v>
      </c>
      <c r="C237" s="3" t="s">
        <v>2744</v>
      </c>
      <c r="D237" s="3" t="s">
        <v>3060</v>
      </c>
      <c r="E237" s="3">
        <v>1</v>
      </c>
      <c r="F237" s="9">
        <v>600</v>
      </c>
      <c r="G237" s="3">
        <v>140</v>
      </c>
      <c r="H237" s="7" t="s">
        <v>8076</v>
      </c>
      <c r="I237" s="9">
        <v>16000</v>
      </c>
      <c r="J237" s="3" t="s">
        <v>739</v>
      </c>
      <c r="K237" s="12">
        <v>39305</v>
      </c>
      <c r="L237" s="3" t="s">
        <v>1189</v>
      </c>
      <c r="M237" s="6" t="s">
        <v>20322</v>
      </c>
      <c r="N237" s="6" t="s">
        <v>20322</v>
      </c>
    </row>
    <row r="238" spans="1:14" ht="93.75" customHeight="1">
      <c r="A238" s="3">
        <v>237</v>
      </c>
      <c r="B238" s="3" t="s">
        <v>5749</v>
      </c>
      <c r="C238" s="3" t="s">
        <v>2744</v>
      </c>
      <c r="D238" s="3" t="s">
        <v>3060</v>
      </c>
      <c r="E238" s="3">
        <v>1</v>
      </c>
      <c r="F238" s="9">
        <v>400</v>
      </c>
      <c r="G238" s="3">
        <v>80</v>
      </c>
      <c r="H238" s="7" t="s">
        <v>8076</v>
      </c>
      <c r="I238" s="9">
        <v>10000</v>
      </c>
      <c r="J238" s="3" t="s">
        <v>739</v>
      </c>
      <c r="K238" s="12">
        <v>39305</v>
      </c>
      <c r="L238" s="3" t="s">
        <v>1189</v>
      </c>
      <c r="M238" s="6" t="s">
        <v>20322</v>
      </c>
      <c r="N238" s="6" t="s">
        <v>20322</v>
      </c>
    </row>
    <row r="239" spans="1:14" ht="47.25">
      <c r="A239" s="3">
        <v>238</v>
      </c>
      <c r="B239" s="3" t="s">
        <v>4653</v>
      </c>
      <c r="C239" s="3" t="s">
        <v>233</v>
      </c>
      <c r="D239" s="3" t="s">
        <v>3060</v>
      </c>
      <c r="E239" s="3">
        <v>1</v>
      </c>
      <c r="F239" s="9">
        <v>500</v>
      </c>
      <c r="G239" s="3">
        <v>200</v>
      </c>
      <c r="H239" s="7" t="s">
        <v>8076</v>
      </c>
      <c r="I239" s="9">
        <v>21000</v>
      </c>
      <c r="J239" s="3" t="s">
        <v>752</v>
      </c>
      <c r="K239" s="12">
        <v>39305</v>
      </c>
      <c r="L239" s="3" t="s">
        <v>1189</v>
      </c>
      <c r="M239" s="6" t="s">
        <v>20322</v>
      </c>
      <c r="N239" s="6" t="s">
        <v>20322</v>
      </c>
    </row>
    <row r="240" spans="1:14" ht="48.75" customHeight="1">
      <c r="A240" s="3">
        <v>239</v>
      </c>
      <c r="B240" s="3" t="s">
        <v>4654</v>
      </c>
      <c r="C240" s="3" t="s">
        <v>2744</v>
      </c>
      <c r="D240" s="3" t="s">
        <v>3060</v>
      </c>
      <c r="E240" s="3">
        <v>1</v>
      </c>
      <c r="F240" s="9">
        <v>500</v>
      </c>
      <c r="G240" s="3">
        <v>508</v>
      </c>
      <c r="H240" s="7" t="s">
        <v>8076</v>
      </c>
      <c r="I240" s="9">
        <v>49000</v>
      </c>
      <c r="J240" s="3" t="s">
        <v>752</v>
      </c>
      <c r="K240" s="12">
        <v>39305</v>
      </c>
      <c r="L240" s="3" t="s">
        <v>1189</v>
      </c>
      <c r="M240" s="6" t="s">
        <v>20322</v>
      </c>
      <c r="N240" s="6" t="s">
        <v>20322</v>
      </c>
    </row>
    <row r="241" spans="1:15" ht="47.25">
      <c r="A241" s="3">
        <v>240</v>
      </c>
      <c r="B241" s="3" t="s">
        <v>4656</v>
      </c>
      <c r="C241" s="3" t="s">
        <v>4657</v>
      </c>
      <c r="D241" s="3" t="s">
        <v>1162</v>
      </c>
      <c r="E241" s="3">
        <v>1</v>
      </c>
      <c r="F241" s="9">
        <v>4350</v>
      </c>
      <c r="G241" s="3">
        <v>448</v>
      </c>
      <c r="H241" s="7" t="s">
        <v>8087</v>
      </c>
      <c r="I241" s="9" t="s">
        <v>2750</v>
      </c>
      <c r="J241" s="3" t="s">
        <v>742</v>
      </c>
      <c r="K241" s="12">
        <v>39305</v>
      </c>
      <c r="L241" s="3" t="s">
        <v>5807</v>
      </c>
      <c r="M241" s="6" t="s">
        <v>20322</v>
      </c>
      <c r="N241" s="6" t="s">
        <v>20322</v>
      </c>
    </row>
    <row r="242" spans="1:15" ht="47.25">
      <c r="A242" s="3">
        <v>241</v>
      </c>
      <c r="B242" s="3" t="s">
        <v>4658</v>
      </c>
      <c r="C242" s="3" t="s">
        <v>4659</v>
      </c>
      <c r="D242" s="3" t="s">
        <v>1162</v>
      </c>
      <c r="E242" s="3">
        <v>1</v>
      </c>
      <c r="F242" s="9">
        <v>1000</v>
      </c>
      <c r="G242" s="3">
        <v>304</v>
      </c>
      <c r="H242" s="7" t="s">
        <v>1228</v>
      </c>
      <c r="I242" s="9" t="s">
        <v>2750</v>
      </c>
      <c r="J242" s="3" t="s">
        <v>746</v>
      </c>
      <c r="K242" s="12">
        <v>39305</v>
      </c>
      <c r="L242" s="3" t="s">
        <v>5808</v>
      </c>
      <c r="M242" s="6" t="s">
        <v>20322</v>
      </c>
      <c r="N242" s="6" t="s">
        <v>20322</v>
      </c>
    </row>
    <row r="243" spans="1:15" ht="51.75" customHeight="1">
      <c r="A243" s="3">
        <v>242</v>
      </c>
      <c r="B243" s="3" t="s">
        <v>5750</v>
      </c>
      <c r="C243" s="3" t="s">
        <v>5751</v>
      </c>
      <c r="D243" s="3" t="s">
        <v>1421</v>
      </c>
      <c r="E243" s="3">
        <v>1</v>
      </c>
      <c r="F243" s="9">
        <v>500</v>
      </c>
      <c r="G243" s="3">
        <v>160</v>
      </c>
      <c r="H243" s="7" t="s">
        <v>8076</v>
      </c>
      <c r="I243" s="9">
        <v>22000</v>
      </c>
      <c r="J243" s="3" t="s">
        <v>746</v>
      </c>
      <c r="K243" s="12">
        <v>39305</v>
      </c>
      <c r="L243" s="3" t="s">
        <v>1959</v>
      </c>
      <c r="M243" s="6" t="s">
        <v>20322</v>
      </c>
      <c r="N243" s="6" t="s">
        <v>20322</v>
      </c>
    </row>
    <row r="244" spans="1:15" ht="31.5">
      <c r="A244" s="3">
        <v>243</v>
      </c>
      <c r="B244" s="3" t="s">
        <v>4655</v>
      </c>
      <c r="C244" s="3"/>
      <c r="D244" s="3" t="s">
        <v>1421</v>
      </c>
      <c r="E244" s="3">
        <v>1</v>
      </c>
      <c r="F244" s="9">
        <v>1000</v>
      </c>
      <c r="G244" s="3">
        <v>584</v>
      </c>
      <c r="H244" s="7" t="s">
        <v>8087</v>
      </c>
      <c r="I244" s="9">
        <v>135000</v>
      </c>
      <c r="J244" s="3" t="s">
        <v>746</v>
      </c>
      <c r="K244" s="12">
        <v>39305</v>
      </c>
      <c r="L244" s="3" t="s">
        <v>5806</v>
      </c>
      <c r="M244" s="6" t="s">
        <v>20322</v>
      </c>
      <c r="N244" s="6" t="s">
        <v>20322</v>
      </c>
    </row>
    <row r="245" spans="1:15" ht="63">
      <c r="A245" s="3">
        <v>244</v>
      </c>
      <c r="B245" s="3" t="s">
        <v>9070</v>
      </c>
      <c r="C245" s="3" t="s">
        <v>2744</v>
      </c>
      <c r="D245" s="3" t="s">
        <v>3060</v>
      </c>
      <c r="E245" s="3">
        <v>1</v>
      </c>
      <c r="F245" s="9">
        <v>1000</v>
      </c>
      <c r="G245" s="3">
        <v>144</v>
      </c>
      <c r="H245" s="7" t="s">
        <v>8076</v>
      </c>
      <c r="I245" s="9">
        <v>16000</v>
      </c>
      <c r="J245" s="3" t="s">
        <v>752</v>
      </c>
      <c r="K245" s="12" t="s">
        <v>9071</v>
      </c>
      <c r="L245" s="3" t="s">
        <v>1189</v>
      </c>
      <c r="M245" s="6" t="s">
        <v>20322</v>
      </c>
      <c r="N245" s="6" t="s">
        <v>20322</v>
      </c>
    </row>
    <row r="246" spans="1:15" ht="31.5">
      <c r="A246" s="3">
        <v>245</v>
      </c>
      <c r="B246" s="3" t="s">
        <v>9072</v>
      </c>
      <c r="C246" s="3" t="s">
        <v>2744</v>
      </c>
      <c r="D246" s="3" t="s">
        <v>3060</v>
      </c>
      <c r="E246" s="3">
        <v>1</v>
      </c>
      <c r="F246" s="9">
        <v>600</v>
      </c>
      <c r="G246" s="3">
        <v>180</v>
      </c>
      <c r="H246" s="7" t="s">
        <v>8076</v>
      </c>
      <c r="I246" s="9">
        <v>19000</v>
      </c>
      <c r="J246" s="3" t="s">
        <v>752</v>
      </c>
      <c r="K246" s="12" t="s">
        <v>9071</v>
      </c>
      <c r="L246" s="3" t="s">
        <v>1189</v>
      </c>
      <c r="M246" s="258" t="s">
        <v>20325</v>
      </c>
      <c r="N246" s="6" t="s">
        <v>20322</v>
      </c>
      <c r="O246" s="6" t="s">
        <v>20319</v>
      </c>
    </row>
    <row r="247" spans="1:15">
      <c r="A247" s="3">
        <v>246</v>
      </c>
      <c r="B247" s="3" t="s">
        <v>9073</v>
      </c>
      <c r="C247" s="3" t="s">
        <v>2744</v>
      </c>
      <c r="D247" s="17" t="s">
        <v>3060</v>
      </c>
      <c r="E247" s="3">
        <v>1</v>
      </c>
      <c r="F247" s="9">
        <v>500</v>
      </c>
      <c r="G247" s="3">
        <v>68</v>
      </c>
      <c r="H247" s="7" t="s">
        <v>8076</v>
      </c>
      <c r="I247" s="9">
        <v>9000</v>
      </c>
      <c r="J247" s="3" t="s">
        <v>752</v>
      </c>
      <c r="K247" s="12" t="s">
        <v>9071</v>
      </c>
      <c r="L247" s="3" t="s">
        <v>1189</v>
      </c>
      <c r="M247" s="6" t="s">
        <v>20322</v>
      </c>
      <c r="N247" s="6" t="s">
        <v>20322</v>
      </c>
    </row>
    <row r="248" spans="1:15" ht="31.5">
      <c r="A248" s="3">
        <v>247</v>
      </c>
      <c r="B248" s="3" t="s">
        <v>9074</v>
      </c>
      <c r="C248" s="3" t="s">
        <v>2744</v>
      </c>
      <c r="D248" s="3" t="s">
        <v>3060</v>
      </c>
      <c r="E248" s="3">
        <v>1</v>
      </c>
      <c r="F248" s="9">
        <v>500</v>
      </c>
      <c r="G248" s="3">
        <v>492</v>
      </c>
      <c r="H248" s="7" t="s">
        <v>8076</v>
      </c>
      <c r="I248" s="9">
        <v>47000</v>
      </c>
      <c r="J248" s="3" t="s">
        <v>752</v>
      </c>
      <c r="K248" s="12" t="s">
        <v>9071</v>
      </c>
      <c r="L248" s="3" t="s">
        <v>1189</v>
      </c>
      <c r="M248" s="6" t="s">
        <v>20322</v>
      </c>
      <c r="N248" s="6" t="s">
        <v>20322</v>
      </c>
    </row>
    <row r="249" spans="1:15" ht="31.5">
      <c r="A249" s="3">
        <v>248</v>
      </c>
      <c r="B249" s="3" t="s">
        <v>9075</v>
      </c>
      <c r="C249" s="3" t="s">
        <v>2744</v>
      </c>
      <c r="D249" s="3" t="s">
        <v>3060</v>
      </c>
      <c r="E249" s="3">
        <v>1</v>
      </c>
      <c r="F249" s="9">
        <v>500</v>
      </c>
      <c r="G249" s="3">
        <v>224</v>
      </c>
      <c r="H249" s="7" t="s">
        <v>8076</v>
      </c>
      <c r="I249" s="9">
        <v>23000</v>
      </c>
      <c r="J249" s="3" t="s">
        <v>752</v>
      </c>
      <c r="K249" s="12" t="s">
        <v>9071</v>
      </c>
      <c r="L249" s="3" t="s">
        <v>1189</v>
      </c>
      <c r="M249" s="6" t="s">
        <v>20322</v>
      </c>
      <c r="N249" s="6" t="s">
        <v>20322</v>
      </c>
    </row>
    <row r="250" spans="1:15" ht="31.5">
      <c r="A250" s="3">
        <v>249</v>
      </c>
      <c r="B250" s="3" t="s">
        <v>9076</v>
      </c>
      <c r="C250" s="3" t="s">
        <v>2744</v>
      </c>
      <c r="D250" s="3" t="s">
        <v>3060</v>
      </c>
      <c r="E250" s="3">
        <v>1</v>
      </c>
      <c r="F250" s="9">
        <v>500</v>
      </c>
      <c r="G250" s="3">
        <v>260</v>
      </c>
      <c r="H250" s="7" t="s">
        <v>8076</v>
      </c>
      <c r="I250" s="9">
        <v>26000</v>
      </c>
      <c r="J250" s="3" t="s">
        <v>752</v>
      </c>
      <c r="K250" s="12" t="s">
        <v>9071</v>
      </c>
      <c r="L250" s="3" t="s">
        <v>1189</v>
      </c>
      <c r="M250" s="6" t="s">
        <v>20322</v>
      </c>
      <c r="N250" s="6" t="s">
        <v>20322</v>
      </c>
    </row>
    <row r="251" spans="1:15" ht="47.25">
      <c r="A251" s="3">
        <v>250</v>
      </c>
      <c r="B251" s="3" t="s">
        <v>9077</v>
      </c>
      <c r="C251" s="3" t="s">
        <v>2744</v>
      </c>
      <c r="D251" s="3" t="s">
        <v>3060</v>
      </c>
      <c r="E251" s="3">
        <v>1</v>
      </c>
      <c r="F251" s="9">
        <v>500</v>
      </c>
      <c r="G251" s="3">
        <v>312</v>
      </c>
      <c r="H251" s="7" t="s">
        <v>8076</v>
      </c>
      <c r="I251" s="9">
        <v>31000</v>
      </c>
      <c r="J251" s="3" t="s">
        <v>752</v>
      </c>
      <c r="K251" s="12" t="s">
        <v>9071</v>
      </c>
      <c r="L251" s="3" t="s">
        <v>1189</v>
      </c>
      <c r="M251" s="6" t="s">
        <v>20322</v>
      </c>
      <c r="N251" s="6" t="s">
        <v>20322</v>
      </c>
    </row>
    <row r="252" spans="1:15" ht="47.25">
      <c r="A252" s="3">
        <v>251</v>
      </c>
      <c r="B252" s="3" t="s">
        <v>10236</v>
      </c>
      <c r="C252" s="3" t="s">
        <v>2744</v>
      </c>
      <c r="D252" s="3" t="s">
        <v>3060</v>
      </c>
      <c r="E252" s="3">
        <v>1</v>
      </c>
      <c r="F252" s="9">
        <v>500</v>
      </c>
      <c r="G252" s="3">
        <v>592</v>
      </c>
      <c r="H252" s="7" t="s">
        <v>8087</v>
      </c>
      <c r="I252" s="9">
        <v>63000</v>
      </c>
      <c r="J252" s="3" t="s">
        <v>752</v>
      </c>
      <c r="K252" s="12" t="s">
        <v>9071</v>
      </c>
      <c r="L252" s="3" t="s">
        <v>1189</v>
      </c>
      <c r="M252" s="258" t="s">
        <v>20325</v>
      </c>
      <c r="N252" s="6" t="s">
        <v>20322</v>
      </c>
      <c r="O252" s="6" t="s">
        <v>20319</v>
      </c>
    </row>
    <row r="253" spans="1:15" ht="31.5">
      <c r="A253" s="3">
        <v>252</v>
      </c>
      <c r="B253" s="3" t="s">
        <v>10237</v>
      </c>
      <c r="C253" s="3" t="s">
        <v>10238</v>
      </c>
      <c r="D253" s="3" t="s">
        <v>3060</v>
      </c>
      <c r="E253" s="3">
        <v>1</v>
      </c>
      <c r="F253" s="9">
        <v>500</v>
      </c>
      <c r="G253" s="3">
        <v>288</v>
      </c>
      <c r="H253" s="7" t="s">
        <v>8087</v>
      </c>
      <c r="I253" s="9">
        <v>33000</v>
      </c>
      <c r="J253" s="3" t="s">
        <v>758</v>
      </c>
      <c r="K253" s="12" t="s">
        <v>9071</v>
      </c>
      <c r="L253" s="3" t="s">
        <v>1189</v>
      </c>
      <c r="M253" s="258" t="s">
        <v>20325</v>
      </c>
      <c r="N253" s="6" t="s">
        <v>20322</v>
      </c>
      <c r="O253" s="6" t="s">
        <v>20319</v>
      </c>
    </row>
    <row r="254" spans="1:15" ht="31.5">
      <c r="A254" s="3">
        <v>253</v>
      </c>
      <c r="B254" s="3" t="s">
        <v>7442</v>
      </c>
      <c r="C254" s="3" t="s">
        <v>2744</v>
      </c>
      <c r="D254" s="3" t="s">
        <v>3060</v>
      </c>
      <c r="E254" s="3" t="s">
        <v>8163</v>
      </c>
      <c r="F254" s="9">
        <v>540</v>
      </c>
      <c r="G254" s="3">
        <v>644</v>
      </c>
      <c r="H254" s="7" t="s">
        <v>8087</v>
      </c>
      <c r="I254" s="9">
        <v>68000</v>
      </c>
      <c r="J254" s="3" t="s">
        <v>752</v>
      </c>
      <c r="K254" s="12" t="s">
        <v>9071</v>
      </c>
      <c r="L254" s="3" t="s">
        <v>1189</v>
      </c>
      <c r="M254" s="258" t="s">
        <v>20325</v>
      </c>
      <c r="N254" s="6" t="s">
        <v>20322</v>
      </c>
      <c r="O254" s="6" t="s">
        <v>20319</v>
      </c>
    </row>
    <row r="255" spans="1:15" ht="31.5">
      <c r="A255" s="3">
        <v>254</v>
      </c>
      <c r="B255" s="3" t="s">
        <v>6003</v>
      </c>
      <c r="C255" s="3" t="s">
        <v>2744</v>
      </c>
      <c r="D255" s="3" t="s">
        <v>3060</v>
      </c>
      <c r="E255" s="3" t="s">
        <v>8163</v>
      </c>
      <c r="F255" s="9">
        <v>500</v>
      </c>
      <c r="G255" s="3">
        <v>532</v>
      </c>
      <c r="H255" s="7" t="s">
        <v>8087</v>
      </c>
      <c r="I255" s="9">
        <v>57000</v>
      </c>
      <c r="J255" s="3" t="s">
        <v>752</v>
      </c>
      <c r="K255" s="12" t="s">
        <v>9071</v>
      </c>
      <c r="L255" s="3" t="s">
        <v>1189</v>
      </c>
      <c r="M255" s="258" t="s">
        <v>20325</v>
      </c>
      <c r="N255" s="6" t="s">
        <v>20322</v>
      </c>
      <c r="O255" s="6" t="s">
        <v>20319</v>
      </c>
    </row>
    <row r="256" spans="1:15" ht="31.5">
      <c r="A256" s="3">
        <v>255</v>
      </c>
      <c r="B256" s="3" t="s">
        <v>10240</v>
      </c>
      <c r="C256" s="3" t="s">
        <v>2744</v>
      </c>
      <c r="D256" s="3" t="s">
        <v>1162</v>
      </c>
      <c r="E256" s="3">
        <v>1</v>
      </c>
      <c r="F256" s="9">
        <v>2040</v>
      </c>
      <c r="G256" s="3">
        <v>1376</v>
      </c>
      <c r="H256" s="7" t="s">
        <v>2161</v>
      </c>
      <c r="I256" s="9" t="s">
        <v>2750</v>
      </c>
      <c r="J256" s="3" t="s">
        <v>752</v>
      </c>
      <c r="K256" s="12" t="s">
        <v>9071</v>
      </c>
      <c r="L256" s="3" t="s">
        <v>4302</v>
      </c>
      <c r="M256" s="6" t="s">
        <v>20322</v>
      </c>
      <c r="N256" s="6" t="s">
        <v>20322</v>
      </c>
    </row>
    <row r="257" spans="1:15" ht="31.5">
      <c r="A257" s="3">
        <v>256</v>
      </c>
      <c r="B257" s="3" t="s">
        <v>10234</v>
      </c>
      <c r="C257" s="3" t="s">
        <v>10235</v>
      </c>
      <c r="D257" s="3" t="s">
        <v>1421</v>
      </c>
      <c r="E257" s="3">
        <v>1</v>
      </c>
      <c r="F257" s="9">
        <v>2000</v>
      </c>
      <c r="G257" s="3">
        <v>236</v>
      </c>
      <c r="H257" s="7" t="s">
        <v>8087</v>
      </c>
      <c r="I257" s="9" t="s">
        <v>2750</v>
      </c>
      <c r="J257" s="3" t="s">
        <v>759</v>
      </c>
      <c r="K257" s="12" t="s">
        <v>9071</v>
      </c>
      <c r="L257" s="3" t="s">
        <v>1032</v>
      </c>
      <c r="M257" s="6" t="s">
        <v>20322</v>
      </c>
      <c r="N257" s="6" t="s">
        <v>20322</v>
      </c>
    </row>
    <row r="258" spans="1:15" ht="63">
      <c r="A258" s="3">
        <v>257</v>
      </c>
      <c r="B258" s="3" t="s">
        <v>10239</v>
      </c>
      <c r="C258" s="3" t="s">
        <v>5043</v>
      </c>
      <c r="D258" s="3" t="s">
        <v>4473</v>
      </c>
      <c r="E258" s="3">
        <v>1</v>
      </c>
      <c r="F258" s="9">
        <v>1600</v>
      </c>
      <c r="G258" s="3">
        <v>420</v>
      </c>
      <c r="H258" s="7" t="s">
        <v>8087</v>
      </c>
      <c r="I258" s="9" t="s">
        <v>2750</v>
      </c>
      <c r="J258" s="3" t="s">
        <v>757</v>
      </c>
      <c r="K258" s="12" t="s">
        <v>9071</v>
      </c>
      <c r="L258" s="3" t="s">
        <v>73</v>
      </c>
      <c r="M258" s="6" t="s">
        <v>20322</v>
      </c>
      <c r="N258" s="6" t="s">
        <v>20322</v>
      </c>
    </row>
    <row r="259" spans="1:15" ht="47.25">
      <c r="A259" s="3">
        <v>258</v>
      </c>
      <c r="B259" s="3" t="s">
        <v>11377</v>
      </c>
      <c r="C259" s="3" t="s">
        <v>11378</v>
      </c>
      <c r="D259" s="3" t="s">
        <v>3060</v>
      </c>
      <c r="E259" s="3">
        <v>1</v>
      </c>
      <c r="F259" s="9">
        <v>3000</v>
      </c>
      <c r="G259" s="3">
        <v>164</v>
      </c>
      <c r="H259" s="7" t="s">
        <v>8087</v>
      </c>
      <c r="I259" s="9">
        <v>36000</v>
      </c>
      <c r="J259" s="3" t="s">
        <v>742</v>
      </c>
      <c r="K259" s="12" t="s">
        <v>11376</v>
      </c>
      <c r="L259" s="3" t="s">
        <v>1189</v>
      </c>
      <c r="M259" s="6" t="s">
        <v>20322</v>
      </c>
      <c r="N259" s="6" t="s">
        <v>20322</v>
      </c>
    </row>
    <row r="260" spans="1:15" ht="78.75">
      <c r="A260" s="3">
        <v>259</v>
      </c>
      <c r="B260" s="3" t="s">
        <v>11381</v>
      </c>
      <c r="C260" s="3" t="s">
        <v>7449</v>
      </c>
      <c r="D260" s="3" t="s">
        <v>1162</v>
      </c>
      <c r="E260" s="3">
        <v>1</v>
      </c>
      <c r="F260" s="9">
        <v>370</v>
      </c>
      <c r="G260" s="3">
        <v>408</v>
      </c>
      <c r="H260" s="7" t="s">
        <v>8087</v>
      </c>
      <c r="I260" s="9">
        <v>69000</v>
      </c>
      <c r="J260" s="3" t="s">
        <v>741</v>
      </c>
      <c r="K260" s="12" t="s">
        <v>11376</v>
      </c>
      <c r="L260" s="3" t="s">
        <v>1189</v>
      </c>
      <c r="M260" s="6" t="s">
        <v>20322</v>
      </c>
      <c r="N260" s="6" t="s">
        <v>20322</v>
      </c>
    </row>
    <row r="261" spans="1:15" ht="47.25">
      <c r="A261" s="3">
        <v>260</v>
      </c>
      <c r="B261" s="3" t="s">
        <v>11375</v>
      </c>
      <c r="C261" s="3"/>
      <c r="D261" s="3" t="s">
        <v>1421</v>
      </c>
      <c r="E261" s="3">
        <v>1</v>
      </c>
      <c r="F261" s="9">
        <v>1000</v>
      </c>
      <c r="G261" s="3">
        <v>340</v>
      </c>
      <c r="H261" s="7" t="s">
        <v>8076</v>
      </c>
      <c r="I261" s="9">
        <v>40000</v>
      </c>
      <c r="J261" s="3" t="s">
        <v>742</v>
      </c>
      <c r="K261" s="12" t="s">
        <v>11376</v>
      </c>
      <c r="L261" s="3" t="s">
        <v>1033</v>
      </c>
      <c r="M261" s="6" t="s">
        <v>20322</v>
      </c>
      <c r="N261" s="6" t="s">
        <v>20322</v>
      </c>
    </row>
    <row r="262" spans="1:15" ht="31.5">
      <c r="A262" s="3">
        <v>261</v>
      </c>
      <c r="B262" s="3" t="s">
        <v>11379</v>
      </c>
      <c r="C262" s="3" t="s">
        <v>11380</v>
      </c>
      <c r="D262" s="3" t="s">
        <v>1421</v>
      </c>
      <c r="E262" s="3">
        <v>1</v>
      </c>
      <c r="F262" s="9">
        <v>500</v>
      </c>
      <c r="G262" s="3">
        <v>332</v>
      </c>
      <c r="H262" s="7" t="s">
        <v>8087</v>
      </c>
      <c r="I262" s="9">
        <v>36500</v>
      </c>
      <c r="J262" s="3" t="s">
        <v>746</v>
      </c>
      <c r="K262" s="12" t="s">
        <v>11376</v>
      </c>
      <c r="L262" s="3" t="s">
        <v>1960</v>
      </c>
      <c r="M262" s="6" t="s">
        <v>20322</v>
      </c>
      <c r="N262" s="6" t="s">
        <v>20322</v>
      </c>
    </row>
    <row r="263" spans="1:15" ht="31.5">
      <c r="A263" s="3">
        <v>262</v>
      </c>
      <c r="B263" s="3" t="s">
        <v>11382</v>
      </c>
      <c r="C263" s="3" t="s">
        <v>11383</v>
      </c>
      <c r="D263" s="3" t="s">
        <v>1421</v>
      </c>
      <c r="E263" s="3">
        <v>1</v>
      </c>
      <c r="F263" s="9">
        <v>5000</v>
      </c>
      <c r="G263" s="3">
        <v>498</v>
      </c>
      <c r="H263" s="7" t="s">
        <v>4478</v>
      </c>
      <c r="I263" s="9">
        <v>120000</v>
      </c>
      <c r="J263" s="3" t="s">
        <v>746</v>
      </c>
      <c r="K263" s="12" t="s">
        <v>11376</v>
      </c>
      <c r="L263" s="3" t="s">
        <v>4302</v>
      </c>
      <c r="M263" s="6" t="s">
        <v>20322</v>
      </c>
      <c r="N263" s="6" t="s">
        <v>20322</v>
      </c>
    </row>
    <row r="264" spans="1:15" ht="31.5">
      <c r="A264" s="3">
        <v>263</v>
      </c>
      <c r="B264" s="3" t="s">
        <v>11384</v>
      </c>
      <c r="C264" s="3" t="s">
        <v>11385</v>
      </c>
      <c r="D264" s="3" t="s">
        <v>1421</v>
      </c>
      <c r="E264" s="3">
        <v>1</v>
      </c>
      <c r="F264" s="9">
        <v>3000</v>
      </c>
      <c r="G264" s="3">
        <v>424</v>
      </c>
      <c r="H264" s="7" t="s">
        <v>4914</v>
      </c>
      <c r="I264" s="9">
        <v>170000</v>
      </c>
      <c r="J264" s="3" t="s">
        <v>746</v>
      </c>
      <c r="K264" s="12" t="s">
        <v>11376</v>
      </c>
      <c r="L264" s="3" t="s">
        <v>1034</v>
      </c>
      <c r="M264" s="6" t="s">
        <v>20322</v>
      </c>
      <c r="N264" s="6" t="s">
        <v>20322</v>
      </c>
    </row>
    <row r="265" spans="1:15" ht="31.5">
      <c r="A265" s="3">
        <v>264</v>
      </c>
      <c r="B265" s="3" t="s">
        <v>6892</v>
      </c>
      <c r="C265" s="3" t="s">
        <v>2744</v>
      </c>
      <c r="D265" s="3" t="s">
        <v>3060</v>
      </c>
      <c r="E265" s="3">
        <v>1</v>
      </c>
      <c r="F265" s="9">
        <v>1000</v>
      </c>
      <c r="G265" s="3">
        <v>92</v>
      </c>
      <c r="H265" s="7" t="s">
        <v>8076</v>
      </c>
      <c r="I265" s="9">
        <v>11000</v>
      </c>
      <c r="J265" s="3" t="s">
        <v>752</v>
      </c>
      <c r="K265" s="12" t="s">
        <v>6893</v>
      </c>
      <c r="L265" s="3" t="s">
        <v>1189</v>
      </c>
      <c r="M265" s="6" t="s">
        <v>20322</v>
      </c>
      <c r="N265" s="6" t="s">
        <v>20322</v>
      </c>
    </row>
    <row r="266" spans="1:15" ht="31.5">
      <c r="A266" s="3">
        <v>265</v>
      </c>
      <c r="B266" s="3" t="s">
        <v>6894</v>
      </c>
      <c r="C266" s="3" t="s">
        <v>2744</v>
      </c>
      <c r="D266" s="3" t="s">
        <v>3060</v>
      </c>
      <c r="E266" s="3">
        <v>1</v>
      </c>
      <c r="F266" s="9">
        <v>500</v>
      </c>
      <c r="G266" s="3">
        <v>64</v>
      </c>
      <c r="H266" s="7" t="s">
        <v>8076</v>
      </c>
      <c r="I266" s="9">
        <v>9000</v>
      </c>
      <c r="J266" s="3" t="s">
        <v>752</v>
      </c>
      <c r="K266" s="12" t="s">
        <v>6893</v>
      </c>
      <c r="L266" s="3" t="s">
        <v>1189</v>
      </c>
      <c r="M266" s="6" t="s">
        <v>20322</v>
      </c>
      <c r="N266" s="6" t="s">
        <v>20322</v>
      </c>
    </row>
    <row r="267" spans="1:15" ht="31.5">
      <c r="A267" s="3">
        <v>266</v>
      </c>
      <c r="B267" s="3" t="s">
        <v>20330</v>
      </c>
      <c r="C267" s="3" t="s">
        <v>6897</v>
      </c>
      <c r="D267" s="3" t="s">
        <v>1162</v>
      </c>
      <c r="E267" s="3">
        <v>1</v>
      </c>
      <c r="F267" s="9">
        <v>370</v>
      </c>
      <c r="G267" s="3">
        <v>296</v>
      </c>
      <c r="H267" s="7" t="s">
        <v>8087</v>
      </c>
      <c r="I267" s="9" t="s">
        <v>2750</v>
      </c>
      <c r="J267" s="3" t="s">
        <v>758</v>
      </c>
      <c r="K267" s="12" t="s">
        <v>6893</v>
      </c>
      <c r="L267" s="3" t="s">
        <v>1189</v>
      </c>
      <c r="M267" s="258" t="s">
        <v>20325</v>
      </c>
      <c r="N267" s="6" t="s">
        <v>20322</v>
      </c>
      <c r="O267" s="6" t="s">
        <v>20319</v>
      </c>
    </row>
    <row r="268" spans="1:15" ht="31.5">
      <c r="A268" s="3">
        <v>267</v>
      </c>
      <c r="B268" s="3" t="s">
        <v>6898</v>
      </c>
      <c r="C268" s="3" t="s">
        <v>7632</v>
      </c>
      <c r="D268" s="3" t="s">
        <v>1162</v>
      </c>
      <c r="E268" s="3">
        <v>1</v>
      </c>
      <c r="F268" s="9">
        <v>4000</v>
      </c>
      <c r="G268" s="3">
        <v>364</v>
      </c>
      <c r="H268" s="7" t="s">
        <v>8087</v>
      </c>
      <c r="I268" s="9" t="s">
        <v>2750</v>
      </c>
      <c r="J268" s="3" t="s">
        <v>760</v>
      </c>
      <c r="K268" s="12" t="s">
        <v>6893</v>
      </c>
      <c r="L268" s="3" t="s">
        <v>73</v>
      </c>
      <c r="M268" s="6" t="s">
        <v>20322</v>
      </c>
      <c r="N268" s="6" t="s">
        <v>20322</v>
      </c>
    </row>
    <row r="269" spans="1:15" ht="31.5">
      <c r="A269" s="3">
        <v>268</v>
      </c>
      <c r="B269" s="3" t="s">
        <v>6902</v>
      </c>
      <c r="C269" s="3" t="s">
        <v>6903</v>
      </c>
      <c r="D269" s="3" t="s">
        <v>1162</v>
      </c>
      <c r="E269" s="3">
        <v>1</v>
      </c>
      <c r="F269" s="9">
        <v>800</v>
      </c>
      <c r="G269" s="3">
        <v>400</v>
      </c>
      <c r="H269" s="7" t="s">
        <v>3703</v>
      </c>
      <c r="I269" s="9" t="s">
        <v>2750</v>
      </c>
      <c r="J269" s="3" t="s">
        <v>746</v>
      </c>
      <c r="K269" s="12" t="s">
        <v>6893</v>
      </c>
      <c r="L269" s="3" t="s">
        <v>73</v>
      </c>
      <c r="M269" s="6" t="s">
        <v>20322</v>
      </c>
      <c r="N269" s="6" t="s">
        <v>20322</v>
      </c>
    </row>
    <row r="270" spans="1:15" ht="31.5">
      <c r="A270" s="3">
        <v>269</v>
      </c>
      <c r="B270" s="3" t="s">
        <v>6895</v>
      </c>
      <c r="C270" s="3" t="s">
        <v>6896</v>
      </c>
      <c r="D270" s="3" t="s">
        <v>1421</v>
      </c>
      <c r="E270" s="3">
        <v>1</v>
      </c>
      <c r="F270" s="9">
        <v>400</v>
      </c>
      <c r="G270" s="3">
        <v>360</v>
      </c>
      <c r="H270" s="7" t="s">
        <v>8087</v>
      </c>
      <c r="I270" s="9">
        <v>50000</v>
      </c>
      <c r="J270" s="3" t="s">
        <v>748</v>
      </c>
      <c r="K270" s="12" t="s">
        <v>6893</v>
      </c>
      <c r="L270" s="3" t="s">
        <v>2723</v>
      </c>
      <c r="M270" s="6" t="s">
        <v>20322</v>
      </c>
      <c r="N270" s="6" t="s">
        <v>20322</v>
      </c>
    </row>
    <row r="271" spans="1:15" ht="63">
      <c r="A271" s="3">
        <v>270</v>
      </c>
      <c r="B271" s="3" t="s">
        <v>6899</v>
      </c>
      <c r="C271" s="3" t="s">
        <v>5043</v>
      </c>
      <c r="D271" s="3" t="s">
        <v>4473</v>
      </c>
      <c r="E271" s="3">
        <v>1</v>
      </c>
      <c r="F271" s="9">
        <v>1000</v>
      </c>
      <c r="G271" s="3">
        <v>328</v>
      </c>
      <c r="H271" s="7" t="s">
        <v>8087</v>
      </c>
      <c r="I271" s="9" t="s">
        <v>2750</v>
      </c>
      <c r="J271" s="3" t="s">
        <v>748</v>
      </c>
      <c r="K271" s="12" t="s">
        <v>6893</v>
      </c>
      <c r="L271" s="3" t="s">
        <v>1189</v>
      </c>
      <c r="M271" s="258" t="s">
        <v>20325</v>
      </c>
      <c r="N271" s="258" t="s">
        <v>20325</v>
      </c>
      <c r="O271" s="6" t="s">
        <v>20331</v>
      </c>
    </row>
    <row r="272" spans="1:15" ht="76.5" customHeight="1">
      <c r="A272" s="3">
        <v>271</v>
      </c>
      <c r="B272" s="3" t="s">
        <v>6900</v>
      </c>
      <c r="C272" s="3"/>
      <c r="D272" s="3" t="s">
        <v>4473</v>
      </c>
      <c r="E272" s="3">
        <v>1</v>
      </c>
      <c r="F272" s="9">
        <v>1500</v>
      </c>
      <c r="G272" s="3">
        <v>1292</v>
      </c>
      <c r="H272" s="7" t="s">
        <v>1228</v>
      </c>
      <c r="I272" s="9" t="s">
        <v>2750</v>
      </c>
      <c r="J272" s="3" t="s">
        <v>748</v>
      </c>
      <c r="K272" s="12" t="s">
        <v>6893</v>
      </c>
      <c r="L272" s="3" t="s">
        <v>73</v>
      </c>
      <c r="M272" s="6" t="s">
        <v>20322</v>
      </c>
      <c r="N272" s="6" t="s">
        <v>20322</v>
      </c>
    </row>
    <row r="273" spans="1:15" ht="31.5">
      <c r="A273" s="3">
        <v>272</v>
      </c>
      <c r="B273" s="3" t="s">
        <v>6901</v>
      </c>
      <c r="C273" s="3" t="s">
        <v>3011</v>
      </c>
      <c r="D273" s="3" t="s">
        <v>4473</v>
      </c>
      <c r="E273" s="3">
        <v>1</v>
      </c>
      <c r="F273" s="9">
        <v>3000</v>
      </c>
      <c r="G273" s="3">
        <v>646</v>
      </c>
      <c r="H273" s="7" t="s">
        <v>1228</v>
      </c>
      <c r="I273" s="9" t="s">
        <v>2750</v>
      </c>
      <c r="J273" s="3" t="s">
        <v>7322</v>
      </c>
      <c r="K273" s="12" t="s">
        <v>6893</v>
      </c>
      <c r="L273" s="3" t="s">
        <v>73</v>
      </c>
      <c r="M273" s="6" t="s">
        <v>20322</v>
      </c>
      <c r="N273" s="6" t="s">
        <v>20322</v>
      </c>
    </row>
    <row r="274" spans="1:15" ht="31.5">
      <c r="A274" s="3">
        <v>273</v>
      </c>
      <c r="B274" s="3" t="s">
        <v>4136</v>
      </c>
      <c r="C274" s="3" t="s">
        <v>4137</v>
      </c>
      <c r="D274" s="3" t="s">
        <v>3060</v>
      </c>
      <c r="E274" s="3">
        <v>1</v>
      </c>
      <c r="F274" s="9">
        <v>500</v>
      </c>
      <c r="G274" s="3">
        <v>320</v>
      </c>
      <c r="H274" s="7" t="s">
        <v>8076</v>
      </c>
      <c r="I274" s="9">
        <v>28000</v>
      </c>
      <c r="J274" s="3" t="s">
        <v>741</v>
      </c>
      <c r="K274" s="12">
        <v>39327</v>
      </c>
      <c r="L274" s="3" t="s">
        <v>1189</v>
      </c>
      <c r="M274" s="6" t="s">
        <v>20322</v>
      </c>
      <c r="N274" s="6" t="s">
        <v>20322</v>
      </c>
    </row>
    <row r="275" spans="1:15" ht="31.5">
      <c r="A275" s="3">
        <v>274</v>
      </c>
      <c r="B275" s="3" t="s">
        <v>4138</v>
      </c>
      <c r="C275" s="3" t="s">
        <v>2884</v>
      </c>
      <c r="D275" s="3" t="s">
        <v>3060</v>
      </c>
      <c r="E275" s="3">
        <v>1</v>
      </c>
      <c r="F275" s="9">
        <v>500</v>
      </c>
      <c r="G275" s="3">
        <v>428</v>
      </c>
      <c r="H275" s="7" t="s">
        <v>8087</v>
      </c>
      <c r="I275" s="9">
        <v>42000</v>
      </c>
      <c r="J275" s="3" t="s">
        <v>740</v>
      </c>
      <c r="K275" s="12">
        <v>39327</v>
      </c>
      <c r="L275" s="3" t="s">
        <v>3100</v>
      </c>
      <c r="M275" s="6" t="s">
        <v>20322</v>
      </c>
      <c r="N275" s="6" t="s">
        <v>20322</v>
      </c>
    </row>
    <row r="276" spans="1:15" ht="47.25">
      <c r="A276" s="3">
        <v>275</v>
      </c>
      <c r="B276" s="3" t="s">
        <v>3697</v>
      </c>
      <c r="C276" s="3" t="s">
        <v>1213</v>
      </c>
      <c r="D276" s="3" t="s">
        <v>3060</v>
      </c>
      <c r="E276" s="3">
        <v>1</v>
      </c>
      <c r="F276" s="9">
        <v>1500</v>
      </c>
      <c r="G276" s="3">
        <v>248</v>
      </c>
      <c r="H276" s="7" t="s">
        <v>8087</v>
      </c>
      <c r="I276" s="9" t="s">
        <v>2750</v>
      </c>
      <c r="J276" s="3" t="s">
        <v>2724</v>
      </c>
      <c r="K276" s="12">
        <v>39327</v>
      </c>
      <c r="L276" s="3" t="s">
        <v>3105</v>
      </c>
      <c r="M276" s="6" t="s">
        <v>20322</v>
      </c>
      <c r="N276" s="6" t="s">
        <v>20322</v>
      </c>
    </row>
    <row r="277" spans="1:15" ht="29.25" customHeight="1">
      <c r="A277" s="3">
        <v>276</v>
      </c>
      <c r="B277" s="3" t="s">
        <v>2162</v>
      </c>
      <c r="C277" s="3" t="s">
        <v>5267</v>
      </c>
      <c r="D277" s="3" t="s">
        <v>10338</v>
      </c>
      <c r="E277" s="3">
        <v>1</v>
      </c>
      <c r="F277" s="9">
        <v>600</v>
      </c>
      <c r="G277" s="3">
        <v>268</v>
      </c>
      <c r="H277" s="7" t="s">
        <v>8076</v>
      </c>
      <c r="I277" s="9">
        <v>23000</v>
      </c>
      <c r="J277" s="3" t="s">
        <v>745</v>
      </c>
      <c r="K277" s="12">
        <v>39327</v>
      </c>
      <c r="L277" s="3" t="s">
        <v>1189</v>
      </c>
      <c r="M277" s="6" t="s">
        <v>20322</v>
      </c>
      <c r="N277" s="6" t="s">
        <v>20322</v>
      </c>
    </row>
    <row r="278" spans="1:15" ht="47.25">
      <c r="A278" s="3">
        <v>277</v>
      </c>
      <c r="B278" s="3" t="s">
        <v>4134</v>
      </c>
      <c r="C278" s="3" t="s">
        <v>4135</v>
      </c>
      <c r="D278" s="3" t="s">
        <v>10338</v>
      </c>
      <c r="E278" s="3">
        <v>1</v>
      </c>
      <c r="F278" s="9">
        <v>740</v>
      </c>
      <c r="G278" s="3">
        <v>304</v>
      </c>
      <c r="H278" s="7" t="s">
        <v>8076</v>
      </c>
      <c r="I278" s="9">
        <v>25000</v>
      </c>
      <c r="J278" s="3" t="s">
        <v>741</v>
      </c>
      <c r="K278" s="12">
        <v>39327</v>
      </c>
      <c r="L278" s="3" t="s">
        <v>1189</v>
      </c>
      <c r="M278" s="258" t="s">
        <v>20325</v>
      </c>
      <c r="N278" s="6" t="s">
        <v>20322</v>
      </c>
      <c r="O278" s="6" t="s">
        <v>20319</v>
      </c>
    </row>
    <row r="279" spans="1:15" ht="31.5">
      <c r="A279" s="3">
        <v>278</v>
      </c>
      <c r="B279" s="3" t="s">
        <v>5968</v>
      </c>
      <c r="C279" s="3" t="s">
        <v>4842</v>
      </c>
      <c r="D279" s="3" t="s">
        <v>1162</v>
      </c>
      <c r="E279" s="3">
        <v>1</v>
      </c>
      <c r="F279" s="9">
        <v>800</v>
      </c>
      <c r="G279" s="3">
        <v>428</v>
      </c>
      <c r="H279" s="7" t="s">
        <v>8087</v>
      </c>
      <c r="I279" s="9" t="s">
        <v>2750</v>
      </c>
      <c r="J279" s="3" t="s">
        <v>4978</v>
      </c>
      <c r="K279" s="12">
        <v>39327</v>
      </c>
      <c r="L279" s="3" t="s">
        <v>3103</v>
      </c>
      <c r="M279" s="6" t="s">
        <v>20322</v>
      </c>
      <c r="N279" s="6" t="s">
        <v>20322</v>
      </c>
    </row>
    <row r="280" spans="1:15" ht="33" customHeight="1">
      <c r="A280" s="3">
        <v>279</v>
      </c>
      <c r="B280" s="3" t="s">
        <v>1214</v>
      </c>
      <c r="C280" s="3"/>
      <c r="D280" s="3" t="s">
        <v>1162</v>
      </c>
      <c r="E280" s="3">
        <v>1</v>
      </c>
      <c r="F280" s="9">
        <v>1000</v>
      </c>
      <c r="G280" s="3">
        <v>356</v>
      </c>
      <c r="H280" s="7" t="s">
        <v>8087</v>
      </c>
      <c r="I280" s="9">
        <v>59000</v>
      </c>
      <c r="J280" s="3" t="s">
        <v>2724</v>
      </c>
      <c r="K280" s="12">
        <v>39327</v>
      </c>
      <c r="L280" s="3" t="s">
        <v>3105</v>
      </c>
      <c r="M280" s="6" t="s">
        <v>20322</v>
      </c>
      <c r="N280" s="6" t="s">
        <v>20322</v>
      </c>
    </row>
    <row r="281" spans="1:15" ht="31.5">
      <c r="A281" s="3">
        <v>280</v>
      </c>
      <c r="B281" s="3" t="s">
        <v>278</v>
      </c>
      <c r="C281" s="3" t="s">
        <v>279</v>
      </c>
      <c r="D281" s="3" t="s">
        <v>1162</v>
      </c>
      <c r="E281" s="3">
        <v>1</v>
      </c>
      <c r="F281" s="9">
        <v>1040</v>
      </c>
      <c r="G281" s="3">
        <v>440</v>
      </c>
      <c r="H281" s="7" t="s">
        <v>8087</v>
      </c>
      <c r="I281" s="9" t="s">
        <v>2750</v>
      </c>
      <c r="J281" s="3" t="s">
        <v>4978</v>
      </c>
      <c r="K281" s="12">
        <v>39327</v>
      </c>
      <c r="L281" s="3" t="s">
        <v>73</v>
      </c>
      <c r="M281" s="258" t="s">
        <v>20325</v>
      </c>
      <c r="N281" s="6" t="s">
        <v>20322</v>
      </c>
      <c r="O281" s="6" t="s">
        <v>20319</v>
      </c>
    </row>
    <row r="282" spans="1:15" ht="31.5">
      <c r="A282" s="3">
        <v>281</v>
      </c>
      <c r="B282" s="3" t="s">
        <v>8632</v>
      </c>
      <c r="C282" s="3" t="s">
        <v>2995</v>
      </c>
      <c r="D282" s="3" t="s">
        <v>1421</v>
      </c>
      <c r="E282" s="3">
        <v>1</v>
      </c>
      <c r="F282" s="9">
        <v>2000</v>
      </c>
      <c r="G282" s="3">
        <v>526</v>
      </c>
      <c r="H282" s="7" t="s">
        <v>8087</v>
      </c>
      <c r="I282" s="9">
        <v>55000</v>
      </c>
      <c r="J282" s="3" t="s">
        <v>741</v>
      </c>
      <c r="K282" s="12">
        <v>39327</v>
      </c>
      <c r="L282" s="3" t="s">
        <v>1189</v>
      </c>
      <c r="M282" s="6" t="s">
        <v>20322</v>
      </c>
      <c r="N282" s="6" t="s">
        <v>20322</v>
      </c>
    </row>
    <row r="283" spans="1:15" ht="63">
      <c r="A283" s="3">
        <v>282</v>
      </c>
      <c r="B283" s="3" t="s">
        <v>8633</v>
      </c>
      <c r="C283" s="3" t="s">
        <v>2995</v>
      </c>
      <c r="D283" s="3" t="s">
        <v>1421</v>
      </c>
      <c r="E283" s="3">
        <v>1</v>
      </c>
      <c r="F283" s="9">
        <v>2000</v>
      </c>
      <c r="G283" s="3">
        <v>356</v>
      </c>
      <c r="H283" s="7" t="s">
        <v>8087</v>
      </c>
      <c r="I283" s="9">
        <v>39000</v>
      </c>
      <c r="J283" s="3" t="s">
        <v>741</v>
      </c>
      <c r="K283" s="12">
        <v>39327</v>
      </c>
      <c r="L283" s="3" t="s">
        <v>3102</v>
      </c>
      <c r="M283" s="6" t="s">
        <v>20322</v>
      </c>
      <c r="N283" s="6" t="s">
        <v>20322</v>
      </c>
    </row>
    <row r="284" spans="1:15" ht="63">
      <c r="A284" s="3">
        <v>283</v>
      </c>
      <c r="B284" s="3" t="s">
        <v>5967</v>
      </c>
      <c r="C284" s="3" t="s">
        <v>2995</v>
      </c>
      <c r="D284" s="3" t="s">
        <v>1421</v>
      </c>
      <c r="E284" s="3">
        <v>1</v>
      </c>
      <c r="F284" s="9">
        <v>2000</v>
      </c>
      <c r="G284" s="3">
        <v>304</v>
      </c>
      <c r="H284" s="7" t="s">
        <v>8087</v>
      </c>
      <c r="I284" s="9">
        <v>33000</v>
      </c>
      <c r="J284" s="3" t="s">
        <v>741</v>
      </c>
      <c r="K284" s="12">
        <v>39327</v>
      </c>
      <c r="L284" s="3" t="s">
        <v>3102</v>
      </c>
      <c r="M284" s="6" t="s">
        <v>20322</v>
      </c>
      <c r="N284" s="6" t="s">
        <v>20322</v>
      </c>
    </row>
    <row r="285" spans="1:15" ht="45.75" customHeight="1">
      <c r="A285" s="3">
        <v>284</v>
      </c>
      <c r="B285" s="3" t="s">
        <v>2519</v>
      </c>
      <c r="C285" s="3" t="s">
        <v>2744</v>
      </c>
      <c r="D285" s="3" t="s">
        <v>1421</v>
      </c>
      <c r="E285" s="3">
        <v>1</v>
      </c>
      <c r="F285" s="9">
        <v>1000</v>
      </c>
      <c r="G285" s="3">
        <v>252</v>
      </c>
      <c r="H285" s="7" t="s">
        <v>8087</v>
      </c>
      <c r="I285" s="9">
        <v>26000</v>
      </c>
      <c r="J285" s="3" t="s">
        <v>2724</v>
      </c>
      <c r="K285" s="12">
        <v>39327</v>
      </c>
      <c r="L285" s="3" t="s">
        <v>3104</v>
      </c>
      <c r="M285" s="6" t="s">
        <v>20322</v>
      </c>
      <c r="N285" s="6" t="s">
        <v>20322</v>
      </c>
    </row>
    <row r="286" spans="1:15" ht="31.5">
      <c r="A286" s="3">
        <v>285</v>
      </c>
      <c r="B286" s="3" t="s">
        <v>1215</v>
      </c>
      <c r="C286" s="3" t="s">
        <v>277</v>
      </c>
      <c r="D286" s="3" t="s">
        <v>1421</v>
      </c>
      <c r="E286" s="3">
        <v>1</v>
      </c>
      <c r="F286" s="9">
        <v>1000</v>
      </c>
      <c r="G286" s="3">
        <v>496</v>
      </c>
      <c r="H286" s="7" t="s">
        <v>8087</v>
      </c>
      <c r="I286" s="9">
        <v>49000</v>
      </c>
      <c r="J286" s="3" t="s">
        <v>2724</v>
      </c>
      <c r="K286" s="12">
        <v>39327</v>
      </c>
      <c r="L286" s="3" t="s">
        <v>3105</v>
      </c>
      <c r="M286" s="6" t="s">
        <v>20322</v>
      </c>
      <c r="N286" s="6" t="s">
        <v>20322</v>
      </c>
    </row>
    <row r="287" spans="1:15" ht="31.5">
      <c r="A287" s="3">
        <v>286</v>
      </c>
      <c r="B287" s="3" t="s">
        <v>1231</v>
      </c>
      <c r="C287" s="3" t="s">
        <v>3698</v>
      </c>
      <c r="D287" s="3" t="s">
        <v>1421</v>
      </c>
      <c r="E287" s="3">
        <v>1</v>
      </c>
      <c r="F287" s="9">
        <v>3100</v>
      </c>
      <c r="G287" s="3">
        <v>742</v>
      </c>
      <c r="H287" s="7" t="s">
        <v>2161</v>
      </c>
      <c r="I287" s="9" t="s">
        <v>2750</v>
      </c>
      <c r="J287" s="3" t="s">
        <v>4978</v>
      </c>
      <c r="K287" s="12">
        <v>39327</v>
      </c>
      <c r="L287" s="3" t="s">
        <v>3106</v>
      </c>
      <c r="M287" s="6" t="s">
        <v>20322</v>
      </c>
      <c r="N287" s="6" t="s">
        <v>20322</v>
      </c>
    </row>
    <row r="288" spans="1:15" ht="47.25">
      <c r="A288" s="3">
        <v>287</v>
      </c>
      <c r="B288" s="3" t="s">
        <v>3699</v>
      </c>
      <c r="C288" s="3" t="s">
        <v>3700</v>
      </c>
      <c r="D288" s="3" t="s">
        <v>1421</v>
      </c>
      <c r="E288" s="3">
        <v>1</v>
      </c>
      <c r="F288" s="9">
        <v>1000</v>
      </c>
      <c r="G288" s="3">
        <v>576</v>
      </c>
      <c r="H288" s="7" t="s">
        <v>3701</v>
      </c>
      <c r="I288" s="9">
        <v>75000</v>
      </c>
      <c r="J288" s="3" t="s">
        <v>746</v>
      </c>
      <c r="K288" s="12">
        <v>39327</v>
      </c>
      <c r="L288" s="3" t="s">
        <v>340</v>
      </c>
      <c r="M288" s="6" t="s">
        <v>20322</v>
      </c>
      <c r="N288" s="6" t="s">
        <v>20322</v>
      </c>
    </row>
    <row r="289" spans="1:15" ht="31.5">
      <c r="A289" s="3">
        <v>288</v>
      </c>
      <c r="B289" s="3" t="s">
        <v>3702</v>
      </c>
      <c r="C289" s="3" t="s">
        <v>2744</v>
      </c>
      <c r="D289" s="3" t="s">
        <v>1421</v>
      </c>
      <c r="E289" s="3">
        <v>1</v>
      </c>
      <c r="F289" s="9">
        <v>1000</v>
      </c>
      <c r="G289" s="3">
        <v>64</v>
      </c>
      <c r="H289" s="7" t="s">
        <v>3703</v>
      </c>
      <c r="I289" s="9">
        <v>16000</v>
      </c>
      <c r="J289" s="3" t="s">
        <v>2724</v>
      </c>
      <c r="K289" s="12">
        <v>39327</v>
      </c>
      <c r="L289" s="3" t="s">
        <v>3107</v>
      </c>
      <c r="M289" s="6" t="s">
        <v>20322</v>
      </c>
      <c r="N289" s="6" t="s">
        <v>20322</v>
      </c>
    </row>
    <row r="290" spans="1:15" ht="31.5">
      <c r="A290" s="3">
        <v>289</v>
      </c>
      <c r="B290" s="3" t="s">
        <v>3704</v>
      </c>
      <c r="C290" s="3" t="s">
        <v>2744</v>
      </c>
      <c r="D290" s="3" t="s">
        <v>1421</v>
      </c>
      <c r="E290" s="3">
        <v>1</v>
      </c>
      <c r="F290" s="9">
        <v>1000</v>
      </c>
      <c r="G290" s="3">
        <v>64</v>
      </c>
      <c r="H290" s="7" t="s">
        <v>3703</v>
      </c>
      <c r="I290" s="9">
        <v>16000</v>
      </c>
      <c r="J290" s="3" t="s">
        <v>2724</v>
      </c>
      <c r="K290" s="12">
        <v>39327</v>
      </c>
      <c r="L290" s="3" t="s">
        <v>3107</v>
      </c>
      <c r="M290" s="6" t="s">
        <v>20322</v>
      </c>
      <c r="N290" s="6" t="s">
        <v>20322</v>
      </c>
    </row>
    <row r="291" spans="1:15" ht="31.5">
      <c r="A291" s="3">
        <v>290</v>
      </c>
      <c r="B291" s="3" t="s">
        <v>1227</v>
      </c>
      <c r="C291" s="3"/>
      <c r="D291" s="3" t="s">
        <v>4473</v>
      </c>
      <c r="E291" s="3">
        <v>1</v>
      </c>
      <c r="F291" s="9">
        <v>1500</v>
      </c>
      <c r="G291" s="3">
        <v>976</v>
      </c>
      <c r="H291" s="7" t="s">
        <v>1228</v>
      </c>
      <c r="I291" s="9" t="s">
        <v>2750</v>
      </c>
      <c r="J291" s="3" t="s">
        <v>740</v>
      </c>
      <c r="K291" s="12">
        <v>39327</v>
      </c>
      <c r="L291" s="3" t="s">
        <v>73</v>
      </c>
      <c r="M291" s="6" t="s">
        <v>20322</v>
      </c>
      <c r="N291" s="6" t="s">
        <v>20322</v>
      </c>
    </row>
    <row r="292" spans="1:15" ht="31.5">
      <c r="A292" s="3">
        <v>291</v>
      </c>
      <c r="B292" s="3" t="s">
        <v>1229</v>
      </c>
      <c r="C292" s="3"/>
      <c r="D292" s="3" t="s">
        <v>4473</v>
      </c>
      <c r="E292" s="3">
        <v>1</v>
      </c>
      <c r="F292" s="9">
        <v>1000</v>
      </c>
      <c r="G292" s="3">
        <v>708</v>
      </c>
      <c r="H292" s="7" t="s">
        <v>8087</v>
      </c>
      <c r="I292" s="9" t="s">
        <v>2750</v>
      </c>
      <c r="J292" s="3" t="s">
        <v>742</v>
      </c>
      <c r="K292" s="12">
        <v>39327</v>
      </c>
      <c r="L292" s="3" t="s">
        <v>73</v>
      </c>
      <c r="M292" s="6" t="s">
        <v>20322</v>
      </c>
      <c r="N292" s="6" t="s">
        <v>20322</v>
      </c>
    </row>
    <row r="293" spans="1:15" ht="31.5">
      <c r="A293" s="3">
        <v>292</v>
      </c>
      <c r="B293" s="3" t="s">
        <v>1230</v>
      </c>
      <c r="C293" s="3"/>
      <c r="D293" s="3" t="s">
        <v>4473</v>
      </c>
      <c r="E293" s="3">
        <v>1</v>
      </c>
      <c r="F293" s="9">
        <v>1500</v>
      </c>
      <c r="G293" s="3">
        <v>1020</v>
      </c>
      <c r="H293" s="7" t="s">
        <v>1228</v>
      </c>
      <c r="I293" s="9" t="s">
        <v>2750</v>
      </c>
      <c r="J293" s="3" t="s">
        <v>742</v>
      </c>
      <c r="K293" s="12">
        <v>39327</v>
      </c>
      <c r="L293" s="3" t="s">
        <v>73</v>
      </c>
      <c r="M293" s="6" t="s">
        <v>20322</v>
      </c>
      <c r="N293" s="6" t="s">
        <v>20322</v>
      </c>
    </row>
    <row r="294" spans="1:15" ht="31.5">
      <c r="A294" s="3">
        <v>293</v>
      </c>
      <c r="B294" s="3" t="s">
        <v>3492</v>
      </c>
      <c r="C294" s="3" t="s">
        <v>2744</v>
      </c>
      <c r="D294" s="3" t="s">
        <v>3060</v>
      </c>
      <c r="E294" s="3">
        <v>1</v>
      </c>
      <c r="F294" s="9">
        <v>540</v>
      </c>
      <c r="G294" s="3">
        <v>376</v>
      </c>
      <c r="H294" s="7" t="s">
        <v>8076</v>
      </c>
      <c r="I294" s="9">
        <v>37000</v>
      </c>
      <c r="J294" s="3" t="s">
        <v>752</v>
      </c>
      <c r="K294" s="12">
        <v>39333</v>
      </c>
      <c r="L294" s="3" t="s">
        <v>1189</v>
      </c>
      <c r="M294" s="6" t="s">
        <v>20322</v>
      </c>
      <c r="N294" s="6" t="s">
        <v>20322</v>
      </c>
    </row>
    <row r="295" spans="1:15" ht="31.5">
      <c r="A295" s="3">
        <v>294</v>
      </c>
      <c r="B295" s="3" t="s">
        <v>3493</v>
      </c>
      <c r="C295" s="3" t="s">
        <v>2744</v>
      </c>
      <c r="D295" s="3" t="s">
        <v>3060</v>
      </c>
      <c r="E295" s="3">
        <v>1</v>
      </c>
      <c r="F295" s="9">
        <v>500</v>
      </c>
      <c r="G295" s="3">
        <v>84</v>
      </c>
      <c r="H295" s="7" t="s">
        <v>8076</v>
      </c>
      <c r="I295" s="9">
        <v>11000</v>
      </c>
      <c r="J295" s="3" t="s">
        <v>752</v>
      </c>
      <c r="K295" s="12">
        <v>39333</v>
      </c>
      <c r="L295" s="3" t="s">
        <v>1189</v>
      </c>
      <c r="M295" s="6" t="s">
        <v>20322</v>
      </c>
      <c r="N295" s="6" t="s">
        <v>20322</v>
      </c>
    </row>
    <row r="296" spans="1:15" ht="63.75" customHeight="1">
      <c r="A296" s="3">
        <v>295</v>
      </c>
      <c r="B296" s="3" t="s">
        <v>9065</v>
      </c>
      <c r="C296" s="3" t="s">
        <v>2744</v>
      </c>
      <c r="D296" s="3" t="s">
        <v>3060</v>
      </c>
      <c r="E296" s="3">
        <v>1</v>
      </c>
      <c r="F296" s="9">
        <v>700</v>
      </c>
      <c r="G296" s="3">
        <v>184</v>
      </c>
      <c r="H296" s="7" t="s">
        <v>8076</v>
      </c>
      <c r="I296" s="9">
        <v>20000</v>
      </c>
      <c r="J296" s="3" t="s">
        <v>752</v>
      </c>
      <c r="K296" s="12">
        <v>39333</v>
      </c>
      <c r="L296" s="3" t="s">
        <v>1189</v>
      </c>
      <c r="M296" s="6" t="s">
        <v>20322</v>
      </c>
      <c r="N296" s="6" t="s">
        <v>20322</v>
      </c>
    </row>
    <row r="297" spans="1:15" ht="31.5">
      <c r="A297" s="3">
        <v>296</v>
      </c>
      <c r="B297" s="3" t="s">
        <v>9066</v>
      </c>
      <c r="C297" s="3" t="s">
        <v>2744</v>
      </c>
      <c r="D297" s="3" t="s">
        <v>3060</v>
      </c>
      <c r="E297" s="3">
        <v>1</v>
      </c>
      <c r="F297" s="9">
        <v>500</v>
      </c>
      <c r="G297" s="3">
        <v>196</v>
      </c>
      <c r="H297" s="7" t="s">
        <v>8076</v>
      </c>
      <c r="I297" s="9">
        <v>21000</v>
      </c>
      <c r="J297" s="3" t="s">
        <v>752</v>
      </c>
      <c r="K297" s="12">
        <v>39333</v>
      </c>
      <c r="L297" s="3" t="s">
        <v>1189</v>
      </c>
      <c r="M297" s="6" t="s">
        <v>20322</v>
      </c>
      <c r="N297" s="6" t="s">
        <v>20322</v>
      </c>
    </row>
    <row r="298" spans="1:15" ht="31.5">
      <c r="A298" s="3">
        <v>297</v>
      </c>
      <c r="B298" s="3" t="s">
        <v>9069</v>
      </c>
      <c r="C298" s="3" t="s">
        <v>3224</v>
      </c>
      <c r="D298" s="3" t="s">
        <v>3060</v>
      </c>
      <c r="E298" s="3">
        <v>1</v>
      </c>
      <c r="F298" s="9">
        <v>1200</v>
      </c>
      <c r="G298" s="3">
        <v>356</v>
      </c>
      <c r="H298" s="7" t="s">
        <v>8087</v>
      </c>
      <c r="I298" s="9">
        <v>40000</v>
      </c>
      <c r="J298" s="3" t="s">
        <v>7322</v>
      </c>
      <c r="K298" s="12">
        <v>39333</v>
      </c>
      <c r="L298" s="3" t="s">
        <v>1189</v>
      </c>
      <c r="M298" s="6" t="s">
        <v>20322</v>
      </c>
      <c r="N298" s="6" t="s">
        <v>20322</v>
      </c>
    </row>
    <row r="299" spans="1:15" ht="97.5" customHeight="1">
      <c r="A299" s="3">
        <v>298</v>
      </c>
      <c r="B299" s="3" t="s">
        <v>9067</v>
      </c>
      <c r="C299" s="3" t="s">
        <v>9068</v>
      </c>
      <c r="D299" s="3" t="s">
        <v>1421</v>
      </c>
      <c r="E299" s="3">
        <v>1</v>
      </c>
      <c r="F299" s="9">
        <v>1500</v>
      </c>
      <c r="G299" s="3">
        <v>148</v>
      </c>
      <c r="H299" s="7" t="s">
        <v>8076</v>
      </c>
      <c r="I299" s="9" t="s">
        <v>2750</v>
      </c>
      <c r="J299" s="3" t="s">
        <v>740</v>
      </c>
      <c r="K299" s="12">
        <v>39333</v>
      </c>
      <c r="L299" s="3" t="s">
        <v>1189</v>
      </c>
      <c r="M299" s="258" t="s">
        <v>20325</v>
      </c>
      <c r="N299" s="6" t="s">
        <v>20322</v>
      </c>
      <c r="O299" s="6" t="s">
        <v>20319</v>
      </c>
    </row>
    <row r="300" spans="1:15" ht="30.75" customHeight="1">
      <c r="A300" s="3">
        <v>299</v>
      </c>
      <c r="B300" s="3" t="s">
        <v>6912</v>
      </c>
      <c r="C300" s="3" t="s">
        <v>2744</v>
      </c>
      <c r="D300" s="3" t="s">
        <v>3060</v>
      </c>
      <c r="E300" s="3">
        <v>1</v>
      </c>
      <c r="F300" s="9">
        <v>1000</v>
      </c>
      <c r="G300" s="3">
        <v>180</v>
      </c>
      <c r="H300" s="7" t="s">
        <v>8076</v>
      </c>
      <c r="I300" s="9">
        <v>19000</v>
      </c>
      <c r="J300" s="3" t="s">
        <v>752</v>
      </c>
      <c r="K300" s="12" t="s">
        <v>6913</v>
      </c>
      <c r="L300" s="3" t="s">
        <v>1189</v>
      </c>
      <c r="M300" s="6" t="s">
        <v>20322</v>
      </c>
      <c r="N300" s="6" t="s">
        <v>20322</v>
      </c>
    </row>
    <row r="301" spans="1:15" ht="31.5">
      <c r="A301" s="3">
        <v>300</v>
      </c>
      <c r="B301" s="3" t="s">
        <v>5587</v>
      </c>
      <c r="C301" s="3" t="s">
        <v>2744</v>
      </c>
      <c r="D301" s="3" t="s">
        <v>3060</v>
      </c>
      <c r="E301" s="3" t="s">
        <v>6914</v>
      </c>
      <c r="F301" s="9">
        <v>1040</v>
      </c>
      <c r="G301" s="3">
        <v>116</v>
      </c>
      <c r="H301" s="7" t="s">
        <v>8076</v>
      </c>
      <c r="I301" s="9">
        <v>13000</v>
      </c>
      <c r="J301" s="3" t="s">
        <v>752</v>
      </c>
      <c r="K301" s="12" t="s">
        <v>6913</v>
      </c>
      <c r="L301" s="3" t="s">
        <v>1189</v>
      </c>
      <c r="M301" s="6" t="s">
        <v>20322</v>
      </c>
      <c r="N301" s="6" t="s">
        <v>20322</v>
      </c>
    </row>
    <row r="302" spans="1:15" ht="31.5">
      <c r="A302" s="3">
        <v>301</v>
      </c>
      <c r="B302" s="3" t="s">
        <v>6915</v>
      </c>
      <c r="C302" s="3" t="s">
        <v>6916</v>
      </c>
      <c r="D302" s="3" t="s">
        <v>3060</v>
      </c>
      <c r="E302" s="3">
        <v>1</v>
      </c>
      <c r="F302" s="9">
        <v>700</v>
      </c>
      <c r="G302" s="3">
        <v>240</v>
      </c>
      <c r="H302" s="7" t="s">
        <v>8087</v>
      </c>
      <c r="I302" s="9">
        <v>28000</v>
      </c>
      <c r="J302" s="3" t="s">
        <v>750</v>
      </c>
      <c r="K302" s="12" t="s">
        <v>6913</v>
      </c>
      <c r="L302" s="3" t="s">
        <v>4302</v>
      </c>
      <c r="M302" s="6" t="s">
        <v>20322</v>
      </c>
      <c r="N302" s="6" t="s">
        <v>20322</v>
      </c>
    </row>
    <row r="303" spans="1:15" ht="31.5">
      <c r="A303" s="3">
        <v>302</v>
      </c>
      <c r="B303" s="3" t="s">
        <v>6919</v>
      </c>
      <c r="C303" s="3" t="s">
        <v>6920</v>
      </c>
      <c r="D303" s="3" t="s">
        <v>3060</v>
      </c>
      <c r="E303" s="3">
        <v>1</v>
      </c>
      <c r="F303" s="9">
        <v>700</v>
      </c>
      <c r="G303" s="3">
        <v>358</v>
      </c>
      <c r="H303" s="7" t="s">
        <v>8087</v>
      </c>
      <c r="I303" s="7">
        <v>50000</v>
      </c>
      <c r="J303" s="3" t="s">
        <v>750</v>
      </c>
      <c r="K303" s="12" t="s">
        <v>6913</v>
      </c>
      <c r="L303" s="3" t="s">
        <v>1189</v>
      </c>
      <c r="M303" s="6" t="s">
        <v>20322</v>
      </c>
      <c r="N303" s="6" t="s">
        <v>20322</v>
      </c>
    </row>
    <row r="304" spans="1:15" ht="31.5">
      <c r="A304" s="3">
        <v>303</v>
      </c>
      <c r="B304" s="3" t="s">
        <v>8145</v>
      </c>
      <c r="C304" s="3" t="s">
        <v>8146</v>
      </c>
      <c r="D304" s="3" t="s">
        <v>3060</v>
      </c>
      <c r="E304" s="3">
        <v>1</v>
      </c>
      <c r="F304" s="9">
        <v>530</v>
      </c>
      <c r="G304" s="3">
        <v>600</v>
      </c>
      <c r="H304" s="7" t="s">
        <v>2161</v>
      </c>
      <c r="I304" s="9">
        <v>80000</v>
      </c>
      <c r="J304" s="3" t="s">
        <v>743</v>
      </c>
      <c r="K304" s="12" t="s">
        <v>6913</v>
      </c>
      <c r="L304" s="3" t="s">
        <v>3100</v>
      </c>
      <c r="M304" s="6" t="s">
        <v>20322</v>
      </c>
      <c r="N304" s="6" t="s">
        <v>20322</v>
      </c>
    </row>
    <row r="305" spans="1:15" ht="70.5" customHeight="1">
      <c r="A305" s="3">
        <v>304</v>
      </c>
      <c r="B305" s="3" t="s">
        <v>6917</v>
      </c>
      <c r="C305" s="3" t="s">
        <v>6918</v>
      </c>
      <c r="D305" s="3" t="s">
        <v>10338</v>
      </c>
      <c r="E305" s="3">
        <v>1</v>
      </c>
      <c r="F305" s="9">
        <v>400</v>
      </c>
      <c r="G305" s="3">
        <v>232</v>
      </c>
      <c r="H305" s="7" t="s">
        <v>8087</v>
      </c>
      <c r="I305" s="9">
        <v>27000</v>
      </c>
      <c r="J305" s="3" t="s">
        <v>749</v>
      </c>
      <c r="K305" s="12" t="s">
        <v>6913</v>
      </c>
      <c r="L305" s="3" t="s">
        <v>4302</v>
      </c>
      <c r="M305" s="6" t="s">
        <v>20322</v>
      </c>
      <c r="N305" s="6" t="s">
        <v>20322</v>
      </c>
    </row>
    <row r="306" spans="1:15" ht="31.5">
      <c r="A306" s="3">
        <v>305</v>
      </c>
      <c r="B306" s="3" t="s">
        <v>6921</v>
      </c>
      <c r="C306" s="3" t="s">
        <v>10302</v>
      </c>
      <c r="D306" s="3" t="s">
        <v>1421</v>
      </c>
      <c r="E306" s="3">
        <v>1</v>
      </c>
      <c r="F306" s="9">
        <v>1000</v>
      </c>
      <c r="G306" s="3">
        <v>328</v>
      </c>
      <c r="H306" s="7" t="s">
        <v>8087</v>
      </c>
      <c r="I306" s="9">
        <v>40000</v>
      </c>
      <c r="J306" s="3" t="s">
        <v>740</v>
      </c>
      <c r="K306" s="12" t="s">
        <v>6913</v>
      </c>
      <c r="L306" s="3" t="s">
        <v>2723</v>
      </c>
      <c r="M306" s="6" t="s">
        <v>20322</v>
      </c>
      <c r="N306" s="6" t="s">
        <v>20322</v>
      </c>
    </row>
    <row r="307" spans="1:15" ht="31.5">
      <c r="A307" s="3">
        <v>306</v>
      </c>
      <c r="B307" s="3" t="s">
        <v>10444</v>
      </c>
      <c r="C307" s="3" t="s">
        <v>2744</v>
      </c>
      <c r="D307" s="3" t="s">
        <v>3060</v>
      </c>
      <c r="E307" s="3">
        <v>1</v>
      </c>
      <c r="F307" s="9">
        <v>500</v>
      </c>
      <c r="G307" s="3">
        <v>384</v>
      </c>
      <c r="H307" s="7" t="s">
        <v>8076</v>
      </c>
      <c r="I307" s="9">
        <v>38000</v>
      </c>
      <c r="J307" s="3" t="s">
        <v>752</v>
      </c>
      <c r="K307" s="12" t="s">
        <v>8149</v>
      </c>
      <c r="L307" s="3" t="s">
        <v>1189</v>
      </c>
      <c r="M307" s="258" t="s">
        <v>20325</v>
      </c>
      <c r="N307" s="6" t="s">
        <v>20322</v>
      </c>
      <c r="O307" s="6" t="s">
        <v>20319</v>
      </c>
    </row>
    <row r="308" spans="1:15" ht="31.5">
      <c r="A308" s="3">
        <v>307</v>
      </c>
      <c r="B308" s="3" t="s">
        <v>10447</v>
      </c>
      <c r="C308" s="3" t="s">
        <v>7454</v>
      </c>
      <c r="D308" s="3" t="s">
        <v>3060</v>
      </c>
      <c r="E308" s="3">
        <v>1</v>
      </c>
      <c r="F308" s="9">
        <v>600</v>
      </c>
      <c r="G308" s="3">
        <v>328</v>
      </c>
      <c r="H308" s="7" t="s">
        <v>8087</v>
      </c>
      <c r="I308" s="9">
        <v>37000</v>
      </c>
      <c r="J308" s="3" t="s">
        <v>742</v>
      </c>
      <c r="K308" s="12" t="s">
        <v>8149</v>
      </c>
      <c r="L308" s="3" t="s">
        <v>1189</v>
      </c>
      <c r="M308" s="6" t="s">
        <v>20322</v>
      </c>
      <c r="N308" s="6" t="s">
        <v>20322</v>
      </c>
    </row>
    <row r="309" spans="1:15" ht="47.25">
      <c r="A309" s="3">
        <v>308</v>
      </c>
      <c r="B309" s="3" t="s">
        <v>10445</v>
      </c>
      <c r="C309" s="3" t="s">
        <v>10446</v>
      </c>
      <c r="D309" s="3" t="s">
        <v>10338</v>
      </c>
      <c r="E309" s="3">
        <v>1</v>
      </c>
      <c r="F309" s="9">
        <v>500</v>
      </c>
      <c r="G309" s="3">
        <v>256</v>
      </c>
      <c r="H309" s="7" t="s">
        <v>8087</v>
      </c>
      <c r="I309" s="9">
        <v>29000</v>
      </c>
      <c r="J309" s="3" t="s">
        <v>743</v>
      </c>
      <c r="K309" s="12" t="s">
        <v>8149</v>
      </c>
      <c r="L309" s="3" t="s">
        <v>1189</v>
      </c>
      <c r="M309" s="6" t="s">
        <v>20322</v>
      </c>
      <c r="N309" s="6" t="s">
        <v>20322</v>
      </c>
    </row>
    <row r="310" spans="1:15" ht="47.25">
      <c r="A310" s="3">
        <v>309</v>
      </c>
      <c r="B310" s="3" t="s">
        <v>8147</v>
      </c>
      <c r="C310" s="3" t="s">
        <v>8148</v>
      </c>
      <c r="D310" s="3" t="s">
        <v>1162</v>
      </c>
      <c r="E310" s="3">
        <v>1</v>
      </c>
      <c r="F310" s="9">
        <v>10040</v>
      </c>
      <c r="G310" s="3">
        <v>96</v>
      </c>
      <c r="H310" s="7" t="s">
        <v>8076</v>
      </c>
      <c r="I310" s="9">
        <v>4800</v>
      </c>
      <c r="J310" s="3" t="s">
        <v>741</v>
      </c>
      <c r="K310" s="12" t="s">
        <v>8149</v>
      </c>
      <c r="L310" s="3" t="s">
        <v>1189</v>
      </c>
      <c r="M310" s="6" t="s">
        <v>20322</v>
      </c>
      <c r="N310" s="6" t="s">
        <v>20322</v>
      </c>
    </row>
    <row r="311" spans="1:15" ht="63">
      <c r="A311" s="3">
        <v>310</v>
      </c>
      <c r="B311" s="3" t="s">
        <v>10287</v>
      </c>
      <c r="C311" s="3" t="s">
        <v>8148</v>
      </c>
      <c r="D311" s="3" t="s">
        <v>1162</v>
      </c>
      <c r="E311" s="3">
        <v>1</v>
      </c>
      <c r="F311" s="9">
        <v>10040</v>
      </c>
      <c r="G311" s="3">
        <v>80</v>
      </c>
      <c r="H311" s="7" t="s">
        <v>8076</v>
      </c>
      <c r="I311" s="9">
        <v>4300</v>
      </c>
      <c r="J311" s="3" t="s">
        <v>741</v>
      </c>
      <c r="K311" s="12" t="s">
        <v>8149</v>
      </c>
      <c r="L311" s="3" t="s">
        <v>1189</v>
      </c>
      <c r="M311" s="6" t="s">
        <v>20322</v>
      </c>
      <c r="N311" s="6" t="s">
        <v>20322</v>
      </c>
    </row>
    <row r="312" spans="1:15" ht="63">
      <c r="A312" s="3">
        <v>311</v>
      </c>
      <c r="B312" s="3" t="s">
        <v>10288</v>
      </c>
      <c r="C312" s="3" t="s">
        <v>8148</v>
      </c>
      <c r="D312" s="3" t="s">
        <v>1162</v>
      </c>
      <c r="E312" s="3">
        <v>1</v>
      </c>
      <c r="F312" s="9">
        <v>10040</v>
      </c>
      <c r="G312" s="3">
        <v>216</v>
      </c>
      <c r="H312" s="7" t="s">
        <v>8076</v>
      </c>
      <c r="I312" s="9">
        <v>8700</v>
      </c>
      <c r="J312" s="3" t="s">
        <v>741</v>
      </c>
      <c r="K312" s="12" t="s">
        <v>8149</v>
      </c>
      <c r="L312" s="3" t="s">
        <v>1189</v>
      </c>
      <c r="M312" s="6" t="s">
        <v>20322</v>
      </c>
      <c r="N312" s="6" t="s">
        <v>20322</v>
      </c>
    </row>
    <row r="313" spans="1:15" ht="31.5">
      <c r="A313" s="3">
        <v>312</v>
      </c>
      <c r="B313" s="3" t="s">
        <v>11545</v>
      </c>
      <c r="C313" s="3" t="s">
        <v>6891</v>
      </c>
      <c r="D313" s="3" t="s">
        <v>1162</v>
      </c>
      <c r="E313" s="3">
        <v>1</v>
      </c>
      <c r="F313" s="9">
        <v>5000</v>
      </c>
      <c r="G313" s="3">
        <v>212</v>
      </c>
      <c r="H313" s="7" t="s">
        <v>8087</v>
      </c>
      <c r="I313" s="9" t="s">
        <v>2750</v>
      </c>
      <c r="J313" s="3" t="s">
        <v>743</v>
      </c>
      <c r="K313" s="12" t="s">
        <v>8149</v>
      </c>
      <c r="L313" s="3" t="s">
        <v>73</v>
      </c>
      <c r="M313" s="258" t="s">
        <v>20325</v>
      </c>
      <c r="N313" s="6" t="s">
        <v>20322</v>
      </c>
      <c r="O313" s="6" t="s">
        <v>20319</v>
      </c>
    </row>
    <row r="314" spans="1:15" ht="31.5">
      <c r="A314" s="3">
        <v>313</v>
      </c>
      <c r="B314" s="3" t="s">
        <v>6922</v>
      </c>
      <c r="C314" s="3" t="s">
        <v>5577</v>
      </c>
      <c r="D314" s="3" t="s">
        <v>1162</v>
      </c>
      <c r="E314" s="3">
        <v>1</v>
      </c>
      <c r="F314" s="9">
        <v>1000</v>
      </c>
      <c r="G314" s="3">
        <v>84</v>
      </c>
      <c r="H314" s="7" t="s">
        <v>6923</v>
      </c>
      <c r="I314" s="9" t="s">
        <v>2750</v>
      </c>
      <c r="J314" s="3" t="s">
        <v>743</v>
      </c>
      <c r="K314" s="12" t="s">
        <v>8149</v>
      </c>
      <c r="L314" s="3" t="s">
        <v>73</v>
      </c>
      <c r="M314" s="6" t="s">
        <v>20322</v>
      </c>
      <c r="N314" s="6" t="s">
        <v>20322</v>
      </c>
    </row>
    <row r="315" spans="1:15" ht="47.25">
      <c r="A315" s="3">
        <v>314</v>
      </c>
      <c r="B315" s="3" t="s">
        <v>10448</v>
      </c>
      <c r="C315" s="3" t="s">
        <v>10449</v>
      </c>
      <c r="D315" s="3" t="s">
        <v>4473</v>
      </c>
      <c r="E315" s="3">
        <v>1</v>
      </c>
      <c r="F315" s="9">
        <v>1500</v>
      </c>
      <c r="G315" s="3">
        <v>184</v>
      </c>
      <c r="H315" s="7" t="s">
        <v>8087</v>
      </c>
      <c r="I315" s="9" t="s">
        <v>2750</v>
      </c>
      <c r="J315" s="3" t="s">
        <v>4978</v>
      </c>
      <c r="K315" s="12" t="s">
        <v>8149</v>
      </c>
      <c r="L315" s="3" t="s">
        <v>73</v>
      </c>
      <c r="M315" s="6" t="s">
        <v>20322</v>
      </c>
      <c r="N315" s="6" t="s">
        <v>20322</v>
      </c>
    </row>
    <row r="316" spans="1:15">
      <c r="A316" s="3">
        <v>315</v>
      </c>
      <c r="B316" s="3" t="s">
        <v>20332</v>
      </c>
      <c r="C316" s="3" t="s">
        <v>2744</v>
      </c>
      <c r="D316" s="3" t="s">
        <v>3060</v>
      </c>
      <c r="E316" s="3">
        <v>1</v>
      </c>
      <c r="F316" s="9">
        <v>600</v>
      </c>
      <c r="G316" s="3">
        <v>388</v>
      </c>
      <c r="H316" s="7" t="s">
        <v>8076</v>
      </c>
      <c r="I316" s="9">
        <v>38000</v>
      </c>
      <c r="J316" s="3" t="s">
        <v>739</v>
      </c>
      <c r="K316" s="12" t="s">
        <v>6925</v>
      </c>
      <c r="L316" s="3" t="s">
        <v>1189</v>
      </c>
      <c r="M316" s="258" t="s">
        <v>20325</v>
      </c>
      <c r="N316" s="6" t="s">
        <v>20322</v>
      </c>
      <c r="O316" s="6" t="s">
        <v>20319</v>
      </c>
    </row>
    <row r="317" spans="1:15" ht="31.5">
      <c r="A317" s="3">
        <v>316</v>
      </c>
      <c r="B317" s="3" t="s">
        <v>20333</v>
      </c>
      <c r="C317" s="3" t="s">
        <v>2744</v>
      </c>
      <c r="D317" s="3" t="s">
        <v>3060</v>
      </c>
      <c r="E317" s="3">
        <v>1</v>
      </c>
      <c r="F317" s="9">
        <v>500</v>
      </c>
      <c r="G317" s="3">
        <v>68</v>
      </c>
      <c r="H317" s="7" t="s">
        <v>8076</v>
      </c>
      <c r="I317" s="9">
        <v>9000</v>
      </c>
      <c r="J317" s="3" t="s">
        <v>739</v>
      </c>
      <c r="K317" s="12" t="s">
        <v>6925</v>
      </c>
      <c r="L317" s="3" t="s">
        <v>1189</v>
      </c>
      <c r="M317" s="6" t="s">
        <v>20322</v>
      </c>
      <c r="N317" s="6" t="s">
        <v>20322</v>
      </c>
    </row>
    <row r="318" spans="1:15" ht="31.5">
      <c r="A318" s="3">
        <v>317</v>
      </c>
      <c r="B318" s="3" t="s">
        <v>10241</v>
      </c>
      <c r="C318" s="3" t="s">
        <v>2744</v>
      </c>
      <c r="D318" s="3" t="s">
        <v>3060</v>
      </c>
      <c r="E318" s="3">
        <v>1</v>
      </c>
      <c r="F318" s="9">
        <v>800</v>
      </c>
      <c r="G318" s="3">
        <v>56</v>
      </c>
      <c r="H318" s="7" t="s">
        <v>8076</v>
      </c>
      <c r="I318" s="9">
        <v>8000</v>
      </c>
      <c r="J318" s="3" t="s">
        <v>739</v>
      </c>
      <c r="K318" s="12" t="s">
        <v>6925</v>
      </c>
      <c r="L318" s="3" t="s">
        <v>1189</v>
      </c>
      <c r="M318" s="6" t="s">
        <v>20322</v>
      </c>
      <c r="N318" s="6" t="s">
        <v>20322</v>
      </c>
    </row>
    <row r="319" spans="1:15" ht="47.25">
      <c r="A319" s="3">
        <v>318</v>
      </c>
      <c r="B319" s="3" t="s">
        <v>10242</v>
      </c>
      <c r="C319" s="3" t="s">
        <v>2744</v>
      </c>
      <c r="D319" s="3" t="s">
        <v>3060</v>
      </c>
      <c r="E319" s="3">
        <v>1</v>
      </c>
      <c r="F319" s="9">
        <v>600</v>
      </c>
      <c r="G319" s="3">
        <v>80</v>
      </c>
      <c r="H319" s="7" t="s">
        <v>8076</v>
      </c>
      <c r="I319" s="9">
        <v>10000</v>
      </c>
      <c r="J319" s="3" t="s">
        <v>739</v>
      </c>
      <c r="K319" s="12" t="s">
        <v>6925</v>
      </c>
      <c r="L319" s="3" t="s">
        <v>1189</v>
      </c>
      <c r="M319" s="6" t="s">
        <v>20322</v>
      </c>
      <c r="N319" s="6" t="s">
        <v>20322</v>
      </c>
    </row>
    <row r="320" spans="1:15" ht="47.25">
      <c r="A320" s="3">
        <v>319</v>
      </c>
      <c r="B320" s="3" t="s">
        <v>10245</v>
      </c>
      <c r="C320" s="3" t="s">
        <v>2744</v>
      </c>
      <c r="D320" s="3" t="s">
        <v>3060</v>
      </c>
      <c r="E320" s="3">
        <v>1</v>
      </c>
      <c r="F320" s="9">
        <v>700</v>
      </c>
      <c r="G320" s="3">
        <v>336</v>
      </c>
      <c r="H320" s="7" t="s">
        <v>8076</v>
      </c>
      <c r="I320" s="9">
        <v>33000</v>
      </c>
      <c r="J320" s="3" t="s">
        <v>739</v>
      </c>
      <c r="K320" s="12" t="s">
        <v>6925</v>
      </c>
      <c r="L320" s="3" t="s">
        <v>1189</v>
      </c>
      <c r="M320" s="258" t="s">
        <v>20325</v>
      </c>
      <c r="N320" s="6" t="s">
        <v>20322</v>
      </c>
      <c r="O320" s="6" t="s">
        <v>20319</v>
      </c>
    </row>
    <row r="321" spans="1:15" ht="31.5">
      <c r="A321" s="3">
        <v>320</v>
      </c>
      <c r="B321" s="3" t="s">
        <v>3007</v>
      </c>
      <c r="C321" s="3" t="s">
        <v>3011</v>
      </c>
      <c r="D321" s="3" t="s">
        <v>3060</v>
      </c>
      <c r="E321" s="3">
        <v>1</v>
      </c>
      <c r="F321" s="9">
        <v>1000</v>
      </c>
      <c r="G321" s="3">
        <v>312</v>
      </c>
      <c r="H321" s="7" t="s">
        <v>7638</v>
      </c>
      <c r="I321" s="9">
        <v>35000</v>
      </c>
      <c r="J321" s="3" t="s">
        <v>4978</v>
      </c>
      <c r="K321" s="12" t="s">
        <v>6925</v>
      </c>
      <c r="L321" s="3" t="s">
        <v>1189</v>
      </c>
      <c r="M321" s="258" t="s">
        <v>20325</v>
      </c>
      <c r="N321" s="6" t="s">
        <v>20322</v>
      </c>
      <c r="O321" s="6" t="s">
        <v>20319</v>
      </c>
    </row>
    <row r="322" spans="1:15" ht="31.5">
      <c r="A322" s="3">
        <v>321</v>
      </c>
      <c r="B322" s="3" t="s">
        <v>10243</v>
      </c>
      <c r="C322" s="3" t="s">
        <v>10244</v>
      </c>
      <c r="D322" s="3" t="s">
        <v>10338</v>
      </c>
      <c r="E322" s="3" t="s">
        <v>8163</v>
      </c>
      <c r="F322" s="9">
        <v>500</v>
      </c>
      <c r="G322" s="3">
        <v>200</v>
      </c>
      <c r="H322" s="7" t="s">
        <v>8076</v>
      </c>
      <c r="I322" s="9">
        <v>21000</v>
      </c>
      <c r="J322" s="3" t="s">
        <v>746</v>
      </c>
      <c r="K322" s="12" t="s">
        <v>6925</v>
      </c>
      <c r="L322" s="3" t="s">
        <v>1189</v>
      </c>
      <c r="M322" s="6" t="s">
        <v>20322</v>
      </c>
      <c r="N322" s="6" t="s">
        <v>20322</v>
      </c>
    </row>
    <row r="323" spans="1:15" ht="31.5">
      <c r="A323" s="3">
        <v>322</v>
      </c>
      <c r="B323" s="3" t="s">
        <v>10342</v>
      </c>
      <c r="C323" s="3" t="s">
        <v>10343</v>
      </c>
      <c r="D323" s="3" t="s">
        <v>10338</v>
      </c>
      <c r="E323" s="3" t="s">
        <v>8163</v>
      </c>
      <c r="F323" s="9">
        <v>1000</v>
      </c>
      <c r="G323" s="3">
        <v>408</v>
      </c>
      <c r="H323" s="7" t="s">
        <v>8087</v>
      </c>
      <c r="I323" s="9">
        <v>45000</v>
      </c>
      <c r="J323" s="3" t="s">
        <v>750</v>
      </c>
      <c r="K323" s="12" t="s">
        <v>6925</v>
      </c>
      <c r="L323" s="3" t="s">
        <v>4302</v>
      </c>
      <c r="M323" s="6" t="s">
        <v>20322</v>
      </c>
      <c r="N323" s="6" t="s">
        <v>20322</v>
      </c>
    </row>
    <row r="324" spans="1:15" ht="31.5">
      <c r="A324" s="3">
        <v>323</v>
      </c>
      <c r="B324" s="3" t="s">
        <v>6924</v>
      </c>
      <c r="C324" s="3" t="s">
        <v>10449</v>
      </c>
      <c r="D324" s="3" t="s">
        <v>1162</v>
      </c>
      <c r="E324" s="3" t="s">
        <v>8163</v>
      </c>
      <c r="F324" s="9">
        <v>1000</v>
      </c>
      <c r="G324" s="3">
        <v>108</v>
      </c>
      <c r="H324" s="7" t="s">
        <v>8076</v>
      </c>
      <c r="I324" s="9">
        <v>22000</v>
      </c>
      <c r="J324" s="3" t="s">
        <v>741</v>
      </c>
      <c r="K324" s="12" t="s">
        <v>6925</v>
      </c>
      <c r="L324" s="3" t="s">
        <v>1189</v>
      </c>
      <c r="M324" s="258" t="s">
        <v>20325</v>
      </c>
      <c r="N324" s="6" t="s">
        <v>20322</v>
      </c>
      <c r="O324" s="6" t="s">
        <v>20319</v>
      </c>
    </row>
    <row r="325" spans="1:15" ht="63">
      <c r="A325" s="3">
        <v>324</v>
      </c>
      <c r="B325" s="3" t="s">
        <v>10246</v>
      </c>
      <c r="C325" s="3" t="s">
        <v>3005</v>
      </c>
      <c r="D325" s="3" t="s">
        <v>1162</v>
      </c>
      <c r="E325" s="3">
        <v>1</v>
      </c>
      <c r="F325" s="9">
        <v>1000</v>
      </c>
      <c r="G325" s="3">
        <v>208</v>
      </c>
      <c r="H325" s="7" t="s">
        <v>8076</v>
      </c>
      <c r="I325" s="9">
        <v>27000</v>
      </c>
      <c r="J325" s="3" t="s">
        <v>739</v>
      </c>
      <c r="K325" s="12" t="s">
        <v>6925</v>
      </c>
      <c r="L325" s="3" t="s">
        <v>4302</v>
      </c>
      <c r="M325" s="6" t="s">
        <v>20322</v>
      </c>
      <c r="N325" s="6" t="s">
        <v>20322</v>
      </c>
    </row>
    <row r="326" spans="1:15" ht="47.25">
      <c r="A326" s="3">
        <v>325</v>
      </c>
      <c r="B326" s="3" t="s">
        <v>3006</v>
      </c>
      <c r="C326" s="3" t="s">
        <v>8148</v>
      </c>
      <c r="D326" s="3" t="s">
        <v>1162</v>
      </c>
      <c r="E326" s="3">
        <v>1</v>
      </c>
      <c r="F326" s="9">
        <v>30040</v>
      </c>
      <c r="G326" s="3">
        <v>272</v>
      </c>
      <c r="H326" s="7" t="s">
        <v>8076</v>
      </c>
      <c r="I326" s="9">
        <v>24000</v>
      </c>
      <c r="J326" s="3" t="s">
        <v>741</v>
      </c>
      <c r="K326" s="12" t="s">
        <v>6925</v>
      </c>
      <c r="L326" s="3" t="s">
        <v>3100</v>
      </c>
      <c r="M326" s="258" t="s">
        <v>20325</v>
      </c>
      <c r="N326" s="6" t="s">
        <v>20322</v>
      </c>
      <c r="O326" s="6" t="s">
        <v>20319</v>
      </c>
    </row>
    <row r="327" spans="1:15" ht="47.25">
      <c r="A327" s="3">
        <v>326</v>
      </c>
      <c r="B327" s="3" t="s">
        <v>6453</v>
      </c>
      <c r="C327" s="3" t="s">
        <v>6454</v>
      </c>
      <c r="D327" s="3" t="s">
        <v>1421</v>
      </c>
      <c r="E327" s="3">
        <v>1</v>
      </c>
      <c r="F327" s="9">
        <v>1000</v>
      </c>
      <c r="G327" s="3">
        <v>536</v>
      </c>
      <c r="H327" s="7" t="s">
        <v>3703</v>
      </c>
      <c r="I327" s="9">
        <v>175000</v>
      </c>
      <c r="J327" s="3" t="s">
        <v>749</v>
      </c>
      <c r="K327" s="12" t="s">
        <v>6925</v>
      </c>
      <c r="L327" s="3" t="s">
        <v>5805</v>
      </c>
      <c r="M327" s="6" t="s">
        <v>20322</v>
      </c>
      <c r="N327" s="6" t="s">
        <v>20322</v>
      </c>
    </row>
    <row r="328" spans="1:15" ht="47.25">
      <c r="A328" s="3">
        <v>327</v>
      </c>
      <c r="B328" s="3" t="s">
        <v>4641</v>
      </c>
      <c r="C328" s="3" t="s">
        <v>4642</v>
      </c>
      <c r="D328" s="3" t="s">
        <v>3060</v>
      </c>
      <c r="E328" s="3">
        <v>1</v>
      </c>
      <c r="F328" s="9">
        <v>500</v>
      </c>
      <c r="G328" s="3">
        <v>560</v>
      </c>
      <c r="H328" s="7" t="s">
        <v>8087</v>
      </c>
      <c r="I328" s="9">
        <v>60000</v>
      </c>
      <c r="J328" s="3" t="s">
        <v>746</v>
      </c>
      <c r="K328" s="12">
        <v>39360</v>
      </c>
      <c r="L328" s="3" t="s">
        <v>1189</v>
      </c>
      <c r="M328" s="6" t="s">
        <v>20322</v>
      </c>
      <c r="N328" s="6" t="s">
        <v>20322</v>
      </c>
    </row>
    <row r="329" spans="1:15" ht="63">
      <c r="A329" s="3">
        <v>328</v>
      </c>
      <c r="B329" s="3" t="s">
        <v>4643</v>
      </c>
      <c r="C329" s="3" t="s">
        <v>4644</v>
      </c>
      <c r="D329" s="3" t="s">
        <v>10338</v>
      </c>
      <c r="E329" s="3">
        <v>1</v>
      </c>
      <c r="F329" s="9">
        <v>700</v>
      </c>
      <c r="G329" s="3">
        <v>208</v>
      </c>
      <c r="H329" s="7" t="s">
        <v>8087</v>
      </c>
      <c r="I329" s="9">
        <v>21000</v>
      </c>
      <c r="J329" s="3" t="s">
        <v>743</v>
      </c>
      <c r="K329" s="12">
        <v>39360</v>
      </c>
      <c r="L329" s="3" t="s">
        <v>1189</v>
      </c>
      <c r="M329" s="6" t="s">
        <v>20322</v>
      </c>
      <c r="N329" s="6" t="s">
        <v>20322</v>
      </c>
    </row>
    <row r="330" spans="1:15" ht="55.5" customHeight="1">
      <c r="A330" s="3">
        <v>329</v>
      </c>
      <c r="B330" s="3" t="s">
        <v>20334</v>
      </c>
      <c r="C330" s="3" t="s">
        <v>9141</v>
      </c>
      <c r="D330" s="3" t="s">
        <v>1162</v>
      </c>
      <c r="E330" s="3">
        <v>1</v>
      </c>
      <c r="F330" s="9">
        <v>840</v>
      </c>
      <c r="G330" s="3">
        <v>336</v>
      </c>
      <c r="H330" s="7" t="s">
        <v>1228</v>
      </c>
      <c r="I330" s="9">
        <v>63000</v>
      </c>
      <c r="J330" s="3" t="s">
        <v>4978</v>
      </c>
      <c r="K330" s="12">
        <v>39360</v>
      </c>
      <c r="L330" s="3" t="s">
        <v>73</v>
      </c>
      <c r="M330" s="6" t="s">
        <v>20322</v>
      </c>
      <c r="N330" s="6" t="s">
        <v>20322</v>
      </c>
    </row>
    <row r="331" spans="1:15" ht="31.5">
      <c r="A331" s="3">
        <v>330</v>
      </c>
      <c r="B331" s="3" t="s">
        <v>6887</v>
      </c>
      <c r="C331" s="3"/>
      <c r="D331" s="3" t="s">
        <v>1421</v>
      </c>
      <c r="E331" s="3">
        <v>1</v>
      </c>
      <c r="F331" s="9">
        <v>5000</v>
      </c>
      <c r="G331" s="3">
        <v>280</v>
      </c>
      <c r="H331" s="7" t="s">
        <v>8076</v>
      </c>
      <c r="I331" s="9">
        <v>19000</v>
      </c>
      <c r="J331" s="3" t="s">
        <v>746</v>
      </c>
      <c r="K331" s="12">
        <v>39360</v>
      </c>
      <c r="L331" s="3" t="s">
        <v>1965</v>
      </c>
      <c r="M331" s="6" t="s">
        <v>20322</v>
      </c>
      <c r="N331" s="6" t="s">
        <v>20322</v>
      </c>
    </row>
    <row r="332" spans="1:15" ht="31.5">
      <c r="A332" s="3">
        <v>331</v>
      </c>
      <c r="B332" s="9" t="s">
        <v>9140</v>
      </c>
      <c r="C332" s="3"/>
      <c r="D332" s="3" t="s">
        <v>4473</v>
      </c>
      <c r="E332" s="3">
        <v>1</v>
      </c>
      <c r="F332" s="9">
        <v>1700</v>
      </c>
      <c r="G332" s="3">
        <v>400</v>
      </c>
      <c r="H332" s="7" t="s">
        <v>8087</v>
      </c>
      <c r="I332" s="9" t="s">
        <v>2750</v>
      </c>
      <c r="J332" s="3" t="s">
        <v>4978</v>
      </c>
      <c r="K332" s="12">
        <v>39360</v>
      </c>
      <c r="L332" s="3" t="s">
        <v>73</v>
      </c>
      <c r="M332" s="6" t="s">
        <v>20322</v>
      </c>
      <c r="N332" s="6" t="s">
        <v>20322</v>
      </c>
    </row>
    <row r="333" spans="1:15" ht="47.25">
      <c r="A333" s="3">
        <v>332</v>
      </c>
      <c r="B333" s="3" t="s">
        <v>15445</v>
      </c>
      <c r="C333" s="3"/>
      <c r="D333" s="3" t="s">
        <v>4473</v>
      </c>
      <c r="E333" s="3">
        <v>1</v>
      </c>
      <c r="F333" s="9">
        <v>1000</v>
      </c>
      <c r="G333" s="3">
        <v>448</v>
      </c>
      <c r="H333" s="7" t="s">
        <v>2161</v>
      </c>
      <c r="I333" s="9" t="s">
        <v>2750</v>
      </c>
      <c r="J333" s="3" t="s">
        <v>750</v>
      </c>
      <c r="K333" s="12">
        <v>39360</v>
      </c>
      <c r="L333" s="3" t="s">
        <v>73</v>
      </c>
      <c r="M333" s="6" t="s">
        <v>20322</v>
      </c>
      <c r="N333" s="6" t="s">
        <v>20322</v>
      </c>
    </row>
    <row r="334" spans="1:15" ht="63">
      <c r="A334" s="3">
        <v>333</v>
      </c>
      <c r="B334" s="3" t="s">
        <v>8186</v>
      </c>
      <c r="C334" s="3" t="s">
        <v>2744</v>
      </c>
      <c r="D334" s="3" t="s">
        <v>3060</v>
      </c>
      <c r="E334" s="3">
        <v>1</v>
      </c>
      <c r="F334" s="9">
        <v>700</v>
      </c>
      <c r="G334" s="3">
        <v>388</v>
      </c>
      <c r="H334" s="7" t="s">
        <v>8076</v>
      </c>
      <c r="I334" s="9">
        <v>38000</v>
      </c>
      <c r="J334" s="3" t="s">
        <v>752</v>
      </c>
      <c r="K334" s="12" t="s">
        <v>8187</v>
      </c>
      <c r="L334" s="3" t="s">
        <v>1189</v>
      </c>
      <c r="M334" s="6" t="s">
        <v>20322</v>
      </c>
      <c r="N334" s="6" t="s">
        <v>20322</v>
      </c>
    </row>
    <row r="335" spans="1:15" ht="31.5">
      <c r="A335" s="3">
        <v>334</v>
      </c>
      <c r="B335" s="3" t="s">
        <v>8188</v>
      </c>
      <c r="C335" s="3" t="s">
        <v>2744</v>
      </c>
      <c r="D335" s="3" t="s">
        <v>3060</v>
      </c>
      <c r="E335" s="3">
        <v>1</v>
      </c>
      <c r="F335" s="9">
        <v>7000</v>
      </c>
      <c r="G335" s="3">
        <v>140</v>
      </c>
      <c r="H335" s="7" t="s">
        <v>8076</v>
      </c>
      <c r="I335" s="9">
        <v>16000</v>
      </c>
      <c r="J335" s="3" t="s">
        <v>752</v>
      </c>
      <c r="K335" s="12" t="s">
        <v>8187</v>
      </c>
      <c r="L335" s="3" t="s">
        <v>1189</v>
      </c>
      <c r="M335" s="6" t="s">
        <v>20322</v>
      </c>
      <c r="N335" s="6" t="s">
        <v>20322</v>
      </c>
    </row>
    <row r="336" spans="1:15" ht="31.5">
      <c r="A336" s="3">
        <v>335</v>
      </c>
      <c r="B336" s="3" t="s">
        <v>1879</v>
      </c>
      <c r="C336" s="3" t="s">
        <v>5041</v>
      </c>
      <c r="D336" s="3" t="s">
        <v>3060</v>
      </c>
      <c r="E336" s="3" t="s">
        <v>8163</v>
      </c>
      <c r="F336" s="9">
        <v>650</v>
      </c>
      <c r="G336" s="3">
        <v>228</v>
      </c>
      <c r="H336" s="7" t="s">
        <v>8087</v>
      </c>
      <c r="I336" s="9">
        <v>27000</v>
      </c>
      <c r="J336" s="3" t="s">
        <v>7322</v>
      </c>
      <c r="K336" s="12" t="s">
        <v>8187</v>
      </c>
      <c r="L336" s="3" t="s">
        <v>1189</v>
      </c>
      <c r="M336" s="6" t="s">
        <v>20322</v>
      </c>
      <c r="N336" s="6" t="s">
        <v>20322</v>
      </c>
    </row>
    <row r="337" spans="1:15" ht="47.25">
      <c r="A337" s="3">
        <v>336</v>
      </c>
      <c r="B337" s="3" t="s">
        <v>2548</v>
      </c>
      <c r="C337" s="3" t="s">
        <v>2549</v>
      </c>
      <c r="D337" s="3" t="s">
        <v>3060</v>
      </c>
      <c r="E337" s="3">
        <v>1</v>
      </c>
      <c r="F337" s="9">
        <v>600</v>
      </c>
      <c r="G337" s="3">
        <v>252</v>
      </c>
      <c r="H337" s="7" t="s">
        <v>8087</v>
      </c>
      <c r="I337" s="9">
        <v>29000</v>
      </c>
      <c r="J337" s="3" t="s">
        <v>739</v>
      </c>
      <c r="K337" s="12" t="s">
        <v>8187</v>
      </c>
      <c r="L337" s="3" t="s">
        <v>1189</v>
      </c>
      <c r="M337" s="6" t="s">
        <v>20322</v>
      </c>
      <c r="N337" s="6" t="s">
        <v>20322</v>
      </c>
    </row>
    <row r="338" spans="1:15" ht="31.5">
      <c r="A338" s="3">
        <v>337</v>
      </c>
      <c r="B338" s="3" t="s">
        <v>1074</v>
      </c>
      <c r="C338" s="3" t="s">
        <v>2744</v>
      </c>
      <c r="D338" s="3" t="s">
        <v>3060</v>
      </c>
      <c r="E338" s="3">
        <v>1</v>
      </c>
      <c r="F338" s="9">
        <v>600</v>
      </c>
      <c r="G338" s="3">
        <v>500</v>
      </c>
      <c r="H338" s="7" t="s">
        <v>8087</v>
      </c>
      <c r="I338" s="9">
        <v>54000</v>
      </c>
      <c r="J338" s="3" t="s">
        <v>739</v>
      </c>
      <c r="K338" s="12" t="s">
        <v>8187</v>
      </c>
      <c r="L338" s="3" t="s">
        <v>1189</v>
      </c>
      <c r="M338" s="6" t="s">
        <v>20322</v>
      </c>
      <c r="N338" s="6" t="s">
        <v>20322</v>
      </c>
    </row>
    <row r="339" spans="1:15" ht="45" customHeight="1">
      <c r="A339" s="3">
        <v>338</v>
      </c>
      <c r="B339" s="3" t="s">
        <v>8189</v>
      </c>
      <c r="C339" s="3" t="s">
        <v>9734</v>
      </c>
      <c r="D339" s="3" t="s">
        <v>10338</v>
      </c>
      <c r="E339" s="3" t="s">
        <v>8163</v>
      </c>
      <c r="F339" s="9">
        <v>1200</v>
      </c>
      <c r="G339" s="3">
        <v>336</v>
      </c>
      <c r="H339" s="7" t="s">
        <v>8087</v>
      </c>
      <c r="I339" s="9">
        <v>37000</v>
      </c>
      <c r="J339" s="3" t="s">
        <v>743</v>
      </c>
      <c r="K339" s="12" t="s">
        <v>8187</v>
      </c>
      <c r="L339" s="3" t="s">
        <v>1189</v>
      </c>
      <c r="M339" s="6" t="s">
        <v>20322</v>
      </c>
      <c r="N339" s="6" t="s">
        <v>20322</v>
      </c>
    </row>
    <row r="340" spans="1:15" ht="31.5">
      <c r="A340" s="3">
        <v>339</v>
      </c>
      <c r="B340" s="3" t="s">
        <v>1882</v>
      </c>
      <c r="C340" s="3" t="s">
        <v>1883</v>
      </c>
      <c r="D340" s="3" t="s">
        <v>10338</v>
      </c>
      <c r="E340" s="3">
        <v>1</v>
      </c>
      <c r="F340" s="9">
        <v>1000</v>
      </c>
      <c r="G340" s="3">
        <v>380</v>
      </c>
      <c r="H340" s="7" t="s">
        <v>8087</v>
      </c>
      <c r="I340" s="9">
        <v>42000</v>
      </c>
      <c r="J340" s="3" t="s">
        <v>740</v>
      </c>
      <c r="K340" s="12" t="s">
        <v>8187</v>
      </c>
      <c r="L340" s="3" t="s">
        <v>1189</v>
      </c>
      <c r="M340" s="6" t="s">
        <v>20322</v>
      </c>
      <c r="N340" s="6" t="s">
        <v>20322</v>
      </c>
    </row>
    <row r="341" spans="1:15" ht="61.5" customHeight="1">
      <c r="A341" s="3">
        <v>340</v>
      </c>
      <c r="B341" s="3" t="s">
        <v>1880</v>
      </c>
      <c r="C341" s="3" t="s">
        <v>1881</v>
      </c>
      <c r="D341" s="3" t="s">
        <v>1421</v>
      </c>
      <c r="E341" s="3">
        <v>1</v>
      </c>
      <c r="F341" s="9">
        <v>2000</v>
      </c>
      <c r="G341" s="3">
        <v>344</v>
      </c>
      <c r="H341" s="7" t="s">
        <v>8087</v>
      </c>
      <c r="I341" s="9">
        <v>45000</v>
      </c>
      <c r="J341" s="3" t="s">
        <v>740</v>
      </c>
      <c r="K341" s="12" t="s">
        <v>8187</v>
      </c>
      <c r="L341" s="3" t="s">
        <v>1959</v>
      </c>
      <c r="M341" s="6" t="s">
        <v>20322</v>
      </c>
      <c r="N341" s="6" t="s">
        <v>20322</v>
      </c>
    </row>
    <row r="342" spans="1:15" ht="31.5">
      <c r="A342" s="3">
        <v>341</v>
      </c>
      <c r="B342" s="3" t="s">
        <v>229</v>
      </c>
      <c r="C342" s="3" t="s">
        <v>8148</v>
      </c>
      <c r="D342" s="3" t="s">
        <v>3060</v>
      </c>
      <c r="E342" s="3">
        <v>1</v>
      </c>
      <c r="F342" s="9">
        <v>1500</v>
      </c>
      <c r="G342" s="3">
        <v>424</v>
      </c>
      <c r="H342" s="7" t="s">
        <v>8076</v>
      </c>
      <c r="I342" s="9">
        <v>26000</v>
      </c>
      <c r="J342" s="3" t="s">
        <v>746</v>
      </c>
      <c r="K342" s="12" t="s">
        <v>230</v>
      </c>
      <c r="L342" s="3" t="s">
        <v>1189</v>
      </c>
      <c r="M342" s="258" t="s">
        <v>20325</v>
      </c>
      <c r="N342" s="6" t="s">
        <v>20322</v>
      </c>
      <c r="O342" s="6" t="s">
        <v>20319</v>
      </c>
    </row>
    <row r="343" spans="1:15" ht="31.5">
      <c r="A343" s="3">
        <v>342</v>
      </c>
      <c r="B343" s="3" t="s">
        <v>231</v>
      </c>
      <c r="C343" s="3" t="s">
        <v>2744</v>
      </c>
      <c r="D343" s="3" t="s">
        <v>3060</v>
      </c>
      <c r="E343" s="3">
        <v>1</v>
      </c>
      <c r="F343" s="9">
        <v>500</v>
      </c>
      <c r="G343" s="3">
        <v>240</v>
      </c>
      <c r="H343" s="7" t="s">
        <v>8076</v>
      </c>
      <c r="I343" s="9">
        <v>26000</v>
      </c>
      <c r="J343" s="3" t="s">
        <v>739</v>
      </c>
      <c r="K343" s="12" t="s">
        <v>230</v>
      </c>
      <c r="L343" s="3" t="s">
        <v>1189</v>
      </c>
      <c r="M343" s="6" t="s">
        <v>20322</v>
      </c>
      <c r="N343" s="6" t="s">
        <v>20322</v>
      </c>
    </row>
    <row r="344" spans="1:15" ht="47.25">
      <c r="A344" s="3">
        <v>343</v>
      </c>
      <c r="B344" s="3" t="s">
        <v>20335</v>
      </c>
      <c r="C344" s="3" t="s">
        <v>2744</v>
      </c>
      <c r="D344" s="3" t="s">
        <v>3060</v>
      </c>
      <c r="E344" s="3" t="s">
        <v>8163</v>
      </c>
      <c r="F344" s="9">
        <v>2000</v>
      </c>
      <c r="G344" s="3">
        <v>136</v>
      </c>
      <c r="H344" s="7" t="s">
        <v>8076</v>
      </c>
      <c r="I344" s="9">
        <v>15000</v>
      </c>
      <c r="J344" s="3" t="s">
        <v>739</v>
      </c>
      <c r="K344" s="12" t="s">
        <v>230</v>
      </c>
      <c r="L344" s="3" t="s">
        <v>1189</v>
      </c>
      <c r="M344" s="6" t="s">
        <v>20322</v>
      </c>
      <c r="N344" s="6" t="s">
        <v>20322</v>
      </c>
    </row>
    <row r="345" spans="1:15" ht="63" customHeight="1">
      <c r="A345" s="3">
        <v>344</v>
      </c>
      <c r="B345" s="3" t="s">
        <v>232</v>
      </c>
      <c r="C345" s="3" t="s">
        <v>233</v>
      </c>
      <c r="D345" s="3" t="s">
        <v>3060</v>
      </c>
      <c r="E345" s="3">
        <v>1</v>
      </c>
      <c r="F345" s="9">
        <v>600</v>
      </c>
      <c r="G345" s="3">
        <v>276</v>
      </c>
      <c r="H345" s="7" t="s">
        <v>8076</v>
      </c>
      <c r="I345" s="9">
        <v>28000</v>
      </c>
      <c r="J345" s="3" t="s">
        <v>739</v>
      </c>
      <c r="K345" s="12" t="s">
        <v>230</v>
      </c>
      <c r="L345" s="3" t="s">
        <v>1189</v>
      </c>
      <c r="M345" s="258" t="s">
        <v>20325</v>
      </c>
      <c r="N345" s="6" t="s">
        <v>20322</v>
      </c>
      <c r="O345" s="6" t="s">
        <v>20319</v>
      </c>
    </row>
    <row r="346" spans="1:15" ht="31.5">
      <c r="A346" s="3">
        <v>345</v>
      </c>
      <c r="B346" s="3" t="s">
        <v>234</v>
      </c>
      <c r="C346" s="3" t="s">
        <v>5990</v>
      </c>
      <c r="D346" s="3" t="s">
        <v>3060</v>
      </c>
      <c r="E346" s="3">
        <v>1</v>
      </c>
      <c r="F346" s="9">
        <v>500</v>
      </c>
      <c r="G346" s="3">
        <v>264</v>
      </c>
      <c r="H346" s="7" t="s">
        <v>8076</v>
      </c>
      <c r="I346" s="9">
        <v>27000</v>
      </c>
      <c r="J346" s="3" t="s">
        <v>4978</v>
      </c>
      <c r="K346" s="12" t="s">
        <v>230</v>
      </c>
      <c r="L346" s="3" t="s">
        <v>1189</v>
      </c>
      <c r="M346" s="6" t="s">
        <v>20322</v>
      </c>
      <c r="N346" s="6" t="s">
        <v>20322</v>
      </c>
    </row>
    <row r="347" spans="1:15" ht="31.5">
      <c r="A347" s="3">
        <v>346</v>
      </c>
      <c r="B347" s="3" t="s">
        <v>236</v>
      </c>
      <c r="C347" s="3" t="s">
        <v>237</v>
      </c>
      <c r="D347" s="3" t="s">
        <v>10338</v>
      </c>
      <c r="E347" s="3">
        <v>1</v>
      </c>
      <c r="F347" s="9">
        <v>350</v>
      </c>
      <c r="G347" s="3">
        <v>356</v>
      </c>
      <c r="H347" s="7" t="s">
        <v>8087</v>
      </c>
      <c r="I347" s="9">
        <v>40000</v>
      </c>
      <c r="J347" s="3" t="s">
        <v>746</v>
      </c>
      <c r="K347" s="12" t="s">
        <v>230</v>
      </c>
      <c r="L347" s="3" t="s">
        <v>1189</v>
      </c>
      <c r="M347" s="6" t="s">
        <v>20322</v>
      </c>
      <c r="N347" s="6" t="s">
        <v>20322</v>
      </c>
    </row>
    <row r="348" spans="1:15" ht="47.25">
      <c r="A348" s="3">
        <v>347</v>
      </c>
      <c r="B348" s="3" t="s">
        <v>2561</v>
      </c>
      <c r="C348" s="3"/>
      <c r="D348" s="3" t="s">
        <v>10338</v>
      </c>
      <c r="E348" s="3">
        <v>1</v>
      </c>
      <c r="F348" s="9">
        <v>500</v>
      </c>
      <c r="G348" s="3">
        <v>468</v>
      </c>
      <c r="H348" s="7" t="s">
        <v>8087</v>
      </c>
      <c r="I348" s="9">
        <v>51000</v>
      </c>
      <c r="J348" s="3" t="s">
        <v>4978</v>
      </c>
      <c r="K348" s="12" t="s">
        <v>230</v>
      </c>
      <c r="L348" s="3" t="s">
        <v>1189</v>
      </c>
      <c r="M348" s="6" t="s">
        <v>20322</v>
      </c>
      <c r="N348" s="6" t="s">
        <v>20322</v>
      </c>
    </row>
    <row r="349" spans="1:15" ht="31.5">
      <c r="A349" s="3">
        <v>348</v>
      </c>
      <c r="B349" s="3" t="s">
        <v>2562</v>
      </c>
      <c r="C349" s="3" t="s">
        <v>2563</v>
      </c>
      <c r="D349" s="3" t="s">
        <v>10338</v>
      </c>
      <c r="E349" s="3">
        <v>1</v>
      </c>
      <c r="F349" s="9">
        <v>1000</v>
      </c>
      <c r="G349" s="3">
        <v>288</v>
      </c>
      <c r="H349" s="7" t="s">
        <v>8087</v>
      </c>
      <c r="I349" s="9">
        <v>40000</v>
      </c>
      <c r="J349" s="3" t="s">
        <v>742</v>
      </c>
      <c r="K349" s="12" t="s">
        <v>230</v>
      </c>
      <c r="L349" s="3" t="s">
        <v>1189</v>
      </c>
      <c r="M349" s="6" t="s">
        <v>20322</v>
      </c>
      <c r="N349" s="6" t="s">
        <v>20322</v>
      </c>
    </row>
    <row r="350" spans="1:15" ht="31.5">
      <c r="A350" s="3">
        <v>349</v>
      </c>
      <c r="B350" s="3" t="s">
        <v>235</v>
      </c>
      <c r="C350" s="3" t="s">
        <v>9248</v>
      </c>
      <c r="D350" s="3" t="s">
        <v>1162</v>
      </c>
      <c r="E350" s="3">
        <v>1</v>
      </c>
      <c r="F350" s="9">
        <v>600</v>
      </c>
      <c r="G350" s="3">
        <v>476</v>
      </c>
      <c r="H350" s="7" t="s">
        <v>8087</v>
      </c>
      <c r="I350" s="9">
        <v>52000</v>
      </c>
      <c r="J350" s="3" t="s">
        <v>740</v>
      </c>
      <c r="K350" s="12" t="s">
        <v>230</v>
      </c>
      <c r="L350" s="3" t="s">
        <v>1189</v>
      </c>
      <c r="M350" s="6" t="s">
        <v>20322</v>
      </c>
      <c r="N350" s="6" t="s">
        <v>20322</v>
      </c>
    </row>
    <row r="351" spans="1:15" ht="31.5">
      <c r="A351" s="3">
        <v>350</v>
      </c>
      <c r="B351" s="3" t="s">
        <v>18983</v>
      </c>
      <c r="C351" s="3"/>
      <c r="D351" s="3" t="s">
        <v>4473</v>
      </c>
      <c r="E351" s="3" t="s">
        <v>8163</v>
      </c>
      <c r="F351" s="9">
        <v>1000</v>
      </c>
      <c r="G351" s="3">
        <v>248</v>
      </c>
      <c r="H351" s="7" t="s">
        <v>8076</v>
      </c>
      <c r="I351" s="9" t="s">
        <v>2750</v>
      </c>
      <c r="J351" s="3" t="s">
        <v>742</v>
      </c>
      <c r="K351" s="12" t="s">
        <v>230</v>
      </c>
      <c r="L351" s="3" t="s">
        <v>1189</v>
      </c>
      <c r="M351" s="6" t="s">
        <v>20322</v>
      </c>
      <c r="N351" s="6" t="s">
        <v>20322</v>
      </c>
    </row>
    <row r="352" spans="1:15">
      <c r="A352" s="3">
        <v>351</v>
      </c>
      <c r="B352" s="3" t="s">
        <v>8075</v>
      </c>
      <c r="C352" s="3" t="s">
        <v>2744</v>
      </c>
      <c r="D352" s="3" t="s">
        <v>3060</v>
      </c>
      <c r="E352" s="3">
        <v>1</v>
      </c>
      <c r="F352" s="9">
        <v>4000</v>
      </c>
      <c r="G352" s="3">
        <v>64</v>
      </c>
      <c r="H352" s="7" t="s">
        <v>8076</v>
      </c>
      <c r="I352" s="9">
        <v>7500</v>
      </c>
      <c r="J352" s="3" t="s">
        <v>739</v>
      </c>
      <c r="K352" s="12">
        <v>39387</v>
      </c>
      <c r="L352" s="3" t="s">
        <v>1189</v>
      </c>
      <c r="M352" s="6" t="s">
        <v>20322</v>
      </c>
      <c r="N352" s="6" t="s">
        <v>20322</v>
      </c>
    </row>
    <row r="353" spans="1:14" ht="31.5" customHeight="1">
      <c r="A353" s="3">
        <v>352</v>
      </c>
      <c r="B353" s="3" t="s">
        <v>8077</v>
      </c>
      <c r="C353" s="3" t="s">
        <v>2744</v>
      </c>
      <c r="D353" s="3" t="s">
        <v>3060</v>
      </c>
      <c r="E353" s="3">
        <v>1</v>
      </c>
      <c r="F353" s="9">
        <v>4000</v>
      </c>
      <c r="G353" s="3">
        <v>36</v>
      </c>
      <c r="H353" s="7" t="s">
        <v>8076</v>
      </c>
      <c r="I353" s="9">
        <v>5000</v>
      </c>
      <c r="J353" s="3" t="s">
        <v>739</v>
      </c>
      <c r="K353" s="12">
        <v>39387</v>
      </c>
      <c r="L353" s="3" t="s">
        <v>1189</v>
      </c>
      <c r="M353" s="6" t="s">
        <v>20322</v>
      </c>
      <c r="N353" s="6" t="s">
        <v>20322</v>
      </c>
    </row>
    <row r="354" spans="1:14" ht="31.5">
      <c r="A354" s="3">
        <v>353</v>
      </c>
      <c r="B354" s="3" t="s">
        <v>8078</v>
      </c>
      <c r="C354" s="3" t="s">
        <v>2744</v>
      </c>
      <c r="D354" s="3" t="s">
        <v>3060</v>
      </c>
      <c r="E354" s="3">
        <v>1</v>
      </c>
      <c r="F354" s="9">
        <v>3000</v>
      </c>
      <c r="G354" s="3">
        <v>40</v>
      </c>
      <c r="H354" s="7" t="s">
        <v>8076</v>
      </c>
      <c r="I354" s="9">
        <v>5500</v>
      </c>
      <c r="J354" s="3" t="s">
        <v>739</v>
      </c>
      <c r="K354" s="12">
        <v>39387</v>
      </c>
      <c r="L354" s="3" t="s">
        <v>1189</v>
      </c>
      <c r="M354" s="6" t="s">
        <v>20322</v>
      </c>
      <c r="N354" s="6" t="s">
        <v>20322</v>
      </c>
    </row>
    <row r="355" spans="1:14" ht="47.25" customHeight="1">
      <c r="A355" s="3">
        <v>354</v>
      </c>
      <c r="B355" s="3" t="s">
        <v>8079</v>
      </c>
      <c r="C355" s="3" t="s">
        <v>2744</v>
      </c>
      <c r="D355" s="3" t="s">
        <v>3060</v>
      </c>
      <c r="E355" s="3">
        <v>1</v>
      </c>
      <c r="F355" s="9">
        <v>5000</v>
      </c>
      <c r="G355" s="3">
        <v>52</v>
      </c>
      <c r="H355" s="7" t="s">
        <v>8076</v>
      </c>
      <c r="I355" s="9">
        <v>6500</v>
      </c>
      <c r="J355" s="3" t="s">
        <v>739</v>
      </c>
      <c r="K355" s="12">
        <v>39387</v>
      </c>
      <c r="L355" s="3" t="s">
        <v>1189</v>
      </c>
      <c r="M355" s="6" t="s">
        <v>20322</v>
      </c>
      <c r="N355" s="6" t="s">
        <v>20322</v>
      </c>
    </row>
    <row r="356" spans="1:14" ht="31.5">
      <c r="A356" s="3">
        <v>355</v>
      </c>
      <c r="B356" s="3" t="s">
        <v>8080</v>
      </c>
      <c r="C356" s="3" t="s">
        <v>2744</v>
      </c>
      <c r="D356" s="3" t="s">
        <v>3060</v>
      </c>
      <c r="E356" s="3">
        <v>1</v>
      </c>
      <c r="F356" s="9">
        <v>3000</v>
      </c>
      <c r="G356" s="3">
        <v>40</v>
      </c>
      <c r="H356" s="7" t="s">
        <v>8076</v>
      </c>
      <c r="I356" s="9">
        <v>5500</v>
      </c>
      <c r="J356" s="3" t="s">
        <v>739</v>
      </c>
      <c r="K356" s="12">
        <v>39387</v>
      </c>
      <c r="L356" s="3" t="s">
        <v>1189</v>
      </c>
      <c r="M356" s="6" t="s">
        <v>20322</v>
      </c>
      <c r="N356" s="6" t="s">
        <v>20322</v>
      </c>
    </row>
    <row r="357" spans="1:14">
      <c r="A357" s="3">
        <v>356</v>
      </c>
      <c r="B357" s="3" t="s">
        <v>8081</v>
      </c>
      <c r="C357" s="3" t="s">
        <v>2744</v>
      </c>
      <c r="D357" s="3" t="s">
        <v>3060</v>
      </c>
      <c r="E357" s="3">
        <v>1</v>
      </c>
      <c r="F357" s="9">
        <v>4000</v>
      </c>
      <c r="G357" s="3">
        <v>56</v>
      </c>
      <c r="H357" s="7" t="s">
        <v>8076</v>
      </c>
      <c r="I357" s="9">
        <v>7000</v>
      </c>
      <c r="J357" s="3" t="s">
        <v>739</v>
      </c>
      <c r="K357" s="12">
        <v>39387</v>
      </c>
      <c r="L357" s="3" t="s">
        <v>1189</v>
      </c>
      <c r="M357" s="6" t="s">
        <v>20322</v>
      </c>
      <c r="N357" s="6" t="s">
        <v>20322</v>
      </c>
    </row>
    <row r="358" spans="1:14">
      <c r="A358" s="3">
        <v>357</v>
      </c>
      <c r="B358" s="3" t="s">
        <v>8082</v>
      </c>
      <c r="C358" s="3" t="s">
        <v>2744</v>
      </c>
      <c r="D358" s="3" t="s">
        <v>3060</v>
      </c>
      <c r="E358" s="3">
        <v>1</v>
      </c>
      <c r="F358" s="9">
        <v>4000</v>
      </c>
      <c r="G358" s="3">
        <v>40</v>
      </c>
      <c r="H358" s="7" t="s">
        <v>8076</v>
      </c>
      <c r="I358" s="9">
        <v>5500</v>
      </c>
      <c r="J358" s="3" t="s">
        <v>739</v>
      </c>
      <c r="K358" s="12">
        <v>39387</v>
      </c>
      <c r="L358" s="3" t="s">
        <v>1189</v>
      </c>
      <c r="M358" s="6" t="s">
        <v>20322</v>
      </c>
      <c r="N358" s="6" t="s">
        <v>20322</v>
      </c>
    </row>
    <row r="359" spans="1:14">
      <c r="A359" s="3">
        <v>358</v>
      </c>
      <c r="B359" s="3" t="s">
        <v>8083</v>
      </c>
      <c r="C359" s="3" t="s">
        <v>2744</v>
      </c>
      <c r="D359" s="3" t="s">
        <v>3060</v>
      </c>
      <c r="E359" s="3">
        <v>1</v>
      </c>
      <c r="F359" s="9">
        <v>4000</v>
      </c>
      <c r="G359" s="3">
        <v>108</v>
      </c>
      <c r="H359" s="7" t="s">
        <v>8076</v>
      </c>
      <c r="I359" s="9">
        <v>11000</v>
      </c>
      <c r="J359" s="3" t="s">
        <v>739</v>
      </c>
      <c r="K359" s="12">
        <v>39387</v>
      </c>
      <c r="L359" s="3" t="s">
        <v>1189</v>
      </c>
      <c r="M359" s="6" t="s">
        <v>20322</v>
      </c>
      <c r="N359" s="6" t="s">
        <v>20322</v>
      </c>
    </row>
    <row r="360" spans="1:14" ht="47.25" customHeight="1">
      <c r="A360" s="3">
        <v>359</v>
      </c>
      <c r="B360" s="3" t="s">
        <v>8084</v>
      </c>
      <c r="C360" s="3" t="s">
        <v>2744</v>
      </c>
      <c r="D360" s="3" t="s">
        <v>3060</v>
      </c>
      <c r="E360" s="3">
        <v>1</v>
      </c>
      <c r="F360" s="9">
        <v>4000</v>
      </c>
      <c r="G360" s="3">
        <v>56</v>
      </c>
      <c r="H360" s="7" t="s">
        <v>8076</v>
      </c>
      <c r="I360" s="9">
        <v>7000</v>
      </c>
      <c r="J360" s="3" t="s">
        <v>739</v>
      </c>
      <c r="K360" s="12">
        <v>39387</v>
      </c>
      <c r="L360" s="3" t="s">
        <v>1189</v>
      </c>
      <c r="M360" s="6" t="s">
        <v>20322</v>
      </c>
      <c r="N360" s="6" t="s">
        <v>20322</v>
      </c>
    </row>
    <row r="361" spans="1:14" ht="47.25">
      <c r="A361" s="3">
        <v>360</v>
      </c>
      <c r="B361" s="3" t="s">
        <v>8085</v>
      </c>
      <c r="C361" s="3" t="s">
        <v>8086</v>
      </c>
      <c r="D361" s="3" t="s">
        <v>1162</v>
      </c>
      <c r="E361" s="3">
        <v>1</v>
      </c>
      <c r="F361" s="9">
        <v>640</v>
      </c>
      <c r="G361" s="3">
        <v>288</v>
      </c>
      <c r="H361" s="7" t="s">
        <v>8087</v>
      </c>
      <c r="I361" s="9" t="s">
        <v>2750</v>
      </c>
      <c r="J361" s="3" t="s">
        <v>740</v>
      </c>
      <c r="K361" s="12">
        <v>39387</v>
      </c>
      <c r="L361" s="3" t="s">
        <v>3097</v>
      </c>
      <c r="M361" s="6" t="s">
        <v>20322</v>
      </c>
      <c r="N361" s="6" t="s">
        <v>20322</v>
      </c>
    </row>
    <row r="362" spans="1:14" ht="46.5" customHeight="1">
      <c r="A362" s="3">
        <v>361</v>
      </c>
      <c r="B362" s="3" t="s">
        <v>7022</v>
      </c>
      <c r="C362" s="3" t="s">
        <v>9207</v>
      </c>
      <c r="D362" s="3" t="s">
        <v>1162</v>
      </c>
      <c r="E362" s="3">
        <v>1</v>
      </c>
      <c r="F362" s="9">
        <v>1000</v>
      </c>
      <c r="G362" s="3">
        <v>300</v>
      </c>
      <c r="H362" s="7" t="s">
        <v>8087</v>
      </c>
      <c r="I362" s="9" t="s">
        <v>2750</v>
      </c>
      <c r="J362" s="3" t="s">
        <v>741</v>
      </c>
      <c r="K362" s="12">
        <v>39387</v>
      </c>
      <c r="L362" s="3" t="s">
        <v>7452</v>
      </c>
      <c r="M362" s="6" t="s">
        <v>20322</v>
      </c>
      <c r="N362" s="6" t="s">
        <v>20322</v>
      </c>
    </row>
    <row r="363" spans="1:14" ht="31.5">
      <c r="A363" s="3">
        <v>362</v>
      </c>
      <c r="B363" s="3" t="s">
        <v>8178</v>
      </c>
      <c r="C363" s="3" t="s">
        <v>8179</v>
      </c>
      <c r="D363" s="3" t="s">
        <v>3060</v>
      </c>
      <c r="E363" s="3">
        <v>1</v>
      </c>
      <c r="F363" s="9">
        <v>500</v>
      </c>
      <c r="G363" s="3">
        <v>328</v>
      </c>
      <c r="H363" s="7" t="s">
        <v>8076</v>
      </c>
      <c r="I363" s="9">
        <v>33000</v>
      </c>
      <c r="J363" s="3" t="s">
        <v>739</v>
      </c>
      <c r="K363" s="12">
        <v>39396</v>
      </c>
      <c r="L363" s="3" t="s">
        <v>1189</v>
      </c>
      <c r="M363" s="6" t="s">
        <v>20322</v>
      </c>
      <c r="N363" s="6" t="s">
        <v>20322</v>
      </c>
    </row>
    <row r="364" spans="1:14" ht="31.5">
      <c r="A364" s="3">
        <v>363</v>
      </c>
      <c r="B364" s="3" t="s">
        <v>8182</v>
      </c>
      <c r="C364" s="3" t="s">
        <v>2744</v>
      </c>
      <c r="D364" s="3" t="s">
        <v>3060</v>
      </c>
      <c r="E364" s="3">
        <v>1</v>
      </c>
      <c r="F364" s="9">
        <v>800</v>
      </c>
      <c r="G364" s="3">
        <v>472</v>
      </c>
      <c r="H364" s="7" t="s">
        <v>8087</v>
      </c>
      <c r="I364" s="9">
        <v>51000</v>
      </c>
      <c r="J364" s="3" t="s">
        <v>752</v>
      </c>
      <c r="K364" s="12">
        <v>39396</v>
      </c>
      <c r="L364" s="3" t="s">
        <v>1189</v>
      </c>
      <c r="M364" s="6" t="s">
        <v>20322</v>
      </c>
      <c r="N364" s="6" t="s">
        <v>20322</v>
      </c>
    </row>
    <row r="365" spans="1:14">
      <c r="A365" s="3">
        <v>364</v>
      </c>
      <c r="B365" s="3" t="s">
        <v>8183</v>
      </c>
      <c r="C365" s="3" t="s">
        <v>2744</v>
      </c>
      <c r="D365" s="3" t="s">
        <v>3060</v>
      </c>
      <c r="E365" s="3">
        <v>1</v>
      </c>
      <c r="F365" s="9">
        <v>600</v>
      </c>
      <c r="G365" s="3">
        <v>724</v>
      </c>
      <c r="H365" s="7" t="s">
        <v>2161</v>
      </c>
      <c r="I365" s="9">
        <v>96000</v>
      </c>
      <c r="J365" s="3" t="s">
        <v>752</v>
      </c>
      <c r="K365" s="12">
        <v>39396</v>
      </c>
      <c r="L365" s="3" t="s">
        <v>4302</v>
      </c>
      <c r="M365" s="6" t="s">
        <v>20322</v>
      </c>
      <c r="N365" s="6" t="s">
        <v>20322</v>
      </c>
    </row>
    <row r="366" spans="1:14" ht="49.5" customHeight="1">
      <c r="A366" s="3">
        <v>365</v>
      </c>
      <c r="B366" s="3" t="s">
        <v>8180</v>
      </c>
      <c r="C366" s="3" t="s">
        <v>8181</v>
      </c>
      <c r="D366" s="3" t="s">
        <v>10338</v>
      </c>
      <c r="E366" s="3">
        <v>1</v>
      </c>
      <c r="F366" s="9">
        <v>500</v>
      </c>
      <c r="G366" s="3">
        <v>236</v>
      </c>
      <c r="H366" s="7" t="s">
        <v>8087</v>
      </c>
      <c r="I366" s="9">
        <v>28000</v>
      </c>
      <c r="J366" s="3" t="s">
        <v>743</v>
      </c>
      <c r="K366" s="12">
        <v>39396</v>
      </c>
      <c r="L366" s="3" t="s">
        <v>3100</v>
      </c>
      <c r="M366" s="6" t="s">
        <v>20322</v>
      </c>
      <c r="N366" s="6" t="s">
        <v>20322</v>
      </c>
    </row>
    <row r="367" spans="1:14" ht="31.5">
      <c r="A367" s="3">
        <v>366</v>
      </c>
      <c r="B367" s="3" t="s">
        <v>8184</v>
      </c>
      <c r="C367" s="3" t="s">
        <v>8185</v>
      </c>
      <c r="D367" s="3" t="s">
        <v>1162</v>
      </c>
      <c r="E367" s="3">
        <v>1</v>
      </c>
      <c r="F367" s="9">
        <v>1040</v>
      </c>
      <c r="G367" s="3">
        <v>696</v>
      </c>
      <c r="H367" s="7" t="s">
        <v>2161</v>
      </c>
      <c r="I367" s="9" t="s">
        <v>2750</v>
      </c>
      <c r="J367" s="3" t="s">
        <v>748</v>
      </c>
      <c r="K367" s="12">
        <v>39396</v>
      </c>
      <c r="L367" s="3" t="s">
        <v>73</v>
      </c>
      <c r="M367" s="6" t="s">
        <v>20322</v>
      </c>
      <c r="N367" s="6" t="s">
        <v>20322</v>
      </c>
    </row>
    <row r="368" spans="1:14" ht="47.25">
      <c r="A368" s="3">
        <v>367</v>
      </c>
      <c r="B368" s="3" t="s">
        <v>3486</v>
      </c>
      <c r="C368" s="3" t="s">
        <v>3487</v>
      </c>
      <c r="D368" s="3" t="s">
        <v>3060</v>
      </c>
      <c r="E368" s="3">
        <v>1</v>
      </c>
      <c r="F368" s="9">
        <v>400</v>
      </c>
      <c r="G368" s="3">
        <v>288</v>
      </c>
      <c r="H368" s="7" t="s">
        <v>8076</v>
      </c>
      <c r="I368" s="9">
        <v>29000</v>
      </c>
      <c r="J368" s="3" t="s">
        <v>739</v>
      </c>
      <c r="K368" s="12" t="s">
        <v>3488</v>
      </c>
      <c r="L368" s="3" t="s">
        <v>1972</v>
      </c>
      <c r="M368" s="6" t="s">
        <v>20322</v>
      </c>
      <c r="N368" s="6" t="s">
        <v>20322</v>
      </c>
    </row>
    <row r="369" spans="1:15" ht="31.5">
      <c r="A369" s="3">
        <v>368</v>
      </c>
      <c r="B369" s="3" t="s">
        <v>3489</v>
      </c>
      <c r="C369" s="3" t="s">
        <v>3490</v>
      </c>
      <c r="D369" s="3" t="s">
        <v>3060</v>
      </c>
      <c r="E369" s="3">
        <v>1</v>
      </c>
      <c r="F369" s="9">
        <v>360</v>
      </c>
      <c r="G369" s="3">
        <v>160</v>
      </c>
      <c r="H369" s="7" t="s">
        <v>8076</v>
      </c>
      <c r="I369" s="9">
        <v>17000</v>
      </c>
      <c r="J369" s="3" t="s">
        <v>758</v>
      </c>
      <c r="K369" s="12" t="s">
        <v>3488</v>
      </c>
      <c r="L369" s="3" t="s">
        <v>1189</v>
      </c>
      <c r="M369" s="6" t="s">
        <v>20322</v>
      </c>
      <c r="N369" s="6" t="s">
        <v>20322</v>
      </c>
    </row>
    <row r="370" spans="1:15" ht="78.75">
      <c r="A370" s="3">
        <v>369</v>
      </c>
      <c r="B370" s="3" t="s">
        <v>2336</v>
      </c>
      <c r="C370" s="3" t="s">
        <v>2744</v>
      </c>
      <c r="D370" s="3" t="s">
        <v>3060</v>
      </c>
      <c r="E370" s="3">
        <v>1</v>
      </c>
      <c r="F370" s="9">
        <v>1000</v>
      </c>
      <c r="G370" s="3">
        <v>156</v>
      </c>
      <c r="H370" s="7" t="s">
        <v>8076</v>
      </c>
      <c r="I370" s="9">
        <v>17000</v>
      </c>
      <c r="J370" s="3" t="s">
        <v>752</v>
      </c>
      <c r="K370" s="12" t="s">
        <v>3488</v>
      </c>
      <c r="L370" s="3" t="s">
        <v>1189</v>
      </c>
      <c r="M370" s="6" t="s">
        <v>20322</v>
      </c>
      <c r="N370" s="6" t="s">
        <v>20322</v>
      </c>
    </row>
    <row r="371" spans="1:15" ht="31.5">
      <c r="A371" s="3">
        <v>370</v>
      </c>
      <c r="B371" s="3" t="s">
        <v>9792</v>
      </c>
      <c r="C371" s="3" t="s">
        <v>9793</v>
      </c>
      <c r="D371" s="3" t="s">
        <v>3060</v>
      </c>
      <c r="E371" s="3">
        <v>1</v>
      </c>
      <c r="F371" s="9">
        <v>500</v>
      </c>
      <c r="G371" s="3">
        <v>612</v>
      </c>
      <c r="H371" s="7" t="s">
        <v>8087</v>
      </c>
      <c r="I371" s="9">
        <v>65000</v>
      </c>
      <c r="J371" s="3" t="s">
        <v>739</v>
      </c>
      <c r="K371" s="12" t="s">
        <v>3488</v>
      </c>
      <c r="L371" s="3" t="s">
        <v>1189</v>
      </c>
      <c r="M371" s="258" t="s">
        <v>20325</v>
      </c>
      <c r="N371" s="6" t="s">
        <v>20322</v>
      </c>
      <c r="O371" s="6" t="s">
        <v>20319</v>
      </c>
    </row>
    <row r="372" spans="1:15" ht="63">
      <c r="A372" s="3">
        <v>371</v>
      </c>
      <c r="B372" s="3" t="s">
        <v>5756</v>
      </c>
      <c r="C372" s="3" t="s">
        <v>5757</v>
      </c>
      <c r="D372" s="3" t="s">
        <v>10338</v>
      </c>
      <c r="E372" s="3">
        <v>1</v>
      </c>
      <c r="F372" s="9">
        <v>600</v>
      </c>
      <c r="G372" s="3">
        <v>328</v>
      </c>
      <c r="H372" s="7" t="s">
        <v>8087</v>
      </c>
      <c r="I372" s="9">
        <v>33000</v>
      </c>
      <c r="J372" s="3" t="s">
        <v>743</v>
      </c>
      <c r="K372" s="12" t="s">
        <v>3488</v>
      </c>
      <c r="L372" s="3" t="s">
        <v>1189</v>
      </c>
      <c r="M372" s="6" t="s">
        <v>20322</v>
      </c>
      <c r="N372" s="6" t="s">
        <v>20322</v>
      </c>
    </row>
    <row r="373" spans="1:15" ht="31.5">
      <c r="A373" s="3">
        <v>372</v>
      </c>
      <c r="B373" s="3" t="s">
        <v>9790</v>
      </c>
      <c r="C373" s="3" t="s">
        <v>9791</v>
      </c>
      <c r="D373" s="3" t="s">
        <v>10338</v>
      </c>
      <c r="E373" s="3">
        <v>1</v>
      </c>
      <c r="F373" s="9">
        <v>500</v>
      </c>
      <c r="G373" s="3">
        <v>254</v>
      </c>
      <c r="H373" s="7" t="s">
        <v>8087</v>
      </c>
      <c r="I373" s="9">
        <v>30000</v>
      </c>
      <c r="J373" s="3" t="s">
        <v>743</v>
      </c>
      <c r="K373" s="12" t="s">
        <v>3488</v>
      </c>
      <c r="L373" s="3" t="s">
        <v>1189</v>
      </c>
      <c r="M373" s="6" t="s">
        <v>20322</v>
      </c>
      <c r="N373" s="6" t="s">
        <v>20322</v>
      </c>
    </row>
    <row r="374" spans="1:15" ht="47.25">
      <c r="A374" s="3">
        <v>373</v>
      </c>
      <c r="B374" s="3" t="s">
        <v>2337</v>
      </c>
      <c r="C374" s="3" t="s">
        <v>2338</v>
      </c>
      <c r="D374" s="3" t="s">
        <v>1162</v>
      </c>
      <c r="E374" s="3">
        <v>1</v>
      </c>
      <c r="F374" s="9">
        <v>700</v>
      </c>
      <c r="G374" s="3">
        <v>236</v>
      </c>
      <c r="H374" s="7" t="s">
        <v>8087</v>
      </c>
      <c r="I374" s="9" t="s">
        <v>2750</v>
      </c>
      <c r="J374" s="3" t="s">
        <v>742</v>
      </c>
      <c r="K374" s="12" t="s">
        <v>3488</v>
      </c>
      <c r="L374" s="3" t="s">
        <v>5809</v>
      </c>
      <c r="M374" s="6" t="s">
        <v>20322</v>
      </c>
      <c r="N374" s="6" t="s">
        <v>20322</v>
      </c>
    </row>
    <row r="375" spans="1:15" ht="31.5">
      <c r="A375" s="3">
        <v>374</v>
      </c>
      <c r="B375" s="3" t="s">
        <v>9788</v>
      </c>
      <c r="C375" s="3" t="s">
        <v>9789</v>
      </c>
      <c r="D375" s="3" t="s">
        <v>1162</v>
      </c>
      <c r="E375" s="3">
        <v>1</v>
      </c>
      <c r="F375" s="9">
        <v>700</v>
      </c>
      <c r="G375" s="3">
        <v>362</v>
      </c>
      <c r="H375" s="7" t="s">
        <v>8087</v>
      </c>
      <c r="I375" s="9" t="s">
        <v>2750</v>
      </c>
      <c r="J375" s="3" t="s">
        <v>1976</v>
      </c>
      <c r="K375" s="12" t="s">
        <v>3488</v>
      </c>
      <c r="L375" s="3" t="s">
        <v>1189</v>
      </c>
      <c r="M375" s="6" t="s">
        <v>20322</v>
      </c>
      <c r="N375" s="6" t="s">
        <v>20322</v>
      </c>
    </row>
    <row r="376" spans="1:15" ht="31.5">
      <c r="A376" s="3">
        <v>375</v>
      </c>
      <c r="B376" s="3" t="s">
        <v>9794</v>
      </c>
      <c r="C376" s="3"/>
      <c r="D376" s="3" t="s">
        <v>4473</v>
      </c>
      <c r="E376" s="3">
        <v>1</v>
      </c>
      <c r="F376" s="9">
        <v>1500</v>
      </c>
      <c r="G376" s="3">
        <v>700</v>
      </c>
      <c r="H376" s="7" t="s">
        <v>8087</v>
      </c>
      <c r="I376" s="9" t="s">
        <v>2750</v>
      </c>
      <c r="J376" s="3" t="s">
        <v>743</v>
      </c>
      <c r="K376" s="12" t="s">
        <v>3488</v>
      </c>
      <c r="L376" s="3" t="s">
        <v>73</v>
      </c>
      <c r="M376" s="6" t="s">
        <v>20322</v>
      </c>
      <c r="N376" s="6" t="s">
        <v>20322</v>
      </c>
    </row>
    <row r="377" spans="1:15" ht="31.5">
      <c r="A377" s="3">
        <v>376</v>
      </c>
      <c r="B377" s="3" t="s">
        <v>9795</v>
      </c>
      <c r="C377" s="3" t="s">
        <v>2744</v>
      </c>
      <c r="D377" s="3" t="s">
        <v>3060</v>
      </c>
      <c r="E377" s="3">
        <v>1</v>
      </c>
      <c r="F377" s="9">
        <v>300</v>
      </c>
      <c r="G377" s="3">
        <v>544</v>
      </c>
      <c r="H377" s="7" t="s">
        <v>8087</v>
      </c>
      <c r="I377" s="9">
        <v>58000</v>
      </c>
      <c r="J377" s="3" t="s">
        <v>752</v>
      </c>
      <c r="K377" s="12" t="s">
        <v>9796</v>
      </c>
      <c r="L377" s="3" t="s">
        <v>1189</v>
      </c>
      <c r="M377" s="6" t="s">
        <v>20322</v>
      </c>
      <c r="N377" s="6" t="s">
        <v>20322</v>
      </c>
    </row>
    <row r="378" spans="1:15">
      <c r="A378" s="3">
        <v>377</v>
      </c>
      <c r="B378" s="3" t="s">
        <v>9797</v>
      </c>
      <c r="C378" s="3" t="s">
        <v>4078</v>
      </c>
      <c r="D378" s="3" t="s">
        <v>3060</v>
      </c>
      <c r="E378" s="3" t="s">
        <v>8163</v>
      </c>
      <c r="F378" s="9">
        <v>540</v>
      </c>
      <c r="G378" s="3">
        <v>496</v>
      </c>
      <c r="H378" s="7" t="s">
        <v>8087</v>
      </c>
      <c r="I378" s="9">
        <v>54000</v>
      </c>
      <c r="J378" s="3" t="s">
        <v>4978</v>
      </c>
      <c r="K378" s="12" t="s">
        <v>9796</v>
      </c>
      <c r="L378" s="3" t="s">
        <v>1189</v>
      </c>
      <c r="M378" s="6" t="s">
        <v>20322</v>
      </c>
      <c r="N378" s="6" t="s">
        <v>20322</v>
      </c>
    </row>
    <row r="379" spans="1:15" ht="47.25">
      <c r="A379" s="3">
        <v>378</v>
      </c>
      <c r="B379" s="3" t="s">
        <v>9798</v>
      </c>
      <c r="C379" s="3" t="s">
        <v>9799</v>
      </c>
      <c r="D379" s="3" t="s">
        <v>10338</v>
      </c>
      <c r="E379" s="3">
        <v>1</v>
      </c>
      <c r="F379" s="9">
        <v>420</v>
      </c>
      <c r="G379" s="3">
        <v>496</v>
      </c>
      <c r="H379" s="7" t="s">
        <v>8087</v>
      </c>
      <c r="I379" s="9">
        <v>54000</v>
      </c>
      <c r="J379" s="3" t="s">
        <v>746</v>
      </c>
      <c r="K379" s="12" t="s">
        <v>9796</v>
      </c>
      <c r="L379" s="3" t="s">
        <v>1189</v>
      </c>
      <c r="M379" s="6" t="s">
        <v>20322</v>
      </c>
      <c r="N379" s="6" t="s">
        <v>20322</v>
      </c>
    </row>
    <row r="380" spans="1:15" ht="47.25">
      <c r="A380" s="3">
        <v>379</v>
      </c>
      <c r="B380" s="3" t="s">
        <v>9816</v>
      </c>
      <c r="C380" s="3" t="s">
        <v>9817</v>
      </c>
      <c r="D380" s="3" t="s">
        <v>3060</v>
      </c>
      <c r="E380" s="3" t="s">
        <v>8163</v>
      </c>
      <c r="F380" s="9">
        <v>2000</v>
      </c>
      <c r="G380" s="3">
        <v>680</v>
      </c>
      <c r="H380" s="7" t="s">
        <v>8087</v>
      </c>
      <c r="I380" s="9">
        <v>72000</v>
      </c>
      <c r="J380" s="3" t="s">
        <v>746</v>
      </c>
      <c r="K380" s="12" t="s">
        <v>9802</v>
      </c>
      <c r="L380" s="3" t="s">
        <v>1189</v>
      </c>
      <c r="M380" s="6" t="s">
        <v>20322</v>
      </c>
      <c r="N380" s="6" t="s">
        <v>20322</v>
      </c>
    </row>
    <row r="381" spans="1:15" ht="31.5">
      <c r="A381" s="3">
        <v>380</v>
      </c>
      <c r="B381" s="3" t="s">
        <v>9804</v>
      </c>
      <c r="C381" s="3" t="s">
        <v>6357</v>
      </c>
      <c r="D381" s="3" t="s">
        <v>3060</v>
      </c>
      <c r="E381" s="3">
        <v>1</v>
      </c>
      <c r="F381" s="9">
        <v>500</v>
      </c>
      <c r="G381" s="3">
        <v>432</v>
      </c>
      <c r="H381" s="7" t="s">
        <v>8087</v>
      </c>
      <c r="I381" s="9">
        <v>47000</v>
      </c>
      <c r="J381" s="3" t="s">
        <v>741</v>
      </c>
      <c r="K381" s="12" t="s">
        <v>9802</v>
      </c>
      <c r="L381" s="3" t="s">
        <v>1189</v>
      </c>
      <c r="M381" s="6" t="s">
        <v>20322</v>
      </c>
      <c r="N381" s="6" t="s">
        <v>20322</v>
      </c>
    </row>
    <row r="382" spans="1:15" ht="31.5">
      <c r="A382" s="3">
        <v>381</v>
      </c>
      <c r="B382" s="3" t="s">
        <v>9820</v>
      </c>
      <c r="C382" s="3" t="s">
        <v>9734</v>
      </c>
      <c r="D382" s="3" t="s">
        <v>10338</v>
      </c>
      <c r="E382" s="3">
        <v>1</v>
      </c>
      <c r="F382" s="9">
        <v>700</v>
      </c>
      <c r="G382" s="3">
        <v>260</v>
      </c>
      <c r="H382" s="7" t="s">
        <v>8087</v>
      </c>
      <c r="I382" s="9">
        <v>30000</v>
      </c>
      <c r="J382" s="3" t="s">
        <v>746</v>
      </c>
      <c r="K382" s="12" t="s">
        <v>9802</v>
      </c>
      <c r="L382" s="3" t="s">
        <v>1189</v>
      </c>
      <c r="M382" s="258" t="s">
        <v>20325</v>
      </c>
      <c r="N382" s="6" t="s">
        <v>20322</v>
      </c>
      <c r="O382" s="6" t="s">
        <v>20319</v>
      </c>
    </row>
    <row r="383" spans="1:15" ht="46.5" customHeight="1">
      <c r="A383" s="3">
        <v>382</v>
      </c>
      <c r="B383" s="3" t="s">
        <v>9805</v>
      </c>
      <c r="C383" s="3" t="s">
        <v>9806</v>
      </c>
      <c r="D383" s="3" t="s">
        <v>10338</v>
      </c>
      <c r="E383" s="3">
        <v>1</v>
      </c>
      <c r="F383" s="9">
        <v>500</v>
      </c>
      <c r="G383" s="3">
        <v>468</v>
      </c>
      <c r="H383" s="7" t="s">
        <v>8087</v>
      </c>
      <c r="I383" s="9">
        <v>51000</v>
      </c>
      <c r="J383" s="3" t="s">
        <v>749</v>
      </c>
      <c r="K383" s="12" t="s">
        <v>9802</v>
      </c>
      <c r="L383" s="3" t="s">
        <v>1189</v>
      </c>
      <c r="M383" s="6" t="s">
        <v>20322</v>
      </c>
      <c r="N383" s="6" t="s">
        <v>20322</v>
      </c>
    </row>
    <row r="384" spans="1:15" ht="47.25">
      <c r="A384" s="3">
        <v>383</v>
      </c>
      <c r="B384" s="3" t="s">
        <v>9800</v>
      </c>
      <c r="C384" s="3" t="s">
        <v>9801</v>
      </c>
      <c r="D384" s="3" t="s">
        <v>1162</v>
      </c>
      <c r="E384" s="3">
        <v>1</v>
      </c>
      <c r="F384" s="9">
        <v>530</v>
      </c>
      <c r="G384" s="3">
        <v>486</v>
      </c>
      <c r="H384" s="7" t="s">
        <v>8087</v>
      </c>
      <c r="I384" s="9" t="s">
        <v>2750</v>
      </c>
      <c r="J384" s="3" t="s">
        <v>742</v>
      </c>
      <c r="K384" s="12" t="s">
        <v>9802</v>
      </c>
      <c r="L384" s="3" t="s">
        <v>5810</v>
      </c>
      <c r="M384" s="6" t="s">
        <v>20322</v>
      </c>
      <c r="N384" s="6" t="s">
        <v>20322</v>
      </c>
    </row>
    <row r="385" spans="1:15" ht="31.5">
      <c r="A385" s="3">
        <v>384</v>
      </c>
      <c r="B385" s="3" t="s">
        <v>9818</v>
      </c>
      <c r="C385" s="3" t="s">
        <v>9819</v>
      </c>
      <c r="D385" s="3" t="s">
        <v>1162</v>
      </c>
      <c r="E385" s="3">
        <v>1</v>
      </c>
      <c r="F385" s="9">
        <v>540</v>
      </c>
      <c r="G385" s="3">
        <v>368</v>
      </c>
      <c r="H385" s="7" t="s">
        <v>8087</v>
      </c>
      <c r="I385" s="9" t="s">
        <v>2750</v>
      </c>
      <c r="J385" s="3" t="s">
        <v>4978</v>
      </c>
      <c r="K385" s="12" t="s">
        <v>9802</v>
      </c>
      <c r="L385" s="3" t="s">
        <v>73</v>
      </c>
      <c r="M385" s="6" t="s">
        <v>20322</v>
      </c>
      <c r="N385" s="6" t="s">
        <v>20322</v>
      </c>
    </row>
    <row r="386" spans="1:15" ht="31.5">
      <c r="A386" s="3">
        <v>385</v>
      </c>
      <c r="B386" s="3" t="s">
        <v>8732</v>
      </c>
      <c r="C386" s="3" t="s">
        <v>8733</v>
      </c>
      <c r="D386" s="3" t="s">
        <v>4473</v>
      </c>
      <c r="E386" s="3">
        <v>1</v>
      </c>
      <c r="F386" s="9">
        <v>1000</v>
      </c>
      <c r="G386" s="3">
        <v>672</v>
      </c>
      <c r="H386" s="7" t="s">
        <v>2161</v>
      </c>
      <c r="I386" s="9" t="s">
        <v>2750</v>
      </c>
      <c r="J386" s="3" t="s">
        <v>741</v>
      </c>
      <c r="K386" s="12" t="s">
        <v>9802</v>
      </c>
      <c r="L386" s="3" t="s">
        <v>73</v>
      </c>
      <c r="M386" s="6" t="s">
        <v>20322</v>
      </c>
      <c r="N386" s="6" t="s">
        <v>20322</v>
      </c>
    </row>
    <row r="387" spans="1:15" ht="31.5">
      <c r="A387" s="3">
        <v>386</v>
      </c>
      <c r="B387" s="3" t="s">
        <v>5579</v>
      </c>
      <c r="C387" s="3" t="s">
        <v>2744</v>
      </c>
      <c r="D387" s="3" t="s">
        <v>3060</v>
      </c>
      <c r="E387" s="3">
        <v>1</v>
      </c>
      <c r="F387" s="9">
        <v>1000</v>
      </c>
      <c r="G387" s="3">
        <v>104</v>
      </c>
      <c r="H387" s="7" t="s">
        <v>8076</v>
      </c>
      <c r="I387" s="9">
        <v>10000</v>
      </c>
      <c r="J387" s="3" t="s">
        <v>739</v>
      </c>
      <c r="K387" s="12">
        <v>39420</v>
      </c>
      <c r="L387" s="3" t="s">
        <v>1189</v>
      </c>
      <c r="M387" s="6" t="s">
        <v>20322</v>
      </c>
      <c r="N387" s="6" t="s">
        <v>20322</v>
      </c>
    </row>
    <row r="388" spans="1:15" ht="31.5">
      <c r="A388" s="3">
        <v>387</v>
      </c>
      <c r="B388" s="3" t="s">
        <v>5581</v>
      </c>
      <c r="C388" s="3" t="s">
        <v>2744</v>
      </c>
      <c r="D388" s="3" t="s">
        <v>3060</v>
      </c>
      <c r="E388" s="3">
        <v>1</v>
      </c>
      <c r="F388" s="9">
        <v>600</v>
      </c>
      <c r="G388" s="3">
        <v>128</v>
      </c>
      <c r="H388" s="7" t="s">
        <v>8076</v>
      </c>
      <c r="I388" s="9">
        <v>12000</v>
      </c>
      <c r="J388" s="3" t="s">
        <v>739</v>
      </c>
      <c r="K388" s="12">
        <v>39420</v>
      </c>
      <c r="L388" s="3" t="s">
        <v>1189</v>
      </c>
      <c r="M388" s="6" t="s">
        <v>20322</v>
      </c>
      <c r="N388" s="6" t="s">
        <v>20322</v>
      </c>
    </row>
    <row r="389" spans="1:15" ht="30.75" customHeight="1">
      <c r="A389" s="3">
        <v>388</v>
      </c>
      <c r="B389" s="3" t="s">
        <v>5584</v>
      </c>
      <c r="C389" s="3" t="s">
        <v>5585</v>
      </c>
      <c r="D389" s="3" t="s">
        <v>3060</v>
      </c>
      <c r="E389" s="3">
        <v>1</v>
      </c>
      <c r="F389" s="9">
        <v>600</v>
      </c>
      <c r="G389" s="3">
        <v>220</v>
      </c>
      <c r="H389" s="7" t="s">
        <v>8076</v>
      </c>
      <c r="I389" s="9">
        <v>19000</v>
      </c>
      <c r="J389" s="3" t="s">
        <v>739</v>
      </c>
      <c r="K389" s="12">
        <v>39420</v>
      </c>
      <c r="L389" s="3" t="s">
        <v>1189</v>
      </c>
      <c r="O389" s="261" t="s">
        <v>20336</v>
      </c>
    </row>
    <row r="390" spans="1:15" ht="31.5">
      <c r="A390" s="3">
        <v>389</v>
      </c>
      <c r="B390" s="3" t="s">
        <v>5586</v>
      </c>
      <c r="C390" s="3" t="s">
        <v>2744</v>
      </c>
      <c r="D390" s="3" t="s">
        <v>3060</v>
      </c>
      <c r="E390" s="3">
        <v>1</v>
      </c>
      <c r="F390" s="9">
        <v>500</v>
      </c>
      <c r="G390" s="3">
        <v>80</v>
      </c>
      <c r="H390" s="7" t="s">
        <v>8076</v>
      </c>
      <c r="I390" s="9">
        <v>9000</v>
      </c>
      <c r="J390" s="3" t="s">
        <v>739</v>
      </c>
      <c r="K390" s="12">
        <v>39420</v>
      </c>
      <c r="L390" s="3" t="s">
        <v>1189</v>
      </c>
      <c r="M390" s="6" t="s">
        <v>20322</v>
      </c>
      <c r="N390" s="6" t="s">
        <v>20322</v>
      </c>
    </row>
    <row r="391" spans="1:15" ht="31.5">
      <c r="A391" s="3">
        <v>390</v>
      </c>
      <c r="B391" s="3" t="s">
        <v>5587</v>
      </c>
      <c r="C391" s="3" t="s">
        <v>2744</v>
      </c>
      <c r="D391" s="3" t="s">
        <v>3060</v>
      </c>
      <c r="E391" s="3" t="s">
        <v>8163</v>
      </c>
      <c r="F391" s="9">
        <v>500</v>
      </c>
      <c r="G391" s="3">
        <v>96</v>
      </c>
      <c r="H391" s="7" t="s">
        <v>8076</v>
      </c>
      <c r="I391" s="9">
        <v>10000</v>
      </c>
      <c r="J391" s="3" t="s">
        <v>739</v>
      </c>
      <c r="K391" s="12">
        <v>39420</v>
      </c>
      <c r="L391" s="3" t="s">
        <v>1189</v>
      </c>
      <c r="O391" s="261" t="s">
        <v>20336</v>
      </c>
    </row>
    <row r="392" spans="1:15" ht="31.5">
      <c r="A392" s="3">
        <v>391</v>
      </c>
      <c r="B392" s="3" t="s">
        <v>5588</v>
      </c>
      <c r="C392" s="3" t="s">
        <v>5589</v>
      </c>
      <c r="D392" s="3" t="s">
        <v>3060</v>
      </c>
      <c r="E392" s="3">
        <v>1</v>
      </c>
      <c r="F392" s="9">
        <v>1040</v>
      </c>
      <c r="G392" s="3">
        <v>224</v>
      </c>
      <c r="H392" s="7" t="s">
        <v>8087</v>
      </c>
      <c r="I392" s="9">
        <v>23000</v>
      </c>
      <c r="J392" s="3" t="s">
        <v>4978</v>
      </c>
      <c r="K392" s="12">
        <v>39420</v>
      </c>
      <c r="L392" s="3" t="s">
        <v>1189</v>
      </c>
      <c r="M392" s="6" t="s">
        <v>20322</v>
      </c>
      <c r="N392" s="6" t="s">
        <v>20322</v>
      </c>
    </row>
    <row r="393" spans="1:15" ht="94.5">
      <c r="A393" s="3">
        <v>392</v>
      </c>
      <c r="B393" s="3" t="s">
        <v>6701</v>
      </c>
      <c r="C393" s="3" t="s">
        <v>6702</v>
      </c>
      <c r="D393" s="3" t="s">
        <v>3060</v>
      </c>
      <c r="E393" s="3">
        <v>1</v>
      </c>
      <c r="F393" s="9">
        <v>600</v>
      </c>
      <c r="G393" s="3">
        <v>368</v>
      </c>
      <c r="H393" s="7" t="s">
        <v>8087</v>
      </c>
      <c r="I393" s="9">
        <v>37500</v>
      </c>
      <c r="J393" s="3" t="s">
        <v>743</v>
      </c>
      <c r="K393" s="12">
        <v>39420</v>
      </c>
      <c r="L393" s="3" t="s">
        <v>1189</v>
      </c>
      <c r="M393" s="6" t="s">
        <v>20322</v>
      </c>
      <c r="N393" s="6" t="s">
        <v>20322</v>
      </c>
    </row>
    <row r="394" spans="1:15" ht="31.5">
      <c r="A394" s="3">
        <v>393</v>
      </c>
      <c r="B394" s="3" t="s">
        <v>6703</v>
      </c>
      <c r="C394" s="3" t="s">
        <v>6704</v>
      </c>
      <c r="D394" s="3" t="s">
        <v>3060</v>
      </c>
      <c r="E394" s="3">
        <v>1</v>
      </c>
      <c r="F394" s="9">
        <v>500</v>
      </c>
      <c r="G394" s="3">
        <v>300</v>
      </c>
      <c r="H394" s="7" t="s">
        <v>8087</v>
      </c>
      <c r="I394" s="9">
        <v>29000</v>
      </c>
      <c r="J394" s="3" t="s">
        <v>741</v>
      </c>
      <c r="K394" s="12">
        <v>39420</v>
      </c>
      <c r="L394" s="3" t="s">
        <v>1189</v>
      </c>
      <c r="M394" s="6" t="s">
        <v>20322</v>
      </c>
      <c r="N394" s="6" t="s">
        <v>20322</v>
      </c>
    </row>
    <row r="395" spans="1:15" ht="31.5">
      <c r="A395" s="3">
        <v>394</v>
      </c>
      <c r="B395" s="3" t="s">
        <v>6708</v>
      </c>
      <c r="C395" s="3" t="s">
        <v>5612</v>
      </c>
      <c r="D395" s="3" t="s">
        <v>3060</v>
      </c>
      <c r="E395" s="3">
        <v>1</v>
      </c>
      <c r="F395" s="9">
        <v>600</v>
      </c>
      <c r="G395" s="3">
        <v>348</v>
      </c>
      <c r="H395" s="7" t="s">
        <v>2161</v>
      </c>
      <c r="I395" s="9">
        <v>59000</v>
      </c>
      <c r="J395" s="3" t="s">
        <v>742</v>
      </c>
      <c r="K395" s="12">
        <v>39420</v>
      </c>
      <c r="L395" s="3" t="s">
        <v>1189</v>
      </c>
      <c r="M395" s="6" t="s">
        <v>20322</v>
      </c>
      <c r="N395" s="6" t="s">
        <v>20322</v>
      </c>
    </row>
    <row r="396" spans="1:15" ht="31.5">
      <c r="A396" s="3">
        <v>395</v>
      </c>
      <c r="B396" s="3" t="s">
        <v>5580</v>
      </c>
      <c r="C396" s="3" t="s">
        <v>3011</v>
      </c>
      <c r="D396" s="3" t="s">
        <v>1162</v>
      </c>
      <c r="E396" s="3">
        <v>1</v>
      </c>
      <c r="F396" s="9">
        <v>2000</v>
      </c>
      <c r="G396" s="3">
        <v>36</v>
      </c>
      <c r="H396" s="7" t="s">
        <v>8076</v>
      </c>
      <c r="I396" s="9">
        <v>5000</v>
      </c>
      <c r="J396" s="3" t="s">
        <v>741</v>
      </c>
      <c r="K396" s="12">
        <v>39420</v>
      </c>
      <c r="L396" s="3" t="s">
        <v>1189</v>
      </c>
      <c r="M396" s="6" t="s">
        <v>20322</v>
      </c>
      <c r="N396" s="6" t="s">
        <v>20322</v>
      </c>
    </row>
    <row r="397" spans="1:15" ht="31.5">
      <c r="A397" s="3">
        <v>396</v>
      </c>
      <c r="B397" s="3" t="s">
        <v>5615</v>
      </c>
      <c r="C397" s="3" t="s">
        <v>5616</v>
      </c>
      <c r="D397" s="3" t="s">
        <v>1162</v>
      </c>
      <c r="E397" s="3">
        <v>1</v>
      </c>
      <c r="F397" s="9">
        <v>530</v>
      </c>
      <c r="G397" s="3">
        <v>842</v>
      </c>
      <c r="H397" s="7" t="s">
        <v>3701</v>
      </c>
      <c r="I397" s="9" t="s">
        <v>2750</v>
      </c>
      <c r="J397" s="3" t="s">
        <v>742</v>
      </c>
      <c r="K397" s="12">
        <v>39420</v>
      </c>
      <c r="L397" s="3" t="s">
        <v>73</v>
      </c>
      <c r="M397" s="6" t="s">
        <v>20322</v>
      </c>
      <c r="N397" s="6" t="s">
        <v>20322</v>
      </c>
    </row>
    <row r="398" spans="1:15" ht="31.5">
      <c r="A398" s="3">
        <v>397</v>
      </c>
      <c r="B398" s="3" t="s">
        <v>5582</v>
      </c>
      <c r="C398" s="3" t="s">
        <v>5583</v>
      </c>
      <c r="D398" s="3" t="s">
        <v>1421</v>
      </c>
      <c r="E398" s="3">
        <v>1</v>
      </c>
      <c r="F398" s="9">
        <v>1000</v>
      </c>
      <c r="G398" s="3">
        <v>244</v>
      </c>
      <c r="H398" s="7" t="s">
        <v>8076</v>
      </c>
      <c r="I398" s="9">
        <v>25000</v>
      </c>
      <c r="J398" s="3" t="s">
        <v>4978</v>
      </c>
      <c r="K398" s="12">
        <v>39420</v>
      </c>
      <c r="L398" s="3" t="s">
        <v>3106</v>
      </c>
      <c r="M398" s="6" t="s">
        <v>20322</v>
      </c>
      <c r="N398" s="6" t="s">
        <v>20322</v>
      </c>
    </row>
    <row r="399" spans="1:15" ht="31.5">
      <c r="A399" s="3">
        <v>398</v>
      </c>
      <c r="B399" s="3" t="s">
        <v>6706</v>
      </c>
      <c r="C399" s="3" t="s">
        <v>6944</v>
      </c>
      <c r="D399" s="3" t="s">
        <v>1421</v>
      </c>
      <c r="E399" s="3">
        <v>1</v>
      </c>
      <c r="F399" s="9">
        <v>1040</v>
      </c>
      <c r="G399" s="3">
        <v>504</v>
      </c>
      <c r="H399" s="7" t="s">
        <v>1228</v>
      </c>
      <c r="I399" s="9" t="s">
        <v>2750</v>
      </c>
      <c r="J399" s="3" t="s">
        <v>740</v>
      </c>
      <c r="K399" s="12">
        <v>39420</v>
      </c>
      <c r="L399" s="3" t="s">
        <v>1964</v>
      </c>
      <c r="M399" s="6" t="s">
        <v>20322</v>
      </c>
      <c r="N399" s="6" t="s">
        <v>20322</v>
      </c>
    </row>
    <row r="400" spans="1:15" ht="31.5">
      <c r="A400" s="3">
        <v>399</v>
      </c>
      <c r="B400" s="3" t="s">
        <v>6705</v>
      </c>
      <c r="C400" s="3"/>
      <c r="D400" s="3" t="s">
        <v>4473</v>
      </c>
      <c r="E400" s="3">
        <v>1</v>
      </c>
      <c r="F400" s="9">
        <v>1700</v>
      </c>
      <c r="G400" s="3">
        <v>240</v>
      </c>
      <c r="H400" s="7" t="s">
        <v>8087</v>
      </c>
      <c r="I400" s="9" t="s">
        <v>2750</v>
      </c>
      <c r="J400" s="3" t="s">
        <v>749</v>
      </c>
      <c r="K400" s="12">
        <v>39420</v>
      </c>
      <c r="L400" s="3" t="s">
        <v>73</v>
      </c>
      <c r="M400" s="6" t="s">
        <v>20322</v>
      </c>
      <c r="N400" s="6" t="s">
        <v>20322</v>
      </c>
    </row>
    <row r="401" spans="1:15" ht="31.5">
      <c r="A401" s="3">
        <v>400</v>
      </c>
      <c r="B401" s="3" t="s">
        <v>6707</v>
      </c>
      <c r="C401" s="3"/>
      <c r="D401" s="3" t="s">
        <v>4473</v>
      </c>
      <c r="E401" s="3">
        <v>1</v>
      </c>
      <c r="F401" s="9">
        <v>1000</v>
      </c>
      <c r="G401" s="3">
        <v>552</v>
      </c>
      <c r="H401" s="7" t="s">
        <v>8087</v>
      </c>
      <c r="I401" s="9" t="s">
        <v>2750</v>
      </c>
      <c r="J401" s="3" t="s">
        <v>740</v>
      </c>
      <c r="K401" s="12">
        <v>39420</v>
      </c>
      <c r="L401" s="3" t="s">
        <v>3100</v>
      </c>
      <c r="M401" s="6" t="s">
        <v>20322</v>
      </c>
      <c r="N401" s="6" t="s">
        <v>20322</v>
      </c>
    </row>
    <row r="402" spans="1:15" ht="46.5" customHeight="1">
      <c r="A402" s="3">
        <v>401</v>
      </c>
      <c r="B402" s="3" t="s">
        <v>20337</v>
      </c>
      <c r="C402" s="3"/>
      <c r="D402" s="3" t="s">
        <v>4473</v>
      </c>
      <c r="E402" s="3">
        <v>1</v>
      </c>
      <c r="F402" s="9">
        <v>1500</v>
      </c>
      <c r="G402" s="3">
        <v>1084</v>
      </c>
      <c r="H402" s="7" t="s">
        <v>1228</v>
      </c>
      <c r="I402" s="9" t="s">
        <v>2750</v>
      </c>
      <c r="J402" s="3" t="s">
        <v>740</v>
      </c>
      <c r="K402" s="12">
        <v>39420</v>
      </c>
      <c r="L402" s="3" t="s">
        <v>73</v>
      </c>
      <c r="M402" s="258" t="s">
        <v>20325</v>
      </c>
      <c r="N402" s="6" t="s">
        <v>20322</v>
      </c>
      <c r="O402" s="6" t="s">
        <v>20319</v>
      </c>
    </row>
    <row r="403" spans="1:15" ht="47.25">
      <c r="A403" s="3">
        <v>402</v>
      </c>
      <c r="B403" s="3" t="s">
        <v>5613</v>
      </c>
      <c r="C403" s="3" t="s">
        <v>5614</v>
      </c>
      <c r="D403" s="3" t="s">
        <v>4473</v>
      </c>
      <c r="E403" s="3">
        <v>1</v>
      </c>
      <c r="F403" s="9">
        <v>1500</v>
      </c>
      <c r="G403" s="3">
        <v>814</v>
      </c>
      <c r="H403" s="7" t="s">
        <v>2161</v>
      </c>
      <c r="I403" s="9" t="s">
        <v>2750</v>
      </c>
      <c r="J403" s="3" t="s">
        <v>4978</v>
      </c>
      <c r="K403" s="12">
        <v>39420</v>
      </c>
      <c r="L403" s="3" t="s">
        <v>73</v>
      </c>
      <c r="M403" s="6" t="s">
        <v>20322</v>
      </c>
      <c r="N403" s="6" t="s">
        <v>20322</v>
      </c>
    </row>
    <row r="404" spans="1:15" ht="60.75" customHeight="1">
      <c r="A404" s="3">
        <v>403</v>
      </c>
      <c r="B404" s="3" t="s">
        <v>9254</v>
      </c>
      <c r="C404" s="3"/>
      <c r="D404" s="3" t="s">
        <v>3060</v>
      </c>
      <c r="E404" s="3">
        <v>1</v>
      </c>
      <c r="F404" s="9">
        <v>1000</v>
      </c>
      <c r="G404" s="3">
        <v>132</v>
      </c>
      <c r="H404" s="7" t="s">
        <v>8076</v>
      </c>
      <c r="I404" s="9">
        <v>15000</v>
      </c>
      <c r="J404" s="3" t="s">
        <v>740</v>
      </c>
      <c r="K404" s="12">
        <v>39423</v>
      </c>
      <c r="L404" s="3" t="s">
        <v>1189</v>
      </c>
      <c r="M404" s="258" t="s">
        <v>20325</v>
      </c>
      <c r="N404" s="6" t="s">
        <v>20322</v>
      </c>
      <c r="O404" s="6" t="s">
        <v>20319</v>
      </c>
    </row>
    <row r="405" spans="1:15" ht="31.5">
      <c r="A405" s="3">
        <v>404</v>
      </c>
      <c r="B405" s="3" t="s">
        <v>9255</v>
      </c>
      <c r="C405" s="3" t="s">
        <v>2744</v>
      </c>
      <c r="D405" s="3" t="s">
        <v>3060</v>
      </c>
      <c r="E405" s="3" t="s">
        <v>8163</v>
      </c>
      <c r="F405" s="9">
        <v>1000</v>
      </c>
      <c r="G405" s="3">
        <v>208</v>
      </c>
      <c r="H405" s="7" t="s">
        <v>8076</v>
      </c>
      <c r="I405" s="9">
        <v>22000</v>
      </c>
      <c r="J405" s="3" t="s">
        <v>752</v>
      </c>
      <c r="K405" s="12">
        <v>39423</v>
      </c>
      <c r="L405" s="3" t="s">
        <v>1189</v>
      </c>
      <c r="O405" s="261" t="s">
        <v>20336</v>
      </c>
    </row>
    <row r="406" spans="1:15" ht="31.5">
      <c r="A406" s="3">
        <v>405</v>
      </c>
      <c r="B406" s="3" t="s">
        <v>9256</v>
      </c>
      <c r="C406" s="3" t="s">
        <v>9257</v>
      </c>
      <c r="D406" s="3" t="s">
        <v>3060</v>
      </c>
      <c r="E406" s="3">
        <v>1</v>
      </c>
      <c r="F406" s="9">
        <v>500</v>
      </c>
      <c r="G406" s="3">
        <v>136</v>
      </c>
      <c r="H406" s="7" t="s">
        <v>8076</v>
      </c>
      <c r="I406" s="9">
        <v>15000</v>
      </c>
      <c r="J406" s="3" t="s">
        <v>752</v>
      </c>
      <c r="K406" s="12">
        <v>39423</v>
      </c>
      <c r="L406" s="3" t="s">
        <v>1189</v>
      </c>
      <c r="O406" s="261" t="s">
        <v>20336</v>
      </c>
    </row>
    <row r="407" spans="1:15" ht="31.5">
      <c r="A407" s="3">
        <v>406</v>
      </c>
      <c r="B407" s="3" t="s">
        <v>9258</v>
      </c>
      <c r="C407" s="3" t="s">
        <v>2744</v>
      </c>
      <c r="D407" s="3" t="s">
        <v>3060</v>
      </c>
      <c r="E407" s="3">
        <v>1</v>
      </c>
      <c r="F407" s="9">
        <v>1000</v>
      </c>
      <c r="G407" s="3">
        <v>128</v>
      </c>
      <c r="H407" s="7" t="s">
        <v>8076</v>
      </c>
      <c r="I407" s="9">
        <v>15000</v>
      </c>
      <c r="J407" s="3" t="s">
        <v>752</v>
      </c>
      <c r="K407" s="12">
        <v>39423</v>
      </c>
      <c r="L407" s="3" t="s">
        <v>1189</v>
      </c>
      <c r="O407" s="261" t="s">
        <v>20336</v>
      </c>
    </row>
    <row r="408" spans="1:15" ht="78.75">
      <c r="A408" s="3">
        <v>407</v>
      </c>
      <c r="B408" s="3" t="s">
        <v>8634</v>
      </c>
      <c r="C408" s="3" t="s">
        <v>8635</v>
      </c>
      <c r="D408" s="3" t="s">
        <v>3060</v>
      </c>
      <c r="E408" s="3">
        <v>1</v>
      </c>
      <c r="F408" s="9">
        <v>410</v>
      </c>
      <c r="G408" s="3">
        <v>296</v>
      </c>
      <c r="H408" s="7" t="s">
        <v>8087</v>
      </c>
      <c r="I408" s="9">
        <v>31000</v>
      </c>
      <c r="J408" s="3" t="s">
        <v>746</v>
      </c>
      <c r="K408" s="12">
        <v>39423</v>
      </c>
      <c r="L408" s="3" t="s">
        <v>1189</v>
      </c>
      <c r="M408" s="6" t="s">
        <v>20322</v>
      </c>
      <c r="N408" s="6" t="s">
        <v>20322</v>
      </c>
    </row>
    <row r="409" spans="1:15" ht="47.25">
      <c r="A409" s="3">
        <v>408</v>
      </c>
      <c r="B409" s="3" t="s">
        <v>8636</v>
      </c>
      <c r="C409" s="3" t="s">
        <v>2744</v>
      </c>
      <c r="D409" s="3" t="s">
        <v>3060</v>
      </c>
      <c r="E409" s="3">
        <v>1</v>
      </c>
      <c r="F409" s="9">
        <v>1000</v>
      </c>
      <c r="G409" s="3">
        <v>556</v>
      </c>
      <c r="H409" s="7" t="s">
        <v>8087</v>
      </c>
      <c r="I409" s="9">
        <v>60000</v>
      </c>
      <c r="J409" s="3" t="s">
        <v>752</v>
      </c>
      <c r="K409" s="12">
        <v>39423</v>
      </c>
      <c r="L409" s="3" t="s">
        <v>1189</v>
      </c>
      <c r="O409" s="261" t="s">
        <v>20336</v>
      </c>
    </row>
    <row r="410" spans="1:15" ht="47.25">
      <c r="A410" s="3">
        <v>409</v>
      </c>
      <c r="B410" s="3" t="s">
        <v>8637</v>
      </c>
      <c r="C410" s="3" t="s">
        <v>3134</v>
      </c>
      <c r="D410" s="3" t="s">
        <v>3060</v>
      </c>
      <c r="E410" s="3">
        <v>1</v>
      </c>
      <c r="F410" s="9">
        <v>600</v>
      </c>
      <c r="G410" s="3">
        <v>584</v>
      </c>
      <c r="H410" s="7" t="s">
        <v>8087</v>
      </c>
      <c r="I410" s="9">
        <v>80000</v>
      </c>
      <c r="J410" s="3" t="s">
        <v>750</v>
      </c>
      <c r="K410" s="12">
        <v>39423</v>
      </c>
      <c r="L410" s="3" t="s">
        <v>4302</v>
      </c>
      <c r="M410" s="6" t="s">
        <v>20322</v>
      </c>
      <c r="N410" s="6" t="s">
        <v>20322</v>
      </c>
    </row>
    <row r="411" spans="1:15" ht="31.5">
      <c r="A411" s="3">
        <v>410</v>
      </c>
      <c r="B411" s="3" t="s">
        <v>3135</v>
      </c>
      <c r="C411" s="3" t="s">
        <v>2744</v>
      </c>
      <c r="D411" s="3" t="s">
        <v>3060</v>
      </c>
      <c r="E411" s="3">
        <v>1</v>
      </c>
      <c r="F411" s="9">
        <v>500</v>
      </c>
      <c r="G411" s="3">
        <v>936</v>
      </c>
      <c r="H411" s="7" t="s">
        <v>8087</v>
      </c>
      <c r="I411" s="9">
        <v>98000</v>
      </c>
      <c r="J411" s="3" t="s">
        <v>752</v>
      </c>
      <c r="K411" s="12">
        <v>39423</v>
      </c>
      <c r="L411" s="3" t="s">
        <v>1189</v>
      </c>
      <c r="M411" s="6" t="s">
        <v>20322</v>
      </c>
      <c r="N411" s="6" t="s">
        <v>20322</v>
      </c>
    </row>
    <row r="412" spans="1:15" ht="47.25">
      <c r="A412" s="3">
        <v>411</v>
      </c>
      <c r="B412" s="3" t="s">
        <v>20338</v>
      </c>
      <c r="C412" s="3" t="s">
        <v>4759</v>
      </c>
      <c r="D412" s="3" t="s">
        <v>10338</v>
      </c>
      <c r="E412" s="3">
        <v>1</v>
      </c>
      <c r="F412" s="9">
        <v>1300</v>
      </c>
      <c r="G412" s="3">
        <v>440</v>
      </c>
      <c r="H412" s="7" t="s">
        <v>1228</v>
      </c>
      <c r="I412" s="9">
        <v>74000</v>
      </c>
      <c r="J412" s="3" t="s">
        <v>7322</v>
      </c>
      <c r="K412" s="12">
        <v>39423</v>
      </c>
      <c r="L412" s="3" t="s">
        <v>73</v>
      </c>
      <c r="M412" s="6" t="s">
        <v>20322</v>
      </c>
      <c r="N412" s="6" t="s">
        <v>20322</v>
      </c>
    </row>
    <row r="413" spans="1:15" ht="31.5">
      <c r="A413" s="3">
        <v>412</v>
      </c>
      <c r="B413" s="3" t="s">
        <v>4139</v>
      </c>
      <c r="C413" s="3" t="s">
        <v>4140</v>
      </c>
      <c r="D413" s="3" t="s">
        <v>1162</v>
      </c>
      <c r="E413" s="3">
        <v>1</v>
      </c>
      <c r="F413" s="9">
        <v>600</v>
      </c>
      <c r="G413" s="3">
        <v>364</v>
      </c>
      <c r="H413" s="7" t="s">
        <v>4478</v>
      </c>
      <c r="I413" s="9" t="s">
        <v>2750</v>
      </c>
      <c r="J413" s="3" t="s">
        <v>750</v>
      </c>
      <c r="K413" s="12">
        <v>39423</v>
      </c>
      <c r="L413" s="3" t="s">
        <v>4302</v>
      </c>
      <c r="M413" s="6" t="s">
        <v>20322</v>
      </c>
      <c r="N413" s="6" t="s">
        <v>20322</v>
      </c>
    </row>
    <row r="414" spans="1:15" ht="47.25">
      <c r="A414" s="3">
        <v>413</v>
      </c>
      <c r="B414" s="3" t="s">
        <v>4142</v>
      </c>
      <c r="C414" s="3"/>
      <c r="D414" s="3" t="s">
        <v>1421</v>
      </c>
      <c r="E414" s="3">
        <v>1</v>
      </c>
      <c r="F414" s="9">
        <v>1000</v>
      </c>
      <c r="G414" s="3">
        <v>688</v>
      </c>
      <c r="H414" s="7" t="s">
        <v>3703</v>
      </c>
      <c r="I414" s="9">
        <v>175000</v>
      </c>
      <c r="J414" s="3" t="s">
        <v>4978</v>
      </c>
      <c r="K414" s="12">
        <v>39423</v>
      </c>
      <c r="L414" s="3" t="s">
        <v>1030</v>
      </c>
      <c r="M414" s="6" t="s">
        <v>20322</v>
      </c>
      <c r="N414" s="6" t="s">
        <v>20322</v>
      </c>
    </row>
    <row r="415" spans="1:15" ht="47.25">
      <c r="A415" s="3">
        <v>414</v>
      </c>
      <c r="B415" s="3" t="s">
        <v>4141</v>
      </c>
      <c r="C415" s="3"/>
      <c r="D415" s="3" t="s">
        <v>4473</v>
      </c>
      <c r="E415" s="3">
        <v>1</v>
      </c>
      <c r="F415" s="9">
        <v>1000</v>
      </c>
      <c r="G415" s="3">
        <v>632</v>
      </c>
      <c r="H415" s="7" t="s">
        <v>1228</v>
      </c>
      <c r="I415" s="9" t="s">
        <v>2750</v>
      </c>
      <c r="J415" s="3" t="s">
        <v>743</v>
      </c>
      <c r="K415" s="12">
        <v>39423</v>
      </c>
      <c r="L415" s="3" t="s">
        <v>73</v>
      </c>
      <c r="M415" s="258" t="s">
        <v>20325</v>
      </c>
      <c r="N415" s="6" t="s">
        <v>20322</v>
      </c>
      <c r="O415" s="6" t="s">
        <v>20339</v>
      </c>
    </row>
    <row r="416" spans="1:15" ht="46.5" customHeight="1">
      <c r="A416" s="3">
        <v>415</v>
      </c>
      <c r="B416" s="3" t="s">
        <v>1725</v>
      </c>
      <c r="C416" s="3" t="s">
        <v>1726</v>
      </c>
      <c r="D416" s="3" t="s">
        <v>3060</v>
      </c>
      <c r="E416" s="3">
        <v>1</v>
      </c>
      <c r="F416" s="9">
        <v>620</v>
      </c>
      <c r="G416" s="3">
        <v>200</v>
      </c>
      <c r="H416" s="7" t="s">
        <v>8076</v>
      </c>
      <c r="I416" s="9">
        <v>21000</v>
      </c>
      <c r="J416" s="3" t="s">
        <v>739</v>
      </c>
      <c r="K416" s="12" t="s">
        <v>1727</v>
      </c>
      <c r="L416" s="3" t="s">
        <v>1189</v>
      </c>
      <c r="M416" s="6" t="s">
        <v>20322</v>
      </c>
      <c r="N416" s="6" t="s">
        <v>20322</v>
      </c>
    </row>
    <row r="417" spans="1:15" ht="31.5">
      <c r="A417" s="3">
        <v>416</v>
      </c>
      <c r="B417" s="3" t="s">
        <v>1728</v>
      </c>
      <c r="C417" s="3" t="s">
        <v>1729</v>
      </c>
      <c r="D417" s="3" t="s">
        <v>10338</v>
      </c>
      <c r="E417" s="3">
        <v>1</v>
      </c>
      <c r="F417" s="9">
        <v>550</v>
      </c>
      <c r="G417" s="3">
        <v>196</v>
      </c>
      <c r="H417" s="7" t="s">
        <v>8076</v>
      </c>
      <c r="I417" s="9">
        <v>24000</v>
      </c>
      <c r="J417" s="3" t="s">
        <v>740</v>
      </c>
      <c r="K417" s="12" t="s">
        <v>1727</v>
      </c>
      <c r="L417" s="3" t="s">
        <v>1189</v>
      </c>
      <c r="M417" s="6" t="s">
        <v>20322</v>
      </c>
      <c r="N417" s="6" t="s">
        <v>20322</v>
      </c>
    </row>
    <row r="418" spans="1:15" ht="31.5">
      <c r="A418" s="3">
        <v>417</v>
      </c>
      <c r="B418" s="3" t="s">
        <v>1533</v>
      </c>
      <c r="C418" s="3" t="s">
        <v>1534</v>
      </c>
      <c r="D418" s="3" t="s">
        <v>10338</v>
      </c>
      <c r="E418" s="3">
        <v>1</v>
      </c>
      <c r="F418" s="9">
        <v>600</v>
      </c>
      <c r="G418" s="3">
        <v>746</v>
      </c>
      <c r="H418" s="7" t="s">
        <v>2161</v>
      </c>
      <c r="I418" s="9">
        <v>99000</v>
      </c>
      <c r="J418" s="3" t="s">
        <v>4978</v>
      </c>
      <c r="K418" s="12" t="s">
        <v>1727</v>
      </c>
      <c r="L418" s="3" t="s">
        <v>73</v>
      </c>
      <c r="M418" s="6" t="s">
        <v>20322</v>
      </c>
      <c r="N418" s="6" t="s">
        <v>20322</v>
      </c>
    </row>
    <row r="419" spans="1:15" ht="47.25">
      <c r="A419" s="3">
        <v>418</v>
      </c>
      <c r="B419" s="3" t="s">
        <v>1538</v>
      </c>
      <c r="C419" s="3" t="s">
        <v>1539</v>
      </c>
      <c r="D419" s="3" t="s">
        <v>3060</v>
      </c>
      <c r="E419" s="3">
        <v>1</v>
      </c>
      <c r="F419" s="9">
        <v>500</v>
      </c>
      <c r="G419" s="3">
        <v>88</v>
      </c>
      <c r="H419" s="7" t="s">
        <v>8076</v>
      </c>
      <c r="I419" s="9">
        <v>16000</v>
      </c>
      <c r="J419" s="3" t="s">
        <v>746</v>
      </c>
      <c r="K419" s="12" t="s">
        <v>1537</v>
      </c>
      <c r="L419" s="3" t="s">
        <v>1189</v>
      </c>
      <c r="M419" s="6" t="s">
        <v>20322</v>
      </c>
      <c r="N419" s="6" t="s">
        <v>20322</v>
      </c>
    </row>
    <row r="420" spans="1:15" ht="47.25">
      <c r="A420" s="3">
        <v>419</v>
      </c>
      <c r="B420" s="3" t="s">
        <v>1547</v>
      </c>
      <c r="C420" s="3" t="s">
        <v>8024</v>
      </c>
      <c r="D420" s="3" t="s">
        <v>3060</v>
      </c>
      <c r="E420" s="3">
        <v>1</v>
      </c>
      <c r="F420" s="9">
        <v>1000</v>
      </c>
      <c r="G420" s="3">
        <v>424</v>
      </c>
      <c r="H420" s="7" t="s">
        <v>8087</v>
      </c>
      <c r="I420" s="9">
        <v>46000</v>
      </c>
      <c r="J420" s="3" t="s">
        <v>740</v>
      </c>
      <c r="K420" s="12" t="s">
        <v>1537</v>
      </c>
      <c r="L420" s="3" t="s">
        <v>1189</v>
      </c>
      <c r="M420" s="6" t="s">
        <v>20322</v>
      </c>
      <c r="N420" s="6" t="s">
        <v>20322</v>
      </c>
    </row>
    <row r="421" spans="1:15" ht="31.5">
      <c r="A421" s="3">
        <v>420</v>
      </c>
      <c r="B421" s="3" t="s">
        <v>1548</v>
      </c>
      <c r="C421" s="3" t="s">
        <v>1549</v>
      </c>
      <c r="D421" s="3" t="s">
        <v>3060</v>
      </c>
      <c r="E421" s="3">
        <v>1</v>
      </c>
      <c r="F421" s="9">
        <v>500</v>
      </c>
      <c r="G421" s="3">
        <v>380</v>
      </c>
      <c r="H421" s="7" t="s">
        <v>8087</v>
      </c>
      <c r="I421" s="9">
        <v>42000</v>
      </c>
      <c r="J421" s="3" t="s">
        <v>741</v>
      </c>
      <c r="K421" s="12" t="s">
        <v>1537</v>
      </c>
      <c r="L421" s="3" t="s">
        <v>1189</v>
      </c>
      <c r="M421" s="6" t="s">
        <v>20322</v>
      </c>
      <c r="N421" s="6" t="s">
        <v>20322</v>
      </c>
    </row>
    <row r="422" spans="1:15" ht="31.5">
      <c r="A422" s="3">
        <v>421</v>
      </c>
      <c r="B422" s="3" t="s">
        <v>1545</v>
      </c>
      <c r="C422" s="3" t="s">
        <v>1546</v>
      </c>
      <c r="D422" s="3" t="s">
        <v>10338</v>
      </c>
      <c r="E422" s="3">
        <v>1</v>
      </c>
      <c r="F422" s="9">
        <v>1000</v>
      </c>
      <c r="G422" s="3">
        <v>284</v>
      </c>
      <c r="H422" s="7" t="s">
        <v>8076</v>
      </c>
      <c r="I422" s="9">
        <v>29000</v>
      </c>
      <c r="J422" s="3" t="s">
        <v>742</v>
      </c>
      <c r="K422" s="12" t="s">
        <v>1537</v>
      </c>
      <c r="L422" s="3" t="s">
        <v>1189</v>
      </c>
      <c r="M422" s="6" t="s">
        <v>20322</v>
      </c>
      <c r="N422" s="6" t="s">
        <v>20322</v>
      </c>
    </row>
    <row r="423" spans="1:15" ht="78" customHeight="1">
      <c r="A423" s="3">
        <v>422</v>
      </c>
      <c r="B423" s="3" t="s">
        <v>1540</v>
      </c>
      <c r="C423" s="3" t="s">
        <v>1541</v>
      </c>
      <c r="D423" s="3" t="s">
        <v>1162</v>
      </c>
      <c r="E423" s="3">
        <v>1</v>
      </c>
      <c r="F423" s="9">
        <v>1340</v>
      </c>
      <c r="G423" s="3">
        <v>136</v>
      </c>
      <c r="H423" s="7" t="s">
        <v>8076</v>
      </c>
      <c r="I423" s="9">
        <v>15000</v>
      </c>
      <c r="J423" s="3" t="s">
        <v>4978</v>
      </c>
      <c r="K423" s="12" t="s">
        <v>1537</v>
      </c>
      <c r="L423" s="3" t="s">
        <v>1189</v>
      </c>
      <c r="M423" s="6" t="s">
        <v>20322</v>
      </c>
      <c r="N423" s="6" t="s">
        <v>20322</v>
      </c>
    </row>
    <row r="424" spans="1:15" ht="31.5">
      <c r="A424" s="3">
        <v>423</v>
      </c>
      <c r="B424" s="3" t="s">
        <v>1542</v>
      </c>
      <c r="C424" s="3" t="s">
        <v>1543</v>
      </c>
      <c r="D424" s="3" t="s">
        <v>1162</v>
      </c>
      <c r="E424" s="3">
        <v>1</v>
      </c>
      <c r="F424" s="9">
        <v>5000</v>
      </c>
      <c r="G424" s="3">
        <v>52</v>
      </c>
      <c r="H424" s="7" t="s">
        <v>8076</v>
      </c>
      <c r="I424" s="9">
        <v>10000</v>
      </c>
      <c r="J424" s="3" t="s">
        <v>742</v>
      </c>
      <c r="K424" s="12" t="s">
        <v>1537</v>
      </c>
      <c r="L424" s="3" t="s">
        <v>73</v>
      </c>
      <c r="M424" s="6" t="s">
        <v>20322</v>
      </c>
      <c r="N424" s="6" t="s">
        <v>20322</v>
      </c>
    </row>
    <row r="425" spans="1:15" ht="31.5">
      <c r="A425" s="3">
        <v>424</v>
      </c>
      <c r="B425" s="3" t="s">
        <v>1544</v>
      </c>
      <c r="C425" s="3" t="s">
        <v>1543</v>
      </c>
      <c r="D425" s="3" t="s">
        <v>1162</v>
      </c>
      <c r="E425" s="3">
        <v>1</v>
      </c>
      <c r="F425" s="9">
        <v>500</v>
      </c>
      <c r="G425" s="3">
        <v>192</v>
      </c>
      <c r="H425" s="7" t="s">
        <v>8076</v>
      </c>
      <c r="I425" s="9">
        <v>54000</v>
      </c>
      <c r="J425" s="3" t="s">
        <v>742</v>
      </c>
      <c r="K425" s="12" t="s">
        <v>1537</v>
      </c>
      <c r="L425" s="3" t="s">
        <v>73</v>
      </c>
      <c r="M425" s="6" t="s">
        <v>20322</v>
      </c>
      <c r="N425" s="6" t="s">
        <v>20322</v>
      </c>
    </row>
    <row r="426" spans="1:15" ht="31.5">
      <c r="A426" s="3">
        <v>425</v>
      </c>
      <c r="B426" s="3" t="s">
        <v>1178</v>
      </c>
      <c r="C426" s="3" t="s">
        <v>1179</v>
      </c>
      <c r="D426" s="3" t="s">
        <v>1162</v>
      </c>
      <c r="E426" s="3">
        <v>1</v>
      </c>
      <c r="F426" s="9">
        <v>520</v>
      </c>
      <c r="G426" s="3">
        <v>276</v>
      </c>
      <c r="H426" s="7" t="s">
        <v>8087</v>
      </c>
      <c r="I426" s="9" t="s">
        <v>2750</v>
      </c>
      <c r="J426" s="3" t="s">
        <v>740</v>
      </c>
      <c r="K426" s="12" t="s">
        <v>1537</v>
      </c>
      <c r="L426" s="3" t="s">
        <v>1189</v>
      </c>
      <c r="M426" s="6" t="s">
        <v>20322</v>
      </c>
      <c r="N426" s="6" t="s">
        <v>20322</v>
      </c>
    </row>
    <row r="427" spans="1:15" ht="31.5">
      <c r="A427" s="3">
        <v>426</v>
      </c>
      <c r="B427" s="3" t="s">
        <v>1180</v>
      </c>
      <c r="C427" s="3" t="s">
        <v>5577</v>
      </c>
      <c r="D427" s="3" t="s">
        <v>1162</v>
      </c>
      <c r="E427" s="3" t="s">
        <v>8163</v>
      </c>
      <c r="F427" s="9">
        <v>600</v>
      </c>
      <c r="G427" s="3">
        <v>348</v>
      </c>
      <c r="H427" s="7" t="s">
        <v>6923</v>
      </c>
      <c r="I427" s="9" t="s">
        <v>2750</v>
      </c>
      <c r="J427" s="3" t="s">
        <v>742</v>
      </c>
      <c r="K427" s="12" t="s">
        <v>1537</v>
      </c>
      <c r="L427" s="3" t="s">
        <v>1189</v>
      </c>
      <c r="M427" s="6" t="s">
        <v>20322</v>
      </c>
      <c r="N427" s="6" t="s">
        <v>20322</v>
      </c>
    </row>
    <row r="428" spans="1:15" ht="31.5">
      <c r="A428" s="3">
        <v>427</v>
      </c>
      <c r="B428" s="3" t="s">
        <v>1181</v>
      </c>
      <c r="C428" s="3"/>
      <c r="D428" s="3" t="s">
        <v>1421</v>
      </c>
      <c r="E428" s="3">
        <v>1</v>
      </c>
      <c r="F428" s="9">
        <v>700</v>
      </c>
      <c r="G428" s="3">
        <v>1044</v>
      </c>
      <c r="H428" s="7" t="s">
        <v>4914</v>
      </c>
      <c r="I428" s="9">
        <v>275000</v>
      </c>
      <c r="J428" s="3" t="s">
        <v>746</v>
      </c>
      <c r="K428" s="12" t="s">
        <v>1537</v>
      </c>
      <c r="L428" s="3" t="s">
        <v>5806</v>
      </c>
      <c r="M428" s="6" t="s">
        <v>20322</v>
      </c>
      <c r="N428" s="6" t="s">
        <v>20322</v>
      </c>
    </row>
    <row r="429" spans="1:15" ht="72.75" customHeight="1">
      <c r="A429" s="3">
        <v>428</v>
      </c>
      <c r="B429" s="3" t="s">
        <v>1535</v>
      </c>
      <c r="C429" s="3" t="s">
        <v>1536</v>
      </c>
      <c r="D429" s="3" t="s">
        <v>4473</v>
      </c>
      <c r="E429" s="3">
        <v>1</v>
      </c>
      <c r="F429" s="9">
        <v>6500</v>
      </c>
      <c r="G429" s="3"/>
      <c r="H429" s="7"/>
      <c r="I429" s="9">
        <v>35000</v>
      </c>
      <c r="J429" s="3" t="s">
        <v>1977</v>
      </c>
      <c r="K429" s="12" t="s">
        <v>1537</v>
      </c>
      <c r="L429" s="3" t="s">
        <v>5813</v>
      </c>
    </row>
    <row r="430" spans="1:15" ht="47.25">
      <c r="A430" s="3">
        <v>429</v>
      </c>
      <c r="B430" s="3" t="s">
        <v>5486</v>
      </c>
      <c r="C430" s="3" t="s">
        <v>5487</v>
      </c>
      <c r="D430" s="3" t="s">
        <v>1162</v>
      </c>
      <c r="E430" s="3">
        <v>1</v>
      </c>
      <c r="F430" s="9">
        <v>500</v>
      </c>
      <c r="G430" s="3">
        <v>562</v>
      </c>
      <c r="H430" s="3" t="s">
        <v>3703</v>
      </c>
      <c r="I430" s="9">
        <v>0</v>
      </c>
      <c r="J430" s="3" t="s">
        <v>1188</v>
      </c>
      <c r="K430" s="165">
        <v>39417</v>
      </c>
      <c r="L430" s="3" t="s">
        <v>1552</v>
      </c>
      <c r="M430" s="6" t="s">
        <v>20322</v>
      </c>
      <c r="N430" s="6" t="s">
        <v>20322</v>
      </c>
    </row>
    <row r="431" spans="1:15" ht="47.25">
      <c r="A431" s="3">
        <v>430</v>
      </c>
      <c r="B431" s="3" t="s">
        <v>71</v>
      </c>
      <c r="C431" s="3" t="s">
        <v>72</v>
      </c>
      <c r="D431" s="3" t="s">
        <v>1192</v>
      </c>
      <c r="E431" s="3">
        <v>1</v>
      </c>
      <c r="F431" s="9">
        <v>600</v>
      </c>
      <c r="G431" s="3">
        <v>264</v>
      </c>
      <c r="H431" s="7" t="s">
        <v>8076</v>
      </c>
      <c r="I431" s="9">
        <v>27000</v>
      </c>
      <c r="J431" s="3" t="s">
        <v>36</v>
      </c>
      <c r="K431" s="164" t="s">
        <v>1588</v>
      </c>
      <c r="L431" s="3" t="s">
        <v>73</v>
      </c>
      <c r="M431" s="2" t="s">
        <v>1589</v>
      </c>
      <c r="N431" s="6" t="s">
        <v>20322</v>
      </c>
      <c r="O431" s="6" t="s">
        <v>20322</v>
      </c>
    </row>
    <row r="432" spans="1:15" ht="31.5">
      <c r="A432" s="3">
        <v>431</v>
      </c>
      <c r="B432" s="3" t="s">
        <v>1590</v>
      </c>
      <c r="C432" s="3" t="s">
        <v>1591</v>
      </c>
      <c r="D432" s="3" t="s">
        <v>1192</v>
      </c>
      <c r="E432" s="3">
        <v>1</v>
      </c>
      <c r="F432" s="9">
        <v>500</v>
      </c>
      <c r="G432" s="3">
        <v>268</v>
      </c>
      <c r="H432" s="7" t="s">
        <v>8076</v>
      </c>
      <c r="I432" s="9">
        <v>28000</v>
      </c>
      <c r="J432" s="3" t="s">
        <v>1188</v>
      </c>
      <c r="K432" s="164" t="s">
        <v>1588</v>
      </c>
      <c r="L432" s="3" t="s">
        <v>1189</v>
      </c>
      <c r="M432" s="6" t="s">
        <v>20322</v>
      </c>
      <c r="N432" s="6" t="s">
        <v>20322</v>
      </c>
    </row>
    <row r="433" spans="1:15" ht="47.25">
      <c r="A433" s="3">
        <v>432</v>
      </c>
      <c r="B433" s="3" t="s">
        <v>1592</v>
      </c>
      <c r="C433" s="3" t="s">
        <v>1593</v>
      </c>
      <c r="D433" s="3" t="s">
        <v>1162</v>
      </c>
      <c r="E433" s="3">
        <v>1</v>
      </c>
      <c r="F433" s="9">
        <v>800</v>
      </c>
      <c r="G433" s="3">
        <v>220</v>
      </c>
      <c r="H433" s="7" t="s">
        <v>8087</v>
      </c>
      <c r="I433" s="9" t="s">
        <v>2750</v>
      </c>
      <c r="J433" s="3" t="s">
        <v>60</v>
      </c>
      <c r="K433" s="164" t="s">
        <v>1588</v>
      </c>
      <c r="L433" s="3" t="s">
        <v>1594</v>
      </c>
      <c r="M433" s="6" t="s">
        <v>20322</v>
      </c>
      <c r="N433" s="6" t="s">
        <v>20322</v>
      </c>
    </row>
    <row r="434" spans="1:15" ht="31.5">
      <c r="A434" s="3">
        <v>433</v>
      </c>
      <c r="B434" s="3" t="s">
        <v>1599</v>
      </c>
      <c r="C434" s="3" t="s">
        <v>3829</v>
      </c>
      <c r="D434" s="3" t="s">
        <v>1421</v>
      </c>
      <c r="E434" s="3">
        <v>1</v>
      </c>
      <c r="F434" s="9">
        <v>800</v>
      </c>
      <c r="G434" s="3">
        <v>456</v>
      </c>
      <c r="H434" s="7" t="s">
        <v>8087</v>
      </c>
      <c r="I434" s="9" t="s">
        <v>2750</v>
      </c>
      <c r="J434" s="3" t="s">
        <v>1193</v>
      </c>
      <c r="K434" s="164" t="s">
        <v>1588</v>
      </c>
      <c r="L434" s="3" t="s">
        <v>3830</v>
      </c>
      <c r="M434" s="6" t="s">
        <v>20322</v>
      </c>
      <c r="N434" s="6" t="s">
        <v>20322</v>
      </c>
    </row>
    <row r="435" spans="1:15" ht="31.5">
      <c r="A435" s="3">
        <v>434</v>
      </c>
      <c r="B435" s="3" t="s">
        <v>1595</v>
      </c>
      <c r="C435" s="3" t="s">
        <v>1596</v>
      </c>
      <c r="D435" s="3" t="s">
        <v>1187</v>
      </c>
      <c r="E435" s="3" t="s">
        <v>8163</v>
      </c>
      <c r="F435" s="9">
        <v>500</v>
      </c>
      <c r="G435" s="3">
        <v>356</v>
      </c>
      <c r="H435" s="7" t="s">
        <v>8087</v>
      </c>
      <c r="I435" s="9">
        <v>40000</v>
      </c>
      <c r="J435" s="3" t="s">
        <v>1193</v>
      </c>
      <c r="K435" s="164" t="s">
        <v>1588</v>
      </c>
      <c r="L435" s="3" t="s">
        <v>1189</v>
      </c>
      <c r="M435" s="6" t="s">
        <v>20322</v>
      </c>
      <c r="N435" s="6" t="s">
        <v>20322</v>
      </c>
    </row>
    <row r="436" spans="1:15" ht="31.5">
      <c r="A436" s="3">
        <v>435</v>
      </c>
      <c r="B436" s="3" t="s">
        <v>1597</v>
      </c>
      <c r="C436" s="3" t="s">
        <v>1598</v>
      </c>
      <c r="D436" s="3" t="s">
        <v>1187</v>
      </c>
      <c r="E436" s="3">
        <v>1</v>
      </c>
      <c r="F436" s="9">
        <v>600</v>
      </c>
      <c r="G436" s="3">
        <v>368</v>
      </c>
      <c r="H436" s="7" t="s">
        <v>8087</v>
      </c>
      <c r="I436" s="9">
        <v>41000</v>
      </c>
      <c r="J436" s="3" t="s">
        <v>70</v>
      </c>
      <c r="K436" s="164" t="s">
        <v>1588</v>
      </c>
      <c r="L436" s="3" t="s">
        <v>1189</v>
      </c>
      <c r="M436" s="6" t="s">
        <v>20322</v>
      </c>
      <c r="N436" s="6" t="s">
        <v>20322</v>
      </c>
    </row>
    <row r="437" spans="1:15" ht="57.75" customHeight="1">
      <c r="A437" s="3">
        <v>436</v>
      </c>
      <c r="B437" s="3" t="s">
        <v>3831</v>
      </c>
      <c r="C437" s="3" t="s">
        <v>3832</v>
      </c>
      <c r="D437" s="3" t="s">
        <v>1187</v>
      </c>
      <c r="E437" s="3">
        <v>1</v>
      </c>
      <c r="F437" s="9">
        <v>500</v>
      </c>
      <c r="G437" s="3">
        <v>612</v>
      </c>
      <c r="H437" s="7" t="s">
        <v>2161</v>
      </c>
      <c r="I437" s="9">
        <v>82000</v>
      </c>
      <c r="J437" s="3" t="s">
        <v>36</v>
      </c>
      <c r="K437" s="164" t="s">
        <v>1588</v>
      </c>
      <c r="L437" s="3" t="s">
        <v>73</v>
      </c>
      <c r="M437" s="258" t="s">
        <v>20325</v>
      </c>
      <c r="N437" s="6" t="s">
        <v>20322</v>
      </c>
      <c r="O437" s="6" t="s">
        <v>20319</v>
      </c>
    </row>
    <row r="438" spans="1:15">
      <c r="F438" s="6"/>
      <c r="H438" s="6"/>
      <c r="I438" s="6"/>
      <c r="K438" s="6"/>
    </row>
    <row r="439" spans="1:15">
      <c r="F439" s="6"/>
      <c r="H439" s="6"/>
      <c r="I439" s="6"/>
      <c r="K439" s="6"/>
    </row>
    <row r="440" spans="1:15">
      <c r="F440" s="6"/>
      <c r="H440" s="6"/>
      <c r="I440" s="6"/>
      <c r="K440" s="6"/>
    </row>
    <row r="441" spans="1:15">
      <c r="F441" s="6"/>
      <c r="H441" s="6"/>
      <c r="I441" s="6"/>
      <c r="K441" s="6"/>
    </row>
    <row r="442" spans="1:15">
      <c r="F442" s="6"/>
      <c r="H442" s="6"/>
      <c r="I442" s="6"/>
      <c r="K442" s="6"/>
    </row>
    <row r="443" spans="1:15">
      <c r="F443" s="6"/>
      <c r="H443" s="6"/>
      <c r="I443" s="6"/>
      <c r="K443" s="6"/>
    </row>
    <row r="444" spans="1:15">
      <c r="F444" s="6"/>
      <c r="H444" s="6"/>
      <c r="I444" s="6"/>
      <c r="K444" s="6"/>
    </row>
    <row r="445" spans="1:15">
      <c r="F445" s="6"/>
      <c r="H445" s="6"/>
      <c r="I445" s="6"/>
      <c r="K445" s="6"/>
    </row>
    <row r="446" spans="1:15">
      <c r="F446" s="6"/>
      <c r="H446" s="6"/>
      <c r="I446" s="6"/>
      <c r="K446" s="6"/>
    </row>
    <row r="447" spans="1:15">
      <c r="F447" s="6"/>
      <c r="H447" s="6"/>
      <c r="I447" s="6"/>
      <c r="K447" s="6"/>
    </row>
    <row r="448" spans="1:15">
      <c r="F448" s="6"/>
      <c r="H448" s="6"/>
      <c r="I448" s="6"/>
      <c r="K448" s="6"/>
    </row>
    <row r="449" s="6" customFormat="1"/>
    <row r="450" s="6" customFormat="1"/>
    <row r="451" s="6" customFormat="1"/>
    <row r="452" s="6" customFormat="1"/>
    <row r="453" s="6" customFormat="1"/>
    <row r="454" s="6" customFormat="1"/>
    <row r="455" s="6" customFormat="1"/>
    <row r="456" s="6" customFormat="1"/>
    <row r="457" s="6" customFormat="1"/>
    <row r="458" s="6" customFormat="1"/>
    <row r="459" s="6" customFormat="1"/>
    <row r="460" s="6" customFormat="1"/>
    <row r="461" s="6" customFormat="1"/>
    <row r="462" s="6" customFormat="1"/>
    <row r="463" s="6" customFormat="1"/>
    <row r="464" s="6" customFormat="1"/>
    <row r="465" spans="2:11">
      <c r="F465" s="6"/>
      <c r="H465" s="6"/>
      <c r="I465" s="6"/>
      <c r="K465" s="6"/>
    </row>
    <row r="466" spans="2:11">
      <c r="F466" s="6"/>
      <c r="H466" s="6"/>
      <c r="I466" s="6"/>
      <c r="K466" s="6"/>
    </row>
    <row r="472" spans="2:11">
      <c r="B472" s="19"/>
    </row>
    <row r="473" spans="2:11">
      <c r="B473" s="20"/>
    </row>
    <row r="511" spans="8:8">
      <c r="H511" s="6"/>
    </row>
    <row r="512" spans="8:8">
      <c r="H512" s="6"/>
    </row>
    <row r="513" spans="8:8">
      <c r="H513" s="6"/>
    </row>
    <row r="514" spans="8:8">
      <c r="H514" s="6"/>
    </row>
    <row r="515" spans="8:8">
      <c r="H515" s="6"/>
    </row>
    <row r="516" spans="8:8">
      <c r="H516" s="6"/>
    </row>
    <row r="517" spans="8:8">
      <c r="H517" s="6"/>
    </row>
    <row r="518" spans="8:8">
      <c r="H518" s="6"/>
    </row>
    <row r="519" spans="8:8">
      <c r="H519" s="6"/>
    </row>
    <row r="520" spans="8:8">
      <c r="H520" s="6"/>
    </row>
    <row r="521" spans="8:8">
      <c r="H521" s="6"/>
    </row>
  </sheetData>
  <sortState xmlns:xlrd2="http://schemas.microsoft.com/office/spreadsheetml/2017/richdata2" ref="B2:L429">
    <sortCondition ref="K2:K429"/>
  </sortState>
  <phoneticPr fontId="8"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96"/>
  <sheetViews>
    <sheetView topLeftCell="A191" zoomScale="85" workbookViewId="0">
      <selection activeCell="B191" sqref="B191"/>
    </sheetView>
  </sheetViews>
  <sheetFormatPr defaultRowHeight="15.75"/>
  <cols>
    <col min="1" max="1" width="5" style="21" customWidth="1"/>
    <col min="2" max="2" width="31.28515625" style="21" customWidth="1"/>
    <col min="3" max="3" width="18.85546875" style="21" customWidth="1"/>
    <col min="4" max="4" width="8.28515625" style="21" customWidth="1"/>
    <col min="5" max="5" width="7.85546875" style="21" customWidth="1"/>
    <col min="6" max="6" width="10.5703125" style="22" customWidth="1"/>
    <col min="7" max="7" width="8.5703125" style="21" customWidth="1"/>
    <col min="8" max="8" width="11.28515625" style="21" customWidth="1"/>
    <col min="9" max="9" width="9.42578125" style="22" customWidth="1"/>
    <col min="10" max="10" width="13.85546875" style="21" customWidth="1"/>
    <col min="11" max="11" width="12.85546875" style="21" customWidth="1"/>
    <col min="12" max="12" width="11" style="21" customWidth="1"/>
    <col min="13" max="14" width="9.140625" style="21"/>
    <col min="15" max="15" width="15.140625" style="21" customWidth="1"/>
    <col min="16" max="16384" width="9.140625" style="21"/>
  </cols>
  <sheetData>
    <row r="1" spans="1:13" ht="47.25">
      <c r="A1" s="48" t="s">
        <v>3915</v>
      </c>
      <c r="B1" s="48" t="s">
        <v>8067</v>
      </c>
      <c r="C1" s="48" t="s">
        <v>8068</v>
      </c>
      <c r="D1" s="48" t="s">
        <v>8069</v>
      </c>
      <c r="E1" s="48" t="s">
        <v>8070</v>
      </c>
      <c r="F1" s="49" t="s">
        <v>8071</v>
      </c>
      <c r="G1" s="48" t="s">
        <v>8072</v>
      </c>
      <c r="H1" s="48" t="s">
        <v>8073</v>
      </c>
      <c r="I1" s="49" t="s">
        <v>8074</v>
      </c>
      <c r="J1" s="51" t="s">
        <v>1182</v>
      </c>
      <c r="K1" s="154" t="s">
        <v>3319</v>
      </c>
      <c r="L1" s="51" t="s">
        <v>1183</v>
      </c>
      <c r="M1" s="52" t="s">
        <v>1184</v>
      </c>
    </row>
    <row r="2" spans="1:13" ht="47.25">
      <c r="A2" s="14">
        <v>1</v>
      </c>
      <c r="B2" s="14" t="s">
        <v>2089</v>
      </c>
      <c r="C2" s="14" t="s">
        <v>5503</v>
      </c>
      <c r="D2" s="14" t="s">
        <v>1421</v>
      </c>
      <c r="E2" s="14">
        <v>1</v>
      </c>
      <c r="F2" s="15">
        <v>2000</v>
      </c>
      <c r="G2" s="14">
        <v>304</v>
      </c>
      <c r="H2" s="14" t="s">
        <v>8087</v>
      </c>
      <c r="I2" s="15">
        <v>38000</v>
      </c>
      <c r="J2" s="14" t="s">
        <v>60</v>
      </c>
      <c r="K2" s="155">
        <v>39453</v>
      </c>
      <c r="L2" s="14" t="s">
        <v>5504</v>
      </c>
      <c r="M2" s="14"/>
    </row>
    <row r="3" spans="1:13" ht="47.25">
      <c r="A3" s="14">
        <v>2</v>
      </c>
      <c r="B3" s="14" t="s">
        <v>7646</v>
      </c>
      <c r="C3" s="14" t="s">
        <v>1885</v>
      </c>
      <c r="D3" s="14" t="s">
        <v>1192</v>
      </c>
      <c r="E3" s="14">
        <v>1</v>
      </c>
      <c r="F3" s="15">
        <v>450</v>
      </c>
      <c r="G3" s="14">
        <v>204</v>
      </c>
      <c r="H3" s="14" t="s">
        <v>8087</v>
      </c>
      <c r="I3" s="15">
        <v>30000</v>
      </c>
      <c r="J3" s="14" t="s">
        <v>36</v>
      </c>
      <c r="K3" s="155">
        <v>39455</v>
      </c>
      <c r="L3" s="14" t="s">
        <v>1189</v>
      </c>
      <c r="M3" s="14"/>
    </row>
    <row r="4" spans="1:13" ht="47.25">
      <c r="A4" s="14">
        <v>3</v>
      </c>
      <c r="B4" s="14" t="s">
        <v>6563</v>
      </c>
      <c r="C4" s="14" t="s">
        <v>3770</v>
      </c>
      <c r="D4" s="14" t="s">
        <v>1192</v>
      </c>
      <c r="E4" s="14">
        <v>1</v>
      </c>
      <c r="F4" s="15">
        <v>500</v>
      </c>
      <c r="G4" s="14">
        <v>380</v>
      </c>
      <c r="H4" s="14" t="s">
        <v>8087</v>
      </c>
      <c r="I4" s="15">
        <v>45000</v>
      </c>
      <c r="J4" s="14" t="s">
        <v>1193</v>
      </c>
      <c r="K4" s="155">
        <v>39455</v>
      </c>
      <c r="L4" s="14" t="s">
        <v>1189</v>
      </c>
      <c r="M4" s="14"/>
    </row>
    <row r="5" spans="1:13" ht="31.5">
      <c r="A5" s="14">
        <v>4</v>
      </c>
      <c r="B5" s="14" t="s">
        <v>1709</v>
      </c>
      <c r="C5" s="14" t="s">
        <v>1710</v>
      </c>
      <c r="D5" s="14" t="s">
        <v>1162</v>
      </c>
      <c r="E5" s="14">
        <v>1</v>
      </c>
      <c r="F5" s="15">
        <v>550</v>
      </c>
      <c r="G5" s="14">
        <v>200</v>
      </c>
      <c r="H5" s="14" t="s">
        <v>8076</v>
      </c>
      <c r="I5" s="15">
        <v>52000</v>
      </c>
      <c r="J5" s="14" t="s">
        <v>2885</v>
      </c>
      <c r="K5" s="155">
        <v>39455</v>
      </c>
      <c r="L5" s="14" t="s">
        <v>1189</v>
      </c>
      <c r="M5" s="14"/>
    </row>
    <row r="6" spans="1:13" ht="31.5">
      <c r="A6" s="14">
        <v>5</v>
      </c>
      <c r="B6" s="14" t="s">
        <v>2887</v>
      </c>
      <c r="C6" s="14" t="s">
        <v>1710</v>
      </c>
      <c r="D6" s="14" t="s">
        <v>1162</v>
      </c>
      <c r="E6" s="14">
        <v>1</v>
      </c>
      <c r="F6" s="15">
        <v>550</v>
      </c>
      <c r="G6" s="14">
        <v>172</v>
      </c>
      <c r="H6" s="14" t="s">
        <v>8076</v>
      </c>
      <c r="I6" s="15">
        <v>48000</v>
      </c>
      <c r="J6" s="14" t="s">
        <v>70</v>
      </c>
      <c r="K6" s="155">
        <v>39455</v>
      </c>
      <c r="L6" s="14" t="s">
        <v>1189</v>
      </c>
      <c r="M6" s="14"/>
    </row>
    <row r="7" spans="1:13" ht="31.5">
      <c r="A7" s="14">
        <v>6</v>
      </c>
      <c r="B7" s="14" t="s">
        <v>2888</v>
      </c>
      <c r="C7" s="14" t="s">
        <v>8148</v>
      </c>
      <c r="D7" s="14" t="s">
        <v>1162</v>
      </c>
      <c r="E7" s="14">
        <v>1</v>
      </c>
      <c r="F7" s="15">
        <v>6000</v>
      </c>
      <c r="G7" s="14">
        <v>232</v>
      </c>
      <c r="H7" s="14" t="s">
        <v>8087</v>
      </c>
      <c r="I7" s="15" t="s">
        <v>2750</v>
      </c>
      <c r="J7" s="14" t="s">
        <v>1188</v>
      </c>
      <c r="K7" s="155">
        <v>39455</v>
      </c>
      <c r="L7" s="14" t="s">
        <v>1552</v>
      </c>
      <c r="M7" s="14"/>
    </row>
    <row r="8" spans="1:13" ht="47.25">
      <c r="A8" s="14">
        <v>7</v>
      </c>
      <c r="B8" s="14" t="s">
        <v>6567</v>
      </c>
      <c r="C8" s="14" t="s">
        <v>6568</v>
      </c>
      <c r="D8" s="14" t="s">
        <v>1162</v>
      </c>
      <c r="E8" s="14">
        <v>1</v>
      </c>
      <c r="F8" s="15">
        <v>4500</v>
      </c>
      <c r="G8" s="14">
        <v>608</v>
      </c>
      <c r="H8" s="14" t="s">
        <v>8087</v>
      </c>
      <c r="I8" s="15">
        <v>33500</v>
      </c>
      <c r="J8" s="14" t="s">
        <v>70</v>
      </c>
      <c r="K8" s="155">
        <v>39455</v>
      </c>
      <c r="L8" s="14" t="s">
        <v>8591</v>
      </c>
      <c r="M8" s="14"/>
    </row>
    <row r="9" spans="1:13" ht="47.25">
      <c r="A9" s="14">
        <v>8</v>
      </c>
      <c r="B9" s="14" t="s">
        <v>6569</v>
      </c>
      <c r="C9" s="14" t="s">
        <v>6570</v>
      </c>
      <c r="D9" s="14" t="s">
        <v>1162</v>
      </c>
      <c r="E9" s="14">
        <v>1</v>
      </c>
      <c r="F9" s="15">
        <v>1500</v>
      </c>
      <c r="G9" s="14">
        <v>606</v>
      </c>
      <c r="H9" s="14" t="s">
        <v>8087</v>
      </c>
      <c r="I9" s="15" t="s">
        <v>2750</v>
      </c>
      <c r="J9" s="14" t="s">
        <v>8596</v>
      </c>
      <c r="K9" s="155">
        <v>39455</v>
      </c>
      <c r="L9" s="14" t="s">
        <v>58</v>
      </c>
      <c r="M9" s="14"/>
    </row>
    <row r="10" spans="1:13" ht="63">
      <c r="A10" s="14">
        <v>9</v>
      </c>
      <c r="B10" s="14" t="s">
        <v>8093</v>
      </c>
      <c r="C10" s="14" t="s">
        <v>2744</v>
      </c>
      <c r="D10" s="14" t="s">
        <v>1187</v>
      </c>
      <c r="E10" s="14">
        <v>1</v>
      </c>
      <c r="F10" s="15">
        <v>1370</v>
      </c>
      <c r="G10" s="14">
        <v>252</v>
      </c>
      <c r="H10" s="14" t="s">
        <v>8076</v>
      </c>
      <c r="I10" s="15">
        <v>24500</v>
      </c>
      <c r="J10" s="14" t="s">
        <v>4935</v>
      </c>
      <c r="K10" s="155">
        <v>39455</v>
      </c>
      <c r="L10" s="14" t="s">
        <v>1189</v>
      </c>
      <c r="M10" s="14"/>
    </row>
    <row r="11" spans="1:13" ht="31.5">
      <c r="A11" s="14">
        <v>10</v>
      </c>
      <c r="B11" s="14" t="s">
        <v>8094</v>
      </c>
      <c r="C11" s="14" t="s">
        <v>8095</v>
      </c>
      <c r="D11" s="14" t="s">
        <v>1187</v>
      </c>
      <c r="E11" s="14">
        <v>1</v>
      </c>
      <c r="F11" s="15">
        <v>500</v>
      </c>
      <c r="G11" s="14">
        <v>252</v>
      </c>
      <c r="H11" s="14" t="s">
        <v>8076</v>
      </c>
      <c r="I11" s="15">
        <v>25000</v>
      </c>
      <c r="J11" s="14" t="s">
        <v>36</v>
      </c>
      <c r="K11" s="155">
        <v>39455</v>
      </c>
      <c r="L11" s="14" t="s">
        <v>1189</v>
      </c>
      <c r="M11" s="14"/>
    </row>
    <row r="12" spans="1:13" ht="31.5">
      <c r="A12" s="14">
        <v>11</v>
      </c>
      <c r="B12" s="14" t="s">
        <v>8096</v>
      </c>
      <c r="C12" s="14" t="s">
        <v>8097</v>
      </c>
      <c r="D12" s="14" t="s">
        <v>1187</v>
      </c>
      <c r="E12" s="14">
        <v>1</v>
      </c>
      <c r="F12" s="15">
        <v>1040</v>
      </c>
      <c r="G12" s="14">
        <v>296</v>
      </c>
      <c r="H12" s="14" t="s">
        <v>8076</v>
      </c>
      <c r="I12" s="15">
        <v>29500</v>
      </c>
      <c r="J12" s="14" t="s">
        <v>4935</v>
      </c>
      <c r="K12" s="155">
        <v>39455</v>
      </c>
      <c r="L12" s="14" t="s">
        <v>1189</v>
      </c>
      <c r="M12" s="14"/>
    </row>
    <row r="13" spans="1:13" ht="31.5">
      <c r="A13" s="14">
        <v>12</v>
      </c>
      <c r="B13" s="14" t="s">
        <v>2495</v>
      </c>
      <c r="C13" s="14" t="s">
        <v>2744</v>
      </c>
      <c r="D13" s="14" t="s">
        <v>1187</v>
      </c>
      <c r="E13" s="14" t="s">
        <v>8163</v>
      </c>
      <c r="F13" s="15">
        <v>1000</v>
      </c>
      <c r="G13" s="14">
        <v>136</v>
      </c>
      <c r="H13" s="14" t="s">
        <v>8076</v>
      </c>
      <c r="I13" s="15">
        <v>15000</v>
      </c>
      <c r="J13" s="14" t="s">
        <v>4935</v>
      </c>
      <c r="K13" s="155">
        <v>39455</v>
      </c>
      <c r="L13" s="14" t="s">
        <v>1189</v>
      </c>
      <c r="M13" s="14"/>
    </row>
    <row r="14" spans="1:13" ht="47.25">
      <c r="A14" s="14">
        <v>13</v>
      </c>
      <c r="B14" s="14" t="s">
        <v>2886</v>
      </c>
      <c r="C14" s="14" t="s">
        <v>2744</v>
      </c>
      <c r="D14" s="14" t="s">
        <v>1187</v>
      </c>
      <c r="E14" s="14">
        <v>1</v>
      </c>
      <c r="F14" s="15">
        <v>2150</v>
      </c>
      <c r="G14" s="14">
        <v>64</v>
      </c>
      <c r="H14" s="14" t="s">
        <v>8076</v>
      </c>
      <c r="I14" s="15">
        <v>8000</v>
      </c>
      <c r="J14" s="14" t="s">
        <v>4935</v>
      </c>
      <c r="K14" s="155">
        <v>39455</v>
      </c>
      <c r="L14" s="14" t="s">
        <v>1189</v>
      </c>
      <c r="M14" s="14"/>
    </row>
    <row r="15" spans="1:13">
      <c r="A15" s="14">
        <v>14</v>
      </c>
      <c r="B15" s="14" t="s">
        <v>3364</v>
      </c>
      <c r="C15" s="14" t="s">
        <v>3011</v>
      </c>
      <c r="D15" s="14" t="s">
        <v>1187</v>
      </c>
      <c r="E15" s="14" t="s">
        <v>8163</v>
      </c>
      <c r="F15" s="15">
        <v>10000</v>
      </c>
      <c r="G15" s="14">
        <v>44</v>
      </c>
      <c r="H15" s="14" t="s">
        <v>8165</v>
      </c>
      <c r="I15" s="15">
        <v>4500</v>
      </c>
      <c r="J15" s="14" t="s">
        <v>36</v>
      </c>
      <c r="K15" s="155">
        <v>39455</v>
      </c>
      <c r="L15" s="14" t="s">
        <v>1189</v>
      </c>
      <c r="M15" s="14"/>
    </row>
    <row r="16" spans="1:13" ht="47.25">
      <c r="A16" s="14">
        <v>15</v>
      </c>
      <c r="B16" s="14" t="s">
        <v>1884</v>
      </c>
      <c r="C16" s="14" t="s">
        <v>1885</v>
      </c>
      <c r="D16" s="14" t="s">
        <v>1187</v>
      </c>
      <c r="E16" s="14">
        <v>1</v>
      </c>
      <c r="F16" s="15">
        <v>500</v>
      </c>
      <c r="G16" s="14">
        <v>192</v>
      </c>
      <c r="H16" s="14" t="s">
        <v>8087</v>
      </c>
      <c r="I16" s="15">
        <v>23000</v>
      </c>
      <c r="J16" s="14" t="s">
        <v>36</v>
      </c>
      <c r="K16" s="155">
        <v>39455</v>
      </c>
      <c r="L16" s="14" t="s">
        <v>1189</v>
      </c>
      <c r="M16" s="14"/>
    </row>
    <row r="17" spans="1:13" ht="31.5">
      <c r="A17" s="14">
        <v>16</v>
      </c>
      <c r="B17" s="14" t="s">
        <v>7647</v>
      </c>
      <c r="C17" s="14" t="s">
        <v>7648</v>
      </c>
      <c r="D17" s="14" t="s">
        <v>1187</v>
      </c>
      <c r="E17" s="14">
        <v>1</v>
      </c>
      <c r="F17" s="15">
        <v>758</v>
      </c>
      <c r="G17" s="14">
        <v>268</v>
      </c>
      <c r="H17" s="14" t="s">
        <v>8087</v>
      </c>
      <c r="I17" s="15">
        <v>33000</v>
      </c>
      <c r="J17" s="14" t="s">
        <v>60</v>
      </c>
      <c r="K17" s="155">
        <v>39455</v>
      </c>
      <c r="L17" s="14" t="s">
        <v>1189</v>
      </c>
      <c r="M17" s="14"/>
    </row>
    <row r="18" spans="1:13" ht="31.5">
      <c r="A18" s="14">
        <v>17</v>
      </c>
      <c r="B18" s="14" t="s">
        <v>6564</v>
      </c>
      <c r="C18" s="14" t="s">
        <v>6565</v>
      </c>
      <c r="D18" s="14" t="s">
        <v>1187</v>
      </c>
      <c r="E18" s="14">
        <v>1</v>
      </c>
      <c r="F18" s="15">
        <v>473</v>
      </c>
      <c r="G18" s="14">
        <v>564</v>
      </c>
      <c r="H18" s="14" t="s">
        <v>8087</v>
      </c>
      <c r="I18" s="15">
        <v>63000</v>
      </c>
      <c r="J18" s="14" t="s">
        <v>1193</v>
      </c>
      <c r="K18" s="155">
        <v>39455</v>
      </c>
      <c r="L18" s="14" t="s">
        <v>1189</v>
      </c>
      <c r="M18" s="14"/>
    </row>
    <row r="19" spans="1:13" ht="47.25">
      <c r="A19" s="14">
        <v>18</v>
      </c>
      <c r="B19" s="14" t="s">
        <v>6566</v>
      </c>
      <c r="C19" s="14" t="s">
        <v>2744</v>
      </c>
      <c r="D19" s="14" t="s">
        <v>1187</v>
      </c>
      <c r="E19" s="14">
        <v>1</v>
      </c>
      <c r="F19" s="15">
        <v>600</v>
      </c>
      <c r="G19" s="14">
        <v>616</v>
      </c>
      <c r="H19" s="14" t="s">
        <v>8087</v>
      </c>
      <c r="I19" s="15">
        <v>75000</v>
      </c>
      <c r="J19" s="14" t="s">
        <v>4935</v>
      </c>
      <c r="K19" s="155">
        <v>39455</v>
      </c>
      <c r="L19" s="14" t="s">
        <v>1189</v>
      </c>
      <c r="M19" s="14"/>
    </row>
    <row r="20" spans="1:13" ht="47.25">
      <c r="A20" s="14">
        <v>19</v>
      </c>
      <c r="B20" s="14" t="s">
        <v>3746</v>
      </c>
      <c r="C20" s="14" t="s">
        <v>3747</v>
      </c>
      <c r="D20" s="14" t="s">
        <v>1192</v>
      </c>
      <c r="E20" s="14">
        <v>1</v>
      </c>
      <c r="F20" s="15">
        <v>610</v>
      </c>
      <c r="G20" s="14">
        <v>272</v>
      </c>
      <c r="H20" s="14" t="s">
        <v>2161</v>
      </c>
      <c r="I20" s="15">
        <v>83000</v>
      </c>
      <c r="J20" s="14" t="s">
        <v>60</v>
      </c>
      <c r="K20" s="155">
        <v>39456</v>
      </c>
      <c r="L20" s="14" t="s">
        <v>7600</v>
      </c>
      <c r="M20" s="14"/>
    </row>
    <row r="21" spans="1:13" ht="63">
      <c r="A21" s="14">
        <v>20</v>
      </c>
      <c r="B21" s="14" t="s">
        <v>4348</v>
      </c>
      <c r="C21" s="14" t="s">
        <v>4349</v>
      </c>
      <c r="D21" s="14" t="s">
        <v>1192</v>
      </c>
      <c r="E21" s="14">
        <v>1</v>
      </c>
      <c r="F21" s="15">
        <v>730</v>
      </c>
      <c r="G21" s="14">
        <v>176</v>
      </c>
      <c r="H21" s="14" t="s">
        <v>8087</v>
      </c>
      <c r="I21" s="15">
        <v>25000</v>
      </c>
      <c r="J21" s="14" t="s">
        <v>1193</v>
      </c>
      <c r="K21" s="155">
        <v>39456</v>
      </c>
      <c r="L21" s="14" t="s">
        <v>7600</v>
      </c>
      <c r="M21" s="14"/>
    </row>
    <row r="22" spans="1:13" ht="47.25">
      <c r="A22" s="14">
        <v>21</v>
      </c>
      <c r="B22" s="104" t="s">
        <v>6723</v>
      </c>
      <c r="C22" s="104" t="s">
        <v>1211</v>
      </c>
      <c r="D22" s="104" t="s">
        <v>1162</v>
      </c>
      <c r="E22" s="104">
        <v>1</v>
      </c>
      <c r="F22" s="62">
        <v>830</v>
      </c>
      <c r="G22" s="104">
        <v>204</v>
      </c>
      <c r="H22" s="62" t="s">
        <v>8087</v>
      </c>
      <c r="I22" s="62">
        <v>0</v>
      </c>
      <c r="J22" s="104" t="s">
        <v>1188</v>
      </c>
      <c r="K22" s="156">
        <v>39456</v>
      </c>
      <c r="L22" s="104" t="s">
        <v>1212</v>
      </c>
      <c r="M22" s="104"/>
    </row>
    <row r="23" spans="1:13" ht="47.25">
      <c r="A23" s="14">
        <v>22</v>
      </c>
      <c r="B23" s="14" t="s">
        <v>5571</v>
      </c>
      <c r="C23" s="14" t="s">
        <v>5572</v>
      </c>
      <c r="D23" s="14" t="s">
        <v>1187</v>
      </c>
      <c r="E23" s="14">
        <v>1</v>
      </c>
      <c r="F23" s="15">
        <v>500</v>
      </c>
      <c r="G23" s="14">
        <v>324</v>
      </c>
      <c r="H23" s="15" t="s">
        <v>8076</v>
      </c>
      <c r="I23" s="15">
        <v>34000</v>
      </c>
      <c r="J23" s="14" t="s">
        <v>1193</v>
      </c>
      <c r="K23" s="157">
        <v>39456</v>
      </c>
      <c r="L23" s="14" t="s">
        <v>7600</v>
      </c>
      <c r="M23" s="14"/>
    </row>
    <row r="24" spans="1:13" ht="47.25">
      <c r="A24" s="14">
        <v>23</v>
      </c>
      <c r="B24" s="14" t="s">
        <v>4356</v>
      </c>
      <c r="C24" s="14" t="s">
        <v>2744</v>
      </c>
      <c r="D24" s="14" t="s">
        <v>1187</v>
      </c>
      <c r="E24" s="14" t="s">
        <v>8163</v>
      </c>
      <c r="F24" s="15">
        <v>680</v>
      </c>
      <c r="G24" s="14">
        <v>408</v>
      </c>
      <c r="H24" s="14" t="s">
        <v>3703</v>
      </c>
      <c r="I24" s="15">
        <v>96000</v>
      </c>
      <c r="J24" s="14" t="s">
        <v>4935</v>
      </c>
      <c r="K24" s="157">
        <v>39456</v>
      </c>
      <c r="L24" s="14" t="s">
        <v>7600</v>
      </c>
      <c r="M24" s="14"/>
    </row>
    <row r="25" spans="1:13" ht="47.25">
      <c r="A25" s="14">
        <v>24</v>
      </c>
      <c r="B25" s="14" t="s">
        <v>11945</v>
      </c>
      <c r="C25" s="14" t="s">
        <v>9813</v>
      </c>
      <c r="D25" s="14" t="s">
        <v>1421</v>
      </c>
      <c r="E25" s="14">
        <v>1</v>
      </c>
      <c r="F25" s="15">
        <v>1000</v>
      </c>
      <c r="G25" s="14">
        <v>380</v>
      </c>
      <c r="H25" s="14" t="s">
        <v>8087</v>
      </c>
      <c r="I25" s="15">
        <v>0</v>
      </c>
      <c r="J25" s="14" t="s">
        <v>9814</v>
      </c>
      <c r="K25" s="157">
        <v>39457</v>
      </c>
      <c r="L25" s="14" t="s">
        <v>9815</v>
      </c>
      <c r="M25" s="14"/>
    </row>
    <row r="26" spans="1:13" ht="31.5">
      <c r="A26" s="14">
        <v>25</v>
      </c>
      <c r="B26" s="14" t="s">
        <v>3833</v>
      </c>
      <c r="C26" s="14" t="s">
        <v>2744</v>
      </c>
      <c r="D26" s="14" t="s">
        <v>1187</v>
      </c>
      <c r="E26" s="14">
        <v>1</v>
      </c>
      <c r="F26" s="15">
        <v>180</v>
      </c>
      <c r="G26" s="14">
        <v>160</v>
      </c>
      <c r="H26" s="167" t="s">
        <v>8076</v>
      </c>
      <c r="I26" s="15">
        <v>19000</v>
      </c>
      <c r="J26" s="14" t="s">
        <v>4935</v>
      </c>
      <c r="K26" s="61" t="s">
        <v>3834</v>
      </c>
      <c r="L26" s="14" t="s">
        <v>1189</v>
      </c>
      <c r="M26" s="52"/>
    </row>
    <row r="27" spans="1:13" ht="47.25">
      <c r="A27" s="14">
        <v>26</v>
      </c>
      <c r="B27" s="14" t="s">
        <v>7965</v>
      </c>
      <c r="C27" s="14" t="s">
        <v>7966</v>
      </c>
      <c r="D27" s="14" t="s">
        <v>1162</v>
      </c>
      <c r="E27" s="14">
        <v>1</v>
      </c>
      <c r="F27" s="15">
        <v>2130</v>
      </c>
      <c r="G27" s="14"/>
      <c r="H27" s="14"/>
      <c r="I27" s="15"/>
      <c r="J27" s="104" t="s">
        <v>60</v>
      </c>
      <c r="K27" s="157">
        <v>39459</v>
      </c>
      <c r="L27" s="14" t="s">
        <v>7967</v>
      </c>
      <c r="M27" s="14" t="s">
        <v>7968</v>
      </c>
    </row>
    <row r="28" spans="1:13" ht="31.5">
      <c r="A28" s="14">
        <v>27</v>
      </c>
      <c r="B28" s="14" t="s">
        <v>251</v>
      </c>
      <c r="C28" s="14" t="s">
        <v>252</v>
      </c>
      <c r="D28" s="14" t="s">
        <v>1187</v>
      </c>
      <c r="E28" s="14">
        <v>1</v>
      </c>
      <c r="F28" s="15">
        <v>410</v>
      </c>
      <c r="G28" s="14">
        <v>144</v>
      </c>
      <c r="H28" s="14" t="s">
        <v>8087</v>
      </c>
      <c r="I28" s="15">
        <v>22000</v>
      </c>
      <c r="J28" s="14" t="s">
        <v>70</v>
      </c>
      <c r="K28" s="157">
        <v>39459</v>
      </c>
      <c r="L28" s="14" t="s">
        <v>7600</v>
      </c>
      <c r="M28" s="14"/>
    </row>
    <row r="29" spans="1:13" ht="31.5">
      <c r="A29" s="14">
        <v>28</v>
      </c>
      <c r="B29" s="14" t="s">
        <v>2712</v>
      </c>
      <c r="C29" s="14" t="s">
        <v>2744</v>
      </c>
      <c r="D29" s="14" t="s">
        <v>1192</v>
      </c>
      <c r="E29" s="14">
        <v>1</v>
      </c>
      <c r="F29" s="168">
        <v>5000</v>
      </c>
      <c r="G29" s="14">
        <v>80</v>
      </c>
      <c r="H29" s="167" t="s">
        <v>8076</v>
      </c>
      <c r="I29" s="15">
        <v>10000</v>
      </c>
      <c r="J29" s="14" t="s">
        <v>4935</v>
      </c>
      <c r="K29" s="157" t="s">
        <v>2713</v>
      </c>
      <c r="L29" s="14" t="s">
        <v>1189</v>
      </c>
      <c r="M29" s="52"/>
    </row>
    <row r="30" spans="1:13" ht="31.5">
      <c r="A30" s="14">
        <v>29</v>
      </c>
      <c r="B30" s="14" t="s">
        <v>2714</v>
      </c>
      <c r="C30" s="14" t="s">
        <v>2744</v>
      </c>
      <c r="D30" s="14" t="s">
        <v>1192</v>
      </c>
      <c r="E30" s="14">
        <v>1</v>
      </c>
      <c r="F30" s="15">
        <v>4350</v>
      </c>
      <c r="G30" s="14">
        <v>56</v>
      </c>
      <c r="H30" s="167" t="s">
        <v>8076</v>
      </c>
      <c r="I30" s="15">
        <v>8000</v>
      </c>
      <c r="J30" s="14" t="s">
        <v>4935</v>
      </c>
      <c r="K30" s="14" t="s">
        <v>2713</v>
      </c>
      <c r="L30" s="14" t="s">
        <v>1189</v>
      </c>
      <c r="M30" s="52"/>
    </row>
    <row r="31" spans="1:13">
      <c r="A31" s="14">
        <v>30</v>
      </c>
      <c r="B31" s="14" t="s">
        <v>2715</v>
      </c>
      <c r="C31" s="14" t="s">
        <v>2744</v>
      </c>
      <c r="D31" s="14" t="s">
        <v>1192</v>
      </c>
      <c r="E31" s="14">
        <v>1</v>
      </c>
      <c r="F31" s="15">
        <v>4450</v>
      </c>
      <c r="G31" s="14">
        <v>32</v>
      </c>
      <c r="H31" s="167" t="s">
        <v>8076</v>
      </c>
      <c r="I31" s="15">
        <v>6000</v>
      </c>
      <c r="J31" s="14" t="s">
        <v>4935</v>
      </c>
      <c r="K31" s="14" t="s">
        <v>2713</v>
      </c>
      <c r="L31" s="14" t="s">
        <v>1189</v>
      </c>
      <c r="M31" s="52"/>
    </row>
    <row r="32" spans="1:13">
      <c r="A32" s="14">
        <v>31</v>
      </c>
      <c r="B32" s="14" t="s">
        <v>2716</v>
      </c>
      <c r="C32" s="14" t="s">
        <v>2744</v>
      </c>
      <c r="D32" s="14" t="s">
        <v>1192</v>
      </c>
      <c r="E32" s="14">
        <v>1</v>
      </c>
      <c r="F32" s="15">
        <v>6600</v>
      </c>
      <c r="G32" s="14">
        <v>36</v>
      </c>
      <c r="H32" s="167" t="s">
        <v>8076</v>
      </c>
      <c r="I32" s="15">
        <v>6000</v>
      </c>
      <c r="J32" s="14" t="s">
        <v>4935</v>
      </c>
      <c r="K32" s="14" t="s">
        <v>2713</v>
      </c>
      <c r="L32" s="14" t="s">
        <v>1189</v>
      </c>
      <c r="M32" s="52"/>
    </row>
    <row r="33" spans="1:13" ht="31.5">
      <c r="A33" s="14">
        <v>32</v>
      </c>
      <c r="B33" s="14" t="s">
        <v>5991</v>
      </c>
      <c r="C33" s="14" t="s">
        <v>5992</v>
      </c>
      <c r="D33" s="14" t="s">
        <v>1162</v>
      </c>
      <c r="E33" s="14" t="s">
        <v>8163</v>
      </c>
      <c r="F33" s="15">
        <v>1540</v>
      </c>
      <c r="G33" s="14">
        <v>292</v>
      </c>
      <c r="H33" s="167" t="s">
        <v>8087</v>
      </c>
      <c r="I33" s="15">
        <v>33000</v>
      </c>
      <c r="J33" s="14" t="s">
        <v>1188</v>
      </c>
      <c r="K33" s="14" t="s">
        <v>2713</v>
      </c>
      <c r="L33" s="14" t="s">
        <v>1189</v>
      </c>
      <c r="M33" s="52"/>
    </row>
    <row r="34" spans="1:13" ht="63">
      <c r="A34" s="14">
        <v>33</v>
      </c>
      <c r="B34" s="14" t="s">
        <v>1185</v>
      </c>
      <c r="C34" s="14" t="s">
        <v>1186</v>
      </c>
      <c r="D34" s="14" t="s">
        <v>1187</v>
      </c>
      <c r="E34" s="14">
        <v>1</v>
      </c>
      <c r="F34" s="15">
        <v>700</v>
      </c>
      <c r="G34" s="14">
        <v>240</v>
      </c>
      <c r="H34" s="14" t="s">
        <v>8087</v>
      </c>
      <c r="I34" s="15">
        <v>30000</v>
      </c>
      <c r="J34" s="14" t="s">
        <v>1188</v>
      </c>
      <c r="K34" s="158">
        <v>39465</v>
      </c>
      <c r="L34" s="14" t="s">
        <v>1189</v>
      </c>
      <c r="M34" s="14"/>
    </row>
    <row r="35" spans="1:13" ht="31.5">
      <c r="A35" s="14">
        <v>34</v>
      </c>
      <c r="B35" s="14" t="s">
        <v>2717</v>
      </c>
      <c r="C35" s="14" t="s">
        <v>2744</v>
      </c>
      <c r="D35" s="14" t="s">
        <v>1187</v>
      </c>
      <c r="E35" s="14">
        <v>1</v>
      </c>
      <c r="F35" s="15">
        <v>410</v>
      </c>
      <c r="G35" s="14">
        <v>224</v>
      </c>
      <c r="H35" s="167" t="s">
        <v>8076</v>
      </c>
      <c r="I35" s="15">
        <v>23000</v>
      </c>
      <c r="J35" s="14" t="s">
        <v>4935</v>
      </c>
      <c r="K35" s="14" t="s">
        <v>2713</v>
      </c>
      <c r="L35" s="14" t="s">
        <v>1189</v>
      </c>
      <c r="M35" s="52"/>
    </row>
    <row r="36" spans="1:13" ht="31.5">
      <c r="A36" s="14">
        <v>35</v>
      </c>
      <c r="B36" s="14" t="s">
        <v>2718</v>
      </c>
      <c r="C36" s="14" t="s">
        <v>2719</v>
      </c>
      <c r="D36" s="14" t="s">
        <v>1187</v>
      </c>
      <c r="E36" s="14">
        <v>1</v>
      </c>
      <c r="F36" s="15">
        <v>670</v>
      </c>
      <c r="G36" s="14">
        <v>346</v>
      </c>
      <c r="H36" s="167" t="s">
        <v>8087</v>
      </c>
      <c r="I36" s="58">
        <v>39000</v>
      </c>
      <c r="J36" s="14" t="s">
        <v>4935</v>
      </c>
      <c r="K36" s="14" t="s">
        <v>2713</v>
      </c>
      <c r="L36" s="14" t="s">
        <v>1189</v>
      </c>
      <c r="M36" s="52"/>
    </row>
    <row r="37" spans="1:13">
      <c r="A37" s="14">
        <v>36</v>
      </c>
      <c r="B37" s="14" t="s">
        <v>1190</v>
      </c>
      <c r="C37" s="14" t="s">
        <v>1191</v>
      </c>
      <c r="D37" s="14" t="s">
        <v>1192</v>
      </c>
      <c r="E37" s="14">
        <v>1</v>
      </c>
      <c r="F37" s="15">
        <v>600</v>
      </c>
      <c r="G37" s="14">
        <v>264</v>
      </c>
      <c r="H37" s="14" t="s">
        <v>8076</v>
      </c>
      <c r="I37" s="15">
        <v>27000</v>
      </c>
      <c r="J37" s="14" t="s">
        <v>1193</v>
      </c>
      <c r="K37" s="14" t="s">
        <v>1194</v>
      </c>
      <c r="L37" s="14" t="s">
        <v>1189</v>
      </c>
      <c r="M37" s="14"/>
    </row>
    <row r="38" spans="1:13" ht="31.5">
      <c r="A38" s="14">
        <v>37</v>
      </c>
      <c r="B38" s="14" t="s">
        <v>1550</v>
      </c>
      <c r="C38" s="14" t="s">
        <v>1551</v>
      </c>
      <c r="D38" s="14" t="s">
        <v>1192</v>
      </c>
      <c r="E38" s="14">
        <v>1</v>
      </c>
      <c r="F38" s="15">
        <v>500</v>
      </c>
      <c r="G38" s="14">
        <v>172</v>
      </c>
      <c r="H38" s="14" t="s">
        <v>8087</v>
      </c>
      <c r="I38" s="15">
        <v>22000</v>
      </c>
      <c r="J38" s="14" t="s">
        <v>1193</v>
      </c>
      <c r="K38" s="14" t="s">
        <v>1194</v>
      </c>
      <c r="L38" s="14" t="s">
        <v>1189</v>
      </c>
      <c r="M38" s="14"/>
    </row>
    <row r="39" spans="1:13" ht="47.25">
      <c r="A39" s="14">
        <v>38</v>
      </c>
      <c r="B39" s="14" t="s">
        <v>2722</v>
      </c>
      <c r="C39" s="14" t="s">
        <v>3491</v>
      </c>
      <c r="D39" s="14" t="s">
        <v>1421</v>
      </c>
      <c r="E39" s="14" t="s">
        <v>8163</v>
      </c>
      <c r="F39" s="15">
        <v>540</v>
      </c>
      <c r="G39" s="14">
        <v>388</v>
      </c>
      <c r="H39" s="167" t="s">
        <v>8087</v>
      </c>
      <c r="I39" s="15">
        <v>48000</v>
      </c>
      <c r="J39" s="14" t="s">
        <v>1193</v>
      </c>
      <c r="K39" s="14" t="s">
        <v>1194</v>
      </c>
      <c r="L39" s="14" t="s">
        <v>2723</v>
      </c>
      <c r="M39" s="52"/>
    </row>
    <row r="40" spans="1:13" ht="47.25">
      <c r="A40" s="14">
        <v>39</v>
      </c>
      <c r="B40" s="14" t="s">
        <v>4002</v>
      </c>
      <c r="C40" s="14" t="s">
        <v>3491</v>
      </c>
      <c r="D40" s="14" t="s">
        <v>1421</v>
      </c>
      <c r="E40" s="14" t="s">
        <v>8163</v>
      </c>
      <c r="F40" s="15">
        <v>540</v>
      </c>
      <c r="G40" s="14">
        <v>404</v>
      </c>
      <c r="H40" s="167" t="s">
        <v>8087</v>
      </c>
      <c r="I40" s="15">
        <v>50000</v>
      </c>
      <c r="J40" s="14" t="s">
        <v>1193</v>
      </c>
      <c r="K40" s="14" t="s">
        <v>1194</v>
      </c>
      <c r="L40" s="14" t="s">
        <v>2723</v>
      </c>
      <c r="M40" s="52"/>
    </row>
    <row r="41" spans="1:13" ht="47.25">
      <c r="A41" s="14">
        <v>40</v>
      </c>
      <c r="B41" s="14" t="s">
        <v>4003</v>
      </c>
      <c r="C41" s="14" t="s">
        <v>3491</v>
      </c>
      <c r="D41" s="14" t="s">
        <v>1421</v>
      </c>
      <c r="E41" s="14" t="s">
        <v>8163</v>
      </c>
      <c r="F41" s="15">
        <v>1000</v>
      </c>
      <c r="G41" s="14">
        <v>486</v>
      </c>
      <c r="H41" s="167" t="s">
        <v>8087</v>
      </c>
      <c r="I41" s="15">
        <v>60000</v>
      </c>
      <c r="J41" s="14" t="s">
        <v>1193</v>
      </c>
      <c r="K41" s="14" t="s">
        <v>1194</v>
      </c>
      <c r="L41" s="14" t="s">
        <v>2723</v>
      </c>
      <c r="M41" s="52"/>
    </row>
    <row r="42" spans="1:13" ht="31.5">
      <c r="A42" s="14">
        <v>41</v>
      </c>
      <c r="B42" s="14" t="s">
        <v>2720</v>
      </c>
      <c r="C42" s="14" t="s">
        <v>2721</v>
      </c>
      <c r="D42" s="14" t="s">
        <v>1187</v>
      </c>
      <c r="E42" s="14">
        <v>1</v>
      </c>
      <c r="F42" s="15">
        <v>500</v>
      </c>
      <c r="G42" s="14">
        <v>264</v>
      </c>
      <c r="H42" s="167" t="s">
        <v>8087</v>
      </c>
      <c r="I42" s="15">
        <v>30000</v>
      </c>
      <c r="J42" s="14" t="s">
        <v>1188</v>
      </c>
      <c r="K42" s="14" t="s">
        <v>1194</v>
      </c>
      <c r="L42" s="14" t="s">
        <v>1189</v>
      </c>
      <c r="M42" s="52"/>
    </row>
    <row r="43" spans="1:13" ht="63">
      <c r="A43" s="14">
        <v>42</v>
      </c>
      <c r="B43" s="14" t="s">
        <v>7677</v>
      </c>
      <c r="C43" s="14" t="s">
        <v>7678</v>
      </c>
      <c r="D43" s="14" t="s">
        <v>1162</v>
      </c>
      <c r="E43" s="14">
        <v>1</v>
      </c>
      <c r="F43" s="15">
        <v>700</v>
      </c>
      <c r="G43" s="14">
        <v>312</v>
      </c>
      <c r="H43" s="14" t="s">
        <v>8076</v>
      </c>
      <c r="I43" s="15">
        <v>39000</v>
      </c>
      <c r="J43" s="14" t="s">
        <v>36</v>
      </c>
      <c r="K43" s="157">
        <v>39488</v>
      </c>
      <c r="L43" s="14" t="s">
        <v>7600</v>
      </c>
      <c r="M43" s="14"/>
    </row>
    <row r="44" spans="1:13" ht="31.5">
      <c r="A44" s="14">
        <v>43</v>
      </c>
      <c r="B44" s="14" t="s">
        <v>4922</v>
      </c>
      <c r="C44" s="14" t="s">
        <v>4923</v>
      </c>
      <c r="D44" s="14" t="s">
        <v>1192</v>
      </c>
      <c r="E44" s="14">
        <v>1</v>
      </c>
      <c r="F44" s="15">
        <v>645</v>
      </c>
      <c r="G44" s="14">
        <v>664</v>
      </c>
      <c r="H44" s="14" t="s">
        <v>8087</v>
      </c>
      <c r="I44" s="15">
        <v>70000</v>
      </c>
      <c r="J44" s="14" t="s">
        <v>1193</v>
      </c>
      <c r="K44" s="14" t="s">
        <v>1553</v>
      </c>
      <c r="L44" s="14" t="s">
        <v>1189</v>
      </c>
      <c r="M44" s="14"/>
    </row>
    <row r="45" spans="1:13" ht="31.5">
      <c r="A45" s="14">
        <v>44</v>
      </c>
      <c r="B45" s="14" t="s">
        <v>4928</v>
      </c>
      <c r="C45" s="14" t="s">
        <v>4929</v>
      </c>
      <c r="D45" s="14" t="s">
        <v>1192</v>
      </c>
      <c r="E45" s="14" t="s">
        <v>8163</v>
      </c>
      <c r="F45" s="15">
        <v>600</v>
      </c>
      <c r="G45" s="14">
        <v>204</v>
      </c>
      <c r="H45" s="14" t="s">
        <v>8076</v>
      </c>
      <c r="I45" s="15">
        <v>21000</v>
      </c>
      <c r="J45" s="14" t="s">
        <v>1193</v>
      </c>
      <c r="K45" s="14" t="s">
        <v>1553</v>
      </c>
      <c r="L45" s="14" t="s">
        <v>1189</v>
      </c>
      <c r="M45" s="14"/>
    </row>
    <row r="46" spans="1:13" ht="31.5">
      <c r="A46" s="14">
        <v>45</v>
      </c>
      <c r="B46" s="14" t="s">
        <v>4920</v>
      </c>
      <c r="C46" s="14" t="s">
        <v>4921</v>
      </c>
      <c r="D46" s="14" t="s">
        <v>1162</v>
      </c>
      <c r="E46" s="14">
        <v>1</v>
      </c>
      <c r="F46" s="15">
        <v>1000</v>
      </c>
      <c r="G46" s="14">
        <v>232</v>
      </c>
      <c r="H46" s="14" t="s">
        <v>8087</v>
      </c>
      <c r="I46" s="15">
        <v>45000</v>
      </c>
      <c r="J46" s="14" t="s">
        <v>1193</v>
      </c>
      <c r="K46" s="14" t="s">
        <v>1553</v>
      </c>
      <c r="L46" s="14" t="s">
        <v>1189</v>
      </c>
      <c r="M46" s="14"/>
    </row>
    <row r="47" spans="1:13" ht="63">
      <c r="A47" s="14">
        <v>46</v>
      </c>
      <c r="B47" s="14" t="s">
        <v>4930</v>
      </c>
      <c r="C47" s="14" t="s">
        <v>4931</v>
      </c>
      <c r="D47" s="14" t="s">
        <v>1162</v>
      </c>
      <c r="E47" s="14">
        <v>1</v>
      </c>
      <c r="F47" s="15">
        <v>950</v>
      </c>
      <c r="G47" s="14">
        <v>92</v>
      </c>
      <c r="H47" s="14" t="s">
        <v>4932</v>
      </c>
      <c r="I47" s="15" t="s">
        <v>2750</v>
      </c>
      <c r="J47" s="104" t="s">
        <v>1188</v>
      </c>
      <c r="K47" s="14" t="s">
        <v>1553</v>
      </c>
      <c r="L47" s="14" t="s">
        <v>1552</v>
      </c>
      <c r="M47" s="14"/>
    </row>
    <row r="48" spans="1:13">
      <c r="A48" s="14">
        <v>47</v>
      </c>
      <c r="B48" s="14" t="s">
        <v>4918</v>
      </c>
      <c r="C48" s="14" t="s">
        <v>4642</v>
      </c>
      <c r="D48" s="14" t="s">
        <v>1421</v>
      </c>
      <c r="E48" s="14" t="s">
        <v>8163</v>
      </c>
      <c r="F48" s="15">
        <v>5000</v>
      </c>
      <c r="G48" s="14">
        <v>30</v>
      </c>
      <c r="H48" s="14" t="s">
        <v>4919</v>
      </c>
      <c r="I48" s="15">
        <v>4000</v>
      </c>
      <c r="J48" s="104" t="s">
        <v>1193</v>
      </c>
      <c r="K48" s="14" t="s">
        <v>1553</v>
      </c>
      <c r="L48" s="14" t="s">
        <v>1552</v>
      </c>
      <c r="M48" s="14"/>
    </row>
    <row r="49" spans="1:13" ht="47.25">
      <c r="A49" s="14">
        <v>48</v>
      </c>
      <c r="B49" s="14" t="s">
        <v>4924</v>
      </c>
      <c r="C49" s="14" t="s">
        <v>4925</v>
      </c>
      <c r="D49" s="14" t="s">
        <v>1421</v>
      </c>
      <c r="E49" s="14">
        <v>1</v>
      </c>
      <c r="F49" s="15">
        <v>1000</v>
      </c>
      <c r="G49" s="14">
        <v>510</v>
      </c>
      <c r="H49" s="14" t="s">
        <v>8087</v>
      </c>
      <c r="I49" s="15" t="s">
        <v>2750</v>
      </c>
      <c r="J49" s="14" t="s">
        <v>4926</v>
      </c>
      <c r="K49" s="14" t="s">
        <v>1553</v>
      </c>
      <c r="L49" s="14" t="s">
        <v>4927</v>
      </c>
      <c r="M49" s="14"/>
    </row>
    <row r="50" spans="1:13" ht="47.25">
      <c r="A50" s="14">
        <v>49</v>
      </c>
      <c r="B50" s="14" t="s">
        <v>37</v>
      </c>
      <c r="C50" s="14" t="s">
        <v>38</v>
      </c>
      <c r="D50" s="14" t="s">
        <v>1187</v>
      </c>
      <c r="E50" s="14">
        <v>1</v>
      </c>
      <c r="F50" s="15">
        <v>1000</v>
      </c>
      <c r="G50" s="14">
        <v>416</v>
      </c>
      <c r="H50" s="14" t="s">
        <v>8087</v>
      </c>
      <c r="I50" s="15">
        <v>46000</v>
      </c>
      <c r="J50" s="14" t="s">
        <v>36</v>
      </c>
      <c r="K50" s="14" t="s">
        <v>1553</v>
      </c>
      <c r="L50" s="14" t="s">
        <v>1189</v>
      </c>
      <c r="M50" s="14"/>
    </row>
    <row r="51" spans="1:13" ht="63">
      <c r="A51" s="14">
        <v>50</v>
      </c>
      <c r="B51" s="14" t="s">
        <v>35</v>
      </c>
      <c r="C51" s="14" t="s">
        <v>9734</v>
      </c>
      <c r="D51" s="14" t="s">
        <v>4473</v>
      </c>
      <c r="E51" s="14">
        <v>1</v>
      </c>
      <c r="F51" s="15">
        <v>1500</v>
      </c>
      <c r="G51" s="14">
        <v>332</v>
      </c>
      <c r="H51" s="14" t="s">
        <v>8087</v>
      </c>
      <c r="I51" s="15" t="s">
        <v>2750</v>
      </c>
      <c r="J51" s="14" t="s">
        <v>36</v>
      </c>
      <c r="K51" s="14" t="s">
        <v>1553</v>
      </c>
      <c r="L51" s="14" t="s">
        <v>1189</v>
      </c>
      <c r="M51" s="14"/>
    </row>
    <row r="52" spans="1:13" ht="63">
      <c r="A52" s="14">
        <v>51</v>
      </c>
      <c r="B52" s="14" t="s">
        <v>1566</v>
      </c>
      <c r="C52" s="14" t="s">
        <v>1567</v>
      </c>
      <c r="D52" s="14" t="s">
        <v>1192</v>
      </c>
      <c r="E52" s="14">
        <v>1</v>
      </c>
      <c r="F52" s="15">
        <v>640</v>
      </c>
      <c r="G52" s="14">
        <v>268</v>
      </c>
      <c r="H52" s="14" t="s">
        <v>8087</v>
      </c>
      <c r="I52" s="15">
        <v>32000</v>
      </c>
      <c r="J52" s="14" t="s">
        <v>60</v>
      </c>
      <c r="K52" s="14" t="s">
        <v>4936</v>
      </c>
      <c r="L52" s="14" t="s">
        <v>1189</v>
      </c>
      <c r="M52" s="14"/>
    </row>
    <row r="53" spans="1:13" ht="31.5">
      <c r="A53" s="14">
        <v>52</v>
      </c>
      <c r="B53" s="14" t="s">
        <v>64</v>
      </c>
      <c r="C53" s="14" t="s">
        <v>65</v>
      </c>
      <c r="D53" s="14" t="s">
        <v>1192</v>
      </c>
      <c r="E53" s="14">
        <v>1</v>
      </c>
      <c r="F53" s="15">
        <v>620</v>
      </c>
      <c r="G53" s="14">
        <v>486</v>
      </c>
      <c r="H53" s="14" t="s">
        <v>1228</v>
      </c>
      <c r="I53" s="15">
        <v>60000</v>
      </c>
      <c r="J53" s="14" t="s">
        <v>1193</v>
      </c>
      <c r="K53" s="14" t="s">
        <v>4936</v>
      </c>
      <c r="L53" s="14" t="s">
        <v>1552</v>
      </c>
      <c r="M53" s="14"/>
    </row>
    <row r="54" spans="1:13" ht="78.75">
      <c r="A54" s="14">
        <v>53</v>
      </c>
      <c r="B54" s="14" t="s">
        <v>39</v>
      </c>
      <c r="C54" s="14" t="s">
        <v>2744</v>
      </c>
      <c r="D54" s="14" t="s">
        <v>1162</v>
      </c>
      <c r="E54" s="14">
        <v>1</v>
      </c>
      <c r="F54" s="15">
        <v>1340</v>
      </c>
      <c r="G54" s="14">
        <v>24</v>
      </c>
      <c r="H54" s="14" t="s">
        <v>8076</v>
      </c>
      <c r="I54" s="15">
        <v>5000</v>
      </c>
      <c r="J54" s="14" t="s">
        <v>4935</v>
      </c>
      <c r="K54" s="14" t="s">
        <v>4936</v>
      </c>
      <c r="L54" s="14" t="s">
        <v>1189</v>
      </c>
      <c r="M54" s="14"/>
    </row>
    <row r="55" spans="1:13" ht="31.5">
      <c r="A55" s="14">
        <v>54</v>
      </c>
      <c r="B55" s="14" t="s">
        <v>61</v>
      </c>
      <c r="C55" s="14" t="s">
        <v>62</v>
      </c>
      <c r="D55" s="14" t="s">
        <v>1162</v>
      </c>
      <c r="E55" s="14">
        <v>1</v>
      </c>
      <c r="F55" s="15">
        <v>500</v>
      </c>
      <c r="G55" s="14">
        <v>348</v>
      </c>
      <c r="H55" s="14" t="s">
        <v>8087</v>
      </c>
      <c r="I55" s="15">
        <v>76000</v>
      </c>
      <c r="J55" s="14" t="s">
        <v>36</v>
      </c>
      <c r="K55" s="14" t="s">
        <v>4936</v>
      </c>
      <c r="L55" s="14" t="s">
        <v>1552</v>
      </c>
      <c r="M55" s="14"/>
    </row>
    <row r="56" spans="1:13" ht="31.5">
      <c r="A56" s="14">
        <v>55</v>
      </c>
      <c r="B56" s="14" t="s">
        <v>63</v>
      </c>
      <c r="C56" s="14" t="s">
        <v>1541</v>
      </c>
      <c r="D56" s="14" t="s">
        <v>1162</v>
      </c>
      <c r="E56" s="14">
        <v>1</v>
      </c>
      <c r="F56" s="15">
        <v>2000</v>
      </c>
      <c r="G56" s="14">
        <v>328</v>
      </c>
      <c r="H56" s="14" t="s">
        <v>8087</v>
      </c>
      <c r="I56" s="15" t="s">
        <v>2750</v>
      </c>
      <c r="J56" s="14" t="s">
        <v>36</v>
      </c>
      <c r="K56" s="14" t="s">
        <v>4936</v>
      </c>
      <c r="L56" s="14" t="s">
        <v>1552</v>
      </c>
      <c r="M56" s="14"/>
    </row>
    <row r="57" spans="1:13" ht="47.25">
      <c r="A57" s="14">
        <v>56</v>
      </c>
      <c r="B57" s="14" t="s">
        <v>4933</v>
      </c>
      <c r="C57" s="14" t="s">
        <v>4934</v>
      </c>
      <c r="D57" s="14" t="s">
        <v>1187</v>
      </c>
      <c r="E57" s="14" t="s">
        <v>8163</v>
      </c>
      <c r="F57" s="15">
        <v>420</v>
      </c>
      <c r="G57" s="14">
        <v>384</v>
      </c>
      <c r="H57" s="14" t="s">
        <v>8076</v>
      </c>
      <c r="I57" s="15">
        <v>38000</v>
      </c>
      <c r="J57" s="14" t="s">
        <v>4935</v>
      </c>
      <c r="K57" s="14" t="s">
        <v>4936</v>
      </c>
      <c r="L57" s="14" t="s">
        <v>1189</v>
      </c>
      <c r="M57" s="14"/>
    </row>
    <row r="58" spans="1:13" ht="47.25">
      <c r="A58" s="14">
        <v>57</v>
      </c>
      <c r="B58" s="14" t="s">
        <v>3781</v>
      </c>
      <c r="C58" s="14" t="s">
        <v>2744</v>
      </c>
      <c r="D58" s="14" t="s">
        <v>1187</v>
      </c>
      <c r="E58" s="14">
        <v>1</v>
      </c>
      <c r="F58" s="15">
        <v>1150</v>
      </c>
      <c r="G58" s="14">
        <v>52</v>
      </c>
      <c r="H58" s="14" t="s">
        <v>8076</v>
      </c>
      <c r="I58" s="15">
        <v>8000</v>
      </c>
      <c r="J58" s="14" t="s">
        <v>4935</v>
      </c>
      <c r="K58" s="14" t="s">
        <v>4936</v>
      </c>
      <c r="L58" s="14" t="s">
        <v>1189</v>
      </c>
      <c r="M58" s="14"/>
    </row>
    <row r="59" spans="1:13" ht="63">
      <c r="A59" s="14">
        <v>58</v>
      </c>
      <c r="B59" s="14" t="s">
        <v>40</v>
      </c>
      <c r="C59" s="14" t="s">
        <v>2744</v>
      </c>
      <c r="D59" s="14" t="s">
        <v>1187</v>
      </c>
      <c r="E59" s="14">
        <v>1</v>
      </c>
      <c r="F59" s="15">
        <v>1290</v>
      </c>
      <c r="G59" s="14">
        <v>376</v>
      </c>
      <c r="H59" s="14" t="s">
        <v>8076</v>
      </c>
      <c r="I59" s="15">
        <v>37000</v>
      </c>
      <c r="J59" s="14" t="s">
        <v>4935</v>
      </c>
      <c r="K59" s="14" t="s">
        <v>4936</v>
      </c>
      <c r="L59" s="14" t="s">
        <v>1189</v>
      </c>
      <c r="M59" s="14"/>
    </row>
    <row r="60" spans="1:13" ht="47.25">
      <c r="A60" s="14">
        <v>59</v>
      </c>
      <c r="B60" s="14" t="s">
        <v>41</v>
      </c>
      <c r="C60" s="14" t="s">
        <v>42</v>
      </c>
      <c r="D60" s="14" t="s">
        <v>1187</v>
      </c>
      <c r="E60" s="14">
        <v>1</v>
      </c>
      <c r="F60" s="15">
        <v>500</v>
      </c>
      <c r="G60" s="14">
        <v>140</v>
      </c>
      <c r="H60" s="14" t="s">
        <v>8076</v>
      </c>
      <c r="I60" s="15">
        <v>16000</v>
      </c>
      <c r="J60" s="14" t="s">
        <v>4935</v>
      </c>
      <c r="K60" s="14" t="s">
        <v>4936</v>
      </c>
      <c r="L60" s="14" t="s">
        <v>1189</v>
      </c>
      <c r="M60" s="14"/>
    </row>
    <row r="61" spans="1:13" ht="31.5">
      <c r="A61" s="14">
        <v>60</v>
      </c>
      <c r="B61" s="14" t="s">
        <v>43</v>
      </c>
      <c r="C61" s="14" t="s">
        <v>2744</v>
      </c>
      <c r="D61" s="14" t="s">
        <v>1187</v>
      </c>
      <c r="E61" s="14">
        <v>1</v>
      </c>
      <c r="F61" s="15">
        <v>2650</v>
      </c>
      <c r="G61" s="14">
        <v>56</v>
      </c>
      <c r="H61" s="14" t="s">
        <v>8076</v>
      </c>
      <c r="I61" s="15">
        <v>8000</v>
      </c>
      <c r="J61" s="14" t="s">
        <v>4935</v>
      </c>
      <c r="K61" s="14" t="s">
        <v>4936</v>
      </c>
      <c r="L61" s="14" t="s">
        <v>1189</v>
      </c>
      <c r="M61" s="14"/>
    </row>
    <row r="62" spans="1:13" ht="78.75">
      <c r="A62" s="14">
        <v>61</v>
      </c>
      <c r="B62" s="14" t="s">
        <v>44</v>
      </c>
      <c r="C62" s="14" t="s">
        <v>2744</v>
      </c>
      <c r="D62" s="14" t="s">
        <v>1187</v>
      </c>
      <c r="E62" s="14">
        <v>1</v>
      </c>
      <c r="F62" s="15">
        <v>830</v>
      </c>
      <c r="G62" s="14">
        <v>116</v>
      </c>
      <c r="H62" s="14" t="s">
        <v>8076</v>
      </c>
      <c r="I62" s="15">
        <v>13000</v>
      </c>
      <c r="J62" s="14" t="s">
        <v>4935</v>
      </c>
      <c r="K62" s="14" t="s">
        <v>4936</v>
      </c>
      <c r="L62" s="14" t="s">
        <v>1189</v>
      </c>
      <c r="M62" s="14"/>
    </row>
    <row r="63" spans="1:13" ht="31.5">
      <c r="A63" s="14">
        <v>62</v>
      </c>
      <c r="B63" s="14" t="s">
        <v>3823</v>
      </c>
      <c r="C63" s="14" t="s">
        <v>2744</v>
      </c>
      <c r="D63" s="14" t="s">
        <v>1187</v>
      </c>
      <c r="E63" s="14">
        <v>1</v>
      </c>
      <c r="F63" s="15">
        <v>610</v>
      </c>
      <c r="G63" s="14">
        <v>68</v>
      </c>
      <c r="H63" s="14" t="s">
        <v>8076</v>
      </c>
      <c r="I63" s="15">
        <v>9000</v>
      </c>
      <c r="J63" s="14" t="s">
        <v>4935</v>
      </c>
      <c r="K63" s="14" t="s">
        <v>4936</v>
      </c>
      <c r="L63" s="14" t="s">
        <v>1189</v>
      </c>
      <c r="M63" s="14"/>
    </row>
    <row r="64" spans="1:13" ht="47.25">
      <c r="A64" s="14">
        <v>63</v>
      </c>
      <c r="B64" s="14" t="s">
        <v>3824</v>
      </c>
      <c r="C64" s="14" t="s">
        <v>2744</v>
      </c>
      <c r="D64" s="14" t="s">
        <v>1187</v>
      </c>
      <c r="E64" s="14" t="s">
        <v>8163</v>
      </c>
      <c r="F64" s="15">
        <v>980</v>
      </c>
      <c r="G64" s="14">
        <v>72</v>
      </c>
      <c r="H64" s="14" t="s">
        <v>8076</v>
      </c>
      <c r="I64" s="15">
        <v>9000</v>
      </c>
      <c r="J64" s="14" t="s">
        <v>4935</v>
      </c>
      <c r="K64" s="14" t="s">
        <v>4936</v>
      </c>
      <c r="L64" s="14" t="s">
        <v>1189</v>
      </c>
      <c r="M64" s="14"/>
    </row>
    <row r="65" spans="1:13" ht="47.25">
      <c r="A65" s="14">
        <v>64</v>
      </c>
      <c r="B65" s="14" t="s">
        <v>3825</v>
      </c>
      <c r="C65" s="14" t="s">
        <v>2744</v>
      </c>
      <c r="D65" s="14" t="s">
        <v>1187</v>
      </c>
      <c r="E65" s="14">
        <v>1</v>
      </c>
      <c r="F65" s="15">
        <v>1000</v>
      </c>
      <c r="G65" s="14">
        <v>136</v>
      </c>
      <c r="H65" s="14" t="s">
        <v>8076</v>
      </c>
      <c r="I65" s="15">
        <v>16000</v>
      </c>
      <c r="J65" s="14" t="s">
        <v>4935</v>
      </c>
      <c r="K65" s="14" t="s">
        <v>4936</v>
      </c>
      <c r="L65" s="14" t="s">
        <v>1189</v>
      </c>
      <c r="M65" s="14"/>
    </row>
    <row r="66" spans="1:13" ht="47.25">
      <c r="A66" s="14">
        <v>65</v>
      </c>
      <c r="B66" s="14" t="s">
        <v>3826</v>
      </c>
      <c r="C66" s="14" t="s">
        <v>2744</v>
      </c>
      <c r="D66" s="14" t="s">
        <v>1187</v>
      </c>
      <c r="E66" s="14">
        <v>1</v>
      </c>
      <c r="F66" s="15">
        <v>930</v>
      </c>
      <c r="G66" s="14">
        <v>140</v>
      </c>
      <c r="H66" s="14" t="s">
        <v>8076</v>
      </c>
      <c r="I66" s="15">
        <v>16000</v>
      </c>
      <c r="J66" s="14" t="s">
        <v>4935</v>
      </c>
      <c r="K66" s="14" t="s">
        <v>4936</v>
      </c>
      <c r="L66" s="14" t="s">
        <v>1189</v>
      </c>
      <c r="M66" s="14"/>
    </row>
    <row r="67" spans="1:13" ht="31.5">
      <c r="A67" s="14">
        <v>66</v>
      </c>
      <c r="B67" s="14" t="s">
        <v>3827</v>
      </c>
      <c r="C67" s="14" t="s">
        <v>2744</v>
      </c>
      <c r="D67" s="14" t="s">
        <v>1187</v>
      </c>
      <c r="E67" s="14">
        <v>1</v>
      </c>
      <c r="F67" s="15">
        <v>475</v>
      </c>
      <c r="G67" s="14">
        <v>316</v>
      </c>
      <c r="H67" s="14" t="s">
        <v>8087</v>
      </c>
      <c r="I67" s="15">
        <v>36000</v>
      </c>
      <c r="J67" s="14" t="s">
        <v>4935</v>
      </c>
      <c r="K67" s="14" t="s">
        <v>4936</v>
      </c>
      <c r="L67" s="14" t="s">
        <v>1189</v>
      </c>
      <c r="M67" s="14"/>
    </row>
    <row r="68" spans="1:13" ht="31.5">
      <c r="A68" s="14">
        <v>67</v>
      </c>
      <c r="B68" s="14" t="s">
        <v>66</v>
      </c>
      <c r="C68" s="14" t="s">
        <v>67</v>
      </c>
      <c r="D68" s="14" t="s">
        <v>4473</v>
      </c>
      <c r="E68" s="14">
        <v>1</v>
      </c>
      <c r="F68" s="15">
        <v>2000</v>
      </c>
      <c r="G68" s="14">
        <v>596</v>
      </c>
      <c r="H68" s="14" t="s">
        <v>2161</v>
      </c>
      <c r="I68" s="15" t="s">
        <v>2750</v>
      </c>
      <c r="J68" s="14" t="s">
        <v>1193</v>
      </c>
      <c r="K68" s="14" t="s">
        <v>4936</v>
      </c>
      <c r="L68" s="14" t="s">
        <v>1552</v>
      </c>
      <c r="M68" s="14"/>
    </row>
    <row r="69" spans="1:13" ht="47.25">
      <c r="A69" s="14">
        <v>68</v>
      </c>
      <c r="B69" s="14" t="s">
        <v>68</v>
      </c>
      <c r="C69" s="14" t="s">
        <v>69</v>
      </c>
      <c r="D69" s="14" t="s">
        <v>4473</v>
      </c>
      <c r="E69" s="14">
        <v>1</v>
      </c>
      <c r="F69" s="15">
        <v>2000</v>
      </c>
      <c r="G69" s="14">
        <v>944</v>
      </c>
      <c r="H69" s="14" t="s">
        <v>2161</v>
      </c>
      <c r="I69" s="15">
        <v>250000</v>
      </c>
      <c r="J69" s="14" t="s">
        <v>70</v>
      </c>
      <c r="K69" s="14" t="s">
        <v>4936</v>
      </c>
      <c r="L69" s="14" t="s">
        <v>1552</v>
      </c>
      <c r="M69" s="14"/>
    </row>
    <row r="70" spans="1:13" ht="31.5">
      <c r="A70" s="14">
        <v>69</v>
      </c>
      <c r="B70" s="14" t="s">
        <v>7524</v>
      </c>
      <c r="C70" s="14" t="s">
        <v>2744</v>
      </c>
      <c r="D70" s="14" t="s">
        <v>1187</v>
      </c>
      <c r="E70" s="14">
        <v>1</v>
      </c>
      <c r="F70" s="15">
        <v>1650</v>
      </c>
      <c r="G70" s="14">
        <v>64</v>
      </c>
      <c r="H70" s="15" t="s">
        <v>8076</v>
      </c>
      <c r="I70" s="15">
        <v>9500</v>
      </c>
      <c r="J70" s="14" t="s">
        <v>4935</v>
      </c>
      <c r="K70" s="157">
        <v>39516</v>
      </c>
      <c r="L70" s="14" t="s">
        <v>7600</v>
      </c>
      <c r="M70" s="14"/>
    </row>
    <row r="71" spans="1:13" ht="47.25">
      <c r="A71" s="14">
        <v>70</v>
      </c>
      <c r="B71" s="14" t="s">
        <v>4347</v>
      </c>
      <c r="C71" s="14" t="s">
        <v>2744</v>
      </c>
      <c r="D71" s="14" t="s">
        <v>1187</v>
      </c>
      <c r="E71" s="14">
        <v>1</v>
      </c>
      <c r="F71" s="15">
        <v>1100</v>
      </c>
      <c r="G71" s="14">
        <v>148</v>
      </c>
      <c r="H71" s="14" t="s">
        <v>8076</v>
      </c>
      <c r="I71" s="15">
        <v>18000</v>
      </c>
      <c r="J71" s="14" t="s">
        <v>4935</v>
      </c>
      <c r="K71" s="157">
        <v>39516</v>
      </c>
      <c r="L71" s="14" t="s">
        <v>7600</v>
      </c>
      <c r="M71" s="14"/>
    </row>
    <row r="72" spans="1:13" ht="173.25">
      <c r="A72" s="14">
        <v>71</v>
      </c>
      <c r="B72" s="14" t="s">
        <v>1195</v>
      </c>
      <c r="C72" s="14" t="s">
        <v>2744</v>
      </c>
      <c r="D72" s="14" t="s">
        <v>1187</v>
      </c>
      <c r="E72" s="14">
        <v>1</v>
      </c>
      <c r="F72" s="15">
        <v>1000</v>
      </c>
      <c r="G72" s="14">
        <v>180</v>
      </c>
      <c r="H72" s="14" t="s">
        <v>8076</v>
      </c>
      <c r="I72" s="15">
        <v>21000</v>
      </c>
      <c r="J72" s="14" t="s">
        <v>4935</v>
      </c>
      <c r="K72" s="157">
        <v>39516</v>
      </c>
      <c r="L72" s="14" t="s">
        <v>7600</v>
      </c>
      <c r="M72" s="14"/>
    </row>
    <row r="73" spans="1:13" ht="47.25">
      <c r="A73" s="14">
        <v>72</v>
      </c>
      <c r="B73" s="14" t="s">
        <v>5474</v>
      </c>
      <c r="C73" s="14" t="s">
        <v>4343</v>
      </c>
      <c r="D73" s="14" t="s">
        <v>1187</v>
      </c>
      <c r="E73" s="14">
        <v>1</v>
      </c>
      <c r="F73" s="15">
        <v>610</v>
      </c>
      <c r="G73" s="14">
        <v>116</v>
      </c>
      <c r="H73" s="14" t="s">
        <v>8076</v>
      </c>
      <c r="I73" s="15">
        <v>20000</v>
      </c>
      <c r="J73" s="14" t="s">
        <v>70</v>
      </c>
      <c r="K73" s="157">
        <v>39517</v>
      </c>
      <c r="L73" s="14" t="s">
        <v>7600</v>
      </c>
      <c r="M73" s="14"/>
    </row>
    <row r="74" spans="1:13" ht="47.25">
      <c r="A74" s="14">
        <v>73</v>
      </c>
      <c r="B74" s="14" t="s">
        <v>4350</v>
      </c>
      <c r="C74" s="14" t="s">
        <v>4351</v>
      </c>
      <c r="D74" s="14" t="s">
        <v>1187</v>
      </c>
      <c r="E74" s="14">
        <v>1</v>
      </c>
      <c r="F74" s="15">
        <v>660</v>
      </c>
      <c r="G74" s="14">
        <v>208</v>
      </c>
      <c r="H74" s="14" t="s">
        <v>8076</v>
      </c>
      <c r="I74" s="15">
        <v>28000</v>
      </c>
      <c r="J74" s="14" t="s">
        <v>36</v>
      </c>
      <c r="K74" s="157">
        <v>39517</v>
      </c>
      <c r="L74" s="14" t="s">
        <v>7600</v>
      </c>
      <c r="M74" s="14"/>
    </row>
    <row r="75" spans="1:13" ht="47.25">
      <c r="A75" s="14">
        <v>74</v>
      </c>
      <c r="B75" s="14" t="s">
        <v>5501</v>
      </c>
      <c r="C75" s="14" t="s">
        <v>5502</v>
      </c>
      <c r="D75" s="14" t="s">
        <v>1187</v>
      </c>
      <c r="E75" s="14">
        <v>1</v>
      </c>
      <c r="F75" s="15">
        <v>1020</v>
      </c>
      <c r="G75" s="14">
        <v>468</v>
      </c>
      <c r="H75" s="14" t="s">
        <v>8087</v>
      </c>
      <c r="I75" s="15">
        <v>58000</v>
      </c>
      <c r="J75" s="14" t="s">
        <v>36</v>
      </c>
      <c r="K75" s="157">
        <v>39517</v>
      </c>
      <c r="L75" s="14" t="s">
        <v>7600</v>
      </c>
      <c r="M75" s="14"/>
    </row>
    <row r="76" spans="1:13" ht="63">
      <c r="A76" s="14">
        <v>75</v>
      </c>
      <c r="B76" s="14" t="s">
        <v>6590</v>
      </c>
      <c r="C76" s="14" t="s">
        <v>6591</v>
      </c>
      <c r="D76" s="14" t="s">
        <v>1187</v>
      </c>
      <c r="E76" s="14">
        <v>1</v>
      </c>
      <c r="F76" s="15">
        <v>905</v>
      </c>
      <c r="G76" s="14">
        <v>292</v>
      </c>
      <c r="H76" s="14" t="s">
        <v>8087</v>
      </c>
      <c r="I76" s="15">
        <v>39000</v>
      </c>
      <c r="J76" s="14" t="s">
        <v>1193</v>
      </c>
      <c r="K76" s="157">
        <v>39517</v>
      </c>
      <c r="L76" s="14" t="s">
        <v>7600</v>
      </c>
      <c r="M76" s="14"/>
    </row>
    <row r="77" spans="1:13" ht="47.25">
      <c r="A77" s="14">
        <v>76</v>
      </c>
      <c r="B77" s="14" t="s">
        <v>1200</v>
      </c>
      <c r="C77" s="14" t="s">
        <v>1201</v>
      </c>
      <c r="D77" s="14" t="s">
        <v>1187</v>
      </c>
      <c r="E77" s="14">
        <v>1</v>
      </c>
      <c r="F77" s="15">
        <v>3600</v>
      </c>
      <c r="G77" s="14">
        <v>1530</v>
      </c>
      <c r="H77" s="14" t="s">
        <v>8076</v>
      </c>
      <c r="I77" s="15">
        <v>20000</v>
      </c>
      <c r="J77" s="14" t="s">
        <v>36</v>
      </c>
      <c r="K77" s="157">
        <v>39517</v>
      </c>
      <c r="L77" s="14" t="s">
        <v>7600</v>
      </c>
      <c r="M77" s="14"/>
    </row>
    <row r="78" spans="1:13" ht="78.75">
      <c r="A78" s="14">
        <v>77</v>
      </c>
      <c r="B78" s="14" t="s">
        <v>9133</v>
      </c>
      <c r="C78" s="14" t="s">
        <v>9134</v>
      </c>
      <c r="D78" s="14" t="s">
        <v>1162</v>
      </c>
      <c r="E78" s="14">
        <v>1</v>
      </c>
      <c r="F78" s="15">
        <v>1000</v>
      </c>
      <c r="G78" s="14">
        <v>396</v>
      </c>
      <c r="H78" s="14" t="s">
        <v>8087</v>
      </c>
      <c r="I78" s="15">
        <v>0</v>
      </c>
      <c r="J78" s="14" t="s">
        <v>4935</v>
      </c>
      <c r="K78" s="157">
        <v>39518</v>
      </c>
      <c r="L78" s="14" t="s">
        <v>10871</v>
      </c>
      <c r="M78" s="14"/>
    </row>
    <row r="79" spans="1:13" ht="31.5">
      <c r="A79" s="14">
        <v>78</v>
      </c>
      <c r="B79" s="14" t="s">
        <v>7963</v>
      </c>
      <c r="C79" s="14" t="s">
        <v>2744</v>
      </c>
      <c r="D79" s="14" t="s">
        <v>1187</v>
      </c>
      <c r="E79" s="14">
        <v>1</v>
      </c>
      <c r="F79" s="15">
        <v>700</v>
      </c>
      <c r="G79" s="14">
        <v>164</v>
      </c>
      <c r="H79" s="14" t="s">
        <v>8076</v>
      </c>
      <c r="I79" s="15">
        <v>19000</v>
      </c>
      <c r="J79" s="104" t="s">
        <v>4935</v>
      </c>
      <c r="K79" s="157">
        <v>39519</v>
      </c>
      <c r="L79" s="14" t="s">
        <v>7600</v>
      </c>
      <c r="M79" s="14"/>
    </row>
    <row r="80" spans="1:13" ht="47.25">
      <c r="A80" s="14">
        <v>79</v>
      </c>
      <c r="B80" s="14" t="s">
        <v>1584</v>
      </c>
      <c r="C80" s="14" t="s">
        <v>1585</v>
      </c>
      <c r="D80" s="14" t="s">
        <v>1162</v>
      </c>
      <c r="E80" s="14">
        <v>1</v>
      </c>
      <c r="F80" s="15">
        <v>500</v>
      </c>
      <c r="G80" s="14">
        <v>152</v>
      </c>
      <c r="H80" s="14" t="s">
        <v>8076</v>
      </c>
      <c r="I80" s="15" t="s">
        <v>2750</v>
      </c>
      <c r="J80" s="14" t="s">
        <v>2724</v>
      </c>
      <c r="K80" s="14" t="s">
        <v>1220</v>
      </c>
      <c r="L80" s="14" t="s">
        <v>2725</v>
      </c>
      <c r="M80" s="14"/>
    </row>
    <row r="81" spans="1:13" ht="31.5">
      <c r="A81" s="14">
        <v>80</v>
      </c>
      <c r="B81" s="14" t="s">
        <v>1574</v>
      </c>
      <c r="C81" s="14" t="s">
        <v>7632</v>
      </c>
      <c r="D81" s="14" t="s">
        <v>1162</v>
      </c>
      <c r="E81" s="14">
        <v>1</v>
      </c>
      <c r="F81" s="15">
        <v>1000</v>
      </c>
      <c r="G81" s="14">
        <v>232</v>
      </c>
      <c r="H81" s="14" t="s">
        <v>8087</v>
      </c>
      <c r="I81" s="15" t="s">
        <v>2750</v>
      </c>
      <c r="J81" s="14" t="s">
        <v>1188</v>
      </c>
      <c r="K81" s="14" t="s">
        <v>1220</v>
      </c>
      <c r="L81" s="14" t="s">
        <v>1189</v>
      </c>
      <c r="M81" s="14"/>
    </row>
    <row r="82" spans="1:13" ht="31.5">
      <c r="A82" s="14">
        <v>81</v>
      </c>
      <c r="B82" s="14" t="s">
        <v>1577</v>
      </c>
      <c r="C82" s="14" t="s">
        <v>9734</v>
      </c>
      <c r="D82" s="14" t="s">
        <v>1162</v>
      </c>
      <c r="E82" s="14" t="s">
        <v>8163</v>
      </c>
      <c r="F82" s="15">
        <v>1530</v>
      </c>
      <c r="G82" s="14">
        <v>392</v>
      </c>
      <c r="H82" s="14" t="s">
        <v>1228</v>
      </c>
      <c r="I82" s="15" t="s">
        <v>2750</v>
      </c>
      <c r="J82" s="14" t="s">
        <v>36</v>
      </c>
      <c r="K82" s="14" t="s">
        <v>1220</v>
      </c>
      <c r="L82" s="14" t="s">
        <v>1552</v>
      </c>
      <c r="M82" s="14"/>
    </row>
    <row r="83" spans="1:13" ht="63">
      <c r="A83" s="14">
        <v>82</v>
      </c>
      <c r="B83" s="14" t="s">
        <v>1578</v>
      </c>
      <c r="C83" s="14" t="s">
        <v>1579</v>
      </c>
      <c r="D83" s="14" t="s">
        <v>1421</v>
      </c>
      <c r="E83" s="14">
        <v>1</v>
      </c>
      <c r="F83" s="15">
        <v>1000</v>
      </c>
      <c r="G83" s="14">
        <v>770</v>
      </c>
      <c r="H83" s="14" t="s">
        <v>2161</v>
      </c>
      <c r="I83" s="15">
        <v>97000</v>
      </c>
      <c r="J83" s="14" t="s">
        <v>2724</v>
      </c>
      <c r="K83" s="14" t="s">
        <v>1220</v>
      </c>
      <c r="L83" s="14" t="s">
        <v>2725</v>
      </c>
      <c r="M83" s="14"/>
    </row>
    <row r="84" spans="1:13">
      <c r="A84" s="14">
        <v>83</v>
      </c>
      <c r="B84" s="14" t="s">
        <v>1219</v>
      </c>
      <c r="C84" s="14" t="s">
        <v>2744</v>
      </c>
      <c r="D84" s="14" t="s">
        <v>1187</v>
      </c>
      <c r="E84" s="14" t="s">
        <v>8163</v>
      </c>
      <c r="F84" s="15">
        <v>5800</v>
      </c>
      <c r="G84" s="14">
        <v>60</v>
      </c>
      <c r="H84" s="14" t="s">
        <v>8076</v>
      </c>
      <c r="I84" s="15">
        <v>7000</v>
      </c>
      <c r="J84" s="14" t="s">
        <v>4935</v>
      </c>
      <c r="K84" s="14" t="s">
        <v>1220</v>
      </c>
      <c r="L84" s="14" t="s">
        <v>1189</v>
      </c>
      <c r="M84" s="14"/>
    </row>
    <row r="85" spans="1:13">
      <c r="A85" s="14">
        <v>84</v>
      </c>
      <c r="B85" s="14" t="s">
        <v>1221</v>
      </c>
      <c r="C85" s="14" t="s">
        <v>2744</v>
      </c>
      <c r="D85" s="14" t="s">
        <v>1187</v>
      </c>
      <c r="E85" s="14" t="s">
        <v>8163</v>
      </c>
      <c r="F85" s="15">
        <v>2000</v>
      </c>
      <c r="G85" s="14">
        <v>176</v>
      </c>
      <c r="H85" s="14" t="s">
        <v>8076</v>
      </c>
      <c r="I85" s="15">
        <v>17000</v>
      </c>
      <c r="J85" s="14" t="s">
        <v>4935</v>
      </c>
      <c r="K85" s="14" t="s">
        <v>1220</v>
      </c>
      <c r="L85" s="14" t="s">
        <v>1189</v>
      </c>
      <c r="M85" s="14"/>
    </row>
    <row r="86" spans="1:13">
      <c r="A86" s="14">
        <v>85</v>
      </c>
      <c r="B86" s="14" t="s">
        <v>8082</v>
      </c>
      <c r="C86" s="14" t="s">
        <v>2744</v>
      </c>
      <c r="D86" s="14" t="s">
        <v>1187</v>
      </c>
      <c r="E86" s="14" t="s">
        <v>8163</v>
      </c>
      <c r="F86" s="15">
        <v>1000</v>
      </c>
      <c r="G86" s="14">
        <v>40</v>
      </c>
      <c r="H86" s="14" t="s">
        <v>8076</v>
      </c>
      <c r="I86" s="15">
        <v>6000</v>
      </c>
      <c r="J86" s="14" t="s">
        <v>4935</v>
      </c>
      <c r="K86" s="14" t="s">
        <v>1220</v>
      </c>
      <c r="L86" s="14" t="s">
        <v>1189</v>
      </c>
      <c r="M86" s="14"/>
    </row>
    <row r="87" spans="1:13">
      <c r="A87" s="14">
        <v>86</v>
      </c>
      <c r="B87" s="14" t="s">
        <v>1222</v>
      </c>
      <c r="C87" s="14" t="s">
        <v>2744</v>
      </c>
      <c r="D87" s="14" t="s">
        <v>1187</v>
      </c>
      <c r="E87" s="14" t="s">
        <v>8163</v>
      </c>
      <c r="F87" s="15">
        <v>1000</v>
      </c>
      <c r="G87" s="14">
        <v>60</v>
      </c>
      <c r="H87" s="14" t="s">
        <v>8076</v>
      </c>
      <c r="I87" s="15">
        <v>7000</v>
      </c>
      <c r="J87" s="14" t="s">
        <v>4935</v>
      </c>
      <c r="K87" s="14" t="s">
        <v>1220</v>
      </c>
      <c r="L87" s="14" t="s">
        <v>1189</v>
      </c>
      <c r="M87" s="14"/>
    </row>
    <row r="88" spans="1:13">
      <c r="A88" s="14">
        <v>87</v>
      </c>
      <c r="B88" s="14" t="s">
        <v>1223</v>
      </c>
      <c r="C88" s="14" t="s">
        <v>2744</v>
      </c>
      <c r="D88" s="14" t="s">
        <v>1187</v>
      </c>
      <c r="E88" s="14" t="s">
        <v>8163</v>
      </c>
      <c r="F88" s="15">
        <v>1500</v>
      </c>
      <c r="G88" s="14">
        <v>60</v>
      </c>
      <c r="H88" s="14" t="s">
        <v>8076</v>
      </c>
      <c r="I88" s="15">
        <v>7000</v>
      </c>
      <c r="J88" s="14" t="s">
        <v>4935</v>
      </c>
      <c r="K88" s="14" t="s">
        <v>1220</v>
      </c>
      <c r="L88" s="14" t="s">
        <v>1189</v>
      </c>
      <c r="M88" s="14"/>
    </row>
    <row r="89" spans="1:13" ht="31.5">
      <c r="A89" s="14">
        <v>88</v>
      </c>
      <c r="B89" s="14" t="s">
        <v>1224</v>
      </c>
      <c r="C89" s="14" t="s">
        <v>2744</v>
      </c>
      <c r="D89" s="14" t="s">
        <v>1187</v>
      </c>
      <c r="E89" s="14" t="s">
        <v>8163</v>
      </c>
      <c r="F89" s="15">
        <v>2000</v>
      </c>
      <c r="G89" s="14">
        <v>40</v>
      </c>
      <c r="H89" s="14" t="s">
        <v>8076</v>
      </c>
      <c r="I89" s="15">
        <v>5000</v>
      </c>
      <c r="J89" s="14" t="s">
        <v>4935</v>
      </c>
      <c r="K89" s="14" t="s">
        <v>1220</v>
      </c>
      <c r="L89" s="14" t="s">
        <v>1189</v>
      </c>
      <c r="M89" s="14"/>
    </row>
    <row r="90" spans="1:13" ht="47.25">
      <c r="A90" s="14">
        <v>89</v>
      </c>
      <c r="B90" s="14" t="s">
        <v>1583</v>
      </c>
      <c r="C90" s="14" t="s">
        <v>2744</v>
      </c>
      <c r="D90" s="14" t="s">
        <v>1187</v>
      </c>
      <c r="E90" s="14" t="s">
        <v>8163</v>
      </c>
      <c r="F90" s="15">
        <v>2040</v>
      </c>
      <c r="G90" s="14">
        <v>108</v>
      </c>
      <c r="H90" s="14" t="s">
        <v>8076</v>
      </c>
      <c r="I90" s="15">
        <v>11000</v>
      </c>
      <c r="J90" s="14" t="s">
        <v>4935</v>
      </c>
      <c r="K90" s="14" t="s">
        <v>1220</v>
      </c>
      <c r="L90" s="14" t="s">
        <v>1189</v>
      </c>
      <c r="M90" s="14"/>
    </row>
    <row r="91" spans="1:13">
      <c r="A91" s="14">
        <v>90</v>
      </c>
      <c r="B91" s="14" t="s">
        <v>7629</v>
      </c>
      <c r="C91" s="14" t="s">
        <v>2744</v>
      </c>
      <c r="D91" s="14" t="s">
        <v>1187</v>
      </c>
      <c r="E91" s="14" t="s">
        <v>8163</v>
      </c>
      <c r="F91" s="15">
        <v>2000</v>
      </c>
      <c r="G91" s="14">
        <v>208</v>
      </c>
      <c r="H91" s="14" t="s">
        <v>8076</v>
      </c>
      <c r="I91" s="15">
        <v>20000</v>
      </c>
      <c r="J91" s="14" t="s">
        <v>4935</v>
      </c>
      <c r="K91" s="14" t="s">
        <v>1220</v>
      </c>
      <c r="L91" s="14" t="s">
        <v>1189</v>
      </c>
      <c r="M91" s="14"/>
    </row>
    <row r="92" spans="1:13" ht="47.25">
      <c r="A92" s="14">
        <v>91</v>
      </c>
      <c r="B92" s="14" t="s">
        <v>2726</v>
      </c>
      <c r="C92" s="14" t="s">
        <v>1602</v>
      </c>
      <c r="D92" s="14" t="s">
        <v>1187</v>
      </c>
      <c r="E92" s="14">
        <v>1</v>
      </c>
      <c r="F92" s="15">
        <v>1000</v>
      </c>
      <c r="G92" s="14">
        <v>176</v>
      </c>
      <c r="H92" s="14" t="s">
        <v>8076</v>
      </c>
      <c r="I92" s="15">
        <v>17000</v>
      </c>
      <c r="J92" s="14" t="s">
        <v>60</v>
      </c>
      <c r="K92" s="14" t="s">
        <v>1220</v>
      </c>
      <c r="L92" s="14" t="s">
        <v>1189</v>
      </c>
      <c r="M92" s="14"/>
    </row>
    <row r="93" spans="1:13" ht="31.5">
      <c r="A93" s="14">
        <v>92</v>
      </c>
      <c r="B93" s="14" t="s">
        <v>1573</v>
      </c>
      <c r="C93" s="14" t="s">
        <v>2744</v>
      </c>
      <c r="D93" s="14" t="s">
        <v>1187</v>
      </c>
      <c r="E93" s="14">
        <v>1</v>
      </c>
      <c r="F93" s="15">
        <v>620</v>
      </c>
      <c r="G93" s="14">
        <v>180</v>
      </c>
      <c r="H93" s="14" t="s">
        <v>8076</v>
      </c>
      <c r="I93" s="15">
        <v>16000</v>
      </c>
      <c r="J93" s="14" t="s">
        <v>4935</v>
      </c>
      <c r="K93" s="14" t="s">
        <v>1220</v>
      </c>
      <c r="L93" s="14" t="s">
        <v>1189</v>
      </c>
      <c r="M93" s="14"/>
    </row>
    <row r="94" spans="1:13" ht="47.25">
      <c r="A94" s="14">
        <v>93</v>
      </c>
      <c r="B94" s="14" t="s">
        <v>1575</v>
      </c>
      <c r="C94" s="14" t="s">
        <v>2744</v>
      </c>
      <c r="D94" s="14" t="s">
        <v>1187</v>
      </c>
      <c r="E94" s="14" t="s">
        <v>8163</v>
      </c>
      <c r="F94" s="15">
        <v>540</v>
      </c>
      <c r="G94" s="14">
        <v>332</v>
      </c>
      <c r="H94" s="14" t="s">
        <v>8087</v>
      </c>
      <c r="I94" s="15">
        <v>38000</v>
      </c>
      <c r="J94" s="14" t="s">
        <v>4935</v>
      </c>
      <c r="K94" s="14" t="s">
        <v>1220</v>
      </c>
      <c r="L94" s="14" t="s">
        <v>1189</v>
      </c>
      <c r="M94" s="14"/>
    </row>
    <row r="95" spans="1:13" ht="31.5">
      <c r="A95" s="14">
        <v>94</v>
      </c>
      <c r="B95" s="14" t="s">
        <v>1576</v>
      </c>
      <c r="C95" s="14" t="s">
        <v>9734</v>
      </c>
      <c r="D95" s="14" t="s">
        <v>1187</v>
      </c>
      <c r="E95" s="14">
        <v>1</v>
      </c>
      <c r="F95" s="15">
        <v>500</v>
      </c>
      <c r="G95" s="14">
        <v>440</v>
      </c>
      <c r="H95" s="14" t="s">
        <v>8087</v>
      </c>
      <c r="I95" s="15">
        <v>49000</v>
      </c>
      <c r="J95" s="104" t="s">
        <v>70</v>
      </c>
      <c r="K95" s="14" t="s">
        <v>1220</v>
      </c>
      <c r="L95" s="14" t="s">
        <v>1189</v>
      </c>
      <c r="M95" s="14"/>
    </row>
    <row r="96" spans="1:13" ht="47.25">
      <c r="A96" s="14">
        <v>95</v>
      </c>
      <c r="B96" s="14" t="s">
        <v>3112</v>
      </c>
      <c r="C96" s="14" t="s">
        <v>3113</v>
      </c>
      <c r="D96" s="14" t="s">
        <v>1192</v>
      </c>
      <c r="E96" s="14">
        <v>1</v>
      </c>
      <c r="F96" s="15">
        <v>970</v>
      </c>
      <c r="G96" s="14">
        <v>480</v>
      </c>
      <c r="H96" s="14" t="s">
        <v>8087</v>
      </c>
      <c r="I96" s="15">
        <v>53000</v>
      </c>
      <c r="J96" s="14" t="s">
        <v>4935</v>
      </c>
      <c r="K96" s="14" t="s">
        <v>1581</v>
      </c>
      <c r="L96" s="14" t="s">
        <v>1189</v>
      </c>
      <c r="M96" s="14"/>
    </row>
    <row r="97" spans="1:13" ht="47.25">
      <c r="A97" s="14">
        <v>96</v>
      </c>
      <c r="B97" s="14" t="s">
        <v>5059</v>
      </c>
      <c r="C97" s="14" t="s">
        <v>8148</v>
      </c>
      <c r="D97" s="14" t="s">
        <v>1162</v>
      </c>
      <c r="E97" s="14">
        <v>1</v>
      </c>
      <c r="F97" s="15">
        <v>80000</v>
      </c>
      <c r="G97" s="14">
        <v>40</v>
      </c>
      <c r="H97" s="14" t="s">
        <v>8076</v>
      </c>
      <c r="I97" s="15">
        <v>2500</v>
      </c>
      <c r="J97" s="14" t="s">
        <v>1188</v>
      </c>
      <c r="K97" s="14" t="s">
        <v>1581</v>
      </c>
      <c r="L97" s="14" t="s">
        <v>1552</v>
      </c>
      <c r="M97" s="14"/>
    </row>
    <row r="98" spans="1:13" ht="78.75">
      <c r="A98" s="14">
        <v>97</v>
      </c>
      <c r="B98" s="14" t="s">
        <v>5060</v>
      </c>
      <c r="C98" s="14" t="s">
        <v>8148</v>
      </c>
      <c r="D98" s="14" t="s">
        <v>1162</v>
      </c>
      <c r="E98" s="14">
        <v>1</v>
      </c>
      <c r="F98" s="15">
        <v>30000</v>
      </c>
      <c r="G98" s="14">
        <v>144</v>
      </c>
      <c r="H98" s="14" t="s">
        <v>8076</v>
      </c>
      <c r="I98" s="15">
        <v>8600</v>
      </c>
      <c r="J98" s="14" t="s">
        <v>1188</v>
      </c>
      <c r="K98" s="14" t="s">
        <v>1581</v>
      </c>
      <c r="L98" s="14" t="s">
        <v>1189</v>
      </c>
      <c r="M98" s="14"/>
    </row>
    <row r="99" spans="1:13" ht="63">
      <c r="A99" s="14">
        <v>98</v>
      </c>
      <c r="B99" s="14" t="s">
        <v>5389</v>
      </c>
      <c r="C99" s="14" t="s">
        <v>8148</v>
      </c>
      <c r="D99" s="14" t="s">
        <v>1162</v>
      </c>
      <c r="E99" s="14">
        <v>1</v>
      </c>
      <c r="F99" s="15">
        <v>150000</v>
      </c>
      <c r="G99" s="14">
        <v>64</v>
      </c>
      <c r="H99" s="14" t="s">
        <v>8076</v>
      </c>
      <c r="I99" s="15">
        <v>3800</v>
      </c>
      <c r="J99" s="14" t="s">
        <v>1188</v>
      </c>
      <c r="K99" s="14" t="s">
        <v>1581</v>
      </c>
      <c r="L99" s="14" t="s">
        <v>1552</v>
      </c>
      <c r="M99" s="14"/>
    </row>
    <row r="100" spans="1:13" ht="47.25">
      <c r="A100" s="14">
        <v>99</v>
      </c>
      <c r="B100" s="14" t="s">
        <v>3110</v>
      </c>
      <c r="C100" s="14" t="s">
        <v>3111</v>
      </c>
      <c r="D100" s="14" t="s">
        <v>1421</v>
      </c>
      <c r="E100" s="14" t="s">
        <v>8163</v>
      </c>
      <c r="F100" s="15">
        <v>2000</v>
      </c>
      <c r="G100" s="14">
        <v>648</v>
      </c>
      <c r="H100" s="14" t="s">
        <v>8087</v>
      </c>
      <c r="I100" s="15">
        <v>55000</v>
      </c>
      <c r="J100" s="14" t="s">
        <v>1188</v>
      </c>
      <c r="K100" s="14" t="s">
        <v>1581</v>
      </c>
      <c r="L100" s="14" t="s">
        <v>58</v>
      </c>
      <c r="M100" s="14"/>
    </row>
    <row r="101" spans="1:13">
      <c r="A101" s="14">
        <v>100</v>
      </c>
      <c r="B101" s="14" t="s">
        <v>1580</v>
      </c>
      <c r="C101" s="14" t="s">
        <v>2744</v>
      </c>
      <c r="D101" s="14" t="s">
        <v>1187</v>
      </c>
      <c r="E101" s="14" t="s">
        <v>8163</v>
      </c>
      <c r="F101" s="15">
        <v>4600</v>
      </c>
      <c r="G101" s="14">
        <v>80</v>
      </c>
      <c r="H101" s="14" t="s">
        <v>8076</v>
      </c>
      <c r="I101" s="15">
        <v>9000</v>
      </c>
      <c r="J101" s="14" t="s">
        <v>4935</v>
      </c>
      <c r="K101" s="14" t="s">
        <v>1581</v>
      </c>
      <c r="L101" s="14" t="s">
        <v>1189</v>
      </c>
      <c r="M101" s="14"/>
    </row>
    <row r="102" spans="1:13" ht="31.5">
      <c r="A102" s="14">
        <v>101</v>
      </c>
      <c r="B102" s="14" t="s">
        <v>1582</v>
      </c>
      <c r="C102" s="14" t="s">
        <v>2744</v>
      </c>
      <c r="D102" s="14" t="s">
        <v>1187</v>
      </c>
      <c r="E102" s="14">
        <v>1</v>
      </c>
      <c r="F102" s="15">
        <v>580</v>
      </c>
      <c r="G102" s="14">
        <v>176</v>
      </c>
      <c r="H102" s="14" t="s">
        <v>8076</v>
      </c>
      <c r="I102" s="15">
        <v>17000</v>
      </c>
      <c r="J102" s="14" t="s">
        <v>4935</v>
      </c>
      <c r="K102" s="14" t="s">
        <v>1581</v>
      </c>
      <c r="L102" s="14" t="s">
        <v>1189</v>
      </c>
      <c r="M102" s="14"/>
    </row>
    <row r="103" spans="1:13" ht="78.75">
      <c r="A103" s="14">
        <v>102</v>
      </c>
      <c r="B103" s="14" t="s">
        <v>5056</v>
      </c>
      <c r="C103" s="14" t="s">
        <v>2744</v>
      </c>
      <c r="D103" s="14" t="s">
        <v>1187</v>
      </c>
      <c r="E103" s="14">
        <v>1</v>
      </c>
      <c r="F103" s="15">
        <v>1180</v>
      </c>
      <c r="G103" s="14">
        <v>136</v>
      </c>
      <c r="H103" s="14" t="s">
        <v>8076</v>
      </c>
      <c r="I103" s="15">
        <v>14000</v>
      </c>
      <c r="J103" s="14" t="s">
        <v>4935</v>
      </c>
      <c r="K103" s="14" t="s">
        <v>1581</v>
      </c>
      <c r="L103" s="14" t="s">
        <v>1189</v>
      </c>
      <c r="M103" s="14"/>
    </row>
    <row r="104" spans="1:13" ht="47.25">
      <c r="A104" s="14">
        <v>103</v>
      </c>
      <c r="B104" s="14" t="s">
        <v>71</v>
      </c>
      <c r="C104" s="14" t="s">
        <v>5057</v>
      </c>
      <c r="D104" s="14" t="s">
        <v>1187</v>
      </c>
      <c r="E104" s="14" t="s">
        <v>8163</v>
      </c>
      <c r="F104" s="15">
        <v>5000</v>
      </c>
      <c r="G104" s="14">
        <v>264</v>
      </c>
      <c r="H104" s="14" t="s">
        <v>8076</v>
      </c>
      <c r="I104" s="15">
        <v>24000</v>
      </c>
      <c r="J104" s="14" t="s">
        <v>36</v>
      </c>
      <c r="K104" s="14" t="s">
        <v>1581</v>
      </c>
      <c r="L104" s="14" t="s">
        <v>1552</v>
      </c>
      <c r="M104" s="14"/>
    </row>
    <row r="105" spans="1:13" ht="47.25">
      <c r="A105" s="14">
        <v>104</v>
      </c>
      <c r="B105" s="14" t="s">
        <v>3225</v>
      </c>
      <c r="C105" s="14" t="s">
        <v>5390</v>
      </c>
      <c r="D105" s="14" t="s">
        <v>1187</v>
      </c>
      <c r="E105" s="14" t="s">
        <v>8163</v>
      </c>
      <c r="F105" s="15">
        <v>5000</v>
      </c>
      <c r="G105" s="14">
        <v>160</v>
      </c>
      <c r="H105" s="14" t="s">
        <v>8087</v>
      </c>
      <c r="I105" s="15">
        <v>20000</v>
      </c>
      <c r="J105" s="14" t="s">
        <v>36</v>
      </c>
      <c r="K105" s="14" t="s">
        <v>1581</v>
      </c>
      <c r="L105" s="14" t="s">
        <v>1552</v>
      </c>
      <c r="M105" s="14"/>
    </row>
    <row r="106" spans="1:13" ht="31.5">
      <c r="A106" s="14">
        <v>105</v>
      </c>
      <c r="B106" s="14" t="s">
        <v>5588</v>
      </c>
      <c r="C106" s="14" t="s">
        <v>5391</v>
      </c>
      <c r="D106" s="14" t="s">
        <v>1187</v>
      </c>
      <c r="E106" s="14" t="s">
        <v>8163</v>
      </c>
      <c r="F106" s="15">
        <v>5000</v>
      </c>
      <c r="G106" s="14">
        <v>224</v>
      </c>
      <c r="H106" s="14" t="s">
        <v>8087</v>
      </c>
      <c r="I106" s="15">
        <v>26000</v>
      </c>
      <c r="J106" s="14" t="s">
        <v>36</v>
      </c>
      <c r="K106" s="14" t="s">
        <v>1581</v>
      </c>
      <c r="L106" s="14" t="s">
        <v>1189</v>
      </c>
      <c r="M106" s="14"/>
    </row>
    <row r="107" spans="1:13" ht="47.25">
      <c r="A107" s="14">
        <v>106</v>
      </c>
      <c r="B107" s="14" t="s">
        <v>3108</v>
      </c>
      <c r="C107" s="14" t="s">
        <v>3109</v>
      </c>
      <c r="D107" s="14" t="s">
        <v>1187</v>
      </c>
      <c r="E107" s="14">
        <v>1</v>
      </c>
      <c r="F107" s="15">
        <v>1000</v>
      </c>
      <c r="G107" s="14">
        <v>252</v>
      </c>
      <c r="H107" s="14" t="s">
        <v>8087</v>
      </c>
      <c r="I107" s="15">
        <v>29000</v>
      </c>
      <c r="J107" s="14" t="s">
        <v>1193</v>
      </c>
      <c r="K107" s="14" t="s">
        <v>1581</v>
      </c>
      <c r="L107" s="14" t="s">
        <v>1189</v>
      </c>
      <c r="M107" s="14"/>
    </row>
    <row r="108" spans="1:13" ht="31.5">
      <c r="A108" s="14">
        <v>107</v>
      </c>
      <c r="B108" s="14" t="s">
        <v>7057</v>
      </c>
      <c r="C108" s="14" t="s">
        <v>4642</v>
      </c>
      <c r="D108" s="14" t="s">
        <v>1187</v>
      </c>
      <c r="E108" s="14" t="s">
        <v>8163</v>
      </c>
      <c r="F108" s="15">
        <v>1000</v>
      </c>
      <c r="G108" s="14">
        <v>48</v>
      </c>
      <c r="H108" s="14" t="s">
        <v>1228</v>
      </c>
      <c r="I108" s="15">
        <v>10000</v>
      </c>
      <c r="J108" s="14" t="s">
        <v>36</v>
      </c>
      <c r="K108" s="14" t="s">
        <v>1581</v>
      </c>
      <c r="L108" s="14" t="s">
        <v>1552</v>
      </c>
      <c r="M108" s="14"/>
    </row>
    <row r="109" spans="1:13" ht="31.5">
      <c r="A109" s="14">
        <v>108</v>
      </c>
      <c r="B109" s="14" t="s">
        <v>5058</v>
      </c>
      <c r="C109" s="14" t="s">
        <v>3011</v>
      </c>
      <c r="D109" s="14" t="s">
        <v>4473</v>
      </c>
      <c r="E109" s="14">
        <v>1</v>
      </c>
      <c r="F109" s="15">
        <v>42000</v>
      </c>
      <c r="G109" s="14">
        <v>208</v>
      </c>
      <c r="H109" s="14" t="s">
        <v>8076</v>
      </c>
      <c r="I109" s="15" t="s">
        <v>2750</v>
      </c>
      <c r="J109" s="14" t="s">
        <v>36</v>
      </c>
      <c r="K109" s="14" t="s">
        <v>1581</v>
      </c>
      <c r="L109" s="14" t="s">
        <v>1189</v>
      </c>
      <c r="M109" s="14"/>
    </row>
    <row r="110" spans="1:13" ht="31.5">
      <c r="A110" s="14">
        <v>109</v>
      </c>
      <c r="B110" s="14" t="s">
        <v>5969</v>
      </c>
      <c r="C110" s="14" t="s">
        <v>2744</v>
      </c>
      <c r="D110" s="14" t="s">
        <v>1192</v>
      </c>
      <c r="E110" s="14">
        <v>1</v>
      </c>
      <c r="F110" s="15">
        <v>3200</v>
      </c>
      <c r="G110" s="14">
        <v>24</v>
      </c>
      <c r="H110" s="14" t="s">
        <v>8076</v>
      </c>
      <c r="I110" s="15">
        <v>4000</v>
      </c>
      <c r="J110" s="14" t="s">
        <v>4935</v>
      </c>
      <c r="K110" s="14" t="s">
        <v>7059</v>
      </c>
      <c r="L110" s="14" t="s">
        <v>1189</v>
      </c>
      <c r="M110" s="14"/>
    </row>
    <row r="111" spans="1:13" ht="31.5">
      <c r="A111" s="14">
        <v>110</v>
      </c>
      <c r="B111" s="14" t="s">
        <v>5970</v>
      </c>
      <c r="C111" s="14" t="s">
        <v>2744</v>
      </c>
      <c r="D111" s="14" t="s">
        <v>1192</v>
      </c>
      <c r="E111" s="14">
        <v>1</v>
      </c>
      <c r="F111" s="15">
        <v>2930</v>
      </c>
      <c r="G111" s="14">
        <v>20</v>
      </c>
      <c r="H111" s="14" t="s">
        <v>8076</v>
      </c>
      <c r="I111" s="15">
        <v>4000</v>
      </c>
      <c r="J111" s="14" t="s">
        <v>4935</v>
      </c>
      <c r="K111" s="14" t="s">
        <v>7059</v>
      </c>
      <c r="L111" s="14" t="s">
        <v>1189</v>
      </c>
      <c r="M111" s="14"/>
    </row>
    <row r="112" spans="1:13" ht="47.25">
      <c r="A112" s="14">
        <v>111</v>
      </c>
      <c r="B112" s="14" t="s">
        <v>5973</v>
      </c>
      <c r="C112" s="14" t="s">
        <v>2744</v>
      </c>
      <c r="D112" s="14" t="s">
        <v>1162</v>
      </c>
      <c r="E112" s="14">
        <v>1</v>
      </c>
      <c r="F112" s="15">
        <v>2980</v>
      </c>
      <c r="G112" s="14">
        <v>204</v>
      </c>
      <c r="H112" s="14" t="s">
        <v>8076</v>
      </c>
      <c r="I112" s="15">
        <v>15000</v>
      </c>
      <c r="J112" s="14" t="s">
        <v>4935</v>
      </c>
      <c r="K112" s="14" t="s">
        <v>7059</v>
      </c>
      <c r="L112" s="14" t="s">
        <v>1189</v>
      </c>
      <c r="M112" s="14"/>
    </row>
    <row r="113" spans="1:13" ht="31.5">
      <c r="A113" s="14">
        <v>112</v>
      </c>
      <c r="B113" s="14" t="s">
        <v>5976</v>
      </c>
      <c r="C113" s="14" t="s">
        <v>5977</v>
      </c>
      <c r="D113" s="14" t="s">
        <v>1421</v>
      </c>
      <c r="E113" s="14">
        <v>1</v>
      </c>
      <c r="F113" s="15">
        <v>1000</v>
      </c>
      <c r="G113" s="14">
        <v>552</v>
      </c>
      <c r="H113" s="14" t="s">
        <v>8087</v>
      </c>
      <c r="I113" s="15">
        <v>65000</v>
      </c>
      <c r="J113" s="14" t="s">
        <v>4935</v>
      </c>
      <c r="K113" s="14" t="s">
        <v>7059</v>
      </c>
      <c r="L113" s="14" t="s">
        <v>1189</v>
      </c>
      <c r="M113" s="52" t="s">
        <v>5978</v>
      </c>
    </row>
    <row r="114" spans="1:13">
      <c r="A114" s="14">
        <v>113</v>
      </c>
      <c r="B114" s="14" t="s">
        <v>7058</v>
      </c>
      <c r="C114" s="14" t="s">
        <v>2744</v>
      </c>
      <c r="D114" s="14" t="s">
        <v>1187</v>
      </c>
      <c r="E114" s="14" t="s">
        <v>8163</v>
      </c>
      <c r="F114" s="15">
        <v>2500</v>
      </c>
      <c r="G114" s="14">
        <v>40</v>
      </c>
      <c r="H114" s="14" t="s">
        <v>8076</v>
      </c>
      <c r="I114" s="15">
        <v>5000</v>
      </c>
      <c r="J114" s="14" t="s">
        <v>4935</v>
      </c>
      <c r="K114" s="14" t="s">
        <v>7059</v>
      </c>
      <c r="L114" s="14" t="s">
        <v>1189</v>
      </c>
      <c r="M114" s="14"/>
    </row>
    <row r="115" spans="1:13" ht="31.5">
      <c r="A115" s="14">
        <v>114</v>
      </c>
      <c r="B115" s="14" t="s">
        <v>5971</v>
      </c>
      <c r="C115" s="14" t="s">
        <v>2744</v>
      </c>
      <c r="D115" s="14" t="s">
        <v>1187</v>
      </c>
      <c r="E115" s="14">
        <v>1</v>
      </c>
      <c r="F115" s="15">
        <v>1550</v>
      </c>
      <c r="G115" s="14">
        <v>84</v>
      </c>
      <c r="H115" s="14" t="s">
        <v>8076</v>
      </c>
      <c r="I115" s="15">
        <v>9000</v>
      </c>
      <c r="J115" s="14" t="s">
        <v>4935</v>
      </c>
      <c r="K115" s="14" t="s">
        <v>7059</v>
      </c>
      <c r="L115" s="14" t="s">
        <v>1189</v>
      </c>
      <c r="M115" s="14"/>
    </row>
    <row r="116" spans="1:13">
      <c r="A116" s="14">
        <v>115</v>
      </c>
      <c r="B116" s="14" t="s">
        <v>5972</v>
      </c>
      <c r="C116" s="14" t="s">
        <v>2744</v>
      </c>
      <c r="D116" s="14" t="s">
        <v>1187</v>
      </c>
      <c r="E116" s="14" t="s">
        <v>8163</v>
      </c>
      <c r="F116" s="15">
        <v>2050</v>
      </c>
      <c r="G116" s="14">
        <v>148</v>
      </c>
      <c r="H116" s="14" t="s">
        <v>8076</v>
      </c>
      <c r="I116" s="15">
        <v>15000</v>
      </c>
      <c r="J116" s="14" t="s">
        <v>4935</v>
      </c>
      <c r="K116" s="14" t="s">
        <v>7059</v>
      </c>
      <c r="L116" s="14" t="s">
        <v>1189</v>
      </c>
      <c r="M116" s="14"/>
    </row>
    <row r="117" spans="1:13" ht="63">
      <c r="A117" s="14">
        <v>116</v>
      </c>
      <c r="B117" s="14" t="s">
        <v>5974</v>
      </c>
      <c r="C117" s="14" t="s">
        <v>5975</v>
      </c>
      <c r="D117" s="14" t="s">
        <v>1187</v>
      </c>
      <c r="E117" s="14">
        <v>1</v>
      </c>
      <c r="F117" s="15">
        <v>838</v>
      </c>
      <c r="G117" s="14">
        <v>576</v>
      </c>
      <c r="H117" s="14" t="s">
        <v>8087</v>
      </c>
      <c r="I117" s="15">
        <v>63000</v>
      </c>
      <c r="J117" s="14" t="s">
        <v>60</v>
      </c>
      <c r="K117" s="14" t="s">
        <v>7059</v>
      </c>
      <c r="L117" s="14" t="s">
        <v>1189</v>
      </c>
      <c r="M117" s="14"/>
    </row>
    <row r="118" spans="1:13" ht="47.25">
      <c r="A118" s="14">
        <v>117</v>
      </c>
      <c r="B118" s="14" t="s">
        <v>321</v>
      </c>
      <c r="C118" s="14" t="s">
        <v>322</v>
      </c>
      <c r="D118" s="14" t="s">
        <v>1192</v>
      </c>
      <c r="E118" s="14">
        <v>1</v>
      </c>
      <c r="F118" s="15">
        <v>510</v>
      </c>
      <c r="G118" s="14">
        <v>368</v>
      </c>
      <c r="H118" s="14" t="s">
        <v>8087</v>
      </c>
      <c r="I118" s="15">
        <v>42000</v>
      </c>
      <c r="J118" s="14" t="s">
        <v>1193</v>
      </c>
      <c r="K118" s="157">
        <v>39542</v>
      </c>
      <c r="L118" s="14" t="s">
        <v>1189</v>
      </c>
      <c r="M118" s="14"/>
    </row>
    <row r="119" spans="1:13" ht="47.25">
      <c r="A119" s="14">
        <v>118</v>
      </c>
      <c r="B119" s="14" t="s">
        <v>323</v>
      </c>
      <c r="C119" s="14" t="s">
        <v>324</v>
      </c>
      <c r="D119" s="14" t="s">
        <v>1421</v>
      </c>
      <c r="E119" s="14">
        <v>1</v>
      </c>
      <c r="F119" s="15">
        <v>800</v>
      </c>
      <c r="G119" s="14">
        <v>424</v>
      </c>
      <c r="H119" s="14" t="s">
        <v>8087</v>
      </c>
      <c r="I119" s="15">
        <v>63500</v>
      </c>
      <c r="J119" s="14" t="s">
        <v>1193</v>
      </c>
      <c r="K119" s="157">
        <v>39542</v>
      </c>
      <c r="L119" s="14" t="s">
        <v>325</v>
      </c>
      <c r="M119" s="14"/>
    </row>
    <row r="120" spans="1:13" ht="31.5">
      <c r="A120" s="14">
        <v>119</v>
      </c>
      <c r="B120" s="14" t="s">
        <v>5979</v>
      </c>
      <c r="C120" s="14" t="s">
        <v>2744</v>
      </c>
      <c r="D120" s="14" t="s">
        <v>1187</v>
      </c>
      <c r="E120" s="14" t="s">
        <v>8163</v>
      </c>
      <c r="F120" s="15">
        <v>1000</v>
      </c>
      <c r="G120" s="14">
        <v>100</v>
      </c>
      <c r="H120" s="14" t="s">
        <v>8076</v>
      </c>
      <c r="I120" s="15">
        <v>11000</v>
      </c>
      <c r="J120" s="14" t="s">
        <v>4935</v>
      </c>
      <c r="K120" s="157">
        <v>39542</v>
      </c>
      <c r="L120" s="14" t="s">
        <v>1189</v>
      </c>
      <c r="M120" s="14"/>
    </row>
    <row r="121" spans="1:13">
      <c r="A121" s="14">
        <v>120</v>
      </c>
      <c r="B121" s="14" t="s">
        <v>7630</v>
      </c>
      <c r="C121" s="14" t="s">
        <v>2744</v>
      </c>
      <c r="D121" s="14" t="s">
        <v>1187</v>
      </c>
      <c r="E121" s="14" t="s">
        <v>8163</v>
      </c>
      <c r="F121" s="15">
        <v>4600</v>
      </c>
      <c r="G121" s="14">
        <v>68</v>
      </c>
      <c r="H121" s="14" t="s">
        <v>8076</v>
      </c>
      <c r="I121" s="15">
        <v>9000</v>
      </c>
      <c r="J121" s="14" t="s">
        <v>4935</v>
      </c>
      <c r="K121" s="157">
        <v>39542</v>
      </c>
      <c r="L121" s="14" t="s">
        <v>1189</v>
      </c>
      <c r="M121" s="14"/>
    </row>
    <row r="122" spans="1:13" ht="47.25">
      <c r="A122" s="14">
        <v>121</v>
      </c>
      <c r="B122" s="14" t="s">
        <v>5964</v>
      </c>
      <c r="C122" s="14" t="s">
        <v>2744</v>
      </c>
      <c r="D122" s="14" t="s">
        <v>1187</v>
      </c>
      <c r="E122" s="14" t="s">
        <v>8163</v>
      </c>
      <c r="F122" s="15">
        <v>5900</v>
      </c>
      <c r="G122" s="14">
        <v>64</v>
      </c>
      <c r="H122" s="14" t="s">
        <v>8076</v>
      </c>
      <c r="I122" s="15">
        <v>7000</v>
      </c>
      <c r="J122" s="14" t="s">
        <v>4935</v>
      </c>
      <c r="K122" s="157">
        <v>39542</v>
      </c>
      <c r="L122" s="14" t="s">
        <v>1189</v>
      </c>
      <c r="M122" s="14"/>
    </row>
    <row r="123" spans="1:13" ht="63">
      <c r="A123" s="14">
        <v>122</v>
      </c>
      <c r="B123" s="14" t="s">
        <v>5965</v>
      </c>
      <c r="C123" s="14" t="s">
        <v>2744</v>
      </c>
      <c r="D123" s="14" t="s">
        <v>1187</v>
      </c>
      <c r="E123" s="14" t="s">
        <v>8163</v>
      </c>
      <c r="F123" s="15">
        <v>1600</v>
      </c>
      <c r="G123" s="14">
        <v>120</v>
      </c>
      <c r="H123" s="14" t="s">
        <v>8076</v>
      </c>
      <c r="I123" s="15">
        <v>12000</v>
      </c>
      <c r="J123" s="14" t="s">
        <v>4935</v>
      </c>
      <c r="K123" s="157">
        <v>39542</v>
      </c>
      <c r="L123" s="14" t="s">
        <v>1189</v>
      </c>
      <c r="M123" s="14"/>
    </row>
    <row r="124" spans="1:13">
      <c r="A124" s="14">
        <v>123</v>
      </c>
      <c r="B124" s="14" t="s">
        <v>5966</v>
      </c>
      <c r="C124" s="14" t="s">
        <v>2744</v>
      </c>
      <c r="D124" s="14" t="s">
        <v>1187</v>
      </c>
      <c r="E124" s="14" t="s">
        <v>8163</v>
      </c>
      <c r="F124" s="15">
        <v>1000</v>
      </c>
      <c r="G124" s="14">
        <v>68</v>
      </c>
      <c r="H124" s="14" t="s">
        <v>8076</v>
      </c>
      <c r="I124" s="15">
        <v>8000</v>
      </c>
      <c r="J124" s="14" t="s">
        <v>4935</v>
      </c>
      <c r="K124" s="157">
        <v>39542</v>
      </c>
      <c r="L124" s="14" t="s">
        <v>1189</v>
      </c>
      <c r="M124" s="14"/>
    </row>
    <row r="125" spans="1:13" ht="31.5">
      <c r="A125" s="14">
        <v>124</v>
      </c>
      <c r="B125" s="14" t="s">
        <v>320</v>
      </c>
      <c r="C125" s="14" t="s">
        <v>2744</v>
      </c>
      <c r="D125" s="14" t="s">
        <v>1187</v>
      </c>
      <c r="E125" s="14">
        <v>1</v>
      </c>
      <c r="F125" s="15">
        <v>490</v>
      </c>
      <c r="G125" s="14">
        <v>368</v>
      </c>
      <c r="H125" s="14" t="s">
        <v>8076</v>
      </c>
      <c r="I125" s="15">
        <v>36000</v>
      </c>
      <c r="J125" s="14" t="s">
        <v>4935</v>
      </c>
      <c r="K125" s="157">
        <v>39542</v>
      </c>
      <c r="L125" s="14" t="s">
        <v>1189</v>
      </c>
      <c r="M125" s="14"/>
    </row>
    <row r="126" spans="1:13">
      <c r="A126" s="14">
        <v>125</v>
      </c>
      <c r="B126" s="14" t="s">
        <v>7492</v>
      </c>
      <c r="C126" s="14" t="s">
        <v>7493</v>
      </c>
      <c r="D126" s="14" t="s">
        <v>1192</v>
      </c>
      <c r="E126" s="14">
        <v>1</v>
      </c>
      <c r="F126" s="15">
        <v>670</v>
      </c>
      <c r="G126" s="14">
        <v>384</v>
      </c>
      <c r="H126" s="14" t="s">
        <v>8087</v>
      </c>
      <c r="I126" s="15">
        <v>45000</v>
      </c>
      <c r="J126" s="14" t="s">
        <v>70</v>
      </c>
      <c r="K126" s="157">
        <v>39545</v>
      </c>
      <c r="L126" s="14" t="s">
        <v>1189</v>
      </c>
      <c r="M126" s="14"/>
    </row>
    <row r="127" spans="1:13" ht="94.5">
      <c r="A127" s="14">
        <v>126</v>
      </c>
      <c r="B127" s="14" t="s">
        <v>8602</v>
      </c>
      <c r="C127" s="14" t="s">
        <v>9734</v>
      </c>
      <c r="D127" s="14" t="s">
        <v>1162</v>
      </c>
      <c r="E127" s="14">
        <v>1</v>
      </c>
      <c r="F127" s="15">
        <v>500</v>
      </c>
      <c r="G127" s="14">
        <v>104</v>
      </c>
      <c r="H127" s="14" t="s">
        <v>2161</v>
      </c>
      <c r="I127" s="15" t="s">
        <v>2750</v>
      </c>
      <c r="J127" s="14" t="s">
        <v>60</v>
      </c>
      <c r="K127" s="157">
        <v>39545</v>
      </c>
      <c r="L127" s="14" t="s">
        <v>1189</v>
      </c>
      <c r="M127" s="14"/>
    </row>
    <row r="128" spans="1:13" ht="47.25">
      <c r="A128" s="14">
        <v>127</v>
      </c>
      <c r="B128" s="14" t="s">
        <v>8603</v>
      </c>
      <c r="C128" s="14" t="s">
        <v>9734</v>
      </c>
      <c r="D128" s="14" t="s">
        <v>1162</v>
      </c>
      <c r="E128" s="14">
        <v>1</v>
      </c>
      <c r="F128" s="15">
        <v>500</v>
      </c>
      <c r="G128" s="14">
        <v>96</v>
      </c>
      <c r="H128" s="14" t="s">
        <v>2161</v>
      </c>
      <c r="I128" s="15" t="s">
        <v>2750</v>
      </c>
      <c r="J128" s="14" t="s">
        <v>60</v>
      </c>
      <c r="K128" s="157">
        <v>39545</v>
      </c>
      <c r="L128" s="14" t="s">
        <v>1189</v>
      </c>
      <c r="M128" s="14"/>
    </row>
    <row r="129" spans="1:13" ht="31.5">
      <c r="A129" s="14">
        <v>128</v>
      </c>
      <c r="B129" s="14" t="s">
        <v>8604</v>
      </c>
      <c r="C129" s="14" t="s">
        <v>9734</v>
      </c>
      <c r="D129" s="14" t="s">
        <v>1162</v>
      </c>
      <c r="E129" s="14">
        <v>1</v>
      </c>
      <c r="F129" s="15">
        <v>500</v>
      </c>
      <c r="G129" s="14">
        <v>192</v>
      </c>
      <c r="H129" s="14" t="s">
        <v>2161</v>
      </c>
      <c r="I129" s="15" t="s">
        <v>2750</v>
      </c>
      <c r="J129" s="14" t="s">
        <v>60</v>
      </c>
      <c r="K129" s="157">
        <v>39545</v>
      </c>
      <c r="L129" s="14" t="s">
        <v>1189</v>
      </c>
      <c r="M129" s="14"/>
    </row>
    <row r="130" spans="1:13" ht="47.25">
      <c r="A130" s="14">
        <v>129</v>
      </c>
      <c r="B130" s="14" t="s">
        <v>7488</v>
      </c>
      <c r="C130" s="14" t="s">
        <v>7489</v>
      </c>
      <c r="D130" s="14" t="s">
        <v>1421</v>
      </c>
      <c r="E130" s="14" t="s">
        <v>8163</v>
      </c>
      <c r="F130" s="15">
        <v>10000</v>
      </c>
      <c r="G130" s="14">
        <v>340</v>
      </c>
      <c r="H130" s="14" t="s">
        <v>8087</v>
      </c>
      <c r="I130" s="15">
        <v>23000</v>
      </c>
      <c r="J130" s="14" t="s">
        <v>60</v>
      </c>
      <c r="K130" s="157">
        <v>39545</v>
      </c>
      <c r="L130" s="14" t="s">
        <v>8591</v>
      </c>
      <c r="M130" s="14"/>
    </row>
    <row r="131" spans="1:13">
      <c r="A131" s="14">
        <v>130</v>
      </c>
      <c r="B131" s="14" t="s">
        <v>8597</v>
      </c>
      <c r="C131" s="14" t="s">
        <v>2744</v>
      </c>
      <c r="D131" s="14" t="s">
        <v>1187</v>
      </c>
      <c r="E131" s="14" t="s">
        <v>8163</v>
      </c>
      <c r="F131" s="15">
        <v>1000</v>
      </c>
      <c r="G131" s="14">
        <v>60</v>
      </c>
      <c r="H131" s="14" t="s">
        <v>8076</v>
      </c>
      <c r="I131" s="15">
        <v>7000</v>
      </c>
      <c r="J131" s="14" t="s">
        <v>4935</v>
      </c>
      <c r="K131" s="157">
        <v>39545</v>
      </c>
      <c r="L131" s="14" t="s">
        <v>1189</v>
      </c>
      <c r="M131" s="14"/>
    </row>
    <row r="132" spans="1:13" ht="47.25">
      <c r="A132" s="14">
        <v>131</v>
      </c>
      <c r="B132" s="14" t="s">
        <v>8598</v>
      </c>
      <c r="C132" s="14" t="s">
        <v>2744</v>
      </c>
      <c r="D132" s="14" t="s">
        <v>1187</v>
      </c>
      <c r="E132" s="14" t="s">
        <v>8163</v>
      </c>
      <c r="F132" s="15">
        <v>1000</v>
      </c>
      <c r="G132" s="14">
        <v>96</v>
      </c>
      <c r="H132" s="14" t="s">
        <v>8076</v>
      </c>
      <c r="I132" s="15">
        <v>10000</v>
      </c>
      <c r="J132" s="14" t="s">
        <v>4935</v>
      </c>
      <c r="K132" s="157">
        <v>39545</v>
      </c>
      <c r="L132" s="14" t="s">
        <v>1189</v>
      </c>
      <c r="M132" s="14"/>
    </row>
    <row r="133" spans="1:13" ht="31.5">
      <c r="A133" s="14">
        <v>132</v>
      </c>
      <c r="B133" s="14" t="s">
        <v>8599</v>
      </c>
      <c r="C133" s="14" t="s">
        <v>2744</v>
      </c>
      <c r="D133" s="14" t="s">
        <v>1187</v>
      </c>
      <c r="E133" s="14" t="s">
        <v>8163</v>
      </c>
      <c r="F133" s="15">
        <v>1200</v>
      </c>
      <c r="G133" s="14">
        <v>368</v>
      </c>
      <c r="H133" s="14" t="s">
        <v>8076</v>
      </c>
      <c r="I133" s="15">
        <v>33000</v>
      </c>
      <c r="J133" s="14" t="s">
        <v>4935</v>
      </c>
      <c r="K133" s="157">
        <v>39545</v>
      </c>
      <c r="L133" s="14" t="s">
        <v>1189</v>
      </c>
      <c r="M133" s="14"/>
    </row>
    <row r="134" spans="1:13" ht="31.5">
      <c r="A134" s="14">
        <v>133</v>
      </c>
      <c r="B134" s="14" t="s">
        <v>8600</v>
      </c>
      <c r="C134" s="14" t="s">
        <v>2744</v>
      </c>
      <c r="D134" s="14" t="s">
        <v>1187</v>
      </c>
      <c r="E134" s="14" t="s">
        <v>8163</v>
      </c>
      <c r="F134" s="15">
        <v>1040</v>
      </c>
      <c r="G134" s="14">
        <v>172</v>
      </c>
      <c r="H134" s="14" t="s">
        <v>8076</v>
      </c>
      <c r="I134" s="15">
        <v>17000</v>
      </c>
      <c r="J134" s="14" t="s">
        <v>4935</v>
      </c>
      <c r="K134" s="157">
        <v>39545</v>
      </c>
      <c r="L134" s="14" t="s">
        <v>1189</v>
      </c>
      <c r="M134" s="14"/>
    </row>
    <row r="135" spans="1:13">
      <c r="A135" s="14">
        <v>134</v>
      </c>
      <c r="B135" s="14" t="s">
        <v>8601</v>
      </c>
      <c r="C135" s="14" t="s">
        <v>2744</v>
      </c>
      <c r="D135" s="14" t="s">
        <v>1187</v>
      </c>
      <c r="E135" s="14" t="s">
        <v>8163</v>
      </c>
      <c r="F135" s="15">
        <v>3000</v>
      </c>
      <c r="G135" s="14">
        <v>48</v>
      </c>
      <c r="H135" s="14" t="s">
        <v>8076</v>
      </c>
      <c r="I135" s="15">
        <v>6000</v>
      </c>
      <c r="J135" s="14" t="s">
        <v>4935</v>
      </c>
      <c r="K135" s="157">
        <v>39545</v>
      </c>
      <c r="L135" s="14" t="s">
        <v>1189</v>
      </c>
      <c r="M135" s="14"/>
    </row>
    <row r="136" spans="1:13">
      <c r="A136" s="14">
        <v>135</v>
      </c>
      <c r="B136" s="14" t="s">
        <v>3002</v>
      </c>
      <c r="C136" s="14" t="s">
        <v>2744</v>
      </c>
      <c r="D136" s="14" t="s">
        <v>1187</v>
      </c>
      <c r="E136" s="14" t="s">
        <v>8163</v>
      </c>
      <c r="F136" s="15">
        <v>2000</v>
      </c>
      <c r="G136" s="14">
        <v>88</v>
      </c>
      <c r="H136" s="14" t="s">
        <v>8076</v>
      </c>
      <c r="I136" s="15">
        <v>9000</v>
      </c>
      <c r="J136" s="104" t="s">
        <v>4935</v>
      </c>
      <c r="K136" s="157">
        <v>39545</v>
      </c>
      <c r="L136" s="14" t="s">
        <v>1189</v>
      </c>
      <c r="M136" s="14"/>
    </row>
    <row r="137" spans="1:13">
      <c r="A137" s="14">
        <v>136</v>
      </c>
      <c r="B137" s="14" t="s">
        <v>2099</v>
      </c>
      <c r="C137" s="14" t="s">
        <v>2744</v>
      </c>
      <c r="D137" s="14" t="s">
        <v>1187</v>
      </c>
      <c r="E137" s="14" t="s">
        <v>8163</v>
      </c>
      <c r="F137" s="15">
        <v>3000</v>
      </c>
      <c r="G137" s="14">
        <v>188</v>
      </c>
      <c r="H137" s="14" t="s">
        <v>8076</v>
      </c>
      <c r="I137" s="15">
        <v>18000</v>
      </c>
      <c r="J137" s="14" t="s">
        <v>4935</v>
      </c>
      <c r="K137" s="157">
        <v>39545</v>
      </c>
      <c r="L137" s="14" t="s">
        <v>1189</v>
      </c>
      <c r="M137" s="14"/>
    </row>
    <row r="138" spans="1:13" ht="31.5">
      <c r="A138" s="14">
        <v>137</v>
      </c>
      <c r="B138" s="14" t="s">
        <v>9665</v>
      </c>
      <c r="C138" s="14" t="s">
        <v>2744</v>
      </c>
      <c r="D138" s="14" t="s">
        <v>1187</v>
      </c>
      <c r="E138" s="14">
        <v>1</v>
      </c>
      <c r="F138" s="15">
        <v>820</v>
      </c>
      <c r="G138" s="14">
        <v>128</v>
      </c>
      <c r="H138" s="14" t="s">
        <v>8076</v>
      </c>
      <c r="I138" s="15">
        <v>14000</v>
      </c>
      <c r="J138" s="14" t="s">
        <v>4935</v>
      </c>
      <c r="K138" s="157">
        <v>39545</v>
      </c>
      <c r="L138" s="14" t="s">
        <v>1189</v>
      </c>
      <c r="M138" s="14"/>
    </row>
    <row r="139" spans="1:13" ht="47.25">
      <c r="A139" s="14">
        <v>138</v>
      </c>
      <c r="B139" s="14" t="s">
        <v>8579</v>
      </c>
      <c r="C139" s="14" t="s">
        <v>2744</v>
      </c>
      <c r="D139" s="14" t="s">
        <v>1187</v>
      </c>
      <c r="E139" s="14" t="s">
        <v>8163</v>
      </c>
      <c r="F139" s="15">
        <v>1500</v>
      </c>
      <c r="G139" s="14">
        <v>136</v>
      </c>
      <c r="H139" s="14" t="s">
        <v>8076</v>
      </c>
      <c r="I139" s="15">
        <v>14000</v>
      </c>
      <c r="J139" s="14" t="s">
        <v>4935</v>
      </c>
      <c r="K139" s="157">
        <v>39545</v>
      </c>
      <c r="L139" s="14" t="s">
        <v>1189</v>
      </c>
      <c r="M139" s="14"/>
    </row>
    <row r="140" spans="1:13" ht="47.25">
      <c r="A140" s="14">
        <v>139</v>
      </c>
      <c r="B140" s="14" t="s">
        <v>8580</v>
      </c>
      <c r="C140" s="14" t="s">
        <v>2744</v>
      </c>
      <c r="D140" s="14" t="s">
        <v>1187</v>
      </c>
      <c r="E140" s="14">
        <v>1</v>
      </c>
      <c r="F140" s="15">
        <v>540</v>
      </c>
      <c r="G140" s="14">
        <v>296</v>
      </c>
      <c r="H140" s="14" t="s">
        <v>8076</v>
      </c>
      <c r="I140" s="15">
        <v>27000</v>
      </c>
      <c r="J140" s="14" t="s">
        <v>4935</v>
      </c>
      <c r="K140" s="157">
        <v>39545</v>
      </c>
      <c r="L140" s="14" t="s">
        <v>1189</v>
      </c>
      <c r="M140" s="14"/>
    </row>
    <row r="141" spans="1:13" ht="31.5">
      <c r="A141" s="14">
        <v>140</v>
      </c>
      <c r="B141" s="14" t="s">
        <v>9065</v>
      </c>
      <c r="C141" s="14" t="s">
        <v>2744</v>
      </c>
      <c r="D141" s="14" t="s">
        <v>1187</v>
      </c>
      <c r="E141" s="14" t="s">
        <v>8163</v>
      </c>
      <c r="F141" s="15">
        <v>1000</v>
      </c>
      <c r="G141" s="14">
        <v>408</v>
      </c>
      <c r="H141" s="14" t="s">
        <v>8076</v>
      </c>
      <c r="I141" s="15">
        <v>36000</v>
      </c>
      <c r="J141" s="14" t="s">
        <v>4935</v>
      </c>
      <c r="K141" s="157">
        <v>39545</v>
      </c>
      <c r="L141" s="14" t="s">
        <v>1189</v>
      </c>
      <c r="M141" s="14"/>
    </row>
    <row r="142" spans="1:13" ht="47.25">
      <c r="A142" s="14">
        <v>141</v>
      </c>
      <c r="B142" s="14" t="s">
        <v>7486</v>
      </c>
      <c r="C142" s="14" t="s">
        <v>7487</v>
      </c>
      <c r="D142" s="14" t="s">
        <v>1187</v>
      </c>
      <c r="E142" s="14">
        <v>1</v>
      </c>
      <c r="F142" s="15">
        <v>640</v>
      </c>
      <c r="G142" s="14">
        <v>140</v>
      </c>
      <c r="H142" s="14" t="s">
        <v>8076</v>
      </c>
      <c r="I142" s="15">
        <v>15000</v>
      </c>
      <c r="J142" s="14" t="s">
        <v>36</v>
      </c>
      <c r="K142" s="157">
        <v>39545</v>
      </c>
      <c r="L142" s="14" t="s">
        <v>1189</v>
      </c>
      <c r="M142" s="14"/>
    </row>
    <row r="143" spans="1:13" ht="31.5">
      <c r="A143" s="14">
        <v>142</v>
      </c>
      <c r="B143" s="14" t="s">
        <v>7490</v>
      </c>
      <c r="C143" s="14" t="s">
        <v>7491</v>
      </c>
      <c r="D143" s="14" t="s">
        <v>1187</v>
      </c>
      <c r="E143" s="14">
        <v>1</v>
      </c>
      <c r="F143" s="15">
        <v>408</v>
      </c>
      <c r="G143" s="14">
        <v>320</v>
      </c>
      <c r="H143" s="14" t="s">
        <v>8087</v>
      </c>
      <c r="I143" s="15">
        <v>36000</v>
      </c>
      <c r="J143" s="14" t="s">
        <v>60</v>
      </c>
      <c r="K143" s="157">
        <v>39545</v>
      </c>
      <c r="L143" s="14" t="s">
        <v>1189</v>
      </c>
      <c r="M143" s="14"/>
    </row>
    <row r="144" spans="1:13" ht="126">
      <c r="A144" s="14">
        <v>143</v>
      </c>
      <c r="B144" s="14" t="s">
        <v>7494</v>
      </c>
      <c r="C144" s="14" t="s">
        <v>2744</v>
      </c>
      <c r="D144" s="14" t="s">
        <v>1187</v>
      </c>
      <c r="E144" s="14">
        <v>1</v>
      </c>
      <c r="F144" s="15">
        <v>710</v>
      </c>
      <c r="G144" s="14">
        <v>480</v>
      </c>
      <c r="H144" s="14" t="s">
        <v>8087</v>
      </c>
      <c r="I144" s="15">
        <v>53000</v>
      </c>
      <c r="J144" s="14" t="s">
        <v>4935</v>
      </c>
      <c r="K144" s="157">
        <v>39545</v>
      </c>
      <c r="L144" s="14" t="s">
        <v>1189</v>
      </c>
      <c r="M144" s="14"/>
    </row>
    <row r="145" spans="1:13" ht="31.5">
      <c r="A145" s="14">
        <v>144</v>
      </c>
      <c r="B145" s="14" t="s">
        <v>29</v>
      </c>
      <c r="C145" s="14" t="s">
        <v>2744</v>
      </c>
      <c r="D145" s="14" t="s">
        <v>1187</v>
      </c>
      <c r="E145" s="14" t="s">
        <v>8163</v>
      </c>
      <c r="F145" s="15">
        <v>500</v>
      </c>
      <c r="G145" s="14">
        <v>368</v>
      </c>
      <c r="H145" s="14" t="s">
        <v>8087</v>
      </c>
      <c r="I145" s="15">
        <v>43000</v>
      </c>
      <c r="J145" s="14" t="s">
        <v>4935</v>
      </c>
      <c r="K145" s="157">
        <v>39545</v>
      </c>
      <c r="L145" s="14" t="s">
        <v>1189</v>
      </c>
      <c r="M145" s="14"/>
    </row>
    <row r="146" spans="1:13" ht="110.25">
      <c r="A146" s="14">
        <v>145</v>
      </c>
      <c r="B146" s="14" t="s">
        <v>4385</v>
      </c>
      <c r="C146" s="14" t="s">
        <v>2744</v>
      </c>
      <c r="D146" s="14" t="s">
        <v>1187</v>
      </c>
      <c r="E146" s="14">
        <v>1</v>
      </c>
      <c r="F146" s="15">
        <v>780</v>
      </c>
      <c r="G146" s="14">
        <v>32</v>
      </c>
      <c r="H146" s="14" t="s">
        <v>8076</v>
      </c>
      <c r="I146" s="15">
        <v>7000</v>
      </c>
      <c r="J146" s="14" t="s">
        <v>4935</v>
      </c>
      <c r="K146" s="157">
        <v>39547</v>
      </c>
      <c r="L146" s="14" t="s">
        <v>7600</v>
      </c>
      <c r="M146" s="14"/>
    </row>
    <row r="147" spans="1:13" ht="94.5">
      <c r="A147" s="14">
        <v>146</v>
      </c>
      <c r="B147" s="14" t="s">
        <v>6937</v>
      </c>
      <c r="C147" s="14" t="s">
        <v>6938</v>
      </c>
      <c r="D147" s="14" t="s">
        <v>1421</v>
      </c>
      <c r="E147" s="14" t="s">
        <v>8163</v>
      </c>
      <c r="F147" s="15">
        <v>2500</v>
      </c>
      <c r="G147" s="14">
        <v>476</v>
      </c>
      <c r="H147" s="14" t="s">
        <v>8087</v>
      </c>
      <c r="I147" s="15">
        <v>52000</v>
      </c>
      <c r="J147" s="14" t="s">
        <v>1188</v>
      </c>
      <c r="K147" s="157">
        <v>39549</v>
      </c>
      <c r="L147" s="14" t="s">
        <v>7600</v>
      </c>
      <c r="M147" s="14"/>
    </row>
    <row r="148" spans="1:13" ht="78.75">
      <c r="A148" s="14">
        <v>147</v>
      </c>
      <c r="B148" s="14" t="s">
        <v>1136</v>
      </c>
      <c r="C148" s="14" t="s">
        <v>6935</v>
      </c>
      <c r="D148" s="14" t="s">
        <v>6936</v>
      </c>
      <c r="E148" s="14" t="s">
        <v>8163</v>
      </c>
      <c r="F148" s="15">
        <v>2500</v>
      </c>
      <c r="G148" s="14">
        <v>560</v>
      </c>
      <c r="H148" s="14" t="s">
        <v>8087</v>
      </c>
      <c r="I148" s="15">
        <v>61000</v>
      </c>
      <c r="J148" s="14" t="s">
        <v>1188</v>
      </c>
      <c r="K148" s="157">
        <v>39549</v>
      </c>
      <c r="L148" s="14" t="s">
        <v>10871</v>
      </c>
      <c r="M148" s="14"/>
    </row>
    <row r="149" spans="1:13" ht="78.75">
      <c r="A149" s="14">
        <v>148</v>
      </c>
      <c r="B149" s="14" t="s">
        <v>264</v>
      </c>
      <c r="C149" s="14" t="s">
        <v>265</v>
      </c>
      <c r="D149" s="14" t="s">
        <v>1187</v>
      </c>
      <c r="E149" s="14" t="s">
        <v>8163</v>
      </c>
      <c r="F149" s="15">
        <v>2500</v>
      </c>
      <c r="G149" s="14">
        <v>680</v>
      </c>
      <c r="H149" s="14" t="s">
        <v>8087</v>
      </c>
      <c r="I149" s="15">
        <v>74000</v>
      </c>
      <c r="J149" s="14" t="s">
        <v>1188</v>
      </c>
      <c r="K149" s="157">
        <v>39549</v>
      </c>
      <c r="L149" s="14" t="s">
        <v>266</v>
      </c>
      <c r="M149" s="14"/>
    </row>
    <row r="150" spans="1:13" ht="63">
      <c r="A150" s="14">
        <v>149</v>
      </c>
      <c r="B150" s="14" t="s">
        <v>267</v>
      </c>
      <c r="C150" s="14" t="s">
        <v>265</v>
      </c>
      <c r="D150" s="14" t="s">
        <v>1187</v>
      </c>
      <c r="E150" s="14" t="s">
        <v>8163</v>
      </c>
      <c r="F150" s="15">
        <v>2500</v>
      </c>
      <c r="G150" s="14">
        <v>672</v>
      </c>
      <c r="H150" s="14" t="s">
        <v>8087</v>
      </c>
      <c r="I150" s="15">
        <v>73000</v>
      </c>
      <c r="J150" s="14" t="s">
        <v>1188</v>
      </c>
      <c r="K150" s="157">
        <v>39549</v>
      </c>
      <c r="L150" s="14" t="s">
        <v>266</v>
      </c>
      <c r="M150" s="14"/>
    </row>
    <row r="151" spans="1:13" ht="31.5">
      <c r="A151" s="14">
        <v>150</v>
      </c>
      <c r="B151" s="14" t="s">
        <v>2195</v>
      </c>
      <c r="C151" s="14" t="s">
        <v>2744</v>
      </c>
      <c r="D151" s="14" t="s">
        <v>1187</v>
      </c>
      <c r="E151" s="14">
        <v>1</v>
      </c>
      <c r="F151" s="15">
        <v>6600</v>
      </c>
      <c r="G151" s="14">
        <v>60</v>
      </c>
      <c r="H151" s="14" t="s">
        <v>8076</v>
      </c>
      <c r="I151" s="15">
        <v>9500</v>
      </c>
      <c r="J151" s="14" t="s">
        <v>4935</v>
      </c>
      <c r="K151" s="157">
        <v>39550</v>
      </c>
      <c r="L151" s="14" t="s">
        <v>7600</v>
      </c>
      <c r="M151" s="14"/>
    </row>
    <row r="152" spans="1:13" ht="63">
      <c r="A152" s="14">
        <v>151</v>
      </c>
      <c r="B152" s="14" t="s">
        <v>2330</v>
      </c>
      <c r="C152" s="14" t="s">
        <v>2331</v>
      </c>
      <c r="D152" s="14" t="s">
        <v>1192</v>
      </c>
      <c r="E152" s="14">
        <v>1</v>
      </c>
      <c r="F152" s="15">
        <v>610</v>
      </c>
      <c r="G152" s="14">
        <v>576</v>
      </c>
      <c r="H152" s="14" t="s">
        <v>8087</v>
      </c>
      <c r="I152" s="15">
        <v>51000</v>
      </c>
      <c r="J152" s="104" t="s">
        <v>1193</v>
      </c>
      <c r="K152" s="14" t="s">
        <v>342</v>
      </c>
      <c r="L152" s="14" t="s">
        <v>1189</v>
      </c>
      <c r="M152" s="14"/>
    </row>
    <row r="153" spans="1:13" ht="47.25">
      <c r="A153" s="14">
        <v>152</v>
      </c>
      <c r="B153" s="14" t="s">
        <v>1207</v>
      </c>
      <c r="C153" s="14" t="s">
        <v>1603</v>
      </c>
      <c r="D153" s="14" t="s">
        <v>1162</v>
      </c>
      <c r="E153" s="14">
        <v>1</v>
      </c>
      <c r="F153" s="15">
        <v>640</v>
      </c>
      <c r="G153" s="14">
        <v>552</v>
      </c>
      <c r="H153" s="14" t="s">
        <v>8087</v>
      </c>
      <c r="I153" s="15">
        <v>62500</v>
      </c>
      <c r="J153" s="14" t="s">
        <v>1188</v>
      </c>
      <c r="K153" s="14" t="s">
        <v>342</v>
      </c>
      <c r="L153" s="14" t="s">
        <v>1552</v>
      </c>
      <c r="M153" s="14"/>
    </row>
    <row r="154" spans="1:13" ht="31.5">
      <c r="A154" s="14">
        <v>153</v>
      </c>
      <c r="B154" s="14" t="s">
        <v>1208</v>
      </c>
      <c r="C154" s="14" t="s">
        <v>1209</v>
      </c>
      <c r="D154" s="14" t="s">
        <v>1162</v>
      </c>
      <c r="E154" s="14">
        <v>1</v>
      </c>
      <c r="F154" s="15">
        <v>530</v>
      </c>
      <c r="G154" s="14">
        <v>598</v>
      </c>
      <c r="H154" s="14" t="s">
        <v>3701</v>
      </c>
      <c r="I154" s="15" t="s">
        <v>2750</v>
      </c>
      <c r="J154" s="104" t="s">
        <v>70</v>
      </c>
      <c r="K154" s="14" t="s">
        <v>342</v>
      </c>
      <c r="L154" s="14" t="s">
        <v>1552</v>
      </c>
      <c r="M154" s="14"/>
    </row>
    <row r="155" spans="1:13" ht="47.25">
      <c r="A155" s="14">
        <v>154</v>
      </c>
      <c r="B155" s="14" t="s">
        <v>351</v>
      </c>
      <c r="C155" s="14" t="s">
        <v>352</v>
      </c>
      <c r="D155" s="14" t="s">
        <v>1421</v>
      </c>
      <c r="E155" s="14" t="s">
        <v>8163</v>
      </c>
      <c r="F155" s="15">
        <v>1500</v>
      </c>
      <c r="G155" s="14">
        <v>280</v>
      </c>
      <c r="H155" s="14" t="s">
        <v>8076</v>
      </c>
      <c r="I155" s="15">
        <v>29000</v>
      </c>
      <c r="J155" s="14" t="s">
        <v>1193</v>
      </c>
      <c r="K155" s="14" t="s">
        <v>342</v>
      </c>
      <c r="L155" s="14" t="s">
        <v>2723</v>
      </c>
      <c r="M155" s="14"/>
    </row>
    <row r="156" spans="1:13" ht="31.5">
      <c r="A156" s="14">
        <v>155</v>
      </c>
      <c r="B156" s="14" t="s">
        <v>1880</v>
      </c>
      <c r="C156" s="14" t="s">
        <v>353</v>
      </c>
      <c r="D156" s="14" t="s">
        <v>1421</v>
      </c>
      <c r="E156" s="14" t="s">
        <v>8163</v>
      </c>
      <c r="F156" s="15">
        <v>2000</v>
      </c>
      <c r="G156" s="14">
        <v>344</v>
      </c>
      <c r="H156" s="14" t="s">
        <v>8087</v>
      </c>
      <c r="I156" s="15">
        <v>45000</v>
      </c>
      <c r="J156" s="14" t="s">
        <v>1193</v>
      </c>
      <c r="K156" s="14" t="s">
        <v>342</v>
      </c>
      <c r="L156" s="14" t="s">
        <v>2672</v>
      </c>
      <c r="M156" s="14"/>
    </row>
    <row r="157" spans="1:13" ht="31.5">
      <c r="A157" s="14">
        <v>156</v>
      </c>
      <c r="B157" s="14" t="s">
        <v>341</v>
      </c>
      <c r="C157" s="14" t="s">
        <v>2744</v>
      </c>
      <c r="D157" s="14" t="s">
        <v>1187</v>
      </c>
      <c r="E157" s="14" t="s">
        <v>8163</v>
      </c>
      <c r="F157" s="15">
        <v>500</v>
      </c>
      <c r="G157" s="14">
        <v>124</v>
      </c>
      <c r="H157" s="14" t="s">
        <v>8076</v>
      </c>
      <c r="I157" s="15">
        <v>13000</v>
      </c>
      <c r="J157" s="14" t="s">
        <v>4935</v>
      </c>
      <c r="K157" s="14" t="s">
        <v>342</v>
      </c>
      <c r="L157" s="14" t="s">
        <v>1189</v>
      </c>
      <c r="M157" s="14"/>
    </row>
    <row r="158" spans="1:13">
      <c r="A158" s="14">
        <v>157</v>
      </c>
      <c r="B158" s="14" t="s">
        <v>7624</v>
      </c>
      <c r="C158" s="14" t="s">
        <v>2744</v>
      </c>
      <c r="D158" s="14" t="s">
        <v>1187</v>
      </c>
      <c r="E158" s="14" t="s">
        <v>8163</v>
      </c>
      <c r="F158" s="15">
        <v>2040</v>
      </c>
      <c r="G158" s="14">
        <v>68</v>
      </c>
      <c r="H158" s="14" t="s">
        <v>8076</v>
      </c>
      <c r="I158" s="15">
        <v>8000</v>
      </c>
      <c r="J158" s="14" t="s">
        <v>4935</v>
      </c>
      <c r="K158" s="14" t="s">
        <v>342</v>
      </c>
      <c r="L158" s="14" t="s">
        <v>1189</v>
      </c>
      <c r="M158" s="14"/>
    </row>
    <row r="159" spans="1:13" ht="31.5">
      <c r="A159" s="14">
        <v>158</v>
      </c>
      <c r="B159" s="14" t="s">
        <v>2659</v>
      </c>
      <c r="C159" s="14" t="s">
        <v>2744</v>
      </c>
      <c r="D159" s="14" t="s">
        <v>1187</v>
      </c>
      <c r="E159" s="14" t="s">
        <v>8163</v>
      </c>
      <c r="F159" s="15">
        <v>3000</v>
      </c>
      <c r="G159" s="14">
        <v>40</v>
      </c>
      <c r="H159" s="14" t="s">
        <v>8076</v>
      </c>
      <c r="I159" s="15">
        <v>5000</v>
      </c>
      <c r="J159" s="14" t="s">
        <v>4935</v>
      </c>
      <c r="K159" s="14" t="s">
        <v>342</v>
      </c>
      <c r="L159" s="14" t="s">
        <v>1189</v>
      </c>
      <c r="M159" s="14"/>
    </row>
    <row r="160" spans="1:13">
      <c r="A160" s="14">
        <v>159</v>
      </c>
      <c r="B160" s="14" t="s">
        <v>343</v>
      </c>
      <c r="C160" s="14" t="s">
        <v>2744</v>
      </c>
      <c r="D160" s="14" t="s">
        <v>1187</v>
      </c>
      <c r="E160" s="14" t="s">
        <v>8163</v>
      </c>
      <c r="F160" s="15">
        <v>2000</v>
      </c>
      <c r="G160" s="14">
        <v>192</v>
      </c>
      <c r="H160" s="14" t="s">
        <v>8076</v>
      </c>
      <c r="I160" s="15">
        <v>18000</v>
      </c>
      <c r="J160" s="14" t="s">
        <v>4935</v>
      </c>
      <c r="K160" s="14" t="s">
        <v>342</v>
      </c>
      <c r="L160" s="14" t="s">
        <v>1189</v>
      </c>
      <c r="M160" s="14"/>
    </row>
    <row r="161" spans="1:13" ht="31.5">
      <c r="A161" s="14">
        <v>160</v>
      </c>
      <c r="B161" s="14" t="s">
        <v>3727</v>
      </c>
      <c r="C161" s="14" t="s">
        <v>344</v>
      </c>
      <c r="D161" s="14" t="s">
        <v>1187</v>
      </c>
      <c r="E161" s="14" t="s">
        <v>8163</v>
      </c>
      <c r="F161" s="15">
        <v>500</v>
      </c>
      <c r="G161" s="14">
        <v>212</v>
      </c>
      <c r="H161" s="14" t="s">
        <v>8076</v>
      </c>
      <c r="I161" s="15">
        <v>22000</v>
      </c>
      <c r="J161" s="14" t="s">
        <v>1193</v>
      </c>
      <c r="K161" s="14" t="s">
        <v>342</v>
      </c>
      <c r="L161" s="14" t="s">
        <v>1189</v>
      </c>
      <c r="M161" s="14"/>
    </row>
    <row r="162" spans="1:13" ht="31.5">
      <c r="A162" s="14">
        <v>161</v>
      </c>
      <c r="B162" s="14" t="s">
        <v>345</v>
      </c>
      <c r="C162" s="14" t="s">
        <v>346</v>
      </c>
      <c r="D162" s="14" t="s">
        <v>1187</v>
      </c>
      <c r="E162" s="14" t="s">
        <v>8163</v>
      </c>
      <c r="F162" s="15">
        <v>1000</v>
      </c>
      <c r="G162" s="14">
        <v>148</v>
      </c>
      <c r="H162" s="14" t="s">
        <v>8076</v>
      </c>
      <c r="I162" s="15">
        <v>18000</v>
      </c>
      <c r="J162" s="104" t="s">
        <v>36</v>
      </c>
      <c r="K162" s="14" t="s">
        <v>342</v>
      </c>
      <c r="L162" s="14" t="s">
        <v>1189</v>
      </c>
      <c r="M162" s="14"/>
    </row>
    <row r="163" spans="1:13" ht="31.5">
      <c r="A163" s="14">
        <v>162</v>
      </c>
      <c r="B163" s="14" t="s">
        <v>347</v>
      </c>
      <c r="C163" s="14" t="s">
        <v>348</v>
      </c>
      <c r="D163" s="14" t="s">
        <v>1187</v>
      </c>
      <c r="E163" s="14" t="s">
        <v>8163</v>
      </c>
      <c r="F163" s="15">
        <v>800</v>
      </c>
      <c r="G163" s="14">
        <v>176</v>
      </c>
      <c r="H163" s="14" t="s">
        <v>8076</v>
      </c>
      <c r="I163" s="15">
        <v>19000</v>
      </c>
      <c r="J163" s="14" t="s">
        <v>36</v>
      </c>
      <c r="K163" s="14" t="s">
        <v>342</v>
      </c>
      <c r="L163" s="14" t="s">
        <v>1189</v>
      </c>
      <c r="M163" s="14"/>
    </row>
    <row r="164" spans="1:13" ht="31.5">
      <c r="A164" s="14">
        <v>163</v>
      </c>
      <c r="B164" s="14" t="s">
        <v>349</v>
      </c>
      <c r="C164" s="14" t="s">
        <v>350</v>
      </c>
      <c r="D164" s="14" t="s">
        <v>1187</v>
      </c>
      <c r="E164" s="14" t="s">
        <v>8163</v>
      </c>
      <c r="F164" s="15">
        <v>1000</v>
      </c>
      <c r="G164" s="14">
        <v>148</v>
      </c>
      <c r="H164" s="14" t="s">
        <v>8087</v>
      </c>
      <c r="I164" s="15">
        <v>19000</v>
      </c>
      <c r="J164" s="14" t="s">
        <v>1193</v>
      </c>
      <c r="K164" s="14" t="s">
        <v>342</v>
      </c>
      <c r="L164" s="14" t="s">
        <v>1189</v>
      </c>
      <c r="M164" s="14"/>
    </row>
    <row r="165" spans="1:13">
      <c r="A165" s="14">
        <v>164</v>
      </c>
      <c r="B165" s="14" t="s">
        <v>354</v>
      </c>
      <c r="C165" s="14" t="s">
        <v>355</v>
      </c>
      <c r="D165" s="14" t="s">
        <v>1187</v>
      </c>
      <c r="E165" s="14" t="s">
        <v>8163</v>
      </c>
      <c r="F165" s="15">
        <v>3000</v>
      </c>
      <c r="G165" s="14">
        <v>104</v>
      </c>
      <c r="H165" s="14" t="s">
        <v>2325</v>
      </c>
      <c r="I165" s="15">
        <v>11000</v>
      </c>
      <c r="J165" s="14" t="s">
        <v>36</v>
      </c>
      <c r="K165" s="14" t="s">
        <v>342</v>
      </c>
      <c r="L165" s="14" t="s">
        <v>1189</v>
      </c>
      <c r="M165" s="14"/>
    </row>
    <row r="166" spans="1:13">
      <c r="A166" s="14">
        <v>165</v>
      </c>
      <c r="B166" s="14" t="s">
        <v>2326</v>
      </c>
      <c r="C166" s="14" t="s">
        <v>2327</v>
      </c>
      <c r="D166" s="14" t="s">
        <v>1187</v>
      </c>
      <c r="E166" s="14" t="s">
        <v>8163</v>
      </c>
      <c r="F166" s="15">
        <v>2000</v>
      </c>
      <c r="G166" s="14">
        <v>96</v>
      </c>
      <c r="H166" s="14" t="s">
        <v>2325</v>
      </c>
      <c r="I166" s="15">
        <v>11000</v>
      </c>
      <c r="J166" s="14" t="s">
        <v>60</v>
      </c>
      <c r="K166" s="14" t="s">
        <v>342</v>
      </c>
      <c r="L166" s="14" t="s">
        <v>1189</v>
      </c>
      <c r="M166" s="14"/>
    </row>
    <row r="167" spans="1:13" ht="63">
      <c r="A167" s="14">
        <v>166</v>
      </c>
      <c r="B167" s="14" t="s">
        <v>2328</v>
      </c>
      <c r="C167" s="14" t="s">
        <v>2329</v>
      </c>
      <c r="D167" s="14" t="s">
        <v>1187</v>
      </c>
      <c r="E167" s="14">
        <v>1</v>
      </c>
      <c r="F167" s="15">
        <v>490</v>
      </c>
      <c r="G167" s="14">
        <v>388</v>
      </c>
      <c r="H167" s="14" t="s">
        <v>8087</v>
      </c>
      <c r="I167" s="15">
        <v>44000</v>
      </c>
      <c r="J167" s="14" t="s">
        <v>60</v>
      </c>
      <c r="K167" s="14" t="s">
        <v>342</v>
      </c>
      <c r="L167" s="14" t="s">
        <v>1189</v>
      </c>
      <c r="M167" s="14"/>
    </row>
    <row r="168" spans="1:13" ht="31.5">
      <c r="A168" s="14">
        <v>167</v>
      </c>
      <c r="B168" s="14" t="s">
        <v>2332</v>
      </c>
      <c r="C168" s="14" t="s">
        <v>2333</v>
      </c>
      <c r="D168" s="14" t="s">
        <v>4473</v>
      </c>
      <c r="E168" s="14">
        <v>1</v>
      </c>
      <c r="F168" s="15">
        <v>1000</v>
      </c>
      <c r="G168" s="14">
        <v>908</v>
      </c>
      <c r="H168" s="14" t="s">
        <v>8087</v>
      </c>
      <c r="I168" s="15" t="s">
        <v>2750</v>
      </c>
      <c r="J168" s="14" t="s">
        <v>70</v>
      </c>
      <c r="K168" s="14" t="s">
        <v>342</v>
      </c>
      <c r="L168" s="14" t="s">
        <v>1552</v>
      </c>
      <c r="M168" s="14"/>
    </row>
    <row r="169" spans="1:13" ht="31.5">
      <c r="A169" s="14">
        <v>168</v>
      </c>
      <c r="B169" s="14" t="s">
        <v>3755</v>
      </c>
      <c r="C169" s="14" t="s">
        <v>8148</v>
      </c>
      <c r="D169" s="14" t="s">
        <v>1192</v>
      </c>
      <c r="E169" s="14" t="s">
        <v>8163</v>
      </c>
      <c r="F169" s="15">
        <v>10000</v>
      </c>
      <c r="G169" s="14">
        <v>224</v>
      </c>
      <c r="H169" s="14" t="s">
        <v>8076</v>
      </c>
      <c r="I169" s="15">
        <v>18000</v>
      </c>
      <c r="J169" s="14" t="s">
        <v>1188</v>
      </c>
      <c r="K169" s="14" t="s">
        <v>3754</v>
      </c>
      <c r="L169" s="14" t="s">
        <v>1189</v>
      </c>
      <c r="M169" s="14"/>
    </row>
    <row r="170" spans="1:13" ht="63">
      <c r="A170" s="14">
        <v>169</v>
      </c>
      <c r="B170" s="14" t="s">
        <v>2096</v>
      </c>
      <c r="C170" s="14" t="s">
        <v>2097</v>
      </c>
      <c r="D170" s="14" t="s">
        <v>1421</v>
      </c>
      <c r="E170" s="14">
        <v>1</v>
      </c>
      <c r="F170" s="15">
        <v>500</v>
      </c>
      <c r="G170" s="14">
        <v>160</v>
      </c>
      <c r="H170" s="14" t="s">
        <v>8076</v>
      </c>
      <c r="I170" s="15">
        <v>30000</v>
      </c>
      <c r="J170" s="14" t="s">
        <v>36</v>
      </c>
      <c r="K170" s="14" t="s">
        <v>3754</v>
      </c>
      <c r="L170" s="14" t="s">
        <v>2098</v>
      </c>
      <c r="M170" s="14"/>
    </row>
    <row r="171" spans="1:13">
      <c r="A171" s="14">
        <v>170</v>
      </c>
      <c r="B171" s="14" t="s">
        <v>1210</v>
      </c>
      <c r="C171" s="14" t="s">
        <v>3753</v>
      </c>
      <c r="D171" s="14" t="s">
        <v>1187</v>
      </c>
      <c r="E171" s="14">
        <v>1</v>
      </c>
      <c r="F171" s="15">
        <v>2000</v>
      </c>
      <c r="G171" s="14">
        <v>104</v>
      </c>
      <c r="H171" s="14" t="s">
        <v>2325</v>
      </c>
      <c r="I171" s="15">
        <v>10000</v>
      </c>
      <c r="J171" s="14" t="s">
        <v>1193</v>
      </c>
      <c r="K171" s="14" t="s">
        <v>3754</v>
      </c>
      <c r="L171" s="14" t="s">
        <v>1189</v>
      </c>
      <c r="M171" s="14"/>
    </row>
    <row r="172" spans="1:13" ht="47.25">
      <c r="A172" s="14">
        <v>171</v>
      </c>
      <c r="B172" s="14" t="s">
        <v>6561</v>
      </c>
      <c r="C172" s="14" t="s">
        <v>8148</v>
      </c>
      <c r="D172" s="14" t="s">
        <v>1187</v>
      </c>
      <c r="E172" s="14" t="s">
        <v>8163</v>
      </c>
      <c r="F172" s="15">
        <v>8000</v>
      </c>
      <c r="G172" s="14">
        <v>192</v>
      </c>
      <c r="H172" s="14" t="s">
        <v>8076</v>
      </c>
      <c r="I172" s="15">
        <v>15500</v>
      </c>
      <c r="J172" s="14" t="s">
        <v>1188</v>
      </c>
      <c r="K172" s="14" t="s">
        <v>3754</v>
      </c>
      <c r="L172" s="14" t="s">
        <v>1189</v>
      </c>
      <c r="M172" s="14"/>
    </row>
    <row r="173" spans="1:13" ht="47.25">
      <c r="A173" s="14">
        <v>172</v>
      </c>
      <c r="B173" s="14" t="s">
        <v>3120</v>
      </c>
      <c r="C173" s="14" t="s">
        <v>8148</v>
      </c>
      <c r="D173" s="14" t="s">
        <v>1187</v>
      </c>
      <c r="E173" s="14" t="s">
        <v>8163</v>
      </c>
      <c r="F173" s="15">
        <v>10000</v>
      </c>
      <c r="G173" s="14">
        <v>200</v>
      </c>
      <c r="H173" s="14" t="s">
        <v>8076</v>
      </c>
      <c r="I173" s="15">
        <v>16000</v>
      </c>
      <c r="J173" s="104" t="s">
        <v>1188</v>
      </c>
      <c r="K173" s="14" t="s">
        <v>3754</v>
      </c>
      <c r="L173" s="14" t="s">
        <v>1189</v>
      </c>
      <c r="M173" s="14"/>
    </row>
    <row r="174" spans="1:13" ht="31.5">
      <c r="A174" s="14">
        <v>173</v>
      </c>
      <c r="B174" s="14" t="s">
        <v>3121</v>
      </c>
      <c r="C174" s="14"/>
      <c r="D174" s="14" t="s">
        <v>1187</v>
      </c>
      <c r="E174" s="14" t="s">
        <v>8163</v>
      </c>
      <c r="F174" s="15">
        <v>2000</v>
      </c>
      <c r="G174" s="14">
        <v>336</v>
      </c>
      <c r="H174" s="14" t="s">
        <v>2325</v>
      </c>
      <c r="I174" s="15">
        <v>33000</v>
      </c>
      <c r="J174" s="14" t="s">
        <v>60</v>
      </c>
      <c r="K174" s="14" t="s">
        <v>3754</v>
      </c>
      <c r="L174" s="14" t="s">
        <v>1189</v>
      </c>
      <c r="M174" s="14"/>
    </row>
    <row r="175" spans="1:13" ht="31.5">
      <c r="A175" s="14">
        <v>174</v>
      </c>
      <c r="B175" s="14" t="s">
        <v>3122</v>
      </c>
      <c r="C175" s="14" t="s">
        <v>2744</v>
      </c>
      <c r="D175" s="14" t="s">
        <v>1187</v>
      </c>
      <c r="E175" s="14" t="s">
        <v>8163</v>
      </c>
      <c r="F175" s="15">
        <v>540</v>
      </c>
      <c r="G175" s="14">
        <v>192</v>
      </c>
      <c r="H175" s="14" t="s">
        <v>8076</v>
      </c>
      <c r="I175" s="15">
        <v>19000</v>
      </c>
      <c r="J175" s="14" t="s">
        <v>4935</v>
      </c>
      <c r="K175" s="14" t="s">
        <v>3754</v>
      </c>
      <c r="L175" s="14" t="s">
        <v>1189</v>
      </c>
      <c r="M175" s="14"/>
    </row>
    <row r="176" spans="1:13" ht="47.25">
      <c r="A176" s="14">
        <v>175</v>
      </c>
      <c r="B176" s="14" t="s">
        <v>3123</v>
      </c>
      <c r="C176" s="14" t="s">
        <v>3124</v>
      </c>
      <c r="D176" s="14" t="s">
        <v>1187</v>
      </c>
      <c r="E176" s="14">
        <v>1</v>
      </c>
      <c r="F176" s="15">
        <v>2000</v>
      </c>
      <c r="G176" s="14">
        <v>268</v>
      </c>
      <c r="H176" s="14" t="s">
        <v>2325</v>
      </c>
      <c r="I176" s="15">
        <v>26000</v>
      </c>
      <c r="J176" s="14" t="s">
        <v>70</v>
      </c>
      <c r="K176" s="14" t="s">
        <v>3754</v>
      </c>
      <c r="L176" s="14" t="s">
        <v>1189</v>
      </c>
      <c r="M176" s="14"/>
    </row>
    <row r="177" spans="1:13" ht="31.5">
      <c r="A177" s="14">
        <v>176</v>
      </c>
      <c r="B177" s="14" t="s">
        <v>3125</v>
      </c>
      <c r="C177" s="14" t="s">
        <v>3126</v>
      </c>
      <c r="D177" s="14" t="s">
        <v>1187</v>
      </c>
      <c r="E177" s="14">
        <v>1</v>
      </c>
      <c r="F177" s="15">
        <v>2000</v>
      </c>
      <c r="G177" s="14">
        <v>92</v>
      </c>
      <c r="H177" s="14" t="s">
        <v>2325</v>
      </c>
      <c r="I177" s="15">
        <v>10000</v>
      </c>
      <c r="J177" s="14" t="s">
        <v>1193</v>
      </c>
      <c r="K177" s="14" t="s">
        <v>3754</v>
      </c>
      <c r="L177" s="14" t="s">
        <v>1189</v>
      </c>
      <c r="M177" s="14"/>
    </row>
    <row r="178" spans="1:13" ht="47.25">
      <c r="A178" s="14">
        <v>177</v>
      </c>
      <c r="B178" s="14" t="s">
        <v>3127</v>
      </c>
      <c r="C178" s="14" t="s">
        <v>3128</v>
      </c>
      <c r="D178" s="14" t="s">
        <v>1187</v>
      </c>
      <c r="E178" s="14" t="s">
        <v>8163</v>
      </c>
      <c r="F178" s="15">
        <v>5000</v>
      </c>
      <c r="G178" s="14">
        <v>288</v>
      </c>
      <c r="H178" s="14" t="s">
        <v>8087</v>
      </c>
      <c r="I178" s="15">
        <v>32000</v>
      </c>
      <c r="J178" s="14" t="s">
        <v>36</v>
      </c>
      <c r="K178" s="14" t="s">
        <v>3754</v>
      </c>
      <c r="L178" s="14" t="s">
        <v>1189</v>
      </c>
      <c r="M178" s="14"/>
    </row>
    <row r="179" spans="1:13">
      <c r="A179" s="14">
        <v>178</v>
      </c>
      <c r="B179" s="14" t="s">
        <v>3129</v>
      </c>
      <c r="C179" s="14" t="s">
        <v>3130</v>
      </c>
      <c r="D179" s="14" t="s">
        <v>1187</v>
      </c>
      <c r="E179" s="14" t="s">
        <v>8163</v>
      </c>
      <c r="F179" s="15">
        <v>2000</v>
      </c>
      <c r="G179" s="14">
        <v>588</v>
      </c>
      <c r="H179" s="14" t="s">
        <v>8087</v>
      </c>
      <c r="I179" s="15">
        <v>64000</v>
      </c>
      <c r="J179" s="14" t="s">
        <v>1193</v>
      </c>
      <c r="K179" s="14" t="s">
        <v>3754</v>
      </c>
      <c r="L179" s="14" t="s">
        <v>1189</v>
      </c>
      <c r="M179" s="14"/>
    </row>
    <row r="180" spans="1:13" ht="31.5">
      <c r="A180" s="14">
        <v>179</v>
      </c>
      <c r="B180" s="14" t="s">
        <v>3131</v>
      </c>
      <c r="C180" s="14" t="s">
        <v>4301</v>
      </c>
      <c r="D180" s="14" t="s">
        <v>4473</v>
      </c>
      <c r="E180" s="14">
        <v>1</v>
      </c>
      <c r="F180" s="15">
        <v>1500</v>
      </c>
      <c r="G180" s="14">
        <v>1116</v>
      </c>
      <c r="H180" s="14" t="s">
        <v>8087</v>
      </c>
      <c r="I180" s="15" t="s">
        <v>2750</v>
      </c>
      <c r="J180" s="14" t="s">
        <v>36</v>
      </c>
      <c r="K180" s="14" t="s">
        <v>3754</v>
      </c>
      <c r="L180" s="14" t="s">
        <v>4302</v>
      </c>
      <c r="M180" s="14"/>
    </row>
    <row r="181" spans="1:13" ht="47.25">
      <c r="A181" s="14">
        <v>180</v>
      </c>
      <c r="B181" s="14" t="s">
        <v>4303</v>
      </c>
      <c r="C181" s="14" t="s">
        <v>4304</v>
      </c>
      <c r="D181" s="14" t="s">
        <v>4473</v>
      </c>
      <c r="E181" s="14" t="s">
        <v>8163</v>
      </c>
      <c r="F181" s="15">
        <v>1000</v>
      </c>
      <c r="G181" s="14">
        <v>1456</v>
      </c>
      <c r="H181" s="14" t="s">
        <v>2161</v>
      </c>
      <c r="I181" s="15" t="s">
        <v>2750</v>
      </c>
      <c r="J181" s="14" t="s">
        <v>1193</v>
      </c>
      <c r="K181" s="14" t="s">
        <v>3754</v>
      </c>
      <c r="L181" s="14" t="s">
        <v>4302</v>
      </c>
      <c r="M181" s="14"/>
    </row>
    <row r="182" spans="1:13" ht="31.5">
      <c r="A182" s="14">
        <v>181</v>
      </c>
      <c r="B182" s="14" t="s">
        <v>3496</v>
      </c>
      <c r="C182" s="14" t="s">
        <v>7447</v>
      </c>
      <c r="D182" s="14" t="s">
        <v>1192</v>
      </c>
      <c r="E182" s="14">
        <v>1</v>
      </c>
      <c r="F182" s="15">
        <v>1080</v>
      </c>
      <c r="G182" s="14">
        <v>184</v>
      </c>
      <c r="H182" s="14" t="s">
        <v>8087</v>
      </c>
      <c r="I182" s="15">
        <v>28000</v>
      </c>
      <c r="J182" s="14" t="s">
        <v>1193</v>
      </c>
      <c r="K182" s="157">
        <v>39577</v>
      </c>
      <c r="L182" s="14" t="s">
        <v>1189</v>
      </c>
      <c r="M182" s="14"/>
    </row>
    <row r="183" spans="1:13" ht="31.5">
      <c r="A183" s="14">
        <v>182</v>
      </c>
      <c r="B183" s="14" t="s">
        <v>8711</v>
      </c>
      <c r="C183" s="14" t="s">
        <v>8712</v>
      </c>
      <c r="D183" s="14" t="s">
        <v>1192</v>
      </c>
      <c r="E183" s="14">
        <v>1</v>
      </c>
      <c r="F183" s="15">
        <v>1500</v>
      </c>
      <c r="G183" s="14">
        <v>320</v>
      </c>
      <c r="H183" s="14" t="s">
        <v>8087</v>
      </c>
      <c r="I183" s="15">
        <v>0</v>
      </c>
      <c r="J183" s="14" t="s">
        <v>2885</v>
      </c>
      <c r="K183" s="157">
        <v>39577</v>
      </c>
      <c r="L183" s="14" t="s">
        <v>7600</v>
      </c>
      <c r="M183" s="14"/>
    </row>
    <row r="184" spans="1:13" ht="47.25">
      <c r="A184" s="14">
        <v>183</v>
      </c>
      <c r="B184" s="14" t="s">
        <v>3497</v>
      </c>
      <c r="C184" s="14" t="s">
        <v>3498</v>
      </c>
      <c r="D184" s="14" t="s">
        <v>1162</v>
      </c>
      <c r="E184" s="14">
        <v>1</v>
      </c>
      <c r="F184" s="15">
        <v>500</v>
      </c>
      <c r="G184" s="14">
        <v>432</v>
      </c>
      <c r="H184" s="14" t="s">
        <v>8087</v>
      </c>
      <c r="I184" s="15" t="s">
        <v>2750</v>
      </c>
      <c r="J184" s="14" t="s">
        <v>1193</v>
      </c>
      <c r="K184" s="157">
        <v>39577</v>
      </c>
      <c r="L184" s="14" t="s">
        <v>1189</v>
      </c>
      <c r="M184" s="14"/>
    </row>
    <row r="185" spans="1:13" ht="47.25">
      <c r="A185" s="14">
        <v>184</v>
      </c>
      <c r="B185" s="14" t="s">
        <v>3499</v>
      </c>
      <c r="C185" s="14" t="s">
        <v>3500</v>
      </c>
      <c r="D185" s="14" t="s">
        <v>1162</v>
      </c>
      <c r="E185" s="14">
        <v>1</v>
      </c>
      <c r="F185" s="15">
        <v>500</v>
      </c>
      <c r="G185" s="14">
        <v>400</v>
      </c>
      <c r="H185" s="14" t="s">
        <v>8087</v>
      </c>
      <c r="I185" s="15">
        <v>69000</v>
      </c>
      <c r="J185" s="14" t="s">
        <v>70</v>
      </c>
      <c r="K185" s="157">
        <v>39577</v>
      </c>
      <c r="L185" s="14" t="s">
        <v>8569</v>
      </c>
      <c r="M185" s="14"/>
    </row>
    <row r="186" spans="1:13" ht="31.5">
      <c r="A186" s="14">
        <v>185</v>
      </c>
      <c r="B186" s="14" t="s">
        <v>3501</v>
      </c>
      <c r="C186" s="14" t="s">
        <v>3500</v>
      </c>
      <c r="D186" s="14" t="s">
        <v>1162</v>
      </c>
      <c r="E186" s="14">
        <v>1</v>
      </c>
      <c r="F186" s="15">
        <v>500</v>
      </c>
      <c r="G186" s="14">
        <v>696</v>
      </c>
      <c r="H186" s="14" t="s">
        <v>1228</v>
      </c>
      <c r="I186" s="15">
        <v>148000</v>
      </c>
      <c r="J186" s="14" t="s">
        <v>70</v>
      </c>
      <c r="K186" s="157">
        <v>39577</v>
      </c>
      <c r="L186" s="14" t="s">
        <v>1552</v>
      </c>
      <c r="M186" s="14"/>
    </row>
    <row r="187" spans="1:13" ht="63">
      <c r="A187" s="14">
        <v>186</v>
      </c>
      <c r="B187" s="14" t="s">
        <v>7593</v>
      </c>
      <c r="C187" s="14" t="s">
        <v>7594</v>
      </c>
      <c r="D187" s="14" t="s">
        <v>1162</v>
      </c>
      <c r="E187" s="14">
        <v>1</v>
      </c>
      <c r="F187" s="15">
        <v>60000</v>
      </c>
      <c r="G187" s="14">
        <v>60</v>
      </c>
      <c r="H187" s="14" t="s">
        <v>8076</v>
      </c>
      <c r="I187" s="15">
        <v>4500</v>
      </c>
      <c r="J187" s="14" t="s">
        <v>1188</v>
      </c>
      <c r="K187" s="157">
        <v>39577</v>
      </c>
      <c r="L187" s="14" t="s">
        <v>1552</v>
      </c>
      <c r="M187" s="14"/>
    </row>
    <row r="188" spans="1:13" ht="63">
      <c r="A188" s="14">
        <v>187</v>
      </c>
      <c r="B188" s="14" t="s">
        <v>7595</v>
      </c>
      <c r="C188" s="14" t="s">
        <v>7594</v>
      </c>
      <c r="D188" s="14" t="s">
        <v>1162</v>
      </c>
      <c r="E188" s="14">
        <v>1</v>
      </c>
      <c r="F188" s="15">
        <v>130000</v>
      </c>
      <c r="G188" s="14">
        <v>64</v>
      </c>
      <c r="H188" s="14" t="s">
        <v>8076</v>
      </c>
      <c r="I188" s="15">
        <v>5000</v>
      </c>
      <c r="J188" s="14" t="s">
        <v>1188</v>
      </c>
      <c r="K188" s="157">
        <v>39577</v>
      </c>
      <c r="L188" s="14" t="s">
        <v>1552</v>
      </c>
      <c r="M188" s="14"/>
    </row>
    <row r="189" spans="1:13" ht="78.75">
      <c r="A189" s="14">
        <v>188</v>
      </c>
      <c r="B189" s="14" t="s">
        <v>7596</v>
      </c>
      <c r="C189" s="14" t="s">
        <v>7594</v>
      </c>
      <c r="D189" s="14" t="s">
        <v>1162</v>
      </c>
      <c r="E189" s="14">
        <v>1</v>
      </c>
      <c r="F189" s="15">
        <v>30000</v>
      </c>
      <c r="G189" s="14">
        <v>184</v>
      </c>
      <c r="H189" s="14" t="s">
        <v>8076</v>
      </c>
      <c r="I189" s="15">
        <v>11000</v>
      </c>
      <c r="J189" s="14" t="s">
        <v>1188</v>
      </c>
      <c r="K189" s="157">
        <v>39577</v>
      </c>
      <c r="L189" s="14" t="s">
        <v>1552</v>
      </c>
      <c r="M189" s="14"/>
    </row>
    <row r="190" spans="1:13" ht="47.25">
      <c r="A190" s="14">
        <v>189</v>
      </c>
      <c r="B190" s="14" t="s">
        <v>4458</v>
      </c>
      <c r="C190" s="14" t="s">
        <v>4459</v>
      </c>
      <c r="D190" s="14" t="s">
        <v>1162</v>
      </c>
      <c r="E190" s="14">
        <v>1</v>
      </c>
      <c r="F190" s="15">
        <v>500</v>
      </c>
      <c r="G190" s="14">
        <v>370</v>
      </c>
      <c r="H190" s="14" t="s">
        <v>8087</v>
      </c>
      <c r="I190" s="15">
        <v>0</v>
      </c>
      <c r="J190" s="14" t="s">
        <v>1193</v>
      </c>
      <c r="K190" s="157">
        <v>39577</v>
      </c>
      <c r="L190" s="14" t="s">
        <v>7600</v>
      </c>
      <c r="M190" s="14"/>
    </row>
    <row r="191" spans="1:13" ht="31.5">
      <c r="A191" s="14">
        <v>190</v>
      </c>
      <c r="B191" s="14" t="s">
        <v>3494</v>
      </c>
      <c r="C191" s="14" t="s">
        <v>3495</v>
      </c>
      <c r="D191" s="14" t="s">
        <v>1421</v>
      </c>
      <c r="E191" s="14">
        <v>1</v>
      </c>
      <c r="F191" s="15">
        <v>1000</v>
      </c>
      <c r="G191" s="14">
        <v>288</v>
      </c>
      <c r="H191" s="14" t="s">
        <v>2325</v>
      </c>
      <c r="I191" s="15">
        <v>36000</v>
      </c>
      <c r="J191" s="14" t="s">
        <v>1193</v>
      </c>
      <c r="K191" s="157">
        <v>39577</v>
      </c>
      <c r="L191" s="14" t="s">
        <v>3476</v>
      </c>
      <c r="M191" s="14"/>
    </row>
    <row r="192" spans="1:13" ht="63">
      <c r="A192" s="14">
        <v>191</v>
      </c>
      <c r="B192" s="14" t="s">
        <v>4455</v>
      </c>
      <c r="C192" s="14" t="s">
        <v>4456</v>
      </c>
      <c r="D192" s="14" t="s">
        <v>1187</v>
      </c>
      <c r="E192" s="14">
        <v>1</v>
      </c>
      <c r="F192" s="15">
        <v>500</v>
      </c>
      <c r="G192" s="14">
        <v>536</v>
      </c>
      <c r="H192" s="14" t="s">
        <v>8087</v>
      </c>
      <c r="I192" s="15">
        <v>59000</v>
      </c>
      <c r="J192" s="14" t="s">
        <v>4457</v>
      </c>
      <c r="K192" s="157">
        <v>39577</v>
      </c>
      <c r="L192" s="14" t="s">
        <v>7600</v>
      </c>
      <c r="M192" s="14"/>
    </row>
    <row r="193" spans="1:13" ht="31.5">
      <c r="A193" s="14">
        <v>192</v>
      </c>
      <c r="B193" s="14" t="s">
        <v>2200</v>
      </c>
      <c r="C193" s="14" t="s">
        <v>3011</v>
      </c>
      <c r="D193" s="14" t="s">
        <v>4473</v>
      </c>
      <c r="E193" s="14">
        <v>1</v>
      </c>
      <c r="F193" s="15">
        <v>227040</v>
      </c>
      <c r="G193" s="14">
        <v>180</v>
      </c>
      <c r="H193" s="14" t="s">
        <v>8076</v>
      </c>
      <c r="I193" s="15" t="s">
        <v>2750</v>
      </c>
      <c r="J193" s="14" t="s">
        <v>36</v>
      </c>
      <c r="K193" s="157">
        <v>39577</v>
      </c>
      <c r="L193" s="14" t="s">
        <v>1552</v>
      </c>
      <c r="M193" s="14"/>
    </row>
    <row r="194" spans="1:13" ht="31.5">
      <c r="A194" s="14">
        <v>193</v>
      </c>
      <c r="B194" s="14" t="s">
        <v>268</v>
      </c>
      <c r="C194" s="14" t="s">
        <v>269</v>
      </c>
      <c r="D194" s="14" t="s">
        <v>1162</v>
      </c>
      <c r="E194" s="14">
        <v>1</v>
      </c>
      <c r="F194" s="15">
        <v>1000</v>
      </c>
      <c r="G194" s="14">
        <v>734</v>
      </c>
      <c r="H194" s="157" t="s">
        <v>8076</v>
      </c>
      <c r="I194" s="15">
        <v>0</v>
      </c>
      <c r="J194" s="14" t="s">
        <v>60</v>
      </c>
      <c r="K194" s="157">
        <v>39580</v>
      </c>
      <c r="L194" s="14" t="s">
        <v>4359</v>
      </c>
      <c r="M194" s="14"/>
    </row>
    <row r="195" spans="1:13" ht="47.25">
      <c r="A195" s="14">
        <v>194</v>
      </c>
      <c r="B195" s="14" t="s">
        <v>3665</v>
      </c>
      <c r="C195" s="14" t="s">
        <v>3666</v>
      </c>
      <c r="D195" s="14" t="s">
        <v>1192</v>
      </c>
      <c r="E195" s="14">
        <v>1</v>
      </c>
      <c r="F195" s="15">
        <v>500</v>
      </c>
      <c r="G195" s="14">
        <v>244</v>
      </c>
      <c r="H195" s="14" t="s">
        <v>8076</v>
      </c>
      <c r="I195" s="15">
        <v>21000</v>
      </c>
      <c r="J195" s="14" t="s">
        <v>1188</v>
      </c>
      <c r="K195" s="14" t="s">
        <v>3667</v>
      </c>
      <c r="L195" s="14" t="s">
        <v>1189</v>
      </c>
      <c r="M195" s="14"/>
    </row>
    <row r="196" spans="1:13" ht="63">
      <c r="A196" s="14">
        <v>195</v>
      </c>
      <c r="B196" s="14" t="s">
        <v>2500</v>
      </c>
      <c r="C196" s="14" t="s">
        <v>2501</v>
      </c>
      <c r="D196" s="14" t="s">
        <v>1192</v>
      </c>
      <c r="E196" s="14">
        <v>1</v>
      </c>
      <c r="F196" s="15">
        <v>500</v>
      </c>
      <c r="G196" s="14">
        <v>476</v>
      </c>
      <c r="H196" s="14" t="s">
        <v>1228</v>
      </c>
      <c r="I196" s="15">
        <v>70000</v>
      </c>
      <c r="J196" s="14" t="s">
        <v>1193</v>
      </c>
      <c r="K196" s="14" t="s">
        <v>3667</v>
      </c>
      <c r="L196" s="14" t="s">
        <v>1552</v>
      </c>
      <c r="M196" s="14"/>
    </row>
    <row r="197" spans="1:13" ht="31.5">
      <c r="A197" s="14">
        <v>196</v>
      </c>
      <c r="B197" s="14" t="s">
        <v>2496</v>
      </c>
      <c r="C197" s="14" t="s">
        <v>2497</v>
      </c>
      <c r="D197" s="14" t="s">
        <v>1162</v>
      </c>
      <c r="E197" s="14" t="s">
        <v>8163</v>
      </c>
      <c r="F197" s="15">
        <v>2000</v>
      </c>
      <c r="G197" s="14">
        <v>116</v>
      </c>
      <c r="H197" s="14" t="s">
        <v>8076</v>
      </c>
      <c r="I197" s="15">
        <v>12000</v>
      </c>
      <c r="J197" s="14" t="s">
        <v>36</v>
      </c>
      <c r="K197" s="14" t="s">
        <v>3667</v>
      </c>
      <c r="L197" s="14" t="s">
        <v>1189</v>
      </c>
      <c r="M197" s="14"/>
    </row>
    <row r="198" spans="1:13" ht="31.5">
      <c r="A198" s="14">
        <v>197</v>
      </c>
      <c r="B198" s="14" t="s">
        <v>2443</v>
      </c>
      <c r="C198" s="14" t="s">
        <v>2744</v>
      </c>
      <c r="D198" s="14" t="s">
        <v>1162</v>
      </c>
      <c r="E198" s="14">
        <v>1</v>
      </c>
      <c r="F198" s="15">
        <v>1340</v>
      </c>
      <c r="G198" s="14">
        <v>1384</v>
      </c>
      <c r="H198" s="14" t="s">
        <v>2161</v>
      </c>
      <c r="I198" s="15" t="s">
        <v>2750</v>
      </c>
      <c r="J198" s="14" t="s">
        <v>4935</v>
      </c>
      <c r="K198" s="14" t="s">
        <v>3667</v>
      </c>
      <c r="L198" s="14" t="s">
        <v>1552</v>
      </c>
      <c r="M198" s="14"/>
    </row>
    <row r="199" spans="1:13" ht="31.5">
      <c r="A199" s="14">
        <v>198</v>
      </c>
      <c r="B199" s="14" t="s">
        <v>2440</v>
      </c>
      <c r="C199" s="14" t="s">
        <v>2441</v>
      </c>
      <c r="D199" s="14" t="s">
        <v>1421</v>
      </c>
      <c r="E199" s="14">
        <v>1</v>
      </c>
      <c r="F199" s="15">
        <v>1000</v>
      </c>
      <c r="G199" s="14">
        <v>152</v>
      </c>
      <c r="H199" s="14" t="s">
        <v>2161</v>
      </c>
      <c r="I199" s="15">
        <v>38000</v>
      </c>
      <c r="J199" s="104" t="s">
        <v>4935</v>
      </c>
      <c r="K199" s="14" t="s">
        <v>3667</v>
      </c>
      <c r="L199" s="14" t="s">
        <v>2442</v>
      </c>
      <c r="M199" s="14"/>
    </row>
    <row r="200" spans="1:13" ht="31.5">
      <c r="A200" s="14">
        <v>199</v>
      </c>
      <c r="B200" s="14" t="s">
        <v>2495</v>
      </c>
      <c r="C200" s="14" t="s">
        <v>2744</v>
      </c>
      <c r="D200" s="14" t="s">
        <v>1187</v>
      </c>
      <c r="E200" s="14">
        <v>1</v>
      </c>
      <c r="F200" s="15">
        <v>860</v>
      </c>
      <c r="G200" s="14">
        <v>124</v>
      </c>
      <c r="H200" s="14" t="s">
        <v>8076</v>
      </c>
      <c r="I200" s="15">
        <v>13000</v>
      </c>
      <c r="J200" s="14" t="s">
        <v>4935</v>
      </c>
      <c r="K200" s="14" t="s">
        <v>3667</v>
      </c>
      <c r="L200" s="14" t="s">
        <v>1189</v>
      </c>
      <c r="M200" s="14"/>
    </row>
    <row r="201" spans="1:13" ht="63">
      <c r="A201" s="14">
        <v>200</v>
      </c>
      <c r="B201" s="14" t="s">
        <v>2498</v>
      </c>
      <c r="C201" s="14" t="s">
        <v>2499</v>
      </c>
      <c r="D201" s="14" t="s">
        <v>1187</v>
      </c>
      <c r="E201" s="14">
        <v>1</v>
      </c>
      <c r="F201" s="15">
        <v>600</v>
      </c>
      <c r="G201" s="14">
        <v>376</v>
      </c>
      <c r="H201" s="14" t="s">
        <v>8087</v>
      </c>
      <c r="I201" s="15">
        <v>42000</v>
      </c>
      <c r="J201" s="14" t="s">
        <v>1193</v>
      </c>
      <c r="K201" s="14" t="s">
        <v>3667</v>
      </c>
      <c r="L201" s="14" t="s">
        <v>1189</v>
      </c>
      <c r="M201" s="14"/>
    </row>
    <row r="202" spans="1:13" ht="47.25">
      <c r="A202" s="14">
        <v>201</v>
      </c>
      <c r="B202" s="14" t="s">
        <v>5512</v>
      </c>
      <c r="C202" s="14" t="s">
        <v>5513</v>
      </c>
      <c r="D202" s="14" t="s">
        <v>1187</v>
      </c>
      <c r="E202" s="14">
        <v>1</v>
      </c>
      <c r="F202" s="15">
        <v>1000</v>
      </c>
      <c r="G202" s="14">
        <v>736</v>
      </c>
      <c r="H202" s="14" t="s">
        <v>2161</v>
      </c>
      <c r="I202" s="15">
        <v>98000</v>
      </c>
      <c r="J202" s="14" t="s">
        <v>4642</v>
      </c>
      <c r="K202" s="14" t="s">
        <v>5515</v>
      </c>
      <c r="L202" s="14" t="s">
        <v>5514</v>
      </c>
      <c r="M202" s="14"/>
    </row>
    <row r="203" spans="1:13" ht="31.5">
      <c r="A203" s="14">
        <v>202</v>
      </c>
      <c r="B203" s="14" t="s">
        <v>1131</v>
      </c>
      <c r="C203" s="14" t="s">
        <v>1132</v>
      </c>
      <c r="D203" s="14" t="s">
        <v>1192</v>
      </c>
      <c r="E203" s="14">
        <v>1</v>
      </c>
      <c r="F203" s="15">
        <v>560</v>
      </c>
      <c r="G203" s="14">
        <v>252</v>
      </c>
      <c r="H203" s="14" t="s">
        <v>8076</v>
      </c>
      <c r="I203" s="15">
        <v>23000</v>
      </c>
      <c r="J203" s="14" t="s">
        <v>36</v>
      </c>
      <c r="K203" s="14" t="s">
        <v>2445</v>
      </c>
      <c r="L203" s="14" t="s">
        <v>1189</v>
      </c>
      <c r="M203" s="14"/>
    </row>
    <row r="204" spans="1:13" ht="47.25">
      <c r="A204" s="14">
        <v>203</v>
      </c>
      <c r="B204" s="14" t="s">
        <v>2860</v>
      </c>
      <c r="C204" s="14" t="s">
        <v>2861</v>
      </c>
      <c r="D204" s="14" t="s">
        <v>1192</v>
      </c>
      <c r="E204" s="14">
        <v>1</v>
      </c>
      <c r="F204" s="15">
        <v>600</v>
      </c>
      <c r="G204" s="14">
        <v>240</v>
      </c>
      <c r="H204" s="14" t="s">
        <v>8087</v>
      </c>
      <c r="I204" s="15">
        <v>28000</v>
      </c>
      <c r="J204" s="14" t="s">
        <v>60</v>
      </c>
      <c r="K204" s="14" t="s">
        <v>2445</v>
      </c>
      <c r="L204" s="14" t="s">
        <v>1189</v>
      </c>
      <c r="M204" s="14"/>
    </row>
    <row r="205" spans="1:13" ht="31.5">
      <c r="A205" s="14">
        <v>204</v>
      </c>
      <c r="B205" s="14" t="s">
        <v>2862</v>
      </c>
      <c r="C205" s="14" t="s">
        <v>2863</v>
      </c>
      <c r="D205" s="14" t="s">
        <v>1192</v>
      </c>
      <c r="E205" s="14">
        <v>1</v>
      </c>
      <c r="F205" s="15">
        <v>600</v>
      </c>
      <c r="G205" s="14">
        <v>284</v>
      </c>
      <c r="H205" s="14" t="s">
        <v>8087</v>
      </c>
      <c r="I205" s="15">
        <v>33000</v>
      </c>
      <c r="J205" s="14" t="s">
        <v>1193</v>
      </c>
      <c r="K205" s="14" t="s">
        <v>2445</v>
      </c>
      <c r="L205" s="14" t="s">
        <v>1552</v>
      </c>
      <c r="M205" s="14"/>
    </row>
    <row r="206" spans="1:13" ht="63">
      <c r="A206" s="14">
        <v>205</v>
      </c>
      <c r="B206" s="14" t="s">
        <v>2864</v>
      </c>
      <c r="C206" s="14" t="s">
        <v>4082</v>
      </c>
      <c r="D206" s="14" t="s">
        <v>1192</v>
      </c>
      <c r="E206" s="14">
        <v>1</v>
      </c>
      <c r="F206" s="15">
        <v>600</v>
      </c>
      <c r="G206" s="14">
        <v>360</v>
      </c>
      <c r="H206" s="14" t="s">
        <v>8087</v>
      </c>
      <c r="I206" s="15">
        <v>41000</v>
      </c>
      <c r="J206" s="14" t="s">
        <v>1193</v>
      </c>
      <c r="K206" s="14" t="s">
        <v>2445</v>
      </c>
      <c r="L206" s="14" t="s">
        <v>1189</v>
      </c>
      <c r="M206" s="14"/>
    </row>
    <row r="207" spans="1:13" ht="47.25">
      <c r="A207" s="14">
        <v>206</v>
      </c>
      <c r="B207" s="14" t="s">
        <v>2892</v>
      </c>
      <c r="C207" s="14" t="s">
        <v>2893</v>
      </c>
      <c r="D207" s="14" t="s">
        <v>1192</v>
      </c>
      <c r="E207" s="14">
        <v>1</v>
      </c>
      <c r="F207" s="15">
        <v>630</v>
      </c>
      <c r="G207" s="14">
        <v>236</v>
      </c>
      <c r="H207" s="14" t="s">
        <v>8087</v>
      </c>
      <c r="I207" s="15">
        <v>28000</v>
      </c>
      <c r="J207" s="14" t="s">
        <v>1193</v>
      </c>
      <c r="K207" s="14" t="s">
        <v>2445</v>
      </c>
      <c r="L207" s="14" t="s">
        <v>1189</v>
      </c>
      <c r="M207" s="14"/>
    </row>
    <row r="208" spans="1:13" ht="47.25">
      <c r="A208" s="14">
        <v>207</v>
      </c>
      <c r="B208" s="14" t="s">
        <v>2896</v>
      </c>
      <c r="C208" s="14" t="s">
        <v>2897</v>
      </c>
      <c r="D208" s="14" t="s">
        <v>1192</v>
      </c>
      <c r="E208" s="14">
        <v>1</v>
      </c>
      <c r="F208" s="15">
        <v>800</v>
      </c>
      <c r="G208" s="14">
        <v>392</v>
      </c>
      <c r="H208" s="14" t="s">
        <v>8087</v>
      </c>
      <c r="I208" s="15">
        <v>49000</v>
      </c>
      <c r="J208" s="14" t="s">
        <v>36</v>
      </c>
      <c r="K208" s="14" t="s">
        <v>2445</v>
      </c>
      <c r="L208" s="14" t="s">
        <v>1552</v>
      </c>
      <c r="M208" s="14"/>
    </row>
    <row r="209" spans="1:13" ht="63">
      <c r="A209" s="14">
        <v>208</v>
      </c>
      <c r="B209" s="14" t="s">
        <v>2856</v>
      </c>
      <c r="C209" s="14" t="s">
        <v>2857</v>
      </c>
      <c r="D209" s="14" t="s">
        <v>1162</v>
      </c>
      <c r="E209" s="14">
        <v>1</v>
      </c>
      <c r="F209" s="15">
        <v>500</v>
      </c>
      <c r="G209" s="14">
        <v>332</v>
      </c>
      <c r="H209" s="14" t="s">
        <v>8087</v>
      </c>
      <c r="I209" s="15" t="s">
        <v>2750</v>
      </c>
      <c r="J209" s="14" t="s">
        <v>70</v>
      </c>
      <c r="K209" s="14" t="s">
        <v>2445</v>
      </c>
      <c r="L209" s="14" t="s">
        <v>1594</v>
      </c>
      <c r="M209" s="14"/>
    </row>
    <row r="210" spans="1:13" ht="47.25">
      <c r="A210" s="14">
        <v>209</v>
      </c>
      <c r="B210" s="14" t="s">
        <v>2858</v>
      </c>
      <c r="C210" s="14" t="s">
        <v>2859</v>
      </c>
      <c r="D210" s="14" t="s">
        <v>1162</v>
      </c>
      <c r="E210" s="14">
        <v>1</v>
      </c>
      <c r="F210" s="15">
        <v>2000</v>
      </c>
      <c r="G210" s="14">
        <v>652</v>
      </c>
      <c r="H210" s="14" t="s">
        <v>8087</v>
      </c>
      <c r="I210" s="15" t="s">
        <v>2750</v>
      </c>
      <c r="J210" s="104" t="s">
        <v>2724</v>
      </c>
      <c r="K210" s="14" t="s">
        <v>2445</v>
      </c>
      <c r="L210" s="14" t="s">
        <v>2725</v>
      </c>
      <c r="M210" s="14"/>
    </row>
    <row r="211" spans="1:13">
      <c r="A211" s="14">
        <v>210</v>
      </c>
      <c r="B211" s="14" t="s">
        <v>2444</v>
      </c>
      <c r="C211" s="14" t="s">
        <v>2422</v>
      </c>
      <c r="D211" s="14" t="s">
        <v>1187</v>
      </c>
      <c r="E211" s="14">
        <v>1</v>
      </c>
      <c r="F211" s="15">
        <v>918</v>
      </c>
      <c r="G211" s="14">
        <v>308</v>
      </c>
      <c r="H211" s="14" t="s">
        <v>7638</v>
      </c>
      <c r="I211" s="15">
        <v>37000</v>
      </c>
      <c r="J211" s="14" t="s">
        <v>36</v>
      </c>
      <c r="K211" s="14" t="s">
        <v>2445</v>
      </c>
      <c r="L211" s="14" t="s">
        <v>1189</v>
      </c>
      <c r="M211" s="14"/>
    </row>
    <row r="212" spans="1:13" ht="47.25">
      <c r="A212" s="14">
        <v>211</v>
      </c>
      <c r="B212" s="14" t="s">
        <v>1404</v>
      </c>
      <c r="C212" s="14" t="s">
        <v>2744</v>
      </c>
      <c r="D212" s="14" t="s">
        <v>1187</v>
      </c>
      <c r="E212" s="14">
        <v>1</v>
      </c>
      <c r="F212" s="15">
        <v>1130</v>
      </c>
      <c r="G212" s="14">
        <v>132</v>
      </c>
      <c r="H212" s="14" t="s">
        <v>8076</v>
      </c>
      <c r="I212" s="15">
        <v>13000</v>
      </c>
      <c r="J212" s="14" t="s">
        <v>4935</v>
      </c>
      <c r="K212" s="14" t="s">
        <v>2445</v>
      </c>
      <c r="L212" s="14" t="s">
        <v>1189</v>
      </c>
      <c r="M212" s="14"/>
    </row>
    <row r="213" spans="1:13">
      <c r="A213" s="14">
        <v>212</v>
      </c>
      <c r="B213" s="14" t="s">
        <v>1405</v>
      </c>
      <c r="C213" s="14" t="s">
        <v>1406</v>
      </c>
      <c r="D213" s="14" t="s">
        <v>1187</v>
      </c>
      <c r="E213" s="14" t="s">
        <v>8163</v>
      </c>
      <c r="F213" s="15">
        <v>1000</v>
      </c>
      <c r="G213" s="14">
        <v>200</v>
      </c>
      <c r="H213" s="14" t="s">
        <v>8076</v>
      </c>
      <c r="I213" s="15">
        <v>19000</v>
      </c>
      <c r="J213" s="14" t="s">
        <v>36</v>
      </c>
      <c r="K213" s="14" t="s">
        <v>2445</v>
      </c>
      <c r="L213" s="14" t="s">
        <v>1189</v>
      </c>
      <c r="M213" s="14"/>
    </row>
    <row r="214" spans="1:13" ht="31.5">
      <c r="A214" s="14">
        <v>213</v>
      </c>
      <c r="B214" s="14" t="s">
        <v>2712</v>
      </c>
      <c r="C214" s="14" t="s">
        <v>2744</v>
      </c>
      <c r="D214" s="14" t="s">
        <v>1187</v>
      </c>
      <c r="E214" s="14" t="s">
        <v>8163</v>
      </c>
      <c r="F214" s="15">
        <v>3000</v>
      </c>
      <c r="G214" s="14">
        <v>80</v>
      </c>
      <c r="H214" s="14" t="s">
        <v>8076</v>
      </c>
      <c r="I214" s="15">
        <v>9000</v>
      </c>
      <c r="J214" s="14" t="s">
        <v>4935</v>
      </c>
      <c r="K214" s="14" t="s">
        <v>2445</v>
      </c>
      <c r="L214" s="14" t="s">
        <v>1189</v>
      </c>
      <c r="M214" s="14"/>
    </row>
    <row r="215" spans="1:13">
      <c r="A215" s="14">
        <v>214</v>
      </c>
      <c r="B215" s="14" t="s">
        <v>7625</v>
      </c>
      <c r="C215" s="14" t="s">
        <v>2744</v>
      </c>
      <c r="D215" s="14" t="s">
        <v>1187</v>
      </c>
      <c r="E215" s="14" t="s">
        <v>8163</v>
      </c>
      <c r="F215" s="15">
        <v>3000</v>
      </c>
      <c r="G215" s="14">
        <v>108</v>
      </c>
      <c r="H215" s="14" t="s">
        <v>8076</v>
      </c>
      <c r="I215" s="15">
        <v>11000</v>
      </c>
      <c r="J215" s="14" t="s">
        <v>4935</v>
      </c>
      <c r="K215" s="14" t="s">
        <v>2445</v>
      </c>
      <c r="L215" s="14" t="s">
        <v>1189</v>
      </c>
      <c r="M215" s="14"/>
    </row>
    <row r="216" spans="1:13" ht="31.5">
      <c r="A216" s="14">
        <v>215</v>
      </c>
      <c r="B216" s="14" t="s">
        <v>10241</v>
      </c>
      <c r="C216" s="14" t="s">
        <v>2744</v>
      </c>
      <c r="D216" s="14" t="s">
        <v>1187</v>
      </c>
      <c r="E216" s="14" t="s">
        <v>8163</v>
      </c>
      <c r="F216" s="15">
        <v>6500</v>
      </c>
      <c r="G216" s="14">
        <v>56</v>
      </c>
      <c r="H216" s="14" t="s">
        <v>8076</v>
      </c>
      <c r="I216" s="15">
        <v>8000</v>
      </c>
      <c r="J216" s="14" t="s">
        <v>4935</v>
      </c>
      <c r="K216" s="14" t="s">
        <v>2445</v>
      </c>
      <c r="L216" s="14" t="s">
        <v>1189</v>
      </c>
      <c r="M216" s="14"/>
    </row>
    <row r="217" spans="1:13">
      <c r="A217" s="14">
        <v>216</v>
      </c>
      <c r="B217" s="14" t="s">
        <v>1407</v>
      </c>
      <c r="C217" s="14" t="s">
        <v>2744</v>
      </c>
      <c r="D217" s="14" t="s">
        <v>1187</v>
      </c>
      <c r="E217" s="14" t="s">
        <v>8163</v>
      </c>
      <c r="F217" s="15">
        <v>3000</v>
      </c>
      <c r="G217" s="14">
        <v>80</v>
      </c>
      <c r="H217" s="14" t="s">
        <v>8076</v>
      </c>
      <c r="I217" s="15">
        <v>9000</v>
      </c>
      <c r="J217" s="14" t="s">
        <v>4935</v>
      </c>
      <c r="K217" s="14" t="s">
        <v>2445</v>
      </c>
      <c r="L217" s="14" t="s">
        <v>1189</v>
      </c>
      <c r="M217" s="14"/>
    </row>
    <row r="218" spans="1:13" ht="31.5">
      <c r="A218" s="14">
        <v>217</v>
      </c>
      <c r="B218" s="14" t="s">
        <v>378</v>
      </c>
      <c r="C218" s="14" t="s">
        <v>8148</v>
      </c>
      <c r="D218" s="14" t="s">
        <v>1187</v>
      </c>
      <c r="E218" s="14">
        <v>1</v>
      </c>
      <c r="F218" s="15">
        <v>2000</v>
      </c>
      <c r="G218" s="14">
        <v>444</v>
      </c>
      <c r="H218" s="14" t="s">
        <v>2325</v>
      </c>
      <c r="I218" s="15">
        <v>42000</v>
      </c>
      <c r="J218" s="14" t="s">
        <v>60</v>
      </c>
      <c r="K218" s="14" t="s">
        <v>2445</v>
      </c>
      <c r="L218" s="14" t="s">
        <v>1189</v>
      </c>
      <c r="M218" s="14"/>
    </row>
    <row r="219" spans="1:13" ht="31.5">
      <c r="A219" s="14">
        <v>218</v>
      </c>
      <c r="B219" s="14" t="s">
        <v>379</v>
      </c>
      <c r="C219" s="14" t="s">
        <v>380</v>
      </c>
      <c r="D219" s="14" t="s">
        <v>1187</v>
      </c>
      <c r="E219" s="14">
        <v>1</v>
      </c>
      <c r="F219" s="15">
        <v>760</v>
      </c>
      <c r="G219" s="14">
        <v>376</v>
      </c>
      <c r="H219" s="14" t="s">
        <v>8087</v>
      </c>
      <c r="I219" s="15">
        <v>42000</v>
      </c>
      <c r="J219" s="14" t="s">
        <v>4935</v>
      </c>
      <c r="K219" s="14" t="s">
        <v>2445</v>
      </c>
      <c r="L219" s="14" t="s">
        <v>1189</v>
      </c>
      <c r="M219" s="14"/>
    </row>
    <row r="220" spans="1:13" ht="31.5">
      <c r="A220" s="14">
        <v>219</v>
      </c>
      <c r="B220" s="14" t="s">
        <v>381</v>
      </c>
      <c r="C220" s="14" t="s">
        <v>2744</v>
      </c>
      <c r="D220" s="14" t="s">
        <v>1187</v>
      </c>
      <c r="E220" s="14">
        <v>1</v>
      </c>
      <c r="F220" s="15">
        <v>420</v>
      </c>
      <c r="G220" s="14">
        <v>676</v>
      </c>
      <c r="H220" s="14" t="s">
        <v>8087</v>
      </c>
      <c r="I220" s="15">
        <v>74000</v>
      </c>
      <c r="J220" s="14" t="s">
        <v>4935</v>
      </c>
      <c r="K220" s="14" t="s">
        <v>2445</v>
      </c>
      <c r="L220" s="14" t="s">
        <v>1189</v>
      </c>
      <c r="M220" s="14"/>
    </row>
    <row r="221" spans="1:13" ht="31.5">
      <c r="A221" s="14">
        <v>220</v>
      </c>
      <c r="B221" s="14" t="s">
        <v>382</v>
      </c>
      <c r="C221" s="14" t="s">
        <v>383</v>
      </c>
      <c r="D221" s="14" t="s">
        <v>1187</v>
      </c>
      <c r="E221" s="14">
        <v>1</v>
      </c>
      <c r="F221" s="15">
        <v>1370</v>
      </c>
      <c r="G221" s="14">
        <v>248</v>
      </c>
      <c r="H221" s="14" t="s">
        <v>8087</v>
      </c>
      <c r="I221" s="15">
        <v>29000</v>
      </c>
      <c r="J221" s="14" t="s">
        <v>4935</v>
      </c>
      <c r="K221" s="14" t="s">
        <v>2445</v>
      </c>
      <c r="L221" s="14" t="s">
        <v>1189</v>
      </c>
      <c r="M221" s="14"/>
    </row>
    <row r="222" spans="1:13">
      <c r="A222" s="14">
        <v>221</v>
      </c>
      <c r="B222" s="14" t="s">
        <v>2894</v>
      </c>
      <c r="C222" s="14" t="s">
        <v>2895</v>
      </c>
      <c r="D222" s="14" t="s">
        <v>1187</v>
      </c>
      <c r="E222" s="14">
        <v>1</v>
      </c>
      <c r="F222" s="15">
        <v>680</v>
      </c>
      <c r="G222" s="14">
        <v>206</v>
      </c>
      <c r="H222" s="14" t="s">
        <v>8087</v>
      </c>
      <c r="I222" s="15">
        <v>24000</v>
      </c>
      <c r="J222" s="14" t="s">
        <v>1193</v>
      </c>
      <c r="K222" s="14" t="s">
        <v>2445</v>
      </c>
      <c r="L222" s="14" t="s">
        <v>1189</v>
      </c>
      <c r="M222" s="14"/>
    </row>
    <row r="223" spans="1:13" ht="31.5">
      <c r="A223" s="14">
        <v>222</v>
      </c>
      <c r="B223" s="14" t="s">
        <v>1789</v>
      </c>
      <c r="C223" s="14" t="s">
        <v>6362</v>
      </c>
      <c r="D223" s="14" t="s">
        <v>1187</v>
      </c>
      <c r="E223" s="14">
        <v>1</v>
      </c>
      <c r="F223" s="15">
        <v>810</v>
      </c>
      <c r="G223" s="14">
        <v>456</v>
      </c>
      <c r="H223" s="14" t="s">
        <v>2161</v>
      </c>
      <c r="I223" s="15">
        <v>550000</v>
      </c>
      <c r="J223" s="14" t="s">
        <v>36</v>
      </c>
      <c r="K223" s="14" t="s">
        <v>2445</v>
      </c>
      <c r="L223" s="14" t="s">
        <v>1552</v>
      </c>
      <c r="M223" s="14"/>
    </row>
    <row r="224" spans="1:13" ht="31.5">
      <c r="A224" s="14">
        <v>223</v>
      </c>
      <c r="B224" s="14" t="s">
        <v>20040</v>
      </c>
      <c r="C224" s="14" t="s">
        <v>6362</v>
      </c>
      <c r="D224" s="14" t="s">
        <v>1187</v>
      </c>
      <c r="E224" s="14">
        <v>1</v>
      </c>
      <c r="F224" s="15">
        <v>810</v>
      </c>
      <c r="G224" s="14">
        <v>508</v>
      </c>
      <c r="H224" s="14" t="s">
        <v>2161</v>
      </c>
      <c r="I224" s="15"/>
      <c r="J224" s="14" t="s">
        <v>36</v>
      </c>
      <c r="K224" s="14" t="s">
        <v>2445</v>
      </c>
      <c r="L224" s="14" t="s">
        <v>1552</v>
      </c>
      <c r="M224" s="14"/>
    </row>
    <row r="225" spans="1:13" ht="31.5">
      <c r="A225" s="14">
        <v>224</v>
      </c>
      <c r="B225" s="14" t="s">
        <v>20041</v>
      </c>
      <c r="C225" s="14" t="s">
        <v>6362</v>
      </c>
      <c r="D225" s="14" t="s">
        <v>1187</v>
      </c>
      <c r="E225" s="14">
        <v>1</v>
      </c>
      <c r="F225" s="15">
        <v>810</v>
      </c>
      <c r="G225" s="14">
        <v>592</v>
      </c>
      <c r="H225" s="14" t="s">
        <v>2161</v>
      </c>
      <c r="I225" s="15"/>
      <c r="J225" s="14" t="s">
        <v>36</v>
      </c>
      <c r="K225" s="14" t="s">
        <v>2445</v>
      </c>
      <c r="L225" s="14" t="s">
        <v>1552</v>
      </c>
      <c r="M225" s="14"/>
    </row>
    <row r="226" spans="1:13" ht="63">
      <c r="A226" s="14">
        <v>225</v>
      </c>
      <c r="B226" s="14" t="s">
        <v>5219</v>
      </c>
      <c r="C226" s="14" t="s">
        <v>5220</v>
      </c>
      <c r="D226" s="14" t="s">
        <v>1162</v>
      </c>
      <c r="E226" s="14">
        <v>1</v>
      </c>
      <c r="F226" s="15">
        <v>500</v>
      </c>
      <c r="G226" s="14">
        <v>160</v>
      </c>
      <c r="H226" s="14" t="s">
        <v>3703</v>
      </c>
      <c r="I226" s="15" t="s">
        <v>2750</v>
      </c>
      <c r="J226" s="14" t="s">
        <v>60</v>
      </c>
      <c r="K226" s="157">
        <v>39605</v>
      </c>
      <c r="L226" s="14" t="s">
        <v>1189</v>
      </c>
      <c r="M226" s="14"/>
    </row>
    <row r="227" spans="1:13" ht="31.5">
      <c r="A227" s="14">
        <v>226</v>
      </c>
      <c r="B227" s="14" t="s">
        <v>5221</v>
      </c>
      <c r="C227" s="14" t="s">
        <v>5220</v>
      </c>
      <c r="D227" s="14" t="s">
        <v>1162</v>
      </c>
      <c r="E227" s="14">
        <v>1</v>
      </c>
      <c r="F227" s="15">
        <v>500</v>
      </c>
      <c r="G227" s="14">
        <v>1444</v>
      </c>
      <c r="H227" s="14" t="s">
        <v>3703</v>
      </c>
      <c r="I227" s="15" t="s">
        <v>2750</v>
      </c>
      <c r="J227" s="14" t="s">
        <v>60</v>
      </c>
      <c r="K227" s="157">
        <v>39605</v>
      </c>
      <c r="L227" s="14" t="s">
        <v>1552</v>
      </c>
      <c r="M227" s="14"/>
    </row>
    <row r="228" spans="1:13" ht="31.5">
      <c r="A228" s="14">
        <v>227</v>
      </c>
      <c r="B228" s="14" t="s">
        <v>5222</v>
      </c>
      <c r="C228" s="14" t="s">
        <v>5220</v>
      </c>
      <c r="D228" s="14" t="s">
        <v>1162</v>
      </c>
      <c r="E228" s="14">
        <v>1</v>
      </c>
      <c r="F228" s="15">
        <v>500</v>
      </c>
      <c r="G228" s="14">
        <v>1108</v>
      </c>
      <c r="H228" s="14" t="s">
        <v>3703</v>
      </c>
      <c r="I228" s="15" t="s">
        <v>2750</v>
      </c>
      <c r="J228" s="14" t="s">
        <v>60</v>
      </c>
      <c r="K228" s="157">
        <v>39605</v>
      </c>
      <c r="L228" s="14" t="s">
        <v>1552</v>
      </c>
      <c r="M228" s="14"/>
    </row>
    <row r="229" spans="1:13" ht="47.25">
      <c r="A229" s="14">
        <v>228</v>
      </c>
      <c r="B229" s="14" t="s">
        <v>5214</v>
      </c>
      <c r="C229" s="14" t="s">
        <v>5215</v>
      </c>
      <c r="D229" s="14" t="s">
        <v>1421</v>
      </c>
      <c r="E229" s="14">
        <v>1</v>
      </c>
      <c r="F229" s="15">
        <v>1000</v>
      </c>
      <c r="G229" s="14">
        <v>336</v>
      </c>
      <c r="H229" s="14" t="s">
        <v>8087</v>
      </c>
      <c r="I229" s="15">
        <v>57500</v>
      </c>
      <c r="J229" s="14" t="s">
        <v>1188</v>
      </c>
      <c r="K229" s="157">
        <v>39605</v>
      </c>
      <c r="L229" s="14" t="s">
        <v>5216</v>
      </c>
      <c r="M229" s="14"/>
    </row>
    <row r="230" spans="1:13" ht="31.5">
      <c r="A230" s="14">
        <v>229</v>
      </c>
      <c r="B230" s="14" t="s">
        <v>6363</v>
      </c>
      <c r="C230" s="14" t="s">
        <v>1052</v>
      </c>
      <c r="D230" s="14" t="s">
        <v>1187</v>
      </c>
      <c r="E230" s="14">
        <v>1</v>
      </c>
      <c r="F230" s="15">
        <v>500</v>
      </c>
      <c r="G230" s="14">
        <v>196</v>
      </c>
      <c r="H230" s="14" t="s">
        <v>8076</v>
      </c>
      <c r="I230" s="15">
        <v>18000</v>
      </c>
      <c r="J230" s="14" t="s">
        <v>70</v>
      </c>
      <c r="K230" s="157">
        <v>39605</v>
      </c>
      <c r="L230" s="14" t="s">
        <v>1189</v>
      </c>
      <c r="M230" s="14"/>
    </row>
    <row r="231" spans="1:13" ht="47.25">
      <c r="A231" s="14">
        <v>230</v>
      </c>
      <c r="B231" s="14" t="s">
        <v>1053</v>
      </c>
      <c r="C231" s="14" t="s">
        <v>1504</v>
      </c>
      <c r="D231" s="14" t="s">
        <v>1187</v>
      </c>
      <c r="E231" s="14">
        <v>1</v>
      </c>
      <c r="F231" s="15">
        <v>700</v>
      </c>
      <c r="G231" s="14">
        <v>200</v>
      </c>
      <c r="H231" s="14" t="s">
        <v>7638</v>
      </c>
      <c r="I231" s="15">
        <v>22000</v>
      </c>
      <c r="J231" s="14" t="s">
        <v>36</v>
      </c>
      <c r="K231" s="157">
        <v>39605</v>
      </c>
      <c r="L231" s="14" t="s">
        <v>1189</v>
      </c>
      <c r="M231" s="14"/>
    </row>
    <row r="232" spans="1:13" ht="31.5">
      <c r="A232" s="14">
        <v>231</v>
      </c>
      <c r="B232" s="14" t="s">
        <v>1505</v>
      </c>
      <c r="C232" s="14" t="s">
        <v>1506</v>
      </c>
      <c r="D232" s="14" t="s">
        <v>1187</v>
      </c>
      <c r="E232" s="14">
        <v>1</v>
      </c>
      <c r="F232" s="15">
        <v>1020</v>
      </c>
      <c r="G232" s="14">
        <v>260</v>
      </c>
      <c r="H232" s="14" t="s">
        <v>8087</v>
      </c>
      <c r="I232" s="15">
        <v>34000</v>
      </c>
      <c r="J232" s="14" t="s">
        <v>1193</v>
      </c>
      <c r="K232" s="157">
        <v>39605</v>
      </c>
      <c r="L232" s="14" t="s">
        <v>1189</v>
      </c>
      <c r="M232" s="14"/>
    </row>
    <row r="233" spans="1:13" ht="47.25">
      <c r="A233" s="14">
        <v>232</v>
      </c>
      <c r="B233" s="14" t="s">
        <v>6329</v>
      </c>
      <c r="C233" s="14" t="s">
        <v>5210</v>
      </c>
      <c r="D233" s="14" t="s">
        <v>1187</v>
      </c>
      <c r="E233" s="14">
        <v>1</v>
      </c>
      <c r="F233" s="15">
        <v>520</v>
      </c>
      <c r="G233" s="14">
        <v>436</v>
      </c>
      <c r="H233" s="14" t="s">
        <v>8087</v>
      </c>
      <c r="I233" s="15">
        <v>49000</v>
      </c>
      <c r="J233" s="14" t="s">
        <v>36</v>
      </c>
      <c r="K233" s="157">
        <v>39605</v>
      </c>
      <c r="L233" s="14" t="s">
        <v>1189</v>
      </c>
      <c r="M233" s="14"/>
    </row>
    <row r="234" spans="1:13" ht="47.25">
      <c r="A234" s="14">
        <v>233</v>
      </c>
      <c r="B234" s="14" t="s">
        <v>5211</v>
      </c>
      <c r="C234" s="14" t="s">
        <v>5212</v>
      </c>
      <c r="D234" s="14" t="s">
        <v>1187</v>
      </c>
      <c r="E234" s="14" t="s">
        <v>8163</v>
      </c>
      <c r="F234" s="15">
        <v>1000</v>
      </c>
      <c r="G234" s="14">
        <v>404</v>
      </c>
      <c r="H234" s="14" t="s">
        <v>8087</v>
      </c>
      <c r="I234" s="15">
        <v>45000</v>
      </c>
      <c r="J234" s="14" t="s">
        <v>36</v>
      </c>
      <c r="K234" s="157">
        <v>39605</v>
      </c>
      <c r="L234" s="14" t="s">
        <v>5213</v>
      </c>
      <c r="M234" s="14"/>
    </row>
    <row r="235" spans="1:13" ht="47.25">
      <c r="A235" s="14">
        <v>234</v>
      </c>
      <c r="B235" s="14" t="s">
        <v>2434</v>
      </c>
      <c r="C235" s="14" t="s">
        <v>8148</v>
      </c>
      <c r="D235" s="14" t="s">
        <v>1187</v>
      </c>
      <c r="E235" s="14" t="s">
        <v>8163</v>
      </c>
      <c r="F235" s="15">
        <v>1000</v>
      </c>
      <c r="G235" s="14">
        <v>588</v>
      </c>
      <c r="H235" s="14" t="s">
        <v>8087</v>
      </c>
      <c r="I235" s="15">
        <v>65000</v>
      </c>
      <c r="J235" s="14" t="s">
        <v>1188</v>
      </c>
      <c r="K235" s="157">
        <v>39605</v>
      </c>
      <c r="L235" s="14" t="s">
        <v>5213</v>
      </c>
      <c r="M235" s="14"/>
    </row>
    <row r="236" spans="1:13" ht="47.25">
      <c r="A236" s="14">
        <v>235</v>
      </c>
      <c r="B236" s="14" t="s">
        <v>4912</v>
      </c>
      <c r="C236" s="14" t="s">
        <v>2744</v>
      </c>
      <c r="D236" s="14" t="s">
        <v>1187</v>
      </c>
      <c r="E236" s="14" t="s">
        <v>8163</v>
      </c>
      <c r="F236" s="15">
        <v>500</v>
      </c>
      <c r="G236" s="14">
        <v>1012</v>
      </c>
      <c r="H236" s="14" t="s">
        <v>2161</v>
      </c>
      <c r="I236" s="15">
        <v>146000</v>
      </c>
      <c r="J236" s="14" t="s">
        <v>4935</v>
      </c>
      <c r="K236" s="157">
        <v>39605</v>
      </c>
      <c r="L236" s="14" t="s">
        <v>5213</v>
      </c>
      <c r="M236" s="14"/>
    </row>
    <row r="237" spans="1:13" ht="31.5">
      <c r="A237" s="14">
        <v>236</v>
      </c>
      <c r="B237" s="14" t="s">
        <v>5217</v>
      </c>
      <c r="C237" s="14"/>
      <c r="D237" s="14" t="s">
        <v>4473</v>
      </c>
      <c r="E237" s="14" t="s">
        <v>8163</v>
      </c>
      <c r="F237" s="15">
        <v>500</v>
      </c>
      <c r="G237" s="14">
        <v>656</v>
      </c>
      <c r="H237" s="14" t="s">
        <v>1228</v>
      </c>
      <c r="I237" s="15" t="s">
        <v>2750</v>
      </c>
      <c r="J237" s="104" t="s">
        <v>1193</v>
      </c>
      <c r="K237" s="157">
        <v>39605</v>
      </c>
      <c r="L237" s="14" t="s">
        <v>1552</v>
      </c>
      <c r="M237" s="14"/>
    </row>
    <row r="238" spans="1:13" ht="31.5">
      <c r="A238" s="14">
        <v>237</v>
      </c>
      <c r="B238" s="14" t="s">
        <v>5218</v>
      </c>
      <c r="C238" s="14"/>
      <c r="D238" s="14" t="s">
        <v>4473</v>
      </c>
      <c r="E238" s="14" t="s">
        <v>8163</v>
      </c>
      <c r="F238" s="15">
        <v>500</v>
      </c>
      <c r="G238" s="14">
        <v>676</v>
      </c>
      <c r="H238" s="14" t="s">
        <v>1228</v>
      </c>
      <c r="I238" s="15" t="s">
        <v>2750</v>
      </c>
      <c r="J238" s="104" t="s">
        <v>1193</v>
      </c>
      <c r="K238" s="157">
        <v>39605</v>
      </c>
      <c r="L238" s="14" t="s">
        <v>1552</v>
      </c>
      <c r="M238" s="14"/>
    </row>
    <row r="239" spans="1:13" ht="141.75">
      <c r="A239" s="14">
        <v>238</v>
      </c>
      <c r="B239" s="14" t="s">
        <v>10838</v>
      </c>
      <c r="C239" s="14" t="s">
        <v>9783</v>
      </c>
      <c r="D239" s="14" t="s">
        <v>1162</v>
      </c>
      <c r="E239" s="14">
        <v>1</v>
      </c>
      <c r="F239" s="15">
        <v>1000</v>
      </c>
      <c r="G239" s="14">
        <v>504</v>
      </c>
      <c r="H239" s="15" t="s">
        <v>8087</v>
      </c>
      <c r="I239" s="15">
        <v>98000</v>
      </c>
      <c r="J239" s="14" t="s">
        <v>4935</v>
      </c>
      <c r="K239" s="157">
        <v>39607</v>
      </c>
      <c r="L239" s="14" t="s">
        <v>8680</v>
      </c>
      <c r="M239" s="14"/>
    </row>
    <row r="240" spans="1:13" ht="47.25">
      <c r="A240" s="14">
        <v>239</v>
      </c>
      <c r="B240" s="14" t="s">
        <v>2129</v>
      </c>
      <c r="C240" s="14" t="s">
        <v>2130</v>
      </c>
      <c r="D240" s="14" t="s">
        <v>2131</v>
      </c>
      <c r="E240" s="14">
        <v>1</v>
      </c>
      <c r="F240" s="15">
        <v>1500</v>
      </c>
      <c r="G240" s="14">
        <v>700</v>
      </c>
      <c r="H240" s="14" t="s">
        <v>8087</v>
      </c>
      <c r="I240" s="15">
        <v>144000</v>
      </c>
      <c r="J240" s="14" t="s">
        <v>1193</v>
      </c>
      <c r="K240" s="157">
        <v>39609</v>
      </c>
      <c r="L240" s="14" t="s">
        <v>4647</v>
      </c>
      <c r="M240" s="14"/>
    </row>
    <row r="241" spans="1:13" ht="189">
      <c r="A241" s="14">
        <v>240</v>
      </c>
      <c r="B241" s="14" t="s">
        <v>5497</v>
      </c>
      <c r="C241" s="14" t="s">
        <v>2744</v>
      </c>
      <c r="D241" s="14" t="s">
        <v>1187</v>
      </c>
      <c r="E241" s="14">
        <v>1</v>
      </c>
      <c r="F241" s="15">
        <v>820</v>
      </c>
      <c r="G241" s="14">
        <v>560</v>
      </c>
      <c r="H241" s="14" t="s">
        <v>8087</v>
      </c>
      <c r="I241" s="15">
        <v>70000</v>
      </c>
      <c r="J241" s="14" t="s">
        <v>4935</v>
      </c>
      <c r="K241" s="157">
        <v>39609</v>
      </c>
      <c r="L241" s="14" t="s">
        <v>7600</v>
      </c>
      <c r="M241" s="14"/>
    </row>
    <row r="242" spans="1:13" ht="189">
      <c r="A242" s="14">
        <v>241</v>
      </c>
      <c r="B242" s="14" t="s">
        <v>4639</v>
      </c>
      <c r="C242" s="14" t="s">
        <v>2744</v>
      </c>
      <c r="D242" s="14" t="s">
        <v>1187</v>
      </c>
      <c r="E242" s="14" t="s">
        <v>8163</v>
      </c>
      <c r="F242" s="15">
        <v>930</v>
      </c>
      <c r="G242" s="14">
        <v>184</v>
      </c>
      <c r="H242" s="14" t="s">
        <v>8076</v>
      </c>
      <c r="I242" s="15">
        <v>21000</v>
      </c>
      <c r="J242" s="14" t="s">
        <v>4935</v>
      </c>
      <c r="K242" s="157">
        <v>39609</v>
      </c>
      <c r="L242" s="14" t="s">
        <v>7600</v>
      </c>
      <c r="M242" s="14"/>
    </row>
    <row r="243" spans="1:13" ht="31.5">
      <c r="A243" s="14">
        <v>242</v>
      </c>
      <c r="B243" s="14" t="s">
        <v>2196</v>
      </c>
      <c r="C243" s="14" t="s">
        <v>2744</v>
      </c>
      <c r="D243" s="14" t="s">
        <v>1187</v>
      </c>
      <c r="E243" s="14">
        <v>1</v>
      </c>
      <c r="F243" s="15">
        <v>6000</v>
      </c>
      <c r="G243" s="14">
        <v>40</v>
      </c>
      <c r="H243" s="14" t="s">
        <v>8076</v>
      </c>
      <c r="I243" s="15">
        <v>8000</v>
      </c>
      <c r="J243" s="104" t="s">
        <v>4935</v>
      </c>
      <c r="K243" s="157">
        <v>39611</v>
      </c>
      <c r="L243" s="14" t="s">
        <v>7600</v>
      </c>
      <c r="M243" s="14"/>
    </row>
    <row r="244" spans="1:13" ht="31.5">
      <c r="A244" s="14">
        <v>243</v>
      </c>
      <c r="B244" s="14" t="s">
        <v>2197</v>
      </c>
      <c r="C244" s="14" t="s">
        <v>2744</v>
      </c>
      <c r="D244" s="14" t="s">
        <v>1187</v>
      </c>
      <c r="E244" s="14">
        <v>1</v>
      </c>
      <c r="F244" s="15">
        <v>3600</v>
      </c>
      <c r="G244" s="14">
        <v>44</v>
      </c>
      <c r="H244" s="14" t="s">
        <v>8076</v>
      </c>
      <c r="I244" s="15">
        <v>8000</v>
      </c>
      <c r="J244" s="14" t="s">
        <v>4935</v>
      </c>
      <c r="K244" s="157">
        <v>39611</v>
      </c>
      <c r="L244" s="14" t="s">
        <v>7600</v>
      </c>
      <c r="M244" s="14"/>
    </row>
    <row r="245" spans="1:13" ht="31.5">
      <c r="A245" s="14">
        <v>244</v>
      </c>
      <c r="B245" s="14" t="s">
        <v>260</v>
      </c>
      <c r="C245" s="14" t="s">
        <v>2744</v>
      </c>
      <c r="D245" s="14" t="s">
        <v>1187</v>
      </c>
      <c r="E245" s="14">
        <v>1</v>
      </c>
      <c r="F245" s="15">
        <v>6400</v>
      </c>
      <c r="G245" s="14">
        <v>92</v>
      </c>
      <c r="H245" s="14" t="s">
        <v>8076</v>
      </c>
      <c r="I245" s="15">
        <v>13000</v>
      </c>
      <c r="J245" s="14" t="s">
        <v>4935</v>
      </c>
      <c r="K245" s="157">
        <v>39611</v>
      </c>
      <c r="L245" s="14" t="s">
        <v>7600</v>
      </c>
      <c r="M245" s="14"/>
    </row>
    <row r="246" spans="1:13" ht="31.5">
      <c r="A246" s="14">
        <v>245</v>
      </c>
      <c r="B246" s="14" t="s">
        <v>7962</v>
      </c>
      <c r="C246" s="14" t="s">
        <v>2744</v>
      </c>
      <c r="D246" s="14" t="s">
        <v>1187</v>
      </c>
      <c r="E246" s="14">
        <v>1</v>
      </c>
      <c r="F246" s="15">
        <v>5000</v>
      </c>
      <c r="G246" s="14">
        <v>164</v>
      </c>
      <c r="H246" s="14" t="s">
        <v>8076</v>
      </c>
      <c r="I246" s="15">
        <v>20000</v>
      </c>
      <c r="J246" s="14" t="s">
        <v>4935</v>
      </c>
      <c r="K246" s="157">
        <v>39611</v>
      </c>
      <c r="L246" s="14" t="s">
        <v>7600</v>
      </c>
      <c r="M246" s="14"/>
    </row>
    <row r="247" spans="1:13" ht="31.5">
      <c r="A247" s="14">
        <v>246</v>
      </c>
      <c r="B247" s="14" t="s">
        <v>7964</v>
      </c>
      <c r="C247" s="14" t="s">
        <v>2744</v>
      </c>
      <c r="D247" s="14" t="s">
        <v>1187</v>
      </c>
      <c r="E247" s="14">
        <v>1</v>
      </c>
      <c r="F247" s="15">
        <v>4700</v>
      </c>
      <c r="G247" s="14">
        <v>48</v>
      </c>
      <c r="H247" s="14" t="s">
        <v>8076</v>
      </c>
      <c r="I247" s="15">
        <v>9000</v>
      </c>
      <c r="J247" s="104" t="s">
        <v>4935</v>
      </c>
      <c r="K247" s="157">
        <v>39611</v>
      </c>
      <c r="L247" s="14" t="s">
        <v>7600</v>
      </c>
      <c r="M247" s="14"/>
    </row>
    <row r="248" spans="1:13" ht="31.5">
      <c r="A248" s="14">
        <v>247</v>
      </c>
      <c r="B248" s="14" t="s">
        <v>8564</v>
      </c>
      <c r="C248" s="14" t="s">
        <v>8565</v>
      </c>
      <c r="D248" s="14" t="s">
        <v>1192</v>
      </c>
      <c r="E248" s="14">
        <v>1</v>
      </c>
      <c r="F248" s="15">
        <v>498</v>
      </c>
      <c r="G248" s="14">
        <v>316</v>
      </c>
      <c r="H248" s="14" t="s">
        <v>8087</v>
      </c>
      <c r="I248" s="15">
        <v>36000</v>
      </c>
      <c r="J248" s="104" t="s">
        <v>4935</v>
      </c>
      <c r="K248" s="14" t="s">
        <v>6333</v>
      </c>
      <c r="L248" s="14" t="s">
        <v>1189</v>
      </c>
      <c r="M248" s="14"/>
    </row>
    <row r="249" spans="1:13" ht="31.5">
      <c r="A249" s="14">
        <v>248</v>
      </c>
      <c r="B249" s="14" t="s">
        <v>8549</v>
      </c>
      <c r="C249" s="14" t="s">
        <v>8550</v>
      </c>
      <c r="D249" s="14" t="s">
        <v>1192</v>
      </c>
      <c r="E249" s="14" t="s">
        <v>8163</v>
      </c>
      <c r="F249" s="15">
        <v>580</v>
      </c>
      <c r="G249" s="14">
        <v>528</v>
      </c>
      <c r="H249" s="14" t="s">
        <v>2161</v>
      </c>
      <c r="I249" s="15">
        <v>78000</v>
      </c>
      <c r="J249" s="14" t="s">
        <v>1193</v>
      </c>
      <c r="K249" s="14" t="s">
        <v>6333</v>
      </c>
      <c r="L249" s="14" t="s">
        <v>1189</v>
      </c>
      <c r="M249" s="14"/>
    </row>
    <row r="250" spans="1:13" ht="31.5">
      <c r="A250" s="14">
        <v>249</v>
      </c>
      <c r="B250" s="14" t="s">
        <v>9635</v>
      </c>
      <c r="C250" s="14" t="s">
        <v>9636</v>
      </c>
      <c r="D250" s="14" t="s">
        <v>1421</v>
      </c>
      <c r="E250" s="14">
        <v>1</v>
      </c>
      <c r="F250" s="15">
        <v>700</v>
      </c>
      <c r="G250" s="14">
        <v>292</v>
      </c>
      <c r="H250" s="14" t="s">
        <v>8087</v>
      </c>
      <c r="I250" s="15">
        <v>48000</v>
      </c>
      <c r="J250" s="14" t="s">
        <v>60</v>
      </c>
      <c r="K250" s="14" t="s">
        <v>6333</v>
      </c>
      <c r="L250" s="14" t="s">
        <v>9637</v>
      </c>
      <c r="M250" s="14"/>
    </row>
    <row r="251" spans="1:13" ht="31.5">
      <c r="A251" s="14">
        <v>250</v>
      </c>
      <c r="B251" s="14" t="s">
        <v>9638</v>
      </c>
      <c r="C251" s="14" t="s">
        <v>9636</v>
      </c>
      <c r="D251" s="14" t="s">
        <v>1421</v>
      </c>
      <c r="E251" s="14">
        <v>1</v>
      </c>
      <c r="F251" s="15">
        <v>700</v>
      </c>
      <c r="G251" s="14">
        <v>312</v>
      </c>
      <c r="H251" s="14" t="s">
        <v>8087</v>
      </c>
      <c r="I251" s="15">
        <v>48000</v>
      </c>
      <c r="J251" s="104" t="s">
        <v>60</v>
      </c>
      <c r="K251" s="14" t="s">
        <v>6333</v>
      </c>
      <c r="L251" s="14" t="s">
        <v>9637</v>
      </c>
      <c r="M251" s="14"/>
    </row>
    <row r="252" spans="1:13" ht="47.25">
      <c r="A252" s="14">
        <v>251</v>
      </c>
      <c r="B252" s="14" t="s">
        <v>6332</v>
      </c>
      <c r="C252" s="14" t="s">
        <v>2744</v>
      </c>
      <c r="D252" s="14" t="s">
        <v>1187</v>
      </c>
      <c r="E252" s="14" t="s">
        <v>8163</v>
      </c>
      <c r="F252" s="15">
        <v>2050</v>
      </c>
      <c r="G252" s="14">
        <v>272</v>
      </c>
      <c r="H252" s="14" t="s">
        <v>8076</v>
      </c>
      <c r="I252" s="15">
        <v>27000</v>
      </c>
      <c r="J252" s="14" t="s">
        <v>4935</v>
      </c>
      <c r="K252" s="14" t="s">
        <v>6333</v>
      </c>
      <c r="L252" s="14" t="s">
        <v>1189</v>
      </c>
      <c r="M252" s="14"/>
    </row>
    <row r="253" spans="1:13" ht="31.5">
      <c r="A253" s="14">
        <v>252</v>
      </c>
      <c r="B253" s="14" t="s">
        <v>6890</v>
      </c>
      <c r="C253" s="14" t="s">
        <v>2744</v>
      </c>
      <c r="D253" s="14" t="s">
        <v>1187</v>
      </c>
      <c r="E253" s="14" t="s">
        <v>8163</v>
      </c>
      <c r="F253" s="15">
        <v>840</v>
      </c>
      <c r="G253" s="14">
        <v>168</v>
      </c>
      <c r="H253" s="14" t="s">
        <v>8076</v>
      </c>
      <c r="I253" s="15">
        <v>17500</v>
      </c>
      <c r="J253" s="14" t="s">
        <v>4935</v>
      </c>
      <c r="K253" s="14" t="s">
        <v>6333</v>
      </c>
      <c r="L253" s="14" t="s">
        <v>1189</v>
      </c>
      <c r="M253" s="14"/>
    </row>
    <row r="254" spans="1:13" ht="63">
      <c r="A254" s="14">
        <v>253</v>
      </c>
      <c r="B254" s="14" t="s">
        <v>6334</v>
      </c>
      <c r="C254" s="14" t="s">
        <v>2744</v>
      </c>
      <c r="D254" s="14" t="s">
        <v>1187</v>
      </c>
      <c r="E254" s="14" t="s">
        <v>8163</v>
      </c>
      <c r="F254" s="15">
        <v>600</v>
      </c>
      <c r="G254" s="14">
        <v>144</v>
      </c>
      <c r="H254" s="14" t="s">
        <v>8076</v>
      </c>
      <c r="I254" s="15">
        <v>15000</v>
      </c>
      <c r="J254" s="14" t="s">
        <v>4935</v>
      </c>
      <c r="K254" s="14" t="s">
        <v>6333</v>
      </c>
      <c r="L254" s="14" t="s">
        <v>1189</v>
      </c>
      <c r="M254" s="14"/>
    </row>
    <row r="255" spans="1:13" ht="31.5">
      <c r="A255" s="14">
        <v>254</v>
      </c>
      <c r="B255" s="14" t="s">
        <v>6335</v>
      </c>
      <c r="C255" s="14" t="s">
        <v>2744</v>
      </c>
      <c r="D255" s="14" t="s">
        <v>1187</v>
      </c>
      <c r="E255" s="14" t="s">
        <v>8163</v>
      </c>
      <c r="F255" s="15">
        <v>2000</v>
      </c>
      <c r="G255" s="14">
        <v>268</v>
      </c>
      <c r="H255" s="14" t="s">
        <v>8076</v>
      </c>
      <c r="I255" s="15">
        <v>25000</v>
      </c>
      <c r="J255" s="104" t="s">
        <v>4935</v>
      </c>
      <c r="K255" s="14" t="s">
        <v>6333</v>
      </c>
      <c r="L255" s="14" t="s">
        <v>1189</v>
      </c>
      <c r="M255" s="14"/>
    </row>
    <row r="256" spans="1:13" ht="47.25">
      <c r="A256" s="14">
        <v>255</v>
      </c>
      <c r="B256" s="14" t="s">
        <v>6336</v>
      </c>
      <c r="C256" s="14" t="s">
        <v>2744</v>
      </c>
      <c r="D256" s="14" t="s">
        <v>1187</v>
      </c>
      <c r="E256" s="14" t="s">
        <v>8163</v>
      </c>
      <c r="F256" s="15">
        <v>500</v>
      </c>
      <c r="G256" s="14">
        <v>176</v>
      </c>
      <c r="H256" s="14" t="s">
        <v>8076</v>
      </c>
      <c r="I256" s="15">
        <v>17000</v>
      </c>
      <c r="J256" s="14" t="s">
        <v>4935</v>
      </c>
      <c r="K256" s="14" t="s">
        <v>6333</v>
      </c>
      <c r="L256" s="14" t="s">
        <v>1189</v>
      </c>
      <c r="M256" s="14"/>
    </row>
    <row r="257" spans="1:13" ht="47.25">
      <c r="A257" s="14">
        <v>256</v>
      </c>
      <c r="B257" s="14" t="s">
        <v>6337</v>
      </c>
      <c r="C257" s="14" t="s">
        <v>2744</v>
      </c>
      <c r="D257" s="14" t="s">
        <v>1187</v>
      </c>
      <c r="E257" s="14">
        <v>1</v>
      </c>
      <c r="F257" s="15">
        <v>583</v>
      </c>
      <c r="G257" s="14">
        <v>272</v>
      </c>
      <c r="H257" s="14" t="s">
        <v>8076</v>
      </c>
      <c r="I257" s="15">
        <v>25000</v>
      </c>
      <c r="J257" s="14" t="s">
        <v>4935</v>
      </c>
      <c r="K257" s="14" t="s">
        <v>6333</v>
      </c>
      <c r="L257" s="14" t="s">
        <v>5213</v>
      </c>
      <c r="M257" s="14"/>
    </row>
    <row r="258" spans="1:13" ht="63">
      <c r="A258" s="14">
        <v>257</v>
      </c>
      <c r="B258" s="14" t="s">
        <v>6338</v>
      </c>
      <c r="C258" s="14" t="s">
        <v>2744</v>
      </c>
      <c r="D258" s="14" t="s">
        <v>1187</v>
      </c>
      <c r="E258" s="14" t="s">
        <v>8163</v>
      </c>
      <c r="F258" s="15">
        <v>500</v>
      </c>
      <c r="G258" s="14">
        <v>152</v>
      </c>
      <c r="H258" s="14" t="s">
        <v>8076</v>
      </c>
      <c r="I258" s="15">
        <v>16000</v>
      </c>
      <c r="J258" s="14" t="s">
        <v>4935</v>
      </c>
      <c r="K258" s="14" t="s">
        <v>6333</v>
      </c>
      <c r="L258" s="14" t="s">
        <v>1189</v>
      </c>
      <c r="M258" s="14"/>
    </row>
    <row r="259" spans="1:13" ht="47.25">
      <c r="A259" s="14">
        <v>258</v>
      </c>
      <c r="B259" s="14" t="s">
        <v>6339</v>
      </c>
      <c r="C259" s="14" t="s">
        <v>2744</v>
      </c>
      <c r="D259" s="14" t="s">
        <v>1187</v>
      </c>
      <c r="E259" s="14" t="s">
        <v>8163</v>
      </c>
      <c r="F259" s="15">
        <v>1000</v>
      </c>
      <c r="G259" s="14">
        <v>76</v>
      </c>
      <c r="H259" s="14" t="s">
        <v>8076</v>
      </c>
      <c r="I259" s="15">
        <v>9000</v>
      </c>
      <c r="J259" s="14" t="s">
        <v>4935</v>
      </c>
      <c r="K259" s="14" t="s">
        <v>6333</v>
      </c>
      <c r="L259" s="14" t="s">
        <v>1189</v>
      </c>
      <c r="M259" s="14"/>
    </row>
    <row r="260" spans="1:13" ht="47.25">
      <c r="A260" s="14">
        <v>259</v>
      </c>
      <c r="B260" s="14" t="s">
        <v>6340</v>
      </c>
      <c r="C260" s="14" t="s">
        <v>2744</v>
      </c>
      <c r="D260" s="14" t="s">
        <v>1187</v>
      </c>
      <c r="E260" s="14" t="s">
        <v>8163</v>
      </c>
      <c r="F260" s="15">
        <v>1000</v>
      </c>
      <c r="G260" s="14">
        <v>68</v>
      </c>
      <c r="H260" s="14" t="s">
        <v>8076</v>
      </c>
      <c r="I260" s="15">
        <v>8000</v>
      </c>
      <c r="J260" s="14" t="s">
        <v>4935</v>
      </c>
      <c r="K260" s="14" t="s">
        <v>6333</v>
      </c>
      <c r="L260" s="14" t="s">
        <v>1189</v>
      </c>
      <c r="M260" s="14"/>
    </row>
    <row r="261" spans="1:13" ht="47.25">
      <c r="A261" s="14">
        <v>260</v>
      </c>
      <c r="B261" s="14" t="s">
        <v>3781</v>
      </c>
      <c r="C261" s="14" t="s">
        <v>2744</v>
      </c>
      <c r="D261" s="14" t="s">
        <v>1187</v>
      </c>
      <c r="E261" s="14" t="s">
        <v>8163</v>
      </c>
      <c r="F261" s="15">
        <v>1000</v>
      </c>
      <c r="G261" s="14">
        <v>52</v>
      </c>
      <c r="H261" s="14" t="s">
        <v>8076</v>
      </c>
      <c r="I261" s="15">
        <v>8000</v>
      </c>
      <c r="J261" s="14" t="s">
        <v>4935</v>
      </c>
      <c r="K261" s="14" t="s">
        <v>6333</v>
      </c>
      <c r="L261" s="14" t="s">
        <v>1189</v>
      </c>
      <c r="M261" s="14"/>
    </row>
    <row r="262" spans="1:13" ht="31.5">
      <c r="A262" s="14">
        <v>261</v>
      </c>
      <c r="B262" s="14" t="s">
        <v>6341</v>
      </c>
      <c r="C262" s="14" t="s">
        <v>2744</v>
      </c>
      <c r="D262" s="14" t="s">
        <v>1187</v>
      </c>
      <c r="E262" s="14" t="s">
        <v>8163</v>
      </c>
      <c r="F262" s="15">
        <v>1000</v>
      </c>
      <c r="G262" s="14">
        <v>80</v>
      </c>
      <c r="H262" s="14" t="s">
        <v>8076</v>
      </c>
      <c r="I262" s="15">
        <v>9000</v>
      </c>
      <c r="J262" s="14" t="s">
        <v>4935</v>
      </c>
      <c r="K262" s="14" t="s">
        <v>6333</v>
      </c>
      <c r="L262" s="14" t="s">
        <v>1189</v>
      </c>
      <c r="M262" s="14"/>
    </row>
    <row r="263" spans="1:13" ht="78.75">
      <c r="A263" s="14">
        <v>262</v>
      </c>
      <c r="B263" s="14" t="s">
        <v>9621</v>
      </c>
      <c r="C263" s="14" t="s">
        <v>2744</v>
      </c>
      <c r="D263" s="14" t="s">
        <v>1187</v>
      </c>
      <c r="E263" s="14" t="s">
        <v>8163</v>
      </c>
      <c r="F263" s="15">
        <v>500</v>
      </c>
      <c r="G263" s="14">
        <v>160</v>
      </c>
      <c r="H263" s="14" t="s">
        <v>8076</v>
      </c>
      <c r="I263" s="15">
        <v>17000</v>
      </c>
      <c r="J263" s="14" t="s">
        <v>4935</v>
      </c>
      <c r="K263" s="14" t="s">
        <v>6333</v>
      </c>
      <c r="L263" s="14" t="s">
        <v>1189</v>
      </c>
      <c r="M263" s="14"/>
    </row>
    <row r="264" spans="1:13" ht="47.25">
      <c r="A264" s="14">
        <v>263</v>
      </c>
      <c r="B264" s="14" t="s">
        <v>9622</v>
      </c>
      <c r="C264" s="14" t="s">
        <v>3224</v>
      </c>
      <c r="D264" s="14" t="s">
        <v>1187</v>
      </c>
      <c r="E264" s="14" t="s">
        <v>8163</v>
      </c>
      <c r="F264" s="15">
        <v>2000</v>
      </c>
      <c r="G264" s="14">
        <v>312</v>
      </c>
      <c r="H264" s="14" t="s">
        <v>8076</v>
      </c>
      <c r="I264" s="15">
        <v>29000</v>
      </c>
      <c r="J264" s="14" t="s">
        <v>4935</v>
      </c>
      <c r="K264" s="14" t="s">
        <v>6333</v>
      </c>
      <c r="L264" s="14" t="s">
        <v>1189</v>
      </c>
      <c r="M264" s="14"/>
    </row>
    <row r="265" spans="1:13" ht="31.5">
      <c r="A265" s="14">
        <v>264</v>
      </c>
      <c r="B265" s="14" t="s">
        <v>9623</v>
      </c>
      <c r="C265" s="14" t="s">
        <v>8558</v>
      </c>
      <c r="D265" s="14" t="s">
        <v>1187</v>
      </c>
      <c r="E265" s="14">
        <v>1</v>
      </c>
      <c r="F265" s="15">
        <v>500</v>
      </c>
      <c r="G265" s="14">
        <v>140</v>
      </c>
      <c r="H265" s="14" t="s">
        <v>8076</v>
      </c>
      <c r="I265" s="15">
        <v>17000</v>
      </c>
      <c r="J265" s="14" t="s">
        <v>60</v>
      </c>
      <c r="K265" s="14" t="s">
        <v>6333</v>
      </c>
      <c r="L265" s="14" t="s">
        <v>1189</v>
      </c>
      <c r="M265" s="14"/>
    </row>
    <row r="266" spans="1:13" ht="47.25">
      <c r="A266" s="14">
        <v>265</v>
      </c>
      <c r="B266" s="14" t="s">
        <v>8561</v>
      </c>
      <c r="C266" s="14" t="s">
        <v>2744</v>
      </c>
      <c r="D266" s="14" t="s">
        <v>1187</v>
      </c>
      <c r="E266" s="14">
        <v>1</v>
      </c>
      <c r="F266" s="15">
        <v>1340</v>
      </c>
      <c r="G266" s="14">
        <v>56</v>
      </c>
      <c r="H266" s="14" t="s">
        <v>8076</v>
      </c>
      <c r="I266" s="15">
        <v>7000</v>
      </c>
      <c r="J266" s="14" t="s">
        <v>4935</v>
      </c>
      <c r="K266" s="14" t="s">
        <v>6333</v>
      </c>
      <c r="L266" s="14" t="s">
        <v>1189</v>
      </c>
      <c r="M266" s="14"/>
    </row>
    <row r="267" spans="1:13" ht="31.5">
      <c r="A267" s="14">
        <v>266</v>
      </c>
      <c r="B267" s="14" t="s">
        <v>8562</v>
      </c>
      <c r="C267" s="14"/>
      <c r="D267" s="14" t="s">
        <v>1187</v>
      </c>
      <c r="E267" s="14">
        <v>1</v>
      </c>
      <c r="F267" s="15">
        <v>2000</v>
      </c>
      <c r="G267" s="14">
        <v>408</v>
      </c>
      <c r="H267" s="14" t="s">
        <v>2325</v>
      </c>
      <c r="I267" s="15" t="s">
        <v>2750</v>
      </c>
      <c r="J267" s="14" t="s">
        <v>8563</v>
      </c>
      <c r="K267" s="14" t="s">
        <v>6333</v>
      </c>
      <c r="L267" s="14" t="s">
        <v>1189</v>
      </c>
      <c r="M267" s="14"/>
    </row>
    <row r="268" spans="1:13" ht="47.25">
      <c r="A268" s="14">
        <v>267</v>
      </c>
      <c r="B268" s="14" t="s">
        <v>8566</v>
      </c>
      <c r="C268" s="14" t="s">
        <v>2331</v>
      </c>
      <c r="D268" s="14" t="s">
        <v>1187</v>
      </c>
      <c r="E268" s="14">
        <v>1</v>
      </c>
      <c r="F268" s="15">
        <v>788</v>
      </c>
      <c r="G268" s="14">
        <v>284</v>
      </c>
      <c r="H268" s="14" t="s">
        <v>8087</v>
      </c>
      <c r="I268" s="15">
        <v>33000</v>
      </c>
      <c r="J268" s="14" t="s">
        <v>1193</v>
      </c>
      <c r="K268" s="14" t="s">
        <v>6333</v>
      </c>
      <c r="L268" s="14" t="s">
        <v>1189</v>
      </c>
      <c r="M268" s="14"/>
    </row>
    <row r="269" spans="1:13" ht="31.5">
      <c r="A269" s="14">
        <v>268</v>
      </c>
      <c r="B269" s="14" t="s">
        <v>9633</v>
      </c>
      <c r="C269" s="14" t="s">
        <v>9634</v>
      </c>
      <c r="D269" s="14" t="s">
        <v>1187</v>
      </c>
      <c r="E269" s="14">
        <v>1</v>
      </c>
      <c r="F269" s="15">
        <v>680</v>
      </c>
      <c r="G269" s="14">
        <v>452</v>
      </c>
      <c r="H269" s="14" t="s">
        <v>8087</v>
      </c>
      <c r="I269" s="15">
        <v>50000</v>
      </c>
      <c r="J269" s="14" t="s">
        <v>60</v>
      </c>
      <c r="K269" s="14" t="s">
        <v>6333</v>
      </c>
      <c r="L269" s="14" t="s">
        <v>1189</v>
      </c>
      <c r="M269" s="14"/>
    </row>
    <row r="270" spans="1:13" ht="31.5">
      <c r="A270" s="14">
        <v>269</v>
      </c>
      <c r="B270" s="14" t="s">
        <v>9639</v>
      </c>
      <c r="C270" s="14" t="s">
        <v>9640</v>
      </c>
      <c r="D270" s="14" t="s">
        <v>1187</v>
      </c>
      <c r="E270" s="14">
        <v>1</v>
      </c>
      <c r="F270" s="15">
        <v>880</v>
      </c>
      <c r="G270" s="14">
        <v>212</v>
      </c>
      <c r="H270" s="14" t="s">
        <v>1228</v>
      </c>
      <c r="I270" s="15">
        <v>30000</v>
      </c>
      <c r="J270" s="14" t="s">
        <v>70</v>
      </c>
      <c r="K270" s="14" t="s">
        <v>6333</v>
      </c>
      <c r="L270" s="14" t="s">
        <v>4302</v>
      </c>
      <c r="M270" s="14"/>
    </row>
    <row r="271" spans="1:13" ht="31.5">
      <c r="A271" s="14">
        <v>270</v>
      </c>
      <c r="B271" s="14" t="s">
        <v>9641</v>
      </c>
      <c r="C271" s="14" t="s">
        <v>9642</v>
      </c>
      <c r="D271" s="14" t="s">
        <v>1187</v>
      </c>
      <c r="E271" s="14">
        <v>1</v>
      </c>
      <c r="F271" s="15">
        <v>1000</v>
      </c>
      <c r="G271" s="14">
        <v>400</v>
      </c>
      <c r="H271" s="14" t="s">
        <v>1228</v>
      </c>
      <c r="I271" s="15">
        <v>72000</v>
      </c>
      <c r="J271" s="14" t="s">
        <v>70</v>
      </c>
      <c r="K271" s="14" t="s">
        <v>6333</v>
      </c>
      <c r="L271" s="14" t="s">
        <v>4302</v>
      </c>
      <c r="M271" s="14"/>
    </row>
    <row r="272" spans="1:13" ht="31.5">
      <c r="A272" s="14">
        <v>271</v>
      </c>
      <c r="B272" s="14" t="s">
        <v>8581</v>
      </c>
      <c r="C272" s="14" t="s">
        <v>8582</v>
      </c>
      <c r="D272" s="14" t="s">
        <v>1187</v>
      </c>
      <c r="E272" s="14">
        <v>1</v>
      </c>
      <c r="F272" s="15">
        <v>1000</v>
      </c>
      <c r="G272" s="14">
        <v>840</v>
      </c>
      <c r="H272" s="14" t="s">
        <v>2161</v>
      </c>
      <c r="I272" s="15">
        <v>122000</v>
      </c>
      <c r="J272" s="14" t="s">
        <v>60</v>
      </c>
      <c r="K272" s="14" t="s">
        <v>6333</v>
      </c>
      <c r="L272" s="14" t="s">
        <v>4302</v>
      </c>
      <c r="M272" s="14"/>
    </row>
    <row r="273" spans="1:13" ht="31.5">
      <c r="A273" s="14">
        <v>272</v>
      </c>
      <c r="B273" s="14" t="s">
        <v>8559</v>
      </c>
      <c r="C273" s="14"/>
      <c r="D273" s="14" t="s">
        <v>4473</v>
      </c>
      <c r="E273" s="14">
        <v>1</v>
      </c>
      <c r="F273" s="15">
        <v>1030</v>
      </c>
      <c r="G273" s="14">
        <v>84</v>
      </c>
      <c r="H273" s="14" t="s">
        <v>8076</v>
      </c>
      <c r="I273" s="15" t="s">
        <v>2750</v>
      </c>
      <c r="J273" s="14" t="s">
        <v>70</v>
      </c>
      <c r="K273" s="14" t="s">
        <v>6333</v>
      </c>
      <c r="L273" s="14" t="s">
        <v>1552</v>
      </c>
      <c r="M273" s="14"/>
    </row>
    <row r="274" spans="1:13" ht="31.5">
      <c r="A274" s="14">
        <v>273</v>
      </c>
      <c r="B274" s="14" t="s">
        <v>8560</v>
      </c>
      <c r="C274" s="14"/>
      <c r="D274" s="14" t="s">
        <v>4473</v>
      </c>
      <c r="E274" s="14">
        <v>1</v>
      </c>
      <c r="F274" s="15">
        <v>1030</v>
      </c>
      <c r="G274" s="14">
        <v>120</v>
      </c>
      <c r="H274" s="14" t="s">
        <v>8076</v>
      </c>
      <c r="I274" s="15" t="s">
        <v>2750</v>
      </c>
      <c r="J274" s="14" t="s">
        <v>70</v>
      </c>
      <c r="K274" s="14" t="s">
        <v>6333</v>
      </c>
      <c r="L274" s="14" t="s">
        <v>1552</v>
      </c>
      <c r="M274" s="14"/>
    </row>
    <row r="275" spans="1:13" ht="47.25">
      <c r="A275" s="14">
        <v>274</v>
      </c>
      <c r="B275" s="14" t="s">
        <v>8567</v>
      </c>
      <c r="C275" s="14" t="s">
        <v>8568</v>
      </c>
      <c r="D275" s="14" t="s">
        <v>4473</v>
      </c>
      <c r="E275" s="14" t="s">
        <v>8163</v>
      </c>
      <c r="F275" s="15">
        <v>1000</v>
      </c>
      <c r="G275" s="14">
        <v>352</v>
      </c>
      <c r="H275" s="14" t="s">
        <v>8087</v>
      </c>
      <c r="I275" s="15">
        <v>39000</v>
      </c>
      <c r="J275" s="14" t="s">
        <v>70</v>
      </c>
      <c r="K275" s="14" t="s">
        <v>6333</v>
      </c>
      <c r="L275" s="14" t="s">
        <v>8569</v>
      </c>
      <c r="M275" s="14"/>
    </row>
    <row r="276" spans="1:13" ht="31.5">
      <c r="A276" s="14">
        <v>275</v>
      </c>
      <c r="B276" s="14" t="s">
        <v>8557</v>
      </c>
      <c r="C276" s="14" t="s">
        <v>7449</v>
      </c>
      <c r="D276" s="14" t="s">
        <v>1192</v>
      </c>
      <c r="E276" s="14">
        <v>1</v>
      </c>
      <c r="F276" s="15">
        <v>1050</v>
      </c>
      <c r="G276" s="14">
        <v>176</v>
      </c>
      <c r="H276" s="14" t="s">
        <v>8087</v>
      </c>
      <c r="I276" s="15">
        <v>33000</v>
      </c>
      <c r="J276" s="14" t="s">
        <v>70</v>
      </c>
      <c r="K276" s="14" t="s">
        <v>8553</v>
      </c>
      <c r="L276" s="14" t="s">
        <v>1189</v>
      </c>
      <c r="M276" s="14"/>
    </row>
    <row r="277" spans="1:13" ht="31.5">
      <c r="A277" s="14">
        <v>276</v>
      </c>
      <c r="B277" s="14" t="s">
        <v>8572</v>
      </c>
      <c r="C277" s="14" t="s">
        <v>8550</v>
      </c>
      <c r="D277" s="14" t="s">
        <v>1192</v>
      </c>
      <c r="E277" s="14">
        <v>1</v>
      </c>
      <c r="F277" s="15">
        <v>500</v>
      </c>
      <c r="G277" s="14">
        <v>508</v>
      </c>
      <c r="H277" s="14" t="s">
        <v>8087</v>
      </c>
      <c r="I277" s="15">
        <v>56000</v>
      </c>
      <c r="J277" s="14" t="s">
        <v>1193</v>
      </c>
      <c r="K277" s="14" t="s">
        <v>8553</v>
      </c>
      <c r="L277" s="14" t="s">
        <v>4302</v>
      </c>
      <c r="M277" s="14"/>
    </row>
    <row r="278" spans="1:13" ht="31.5">
      <c r="A278" s="14">
        <v>277</v>
      </c>
      <c r="B278" s="14" t="s">
        <v>7481</v>
      </c>
      <c r="C278" s="14" t="s">
        <v>7482</v>
      </c>
      <c r="D278" s="14" t="s">
        <v>1162</v>
      </c>
      <c r="E278" s="14">
        <v>1</v>
      </c>
      <c r="F278" s="15">
        <v>1000</v>
      </c>
      <c r="G278" s="14">
        <v>248</v>
      </c>
      <c r="H278" s="14" t="s">
        <v>8087</v>
      </c>
      <c r="I278" s="15" t="s">
        <v>2750</v>
      </c>
      <c r="J278" s="14" t="s">
        <v>4935</v>
      </c>
      <c r="K278" s="14" t="s">
        <v>8553</v>
      </c>
      <c r="L278" s="14" t="s">
        <v>1189</v>
      </c>
      <c r="M278" s="14"/>
    </row>
    <row r="279" spans="1:13">
      <c r="A279" s="14">
        <v>278</v>
      </c>
      <c r="B279" s="14" t="s">
        <v>8551</v>
      </c>
      <c r="C279" s="14" t="s">
        <v>4078</v>
      </c>
      <c r="D279" s="14" t="s">
        <v>1187</v>
      </c>
      <c r="E279" s="14" t="s">
        <v>8163</v>
      </c>
      <c r="F279" s="15">
        <v>1000</v>
      </c>
      <c r="G279" s="14">
        <v>488</v>
      </c>
      <c r="H279" s="14" t="s">
        <v>8552</v>
      </c>
      <c r="I279" s="15">
        <v>70000</v>
      </c>
      <c r="J279" s="14" t="s">
        <v>70</v>
      </c>
      <c r="K279" s="14" t="s">
        <v>8553</v>
      </c>
      <c r="L279" s="14" t="s">
        <v>1552</v>
      </c>
      <c r="M279" s="14"/>
    </row>
    <row r="280" spans="1:13" ht="31.5">
      <c r="A280" s="14">
        <v>279</v>
      </c>
      <c r="B280" s="14" t="s">
        <v>8554</v>
      </c>
      <c r="C280" s="14" t="s">
        <v>2744</v>
      </c>
      <c r="D280" s="14" t="s">
        <v>1187</v>
      </c>
      <c r="E280" s="14" t="s">
        <v>8163</v>
      </c>
      <c r="F280" s="15">
        <v>500</v>
      </c>
      <c r="G280" s="14">
        <v>208</v>
      </c>
      <c r="H280" s="14" t="s">
        <v>8076</v>
      </c>
      <c r="I280" s="15">
        <v>21000</v>
      </c>
      <c r="J280" s="14" t="s">
        <v>4935</v>
      </c>
      <c r="K280" s="14" t="s">
        <v>8553</v>
      </c>
      <c r="L280" s="14" t="s">
        <v>1189</v>
      </c>
      <c r="M280" s="14"/>
    </row>
    <row r="281" spans="1:13" ht="31.5">
      <c r="A281" s="14">
        <v>280</v>
      </c>
      <c r="B281" s="14" t="s">
        <v>8555</v>
      </c>
      <c r="C281" s="14" t="s">
        <v>9734</v>
      </c>
      <c r="D281" s="14" t="s">
        <v>1187</v>
      </c>
      <c r="E281" s="14">
        <v>1</v>
      </c>
      <c r="F281" s="15">
        <v>1000</v>
      </c>
      <c r="G281" s="14">
        <v>280</v>
      </c>
      <c r="H281" s="14" t="s">
        <v>8076</v>
      </c>
      <c r="I281" s="15">
        <v>27000</v>
      </c>
      <c r="J281" s="14" t="s">
        <v>4935</v>
      </c>
      <c r="K281" s="14" t="s">
        <v>8553</v>
      </c>
      <c r="L281" s="14" t="s">
        <v>1189</v>
      </c>
      <c r="M281" s="14"/>
    </row>
    <row r="282" spans="1:13">
      <c r="A282" s="14">
        <v>281</v>
      </c>
      <c r="B282" s="14" t="s">
        <v>8556</v>
      </c>
      <c r="C282" s="14" t="s">
        <v>2744</v>
      </c>
      <c r="D282" s="14" t="s">
        <v>1187</v>
      </c>
      <c r="E282" s="14" t="s">
        <v>8163</v>
      </c>
      <c r="F282" s="15">
        <v>1000</v>
      </c>
      <c r="G282" s="14">
        <v>200</v>
      </c>
      <c r="H282" s="14" t="s">
        <v>8076</v>
      </c>
      <c r="I282" s="15">
        <v>19000</v>
      </c>
      <c r="J282" s="14" t="s">
        <v>4935</v>
      </c>
      <c r="K282" s="14" t="s">
        <v>8553</v>
      </c>
      <c r="L282" s="14" t="s">
        <v>1189</v>
      </c>
      <c r="M282" s="14"/>
    </row>
    <row r="283" spans="1:13" ht="47.25">
      <c r="A283" s="14">
        <v>282</v>
      </c>
      <c r="B283" s="14" t="s">
        <v>7479</v>
      </c>
      <c r="C283" s="14" t="s">
        <v>7480</v>
      </c>
      <c r="D283" s="14" t="s">
        <v>1187</v>
      </c>
      <c r="E283" s="14">
        <v>1</v>
      </c>
      <c r="F283" s="15">
        <v>550</v>
      </c>
      <c r="G283" s="14">
        <v>464</v>
      </c>
      <c r="H283" s="14" t="s">
        <v>8087</v>
      </c>
      <c r="I283" s="15">
        <v>52000</v>
      </c>
      <c r="J283" s="14" t="s">
        <v>1193</v>
      </c>
      <c r="K283" s="14" t="s">
        <v>8553</v>
      </c>
      <c r="L283" s="14" t="s">
        <v>1189</v>
      </c>
      <c r="M283" s="14"/>
    </row>
    <row r="284" spans="1:13" ht="31.5">
      <c r="A284" s="14">
        <v>283</v>
      </c>
      <c r="B284" s="14" t="s">
        <v>8570</v>
      </c>
      <c r="C284" s="14" t="s">
        <v>8571</v>
      </c>
      <c r="D284" s="14" t="s">
        <v>1187</v>
      </c>
      <c r="E284" s="14">
        <v>1</v>
      </c>
      <c r="F284" s="15">
        <v>760</v>
      </c>
      <c r="G284" s="14">
        <v>484</v>
      </c>
      <c r="H284" s="14" t="s">
        <v>8087</v>
      </c>
      <c r="I284" s="15">
        <v>54000</v>
      </c>
      <c r="J284" s="14" t="s">
        <v>60</v>
      </c>
      <c r="K284" s="14" t="s">
        <v>8553</v>
      </c>
      <c r="L284" s="14" t="s">
        <v>1189</v>
      </c>
      <c r="M284" s="14"/>
    </row>
    <row r="285" spans="1:13" ht="31.5">
      <c r="A285" s="14">
        <v>284</v>
      </c>
      <c r="B285" s="14" t="s">
        <v>4035</v>
      </c>
      <c r="C285" s="14" t="s">
        <v>2744</v>
      </c>
      <c r="D285" s="14" t="s">
        <v>1187</v>
      </c>
      <c r="E285" s="14" t="s">
        <v>8163</v>
      </c>
      <c r="F285" s="15">
        <v>648</v>
      </c>
      <c r="G285" s="14">
        <v>460</v>
      </c>
      <c r="H285" s="14" t="s">
        <v>8087</v>
      </c>
      <c r="I285" s="15">
        <v>51000</v>
      </c>
      <c r="J285" s="104" t="s">
        <v>4935</v>
      </c>
      <c r="K285" s="14" t="s">
        <v>8553</v>
      </c>
      <c r="L285" s="14" t="s">
        <v>1189</v>
      </c>
      <c r="M285" s="14"/>
    </row>
    <row r="286" spans="1:13" ht="31.5">
      <c r="A286" s="14">
        <v>285</v>
      </c>
      <c r="B286" s="14" t="s">
        <v>7993</v>
      </c>
      <c r="C286" s="14" t="s">
        <v>2744</v>
      </c>
      <c r="D286" s="14" t="s">
        <v>1187</v>
      </c>
      <c r="E286" s="14" t="s">
        <v>8163</v>
      </c>
      <c r="F286" s="15">
        <v>540</v>
      </c>
      <c r="G286" s="14">
        <v>432</v>
      </c>
      <c r="H286" s="14" t="s">
        <v>8087</v>
      </c>
      <c r="I286" s="15">
        <v>48000</v>
      </c>
      <c r="J286" s="14" t="s">
        <v>4935</v>
      </c>
      <c r="K286" s="14" t="s">
        <v>8553</v>
      </c>
      <c r="L286" s="14" t="s">
        <v>4302</v>
      </c>
      <c r="M286" s="14"/>
    </row>
    <row r="287" spans="1:13" ht="31.5">
      <c r="A287" s="14">
        <v>286</v>
      </c>
      <c r="B287" s="14" t="s">
        <v>4386</v>
      </c>
      <c r="C287" s="14" t="s">
        <v>2744</v>
      </c>
      <c r="D287" s="14" t="s">
        <v>1192</v>
      </c>
      <c r="E287" s="14" t="s">
        <v>8163</v>
      </c>
      <c r="F287" s="15">
        <v>2850</v>
      </c>
      <c r="G287" s="14">
        <v>24</v>
      </c>
      <c r="H287" s="14" t="s">
        <v>8076</v>
      </c>
      <c r="I287" s="15">
        <v>4500</v>
      </c>
      <c r="J287" s="14" t="s">
        <v>4935</v>
      </c>
      <c r="K287" s="14" t="s">
        <v>4387</v>
      </c>
      <c r="L287" s="14" t="s">
        <v>7600</v>
      </c>
      <c r="M287" s="14"/>
    </row>
    <row r="288" spans="1:13" ht="63">
      <c r="A288" s="14">
        <v>287</v>
      </c>
      <c r="B288" s="14" t="s">
        <v>3711</v>
      </c>
      <c r="C288" s="14" t="s">
        <v>3712</v>
      </c>
      <c r="D288" s="14" t="s">
        <v>1421</v>
      </c>
      <c r="E288" s="14">
        <v>1</v>
      </c>
      <c r="F288" s="15">
        <v>2000</v>
      </c>
      <c r="G288" s="14">
        <v>200</v>
      </c>
      <c r="H288" s="14" t="s">
        <v>3713</v>
      </c>
      <c r="I288" s="15">
        <v>45000</v>
      </c>
      <c r="J288" s="14" t="s">
        <v>2277</v>
      </c>
      <c r="K288" s="14" t="s">
        <v>3714</v>
      </c>
      <c r="L288" s="14" t="s">
        <v>7600</v>
      </c>
      <c r="M288" s="14"/>
    </row>
    <row r="289" spans="1:13" ht="31.5">
      <c r="A289" s="14">
        <v>288</v>
      </c>
      <c r="B289" s="14" t="s">
        <v>8573</v>
      </c>
      <c r="C289" s="14" t="s">
        <v>8574</v>
      </c>
      <c r="D289" s="14" t="s">
        <v>1192</v>
      </c>
      <c r="E289" s="14">
        <v>1</v>
      </c>
      <c r="F289" s="15">
        <v>1000</v>
      </c>
      <c r="G289" s="14">
        <v>170</v>
      </c>
      <c r="H289" s="14" t="s">
        <v>8575</v>
      </c>
      <c r="I289" s="15">
        <v>17000</v>
      </c>
      <c r="J289" s="14" t="s">
        <v>36</v>
      </c>
      <c r="K289" s="14" t="s">
        <v>8577</v>
      </c>
      <c r="L289" s="14" t="s">
        <v>8576</v>
      </c>
      <c r="M289" s="14"/>
    </row>
    <row r="290" spans="1:13" ht="31.5">
      <c r="A290" s="14">
        <v>289</v>
      </c>
      <c r="B290" s="14" t="s">
        <v>2854</v>
      </c>
      <c r="C290" s="14" t="s">
        <v>2855</v>
      </c>
      <c r="D290" s="14" t="s">
        <v>1192</v>
      </c>
      <c r="E290" s="14">
        <v>1</v>
      </c>
      <c r="F290" s="15">
        <v>638</v>
      </c>
      <c r="G290" s="14">
        <v>304</v>
      </c>
      <c r="H290" s="14" t="s">
        <v>8087</v>
      </c>
      <c r="I290" s="15">
        <v>36000</v>
      </c>
      <c r="J290" s="14" t="s">
        <v>1193</v>
      </c>
      <c r="K290" s="14" t="s">
        <v>8577</v>
      </c>
      <c r="L290" s="14" t="s">
        <v>1189</v>
      </c>
      <c r="M290" s="14"/>
    </row>
    <row r="291" spans="1:13" ht="63">
      <c r="A291" s="14">
        <v>290</v>
      </c>
      <c r="B291" s="14" t="s">
        <v>8546</v>
      </c>
      <c r="C291" s="14" t="s">
        <v>8547</v>
      </c>
      <c r="D291" s="14" t="s">
        <v>1162</v>
      </c>
      <c r="E291" s="14">
        <v>1</v>
      </c>
      <c r="F291" s="15">
        <v>500</v>
      </c>
      <c r="G291" s="14">
        <v>360</v>
      </c>
      <c r="H291" s="14" t="s">
        <v>8087</v>
      </c>
      <c r="I291" s="15">
        <v>55000</v>
      </c>
      <c r="J291" s="14" t="s">
        <v>1193</v>
      </c>
      <c r="K291" s="14" t="s">
        <v>8577</v>
      </c>
      <c r="L291" s="14" t="s">
        <v>4302</v>
      </c>
      <c r="M291" s="14"/>
    </row>
    <row r="292" spans="1:13" ht="78.75">
      <c r="A292" s="14">
        <v>291</v>
      </c>
      <c r="B292" s="14" t="s">
        <v>8592</v>
      </c>
      <c r="C292" s="14" t="s">
        <v>8593</v>
      </c>
      <c r="D292" s="14" t="s">
        <v>1421</v>
      </c>
      <c r="E292" s="14">
        <v>1</v>
      </c>
      <c r="F292" s="15">
        <v>1000</v>
      </c>
      <c r="G292" s="14">
        <v>500</v>
      </c>
      <c r="H292" s="14" t="s">
        <v>8087</v>
      </c>
      <c r="I292" s="15" t="s">
        <v>2750</v>
      </c>
      <c r="J292" s="14" t="s">
        <v>4935</v>
      </c>
      <c r="K292" s="14" t="s">
        <v>8577</v>
      </c>
      <c r="L292" s="14" t="s">
        <v>8594</v>
      </c>
      <c r="M292" s="14"/>
    </row>
    <row r="293" spans="1:13" ht="47.25">
      <c r="A293" s="14">
        <v>292</v>
      </c>
      <c r="B293" s="14" t="s">
        <v>8595</v>
      </c>
      <c r="C293" s="14" t="s">
        <v>7632</v>
      </c>
      <c r="D293" s="14" t="s">
        <v>1421</v>
      </c>
      <c r="E293" s="14">
        <v>1</v>
      </c>
      <c r="F293" s="15">
        <v>620</v>
      </c>
      <c r="G293" s="14">
        <v>452</v>
      </c>
      <c r="H293" s="14" t="s">
        <v>2161</v>
      </c>
      <c r="I293" s="15" t="s">
        <v>2750</v>
      </c>
      <c r="J293" s="14" t="s">
        <v>8596</v>
      </c>
      <c r="K293" s="14" t="s">
        <v>8577</v>
      </c>
      <c r="L293" s="14" t="s">
        <v>5216</v>
      </c>
      <c r="M293" s="52" t="s">
        <v>5996</v>
      </c>
    </row>
    <row r="294" spans="1:13" ht="78.75">
      <c r="A294" s="14">
        <v>293</v>
      </c>
      <c r="B294" s="14" t="s">
        <v>44</v>
      </c>
      <c r="C294" s="14" t="s">
        <v>2744</v>
      </c>
      <c r="D294" s="14" t="s">
        <v>1187</v>
      </c>
      <c r="E294" s="14" t="s">
        <v>8163</v>
      </c>
      <c r="F294" s="15">
        <v>840</v>
      </c>
      <c r="G294" s="14">
        <v>136</v>
      </c>
      <c r="H294" s="14" t="s">
        <v>8076</v>
      </c>
      <c r="I294" s="15">
        <v>14000</v>
      </c>
      <c r="J294" s="14" t="s">
        <v>4935</v>
      </c>
      <c r="K294" s="14" t="s">
        <v>8577</v>
      </c>
      <c r="L294" s="14" t="s">
        <v>1189</v>
      </c>
      <c r="M294" s="14"/>
    </row>
    <row r="295" spans="1:13" ht="31.5">
      <c r="A295" s="14">
        <v>294</v>
      </c>
      <c r="B295" s="14" t="s">
        <v>8578</v>
      </c>
      <c r="C295" s="14" t="s">
        <v>2744</v>
      </c>
      <c r="D295" s="14" t="s">
        <v>1187</v>
      </c>
      <c r="E295" s="14" t="s">
        <v>8163</v>
      </c>
      <c r="F295" s="15">
        <v>1000</v>
      </c>
      <c r="G295" s="14">
        <v>116</v>
      </c>
      <c r="H295" s="14" t="s">
        <v>8076</v>
      </c>
      <c r="I295" s="15">
        <v>12000</v>
      </c>
      <c r="J295" s="14" t="s">
        <v>4935</v>
      </c>
      <c r="K295" s="14" t="s">
        <v>8577</v>
      </c>
      <c r="L295" s="14" t="s">
        <v>1189</v>
      </c>
      <c r="M295" s="14"/>
    </row>
    <row r="296" spans="1:13" ht="47.25">
      <c r="A296" s="14">
        <v>295</v>
      </c>
      <c r="B296" s="14" t="s">
        <v>8548</v>
      </c>
      <c r="C296" s="14" t="s">
        <v>2853</v>
      </c>
      <c r="D296" s="14" t="s">
        <v>1187</v>
      </c>
      <c r="E296" s="14">
        <v>1</v>
      </c>
      <c r="F296" s="15">
        <v>708</v>
      </c>
      <c r="G296" s="14">
        <v>212</v>
      </c>
      <c r="H296" s="14" t="s">
        <v>8087</v>
      </c>
      <c r="I296" s="15">
        <v>26000</v>
      </c>
      <c r="J296" s="14" t="s">
        <v>60</v>
      </c>
      <c r="K296" s="14" t="s">
        <v>8577</v>
      </c>
      <c r="L296" s="14" t="s">
        <v>1189</v>
      </c>
      <c r="M296" s="14"/>
    </row>
    <row r="297" spans="1:13" ht="31.5">
      <c r="A297" s="14">
        <v>296</v>
      </c>
      <c r="B297" s="14" t="s">
        <v>4055</v>
      </c>
      <c r="C297" s="14" t="s">
        <v>2744</v>
      </c>
      <c r="D297" s="14" t="s">
        <v>1187</v>
      </c>
      <c r="E297" s="14" t="s">
        <v>8163</v>
      </c>
      <c r="F297" s="15">
        <v>720</v>
      </c>
      <c r="G297" s="14">
        <v>620</v>
      </c>
      <c r="H297" s="14" t="s">
        <v>8087</v>
      </c>
      <c r="I297" s="15">
        <v>68000</v>
      </c>
      <c r="J297" s="14" t="s">
        <v>4935</v>
      </c>
      <c r="K297" s="14" t="s">
        <v>8577</v>
      </c>
      <c r="L297" s="14" t="s">
        <v>1189</v>
      </c>
      <c r="M297" s="14"/>
    </row>
    <row r="298" spans="1:13" ht="47.25">
      <c r="A298" s="14">
        <v>297</v>
      </c>
      <c r="B298" s="14" t="s">
        <v>11942</v>
      </c>
      <c r="C298" s="14" t="s">
        <v>10870</v>
      </c>
      <c r="D298" s="14" t="s">
        <v>1421</v>
      </c>
      <c r="E298" s="14">
        <v>1</v>
      </c>
      <c r="F298" s="15">
        <v>550</v>
      </c>
      <c r="G298" s="14">
        <v>396</v>
      </c>
      <c r="H298" s="14" t="s">
        <v>8087</v>
      </c>
      <c r="I298" s="15">
        <v>60000</v>
      </c>
      <c r="J298" s="14" t="s">
        <v>1193</v>
      </c>
      <c r="K298" s="83">
        <v>39630</v>
      </c>
      <c r="L298" s="14" t="s">
        <v>10871</v>
      </c>
      <c r="M298" s="14"/>
    </row>
    <row r="299" spans="1:13" ht="31.5">
      <c r="A299" s="14">
        <v>298</v>
      </c>
      <c r="B299" s="14" t="s">
        <v>3479</v>
      </c>
      <c r="C299" s="14" t="s">
        <v>3480</v>
      </c>
      <c r="D299" s="14" t="s">
        <v>1192</v>
      </c>
      <c r="E299" s="14">
        <v>1</v>
      </c>
      <c r="F299" s="15">
        <v>500</v>
      </c>
      <c r="G299" s="14">
        <v>240</v>
      </c>
      <c r="H299" s="14" t="s">
        <v>8087</v>
      </c>
      <c r="I299" s="15">
        <v>28000</v>
      </c>
      <c r="J299" s="14" t="s">
        <v>1193</v>
      </c>
      <c r="K299" s="157">
        <v>39632</v>
      </c>
      <c r="L299" s="14" t="s">
        <v>1189</v>
      </c>
      <c r="M299" s="14"/>
    </row>
    <row r="300" spans="1:13" ht="63">
      <c r="A300" s="14">
        <v>299</v>
      </c>
      <c r="B300" s="14" t="s">
        <v>2335</v>
      </c>
      <c r="C300" s="14" t="s">
        <v>1216</v>
      </c>
      <c r="D300" s="14" t="s">
        <v>1192</v>
      </c>
      <c r="E300" s="14" t="s">
        <v>8163</v>
      </c>
      <c r="F300" s="15">
        <v>840</v>
      </c>
      <c r="G300" s="14">
        <v>700</v>
      </c>
      <c r="H300" s="14" t="s">
        <v>1228</v>
      </c>
      <c r="I300" s="15">
        <v>91000</v>
      </c>
      <c r="J300" s="14" t="s">
        <v>1193</v>
      </c>
      <c r="K300" s="157">
        <v>39632</v>
      </c>
      <c r="L300" s="14" t="s">
        <v>1552</v>
      </c>
      <c r="M300" s="14"/>
    </row>
    <row r="301" spans="1:13" ht="63">
      <c r="A301" s="14">
        <v>300</v>
      </c>
      <c r="B301" s="14" t="s">
        <v>1647</v>
      </c>
      <c r="C301" s="14" t="s">
        <v>7632</v>
      </c>
      <c r="D301" s="14" t="s">
        <v>1162</v>
      </c>
      <c r="E301" s="14">
        <v>1</v>
      </c>
      <c r="F301" s="15">
        <v>1000</v>
      </c>
      <c r="G301" s="14">
        <v>288</v>
      </c>
      <c r="H301" s="14" t="s">
        <v>8087</v>
      </c>
      <c r="I301" s="15" t="s">
        <v>2750</v>
      </c>
      <c r="J301" s="14" t="s">
        <v>1188</v>
      </c>
      <c r="K301" s="157">
        <v>39632</v>
      </c>
      <c r="L301" s="14" t="s">
        <v>1189</v>
      </c>
      <c r="M301" s="14"/>
    </row>
    <row r="302" spans="1:13" ht="31.5">
      <c r="A302" s="14">
        <v>301</v>
      </c>
      <c r="B302" s="14" t="s">
        <v>3474</v>
      </c>
      <c r="C302" s="14" t="s">
        <v>3475</v>
      </c>
      <c r="D302" s="14" t="s">
        <v>1162</v>
      </c>
      <c r="E302" s="14">
        <v>1</v>
      </c>
      <c r="F302" s="15">
        <v>1000</v>
      </c>
      <c r="G302" s="14">
        <v>684</v>
      </c>
      <c r="H302" s="14" t="s">
        <v>8087</v>
      </c>
      <c r="I302" s="15">
        <v>100000</v>
      </c>
      <c r="J302" s="14" t="s">
        <v>36</v>
      </c>
      <c r="K302" s="157">
        <v>39632</v>
      </c>
      <c r="L302" s="14" t="s">
        <v>3476</v>
      </c>
      <c r="M302" s="14"/>
    </row>
    <row r="303" spans="1:13" ht="31.5">
      <c r="A303" s="14">
        <v>302</v>
      </c>
      <c r="B303" s="14" t="s">
        <v>3483</v>
      </c>
      <c r="C303" s="14" t="s">
        <v>3484</v>
      </c>
      <c r="D303" s="14" t="s">
        <v>1162</v>
      </c>
      <c r="E303" s="14">
        <v>1</v>
      </c>
      <c r="F303" s="15">
        <v>1000</v>
      </c>
      <c r="G303" s="14">
        <v>380</v>
      </c>
      <c r="H303" s="14" t="s">
        <v>8087</v>
      </c>
      <c r="I303" s="15" t="s">
        <v>2750</v>
      </c>
      <c r="J303" s="14" t="s">
        <v>1193</v>
      </c>
      <c r="K303" s="157">
        <v>39632</v>
      </c>
      <c r="L303" s="14" t="s">
        <v>1189</v>
      </c>
      <c r="M303" s="14"/>
    </row>
    <row r="304" spans="1:13" ht="31.5">
      <c r="A304" s="14">
        <v>303</v>
      </c>
      <c r="B304" s="14" t="s">
        <v>3485</v>
      </c>
      <c r="C304" s="14" t="s">
        <v>9734</v>
      </c>
      <c r="D304" s="14" t="s">
        <v>1162</v>
      </c>
      <c r="E304" s="14">
        <v>1</v>
      </c>
      <c r="F304" s="15">
        <v>1000</v>
      </c>
      <c r="G304" s="14">
        <v>232</v>
      </c>
      <c r="H304" s="14" t="s">
        <v>8087</v>
      </c>
      <c r="I304" s="15">
        <v>58000</v>
      </c>
      <c r="J304" s="14" t="s">
        <v>36</v>
      </c>
      <c r="K304" s="157">
        <v>39632</v>
      </c>
      <c r="L304" s="14" t="s">
        <v>1552</v>
      </c>
      <c r="M304" s="14"/>
    </row>
    <row r="305" spans="1:13" ht="31.5">
      <c r="A305" s="14">
        <v>304</v>
      </c>
      <c r="B305" s="14" t="s">
        <v>1217</v>
      </c>
      <c r="C305" s="14" t="s">
        <v>1218</v>
      </c>
      <c r="D305" s="14" t="s">
        <v>1162</v>
      </c>
      <c r="E305" s="14">
        <v>1</v>
      </c>
      <c r="F305" s="15">
        <v>2000</v>
      </c>
      <c r="G305" s="14">
        <v>988</v>
      </c>
      <c r="H305" s="14" t="s">
        <v>4478</v>
      </c>
      <c r="I305" s="15" t="s">
        <v>2750</v>
      </c>
      <c r="J305" s="14" t="s">
        <v>4926</v>
      </c>
      <c r="K305" s="157">
        <v>39632</v>
      </c>
      <c r="L305" s="14" t="s">
        <v>1552</v>
      </c>
      <c r="M305" s="14"/>
    </row>
    <row r="306" spans="1:13" ht="31.5">
      <c r="A306" s="14">
        <v>305</v>
      </c>
      <c r="B306" s="14" t="s">
        <v>3477</v>
      </c>
      <c r="C306" s="14" t="s">
        <v>3478</v>
      </c>
      <c r="D306" s="14" t="s">
        <v>1421</v>
      </c>
      <c r="E306" s="14" t="s">
        <v>8163</v>
      </c>
      <c r="F306" s="15">
        <v>1000</v>
      </c>
      <c r="G306" s="14">
        <v>320</v>
      </c>
      <c r="H306" s="14" t="s">
        <v>8087</v>
      </c>
      <c r="I306" s="15">
        <v>42000</v>
      </c>
      <c r="J306" s="14" t="s">
        <v>1193</v>
      </c>
      <c r="K306" s="157">
        <v>39632</v>
      </c>
      <c r="L306" s="14" t="s">
        <v>2672</v>
      </c>
      <c r="M306" s="14"/>
    </row>
    <row r="307" spans="1:13" ht="31.5">
      <c r="A307" s="14">
        <v>306</v>
      </c>
      <c r="B307" s="14" t="s">
        <v>4004</v>
      </c>
      <c r="C307" s="14" t="s">
        <v>2744</v>
      </c>
      <c r="D307" s="14" t="s">
        <v>1187</v>
      </c>
      <c r="E307" s="14">
        <v>1</v>
      </c>
      <c r="F307" s="15">
        <v>910</v>
      </c>
      <c r="G307" s="14">
        <v>144</v>
      </c>
      <c r="H307" s="14" t="s">
        <v>8076</v>
      </c>
      <c r="I307" s="15">
        <v>14000</v>
      </c>
      <c r="J307" s="14" t="s">
        <v>4935</v>
      </c>
      <c r="K307" s="157">
        <v>39632</v>
      </c>
      <c r="L307" s="14" t="s">
        <v>1189</v>
      </c>
      <c r="M307" s="14"/>
    </row>
    <row r="308" spans="1:13" ht="63">
      <c r="A308" s="14">
        <v>307</v>
      </c>
      <c r="B308" s="14" t="s">
        <v>4005</v>
      </c>
      <c r="C308" s="14" t="s">
        <v>2744</v>
      </c>
      <c r="D308" s="14" t="s">
        <v>1187</v>
      </c>
      <c r="E308" s="14">
        <v>1</v>
      </c>
      <c r="F308" s="15">
        <v>610</v>
      </c>
      <c r="G308" s="14">
        <v>152</v>
      </c>
      <c r="H308" s="14" t="s">
        <v>8076</v>
      </c>
      <c r="I308" s="15">
        <v>17000</v>
      </c>
      <c r="J308" s="14" t="s">
        <v>4935</v>
      </c>
      <c r="K308" s="157">
        <v>39632</v>
      </c>
      <c r="L308" s="14" t="s">
        <v>1189</v>
      </c>
      <c r="M308" s="14"/>
    </row>
    <row r="309" spans="1:13" ht="31.5">
      <c r="A309" s="14">
        <v>308</v>
      </c>
      <c r="B309" s="14" t="s">
        <v>3945</v>
      </c>
      <c r="C309" s="14" t="s">
        <v>2744</v>
      </c>
      <c r="D309" s="14" t="s">
        <v>1187</v>
      </c>
      <c r="E309" s="14">
        <v>1</v>
      </c>
      <c r="F309" s="15">
        <v>600</v>
      </c>
      <c r="G309" s="14">
        <v>104</v>
      </c>
      <c r="H309" s="14" t="s">
        <v>8076</v>
      </c>
      <c r="I309" s="15">
        <v>12000</v>
      </c>
      <c r="J309" s="14" t="s">
        <v>4935</v>
      </c>
      <c r="K309" s="157">
        <v>39632</v>
      </c>
      <c r="L309" s="14" t="s">
        <v>1189</v>
      </c>
      <c r="M309" s="14"/>
    </row>
    <row r="310" spans="1:13" ht="63">
      <c r="A310" s="14">
        <v>309</v>
      </c>
      <c r="B310" s="14" t="s">
        <v>2782</v>
      </c>
      <c r="C310" s="14" t="s">
        <v>2744</v>
      </c>
      <c r="D310" s="14" t="s">
        <v>1187</v>
      </c>
      <c r="E310" s="14">
        <v>1</v>
      </c>
      <c r="F310" s="15">
        <v>630</v>
      </c>
      <c r="G310" s="14">
        <v>140</v>
      </c>
      <c r="H310" s="14" t="s">
        <v>8076</v>
      </c>
      <c r="I310" s="15">
        <v>14000</v>
      </c>
      <c r="J310" s="14" t="s">
        <v>4935</v>
      </c>
      <c r="K310" s="157">
        <v>39632</v>
      </c>
      <c r="L310" s="14" t="s">
        <v>1189</v>
      </c>
      <c r="M310" s="14"/>
    </row>
    <row r="311" spans="1:13" ht="47.25">
      <c r="A311" s="14">
        <v>310</v>
      </c>
      <c r="B311" s="14" t="s">
        <v>3471</v>
      </c>
      <c r="C311" s="14" t="s">
        <v>2744</v>
      </c>
      <c r="D311" s="14" t="s">
        <v>1187</v>
      </c>
      <c r="E311" s="14">
        <v>1</v>
      </c>
      <c r="F311" s="15">
        <v>820</v>
      </c>
      <c r="G311" s="14">
        <v>184</v>
      </c>
      <c r="H311" s="14" t="s">
        <v>8076</v>
      </c>
      <c r="I311" s="15">
        <v>18000</v>
      </c>
      <c r="J311" s="14" t="s">
        <v>4935</v>
      </c>
      <c r="K311" s="157">
        <v>39632</v>
      </c>
      <c r="L311" s="14" t="s">
        <v>1189</v>
      </c>
      <c r="M311" s="14"/>
    </row>
    <row r="312" spans="1:13" ht="31.5">
      <c r="A312" s="14">
        <v>311</v>
      </c>
      <c r="B312" s="14" t="s">
        <v>3472</v>
      </c>
      <c r="C312" s="14" t="s">
        <v>2744</v>
      </c>
      <c r="D312" s="14" t="s">
        <v>1187</v>
      </c>
      <c r="E312" s="14">
        <v>1</v>
      </c>
      <c r="F312" s="15">
        <v>630</v>
      </c>
      <c r="G312" s="14">
        <v>216</v>
      </c>
      <c r="H312" s="14" t="s">
        <v>8076</v>
      </c>
      <c r="I312" s="15">
        <v>20000</v>
      </c>
      <c r="J312" s="14" t="s">
        <v>4935</v>
      </c>
      <c r="K312" s="157">
        <v>39632</v>
      </c>
      <c r="L312" s="14" t="s">
        <v>1189</v>
      </c>
      <c r="M312" s="14"/>
    </row>
    <row r="313" spans="1:13" ht="31.5">
      <c r="A313" s="14">
        <v>312</v>
      </c>
      <c r="B313" s="14" t="s">
        <v>3473</v>
      </c>
      <c r="C313" s="14" t="s">
        <v>2744</v>
      </c>
      <c r="D313" s="14" t="s">
        <v>1187</v>
      </c>
      <c r="E313" s="14">
        <v>1</v>
      </c>
      <c r="F313" s="15">
        <v>490</v>
      </c>
      <c r="G313" s="14">
        <v>500</v>
      </c>
      <c r="H313" s="14" t="s">
        <v>8076</v>
      </c>
      <c r="I313" s="15">
        <v>45000</v>
      </c>
      <c r="J313" s="14" t="s">
        <v>4935</v>
      </c>
      <c r="K313" s="157">
        <v>39632</v>
      </c>
      <c r="L313" s="14" t="s">
        <v>1189</v>
      </c>
      <c r="M313" s="14"/>
    </row>
    <row r="314" spans="1:13" ht="47.25">
      <c r="A314" s="14">
        <v>313</v>
      </c>
      <c r="B314" s="14" t="s">
        <v>3819</v>
      </c>
      <c r="C314" s="14" t="s">
        <v>3820</v>
      </c>
      <c r="D314" s="14" t="s">
        <v>1187</v>
      </c>
      <c r="E314" s="14">
        <v>1</v>
      </c>
      <c r="F314" s="15">
        <v>500</v>
      </c>
      <c r="G314" s="14">
        <v>152</v>
      </c>
      <c r="H314" s="14" t="s">
        <v>8076</v>
      </c>
      <c r="I314" s="15">
        <v>17000</v>
      </c>
      <c r="J314" s="14" t="s">
        <v>4935</v>
      </c>
      <c r="K314" s="157">
        <v>39632</v>
      </c>
      <c r="L314" s="14" t="s">
        <v>1189</v>
      </c>
      <c r="M314" s="14"/>
    </row>
    <row r="315" spans="1:13" ht="31.5">
      <c r="A315" s="14">
        <v>314</v>
      </c>
      <c r="B315" s="14" t="s">
        <v>3821</v>
      </c>
      <c r="C315" s="14" t="s">
        <v>2744</v>
      </c>
      <c r="D315" s="14" t="s">
        <v>1187</v>
      </c>
      <c r="E315" s="14">
        <v>1</v>
      </c>
      <c r="F315" s="15">
        <v>680</v>
      </c>
      <c r="G315" s="14">
        <v>104</v>
      </c>
      <c r="H315" s="14" t="s">
        <v>8076</v>
      </c>
      <c r="I315" s="15">
        <v>12000</v>
      </c>
      <c r="J315" s="104" t="s">
        <v>4935</v>
      </c>
      <c r="K315" s="157">
        <v>39632</v>
      </c>
      <c r="L315" s="14" t="s">
        <v>1189</v>
      </c>
      <c r="M315" s="14"/>
    </row>
    <row r="316" spans="1:13">
      <c r="A316" s="14">
        <v>315</v>
      </c>
      <c r="B316" s="14" t="s">
        <v>3822</v>
      </c>
      <c r="C316" s="14" t="s">
        <v>2744</v>
      </c>
      <c r="D316" s="14" t="s">
        <v>1187</v>
      </c>
      <c r="E316" s="14">
        <v>1</v>
      </c>
      <c r="F316" s="15">
        <v>700</v>
      </c>
      <c r="G316" s="14">
        <v>244</v>
      </c>
      <c r="H316" s="14" t="s">
        <v>8076</v>
      </c>
      <c r="I316" s="15">
        <v>23000</v>
      </c>
      <c r="J316" s="14" t="s">
        <v>4935</v>
      </c>
      <c r="K316" s="157">
        <v>39632</v>
      </c>
      <c r="L316" s="14" t="s">
        <v>1189</v>
      </c>
      <c r="M316" s="14"/>
    </row>
    <row r="317" spans="1:13" ht="63">
      <c r="A317" s="14">
        <v>316</v>
      </c>
      <c r="B317" s="14" t="s">
        <v>1646</v>
      </c>
      <c r="C317" s="14" t="s">
        <v>2744</v>
      </c>
      <c r="D317" s="14" t="s">
        <v>1187</v>
      </c>
      <c r="E317" s="14">
        <v>1</v>
      </c>
      <c r="F317" s="15">
        <v>1000</v>
      </c>
      <c r="G317" s="14">
        <v>448</v>
      </c>
      <c r="H317" s="14" t="s">
        <v>8076</v>
      </c>
      <c r="I317" s="15">
        <v>40000</v>
      </c>
      <c r="J317" s="14" t="s">
        <v>4935</v>
      </c>
      <c r="K317" s="157">
        <v>39632</v>
      </c>
      <c r="L317" s="14" t="s">
        <v>1189</v>
      </c>
      <c r="M317" s="14"/>
    </row>
    <row r="318" spans="1:13" ht="31.5">
      <c r="A318" s="14">
        <v>317</v>
      </c>
      <c r="B318" s="14" t="s">
        <v>3481</v>
      </c>
      <c r="C318" s="14" t="s">
        <v>2744</v>
      </c>
      <c r="D318" s="14" t="s">
        <v>1187</v>
      </c>
      <c r="E318" s="14">
        <v>1</v>
      </c>
      <c r="F318" s="15">
        <v>530</v>
      </c>
      <c r="G318" s="14">
        <v>488</v>
      </c>
      <c r="H318" s="14" t="s">
        <v>8087</v>
      </c>
      <c r="I318" s="15">
        <v>54000</v>
      </c>
      <c r="J318" s="14" t="s">
        <v>4935</v>
      </c>
      <c r="K318" s="157">
        <v>39632</v>
      </c>
      <c r="L318" s="14" t="s">
        <v>1189</v>
      </c>
      <c r="M318" s="14"/>
    </row>
    <row r="319" spans="1:13" ht="31.5">
      <c r="A319" s="14">
        <v>318</v>
      </c>
      <c r="B319" s="14" t="s">
        <v>3482</v>
      </c>
      <c r="C319" s="14" t="s">
        <v>9734</v>
      </c>
      <c r="D319" s="14" t="s">
        <v>1187</v>
      </c>
      <c r="E319" s="14">
        <v>1</v>
      </c>
      <c r="F319" s="15">
        <v>500</v>
      </c>
      <c r="G319" s="14">
        <v>760</v>
      </c>
      <c r="H319" s="14" t="s">
        <v>8087</v>
      </c>
      <c r="I319" s="15">
        <v>86000</v>
      </c>
      <c r="J319" s="14" t="s">
        <v>1193</v>
      </c>
      <c r="K319" s="157">
        <v>39632</v>
      </c>
      <c r="L319" s="14" t="s">
        <v>1189</v>
      </c>
      <c r="M319" s="14"/>
    </row>
    <row r="320" spans="1:13" ht="94.5">
      <c r="A320" s="14">
        <v>319</v>
      </c>
      <c r="B320" s="14" t="s">
        <v>2334</v>
      </c>
      <c r="C320" s="14"/>
      <c r="D320" s="14" t="s">
        <v>4473</v>
      </c>
      <c r="E320" s="14">
        <v>1</v>
      </c>
      <c r="F320" s="15">
        <v>1000</v>
      </c>
      <c r="G320" s="14">
        <v>340</v>
      </c>
      <c r="H320" s="14" t="s">
        <v>1228</v>
      </c>
      <c r="I320" s="15" t="s">
        <v>2750</v>
      </c>
      <c r="J320" s="14" t="s">
        <v>70</v>
      </c>
      <c r="K320" s="157">
        <v>39632</v>
      </c>
      <c r="L320" s="14" t="s">
        <v>1552</v>
      </c>
      <c r="M320" s="14"/>
    </row>
    <row r="321" spans="1:13" ht="94.5">
      <c r="A321" s="14">
        <v>320</v>
      </c>
      <c r="B321" s="14" t="s">
        <v>3715</v>
      </c>
      <c r="C321" s="14" t="s">
        <v>1469</v>
      </c>
      <c r="D321" s="14" t="s">
        <v>1187</v>
      </c>
      <c r="E321" s="14" t="s">
        <v>8163</v>
      </c>
      <c r="F321" s="15">
        <v>2200</v>
      </c>
      <c r="G321" s="14">
        <v>648</v>
      </c>
      <c r="H321" s="14" t="s">
        <v>2161</v>
      </c>
      <c r="I321" s="15">
        <v>110000</v>
      </c>
      <c r="J321" s="14" t="s">
        <v>4935</v>
      </c>
      <c r="K321" s="157">
        <v>39640</v>
      </c>
      <c r="L321" s="14" t="s">
        <v>7600</v>
      </c>
      <c r="M321" s="14"/>
    </row>
    <row r="322" spans="1:13" ht="189">
      <c r="A322" s="14">
        <v>321</v>
      </c>
      <c r="B322" s="14" t="s">
        <v>11932</v>
      </c>
      <c r="C322" s="14" t="s">
        <v>11933</v>
      </c>
      <c r="D322" s="14" t="s">
        <v>1187</v>
      </c>
      <c r="E322" s="14">
        <v>1</v>
      </c>
      <c r="F322" s="15">
        <v>1000</v>
      </c>
      <c r="G322" s="14">
        <v>90</v>
      </c>
      <c r="H322" s="14" t="s">
        <v>11934</v>
      </c>
      <c r="I322" s="15">
        <v>0</v>
      </c>
      <c r="J322" s="14" t="s">
        <v>11935</v>
      </c>
      <c r="K322" s="14" t="s">
        <v>11937</v>
      </c>
      <c r="L322" s="14" t="s">
        <v>11936</v>
      </c>
      <c r="M322" s="14" t="s">
        <v>11938</v>
      </c>
    </row>
    <row r="323" spans="1:13" ht="47.25">
      <c r="A323" s="14">
        <v>322</v>
      </c>
      <c r="B323" s="14" t="s">
        <v>7598</v>
      </c>
      <c r="C323" s="14" t="s">
        <v>7599</v>
      </c>
      <c r="D323" s="14" t="s">
        <v>1187</v>
      </c>
      <c r="E323" s="14">
        <v>1</v>
      </c>
      <c r="F323" s="15">
        <v>700</v>
      </c>
      <c r="G323" s="14">
        <v>484</v>
      </c>
      <c r="H323" s="14" t="s">
        <v>8076</v>
      </c>
      <c r="I323" s="15">
        <v>60000</v>
      </c>
      <c r="J323" s="14" t="s">
        <v>70</v>
      </c>
      <c r="K323" s="14" t="s">
        <v>7601</v>
      </c>
      <c r="L323" s="14" t="s">
        <v>7600</v>
      </c>
      <c r="M323" s="14"/>
    </row>
    <row r="324" spans="1:13" ht="63">
      <c r="A324" s="14">
        <v>323</v>
      </c>
      <c r="B324" s="14" t="s">
        <v>4390</v>
      </c>
      <c r="C324" s="14" t="s">
        <v>2744</v>
      </c>
      <c r="D324" s="14" t="s">
        <v>1187</v>
      </c>
      <c r="E324" s="14" t="s">
        <v>8163</v>
      </c>
      <c r="F324" s="15">
        <v>1000</v>
      </c>
      <c r="G324" s="14">
        <v>192</v>
      </c>
      <c r="H324" s="14" t="s">
        <v>8076</v>
      </c>
      <c r="I324" s="15">
        <v>22000</v>
      </c>
      <c r="J324" s="14" t="s">
        <v>4935</v>
      </c>
      <c r="K324" s="14" t="s">
        <v>7601</v>
      </c>
      <c r="L324" s="14" t="s">
        <v>7600</v>
      </c>
      <c r="M324" s="14"/>
    </row>
    <row r="325" spans="1:13" ht="31.5">
      <c r="A325" s="14">
        <v>324</v>
      </c>
      <c r="B325" s="14" t="s">
        <v>10793</v>
      </c>
      <c r="C325" s="14" t="s">
        <v>2744</v>
      </c>
      <c r="D325" s="14" t="s">
        <v>1192</v>
      </c>
      <c r="E325" s="14">
        <v>1</v>
      </c>
      <c r="F325" s="15">
        <v>1350</v>
      </c>
      <c r="G325" s="14">
        <v>52</v>
      </c>
      <c r="H325" s="14" t="s">
        <v>8076</v>
      </c>
      <c r="I325" s="15">
        <v>6000</v>
      </c>
      <c r="J325" s="14" t="s">
        <v>4935</v>
      </c>
      <c r="K325" s="14" t="s">
        <v>10790</v>
      </c>
      <c r="L325" s="14" t="s">
        <v>1189</v>
      </c>
      <c r="M325" s="14"/>
    </row>
    <row r="326" spans="1:13" ht="31.5">
      <c r="A326" s="14">
        <v>325</v>
      </c>
      <c r="B326" s="14" t="s">
        <v>10795</v>
      </c>
      <c r="C326" s="14" t="s">
        <v>2744</v>
      </c>
      <c r="D326" s="14" t="s">
        <v>1192</v>
      </c>
      <c r="E326" s="14">
        <v>1</v>
      </c>
      <c r="F326" s="15">
        <v>1350</v>
      </c>
      <c r="G326" s="14">
        <v>60</v>
      </c>
      <c r="H326" s="14" t="s">
        <v>8076</v>
      </c>
      <c r="I326" s="15">
        <v>7500</v>
      </c>
      <c r="J326" s="14" t="s">
        <v>4935</v>
      </c>
      <c r="K326" s="14" t="s">
        <v>10790</v>
      </c>
      <c r="L326" s="14" t="s">
        <v>1189</v>
      </c>
      <c r="M326" s="14"/>
    </row>
    <row r="327" spans="1:13">
      <c r="A327" s="14">
        <v>326</v>
      </c>
      <c r="B327" s="14" t="s">
        <v>10796</v>
      </c>
      <c r="C327" s="14" t="s">
        <v>2744</v>
      </c>
      <c r="D327" s="14" t="s">
        <v>1192</v>
      </c>
      <c r="E327" s="14">
        <v>1</v>
      </c>
      <c r="F327" s="15">
        <v>3000</v>
      </c>
      <c r="G327" s="14">
        <v>92</v>
      </c>
      <c r="H327" s="14" t="s">
        <v>8076</v>
      </c>
      <c r="I327" s="15">
        <v>11500</v>
      </c>
      <c r="J327" s="14" t="s">
        <v>4935</v>
      </c>
      <c r="K327" s="14" t="s">
        <v>10790</v>
      </c>
      <c r="L327" s="14" t="s">
        <v>1189</v>
      </c>
      <c r="M327" s="14"/>
    </row>
    <row r="328" spans="1:13" ht="94.5">
      <c r="A328" s="14">
        <v>327</v>
      </c>
      <c r="B328" s="14" t="s">
        <v>9704</v>
      </c>
      <c r="C328" s="14" t="s">
        <v>9705</v>
      </c>
      <c r="D328" s="14" t="s">
        <v>1421</v>
      </c>
      <c r="E328" s="14">
        <v>1</v>
      </c>
      <c r="F328" s="15">
        <v>800</v>
      </c>
      <c r="G328" s="14">
        <v>132</v>
      </c>
      <c r="H328" s="14" t="s">
        <v>8087</v>
      </c>
      <c r="I328" s="15">
        <v>18000</v>
      </c>
      <c r="J328" s="14" t="s">
        <v>1193</v>
      </c>
      <c r="K328" s="14" t="s">
        <v>10790</v>
      </c>
      <c r="L328" s="14" t="s">
        <v>9706</v>
      </c>
      <c r="M328" s="14"/>
    </row>
    <row r="329" spans="1:13" ht="63">
      <c r="A329" s="14">
        <v>328</v>
      </c>
      <c r="B329" s="14" t="s">
        <v>4652</v>
      </c>
      <c r="C329" s="14" t="s">
        <v>2971</v>
      </c>
      <c r="D329" s="14" t="s">
        <v>1421</v>
      </c>
      <c r="E329" s="14" t="s">
        <v>8163</v>
      </c>
      <c r="F329" s="15">
        <v>500</v>
      </c>
      <c r="G329" s="14">
        <v>880</v>
      </c>
      <c r="H329" s="14" t="s">
        <v>4396</v>
      </c>
      <c r="I329" s="15">
        <v>298000</v>
      </c>
      <c r="J329" s="14" t="s">
        <v>4935</v>
      </c>
      <c r="K329" s="14" t="s">
        <v>10790</v>
      </c>
      <c r="L329" s="14" t="s">
        <v>2972</v>
      </c>
      <c r="M329" s="14"/>
    </row>
    <row r="330" spans="1:13">
      <c r="A330" s="14">
        <v>329</v>
      </c>
      <c r="B330" s="14" t="s">
        <v>10789</v>
      </c>
      <c r="C330" s="14" t="s">
        <v>2744</v>
      </c>
      <c r="D330" s="14" t="s">
        <v>1187</v>
      </c>
      <c r="E330" s="14" t="s">
        <v>8163</v>
      </c>
      <c r="F330" s="15">
        <v>1040</v>
      </c>
      <c r="G330" s="14">
        <v>32</v>
      </c>
      <c r="H330" s="14" t="s">
        <v>8076</v>
      </c>
      <c r="I330" s="15">
        <v>6000</v>
      </c>
      <c r="J330" s="14" t="s">
        <v>4935</v>
      </c>
      <c r="K330" s="14" t="s">
        <v>10790</v>
      </c>
      <c r="L330" s="14" t="s">
        <v>1189</v>
      </c>
      <c r="M330" s="14"/>
    </row>
    <row r="331" spans="1:13">
      <c r="A331" s="14">
        <v>330</v>
      </c>
      <c r="B331" s="14" t="s">
        <v>10791</v>
      </c>
      <c r="C331" s="14" t="s">
        <v>2744</v>
      </c>
      <c r="D331" s="14" t="s">
        <v>1187</v>
      </c>
      <c r="E331" s="14" t="s">
        <v>8163</v>
      </c>
      <c r="F331" s="15">
        <v>1000</v>
      </c>
      <c r="G331" s="14">
        <v>44</v>
      </c>
      <c r="H331" s="14" t="s">
        <v>8076</v>
      </c>
      <c r="I331" s="15">
        <v>7000</v>
      </c>
      <c r="J331" s="14" t="s">
        <v>4935</v>
      </c>
      <c r="K331" s="14" t="s">
        <v>10790</v>
      </c>
      <c r="L331" s="14" t="s">
        <v>1189</v>
      </c>
      <c r="M331" s="14"/>
    </row>
    <row r="332" spans="1:13">
      <c r="A332" s="14">
        <v>331</v>
      </c>
      <c r="B332" s="14" t="s">
        <v>10792</v>
      </c>
      <c r="C332" s="14" t="s">
        <v>2744</v>
      </c>
      <c r="D332" s="14" t="s">
        <v>1187</v>
      </c>
      <c r="E332" s="14" t="s">
        <v>8163</v>
      </c>
      <c r="F332" s="15">
        <v>1000</v>
      </c>
      <c r="G332" s="14">
        <v>44</v>
      </c>
      <c r="H332" s="14" t="s">
        <v>8076</v>
      </c>
      <c r="I332" s="15">
        <v>6000</v>
      </c>
      <c r="J332" s="14" t="s">
        <v>4935</v>
      </c>
      <c r="K332" s="14" t="s">
        <v>10790</v>
      </c>
      <c r="L332" s="14" t="s">
        <v>1189</v>
      </c>
      <c r="M332" s="14"/>
    </row>
    <row r="333" spans="1:13" ht="47.25">
      <c r="A333" s="14">
        <v>332</v>
      </c>
      <c r="B333" s="14" t="s">
        <v>10794</v>
      </c>
      <c r="C333" s="14" t="s">
        <v>2744</v>
      </c>
      <c r="D333" s="14" t="s">
        <v>1187</v>
      </c>
      <c r="E333" s="14">
        <v>1</v>
      </c>
      <c r="F333" s="15">
        <v>2300</v>
      </c>
      <c r="G333" s="14">
        <v>92</v>
      </c>
      <c r="H333" s="14" t="s">
        <v>8076</v>
      </c>
      <c r="I333" s="15">
        <v>11500</v>
      </c>
      <c r="J333" s="14" t="s">
        <v>4935</v>
      </c>
      <c r="K333" s="14" t="s">
        <v>10790</v>
      </c>
      <c r="L333" s="14" t="s">
        <v>1189</v>
      </c>
      <c r="M333" s="14"/>
    </row>
    <row r="334" spans="1:13" ht="31.5">
      <c r="A334" s="14">
        <v>333</v>
      </c>
      <c r="B334" s="14" t="s">
        <v>10797</v>
      </c>
      <c r="C334" s="14" t="s">
        <v>2744</v>
      </c>
      <c r="D334" s="14" t="s">
        <v>1187</v>
      </c>
      <c r="E334" s="14" t="s">
        <v>8163</v>
      </c>
      <c r="F334" s="15">
        <v>500</v>
      </c>
      <c r="G334" s="14">
        <v>200</v>
      </c>
      <c r="H334" s="14" t="s">
        <v>8076</v>
      </c>
      <c r="I334" s="15">
        <v>19000</v>
      </c>
      <c r="J334" s="14" t="s">
        <v>4935</v>
      </c>
      <c r="K334" s="14" t="s">
        <v>10790</v>
      </c>
      <c r="L334" s="14" t="s">
        <v>1189</v>
      </c>
      <c r="M334" s="14"/>
    </row>
    <row r="335" spans="1:13" ht="47.25">
      <c r="A335" s="14">
        <v>334</v>
      </c>
      <c r="B335" s="14" t="s">
        <v>10798</v>
      </c>
      <c r="C335" s="14" t="s">
        <v>2744</v>
      </c>
      <c r="D335" s="14" t="s">
        <v>1187</v>
      </c>
      <c r="E335" s="14">
        <v>1</v>
      </c>
      <c r="F335" s="15">
        <v>1030</v>
      </c>
      <c r="G335" s="14">
        <v>84</v>
      </c>
      <c r="H335" s="14" t="s">
        <v>8076</v>
      </c>
      <c r="I335" s="15">
        <v>10000</v>
      </c>
      <c r="J335" s="104" t="s">
        <v>4935</v>
      </c>
      <c r="K335" s="14" t="s">
        <v>10790</v>
      </c>
      <c r="L335" s="14" t="s">
        <v>1189</v>
      </c>
      <c r="M335" s="14"/>
    </row>
    <row r="336" spans="1:13" ht="31.5">
      <c r="A336" s="14">
        <v>335</v>
      </c>
      <c r="B336" s="14" t="s">
        <v>10799</v>
      </c>
      <c r="C336" s="14" t="s">
        <v>2744</v>
      </c>
      <c r="D336" s="14" t="s">
        <v>1187</v>
      </c>
      <c r="E336" s="14">
        <v>1</v>
      </c>
      <c r="F336" s="15">
        <v>1700</v>
      </c>
      <c r="G336" s="14">
        <v>84</v>
      </c>
      <c r="H336" s="14" t="s">
        <v>8076</v>
      </c>
      <c r="I336" s="15">
        <v>10000</v>
      </c>
      <c r="J336" s="14" t="s">
        <v>4935</v>
      </c>
      <c r="K336" s="14" t="s">
        <v>10790</v>
      </c>
      <c r="L336" s="14" t="s">
        <v>1189</v>
      </c>
      <c r="M336" s="14"/>
    </row>
    <row r="337" spans="1:13" ht="47.25">
      <c r="A337" s="14">
        <v>336</v>
      </c>
      <c r="B337" s="14" t="s">
        <v>10800</v>
      </c>
      <c r="C337" s="14" t="s">
        <v>2744</v>
      </c>
      <c r="D337" s="14" t="s">
        <v>1187</v>
      </c>
      <c r="E337" s="14">
        <v>1</v>
      </c>
      <c r="F337" s="15">
        <v>1200</v>
      </c>
      <c r="G337" s="14">
        <v>92</v>
      </c>
      <c r="H337" s="14" t="s">
        <v>8076</v>
      </c>
      <c r="I337" s="15">
        <v>11500</v>
      </c>
      <c r="J337" s="14" t="s">
        <v>4935</v>
      </c>
      <c r="K337" s="14" t="s">
        <v>10790</v>
      </c>
      <c r="L337" s="14" t="s">
        <v>1189</v>
      </c>
      <c r="M337" s="14"/>
    </row>
    <row r="338" spans="1:13" ht="47.25">
      <c r="A338" s="14">
        <v>337</v>
      </c>
      <c r="B338" s="14" t="s">
        <v>10801</v>
      </c>
      <c r="C338" s="14" t="s">
        <v>4039</v>
      </c>
      <c r="D338" s="14" t="s">
        <v>1187</v>
      </c>
      <c r="E338" s="14">
        <v>1</v>
      </c>
      <c r="F338" s="15">
        <v>700</v>
      </c>
      <c r="G338" s="14">
        <v>224</v>
      </c>
      <c r="H338" s="14" t="s">
        <v>8076</v>
      </c>
      <c r="I338" s="15">
        <v>32000</v>
      </c>
      <c r="J338" s="14" t="s">
        <v>60</v>
      </c>
      <c r="K338" s="14" t="s">
        <v>10790</v>
      </c>
      <c r="L338" s="14" t="s">
        <v>1189</v>
      </c>
      <c r="M338" s="14"/>
    </row>
    <row r="339" spans="1:13" ht="63">
      <c r="A339" s="14">
        <v>338</v>
      </c>
      <c r="B339" s="14" t="s">
        <v>8608</v>
      </c>
      <c r="C339" s="14" t="s">
        <v>8609</v>
      </c>
      <c r="D339" s="14" t="s">
        <v>1187</v>
      </c>
      <c r="E339" s="14">
        <v>1</v>
      </c>
      <c r="F339" s="15">
        <v>500</v>
      </c>
      <c r="G339" s="14">
        <v>188</v>
      </c>
      <c r="H339" s="14" t="s">
        <v>8076</v>
      </c>
      <c r="I339" s="15">
        <v>18000</v>
      </c>
      <c r="J339" s="14" t="s">
        <v>70</v>
      </c>
      <c r="K339" s="14" t="s">
        <v>10790</v>
      </c>
      <c r="L339" s="14" t="s">
        <v>1189</v>
      </c>
      <c r="M339" s="14"/>
    </row>
    <row r="340" spans="1:13" ht="31.5">
      <c r="A340" s="14">
        <v>339</v>
      </c>
      <c r="B340" s="14" t="s">
        <v>9674</v>
      </c>
      <c r="C340" s="14" t="s">
        <v>2744</v>
      </c>
      <c r="D340" s="14" t="s">
        <v>1187</v>
      </c>
      <c r="E340" s="14">
        <v>1</v>
      </c>
      <c r="F340" s="15">
        <v>900</v>
      </c>
      <c r="G340" s="14">
        <v>448</v>
      </c>
      <c r="H340" s="14" t="s">
        <v>8076</v>
      </c>
      <c r="I340" s="15">
        <v>44000</v>
      </c>
      <c r="J340" s="14" t="s">
        <v>4935</v>
      </c>
      <c r="K340" s="14" t="s">
        <v>10790</v>
      </c>
      <c r="L340" s="14" t="s">
        <v>1189</v>
      </c>
      <c r="M340" s="14"/>
    </row>
    <row r="341" spans="1:13" ht="31.5">
      <c r="A341" s="14">
        <v>340</v>
      </c>
      <c r="B341" s="14" t="s">
        <v>9707</v>
      </c>
      <c r="C341" s="14" t="s">
        <v>8550</v>
      </c>
      <c r="D341" s="14" t="s">
        <v>4473</v>
      </c>
      <c r="E341" s="14" t="s">
        <v>8163</v>
      </c>
      <c r="F341" s="15">
        <v>2000</v>
      </c>
      <c r="G341" s="14">
        <v>626</v>
      </c>
      <c r="H341" s="14" t="s">
        <v>8087</v>
      </c>
      <c r="I341" s="15">
        <v>90000</v>
      </c>
      <c r="J341" s="14" t="s">
        <v>36</v>
      </c>
      <c r="K341" s="14" t="s">
        <v>10790</v>
      </c>
      <c r="L341" s="14" t="s">
        <v>1189</v>
      </c>
      <c r="M341" s="14"/>
    </row>
    <row r="342" spans="1:13">
      <c r="A342" s="14">
        <v>341</v>
      </c>
      <c r="B342" s="14" t="s">
        <v>9708</v>
      </c>
      <c r="C342" s="14" t="s">
        <v>2744</v>
      </c>
      <c r="D342" s="14" t="s">
        <v>1192</v>
      </c>
      <c r="E342" s="14">
        <v>1</v>
      </c>
      <c r="F342" s="15">
        <v>3000</v>
      </c>
      <c r="G342" s="14">
        <v>28</v>
      </c>
      <c r="H342" s="14" t="s">
        <v>8076</v>
      </c>
      <c r="I342" s="15">
        <v>5000</v>
      </c>
      <c r="J342" s="14" t="s">
        <v>4935</v>
      </c>
      <c r="K342" s="14" t="s">
        <v>9709</v>
      </c>
      <c r="L342" s="14" t="s">
        <v>1189</v>
      </c>
      <c r="M342" s="14"/>
    </row>
    <row r="343" spans="1:13">
      <c r="A343" s="14">
        <v>342</v>
      </c>
      <c r="B343" s="14" t="s">
        <v>9710</v>
      </c>
      <c r="C343" s="14" t="s">
        <v>2744</v>
      </c>
      <c r="D343" s="14" t="s">
        <v>1192</v>
      </c>
      <c r="E343" s="14">
        <v>1</v>
      </c>
      <c r="F343" s="15">
        <v>3000</v>
      </c>
      <c r="G343" s="14">
        <v>24</v>
      </c>
      <c r="H343" s="14" t="s">
        <v>8076</v>
      </c>
      <c r="I343" s="15">
        <v>4500</v>
      </c>
      <c r="J343" s="14" t="s">
        <v>4935</v>
      </c>
      <c r="K343" s="14" t="s">
        <v>9709</v>
      </c>
      <c r="L343" s="14" t="s">
        <v>1189</v>
      </c>
      <c r="M343" s="14"/>
    </row>
    <row r="344" spans="1:13" ht="47.25">
      <c r="A344" s="14">
        <v>343</v>
      </c>
      <c r="B344" s="14" t="s">
        <v>9711</v>
      </c>
      <c r="C344" s="14" t="s">
        <v>9712</v>
      </c>
      <c r="D344" s="14" t="s">
        <v>1192</v>
      </c>
      <c r="E344" s="14">
        <v>1</v>
      </c>
      <c r="F344" s="15">
        <v>530</v>
      </c>
      <c r="G344" s="14">
        <v>148</v>
      </c>
      <c r="H344" s="14" t="s">
        <v>8076</v>
      </c>
      <c r="I344" s="15">
        <v>15000</v>
      </c>
      <c r="J344" s="104" t="s">
        <v>1193</v>
      </c>
      <c r="K344" s="14" t="s">
        <v>9709</v>
      </c>
      <c r="L344" s="14" t="s">
        <v>1189</v>
      </c>
      <c r="M344" s="14"/>
    </row>
    <row r="345" spans="1:13" ht="47.25">
      <c r="A345" s="14">
        <v>344</v>
      </c>
      <c r="B345" s="14" t="s">
        <v>9717</v>
      </c>
      <c r="C345" s="14" t="s">
        <v>9718</v>
      </c>
      <c r="D345" s="14" t="s">
        <v>1192</v>
      </c>
      <c r="E345" s="14">
        <v>1</v>
      </c>
      <c r="F345" s="15">
        <v>548</v>
      </c>
      <c r="G345" s="14">
        <v>312</v>
      </c>
      <c r="H345" s="14" t="s">
        <v>8087</v>
      </c>
      <c r="I345" s="15">
        <v>38000</v>
      </c>
      <c r="J345" s="14" t="s">
        <v>60</v>
      </c>
      <c r="K345" s="14" t="s">
        <v>9709</v>
      </c>
      <c r="L345" s="14" t="s">
        <v>1189</v>
      </c>
      <c r="M345" s="14"/>
    </row>
    <row r="346" spans="1:13" ht="47.25">
      <c r="A346" s="14">
        <v>345</v>
      </c>
      <c r="B346" s="14" t="s">
        <v>9713</v>
      </c>
      <c r="C346" s="14" t="s">
        <v>9714</v>
      </c>
      <c r="D346" s="14" t="s">
        <v>1187</v>
      </c>
      <c r="E346" s="14">
        <v>1</v>
      </c>
      <c r="F346" s="15">
        <v>500</v>
      </c>
      <c r="G346" s="14">
        <v>232</v>
      </c>
      <c r="H346" s="14" t="s">
        <v>8076</v>
      </c>
      <c r="I346" s="15">
        <v>26000</v>
      </c>
      <c r="J346" s="104" t="s">
        <v>60</v>
      </c>
      <c r="K346" s="14" t="s">
        <v>9709</v>
      </c>
      <c r="L346" s="14" t="s">
        <v>1189</v>
      </c>
      <c r="M346" s="14"/>
    </row>
    <row r="347" spans="1:13" ht="47.25">
      <c r="A347" s="14">
        <v>346</v>
      </c>
      <c r="B347" s="14" t="s">
        <v>9715</v>
      </c>
      <c r="C347" s="14" t="s">
        <v>2744</v>
      </c>
      <c r="D347" s="14" t="s">
        <v>1187</v>
      </c>
      <c r="E347" s="14">
        <v>1</v>
      </c>
      <c r="F347" s="15">
        <v>1120</v>
      </c>
      <c r="G347" s="14">
        <v>380</v>
      </c>
      <c r="H347" s="14" t="s">
        <v>8087</v>
      </c>
      <c r="I347" s="15">
        <v>43000</v>
      </c>
      <c r="J347" s="14" t="s">
        <v>4935</v>
      </c>
      <c r="K347" s="14" t="s">
        <v>9709</v>
      </c>
      <c r="L347" s="14" t="s">
        <v>1189</v>
      </c>
      <c r="M347" s="14"/>
    </row>
    <row r="348" spans="1:13" ht="36" customHeight="1">
      <c r="A348" s="14">
        <v>347</v>
      </c>
      <c r="B348" s="14" t="s">
        <v>9716</v>
      </c>
      <c r="C348" s="14" t="s">
        <v>2744</v>
      </c>
      <c r="D348" s="14" t="s">
        <v>1187</v>
      </c>
      <c r="E348" s="14">
        <v>1</v>
      </c>
      <c r="F348" s="15">
        <v>693</v>
      </c>
      <c r="G348" s="14">
        <v>496</v>
      </c>
      <c r="H348" s="14" t="s">
        <v>8087</v>
      </c>
      <c r="I348" s="15">
        <v>57000</v>
      </c>
      <c r="J348" s="14" t="s">
        <v>4935</v>
      </c>
      <c r="K348" s="14" t="s">
        <v>9709</v>
      </c>
      <c r="L348" s="14" t="s">
        <v>1189</v>
      </c>
      <c r="M348" s="14"/>
    </row>
    <row r="349" spans="1:13" ht="47.25">
      <c r="A349" s="14">
        <v>348</v>
      </c>
      <c r="B349" s="14" t="s">
        <v>6360</v>
      </c>
      <c r="C349" s="14" t="s">
        <v>6361</v>
      </c>
      <c r="D349" s="14" t="s">
        <v>1187</v>
      </c>
      <c r="E349" s="14">
        <v>1</v>
      </c>
      <c r="F349" s="15">
        <v>500</v>
      </c>
      <c r="G349" s="14">
        <v>328</v>
      </c>
      <c r="H349" s="14" t="s">
        <v>8087</v>
      </c>
      <c r="I349" s="15">
        <v>37500</v>
      </c>
      <c r="J349" s="14" t="s">
        <v>36</v>
      </c>
      <c r="K349" s="14" t="s">
        <v>9709</v>
      </c>
      <c r="L349" s="14" t="s">
        <v>1189</v>
      </c>
      <c r="M349" s="14"/>
    </row>
    <row r="350" spans="1:13" ht="47.25">
      <c r="A350" s="14">
        <v>349</v>
      </c>
      <c r="B350" s="14" t="s">
        <v>9675</v>
      </c>
      <c r="C350" s="14" t="s">
        <v>9676</v>
      </c>
      <c r="D350" s="14" t="s">
        <v>1187</v>
      </c>
      <c r="E350" s="14">
        <v>1</v>
      </c>
      <c r="F350" s="15">
        <v>500</v>
      </c>
      <c r="G350" s="14">
        <v>336</v>
      </c>
      <c r="H350" s="14" t="s">
        <v>8087</v>
      </c>
      <c r="I350" s="15">
        <v>38000</v>
      </c>
      <c r="J350" s="14" t="s">
        <v>36</v>
      </c>
      <c r="K350" s="14" t="s">
        <v>9709</v>
      </c>
      <c r="L350" s="14" t="s">
        <v>1189</v>
      </c>
      <c r="M350" s="14"/>
    </row>
    <row r="351" spans="1:13" ht="63">
      <c r="A351" s="14">
        <v>350</v>
      </c>
      <c r="B351" s="14" t="s">
        <v>8038</v>
      </c>
      <c r="C351" s="14" t="s">
        <v>2744</v>
      </c>
      <c r="D351" s="14" t="s">
        <v>1187</v>
      </c>
      <c r="E351" s="14">
        <v>1</v>
      </c>
      <c r="F351" s="15">
        <v>550</v>
      </c>
      <c r="G351" s="14">
        <v>724</v>
      </c>
      <c r="H351" s="14" t="s">
        <v>8087</v>
      </c>
      <c r="I351" s="15">
        <v>79000</v>
      </c>
      <c r="J351" s="14" t="s">
        <v>4935</v>
      </c>
      <c r="K351" s="14" t="s">
        <v>9709</v>
      </c>
      <c r="L351" s="14" t="s">
        <v>1189</v>
      </c>
      <c r="M351" s="14"/>
    </row>
    <row r="352" spans="1:13" ht="78.75">
      <c r="A352" s="14">
        <v>351</v>
      </c>
      <c r="B352" s="14" t="s">
        <v>11929</v>
      </c>
      <c r="C352" s="14" t="s">
        <v>11930</v>
      </c>
      <c r="D352" s="14" t="s">
        <v>1421</v>
      </c>
      <c r="E352" s="14" t="s">
        <v>8163</v>
      </c>
      <c r="F352" s="15">
        <v>1000</v>
      </c>
      <c r="G352" s="14">
        <v>224</v>
      </c>
      <c r="H352" s="14" t="s">
        <v>8087</v>
      </c>
      <c r="I352" s="15">
        <v>27000</v>
      </c>
      <c r="J352" s="14" t="s">
        <v>1193</v>
      </c>
      <c r="K352" s="83">
        <v>39661</v>
      </c>
      <c r="L352" s="14" t="s">
        <v>11931</v>
      </c>
      <c r="M352" s="14"/>
    </row>
    <row r="353" spans="1:13" ht="31.5">
      <c r="A353" s="14">
        <v>352</v>
      </c>
      <c r="B353" s="14" t="s">
        <v>4434</v>
      </c>
      <c r="C353" s="14" t="s">
        <v>4435</v>
      </c>
      <c r="D353" s="14" t="s">
        <v>1192</v>
      </c>
      <c r="E353" s="14">
        <v>1</v>
      </c>
      <c r="F353" s="15">
        <v>410</v>
      </c>
      <c r="G353" s="14">
        <v>208</v>
      </c>
      <c r="H353" s="14" t="s">
        <v>8087</v>
      </c>
      <c r="I353" s="15">
        <v>29000</v>
      </c>
      <c r="J353" s="14" t="s">
        <v>1193</v>
      </c>
      <c r="K353" s="157">
        <v>39670</v>
      </c>
      <c r="L353" s="14" t="s">
        <v>7452</v>
      </c>
      <c r="M353" s="14"/>
    </row>
    <row r="354" spans="1:13" ht="78.75">
      <c r="A354" s="14">
        <v>353</v>
      </c>
      <c r="B354" s="14" t="s">
        <v>3450</v>
      </c>
      <c r="C354" s="14" t="s">
        <v>3451</v>
      </c>
      <c r="D354" s="14" t="s">
        <v>1421</v>
      </c>
      <c r="E354" s="14">
        <v>1</v>
      </c>
      <c r="F354" s="15">
        <v>1000</v>
      </c>
      <c r="G354" s="14">
        <v>374</v>
      </c>
      <c r="H354" s="14" t="s">
        <v>2161</v>
      </c>
      <c r="I354" s="15">
        <v>0</v>
      </c>
      <c r="J354" s="14" t="s">
        <v>4935</v>
      </c>
      <c r="K354" s="14" t="s">
        <v>3453</v>
      </c>
      <c r="L354" s="14" t="s">
        <v>3452</v>
      </c>
      <c r="M354" s="14"/>
    </row>
    <row r="355" spans="1:13" ht="31.5">
      <c r="A355" s="14">
        <v>354</v>
      </c>
      <c r="B355" s="14" t="s">
        <v>2447</v>
      </c>
      <c r="C355" s="14" t="s">
        <v>2448</v>
      </c>
      <c r="D355" s="14" t="s">
        <v>1162</v>
      </c>
      <c r="E355" s="14">
        <v>1</v>
      </c>
      <c r="F355" s="15">
        <v>3000</v>
      </c>
      <c r="G355" s="14">
        <v>436</v>
      </c>
      <c r="H355" s="14" t="s">
        <v>8087</v>
      </c>
      <c r="I355" s="15" t="s">
        <v>2750</v>
      </c>
      <c r="J355" s="14" t="s">
        <v>2724</v>
      </c>
      <c r="K355" s="14" t="s">
        <v>6572</v>
      </c>
      <c r="L355" s="14" t="s">
        <v>2725</v>
      </c>
      <c r="M355" s="14"/>
    </row>
    <row r="356" spans="1:13" ht="31.5">
      <c r="A356" s="14">
        <v>355</v>
      </c>
      <c r="B356" s="14" t="s">
        <v>4737</v>
      </c>
      <c r="C356" s="14" t="s">
        <v>4738</v>
      </c>
      <c r="D356" s="14" t="s">
        <v>1162</v>
      </c>
      <c r="E356" s="14">
        <v>1</v>
      </c>
      <c r="F356" s="15">
        <v>1200</v>
      </c>
      <c r="G356" s="14">
        <v>536</v>
      </c>
      <c r="H356" s="14" t="s">
        <v>1228</v>
      </c>
      <c r="I356" s="15" t="s">
        <v>2750</v>
      </c>
      <c r="J356" s="14" t="s">
        <v>36</v>
      </c>
      <c r="K356" s="14" t="s">
        <v>6572</v>
      </c>
      <c r="L356" s="14" t="s">
        <v>1552</v>
      </c>
      <c r="M356" s="14"/>
    </row>
    <row r="357" spans="1:13" ht="31.5">
      <c r="A357" s="14">
        <v>356</v>
      </c>
      <c r="B357" s="14" t="s">
        <v>6571</v>
      </c>
      <c r="C357" s="14" t="s">
        <v>9734</v>
      </c>
      <c r="D357" s="14" t="s">
        <v>1187</v>
      </c>
      <c r="E357" s="14" t="s">
        <v>8163</v>
      </c>
      <c r="F357" s="15">
        <v>640</v>
      </c>
      <c r="G357" s="14">
        <v>208</v>
      </c>
      <c r="H357" s="14" t="s">
        <v>8165</v>
      </c>
      <c r="I357" s="15">
        <v>46000</v>
      </c>
      <c r="J357" s="14" t="s">
        <v>70</v>
      </c>
      <c r="K357" s="14" t="s">
        <v>6572</v>
      </c>
      <c r="L357" s="14" t="s">
        <v>1189</v>
      </c>
      <c r="M357" s="14"/>
    </row>
    <row r="358" spans="1:13" ht="31.5">
      <c r="A358" s="14">
        <v>357</v>
      </c>
      <c r="B358" s="14" t="s">
        <v>6573</v>
      </c>
      <c r="C358" s="14" t="s">
        <v>6574</v>
      </c>
      <c r="D358" s="14" t="s">
        <v>1187</v>
      </c>
      <c r="E358" s="14">
        <v>1</v>
      </c>
      <c r="F358" s="15">
        <v>500</v>
      </c>
      <c r="G358" s="14">
        <v>312</v>
      </c>
      <c r="H358" s="14" t="s">
        <v>8076</v>
      </c>
      <c r="I358" s="15">
        <v>35000</v>
      </c>
      <c r="J358" s="14" t="s">
        <v>36</v>
      </c>
      <c r="K358" s="14" t="s">
        <v>6572</v>
      </c>
      <c r="L358" s="14" t="s">
        <v>1189</v>
      </c>
      <c r="M358" s="14"/>
    </row>
    <row r="359" spans="1:13" ht="31.5">
      <c r="A359" s="14">
        <v>358</v>
      </c>
      <c r="B359" s="14" t="s">
        <v>6596</v>
      </c>
      <c r="C359" s="14" t="s">
        <v>2744</v>
      </c>
      <c r="D359" s="14" t="s">
        <v>1187</v>
      </c>
      <c r="E359" s="14">
        <v>1</v>
      </c>
      <c r="F359" s="15">
        <v>880</v>
      </c>
      <c r="G359" s="14">
        <v>112</v>
      </c>
      <c r="H359" s="14" t="s">
        <v>8076</v>
      </c>
      <c r="I359" s="15">
        <v>13000</v>
      </c>
      <c r="J359" s="14" t="s">
        <v>4935</v>
      </c>
      <c r="K359" s="14" t="s">
        <v>6572</v>
      </c>
      <c r="L359" s="14" t="s">
        <v>1189</v>
      </c>
      <c r="M359" s="14"/>
    </row>
    <row r="360" spans="1:13" ht="31.5">
      <c r="A360" s="14">
        <v>359</v>
      </c>
      <c r="B360" s="14" t="s">
        <v>6597</v>
      </c>
      <c r="C360" s="14" t="s">
        <v>2744</v>
      </c>
      <c r="D360" s="14" t="s">
        <v>1187</v>
      </c>
      <c r="E360" s="14" t="s">
        <v>8163</v>
      </c>
      <c r="F360" s="15">
        <v>1000</v>
      </c>
      <c r="G360" s="14">
        <v>268</v>
      </c>
      <c r="H360" s="14" t="s">
        <v>8076</v>
      </c>
      <c r="I360" s="15">
        <v>30000</v>
      </c>
      <c r="J360" s="14" t="s">
        <v>4935</v>
      </c>
      <c r="K360" s="14" t="s">
        <v>6572</v>
      </c>
      <c r="L360" s="14" t="s">
        <v>1189</v>
      </c>
      <c r="M360" s="14"/>
    </row>
    <row r="361" spans="1:13">
      <c r="A361" s="14">
        <v>360</v>
      </c>
      <c r="B361" s="14" t="s">
        <v>6598</v>
      </c>
      <c r="C361" s="14" t="s">
        <v>2744</v>
      </c>
      <c r="D361" s="14" t="s">
        <v>1187</v>
      </c>
      <c r="E361" s="14" t="s">
        <v>8163</v>
      </c>
      <c r="F361" s="15">
        <v>1000</v>
      </c>
      <c r="G361" s="14">
        <v>56</v>
      </c>
      <c r="H361" s="14" t="s">
        <v>8076</v>
      </c>
      <c r="I361" s="15">
        <v>7000</v>
      </c>
      <c r="J361" s="104" t="s">
        <v>4935</v>
      </c>
      <c r="K361" s="14" t="s">
        <v>6572</v>
      </c>
      <c r="L361" s="14" t="s">
        <v>1189</v>
      </c>
      <c r="M361" s="14"/>
    </row>
    <row r="362" spans="1:13" ht="63">
      <c r="A362" s="14">
        <v>361</v>
      </c>
      <c r="B362" s="14" t="s">
        <v>4363</v>
      </c>
      <c r="C362" s="14" t="s">
        <v>2744</v>
      </c>
      <c r="D362" s="14" t="s">
        <v>1187</v>
      </c>
      <c r="E362" s="14">
        <v>1</v>
      </c>
      <c r="F362" s="15">
        <v>1000</v>
      </c>
      <c r="G362" s="14">
        <v>116</v>
      </c>
      <c r="H362" s="14" t="s">
        <v>8076</v>
      </c>
      <c r="I362" s="15">
        <v>12000</v>
      </c>
      <c r="J362" s="14" t="s">
        <v>4935</v>
      </c>
      <c r="K362" s="14" t="s">
        <v>6572</v>
      </c>
      <c r="L362" s="14" t="s">
        <v>1189</v>
      </c>
      <c r="M362" s="14"/>
    </row>
    <row r="363" spans="1:13" ht="47.25">
      <c r="A363" s="14">
        <v>362</v>
      </c>
      <c r="B363" s="14" t="s">
        <v>4364</v>
      </c>
      <c r="C363" s="14" t="s">
        <v>2744</v>
      </c>
      <c r="D363" s="14" t="s">
        <v>1187</v>
      </c>
      <c r="E363" s="14">
        <v>1</v>
      </c>
      <c r="F363" s="15">
        <v>790</v>
      </c>
      <c r="G363" s="14">
        <v>188</v>
      </c>
      <c r="H363" s="14" t="s">
        <v>8076</v>
      </c>
      <c r="I363" s="15">
        <v>19000</v>
      </c>
      <c r="J363" s="14" t="s">
        <v>4935</v>
      </c>
      <c r="K363" s="14" t="s">
        <v>6572</v>
      </c>
      <c r="L363" s="14" t="s">
        <v>1189</v>
      </c>
      <c r="M363" s="14"/>
    </row>
    <row r="364" spans="1:13" ht="47.25">
      <c r="A364" s="14">
        <v>363</v>
      </c>
      <c r="B364" s="14" t="s">
        <v>4365</v>
      </c>
      <c r="C364" s="14" t="s">
        <v>2744</v>
      </c>
      <c r="D364" s="14" t="s">
        <v>1187</v>
      </c>
      <c r="E364" s="14">
        <v>1</v>
      </c>
      <c r="F364" s="15">
        <v>920</v>
      </c>
      <c r="G364" s="14">
        <v>312</v>
      </c>
      <c r="H364" s="14" t="s">
        <v>8076</v>
      </c>
      <c r="I364" s="15">
        <v>32000</v>
      </c>
      <c r="J364" s="14" t="s">
        <v>4935</v>
      </c>
      <c r="K364" s="14" t="s">
        <v>6572</v>
      </c>
      <c r="L364" s="14" t="s">
        <v>1189</v>
      </c>
      <c r="M364" s="14"/>
    </row>
    <row r="365" spans="1:13" ht="63">
      <c r="A365" s="14">
        <v>364</v>
      </c>
      <c r="B365" s="14" t="s">
        <v>4366</v>
      </c>
      <c r="C365" s="14" t="s">
        <v>2744</v>
      </c>
      <c r="D365" s="14" t="s">
        <v>1187</v>
      </c>
      <c r="E365" s="14">
        <v>1</v>
      </c>
      <c r="F365" s="15">
        <v>700</v>
      </c>
      <c r="G365" s="14">
        <v>424</v>
      </c>
      <c r="H365" s="14" t="s">
        <v>8076</v>
      </c>
      <c r="I365" s="15">
        <v>40000</v>
      </c>
      <c r="J365" s="104" t="s">
        <v>4935</v>
      </c>
      <c r="K365" s="14" t="s">
        <v>6572</v>
      </c>
      <c r="L365" s="14" t="s">
        <v>1189</v>
      </c>
      <c r="M365" s="14"/>
    </row>
    <row r="366" spans="1:13" ht="31.5">
      <c r="A366" s="14">
        <v>365</v>
      </c>
      <c r="B366" s="14" t="s">
        <v>4367</v>
      </c>
      <c r="C366" s="14" t="s">
        <v>2744</v>
      </c>
      <c r="D366" s="14" t="s">
        <v>1187</v>
      </c>
      <c r="E366" s="14">
        <v>1</v>
      </c>
      <c r="F366" s="15">
        <v>810</v>
      </c>
      <c r="G366" s="14">
        <v>320</v>
      </c>
      <c r="H366" s="14" t="s">
        <v>8076</v>
      </c>
      <c r="I366" s="15">
        <v>36000</v>
      </c>
      <c r="J366" s="14" t="s">
        <v>4935</v>
      </c>
      <c r="K366" s="14" t="s">
        <v>6572</v>
      </c>
      <c r="L366" s="14" t="s">
        <v>1189</v>
      </c>
      <c r="M366" s="14"/>
    </row>
    <row r="367" spans="1:13">
      <c r="A367" s="14">
        <v>366</v>
      </c>
      <c r="B367" s="14" t="s">
        <v>4368</v>
      </c>
      <c r="C367" s="14" t="s">
        <v>4369</v>
      </c>
      <c r="D367" s="14" t="s">
        <v>1187</v>
      </c>
      <c r="E367" s="14">
        <v>1</v>
      </c>
      <c r="F367" s="15">
        <v>510</v>
      </c>
      <c r="G367" s="14">
        <v>140</v>
      </c>
      <c r="H367" s="14" t="s">
        <v>8076</v>
      </c>
      <c r="I367" s="15">
        <v>15000</v>
      </c>
      <c r="J367" s="14" t="s">
        <v>1193</v>
      </c>
      <c r="K367" s="14" t="s">
        <v>6572</v>
      </c>
      <c r="L367" s="14" t="s">
        <v>1189</v>
      </c>
      <c r="M367" s="14"/>
    </row>
    <row r="368" spans="1:13" ht="31.5">
      <c r="A368" s="14">
        <v>367</v>
      </c>
      <c r="B368" s="14" t="s">
        <v>4370</v>
      </c>
      <c r="C368" s="14" t="s">
        <v>4371</v>
      </c>
      <c r="D368" s="14" t="s">
        <v>1187</v>
      </c>
      <c r="E368" s="14">
        <v>1</v>
      </c>
      <c r="F368" s="15">
        <v>520</v>
      </c>
      <c r="G368" s="14">
        <v>312</v>
      </c>
      <c r="H368" s="14" t="s">
        <v>8087</v>
      </c>
      <c r="I368" s="15">
        <v>36000</v>
      </c>
      <c r="J368" s="14" t="s">
        <v>36</v>
      </c>
      <c r="K368" s="14" t="s">
        <v>6572</v>
      </c>
      <c r="L368" s="14" t="s">
        <v>1189</v>
      </c>
      <c r="M368" s="14"/>
    </row>
    <row r="369" spans="1:13" ht="31.5">
      <c r="A369" s="14">
        <v>368</v>
      </c>
      <c r="B369" s="14" t="s">
        <v>4372</v>
      </c>
      <c r="C369" s="14" t="s">
        <v>2744</v>
      </c>
      <c r="D369" s="14" t="s">
        <v>1187</v>
      </c>
      <c r="E369" s="14">
        <v>1</v>
      </c>
      <c r="F369" s="15">
        <v>595</v>
      </c>
      <c r="G369" s="14">
        <v>436</v>
      </c>
      <c r="H369" s="14" t="s">
        <v>8087</v>
      </c>
      <c r="I369" s="15">
        <v>51000</v>
      </c>
      <c r="J369" s="14" t="s">
        <v>4935</v>
      </c>
      <c r="K369" s="14" t="s">
        <v>6572</v>
      </c>
      <c r="L369" s="14" t="s">
        <v>1189</v>
      </c>
      <c r="M369" s="14"/>
    </row>
    <row r="370" spans="1:13" ht="31.5">
      <c r="A370" s="14">
        <v>369</v>
      </c>
      <c r="B370" s="14" t="s">
        <v>4373</v>
      </c>
      <c r="C370" s="14" t="s">
        <v>2744</v>
      </c>
      <c r="D370" s="14" t="s">
        <v>1187</v>
      </c>
      <c r="E370" s="14">
        <v>1</v>
      </c>
      <c r="F370" s="15">
        <v>505</v>
      </c>
      <c r="G370" s="14">
        <v>508</v>
      </c>
      <c r="H370" s="14" t="s">
        <v>8087</v>
      </c>
      <c r="I370" s="15">
        <v>57000</v>
      </c>
      <c r="J370" s="14" t="s">
        <v>4935</v>
      </c>
      <c r="K370" s="14" t="s">
        <v>6572</v>
      </c>
      <c r="L370" s="14" t="s">
        <v>1189</v>
      </c>
      <c r="M370" s="14"/>
    </row>
    <row r="371" spans="1:13" ht="31.5">
      <c r="A371" s="14">
        <v>370</v>
      </c>
      <c r="B371" s="14" t="s">
        <v>4374</v>
      </c>
      <c r="C371" s="14" t="s">
        <v>2744</v>
      </c>
      <c r="D371" s="14" t="s">
        <v>1187</v>
      </c>
      <c r="E371" s="14" t="s">
        <v>8163</v>
      </c>
      <c r="F371" s="15">
        <v>500</v>
      </c>
      <c r="G371" s="14">
        <v>404</v>
      </c>
      <c r="H371" s="14" t="s">
        <v>8087</v>
      </c>
      <c r="I371" s="15">
        <v>45000</v>
      </c>
      <c r="J371" s="14" t="s">
        <v>4935</v>
      </c>
      <c r="K371" s="14" t="s">
        <v>6572</v>
      </c>
      <c r="L371" s="14" t="s">
        <v>1189</v>
      </c>
      <c r="M371" s="14"/>
    </row>
    <row r="372" spans="1:13">
      <c r="A372" s="14">
        <v>371</v>
      </c>
      <c r="B372" s="14" t="s">
        <v>4375</v>
      </c>
      <c r="C372" s="14" t="s">
        <v>4376</v>
      </c>
      <c r="D372" s="14" t="s">
        <v>1187</v>
      </c>
      <c r="E372" s="14">
        <v>1</v>
      </c>
      <c r="F372" s="15">
        <v>500</v>
      </c>
      <c r="G372" s="14">
        <v>400</v>
      </c>
      <c r="H372" s="14" t="s">
        <v>8087</v>
      </c>
      <c r="I372" s="15">
        <v>49000</v>
      </c>
      <c r="J372" s="14" t="s">
        <v>70</v>
      </c>
      <c r="K372" s="14" t="s">
        <v>6572</v>
      </c>
      <c r="L372" s="14" t="s">
        <v>1189</v>
      </c>
      <c r="M372" s="14"/>
    </row>
    <row r="373" spans="1:13" ht="63">
      <c r="A373" s="14">
        <v>372</v>
      </c>
      <c r="B373" s="14" t="s">
        <v>4736</v>
      </c>
      <c r="C373" s="14" t="s">
        <v>2744</v>
      </c>
      <c r="D373" s="14" t="s">
        <v>1187</v>
      </c>
      <c r="E373" s="14">
        <v>1</v>
      </c>
      <c r="F373" s="15">
        <v>1490</v>
      </c>
      <c r="G373" s="14">
        <v>472</v>
      </c>
      <c r="H373" s="14" t="s">
        <v>8087</v>
      </c>
      <c r="I373" s="15">
        <v>58000</v>
      </c>
      <c r="J373" s="14" t="s">
        <v>4935</v>
      </c>
      <c r="K373" s="14" t="s">
        <v>6572</v>
      </c>
      <c r="L373" s="14" t="s">
        <v>1189</v>
      </c>
      <c r="M373" s="14"/>
    </row>
    <row r="374" spans="1:13" ht="47.25">
      <c r="A374" s="14">
        <v>373</v>
      </c>
      <c r="B374" s="14" t="s">
        <v>4739</v>
      </c>
      <c r="C374" s="14" t="s">
        <v>4740</v>
      </c>
      <c r="D374" s="14" t="s">
        <v>1187</v>
      </c>
      <c r="E374" s="14">
        <v>1</v>
      </c>
      <c r="F374" s="15">
        <v>600</v>
      </c>
      <c r="G374" s="14">
        <v>424</v>
      </c>
      <c r="H374" s="14" t="s">
        <v>2161</v>
      </c>
      <c r="I374" s="15" t="s">
        <v>2750</v>
      </c>
      <c r="J374" s="14" t="s">
        <v>70</v>
      </c>
      <c r="K374" s="14" t="s">
        <v>6572</v>
      </c>
      <c r="L374" s="14" t="s">
        <v>1189</v>
      </c>
      <c r="M374" s="14"/>
    </row>
    <row r="375" spans="1:13" ht="31.5">
      <c r="A375" s="14">
        <v>374</v>
      </c>
      <c r="B375" s="14" t="s">
        <v>5480</v>
      </c>
      <c r="C375" s="14" t="s">
        <v>5481</v>
      </c>
      <c r="D375" s="14" t="s">
        <v>1187</v>
      </c>
      <c r="E375" s="14">
        <v>1</v>
      </c>
      <c r="F375" s="15">
        <v>2260</v>
      </c>
      <c r="G375" s="14">
        <v>520</v>
      </c>
      <c r="H375" s="14" t="s">
        <v>2161</v>
      </c>
      <c r="I375" s="15">
        <v>100000</v>
      </c>
      <c r="J375" s="14" t="s">
        <v>4935</v>
      </c>
      <c r="K375" s="14" t="s">
        <v>5482</v>
      </c>
      <c r="L375" s="14" t="s">
        <v>7600</v>
      </c>
      <c r="M375" s="14"/>
    </row>
    <row r="376" spans="1:13" ht="31.5">
      <c r="A376" s="14">
        <v>375</v>
      </c>
      <c r="B376" s="14" t="s">
        <v>5509</v>
      </c>
      <c r="C376" s="14" t="s">
        <v>2744</v>
      </c>
      <c r="D376" s="14" t="s">
        <v>1187</v>
      </c>
      <c r="E376" s="14">
        <v>1</v>
      </c>
      <c r="F376" s="15">
        <v>1210</v>
      </c>
      <c r="G376" s="14">
        <v>268</v>
      </c>
      <c r="H376" s="14" t="s">
        <v>8087</v>
      </c>
      <c r="I376" s="15">
        <v>36000</v>
      </c>
      <c r="J376" s="14" t="s">
        <v>4935</v>
      </c>
      <c r="K376" s="14" t="s">
        <v>5510</v>
      </c>
      <c r="L376" s="14" t="s">
        <v>7452</v>
      </c>
      <c r="M376" s="14"/>
    </row>
    <row r="377" spans="1:13" ht="31.5">
      <c r="A377" s="14">
        <v>376</v>
      </c>
      <c r="B377" s="14" t="s">
        <v>4391</v>
      </c>
      <c r="C377" s="14" t="s">
        <v>3250</v>
      </c>
      <c r="D377" s="14" t="s">
        <v>1192</v>
      </c>
      <c r="E377" s="14">
        <v>1</v>
      </c>
      <c r="F377" s="15">
        <v>840</v>
      </c>
      <c r="G377" s="14">
        <v>176</v>
      </c>
      <c r="H377" s="14" t="s">
        <v>8087</v>
      </c>
      <c r="I377" s="15">
        <v>25000</v>
      </c>
      <c r="J377" s="14" t="s">
        <v>3251</v>
      </c>
      <c r="K377" s="14" t="s">
        <v>3252</v>
      </c>
      <c r="L377" s="14" t="s">
        <v>7600</v>
      </c>
      <c r="M377" s="14"/>
    </row>
    <row r="378" spans="1:13" ht="31.5">
      <c r="A378" s="14">
        <v>377</v>
      </c>
      <c r="B378" s="14" t="s">
        <v>6580</v>
      </c>
      <c r="C378" s="14" t="s">
        <v>6581</v>
      </c>
      <c r="D378" s="14" t="s">
        <v>1162</v>
      </c>
      <c r="E378" s="14">
        <v>1</v>
      </c>
      <c r="F378" s="15">
        <v>700</v>
      </c>
      <c r="G378" s="14">
        <v>296</v>
      </c>
      <c r="H378" s="14" t="s">
        <v>8087</v>
      </c>
      <c r="I378" s="15">
        <v>0</v>
      </c>
      <c r="J378" s="14" t="s">
        <v>36</v>
      </c>
      <c r="K378" s="14" t="s">
        <v>3252</v>
      </c>
      <c r="L378" s="14" t="s">
        <v>1552</v>
      </c>
      <c r="M378" s="14"/>
    </row>
    <row r="379" spans="1:13" ht="110.25">
      <c r="A379" s="14">
        <v>378</v>
      </c>
      <c r="B379" s="14" t="s">
        <v>6582</v>
      </c>
      <c r="C379" s="14" t="s">
        <v>5478</v>
      </c>
      <c r="D379" s="14" t="s">
        <v>1162</v>
      </c>
      <c r="E379" s="14">
        <v>1</v>
      </c>
      <c r="F379" s="15">
        <v>400</v>
      </c>
      <c r="G379" s="14">
        <v>168</v>
      </c>
      <c r="H379" s="14" t="s">
        <v>2161</v>
      </c>
      <c r="I379" s="15">
        <v>0</v>
      </c>
      <c r="J379" s="14" t="s">
        <v>60</v>
      </c>
      <c r="K379" s="14" t="s">
        <v>3252</v>
      </c>
      <c r="L379" s="14" t="s">
        <v>5479</v>
      </c>
      <c r="M379" s="14"/>
    </row>
    <row r="380" spans="1:13" ht="47.25">
      <c r="A380" s="14">
        <v>379</v>
      </c>
      <c r="B380" s="14" t="s">
        <v>5483</v>
      </c>
      <c r="C380" s="14" t="s">
        <v>5484</v>
      </c>
      <c r="D380" s="14" t="s">
        <v>1421</v>
      </c>
      <c r="E380" s="14">
        <v>1</v>
      </c>
      <c r="F380" s="15">
        <v>1030</v>
      </c>
      <c r="G380" s="14">
        <v>186</v>
      </c>
      <c r="H380" s="14" t="s">
        <v>6923</v>
      </c>
      <c r="I380" s="15">
        <v>0</v>
      </c>
      <c r="J380" s="14" t="s">
        <v>2885</v>
      </c>
      <c r="K380" s="14" t="s">
        <v>3252</v>
      </c>
      <c r="L380" s="14" t="s">
        <v>5485</v>
      </c>
      <c r="M380" s="14"/>
    </row>
    <row r="381" spans="1:13" ht="63">
      <c r="A381" s="14">
        <v>380</v>
      </c>
      <c r="B381" s="14" t="s">
        <v>1232</v>
      </c>
      <c r="C381" s="14" t="s">
        <v>2744</v>
      </c>
      <c r="D381" s="14" t="s">
        <v>1187</v>
      </c>
      <c r="E381" s="14">
        <v>1</v>
      </c>
      <c r="F381" s="15">
        <v>560</v>
      </c>
      <c r="G381" s="14">
        <v>492</v>
      </c>
      <c r="H381" s="15" t="s">
        <v>3703</v>
      </c>
      <c r="I381" s="15">
        <v>104000</v>
      </c>
      <c r="J381" s="14" t="s">
        <v>4935</v>
      </c>
      <c r="K381" s="14" t="s">
        <v>3252</v>
      </c>
      <c r="L381" s="14" t="s">
        <v>7600</v>
      </c>
      <c r="M381" s="14"/>
    </row>
    <row r="382" spans="1:13" ht="31.5">
      <c r="A382" s="14">
        <v>381</v>
      </c>
      <c r="B382" s="14" t="s">
        <v>2092</v>
      </c>
      <c r="C382" s="14" t="s">
        <v>2744</v>
      </c>
      <c r="D382" s="14" t="s">
        <v>1187</v>
      </c>
      <c r="E382" s="14">
        <v>1</v>
      </c>
      <c r="F382" s="15">
        <v>1000</v>
      </c>
      <c r="G382" s="14">
        <v>44</v>
      </c>
      <c r="H382" s="15" t="s">
        <v>8076</v>
      </c>
      <c r="I382" s="15">
        <v>8000</v>
      </c>
      <c r="J382" s="14" t="s">
        <v>4935</v>
      </c>
      <c r="K382" s="14" t="s">
        <v>3252</v>
      </c>
      <c r="L382" s="14" t="s">
        <v>7600</v>
      </c>
      <c r="M382" s="14"/>
    </row>
    <row r="383" spans="1:13" ht="47.25">
      <c r="A383" s="14">
        <v>382</v>
      </c>
      <c r="B383" s="14" t="s">
        <v>11925</v>
      </c>
      <c r="C383" s="14" t="s">
        <v>11926</v>
      </c>
      <c r="D383" s="14" t="s">
        <v>1162</v>
      </c>
      <c r="E383" s="14">
        <v>1</v>
      </c>
      <c r="F383" s="15">
        <v>650</v>
      </c>
      <c r="G383" s="14">
        <v>288</v>
      </c>
      <c r="H383" s="14" t="s">
        <v>8087</v>
      </c>
      <c r="I383" s="15">
        <v>0</v>
      </c>
      <c r="J383" s="14" t="s">
        <v>4642</v>
      </c>
      <c r="K383" s="14" t="s">
        <v>11928</v>
      </c>
      <c r="L383" s="14" t="s">
        <v>11927</v>
      </c>
      <c r="M383" s="14"/>
    </row>
    <row r="384" spans="1:13" ht="31.5">
      <c r="A384" s="14">
        <v>383</v>
      </c>
      <c r="B384" s="14" t="s">
        <v>2546</v>
      </c>
      <c r="C384" s="14" t="s">
        <v>4369</v>
      </c>
      <c r="D384" s="14" t="s">
        <v>1192</v>
      </c>
      <c r="E384" s="14">
        <v>1</v>
      </c>
      <c r="F384" s="15">
        <v>500</v>
      </c>
      <c r="G384" s="14">
        <v>256</v>
      </c>
      <c r="H384" s="14" t="s">
        <v>8087</v>
      </c>
      <c r="I384" s="15">
        <v>30000</v>
      </c>
      <c r="J384" s="14" t="s">
        <v>1193</v>
      </c>
      <c r="K384" s="14" t="s">
        <v>4743</v>
      </c>
      <c r="L384" s="14" t="s">
        <v>1189</v>
      </c>
      <c r="M384" s="14"/>
    </row>
    <row r="385" spans="1:13" ht="47.25">
      <c r="A385" s="14">
        <v>384</v>
      </c>
      <c r="B385" s="14" t="s">
        <v>8713</v>
      </c>
      <c r="C385" s="14" t="s">
        <v>8714</v>
      </c>
      <c r="D385" s="14" t="s">
        <v>1162</v>
      </c>
      <c r="E385" s="14">
        <v>1</v>
      </c>
      <c r="F385" s="15">
        <v>1000</v>
      </c>
      <c r="G385" s="14">
        <v>196</v>
      </c>
      <c r="H385" s="14" t="s">
        <v>8087</v>
      </c>
      <c r="I385" s="15">
        <v>29000</v>
      </c>
      <c r="J385" s="14" t="s">
        <v>1193</v>
      </c>
      <c r="K385" s="14" t="s">
        <v>4743</v>
      </c>
      <c r="L385" s="14" t="s">
        <v>7600</v>
      </c>
      <c r="M385" s="14"/>
    </row>
    <row r="386" spans="1:13" ht="31.5">
      <c r="A386" s="14">
        <v>385</v>
      </c>
      <c r="B386" s="14" t="s">
        <v>7004</v>
      </c>
      <c r="C386" s="14" t="s">
        <v>7005</v>
      </c>
      <c r="D386" s="14" t="s">
        <v>1421</v>
      </c>
      <c r="E386" s="14">
        <v>1</v>
      </c>
      <c r="F386" s="15">
        <v>1000</v>
      </c>
      <c r="G386" s="14">
        <v>480</v>
      </c>
      <c r="H386" s="14" t="s">
        <v>2161</v>
      </c>
      <c r="I386" s="15" t="s">
        <v>2750</v>
      </c>
      <c r="J386" s="14" t="s">
        <v>4926</v>
      </c>
      <c r="K386" s="14" t="s">
        <v>4743</v>
      </c>
      <c r="L386" s="14" t="s">
        <v>7006</v>
      </c>
      <c r="M386" s="14"/>
    </row>
    <row r="387" spans="1:13" ht="47.25">
      <c r="A387" s="14">
        <v>386</v>
      </c>
      <c r="B387" s="14" t="s">
        <v>7007</v>
      </c>
      <c r="C387" s="14" t="s">
        <v>4497</v>
      </c>
      <c r="D387" s="14" t="s">
        <v>1421</v>
      </c>
      <c r="E387" s="14">
        <v>1</v>
      </c>
      <c r="F387" s="15">
        <v>1500</v>
      </c>
      <c r="G387" s="14">
        <v>576</v>
      </c>
      <c r="H387" s="14" t="s">
        <v>2161</v>
      </c>
      <c r="I387" s="15" t="s">
        <v>2750</v>
      </c>
      <c r="J387" s="14" t="s">
        <v>4935</v>
      </c>
      <c r="K387" s="14" t="s">
        <v>4743</v>
      </c>
      <c r="L387" s="14" t="s">
        <v>3476</v>
      </c>
      <c r="M387" s="14"/>
    </row>
    <row r="388" spans="1:13" ht="63">
      <c r="A388" s="14">
        <v>387</v>
      </c>
      <c r="B388" s="14" t="s">
        <v>4741</v>
      </c>
      <c r="C388" s="14" t="s">
        <v>4742</v>
      </c>
      <c r="D388" s="14" t="s">
        <v>1187</v>
      </c>
      <c r="E388" s="14">
        <v>1</v>
      </c>
      <c r="F388" s="15">
        <v>5850</v>
      </c>
      <c r="G388" s="14">
        <v>208</v>
      </c>
      <c r="H388" s="14" t="s">
        <v>8076</v>
      </c>
      <c r="I388" s="15">
        <v>23000</v>
      </c>
      <c r="J388" s="14" t="s">
        <v>1188</v>
      </c>
      <c r="K388" s="14" t="s">
        <v>4743</v>
      </c>
      <c r="L388" s="14" t="s">
        <v>1189</v>
      </c>
      <c r="M388" s="14"/>
    </row>
    <row r="389" spans="1:13" ht="31.5">
      <c r="A389" s="14">
        <v>388</v>
      </c>
      <c r="B389" s="14" t="s">
        <v>9072</v>
      </c>
      <c r="C389" s="14" t="s">
        <v>2744</v>
      </c>
      <c r="D389" s="14" t="s">
        <v>1187</v>
      </c>
      <c r="E389" s="14" t="s">
        <v>8163</v>
      </c>
      <c r="F389" s="15">
        <v>740</v>
      </c>
      <c r="G389" s="14">
        <v>300</v>
      </c>
      <c r="H389" s="14" t="s">
        <v>8076</v>
      </c>
      <c r="I389" s="15">
        <v>32000</v>
      </c>
      <c r="J389" s="14" t="s">
        <v>4935</v>
      </c>
      <c r="K389" s="14" t="s">
        <v>4743</v>
      </c>
      <c r="L389" s="14" t="s">
        <v>1189</v>
      </c>
      <c r="M389" s="14"/>
    </row>
    <row r="390" spans="1:13" ht="31.5">
      <c r="A390" s="14">
        <v>389</v>
      </c>
      <c r="B390" s="14" t="s">
        <v>4744</v>
      </c>
      <c r="C390" s="14" t="s">
        <v>2744</v>
      </c>
      <c r="D390" s="14" t="s">
        <v>1187</v>
      </c>
      <c r="E390" s="14">
        <v>1</v>
      </c>
      <c r="F390" s="15">
        <v>1050</v>
      </c>
      <c r="G390" s="14">
        <v>108</v>
      </c>
      <c r="H390" s="14" t="s">
        <v>8076</v>
      </c>
      <c r="I390" s="15">
        <v>13500</v>
      </c>
      <c r="J390" s="14" t="s">
        <v>4935</v>
      </c>
      <c r="K390" s="14" t="s">
        <v>4743</v>
      </c>
      <c r="L390" s="14" t="s">
        <v>1189</v>
      </c>
      <c r="M390" s="14"/>
    </row>
    <row r="391" spans="1:13" ht="31.5">
      <c r="A391" s="14">
        <v>390</v>
      </c>
      <c r="B391" s="14" t="s">
        <v>7023</v>
      </c>
      <c r="C391" s="14" t="s">
        <v>2744</v>
      </c>
      <c r="D391" s="14" t="s">
        <v>1187</v>
      </c>
      <c r="E391" s="14" t="s">
        <v>8163</v>
      </c>
      <c r="F391" s="15">
        <v>1000</v>
      </c>
      <c r="G391" s="14">
        <v>240</v>
      </c>
      <c r="H391" s="14" t="s">
        <v>8076</v>
      </c>
      <c r="I391" s="15">
        <v>27000</v>
      </c>
      <c r="J391" s="104" t="s">
        <v>4935</v>
      </c>
      <c r="K391" s="14" t="s">
        <v>4743</v>
      </c>
      <c r="L391" s="14" t="s">
        <v>1189</v>
      </c>
      <c r="M391" s="14"/>
    </row>
    <row r="392" spans="1:13" ht="31.5">
      <c r="A392" s="14">
        <v>391</v>
      </c>
      <c r="B392" s="14" t="s">
        <v>3122</v>
      </c>
      <c r="C392" s="14" t="s">
        <v>2744</v>
      </c>
      <c r="D392" s="14" t="s">
        <v>1187</v>
      </c>
      <c r="E392" s="14" t="s">
        <v>8163</v>
      </c>
      <c r="F392" s="15">
        <v>500</v>
      </c>
      <c r="G392" s="14">
        <v>308</v>
      </c>
      <c r="H392" s="14" t="s">
        <v>8076</v>
      </c>
      <c r="I392" s="15">
        <v>33000</v>
      </c>
      <c r="J392" s="104" t="s">
        <v>4935</v>
      </c>
      <c r="K392" s="14" t="s">
        <v>4743</v>
      </c>
      <c r="L392" s="14" t="s">
        <v>1189</v>
      </c>
      <c r="M392" s="14" t="s">
        <v>7024</v>
      </c>
    </row>
    <row r="393" spans="1:13" ht="31.5">
      <c r="A393" s="14">
        <v>392</v>
      </c>
      <c r="B393" s="14" t="s">
        <v>2544</v>
      </c>
      <c r="C393" s="14" t="s">
        <v>3126</v>
      </c>
      <c r="D393" s="14" t="s">
        <v>1187</v>
      </c>
      <c r="E393" s="14">
        <v>1</v>
      </c>
      <c r="F393" s="15">
        <v>733</v>
      </c>
      <c r="G393" s="14">
        <v>388</v>
      </c>
      <c r="H393" s="14" t="s">
        <v>8087</v>
      </c>
      <c r="I393" s="15">
        <v>49000</v>
      </c>
      <c r="J393" s="14" t="s">
        <v>1193</v>
      </c>
      <c r="K393" s="14" t="s">
        <v>4743</v>
      </c>
      <c r="L393" s="14" t="s">
        <v>1189</v>
      </c>
      <c r="M393" s="14"/>
    </row>
    <row r="394" spans="1:13" ht="47.25">
      <c r="A394" s="14">
        <v>393</v>
      </c>
      <c r="B394" s="14" t="s">
        <v>2545</v>
      </c>
      <c r="C394" s="14" t="s">
        <v>3904</v>
      </c>
      <c r="D394" s="14" t="s">
        <v>1187</v>
      </c>
      <c r="E394" s="14" t="s">
        <v>8163</v>
      </c>
      <c r="F394" s="15">
        <v>510</v>
      </c>
      <c r="G394" s="14">
        <v>320</v>
      </c>
      <c r="H394" s="14" t="s">
        <v>8087</v>
      </c>
      <c r="I394" s="15">
        <v>39000</v>
      </c>
      <c r="J394" s="14" t="s">
        <v>36</v>
      </c>
      <c r="K394" s="14" t="s">
        <v>4743</v>
      </c>
      <c r="L394" s="14" t="s">
        <v>1189</v>
      </c>
      <c r="M394" s="14"/>
    </row>
    <row r="395" spans="1:13" ht="47.25">
      <c r="A395" s="14">
        <v>394</v>
      </c>
      <c r="B395" s="14" t="s">
        <v>2547</v>
      </c>
      <c r="C395" s="14" t="s">
        <v>2744</v>
      </c>
      <c r="D395" s="14" t="s">
        <v>1187</v>
      </c>
      <c r="E395" s="14" t="s">
        <v>8163</v>
      </c>
      <c r="F395" s="15">
        <v>500</v>
      </c>
      <c r="G395" s="14">
        <v>584</v>
      </c>
      <c r="H395" s="14" t="s">
        <v>8087</v>
      </c>
      <c r="I395" s="15">
        <v>72000</v>
      </c>
      <c r="J395" s="14" t="s">
        <v>4935</v>
      </c>
      <c r="K395" s="14" t="s">
        <v>4743</v>
      </c>
      <c r="L395" s="14" t="s">
        <v>1189</v>
      </c>
      <c r="M395" s="14"/>
    </row>
    <row r="396" spans="1:13" ht="47.25">
      <c r="A396" s="14">
        <v>395</v>
      </c>
      <c r="B396" s="14" t="s">
        <v>1575</v>
      </c>
      <c r="C396" s="14" t="s">
        <v>2744</v>
      </c>
      <c r="D396" s="14" t="s">
        <v>1187</v>
      </c>
      <c r="E396" s="14" t="s">
        <v>8163</v>
      </c>
      <c r="F396" s="15">
        <v>640</v>
      </c>
      <c r="G396" s="14">
        <v>344</v>
      </c>
      <c r="H396" s="14" t="s">
        <v>8087</v>
      </c>
      <c r="I396" s="15">
        <v>38000</v>
      </c>
      <c r="J396" s="104" t="s">
        <v>4935</v>
      </c>
      <c r="K396" s="14" t="s">
        <v>4743</v>
      </c>
      <c r="L396" s="14" t="s">
        <v>1189</v>
      </c>
      <c r="M396" s="14" t="s">
        <v>7024</v>
      </c>
    </row>
    <row r="397" spans="1:13" ht="31.5">
      <c r="A397" s="14">
        <v>396</v>
      </c>
      <c r="B397" s="14" t="s">
        <v>1152</v>
      </c>
      <c r="C397" s="14" t="s">
        <v>2744</v>
      </c>
      <c r="D397" s="14" t="s">
        <v>1187</v>
      </c>
      <c r="E397" s="14">
        <v>1</v>
      </c>
      <c r="F397" s="15">
        <v>470</v>
      </c>
      <c r="G397" s="14">
        <v>752</v>
      </c>
      <c r="H397" s="14" t="s">
        <v>8087</v>
      </c>
      <c r="I397" s="15">
        <v>90000</v>
      </c>
      <c r="J397" s="104" t="s">
        <v>4935</v>
      </c>
      <c r="K397" s="14" t="s">
        <v>4743</v>
      </c>
      <c r="L397" s="14" t="s">
        <v>1189</v>
      </c>
      <c r="M397" s="14"/>
    </row>
    <row r="398" spans="1:13" ht="63">
      <c r="A398" s="14">
        <v>397</v>
      </c>
      <c r="B398" s="14" t="s">
        <v>7523</v>
      </c>
      <c r="C398" s="14" t="s">
        <v>2744</v>
      </c>
      <c r="D398" s="14" t="s">
        <v>1187</v>
      </c>
      <c r="E398" s="14" t="s">
        <v>8163</v>
      </c>
      <c r="F398" s="15">
        <v>1000</v>
      </c>
      <c r="G398" s="14">
        <v>88</v>
      </c>
      <c r="H398" s="15" t="s">
        <v>8076</v>
      </c>
      <c r="I398" s="15">
        <v>12500</v>
      </c>
      <c r="J398" s="104" t="s">
        <v>4935</v>
      </c>
      <c r="K398" s="14" t="s">
        <v>4743</v>
      </c>
      <c r="L398" s="14" t="s">
        <v>7600</v>
      </c>
      <c r="M398" s="14"/>
    </row>
    <row r="399" spans="1:13" ht="31.5">
      <c r="A399" s="14">
        <v>398</v>
      </c>
      <c r="B399" s="14" t="s">
        <v>7525</v>
      </c>
      <c r="C399" s="14" t="s">
        <v>2744</v>
      </c>
      <c r="D399" s="14" t="s">
        <v>1187</v>
      </c>
      <c r="E399" s="14">
        <v>1</v>
      </c>
      <c r="F399" s="15">
        <v>850</v>
      </c>
      <c r="G399" s="14">
        <v>52</v>
      </c>
      <c r="H399" s="15" t="s">
        <v>8076</v>
      </c>
      <c r="I399" s="15">
        <v>9000</v>
      </c>
      <c r="J399" s="104" t="s">
        <v>4935</v>
      </c>
      <c r="K399" s="14" t="s">
        <v>4743</v>
      </c>
      <c r="L399" s="14" t="s">
        <v>7600</v>
      </c>
      <c r="M399" s="14"/>
    </row>
    <row r="400" spans="1:13" ht="63">
      <c r="A400" s="14">
        <v>399</v>
      </c>
      <c r="B400" s="14" t="s">
        <v>2095</v>
      </c>
      <c r="C400" s="14" t="s">
        <v>3254</v>
      </c>
      <c r="D400" s="14" t="s">
        <v>1187</v>
      </c>
      <c r="E400" s="14" t="s">
        <v>8163</v>
      </c>
      <c r="F400" s="15">
        <v>2000</v>
      </c>
      <c r="G400" s="14">
        <v>224</v>
      </c>
      <c r="H400" s="15" t="s">
        <v>8076</v>
      </c>
      <c r="I400" s="15">
        <v>32000</v>
      </c>
      <c r="J400" s="14" t="s">
        <v>60</v>
      </c>
      <c r="K400" s="14" t="s">
        <v>3255</v>
      </c>
      <c r="L400" s="14" t="s">
        <v>7600</v>
      </c>
      <c r="M400" s="14"/>
    </row>
    <row r="401" spans="1:13" ht="31.5">
      <c r="A401" s="14">
        <v>400</v>
      </c>
      <c r="B401" s="14" t="s">
        <v>3253</v>
      </c>
      <c r="C401" s="14" t="s">
        <v>1010</v>
      </c>
      <c r="D401" s="14" t="s">
        <v>1187</v>
      </c>
      <c r="E401" s="14">
        <v>1</v>
      </c>
      <c r="F401" s="15">
        <v>400</v>
      </c>
      <c r="G401" s="14">
        <v>280</v>
      </c>
      <c r="H401" s="14" t="s">
        <v>8087</v>
      </c>
      <c r="I401" s="15">
        <v>49000</v>
      </c>
      <c r="J401" s="14" t="s">
        <v>1011</v>
      </c>
      <c r="K401" s="14" t="s">
        <v>1012</v>
      </c>
      <c r="L401" s="14" t="s">
        <v>7600</v>
      </c>
      <c r="M401" s="14"/>
    </row>
    <row r="402" spans="1:13" ht="126">
      <c r="A402" s="14">
        <v>401</v>
      </c>
      <c r="B402" s="14" t="s">
        <v>7494</v>
      </c>
      <c r="C402" s="14" t="s">
        <v>2744</v>
      </c>
      <c r="D402" s="14" t="s">
        <v>1187</v>
      </c>
      <c r="E402" s="14">
        <v>1</v>
      </c>
      <c r="F402" s="15">
        <v>500</v>
      </c>
      <c r="G402" s="14">
        <v>480</v>
      </c>
      <c r="H402" s="15" t="s">
        <v>8087</v>
      </c>
      <c r="I402" s="15">
        <v>53000</v>
      </c>
      <c r="J402" s="14" t="s">
        <v>4935</v>
      </c>
      <c r="K402" s="14" t="s">
        <v>8677</v>
      </c>
      <c r="L402" s="14" t="s">
        <v>7600</v>
      </c>
      <c r="M402" s="14"/>
    </row>
    <row r="403" spans="1:13" ht="47.25">
      <c r="A403" s="14">
        <v>402</v>
      </c>
      <c r="B403" s="14" t="s">
        <v>2198</v>
      </c>
      <c r="C403" s="14" t="s">
        <v>9734</v>
      </c>
      <c r="D403" s="14" t="s">
        <v>1192</v>
      </c>
      <c r="E403" s="14">
        <v>1</v>
      </c>
      <c r="F403" s="15">
        <v>620</v>
      </c>
      <c r="G403" s="14">
        <v>492</v>
      </c>
      <c r="H403" s="14" t="s">
        <v>2161</v>
      </c>
      <c r="I403" s="15">
        <v>150000</v>
      </c>
      <c r="J403" s="14" t="s">
        <v>60</v>
      </c>
      <c r="K403" s="14" t="s">
        <v>4499</v>
      </c>
      <c r="L403" s="14" t="s">
        <v>1189</v>
      </c>
      <c r="M403" s="14"/>
    </row>
    <row r="404" spans="1:13" ht="31.5">
      <c r="A404" s="14">
        <v>403</v>
      </c>
      <c r="B404" s="14" t="s">
        <v>2199</v>
      </c>
      <c r="C404" s="14" t="s">
        <v>9734</v>
      </c>
      <c r="D404" s="14" t="s">
        <v>1192</v>
      </c>
      <c r="E404" s="14">
        <v>1</v>
      </c>
      <c r="F404" s="15">
        <v>490</v>
      </c>
      <c r="G404" s="14">
        <v>280</v>
      </c>
      <c r="H404" s="14" t="s">
        <v>3703</v>
      </c>
      <c r="I404" s="15">
        <v>62000</v>
      </c>
      <c r="J404" s="14" t="s">
        <v>60</v>
      </c>
      <c r="K404" s="14" t="s">
        <v>4499</v>
      </c>
      <c r="L404" s="14" t="s">
        <v>1189</v>
      </c>
      <c r="M404" s="14"/>
    </row>
    <row r="405" spans="1:13" ht="31.5">
      <c r="A405" s="14">
        <v>404</v>
      </c>
      <c r="B405" s="14" t="s">
        <v>8707</v>
      </c>
      <c r="C405" s="14" t="s">
        <v>8708</v>
      </c>
      <c r="D405" s="14" t="s">
        <v>1192</v>
      </c>
      <c r="E405" s="14">
        <v>1</v>
      </c>
      <c r="F405" s="15">
        <v>520</v>
      </c>
      <c r="G405" s="14">
        <v>208</v>
      </c>
      <c r="H405" s="14" t="s">
        <v>8087</v>
      </c>
      <c r="I405" s="15">
        <v>28000</v>
      </c>
      <c r="J405" s="14" t="s">
        <v>70</v>
      </c>
      <c r="K405" s="14" t="s">
        <v>4499</v>
      </c>
      <c r="L405" s="14" t="s">
        <v>7600</v>
      </c>
      <c r="M405" s="14"/>
    </row>
    <row r="406" spans="1:13" ht="47.25">
      <c r="A406" s="14">
        <v>405</v>
      </c>
      <c r="B406" s="14" t="s">
        <v>8709</v>
      </c>
      <c r="C406" s="14" t="s">
        <v>8710</v>
      </c>
      <c r="D406" s="14" t="s">
        <v>1192</v>
      </c>
      <c r="E406" s="14">
        <v>1</v>
      </c>
      <c r="F406" s="15">
        <v>650</v>
      </c>
      <c r="G406" s="14">
        <v>288</v>
      </c>
      <c r="H406" s="14" t="s">
        <v>8087</v>
      </c>
      <c r="I406" s="15">
        <v>38000</v>
      </c>
      <c r="J406" s="14" t="s">
        <v>60</v>
      </c>
      <c r="K406" s="14" t="s">
        <v>4499</v>
      </c>
      <c r="L406" s="14" t="s">
        <v>7600</v>
      </c>
      <c r="M406" s="14"/>
    </row>
    <row r="407" spans="1:13" ht="63">
      <c r="A407" s="14">
        <v>406</v>
      </c>
      <c r="B407" s="14" t="s">
        <v>3347</v>
      </c>
      <c r="C407" s="14" t="s">
        <v>3348</v>
      </c>
      <c r="D407" s="14" t="s">
        <v>1162</v>
      </c>
      <c r="E407" s="14">
        <v>1</v>
      </c>
      <c r="F407" s="15">
        <v>500</v>
      </c>
      <c r="G407" s="14">
        <v>240</v>
      </c>
      <c r="H407" s="14" t="s">
        <v>8087</v>
      </c>
      <c r="I407" s="15" t="s">
        <v>2750</v>
      </c>
      <c r="J407" s="14" t="s">
        <v>2724</v>
      </c>
      <c r="K407" s="14" t="s">
        <v>4499</v>
      </c>
      <c r="L407" s="14" t="s">
        <v>3349</v>
      </c>
      <c r="M407" s="14"/>
    </row>
    <row r="408" spans="1:13" ht="63">
      <c r="A408" s="14">
        <v>407</v>
      </c>
      <c r="B408" s="14" t="s">
        <v>3350</v>
      </c>
      <c r="C408" s="14" t="s">
        <v>4493</v>
      </c>
      <c r="D408" s="14" t="s">
        <v>1162</v>
      </c>
      <c r="E408" s="14">
        <v>1</v>
      </c>
      <c r="F408" s="15">
        <v>430</v>
      </c>
      <c r="G408" s="14">
        <v>480</v>
      </c>
      <c r="H408" s="14" t="s">
        <v>8087</v>
      </c>
      <c r="I408" s="15" t="s">
        <v>2750</v>
      </c>
      <c r="J408" s="14" t="s">
        <v>2724</v>
      </c>
      <c r="K408" s="14" t="s">
        <v>4499</v>
      </c>
      <c r="L408" s="14" t="s">
        <v>3349</v>
      </c>
      <c r="M408" s="14"/>
    </row>
    <row r="409" spans="1:13" ht="31.5">
      <c r="A409" s="14">
        <v>408</v>
      </c>
      <c r="B409" s="14" t="s">
        <v>4498</v>
      </c>
      <c r="C409" s="14" t="s">
        <v>3778</v>
      </c>
      <c r="D409" s="14" t="s">
        <v>1421</v>
      </c>
      <c r="E409" s="14" t="s">
        <v>8163</v>
      </c>
      <c r="F409" s="15">
        <v>2000</v>
      </c>
      <c r="G409" s="14">
        <v>172</v>
      </c>
      <c r="H409" s="14" t="s">
        <v>8076</v>
      </c>
      <c r="I409" s="15">
        <v>22000</v>
      </c>
      <c r="J409" s="14" t="s">
        <v>1193</v>
      </c>
      <c r="K409" s="14" t="s">
        <v>4499</v>
      </c>
      <c r="L409" s="14" t="s">
        <v>1552</v>
      </c>
      <c r="M409" s="14"/>
    </row>
    <row r="410" spans="1:13" ht="31.5">
      <c r="A410" s="14">
        <v>409</v>
      </c>
      <c r="B410" s="14" t="s">
        <v>4494</v>
      </c>
      <c r="C410" s="14" t="s">
        <v>4495</v>
      </c>
      <c r="D410" s="14" t="s">
        <v>1421</v>
      </c>
      <c r="E410" s="14">
        <v>1</v>
      </c>
      <c r="F410" s="15">
        <v>1000</v>
      </c>
      <c r="G410" s="14">
        <v>396</v>
      </c>
      <c r="H410" s="14" t="s">
        <v>8087</v>
      </c>
      <c r="I410" s="15" t="s">
        <v>2750</v>
      </c>
      <c r="J410" s="104" t="s">
        <v>1193</v>
      </c>
      <c r="K410" s="14" t="s">
        <v>4499</v>
      </c>
      <c r="L410" s="14" t="s">
        <v>4496</v>
      </c>
      <c r="M410" s="14"/>
    </row>
    <row r="411" spans="1:13" ht="47.25">
      <c r="A411" s="14">
        <v>410</v>
      </c>
      <c r="B411" s="14" t="s">
        <v>3343</v>
      </c>
      <c r="C411" s="14" t="s">
        <v>2744</v>
      </c>
      <c r="D411" s="14" t="s">
        <v>1187</v>
      </c>
      <c r="E411" s="14">
        <v>1</v>
      </c>
      <c r="F411" s="15">
        <v>990</v>
      </c>
      <c r="G411" s="14">
        <v>20</v>
      </c>
      <c r="H411" s="14" t="s">
        <v>8076</v>
      </c>
      <c r="I411" s="15">
        <v>6000</v>
      </c>
      <c r="J411" s="104" t="s">
        <v>4935</v>
      </c>
      <c r="K411" s="14" t="s">
        <v>4499</v>
      </c>
      <c r="L411" s="14" t="s">
        <v>1189</v>
      </c>
      <c r="M411" s="14"/>
    </row>
    <row r="412" spans="1:13" ht="63">
      <c r="A412" s="14">
        <v>411</v>
      </c>
      <c r="B412" s="14" t="s">
        <v>3344</v>
      </c>
      <c r="C412" s="14" t="s">
        <v>3345</v>
      </c>
      <c r="D412" s="14" t="s">
        <v>1187</v>
      </c>
      <c r="E412" s="14" t="s">
        <v>8163</v>
      </c>
      <c r="F412" s="15">
        <v>2000</v>
      </c>
      <c r="G412" s="14">
        <v>184</v>
      </c>
      <c r="H412" s="14" t="s">
        <v>8087</v>
      </c>
      <c r="I412" s="15">
        <v>24000</v>
      </c>
      <c r="J412" s="14" t="s">
        <v>2724</v>
      </c>
      <c r="K412" s="14" t="s">
        <v>4499</v>
      </c>
      <c r="L412" s="14" t="s">
        <v>3346</v>
      </c>
      <c r="M412" s="14"/>
    </row>
    <row r="413" spans="1:13" ht="47.25">
      <c r="A413" s="14">
        <v>412</v>
      </c>
      <c r="B413" s="14" t="s">
        <v>1466</v>
      </c>
      <c r="C413" s="14" t="s">
        <v>6593</v>
      </c>
      <c r="D413" s="14" t="s">
        <v>1192</v>
      </c>
      <c r="E413" s="14">
        <v>1</v>
      </c>
      <c r="F413" s="15">
        <v>450</v>
      </c>
      <c r="G413" s="14">
        <v>690</v>
      </c>
      <c r="H413" s="14" t="s">
        <v>1228</v>
      </c>
      <c r="I413" s="15">
        <v>152000</v>
      </c>
      <c r="J413" s="14" t="s">
        <v>4935</v>
      </c>
      <c r="K413" s="83">
        <v>39692</v>
      </c>
      <c r="L413" s="14" t="s">
        <v>1197</v>
      </c>
      <c r="M413" s="14"/>
    </row>
    <row r="414" spans="1:13" ht="31.5">
      <c r="A414" s="14">
        <v>413</v>
      </c>
      <c r="B414" s="14" t="s">
        <v>3652</v>
      </c>
      <c r="C414" s="14" t="s">
        <v>3653</v>
      </c>
      <c r="D414" s="14" t="s">
        <v>1192</v>
      </c>
      <c r="E414" s="14">
        <v>1</v>
      </c>
      <c r="F414" s="15">
        <v>2000</v>
      </c>
      <c r="G414" s="14">
        <v>264</v>
      </c>
      <c r="H414" s="14" t="s">
        <v>2325</v>
      </c>
      <c r="I414" s="15">
        <v>26000</v>
      </c>
      <c r="J414" s="14" t="s">
        <v>36</v>
      </c>
      <c r="K414" s="157">
        <v>39696</v>
      </c>
      <c r="L414" s="14" t="s">
        <v>1189</v>
      </c>
      <c r="M414" s="14"/>
    </row>
    <row r="415" spans="1:13" ht="78.75">
      <c r="A415" s="14">
        <v>414</v>
      </c>
      <c r="B415" s="14" t="s">
        <v>4305</v>
      </c>
      <c r="C415" s="14" t="s">
        <v>3648</v>
      </c>
      <c r="D415" s="14" t="s">
        <v>1162</v>
      </c>
      <c r="E415" s="14">
        <v>1</v>
      </c>
      <c r="F415" s="15">
        <v>10000</v>
      </c>
      <c r="G415" s="14">
        <v>388</v>
      </c>
      <c r="H415" s="14" t="s">
        <v>8076</v>
      </c>
      <c r="I415" s="15">
        <v>22000</v>
      </c>
      <c r="J415" s="14" t="s">
        <v>1188</v>
      </c>
      <c r="K415" s="157">
        <v>39696</v>
      </c>
      <c r="L415" s="14" t="s">
        <v>1552</v>
      </c>
      <c r="M415" s="14"/>
    </row>
    <row r="416" spans="1:13" ht="63">
      <c r="A416" s="14">
        <v>415</v>
      </c>
      <c r="B416" s="14" t="s">
        <v>3651</v>
      </c>
      <c r="C416" s="14" t="s">
        <v>8148</v>
      </c>
      <c r="D416" s="14" t="s">
        <v>1162</v>
      </c>
      <c r="E416" s="14">
        <v>1</v>
      </c>
      <c r="F416" s="15">
        <v>100000</v>
      </c>
      <c r="G416" s="14">
        <v>44</v>
      </c>
      <c r="H416" s="14" t="s">
        <v>8076</v>
      </c>
      <c r="I416" s="15">
        <v>3000</v>
      </c>
      <c r="J416" s="14" t="s">
        <v>1188</v>
      </c>
      <c r="K416" s="157">
        <v>39696</v>
      </c>
      <c r="L416" s="14" t="s">
        <v>1552</v>
      </c>
      <c r="M416" s="14"/>
    </row>
    <row r="417" spans="1:13" ht="63">
      <c r="A417" s="14">
        <v>416</v>
      </c>
      <c r="B417" s="14" t="s">
        <v>3655</v>
      </c>
      <c r="C417" s="14" t="s">
        <v>5390</v>
      </c>
      <c r="D417" s="14" t="s">
        <v>1421</v>
      </c>
      <c r="E417" s="14">
        <v>1</v>
      </c>
      <c r="F417" s="15">
        <v>1500</v>
      </c>
      <c r="G417" s="14">
        <v>400</v>
      </c>
      <c r="H417" s="14" t="s">
        <v>8087</v>
      </c>
      <c r="I417" s="15">
        <v>66000</v>
      </c>
      <c r="J417" s="14" t="s">
        <v>1193</v>
      </c>
      <c r="K417" s="157">
        <v>39696</v>
      </c>
      <c r="L417" s="14" t="s">
        <v>3656</v>
      </c>
      <c r="M417" s="14"/>
    </row>
    <row r="418" spans="1:13" ht="47.25">
      <c r="A418" s="14">
        <v>417</v>
      </c>
      <c r="B418" s="14" t="s">
        <v>3662</v>
      </c>
      <c r="C418" s="14" t="s">
        <v>3663</v>
      </c>
      <c r="D418" s="14" t="s">
        <v>1421</v>
      </c>
      <c r="E418" s="14">
        <v>1</v>
      </c>
      <c r="F418" s="15">
        <v>500</v>
      </c>
      <c r="G418" s="14">
        <v>1354</v>
      </c>
      <c r="H418" s="14" t="s">
        <v>2161</v>
      </c>
      <c r="I418" s="15">
        <v>265000</v>
      </c>
      <c r="J418" s="14" t="s">
        <v>1193</v>
      </c>
      <c r="K418" s="157">
        <v>39696</v>
      </c>
      <c r="L418" s="14" t="s">
        <v>325</v>
      </c>
      <c r="M418" s="14"/>
    </row>
    <row r="419" spans="1:13">
      <c r="A419" s="14">
        <v>418</v>
      </c>
      <c r="B419" s="14" t="s">
        <v>3649</v>
      </c>
      <c r="C419" s="14" t="s">
        <v>4078</v>
      </c>
      <c r="D419" s="14" t="s">
        <v>1187</v>
      </c>
      <c r="E419" s="14">
        <v>1</v>
      </c>
      <c r="F419" s="15">
        <v>15000</v>
      </c>
      <c r="G419" s="14">
        <v>80</v>
      </c>
      <c r="H419" s="14" t="s">
        <v>8076</v>
      </c>
      <c r="I419" s="15">
        <v>4600</v>
      </c>
      <c r="J419" s="14" t="s">
        <v>36</v>
      </c>
      <c r="K419" s="157">
        <v>39696</v>
      </c>
      <c r="L419" s="14" t="s">
        <v>1552</v>
      </c>
      <c r="M419" s="14"/>
    </row>
    <row r="420" spans="1:13" ht="31.5">
      <c r="A420" s="14">
        <v>419</v>
      </c>
      <c r="B420" s="14" t="s">
        <v>3727</v>
      </c>
      <c r="C420" s="14" t="s">
        <v>3650</v>
      </c>
      <c r="D420" s="14" t="s">
        <v>1187</v>
      </c>
      <c r="E420" s="14" t="s">
        <v>8163</v>
      </c>
      <c r="F420" s="15">
        <v>2000</v>
      </c>
      <c r="G420" s="14">
        <v>212</v>
      </c>
      <c r="H420" s="14" t="s">
        <v>2325</v>
      </c>
      <c r="I420" s="15">
        <v>22000</v>
      </c>
      <c r="J420" s="14" t="s">
        <v>1193</v>
      </c>
      <c r="K420" s="157">
        <v>39696</v>
      </c>
      <c r="L420" s="14" t="s">
        <v>1189</v>
      </c>
      <c r="M420" s="14"/>
    </row>
    <row r="421" spans="1:13" ht="31.5">
      <c r="A421" s="14">
        <v>420</v>
      </c>
      <c r="B421" s="14" t="s">
        <v>6919</v>
      </c>
      <c r="C421" s="14" t="s">
        <v>3654</v>
      </c>
      <c r="D421" s="14" t="s">
        <v>1187</v>
      </c>
      <c r="E421" s="14">
        <v>1</v>
      </c>
      <c r="F421" s="15">
        <v>500</v>
      </c>
      <c r="G421" s="14">
        <v>358</v>
      </c>
      <c r="H421" s="14" t="s">
        <v>8087</v>
      </c>
      <c r="I421" s="15">
        <v>50000</v>
      </c>
      <c r="J421" s="14" t="s">
        <v>70</v>
      </c>
      <c r="K421" s="157">
        <v>39696</v>
      </c>
      <c r="L421" s="14" t="s">
        <v>1189</v>
      </c>
      <c r="M421" s="14"/>
    </row>
    <row r="422" spans="1:13" ht="31.5">
      <c r="A422" s="14">
        <v>421</v>
      </c>
      <c r="B422" s="14" t="s">
        <v>3657</v>
      </c>
      <c r="C422" s="14" t="s">
        <v>3658</v>
      </c>
      <c r="D422" s="14" t="s">
        <v>1187</v>
      </c>
      <c r="E422" s="14">
        <v>1</v>
      </c>
      <c r="F422" s="15">
        <v>500</v>
      </c>
      <c r="G422" s="14">
        <v>220</v>
      </c>
      <c r="H422" s="14" t="s">
        <v>8087</v>
      </c>
      <c r="I422" s="15">
        <v>26000</v>
      </c>
      <c r="J422" s="14" t="s">
        <v>1193</v>
      </c>
      <c r="K422" s="157">
        <v>39696</v>
      </c>
      <c r="L422" s="14" t="s">
        <v>1189</v>
      </c>
      <c r="M422" s="14"/>
    </row>
    <row r="423" spans="1:13" ht="31.5">
      <c r="A423" s="14">
        <v>422</v>
      </c>
      <c r="B423" s="14" t="s">
        <v>3659</v>
      </c>
      <c r="C423" s="14" t="s">
        <v>3660</v>
      </c>
      <c r="D423" s="14" t="s">
        <v>1187</v>
      </c>
      <c r="E423" s="14" t="s">
        <v>8163</v>
      </c>
      <c r="F423" s="15">
        <v>910</v>
      </c>
      <c r="G423" s="14">
        <v>468</v>
      </c>
      <c r="H423" s="14" t="s">
        <v>8087</v>
      </c>
      <c r="I423" s="15">
        <v>52000</v>
      </c>
      <c r="J423" s="14" t="s">
        <v>1193</v>
      </c>
      <c r="K423" s="157">
        <v>39696</v>
      </c>
      <c r="L423" s="14" t="s">
        <v>1189</v>
      </c>
      <c r="M423" s="14"/>
    </row>
    <row r="424" spans="1:13" ht="31.5">
      <c r="A424" s="14">
        <v>423</v>
      </c>
      <c r="B424" s="14" t="s">
        <v>3661</v>
      </c>
      <c r="C424" s="14" t="s">
        <v>2744</v>
      </c>
      <c r="D424" s="14" t="s">
        <v>1187</v>
      </c>
      <c r="E424" s="14">
        <v>1</v>
      </c>
      <c r="F424" s="15">
        <v>500</v>
      </c>
      <c r="G424" s="14">
        <v>688</v>
      </c>
      <c r="H424" s="14" t="s">
        <v>8087</v>
      </c>
      <c r="I424" s="15">
        <v>75000</v>
      </c>
      <c r="J424" s="14" t="s">
        <v>4935</v>
      </c>
      <c r="K424" s="157">
        <v>39696</v>
      </c>
      <c r="L424" s="14" t="s">
        <v>1189</v>
      </c>
      <c r="M424" s="14"/>
    </row>
    <row r="425" spans="1:13" ht="31.5">
      <c r="A425" s="14">
        <v>424</v>
      </c>
      <c r="B425" s="14" t="s">
        <v>3664</v>
      </c>
      <c r="C425" s="14" t="s">
        <v>1536</v>
      </c>
      <c r="D425" s="14" t="s">
        <v>4473</v>
      </c>
      <c r="E425" s="14">
        <v>1</v>
      </c>
      <c r="F425" s="15">
        <v>1000</v>
      </c>
      <c r="G425" s="14">
        <v>1372</v>
      </c>
      <c r="H425" s="14" t="s">
        <v>1228</v>
      </c>
      <c r="I425" s="15" t="s">
        <v>2750</v>
      </c>
      <c r="J425" s="14" t="s">
        <v>1193</v>
      </c>
      <c r="K425" s="157">
        <v>39696</v>
      </c>
      <c r="L425" s="14" t="s">
        <v>1552</v>
      </c>
      <c r="M425" s="14"/>
    </row>
    <row r="426" spans="1:13" ht="78.75">
      <c r="A426" s="14">
        <v>425</v>
      </c>
      <c r="B426" s="14" t="s">
        <v>7597</v>
      </c>
      <c r="C426" s="14" t="s">
        <v>7594</v>
      </c>
      <c r="D426" s="14" t="s">
        <v>1162</v>
      </c>
      <c r="E426" s="14">
        <v>1</v>
      </c>
      <c r="F426" s="15">
        <v>50000</v>
      </c>
      <c r="G426" s="14">
        <v>68</v>
      </c>
      <c r="H426" s="14" t="s">
        <v>8076</v>
      </c>
      <c r="I426" s="15">
        <v>5500</v>
      </c>
      <c r="J426" s="14" t="s">
        <v>1188</v>
      </c>
      <c r="K426" s="157">
        <v>39700</v>
      </c>
      <c r="L426" s="14" t="s">
        <v>1552</v>
      </c>
      <c r="M426" s="14"/>
    </row>
    <row r="427" spans="1:13" ht="63">
      <c r="A427" s="14">
        <v>426</v>
      </c>
      <c r="B427" s="14" t="s">
        <v>3259</v>
      </c>
      <c r="C427" s="14" t="s">
        <v>2087</v>
      </c>
      <c r="D427" s="14" t="s">
        <v>1187</v>
      </c>
      <c r="E427" s="14">
        <v>1</v>
      </c>
      <c r="F427" s="15">
        <v>530</v>
      </c>
      <c r="G427" s="14">
        <v>236</v>
      </c>
      <c r="H427" s="14" t="s">
        <v>8087</v>
      </c>
      <c r="I427" s="15">
        <v>32000</v>
      </c>
      <c r="J427" s="14" t="s">
        <v>36</v>
      </c>
      <c r="K427" s="14" t="s">
        <v>2088</v>
      </c>
      <c r="L427" s="14" t="s">
        <v>7600</v>
      </c>
      <c r="M427" s="14"/>
    </row>
    <row r="428" spans="1:13" ht="47.25">
      <c r="A428" s="14">
        <v>427</v>
      </c>
      <c r="B428" s="14" t="s">
        <v>1884</v>
      </c>
      <c r="C428" s="14" t="s">
        <v>3256</v>
      </c>
      <c r="D428" s="14" t="s">
        <v>1162</v>
      </c>
      <c r="E428" s="14">
        <v>2</v>
      </c>
      <c r="F428" s="15">
        <v>1000</v>
      </c>
      <c r="G428" s="14">
        <v>192</v>
      </c>
      <c r="H428" s="14" t="s">
        <v>8087</v>
      </c>
      <c r="I428" s="15">
        <v>23000</v>
      </c>
      <c r="J428" s="14" t="s">
        <v>36</v>
      </c>
      <c r="K428" s="14" t="s">
        <v>2091</v>
      </c>
      <c r="L428" s="14" t="s">
        <v>7600</v>
      </c>
      <c r="M428" s="14"/>
    </row>
    <row r="429" spans="1:13" ht="47.25">
      <c r="A429" s="14">
        <v>428</v>
      </c>
      <c r="B429" s="14" t="s">
        <v>3257</v>
      </c>
      <c r="C429" s="14" t="s">
        <v>3258</v>
      </c>
      <c r="D429" s="14" t="s">
        <v>1421</v>
      </c>
      <c r="E429" s="14" t="s">
        <v>8163</v>
      </c>
      <c r="F429" s="15">
        <v>454</v>
      </c>
      <c r="G429" s="14">
        <v>440</v>
      </c>
      <c r="H429" s="14" t="s">
        <v>8087</v>
      </c>
      <c r="I429" s="15">
        <v>0</v>
      </c>
      <c r="J429" s="14" t="s">
        <v>36</v>
      </c>
      <c r="K429" s="14" t="s">
        <v>2091</v>
      </c>
      <c r="L429" s="14" t="s">
        <v>5216</v>
      </c>
      <c r="M429" s="14"/>
    </row>
    <row r="430" spans="1:13" ht="31.5">
      <c r="A430" s="14">
        <v>429</v>
      </c>
      <c r="B430" s="14" t="s">
        <v>8094</v>
      </c>
      <c r="C430" s="14" t="s">
        <v>2090</v>
      </c>
      <c r="D430" s="14" t="s">
        <v>1187</v>
      </c>
      <c r="E430" s="14">
        <v>2</v>
      </c>
      <c r="F430" s="15">
        <v>1500</v>
      </c>
      <c r="G430" s="14">
        <v>252</v>
      </c>
      <c r="H430" s="15" t="s">
        <v>8076</v>
      </c>
      <c r="I430" s="15">
        <v>25000</v>
      </c>
      <c r="J430" s="14" t="s">
        <v>36</v>
      </c>
      <c r="K430" s="14" t="s">
        <v>2091</v>
      </c>
      <c r="L430" s="14" t="s">
        <v>7600</v>
      </c>
      <c r="M430" s="14"/>
    </row>
    <row r="431" spans="1:13" ht="63">
      <c r="A431" s="14">
        <v>430</v>
      </c>
      <c r="B431" s="14" t="s">
        <v>2093</v>
      </c>
      <c r="C431" s="14" t="s">
        <v>2094</v>
      </c>
      <c r="D431" s="14" t="s">
        <v>1187</v>
      </c>
      <c r="E431" s="14">
        <v>1</v>
      </c>
      <c r="F431" s="15">
        <v>1000</v>
      </c>
      <c r="G431" s="14">
        <v>232</v>
      </c>
      <c r="H431" s="15" t="s">
        <v>8076</v>
      </c>
      <c r="I431" s="15">
        <v>26000</v>
      </c>
      <c r="J431" s="14" t="s">
        <v>60</v>
      </c>
      <c r="K431" s="14" t="s">
        <v>2091</v>
      </c>
      <c r="L431" s="14" t="s">
        <v>7600</v>
      </c>
      <c r="M431" s="14"/>
    </row>
    <row r="432" spans="1:13" ht="78.75">
      <c r="A432" s="14">
        <v>431</v>
      </c>
      <c r="B432" s="14" t="s">
        <v>10872</v>
      </c>
      <c r="C432" s="14" t="s">
        <v>2744</v>
      </c>
      <c r="D432" s="14" t="s">
        <v>1187</v>
      </c>
      <c r="E432" s="14">
        <v>1</v>
      </c>
      <c r="F432" s="15">
        <v>610</v>
      </c>
      <c r="G432" s="14">
        <v>712</v>
      </c>
      <c r="H432" s="14" t="s">
        <v>8087</v>
      </c>
      <c r="I432" s="15">
        <v>95000</v>
      </c>
      <c r="J432" s="14" t="s">
        <v>4935</v>
      </c>
      <c r="K432" s="14" t="s">
        <v>10873</v>
      </c>
      <c r="L432" s="14" t="s">
        <v>7600</v>
      </c>
      <c r="M432" s="14"/>
    </row>
    <row r="433" spans="1:13" ht="78.75">
      <c r="A433" s="14">
        <v>432</v>
      </c>
      <c r="B433" s="14" t="s">
        <v>4436</v>
      </c>
      <c r="C433" s="14" t="s">
        <v>4437</v>
      </c>
      <c r="D433" s="14" t="s">
        <v>1187</v>
      </c>
      <c r="E433" s="14" t="s">
        <v>8163</v>
      </c>
      <c r="F433" s="15">
        <v>1350</v>
      </c>
      <c r="G433" s="14">
        <v>240</v>
      </c>
      <c r="H433" s="14" t="s">
        <v>8076</v>
      </c>
      <c r="I433" s="15">
        <v>27000</v>
      </c>
      <c r="J433" s="14" t="s">
        <v>1188</v>
      </c>
      <c r="K433" s="14" t="s">
        <v>4438</v>
      </c>
      <c r="L433" s="14" t="s">
        <v>7452</v>
      </c>
      <c r="M433" s="14"/>
    </row>
    <row r="434" spans="1:13" ht="31.5">
      <c r="A434" s="14">
        <v>433</v>
      </c>
      <c r="B434" s="14" t="s">
        <v>5488</v>
      </c>
      <c r="C434" s="14" t="s">
        <v>5489</v>
      </c>
      <c r="D434" s="14" t="s">
        <v>1162</v>
      </c>
      <c r="E434" s="14">
        <v>1</v>
      </c>
      <c r="F434" s="15">
        <v>1731</v>
      </c>
      <c r="G434" s="14">
        <v>442</v>
      </c>
      <c r="H434" s="14" t="s">
        <v>2161</v>
      </c>
      <c r="I434" s="15">
        <v>0</v>
      </c>
      <c r="J434" s="14" t="s">
        <v>1188</v>
      </c>
      <c r="K434" s="14" t="s">
        <v>5511</v>
      </c>
      <c r="L434" s="14" t="s">
        <v>1552</v>
      </c>
      <c r="M434" s="14"/>
    </row>
    <row r="435" spans="1:13" ht="47.25">
      <c r="A435" s="14">
        <v>434</v>
      </c>
      <c r="B435" s="14" t="s">
        <v>3696</v>
      </c>
      <c r="C435" s="14" t="s">
        <v>5489</v>
      </c>
      <c r="D435" s="14" t="s">
        <v>1162</v>
      </c>
      <c r="E435" s="14">
        <v>1</v>
      </c>
      <c r="F435" s="15">
        <v>1731</v>
      </c>
      <c r="G435" s="14">
        <v>432</v>
      </c>
      <c r="H435" s="14" t="s">
        <v>2161</v>
      </c>
      <c r="I435" s="15">
        <v>0</v>
      </c>
      <c r="J435" s="14" t="s">
        <v>1188</v>
      </c>
      <c r="K435" s="14" t="s">
        <v>5511</v>
      </c>
      <c r="L435" s="14" t="s">
        <v>1552</v>
      </c>
      <c r="M435" s="14"/>
    </row>
    <row r="436" spans="1:13" ht="47.25">
      <c r="A436" s="14">
        <v>435</v>
      </c>
      <c r="B436" s="14" t="s">
        <v>5498</v>
      </c>
      <c r="C436" s="14" t="s">
        <v>5499</v>
      </c>
      <c r="D436" s="14" t="s">
        <v>1187</v>
      </c>
      <c r="E436" s="14">
        <v>1</v>
      </c>
      <c r="F436" s="15">
        <v>550</v>
      </c>
      <c r="G436" s="14">
        <v>300</v>
      </c>
      <c r="H436" s="14" t="s">
        <v>8087</v>
      </c>
      <c r="I436" s="15">
        <v>42000</v>
      </c>
      <c r="J436" s="14" t="s">
        <v>70</v>
      </c>
      <c r="K436" s="14" t="s">
        <v>5500</v>
      </c>
      <c r="L436" s="14" t="s">
        <v>7600</v>
      </c>
      <c r="M436" s="14"/>
    </row>
    <row r="437" spans="1:13" ht="31.5">
      <c r="A437" s="14">
        <v>436</v>
      </c>
      <c r="B437" s="14" t="s">
        <v>6594</v>
      </c>
      <c r="C437" s="14" t="s">
        <v>5508</v>
      </c>
      <c r="D437" s="14" t="s">
        <v>1187</v>
      </c>
      <c r="E437" s="14">
        <v>1</v>
      </c>
      <c r="F437" s="15">
        <v>440</v>
      </c>
      <c r="G437" s="14">
        <v>288</v>
      </c>
      <c r="H437" s="14" t="s">
        <v>8087</v>
      </c>
      <c r="I437" s="15">
        <v>40000</v>
      </c>
      <c r="J437" s="14" t="s">
        <v>1193</v>
      </c>
      <c r="K437" s="14" t="s">
        <v>5500</v>
      </c>
      <c r="L437" s="14" t="s">
        <v>7600</v>
      </c>
      <c r="M437" s="14"/>
    </row>
    <row r="438" spans="1:13" ht="47.25">
      <c r="A438" s="14">
        <v>437</v>
      </c>
      <c r="B438" s="14" t="s">
        <v>1467</v>
      </c>
      <c r="C438" s="14" t="s">
        <v>6593</v>
      </c>
      <c r="D438" s="14" t="s">
        <v>1192</v>
      </c>
      <c r="E438" s="14">
        <v>1</v>
      </c>
      <c r="F438" s="15">
        <v>450</v>
      </c>
      <c r="G438" s="14">
        <v>498</v>
      </c>
      <c r="H438" s="14" t="s">
        <v>1228</v>
      </c>
      <c r="I438" s="15">
        <v>118000</v>
      </c>
      <c r="J438" s="14" t="s">
        <v>4935</v>
      </c>
      <c r="K438" s="83">
        <v>39722</v>
      </c>
      <c r="L438" s="14" t="s">
        <v>1197</v>
      </c>
      <c r="M438" s="14"/>
    </row>
    <row r="439" spans="1:13" ht="63">
      <c r="A439" s="14">
        <v>438</v>
      </c>
      <c r="B439" s="14" t="s">
        <v>2590</v>
      </c>
      <c r="C439" s="14" t="s">
        <v>280</v>
      </c>
      <c r="D439" s="14" t="s">
        <v>1192</v>
      </c>
      <c r="E439" s="14">
        <v>1</v>
      </c>
      <c r="F439" s="15">
        <v>1310</v>
      </c>
      <c r="G439" s="14">
        <v>348</v>
      </c>
      <c r="H439" s="14" t="s">
        <v>8087</v>
      </c>
      <c r="I439" s="15">
        <v>48000</v>
      </c>
      <c r="J439" s="14" t="s">
        <v>1188</v>
      </c>
      <c r="K439" s="83">
        <v>39722</v>
      </c>
      <c r="L439" s="14" t="s">
        <v>7600</v>
      </c>
      <c r="M439" s="14"/>
    </row>
    <row r="440" spans="1:13" ht="47.25">
      <c r="A440" s="14">
        <v>439</v>
      </c>
      <c r="B440" s="14" t="s">
        <v>7681</v>
      </c>
      <c r="C440" s="14" t="s">
        <v>6595</v>
      </c>
      <c r="D440" s="14" t="s">
        <v>1162</v>
      </c>
      <c r="E440" s="14">
        <v>1</v>
      </c>
      <c r="F440" s="15">
        <v>1000</v>
      </c>
      <c r="G440" s="14">
        <v>206</v>
      </c>
      <c r="H440" s="14" t="s">
        <v>8087</v>
      </c>
      <c r="I440" s="15">
        <v>0</v>
      </c>
      <c r="J440" s="14" t="s">
        <v>1193</v>
      </c>
      <c r="K440" s="83">
        <v>39722</v>
      </c>
      <c r="L440" s="14" t="s">
        <v>1552</v>
      </c>
      <c r="M440" s="14"/>
    </row>
    <row r="441" spans="1:13" ht="31.5">
      <c r="A441" s="14">
        <v>440</v>
      </c>
      <c r="B441" s="14" t="s">
        <v>4352</v>
      </c>
      <c r="C441" s="14" t="s">
        <v>4353</v>
      </c>
      <c r="D441" s="14" t="s">
        <v>1162</v>
      </c>
      <c r="E441" s="14">
        <v>1</v>
      </c>
      <c r="F441" s="15">
        <v>520</v>
      </c>
      <c r="G441" s="14">
        <v>100</v>
      </c>
      <c r="H441" s="14" t="s">
        <v>4354</v>
      </c>
      <c r="I441" s="15">
        <v>0</v>
      </c>
      <c r="J441" s="14" t="s">
        <v>1193</v>
      </c>
      <c r="K441" s="83">
        <v>39722</v>
      </c>
      <c r="L441" s="14" t="s">
        <v>11936</v>
      </c>
      <c r="M441" s="14" t="s">
        <v>4355</v>
      </c>
    </row>
    <row r="442" spans="1:13" ht="63">
      <c r="A442" s="14">
        <v>441</v>
      </c>
      <c r="B442" s="14" t="s">
        <v>281</v>
      </c>
      <c r="C442" s="14" t="s">
        <v>282</v>
      </c>
      <c r="D442" s="14" t="s">
        <v>1162</v>
      </c>
      <c r="E442" s="14">
        <v>1</v>
      </c>
      <c r="F442" s="15">
        <v>350</v>
      </c>
      <c r="G442" s="14">
        <v>218</v>
      </c>
      <c r="H442" s="14" t="s">
        <v>8087</v>
      </c>
      <c r="I442" s="15">
        <v>0</v>
      </c>
      <c r="J442" s="14" t="s">
        <v>1193</v>
      </c>
      <c r="K442" s="83">
        <v>39722</v>
      </c>
      <c r="L442" s="14" t="s">
        <v>283</v>
      </c>
      <c r="M442" s="14"/>
    </row>
    <row r="443" spans="1:13" ht="31.5">
      <c r="A443" s="14">
        <v>442</v>
      </c>
      <c r="B443" s="14" t="s">
        <v>11939</v>
      </c>
      <c r="C443" s="14" t="s">
        <v>11940</v>
      </c>
      <c r="D443" s="14" t="s">
        <v>1421</v>
      </c>
      <c r="E443" s="14">
        <v>1</v>
      </c>
      <c r="F443" s="15">
        <v>500</v>
      </c>
      <c r="G443" s="14">
        <v>258</v>
      </c>
      <c r="H443" s="14" t="s">
        <v>8087</v>
      </c>
      <c r="I443" s="15">
        <v>0</v>
      </c>
      <c r="J443" s="14" t="s">
        <v>1193</v>
      </c>
      <c r="K443" s="159">
        <v>39722</v>
      </c>
      <c r="L443" s="14" t="s">
        <v>11941</v>
      </c>
      <c r="M443" s="14"/>
    </row>
    <row r="444" spans="1:13" ht="31.5">
      <c r="A444" s="14">
        <v>443</v>
      </c>
      <c r="B444" s="14" t="s">
        <v>4357</v>
      </c>
      <c r="C444" s="14" t="s">
        <v>4358</v>
      </c>
      <c r="D444" s="14" t="s">
        <v>1187</v>
      </c>
      <c r="E444" s="14">
        <v>1</v>
      </c>
      <c r="F444" s="15">
        <v>5000</v>
      </c>
      <c r="G444" s="14">
        <v>224</v>
      </c>
      <c r="H444" s="14" t="s">
        <v>2161</v>
      </c>
      <c r="I444" s="15">
        <v>0</v>
      </c>
      <c r="J444" s="14" t="s">
        <v>1193</v>
      </c>
      <c r="K444" s="83">
        <v>39722</v>
      </c>
      <c r="L444" s="14" t="s">
        <v>4359</v>
      </c>
      <c r="M444" s="14"/>
    </row>
    <row r="445" spans="1:13" ht="47.25">
      <c r="A445" s="14">
        <v>444</v>
      </c>
      <c r="B445" s="14" t="s">
        <v>1468</v>
      </c>
      <c r="C445" s="14" t="s">
        <v>1469</v>
      </c>
      <c r="D445" s="14" t="s">
        <v>1187</v>
      </c>
      <c r="E445" s="14" t="s">
        <v>8163</v>
      </c>
      <c r="F445" s="15">
        <v>1000</v>
      </c>
      <c r="G445" s="14">
        <v>888</v>
      </c>
      <c r="H445" s="14" t="s">
        <v>2161</v>
      </c>
      <c r="I445" s="15">
        <v>150000</v>
      </c>
      <c r="J445" s="14" t="s">
        <v>4935</v>
      </c>
      <c r="K445" s="83">
        <v>39722</v>
      </c>
      <c r="L445" s="14" t="s">
        <v>7600</v>
      </c>
      <c r="M445" s="14"/>
    </row>
    <row r="446" spans="1:13" ht="47.25">
      <c r="A446" s="14">
        <v>445</v>
      </c>
      <c r="B446" s="14" t="s">
        <v>2589</v>
      </c>
      <c r="C446" s="14" t="s">
        <v>2744</v>
      </c>
      <c r="D446" s="14" t="s">
        <v>1187</v>
      </c>
      <c r="E446" s="14" t="s">
        <v>8163</v>
      </c>
      <c r="F446" s="15">
        <v>620</v>
      </c>
      <c r="G446" s="14">
        <v>856</v>
      </c>
      <c r="H446" s="14" t="s">
        <v>8087</v>
      </c>
      <c r="I446" s="15">
        <v>112000</v>
      </c>
      <c r="J446" s="14" t="s">
        <v>4935</v>
      </c>
      <c r="K446" s="83">
        <v>39722</v>
      </c>
      <c r="L446" s="14" t="s">
        <v>7600</v>
      </c>
      <c r="M446" s="14"/>
    </row>
    <row r="447" spans="1:13" ht="47.25">
      <c r="A447" s="14">
        <v>446</v>
      </c>
      <c r="B447" s="14" t="s">
        <v>339</v>
      </c>
      <c r="C447" s="14" t="s">
        <v>9253</v>
      </c>
      <c r="D447" s="14" t="s">
        <v>1421</v>
      </c>
      <c r="E447" s="14">
        <v>1</v>
      </c>
      <c r="F447" s="15">
        <v>1000</v>
      </c>
      <c r="G447" s="14">
        <v>716</v>
      </c>
      <c r="H447" s="14" t="s">
        <v>3701</v>
      </c>
      <c r="I447" s="15">
        <v>75000</v>
      </c>
      <c r="J447" s="14" t="s">
        <v>60</v>
      </c>
      <c r="K447" s="157">
        <v>39725</v>
      </c>
      <c r="L447" s="14" t="s">
        <v>340</v>
      </c>
      <c r="M447" s="14"/>
    </row>
    <row r="448" spans="1:13">
      <c r="A448" s="14">
        <v>447</v>
      </c>
      <c r="B448" s="21" t="s">
        <v>326</v>
      </c>
      <c r="C448" s="21" t="s">
        <v>2744</v>
      </c>
      <c r="D448" s="14" t="s">
        <v>1187</v>
      </c>
      <c r="E448" s="21">
        <v>1</v>
      </c>
      <c r="F448" s="22">
        <v>500</v>
      </c>
      <c r="G448" s="21">
        <v>268</v>
      </c>
      <c r="H448" s="21" t="s">
        <v>8076</v>
      </c>
      <c r="I448" s="22">
        <v>25000</v>
      </c>
      <c r="J448" s="21" t="s">
        <v>4935</v>
      </c>
      <c r="K448" s="42">
        <v>39725</v>
      </c>
      <c r="L448" s="21" t="s">
        <v>1189</v>
      </c>
    </row>
    <row r="449" spans="1:13" ht="31.5">
      <c r="A449" s="14">
        <v>448</v>
      </c>
      <c r="B449" s="21" t="s">
        <v>327</v>
      </c>
      <c r="C449" s="21" t="s">
        <v>2744</v>
      </c>
      <c r="D449" s="14" t="s">
        <v>1187</v>
      </c>
      <c r="E449" s="21" t="s">
        <v>8163</v>
      </c>
      <c r="F449" s="22">
        <v>540</v>
      </c>
      <c r="G449" s="21">
        <v>784</v>
      </c>
      <c r="H449" s="21" t="s">
        <v>8087</v>
      </c>
      <c r="I449" s="22">
        <v>85000</v>
      </c>
      <c r="J449" s="21" t="s">
        <v>4935</v>
      </c>
      <c r="K449" s="42">
        <v>39725</v>
      </c>
      <c r="L449" s="21" t="s">
        <v>1189</v>
      </c>
    </row>
    <row r="450" spans="1:13" ht="31.5">
      <c r="A450" s="14">
        <v>449</v>
      </c>
      <c r="B450" s="21" t="s">
        <v>328</v>
      </c>
      <c r="C450" s="21" t="s">
        <v>2744</v>
      </c>
      <c r="D450" s="21" t="s">
        <v>1187</v>
      </c>
      <c r="E450" s="21" t="s">
        <v>8163</v>
      </c>
      <c r="F450" s="22">
        <v>4100</v>
      </c>
      <c r="G450" s="21">
        <v>256</v>
      </c>
      <c r="H450" s="21" t="s">
        <v>8087</v>
      </c>
      <c r="I450" s="22">
        <v>30000</v>
      </c>
      <c r="J450" s="21" t="s">
        <v>4935</v>
      </c>
      <c r="K450" s="42">
        <v>39725</v>
      </c>
      <c r="L450" s="21" t="s">
        <v>1189</v>
      </c>
    </row>
    <row r="451" spans="1:13" ht="31.5">
      <c r="A451" s="14">
        <v>450</v>
      </c>
      <c r="B451" s="21" t="s">
        <v>3007</v>
      </c>
      <c r="C451" s="21" t="s">
        <v>3011</v>
      </c>
      <c r="D451" s="21" t="s">
        <v>1187</v>
      </c>
      <c r="E451" s="21" t="s">
        <v>8163</v>
      </c>
      <c r="F451" s="22">
        <v>1000</v>
      </c>
      <c r="G451" s="21">
        <v>320</v>
      </c>
      <c r="H451" s="21" t="s">
        <v>7638</v>
      </c>
      <c r="I451" s="22">
        <v>35000</v>
      </c>
      <c r="J451" s="21" t="s">
        <v>36</v>
      </c>
      <c r="K451" s="42">
        <v>39725</v>
      </c>
      <c r="L451" s="21" t="s">
        <v>1189</v>
      </c>
    </row>
    <row r="452" spans="1:13" ht="31.5">
      <c r="A452" s="14">
        <v>451</v>
      </c>
      <c r="B452" s="21" t="s">
        <v>336</v>
      </c>
      <c r="C452" s="21" t="s">
        <v>337</v>
      </c>
      <c r="D452" s="21" t="s">
        <v>1187</v>
      </c>
      <c r="E452" s="21">
        <v>1</v>
      </c>
      <c r="F452" s="22">
        <v>500</v>
      </c>
      <c r="G452" s="21">
        <v>380</v>
      </c>
      <c r="H452" s="21" t="s">
        <v>338</v>
      </c>
      <c r="I452" s="22">
        <v>57000</v>
      </c>
      <c r="J452" s="21" t="s">
        <v>70</v>
      </c>
      <c r="K452" s="42">
        <v>39725</v>
      </c>
      <c r="L452" s="21" t="s">
        <v>1189</v>
      </c>
    </row>
    <row r="453" spans="1:13" ht="47.25">
      <c r="A453" s="14">
        <v>452</v>
      </c>
      <c r="B453" s="21" t="s">
        <v>329</v>
      </c>
      <c r="C453" s="21" t="s">
        <v>330</v>
      </c>
      <c r="D453" s="21" t="s">
        <v>4473</v>
      </c>
      <c r="E453" s="21" t="s">
        <v>8163</v>
      </c>
      <c r="F453" s="22">
        <v>2000</v>
      </c>
      <c r="G453" s="21">
        <v>572</v>
      </c>
      <c r="H453" s="21" t="s">
        <v>8087</v>
      </c>
      <c r="I453" s="22">
        <v>70000</v>
      </c>
      <c r="J453" s="21" t="s">
        <v>36</v>
      </c>
      <c r="K453" s="42">
        <v>39725</v>
      </c>
      <c r="L453" s="21" t="s">
        <v>1189</v>
      </c>
    </row>
    <row r="454" spans="1:13" ht="47.25">
      <c r="A454" s="14">
        <v>453</v>
      </c>
      <c r="B454" s="21" t="s">
        <v>331</v>
      </c>
      <c r="C454" s="21" t="s">
        <v>330</v>
      </c>
      <c r="D454" s="21" t="s">
        <v>4473</v>
      </c>
      <c r="E454" s="21" t="s">
        <v>8163</v>
      </c>
      <c r="F454" s="22">
        <v>2000</v>
      </c>
      <c r="G454" s="21">
        <v>598</v>
      </c>
      <c r="H454" s="21" t="s">
        <v>8087</v>
      </c>
      <c r="I454" s="22">
        <v>73000</v>
      </c>
      <c r="J454" s="21" t="s">
        <v>36</v>
      </c>
      <c r="K454" s="42">
        <v>39725</v>
      </c>
      <c r="L454" s="21" t="s">
        <v>1189</v>
      </c>
    </row>
    <row r="455" spans="1:13" ht="63">
      <c r="A455" s="14">
        <v>454</v>
      </c>
      <c r="B455" s="21" t="s">
        <v>332</v>
      </c>
      <c r="C455" s="21" t="s">
        <v>333</v>
      </c>
      <c r="D455" s="21" t="s">
        <v>4473</v>
      </c>
      <c r="E455" s="21" t="s">
        <v>8163</v>
      </c>
      <c r="F455" s="22">
        <v>700</v>
      </c>
      <c r="G455" s="21">
        <v>388</v>
      </c>
      <c r="H455" s="21" t="s">
        <v>8087</v>
      </c>
      <c r="I455" s="22" t="s">
        <v>2750</v>
      </c>
      <c r="J455" s="21" t="s">
        <v>36</v>
      </c>
      <c r="K455" s="42">
        <v>39725</v>
      </c>
      <c r="L455" s="21" t="s">
        <v>73</v>
      </c>
    </row>
    <row r="456" spans="1:13" ht="63">
      <c r="A456" s="14">
        <v>455</v>
      </c>
      <c r="B456" s="14" t="s">
        <v>334</v>
      </c>
      <c r="C456" s="14" t="s">
        <v>335</v>
      </c>
      <c r="D456" s="14" t="s">
        <v>4473</v>
      </c>
      <c r="E456" s="14">
        <v>1</v>
      </c>
      <c r="F456" s="15">
        <v>1500</v>
      </c>
      <c r="G456" s="14">
        <v>524</v>
      </c>
      <c r="H456" s="14" t="s">
        <v>8087</v>
      </c>
      <c r="I456" s="15" t="s">
        <v>2750</v>
      </c>
      <c r="J456" s="14" t="s">
        <v>1193</v>
      </c>
      <c r="K456" s="157">
        <v>39725</v>
      </c>
      <c r="L456" s="14" t="s">
        <v>73</v>
      </c>
      <c r="M456" s="14"/>
    </row>
    <row r="457" spans="1:13" ht="47.25">
      <c r="A457" s="14">
        <v>456</v>
      </c>
      <c r="B457" s="14" t="s">
        <v>4388</v>
      </c>
      <c r="C457" s="14" t="s">
        <v>4389</v>
      </c>
      <c r="D457" s="14" t="s">
        <v>1162</v>
      </c>
      <c r="E457" s="14">
        <v>1</v>
      </c>
      <c r="F457" s="15">
        <v>1000</v>
      </c>
      <c r="G457" s="14">
        <v>176</v>
      </c>
      <c r="H457" s="14" t="s">
        <v>8076</v>
      </c>
      <c r="I457" s="15">
        <v>30000</v>
      </c>
      <c r="J457" s="14" t="s">
        <v>1188</v>
      </c>
      <c r="K457" s="157">
        <v>39727</v>
      </c>
      <c r="L457" s="14" t="s">
        <v>7600</v>
      </c>
      <c r="M457" s="14"/>
    </row>
    <row r="458" spans="1:13" ht="63">
      <c r="A458" s="14">
        <v>457</v>
      </c>
      <c r="B458" s="14" t="s">
        <v>284</v>
      </c>
      <c r="C458" s="14" t="s">
        <v>285</v>
      </c>
      <c r="D458" s="14" t="s">
        <v>1192</v>
      </c>
      <c r="E458" s="14">
        <v>1</v>
      </c>
      <c r="F458" s="15">
        <v>800</v>
      </c>
      <c r="G458" s="14">
        <v>272</v>
      </c>
      <c r="H458" s="14" t="s">
        <v>8087</v>
      </c>
      <c r="I458" s="15">
        <v>38000</v>
      </c>
      <c r="J458" s="14" t="s">
        <v>1193</v>
      </c>
      <c r="K458" s="159">
        <v>39729</v>
      </c>
      <c r="L458" s="14" t="s">
        <v>7600</v>
      </c>
      <c r="M458" s="14"/>
    </row>
    <row r="459" spans="1:13" ht="63">
      <c r="A459" s="14">
        <v>458</v>
      </c>
      <c r="B459" s="14" t="s">
        <v>1013</v>
      </c>
      <c r="C459" s="14" t="s">
        <v>1014</v>
      </c>
      <c r="D459" s="14" t="s">
        <v>1187</v>
      </c>
      <c r="E459" s="14" t="s">
        <v>8163</v>
      </c>
      <c r="F459" s="15">
        <v>3000</v>
      </c>
      <c r="G459" s="14">
        <v>368</v>
      </c>
      <c r="H459" s="14" t="s">
        <v>1015</v>
      </c>
      <c r="I459" s="15">
        <v>38000</v>
      </c>
      <c r="J459" s="14" t="s">
        <v>1188</v>
      </c>
      <c r="K459" s="157">
        <v>39730</v>
      </c>
      <c r="L459" s="14" t="s">
        <v>7600</v>
      </c>
      <c r="M459" s="14"/>
    </row>
    <row r="460" spans="1:13" ht="47.25">
      <c r="A460" s="14">
        <v>459</v>
      </c>
      <c r="B460" s="14" t="s">
        <v>4344</v>
      </c>
      <c r="C460" s="14" t="s">
        <v>4345</v>
      </c>
      <c r="D460" s="14" t="s">
        <v>1162</v>
      </c>
      <c r="E460" s="14">
        <v>1</v>
      </c>
      <c r="F460" s="15">
        <v>2030</v>
      </c>
      <c r="G460" s="14">
        <v>88</v>
      </c>
      <c r="H460" s="14" t="s">
        <v>1015</v>
      </c>
      <c r="I460" s="15">
        <v>0</v>
      </c>
      <c r="J460" s="14" t="s">
        <v>4935</v>
      </c>
      <c r="K460" s="157">
        <v>39731</v>
      </c>
      <c r="L460" s="14" t="s">
        <v>4346</v>
      </c>
      <c r="M460" s="14"/>
    </row>
    <row r="461" spans="1:13" ht="31.5">
      <c r="A461" s="14">
        <v>460</v>
      </c>
      <c r="B461" s="14" t="s">
        <v>261</v>
      </c>
      <c r="C461" s="14" t="s">
        <v>2744</v>
      </c>
      <c r="D461" s="14" t="s">
        <v>1187</v>
      </c>
      <c r="E461" s="14">
        <v>1</v>
      </c>
      <c r="F461" s="15">
        <v>1000</v>
      </c>
      <c r="G461" s="14">
        <v>92</v>
      </c>
      <c r="H461" s="14" t="s">
        <v>8076</v>
      </c>
      <c r="I461" s="15">
        <v>13000</v>
      </c>
      <c r="J461" s="14" t="s">
        <v>4935</v>
      </c>
      <c r="K461" s="157">
        <v>39732</v>
      </c>
      <c r="L461" s="14" t="s">
        <v>7600</v>
      </c>
      <c r="M461" s="14"/>
    </row>
    <row r="462" spans="1:13" ht="31.5">
      <c r="A462" s="14">
        <v>461</v>
      </c>
      <c r="B462" s="14" t="s">
        <v>1196</v>
      </c>
      <c r="C462" s="14" t="s">
        <v>2744</v>
      </c>
      <c r="D462" s="14" t="s">
        <v>1187</v>
      </c>
      <c r="E462" s="14" t="s">
        <v>8163</v>
      </c>
      <c r="F462" s="15">
        <v>1500</v>
      </c>
      <c r="G462" s="14">
        <v>148</v>
      </c>
      <c r="H462" s="14" t="s">
        <v>8076</v>
      </c>
      <c r="I462" s="15">
        <v>19000</v>
      </c>
      <c r="J462" s="14" t="s">
        <v>4935</v>
      </c>
      <c r="K462" s="14" t="s">
        <v>1198</v>
      </c>
      <c r="L462" s="14" t="s">
        <v>1197</v>
      </c>
      <c r="M462" s="14"/>
    </row>
    <row r="463" spans="1:13" ht="31.5">
      <c r="A463" s="14">
        <v>462</v>
      </c>
      <c r="B463" s="14" t="s">
        <v>1199</v>
      </c>
      <c r="C463" s="14" t="s">
        <v>2744</v>
      </c>
      <c r="D463" s="14" t="s">
        <v>1187</v>
      </c>
      <c r="E463" s="14" t="s">
        <v>8163</v>
      </c>
      <c r="F463" s="15">
        <v>1000</v>
      </c>
      <c r="G463" s="14">
        <v>40</v>
      </c>
      <c r="H463" s="14" t="s">
        <v>8076</v>
      </c>
      <c r="I463" s="15">
        <v>8000</v>
      </c>
      <c r="J463" s="14" t="s">
        <v>4935</v>
      </c>
      <c r="K463" s="14" t="s">
        <v>1198</v>
      </c>
      <c r="L463" s="14" t="s">
        <v>1197</v>
      </c>
      <c r="M463" s="14"/>
    </row>
    <row r="464" spans="1:13" ht="47.25">
      <c r="A464" s="14">
        <v>463</v>
      </c>
      <c r="B464" s="14" t="s">
        <v>286</v>
      </c>
      <c r="C464" s="14" t="s">
        <v>4408</v>
      </c>
      <c r="D464" s="14" t="s">
        <v>1187</v>
      </c>
      <c r="E464" s="14">
        <v>1</v>
      </c>
      <c r="F464" s="15">
        <v>740</v>
      </c>
      <c r="G464" s="14">
        <v>584</v>
      </c>
      <c r="H464" s="14" t="s">
        <v>8087</v>
      </c>
      <c r="I464" s="15">
        <v>66000</v>
      </c>
      <c r="J464" s="14" t="s">
        <v>70</v>
      </c>
      <c r="K464" s="14" t="s">
        <v>9132</v>
      </c>
      <c r="L464" s="14" t="s">
        <v>9131</v>
      </c>
      <c r="M464" s="14"/>
    </row>
    <row r="465" spans="1:13" ht="47.25">
      <c r="A465" s="14">
        <v>464</v>
      </c>
      <c r="B465" s="14" t="s">
        <v>10232</v>
      </c>
      <c r="C465" s="14" t="s">
        <v>2744</v>
      </c>
      <c r="D465" s="14" t="s">
        <v>1187</v>
      </c>
      <c r="E465" s="14">
        <v>1</v>
      </c>
      <c r="F465" s="15">
        <v>620</v>
      </c>
      <c r="G465" s="14">
        <v>200</v>
      </c>
      <c r="H465" s="14" t="s">
        <v>8076</v>
      </c>
      <c r="I465" s="15">
        <v>19000</v>
      </c>
      <c r="J465" s="14" t="s">
        <v>4935</v>
      </c>
      <c r="K465" s="14" t="s">
        <v>9132</v>
      </c>
      <c r="L465" s="14" t="s">
        <v>10233</v>
      </c>
      <c r="M465" s="14"/>
    </row>
    <row r="466" spans="1:13" ht="31.5">
      <c r="A466" s="14">
        <v>465</v>
      </c>
      <c r="B466" s="14" t="s">
        <v>3723</v>
      </c>
      <c r="C466" s="14" t="s">
        <v>2744</v>
      </c>
      <c r="D466" s="14" t="s">
        <v>1162</v>
      </c>
      <c r="E466" s="14">
        <v>1</v>
      </c>
      <c r="F466" s="15">
        <v>1000</v>
      </c>
      <c r="G466" s="14">
        <v>48</v>
      </c>
      <c r="H466" s="14" t="s">
        <v>3449</v>
      </c>
      <c r="I466" s="15">
        <v>6000</v>
      </c>
      <c r="J466" s="14" t="s">
        <v>1193</v>
      </c>
      <c r="K466" s="14" t="s">
        <v>4649</v>
      </c>
      <c r="L466" s="14" t="s">
        <v>7600</v>
      </c>
      <c r="M466" s="14"/>
    </row>
    <row r="467" spans="1:13" ht="267.75">
      <c r="A467" s="14">
        <v>466</v>
      </c>
      <c r="B467" s="14" t="s">
        <v>3442</v>
      </c>
      <c r="C467" s="14" t="s">
        <v>2744</v>
      </c>
      <c r="D467" s="14" t="s">
        <v>1187</v>
      </c>
      <c r="E467" s="14">
        <v>1</v>
      </c>
      <c r="F467" s="15">
        <v>690</v>
      </c>
      <c r="G467" s="14">
        <v>284</v>
      </c>
      <c r="H467" s="14" t="s">
        <v>8076</v>
      </c>
      <c r="I467" s="15">
        <v>26000</v>
      </c>
      <c r="J467" s="14" t="s">
        <v>4935</v>
      </c>
      <c r="K467" s="14" t="s">
        <v>4649</v>
      </c>
      <c r="L467" s="14" t="s">
        <v>7600</v>
      </c>
      <c r="M467" s="14"/>
    </row>
    <row r="468" spans="1:13" ht="78.75">
      <c r="A468" s="14">
        <v>467</v>
      </c>
      <c r="B468" s="14" t="s">
        <v>1202</v>
      </c>
      <c r="C468" s="14" t="s">
        <v>1203</v>
      </c>
      <c r="D468" s="14" t="s">
        <v>1162</v>
      </c>
      <c r="E468" s="14" t="s">
        <v>8163</v>
      </c>
      <c r="F468" s="15">
        <v>1000</v>
      </c>
      <c r="G468" s="14">
        <v>136</v>
      </c>
      <c r="H468" s="14" t="s">
        <v>8076</v>
      </c>
      <c r="I468" s="15">
        <v>22000</v>
      </c>
      <c r="J468" s="14" t="s">
        <v>1204</v>
      </c>
      <c r="K468" s="14" t="s">
        <v>1206</v>
      </c>
      <c r="L468" s="14" t="s">
        <v>1205</v>
      </c>
      <c r="M468" s="14"/>
    </row>
    <row r="469" spans="1:13" ht="63">
      <c r="A469" s="14">
        <v>468</v>
      </c>
      <c r="B469" s="14" t="s">
        <v>9135</v>
      </c>
      <c r="C469" s="14" t="s">
        <v>10229</v>
      </c>
      <c r="D469" s="14" t="s">
        <v>1187</v>
      </c>
      <c r="E469" s="14" t="s">
        <v>10230</v>
      </c>
      <c r="F469" s="15">
        <v>2000</v>
      </c>
      <c r="G469" s="14">
        <v>392</v>
      </c>
      <c r="H469" s="14" t="s">
        <v>8087</v>
      </c>
      <c r="I469" s="15">
        <v>53000</v>
      </c>
      <c r="J469" s="14" t="s">
        <v>60</v>
      </c>
      <c r="K469" s="14" t="s">
        <v>10231</v>
      </c>
      <c r="L469" s="14" t="s">
        <v>7600</v>
      </c>
      <c r="M469" s="14"/>
    </row>
    <row r="470" spans="1:13" ht="78.75">
      <c r="A470" s="14">
        <v>469</v>
      </c>
      <c r="B470" s="14" t="s">
        <v>3772</v>
      </c>
      <c r="C470" s="14" t="s">
        <v>2591</v>
      </c>
      <c r="D470" s="14" t="s">
        <v>1187</v>
      </c>
      <c r="E470" s="14" t="s">
        <v>8163</v>
      </c>
      <c r="F470" s="15">
        <v>1000</v>
      </c>
      <c r="G470" s="14">
        <v>492</v>
      </c>
      <c r="H470" s="14" t="s">
        <v>8087</v>
      </c>
      <c r="I470" s="15">
        <v>53000</v>
      </c>
      <c r="J470" s="14" t="s">
        <v>1188</v>
      </c>
      <c r="K470" s="14" t="s">
        <v>1206</v>
      </c>
      <c r="L470" s="14" t="s">
        <v>7600</v>
      </c>
      <c r="M470" s="14"/>
    </row>
    <row r="471" spans="1:13" ht="47.25">
      <c r="A471" s="14">
        <v>470</v>
      </c>
      <c r="B471" s="14" t="s">
        <v>4650</v>
      </c>
      <c r="C471" s="14" t="s">
        <v>2744</v>
      </c>
      <c r="D471" s="14" t="s">
        <v>1187</v>
      </c>
      <c r="E471" s="14" t="s">
        <v>8163</v>
      </c>
      <c r="F471" s="15">
        <v>500</v>
      </c>
      <c r="G471" s="14">
        <v>152</v>
      </c>
      <c r="H471" s="14" t="s">
        <v>8076</v>
      </c>
      <c r="I471" s="15">
        <v>19000</v>
      </c>
      <c r="J471" s="14" t="s">
        <v>4935</v>
      </c>
      <c r="K471" s="14" t="s">
        <v>10231</v>
      </c>
      <c r="L471" s="14" t="s">
        <v>4651</v>
      </c>
      <c r="M471" s="14"/>
    </row>
    <row r="472" spans="1:13" ht="31.5">
      <c r="A472" s="14">
        <v>471</v>
      </c>
      <c r="B472" s="14" t="s">
        <v>2279</v>
      </c>
      <c r="C472" s="14" t="s">
        <v>2744</v>
      </c>
      <c r="D472" s="14" t="s">
        <v>1187</v>
      </c>
      <c r="E472" s="14">
        <v>1</v>
      </c>
      <c r="F472" s="15">
        <v>2460</v>
      </c>
      <c r="G472" s="14">
        <v>68</v>
      </c>
      <c r="H472" s="14" t="s">
        <v>8076</v>
      </c>
      <c r="I472" s="15">
        <v>11000</v>
      </c>
      <c r="J472" s="14" t="s">
        <v>4935</v>
      </c>
      <c r="K472" s="14" t="s">
        <v>2280</v>
      </c>
      <c r="L472" s="14" t="s">
        <v>7600</v>
      </c>
      <c r="M472" s="14"/>
    </row>
    <row r="473" spans="1:13" ht="94.5">
      <c r="A473" s="14">
        <v>472</v>
      </c>
      <c r="B473" s="14" t="s">
        <v>2592</v>
      </c>
      <c r="C473" s="14" t="s">
        <v>2744</v>
      </c>
      <c r="D473" s="14" t="s">
        <v>1187</v>
      </c>
      <c r="E473" s="14">
        <v>1</v>
      </c>
      <c r="F473" s="15">
        <v>750</v>
      </c>
      <c r="G473" s="14">
        <v>172</v>
      </c>
      <c r="H473" s="14" t="s">
        <v>8076</v>
      </c>
      <c r="I473" s="15">
        <v>21000</v>
      </c>
      <c r="J473" s="14" t="s">
        <v>4935</v>
      </c>
      <c r="K473" s="14" t="s">
        <v>2593</v>
      </c>
      <c r="L473" s="14" t="s">
        <v>7600</v>
      </c>
      <c r="M473" s="14"/>
    </row>
    <row r="474" spans="1:13" ht="47.25">
      <c r="A474" s="14">
        <v>473</v>
      </c>
      <c r="B474" s="14" t="s">
        <v>3373</v>
      </c>
      <c r="C474" s="14" t="s">
        <v>3374</v>
      </c>
      <c r="D474" s="14" t="s">
        <v>1162</v>
      </c>
      <c r="E474" s="14">
        <v>1</v>
      </c>
      <c r="F474" s="15">
        <v>1000</v>
      </c>
      <c r="G474" s="14">
        <v>256</v>
      </c>
      <c r="H474" s="14" t="s">
        <v>8087</v>
      </c>
      <c r="I474" s="15">
        <v>0</v>
      </c>
      <c r="J474" s="14" t="s">
        <v>1193</v>
      </c>
      <c r="K474" s="14" t="s">
        <v>3375</v>
      </c>
      <c r="L474" s="14" t="s">
        <v>3456</v>
      </c>
      <c r="M474" s="14"/>
    </row>
    <row r="475" spans="1:13" ht="94.5">
      <c r="A475" s="14">
        <v>474</v>
      </c>
      <c r="B475" s="14" t="s">
        <v>3458</v>
      </c>
      <c r="C475" s="14" t="s">
        <v>3459</v>
      </c>
      <c r="D475" s="14" t="s">
        <v>1187</v>
      </c>
      <c r="E475" s="14">
        <v>1</v>
      </c>
      <c r="F475" s="15">
        <v>848</v>
      </c>
      <c r="G475" s="14">
        <v>436</v>
      </c>
      <c r="H475" s="14" t="s">
        <v>8087</v>
      </c>
      <c r="I475" s="15">
        <v>60000</v>
      </c>
      <c r="J475" s="14" t="s">
        <v>70</v>
      </c>
      <c r="K475" s="14" t="s">
        <v>3460</v>
      </c>
      <c r="L475" s="14" t="s">
        <v>7600</v>
      </c>
      <c r="M475" s="14"/>
    </row>
    <row r="476" spans="1:13" ht="47.25">
      <c r="A476" s="14">
        <v>475</v>
      </c>
      <c r="B476" s="14" t="s">
        <v>6939</v>
      </c>
      <c r="C476" s="14" t="s">
        <v>2276</v>
      </c>
      <c r="D476" s="14" t="s">
        <v>1162</v>
      </c>
      <c r="E476" s="14">
        <v>1</v>
      </c>
      <c r="F476" s="15">
        <v>1100</v>
      </c>
      <c r="G476" s="14">
        <v>68</v>
      </c>
      <c r="H476" s="14" t="s">
        <v>8087</v>
      </c>
      <c r="I476" s="15">
        <v>0</v>
      </c>
      <c r="J476" s="14" t="s">
        <v>2277</v>
      </c>
      <c r="K476" s="14" t="s">
        <v>2278</v>
      </c>
      <c r="L476" s="14" t="s">
        <v>10871</v>
      </c>
      <c r="M476" s="14"/>
    </row>
    <row r="477" spans="1:13" ht="31.5">
      <c r="A477" s="14">
        <v>476</v>
      </c>
      <c r="B477" s="14" t="s">
        <v>2659</v>
      </c>
      <c r="C477" s="14" t="s">
        <v>2744</v>
      </c>
      <c r="D477" s="14" t="s">
        <v>1192</v>
      </c>
      <c r="E477" s="14">
        <v>1</v>
      </c>
      <c r="F477" s="15">
        <v>6950</v>
      </c>
      <c r="G477" s="14">
        <v>40</v>
      </c>
      <c r="H477" s="167" t="s">
        <v>8076</v>
      </c>
      <c r="I477" s="15">
        <v>7000</v>
      </c>
      <c r="J477" s="14" t="s">
        <v>4935</v>
      </c>
      <c r="K477" s="169">
        <v>39753</v>
      </c>
      <c r="L477" s="14" t="s">
        <v>1189</v>
      </c>
      <c r="M477" s="52"/>
    </row>
    <row r="478" spans="1:13">
      <c r="A478" s="14">
        <v>477</v>
      </c>
      <c r="B478" s="14" t="s">
        <v>2660</v>
      </c>
      <c r="C478" s="14" t="s">
        <v>2744</v>
      </c>
      <c r="D478" s="14" t="s">
        <v>1192</v>
      </c>
      <c r="E478" s="14">
        <v>1</v>
      </c>
      <c r="F478" s="15">
        <v>4450</v>
      </c>
      <c r="G478" s="14">
        <v>64</v>
      </c>
      <c r="H478" s="167" t="s">
        <v>8076</v>
      </c>
      <c r="I478" s="15">
        <v>9000</v>
      </c>
      <c r="J478" s="14" t="s">
        <v>4935</v>
      </c>
      <c r="K478" s="169">
        <v>39753</v>
      </c>
      <c r="L478" s="14" t="s">
        <v>1189</v>
      </c>
      <c r="M478" s="52"/>
    </row>
    <row r="479" spans="1:13">
      <c r="A479" s="14">
        <v>478</v>
      </c>
      <c r="B479" s="14" t="s">
        <v>2661</v>
      </c>
      <c r="C479" s="14" t="s">
        <v>2744</v>
      </c>
      <c r="D479" s="14" t="s">
        <v>1192</v>
      </c>
      <c r="E479" s="14">
        <v>1</v>
      </c>
      <c r="F479" s="15">
        <v>4150</v>
      </c>
      <c r="G479" s="14">
        <v>64</v>
      </c>
      <c r="H479" s="167" t="s">
        <v>8076</v>
      </c>
      <c r="I479" s="15">
        <v>9000</v>
      </c>
      <c r="J479" s="14" t="s">
        <v>4935</v>
      </c>
      <c r="K479" s="169">
        <v>39753</v>
      </c>
      <c r="L479" s="14" t="s">
        <v>1189</v>
      </c>
      <c r="M479" s="52"/>
    </row>
    <row r="480" spans="1:13" ht="47.25">
      <c r="A480" s="14">
        <v>479</v>
      </c>
      <c r="B480" s="14" t="s">
        <v>2658</v>
      </c>
      <c r="C480" s="14" t="s">
        <v>2744</v>
      </c>
      <c r="D480" s="14" t="s">
        <v>1162</v>
      </c>
      <c r="E480" s="14">
        <v>1</v>
      </c>
      <c r="F480" s="15">
        <v>1340</v>
      </c>
      <c r="G480" s="14">
        <v>40</v>
      </c>
      <c r="H480" s="167" t="s">
        <v>8076</v>
      </c>
      <c r="I480" s="15">
        <v>7000</v>
      </c>
      <c r="J480" s="14" t="s">
        <v>4935</v>
      </c>
      <c r="K480" s="169">
        <v>39753</v>
      </c>
      <c r="L480" s="14" t="s">
        <v>1189</v>
      </c>
      <c r="M480" s="52"/>
    </row>
    <row r="481" spans="1:13" ht="31.5">
      <c r="A481" s="14">
        <v>480</v>
      </c>
      <c r="B481" s="14" t="s">
        <v>2673</v>
      </c>
      <c r="C481" s="14" t="s">
        <v>2674</v>
      </c>
      <c r="D481" s="14" t="s">
        <v>1162</v>
      </c>
      <c r="E481" s="14">
        <v>1</v>
      </c>
      <c r="F481" s="15">
        <v>450</v>
      </c>
      <c r="G481" s="14">
        <v>536</v>
      </c>
      <c r="H481" s="167" t="s">
        <v>8087</v>
      </c>
      <c r="I481" s="15" t="s">
        <v>2750</v>
      </c>
      <c r="J481" s="14" t="s">
        <v>4935</v>
      </c>
      <c r="K481" s="157">
        <v>39753</v>
      </c>
      <c r="L481" s="14" t="s">
        <v>1189</v>
      </c>
      <c r="M481" s="52"/>
    </row>
    <row r="482" spans="1:13" ht="47.25">
      <c r="A482" s="14">
        <v>481</v>
      </c>
      <c r="B482" s="14" t="s">
        <v>2675</v>
      </c>
      <c r="C482" s="14" t="s">
        <v>56</v>
      </c>
      <c r="D482" s="14" t="s">
        <v>1162</v>
      </c>
      <c r="E482" s="14">
        <v>1</v>
      </c>
      <c r="F482" s="15">
        <v>2000</v>
      </c>
      <c r="G482" s="14">
        <v>394</v>
      </c>
      <c r="H482" s="167" t="s">
        <v>1228</v>
      </c>
      <c r="I482" s="15" t="s">
        <v>2750</v>
      </c>
      <c r="J482" s="14" t="s">
        <v>57</v>
      </c>
      <c r="K482" s="157">
        <v>39753</v>
      </c>
      <c r="L482" s="14" t="s">
        <v>58</v>
      </c>
      <c r="M482" s="52"/>
    </row>
    <row r="483" spans="1:13" ht="94.5">
      <c r="A483" s="14">
        <v>482</v>
      </c>
      <c r="B483" s="14" t="s">
        <v>697</v>
      </c>
      <c r="C483" s="14" t="s">
        <v>1603</v>
      </c>
      <c r="D483" s="14" t="s">
        <v>1162</v>
      </c>
      <c r="E483" s="14" t="s">
        <v>8163</v>
      </c>
      <c r="F483" s="15">
        <v>1000</v>
      </c>
      <c r="G483" s="14">
        <v>300</v>
      </c>
      <c r="H483" s="167" t="s">
        <v>1604</v>
      </c>
      <c r="I483" s="15" t="s">
        <v>2750</v>
      </c>
      <c r="J483" s="14" t="s">
        <v>70</v>
      </c>
      <c r="K483" s="157">
        <v>39753</v>
      </c>
      <c r="L483" s="14" t="s">
        <v>73</v>
      </c>
      <c r="M483" s="52"/>
    </row>
    <row r="484" spans="1:13" ht="47.25">
      <c r="A484" s="14">
        <v>483</v>
      </c>
      <c r="B484" s="14" t="s">
        <v>3461</v>
      </c>
      <c r="C484" s="14" t="s">
        <v>3462</v>
      </c>
      <c r="D484" s="14" t="s">
        <v>1162</v>
      </c>
      <c r="E484" s="14">
        <v>1</v>
      </c>
      <c r="F484" s="15">
        <v>1000</v>
      </c>
      <c r="G484" s="14">
        <v>680</v>
      </c>
      <c r="H484" s="14" t="s">
        <v>8087</v>
      </c>
      <c r="I484" s="15">
        <v>78000</v>
      </c>
      <c r="J484" s="14" t="s">
        <v>1193</v>
      </c>
      <c r="K484" s="83">
        <v>39753</v>
      </c>
      <c r="L484" s="14" t="s">
        <v>3463</v>
      </c>
      <c r="M484" s="14"/>
    </row>
    <row r="485" spans="1:13" ht="78.75">
      <c r="A485" s="14">
        <v>484</v>
      </c>
      <c r="B485" s="14" t="s">
        <v>6435</v>
      </c>
      <c r="C485" s="14" t="s">
        <v>6436</v>
      </c>
      <c r="D485" s="14" t="s">
        <v>1162</v>
      </c>
      <c r="E485" s="14">
        <v>1</v>
      </c>
      <c r="F485" s="15">
        <v>1000</v>
      </c>
      <c r="G485" s="14">
        <v>392</v>
      </c>
      <c r="H485" s="14" t="s">
        <v>1228</v>
      </c>
      <c r="I485" s="15">
        <v>0</v>
      </c>
      <c r="J485" s="14" t="s">
        <v>1193</v>
      </c>
      <c r="K485" s="83">
        <v>39753</v>
      </c>
      <c r="L485" s="14" t="s">
        <v>6437</v>
      </c>
      <c r="M485" s="14"/>
    </row>
    <row r="486" spans="1:13" ht="31.5">
      <c r="A486" s="14">
        <v>485</v>
      </c>
      <c r="B486" s="14" t="s">
        <v>2671</v>
      </c>
      <c r="C486" s="14" t="s">
        <v>9228</v>
      </c>
      <c r="D486" s="14" t="s">
        <v>1421</v>
      </c>
      <c r="E486" s="14" t="s">
        <v>8163</v>
      </c>
      <c r="F486" s="15">
        <v>2000</v>
      </c>
      <c r="G486" s="14">
        <v>188</v>
      </c>
      <c r="H486" s="167" t="s">
        <v>8087</v>
      </c>
      <c r="I486" s="15">
        <v>26000</v>
      </c>
      <c r="J486" s="14" t="s">
        <v>1193</v>
      </c>
      <c r="K486" s="157">
        <v>39753</v>
      </c>
      <c r="L486" s="14" t="s">
        <v>2672</v>
      </c>
      <c r="M486" s="52"/>
    </row>
    <row r="487" spans="1:13" ht="31.5">
      <c r="A487" s="14">
        <v>486</v>
      </c>
      <c r="B487" s="14" t="s">
        <v>59</v>
      </c>
      <c r="C487" s="14" t="s">
        <v>7449</v>
      </c>
      <c r="D487" s="14" t="s">
        <v>1421</v>
      </c>
      <c r="E487" s="14" t="s">
        <v>8163</v>
      </c>
      <c r="F487" s="15">
        <v>550</v>
      </c>
      <c r="G487" s="14">
        <v>552</v>
      </c>
      <c r="H487" s="167" t="s">
        <v>2161</v>
      </c>
      <c r="I487" s="15">
        <v>95000</v>
      </c>
      <c r="J487" s="14" t="s">
        <v>70</v>
      </c>
      <c r="K487" s="157">
        <v>39753</v>
      </c>
      <c r="L487" s="14" t="s">
        <v>1189</v>
      </c>
      <c r="M487" s="52"/>
    </row>
    <row r="488" spans="1:13" ht="47.25">
      <c r="A488" s="14">
        <v>487</v>
      </c>
      <c r="B488" s="14" t="s">
        <v>1341</v>
      </c>
      <c r="C488" s="14" t="s">
        <v>5731</v>
      </c>
      <c r="D488" s="14" t="s">
        <v>1421</v>
      </c>
      <c r="E488" s="14" t="s">
        <v>8163</v>
      </c>
      <c r="F488" s="15">
        <v>2000</v>
      </c>
      <c r="G488" s="14">
        <v>228</v>
      </c>
      <c r="H488" s="14" t="s">
        <v>8087</v>
      </c>
      <c r="I488" s="15">
        <v>35000</v>
      </c>
      <c r="J488" s="14" t="s">
        <v>1193</v>
      </c>
      <c r="K488" s="83">
        <v>39753</v>
      </c>
      <c r="L488" s="14" t="s">
        <v>4648</v>
      </c>
      <c r="M488" s="14"/>
    </row>
    <row r="489" spans="1:13" ht="63">
      <c r="A489" s="14">
        <v>488</v>
      </c>
      <c r="B489" s="14" t="s">
        <v>2662</v>
      </c>
      <c r="C489" s="14" t="s">
        <v>2744</v>
      </c>
      <c r="D489" s="14" t="s">
        <v>1187</v>
      </c>
      <c r="E489" s="14">
        <v>1</v>
      </c>
      <c r="F489" s="15">
        <v>450</v>
      </c>
      <c r="G489" s="14">
        <v>264</v>
      </c>
      <c r="H489" s="167" t="s">
        <v>8076</v>
      </c>
      <c r="I489" s="15">
        <v>27000</v>
      </c>
      <c r="J489" s="14" t="s">
        <v>4935</v>
      </c>
      <c r="K489" s="169">
        <v>39753</v>
      </c>
      <c r="L489" s="14" t="s">
        <v>1189</v>
      </c>
      <c r="M489" s="52"/>
    </row>
    <row r="490" spans="1:13" ht="47.25">
      <c r="A490" s="14">
        <v>489</v>
      </c>
      <c r="B490" s="14" t="s">
        <v>2663</v>
      </c>
      <c r="C490" s="14" t="s">
        <v>2744</v>
      </c>
      <c r="D490" s="14" t="s">
        <v>1187</v>
      </c>
      <c r="E490" s="14">
        <v>1</v>
      </c>
      <c r="F490" s="15">
        <v>600</v>
      </c>
      <c r="G490" s="14">
        <v>168</v>
      </c>
      <c r="H490" s="167" t="s">
        <v>8076</v>
      </c>
      <c r="I490" s="15">
        <v>18000</v>
      </c>
      <c r="J490" s="14" t="s">
        <v>4935</v>
      </c>
      <c r="K490" s="169">
        <v>39753</v>
      </c>
      <c r="L490" s="14" t="s">
        <v>1189</v>
      </c>
      <c r="M490" s="52"/>
    </row>
    <row r="491" spans="1:13" ht="31.5">
      <c r="A491" s="14">
        <v>490</v>
      </c>
      <c r="B491" s="14" t="s">
        <v>2664</v>
      </c>
      <c r="C491" s="14" t="s">
        <v>2744</v>
      </c>
      <c r="D491" s="14" t="s">
        <v>1187</v>
      </c>
      <c r="E491" s="14">
        <v>1</v>
      </c>
      <c r="F491" s="15">
        <v>600</v>
      </c>
      <c r="G491" s="14">
        <v>212</v>
      </c>
      <c r="H491" s="167" t="s">
        <v>8076</v>
      </c>
      <c r="I491" s="15">
        <v>22000</v>
      </c>
      <c r="J491" s="14" t="s">
        <v>4935</v>
      </c>
      <c r="K491" s="169">
        <v>39753</v>
      </c>
      <c r="L491" s="14" t="s">
        <v>1189</v>
      </c>
      <c r="M491" s="52"/>
    </row>
    <row r="492" spans="1:13" ht="47.25">
      <c r="A492" s="14">
        <v>491</v>
      </c>
      <c r="B492" s="14" t="s">
        <v>2665</v>
      </c>
      <c r="C492" s="14" t="s">
        <v>2744</v>
      </c>
      <c r="D492" s="14" t="s">
        <v>1187</v>
      </c>
      <c r="E492" s="14">
        <v>1</v>
      </c>
      <c r="F492" s="15">
        <v>360</v>
      </c>
      <c r="G492" s="14">
        <v>280</v>
      </c>
      <c r="H492" s="167" t="s">
        <v>8076</v>
      </c>
      <c r="I492" s="15">
        <v>28000</v>
      </c>
      <c r="J492" s="14" t="s">
        <v>4935</v>
      </c>
      <c r="K492" s="169">
        <v>39753</v>
      </c>
      <c r="L492" s="14" t="s">
        <v>1189</v>
      </c>
      <c r="M492" s="52"/>
    </row>
    <row r="493" spans="1:13" ht="31.5">
      <c r="A493" s="14">
        <v>492</v>
      </c>
      <c r="B493" s="14" t="s">
        <v>2666</v>
      </c>
      <c r="C493" s="14" t="s">
        <v>2744</v>
      </c>
      <c r="D493" s="14" t="s">
        <v>1187</v>
      </c>
      <c r="E493" s="14">
        <v>1</v>
      </c>
      <c r="F493" s="15">
        <v>500</v>
      </c>
      <c r="G493" s="14">
        <v>236</v>
      </c>
      <c r="H493" s="167" t="s">
        <v>8076</v>
      </c>
      <c r="I493" s="15">
        <v>24000</v>
      </c>
      <c r="J493" s="14" t="s">
        <v>4935</v>
      </c>
      <c r="K493" s="169">
        <v>39753</v>
      </c>
      <c r="L493" s="14" t="s">
        <v>1189</v>
      </c>
      <c r="M493" s="52"/>
    </row>
    <row r="494" spans="1:13" ht="63">
      <c r="A494" s="14">
        <v>493</v>
      </c>
      <c r="B494" s="14" t="s">
        <v>2667</v>
      </c>
      <c r="C494" s="14" t="s">
        <v>2744</v>
      </c>
      <c r="D494" s="14" t="s">
        <v>1187</v>
      </c>
      <c r="E494" s="14">
        <v>1</v>
      </c>
      <c r="F494" s="15">
        <v>500</v>
      </c>
      <c r="G494" s="14">
        <v>448</v>
      </c>
      <c r="H494" s="167" t="s">
        <v>8076</v>
      </c>
      <c r="I494" s="15">
        <v>43000</v>
      </c>
      <c r="J494" s="14" t="s">
        <v>4935</v>
      </c>
      <c r="K494" s="157">
        <v>39753</v>
      </c>
      <c r="L494" s="14" t="s">
        <v>1189</v>
      </c>
      <c r="M494" s="52"/>
    </row>
    <row r="495" spans="1:13">
      <c r="A495" s="14">
        <v>494</v>
      </c>
      <c r="B495" s="14" t="s">
        <v>2668</v>
      </c>
      <c r="C495" s="14" t="s">
        <v>2744</v>
      </c>
      <c r="D495" s="14" t="s">
        <v>1187</v>
      </c>
      <c r="E495" s="14">
        <v>1</v>
      </c>
      <c r="F495" s="15">
        <v>550</v>
      </c>
      <c r="G495" s="14">
        <v>244</v>
      </c>
      <c r="H495" s="167" t="s">
        <v>8076</v>
      </c>
      <c r="I495" s="15">
        <v>25000</v>
      </c>
      <c r="J495" s="14" t="s">
        <v>4935</v>
      </c>
      <c r="K495" s="157">
        <v>39753</v>
      </c>
      <c r="L495" s="14" t="s">
        <v>1189</v>
      </c>
      <c r="M495" s="52"/>
    </row>
    <row r="496" spans="1:13" ht="31.5">
      <c r="A496" s="14">
        <v>495</v>
      </c>
      <c r="B496" s="14" t="s">
        <v>2669</v>
      </c>
      <c r="C496" s="14" t="s">
        <v>2744</v>
      </c>
      <c r="D496" s="14" t="s">
        <v>1187</v>
      </c>
      <c r="E496" s="14">
        <v>1</v>
      </c>
      <c r="F496" s="15">
        <v>250</v>
      </c>
      <c r="G496" s="14">
        <v>212</v>
      </c>
      <c r="H496" s="167" t="s">
        <v>8076</v>
      </c>
      <c r="I496" s="15">
        <v>22000</v>
      </c>
      <c r="J496" s="14" t="s">
        <v>4935</v>
      </c>
      <c r="K496" s="157">
        <v>39753</v>
      </c>
      <c r="L496" s="14" t="s">
        <v>1189</v>
      </c>
      <c r="M496" s="52"/>
    </row>
    <row r="497" spans="1:13" ht="63">
      <c r="A497" s="14">
        <v>496</v>
      </c>
      <c r="B497" s="14" t="s">
        <v>2670</v>
      </c>
      <c r="C497" s="14" t="s">
        <v>42</v>
      </c>
      <c r="D497" s="14" t="s">
        <v>1187</v>
      </c>
      <c r="E497" s="14">
        <v>1</v>
      </c>
      <c r="F497" s="15">
        <v>420</v>
      </c>
      <c r="G497" s="14">
        <v>180</v>
      </c>
      <c r="H497" s="167" t="s">
        <v>8076</v>
      </c>
      <c r="I497" s="15">
        <v>19000</v>
      </c>
      <c r="J497" s="14" t="s">
        <v>4935</v>
      </c>
      <c r="K497" s="157">
        <v>39753</v>
      </c>
      <c r="L497" s="14" t="s">
        <v>1189</v>
      </c>
      <c r="M497" s="52"/>
    </row>
    <row r="498" spans="1:13" ht="47.25">
      <c r="A498" s="14">
        <v>497</v>
      </c>
      <c r="B498" s="14" t="s">
        <v>6440</v>
      </c>
      <c r="C498" s="14" t="s">
        <v>3256</v>
      </c>
      <c r="D498" s="14" t="s">
        <v>1187</v>
      </c>
      <c r="E498" s="14">
        <v>1</v>
      </c>
      <c r="F498" s="15">
        <v>520</v>
      </c>
      <c r="G498" s="14">
        <v>412</v>
      </c>
      <c r="H498" s="14" t="s">
        <v>8087</v>
      </c>
      <c r="I498" s="15">
        <v>56000</v>
      </c>
      <c r="J498" s="14" t="s">
        <v>6441</v>
      </c>
      <c r="K498" s="83">
        <v>39753</v>
      </c>
      <c r="L498" s="14" t="s">
        <v>6442</v>
      </c>
      <c r="M498" s="14"/>
    </row>
    <row r="499" spans="1:13" ht="47.25">
      <c r="A499" s="14">
        <v>498</v>
      </c>
      <c r="B499" s="14" t="s">
        <v>3316</v>
      </c>
      <c r="C499" s="14" t="s">
        <v>3317</v>
      </c>
      <c r="D499" s="14" t="s">
        <v>1187</v>
      </c>
      <c r="E499" s="14">
        <v>1</v>
      </c>
      <c r="F499" s="15">
        <v>1000</v>
      </c>
      <c r="G499" s="14">
        <v>544</v>
      </c>
      <c r="H499" s="14" t="s">
        <v>7638</v>
      </c>
      <c r="I499" s="15">
        <v>72000</v>
      </c>
      <c r="J499" s="14" t="s">
        <v>36</v>
      </c>
      <c r="K499" s="83">
        <v>39753</v>
      </c>
      <c r="L499" s="14" t="s">
        <v>7600</v>
      </c>
      <c r="M499" s="14"/>
    </row>
    <row r="500" spans="1:13" ht="31.5">
      <c r="A500" s="14">
        <v>499</v>
      </c>
      <c r="B500" s="14" t="s">
        <v>10772</v>
      </c>
      <c r="C500" s="14" t="s">
        <v>2744</v>
      </c>
      <c r="D500" s="14" t="s">
        <v>1192</v>
      </c>
      <c r="E500" s="14">
        <v>1</v>
      </c>
      <c r="F500" s="15">
        <v>1300</v>
      </c>
      <c r="G500" s="14">
        <v>44</v>
      </c>
      <c r="H500" s="14" t="s">
        <v>8076</v>
      </c>
      <c r="I500" s="15">
        <v>6000</v>
      </c>
      <c r="J500" s="14" t="s">
        <v>4935</v>
      </c>
      <c r="K500" s="157">
        <v>39759</v>
      </c>
      <c r="L500" s="14" t="s">
        <v>1189</v>
      </c>
      <c r="M500" s="14"/>
    </row>
    <row r="501" spans="1:13">
      <c r="A501" s="14">
        <v>500</v>
      </c>
      <c r="B501" s="14" t="s">
        <v>10773</v>
      </c>
      <c r="C501" s="14" t="s">
        <v>2744</v>
      </c>
      <c r="D501" s="14" t="s">
        <v>1192</v>
      </c>
      <c r="E501" s="14">
        <v>1</v>
      </c>
      <c r="F501" s="15">
        <v>3100</v>
      </c>
      <c r="G501" s="14">
        <v>40</v>
      </c>
      <c r="H501" s="14" t="s">
        <v>8076</v>
      </c>
      <c r="I501" s="15">
        <v>6000</v>
      </c>
      <c r="J501" s="14" t="s">
        <v>4935</v>
      </c>
      <c r="K501" s="157">
        <v>39759</v>
      </c>
      <c r="L501" s="14" t="s">
        <v>1189</v>
      </c>
      <c r="M501" s="14"/>
    </row>
    <row r="502" spans="1:13" ht="47.25">
      <c r="A502" s="14">
        <v>501</v>
      </c>
      <c r="B502" s="14" t="s">
        <v>10774</v>
      </c>
      <c r="C502" s="14" t="s">
        <v>2744</v>
      </c>
      <c r="D502" s="14" t="s">
        <v>1192</v>
      </c>
      <c r="E502" s="14">
        <v>1</v>
      </c>
      <c r="F502" s="15">
        <v>1300</v>
      </c>
      <c r="G502" s="14">
        <v>56</v>
      </c>
      <c r="H502" s="14" t="s">
        <v>8076</v>
      </c>
      <c r="I502" s="15">
        <v>7000</v>
      </c>
      <c r="J502" s="14" t="s">
        <v>4935</v>
      </c>
      <c r="K502" s="157">
        <v>39759</v>
      </c>
      <c r="L502" s="14" t="s">
        <v>1189</v>
      </c>
      <c r="M502" s="14"/>
    </row>
    <row r="503" spans="1:13" ht="31.5">
      <c r="A503" s="14">
        <v>502</v>
      </c>
      <c r="B503" s="14" t="s">
        <v>10775</v>
      </c>
      <c r="C503" s="14" t="s">
        <v>2744</v>
      </c>
      <c r="D503" s="14" t="s">
        <v>1192</v>
      </c>
      <c r="E503" s="14">
        <v>1</v>
      </c>
      <c r="F503" s="15">
        <v>3100</v>
      </c>
      <c r="G503" s="14">
        <v>36</v>
      </c>
      <c r="H503" s="14" t="s">
        <v>8076</v>
      </c>
      <c r="I503" s="15">
        <v>5500</v>
      </c>
      <c r="J503" s="14" t="s">
        <v>4935</v>
      </c>
      <c r="K503" s="157">
        <v>39759</v>
      </c>
      <c r="L503" s="14" t="s">
        <v>1189</v>
      </c>
      <c r="M503" s="14"/>
    </row>
    <row r="504" spans="1:13" ht="78.75">
      <c r="A504" s="14">
        <v>503</v>
      </c>
      <c r="B504" s="14" t="s">
        <v>10786</v>
      </c>
      <c r="C504" s="14" t="s">
        <v>10787</v>
      </c>
      <c r="D504" s="14" t="s">
        <v>1192</v>
      </c>
      <c r="E504" s="14">
        <v>1</v>
      </c>
      <c r="F504" s="15">
        <v>960</v>
      </c>
      <c r="G504" s="14">
        <v>312</v>
      </c>
      <c r="H504" s="14" t="s">
        <v>8087</v>
      </c>
      <c r="I504" s="15">
        <v>30000</v>
      </c>
      <c r="J504" s="14" t="s">
        <v>36</v>
      </c>
      <c r="K504" s="157">
        <v>39759</v>
      </c>
      <c r="L504" s="14" t="s">
        <v>1189</v>
      </c>
      <c r="M504" s="14"/>
    </row>
    <row r="505" spans="1:13" ht="47.25">
      <c r="A505" s="14">
        <v>504</v>
      </c>
      <c r="B505" s="14" t="s">
        <v>8015</v>
      </c>
      <c r="C505" s="14" t="s">
        <v>10788</v>
      </c>
      <c r="D505" s="14" t="s">
        <v>1192</v>
      </c>
      <c r="E505" s="14" t="s">
        <v>8163</v>
      </c>
      <c r="F505" s="15">
        <v>500</v>
      </c>
      <c r="G505" s="14">
        <v>412</v>
      </c>
      <c r="H505" s="14" t="s">
        <v>8087</v>
      </c>
      <c r="I505" s="15">
        <v>47000</v>
      </c>
      <c r="J505" s="14" t="s">
        <v>1193</v>
      </c>
      <c r="K505" s="157">
        <v>39759</v>
      </c>
      <c r="L505" s="14" t="s">
        <v>1189</v>
      </c>
      <c r="M505" s="14"/>
    </row>
    <row r="506" spans="1:13" ht="78.75">
      <c r="A506" s="14">
        <v>505</v>
      </c>
      <c r="B506" s="14" t="s">
        <v>9701</v>
      </c>
      <c r="C506" s="14" t="s">
        <v>8148</v>
      </c>
      <c r="D506" s="14" t="s">
        <v>1162</v>
      </c>
      <c r="E506" s="14">
        <v>1</v>
      </c>
      <c r="F506" s="15">
        <v>20000</v>
      </c>
      <c r="G506" s="14">
        <v>56</v>
      </c>
      <c r="H506" s="14" t="s">
        <v>8076</v>
      </c>
      <c r="I506" s="15">
        <v>3500</v>
      </c>
      <c r="J506" s="14" t="s">
        <v>1188</v>
      </c>
      <c r="K506" s="157">
        <v>39759</v>
      </c>
      <c r="L506" s="14" t="s">
        <v>1189</v>
      </c>
      <c r="M506" s="14"/>
    </row>
    <row r="507" spans="1:13" ht="63">
      <c r="A507" s="14">
        <v>506</v>
      </c>
      <c r="B507" s="14" t="s">
        <v>9702</v>
      </c>
      <c r="C507" s="14" t="s">
        <v>9703</v>
      </c>
      <c r="D507" s="14" t="s">
        <v>1162</v>
      </c>
      <c r="E507" s="14">
        <v>1</v>
      </c>
      <c r="F507" s="15">
        <v>3000</v>
      </c>
      <c r="G507" s="14">
        <v>208</v>
      </c>
      <c r="H507" s="14" t="s">
        <v>8076</v>
      </c>
      <c r="I507" s="15" t="s">
        <v>2750</v>
      </c>
      <c r="J507" s="14" t="s">
        <v>57</v>
      </c>
      <c r="K507" s="157">
        <v>39759</v>
      </c>
      <c r="L507" s="14" t="s">
        <v>58</v>
      </c>
      <c r="M507" s="14"/>
    </row>
    <row r="508" spans="1:13" ht="31.5">
      <c r="A508" s="14">
        <v>507</v>
      </c>
      <c r="B508" s="14" t="s">
        <v>320</v>
      </c>
      <c r="C508" s="14" t="s">
        <v>2744</v>
      </c>
      <c r="D508" s="14" t="s">
        <v>1187</v>
      </c>
      <c r="E508" s="14" t="s">
        <v>8163</v>
      </c>
      <c r="F508" s="15">
        <v>500</v>
      </c>
      <c r="G508" s="14">
        <v>368</v>
      </c>
      <c r="H508" s="14" t="s">
        <v>8076</v>
      </c>
      <c r="I508" s="15">
        <v>36000</v>
      </c>
      <c r="J508" s="14" t="s">
        <v>4935</v>
      </c>
      <c r="K508" s="157">
        <v>39759</v>
      </c>
      <c r="L508" s="14" t="s">
        <v>1189</v>
      </c>
      <c r="M508" s="14"/>
    </row>
    <row r="509" spans="1:13" ht="31.5">
      <c r="A509" s="14">
        <v>508</v>
      </c>
      <c r="B509" s="14" t="s">
        <v>10771</v>
      </c>
      <c r="C509" s="14" t="s">
        <v>2744</v>
      </c>
      <c r="D509" s="14" t="s">
        <v>1187</v>
      </c>
      <c r="E509" s="14" t="s">
        <v>8163</v>
      </c>
      <c r="F509" s="15">
        <v>1000</v>
      </c>
      <c r="G509" s="14">
        <v>124</v>
      </c>
      <c r="H509" s="14" t="s">
        <v>8076</v>
      </c>
      <c r="I509" s="15">
        <v>14000</v>
      </c>
      <c r="J509" s="14" t="s">
        <v>4935</v>
      </c>
      <c r="K509" s="157">
        <v>39759</v>
      </c>
      <c r="L509" s="14" t="s">
        <v>1189</v>
      </c>
      <c r="M509" s="14"/>
    </row>
    <row r="510" spans="1:13" ht="31.5">
      <c r="A510" s="14">
        <v>509</v>
      </c>
      <c r="B510" s="14" t="s">
        <v>10776</v>
      </c>
      <c r="C510" s="14" t="s">
        <v>2744</v>
      </c>
      <c r="D510" s="14" t="s">
        <v>1187</v>
      </c>
      <c r="E510" s="14" t="s">
        <v>8163</v>
      </c>
      <c r="F510" s="15">
        <v>750</v>
      </c>
      <c r="G510" s="14">
        <v>256</v>
      </c>
      <c r="H510" s="14" t="s">
        <v>8076</v>
      </c>
      <c r="I510" s="15">
        <v>24000</v>
      </c>
      <c r="J510" s="14" t="s">
        <v>4935</v>
      </c>
      <c r="K510" s="157">
        <v>39759</v>
      </c>
      <c r="L510" s="14" t="s">
        <v>1189</v>
      </c>
      <c r="M510" s="14"/>
    </row>
    <row r="511" spans="1:13">
      <c r="A511" s="14">
        <v>510</v>
      </c>
      <c r="B511" s="14" t="s">
        <v>10777</v>
      </c>
      <c r="C511" s="14" t="s">
        <v>2744</v>
      </c>
      <c r="D511" s="14" t="s">
        <v>1187</v>
      </c>
      <c r="E511" s="14" t="s">
        <v>8163</v>
      </c>
      <c r="F511" s="15">
        <v>2000</v>
      </c>
      <c r="G511" s="14">
        <v>388</v>
      </c>
      <c r="H511" s="14" t="s">
        <v>8076</v>
      </c>
      <c r="I511" s="15">
        <v>37000</v>
      </c>
      <c r="J511" s="14" t="s">
        <v>4935</v>
      </c>
      <c r="K511" s="157">
        <v>39759</v>
      </c>
      <c r="L511" s="14" t="s">
        <v>1189</v>
      </c>
      <c r="M511" s="14"/>
    </row>
    <row r="512" spans="1:13" ht="94.5">
      <c r="A512" s="14">
        <v>511</v>
      </c>
      <c r="B512" s="14" t="s">
        <v>4645</v>
      </c>
      <c r="C512" s="14" t="s">
        <v>4646</v>
      </c>
      <c r="D512" s="14" t="s">
        <v>1192</v>
      </c>
      <c r="E512" s="14">
        <v>1</v>
      </c>
      <c r="F512" s="15">
        <v>1500</v>
      </c>
      <c r="G512" s="14">
        <v>520</v>
      </c>
      <c r="H512" s="14" t="s">
        <v>8087</v>
      </c>
      <c r="I512" s="15">
        <v>104000</v>
      </c>
      <c r="J512" s="14" t="s">
        <v>60</v>
      </c>
      <c r="K512" s="159">
        <v>39760</v>
      </c>
      <c r="L512" s="14" t="s">
        <v>4647</v>
      </c>
      <c r="M512" s="14"/>
    </row>
    <row r="513" spans="1:13" ht="47.25">
      <c r="A513" s="14">
        <v>512</v>
      </c>
      <c r="B513" s="14" t="s">
        <v>3318</v>
      </c>
      <c r="C513" s="14" t="s">
        <v>1016</v>
      </c>
      <c r="D513" s="14" t="s">
        <v>1421</v>
      </c>
      <c r="E513" s="14">
        <v>1</v>
      </c>
      <c r="F513" s="15">
        <v>1000</v>
      </c>
      <c r="G513" s="14">
        <v>444</v>
      </c>
      <c r="H513" s="14" t="s">
        <v>8087</v>
      </c>
      <c r="I513" s="15">
        <v>0</v>
      </c>
      <c r="J513" s="14" t="s">
        <v>4935</v>
      </c>
      <c r="K513" s="159">
        <v>39760</v>
      </c>
      <c r="L513" s="14" t="s">
        <v>1017</v>
      </c>
      <c r="M513" s="14"/>
    </row>
    <row r="514" spans="1:13" ht="47.25">
      <c r="A514" s="14">
        <v>513</v>
      </c>
      <c r="B514" s="14" t="s">
        <v>5788</v>
      </c>
      <c r="C514" s="14" t="s">
        <v>5789</v>
      </c>
      <c r="D514" s="14" t="s">
        <v>1192</v>
      </c>
      <c r="E514" s="14">
        <v>1</v>
      </c>
      <c r="F514" s="15">
        <v>780</v>
      </c>
      <c r="G514" s="14">
        <v>272</v>
      </c>
      <c r="H514" s="14" t="s">
        <v>8087</v>
      </c>
      <c r="I514" s="15">
        <v>36000</v>
      </c>
      <c r="J514" s="14" t="s">
        <v>1193</v>
      </c>
      <c r="K514" s="157">
        <v>39761</v>
      </c>
      <c r="L514" s="14" t="s">
        <v>1189</v>
      </c>
      <c r="M514" s="14"/>
    </row>
    <row r="515" spans="1:13" ht="47.25">
      <c r="A515" s="14">
        <v>514</v>
      </c>
      <c r="B515" s="14" t="s">
        <v>5790</v>
      </c>
      <c r="C515" s="14" t="s">
        <v>5791</v>
      </c>
      <c r="D515" s="14" t="s">
        <v>1192</v>
      </c>
      <c r="E515" s="14">
        <v>1</v>
      </c>
      <c r="F515" s="15">
        <v>780</v>
      </c>
      <c r="G515" s="14">
        <v>184</v>
      </c>
      <c r="H515" s="14" t="s">
        <v>8087</v>
      </c>
      <c r="I515" s="15">
        <v>28000</v>
      </c>
      <c r="J515" s="14" t="s">
        <v>1188</v>
      </c>
      <c r="K515" s="157">
        <v>39761</v>
      </c>
      <c r="L515" s="14" t="s">
        <v>1189</v>
      </c>
      <c r="M515" s="14"/>
    </row>
    <row r="516" spans="1:13" ht="31.5">
      <c r="A516" s="14">
        <v>515</v>
      </c>
      <c r="B516" s="14" t="s">
        <v>5792</v>
      </c>
      <c r="C516" s="14" t="s">
        <v>5793</v>
      </c>
      <c r="D516" s="14" t="s">
        <v>1192</v>
      </c>
      <c r="E516" s="14">
        <v>1</v>
      </c>
      <c r="F516" s="15">
        <v>1000</v>
      </c>
      <c r="G516" s="14">
        <v>208</v>
      </c>
      <c r="H516" s="14" t="s">
        <v>8087</v>
      </c>
      <c r="I516" s="15">
        <v>30000</v>
      </c>
      <c r="J516" s="14" t="s">
        <v>1193</v>
      </c>
      <c r="K516" s="157">
        <v>39761</v>
      </c>
      <c r="L516" s="14" t="s">
        <v>1189</v>
      </c>
      <c r="M516" s="14"/>
    </row>
    <row r="517" spans="1:13" ht="31.5">
      <c r="A517" s="14">
        <v>516</v>
      </c>
      <c r="B517" s="14" t="s">
        <v>6879</v>
      </c>
      <c r="C517" s="14" t="s">
        <v>6880</v>
      </c>
      <c r="D517" s="14" t="s">
        <v>1162</v>
      </c>
      <c r="E517" s="14">
        <v>1</v>
      </c>
      <c r="F517" s="15">
        <v>500</v>
      </c>
      <c r="G517" s="14">
        <v>760</v>
      </c>
      <c r="H517" s="14" t="s">
        <v>8087</v>
      </c>
      <c r="I517" s="15">
        <v>0</v>
      </c>
      <c r="J517" s="14" t="s">
        <v>36</v>
      </c>
      <c r="K517" s="157">
        <v>39761</v>
      </c>
      <c r="L517" s="14" t="s">
        <v>1552</v>
      </c>
      <c r="M517" s="14"/>
    </row>
    <row r="518" spans="1:13" ht="47.25">
      <c r="A518" s="14">
        <v>517</v>
      </c>
      <c r="B518" s="14" t="s">
        <v>6881</v>
      </c>
      <c r="C518" s="14" t="s">
        <v>6882</v>
      </c>
      <c r="D518" s="14" t="s">
        <v>1421</v>
      </c>
      <c r="E518" s="14">
        <v>1</v>
      </c>
      <c r="F518" s="15">
        <v>1000</v>
      </c>
      <c r="G518" s="14">
        <v>434</v>
      </c>
      <c r="H518" s="14" t="s">
        <v>2161</v>
      </c>
      <c r="I518" s="15">
        <v>75000</v>
      </c>
      <c r="J518" s="14" t="s">
        <v>2885</v>
      </c>
      <c r="K518" s="157">
        <v>39761</v>
      </c>
      <c r="L518" s="14" t="s">
        <v>6883</v>
      </c>
      <c r="M518" s="14"/>
    </row>
    <row r="519" spans="1:13" ht="63">
      <c r="A519" s="14">
        <v>518</v>
      </c>
      <c r="B519" s="14" t="s">
        <v>3502</v>
      </c>
      <c r="C519" s="14" t="s">
        <v>3503</v>
      </c>
      <c r="D519" s="14" t="s">
        <v>1187</v>
      </c>
      <c r="E519" s="14">
        <v>1</v>
      </c>
      <c r="F519" s="15">
        <v>6050</v>
      </c>
      <c r="G519" s="14">
        <v>252</v>
      </c>
      <c r="H519" s="14" t="s">
        <v>8076</v>
      </c>
      <c r="I519" s="15">
        <v>27000</v>
      </c>
      <c r="J519" s="14" t="s">
        <v>1188</v>
      </c>
      <c r="K519" s="157">
        <v>39761</v>
      </c>
      <c r="L519" s="14" t="s">
        <v>1189</v>
      </c>
      <c r="M519" s="14"/>
    </row>
    <row r="520" spans="1:13" ht="63">
      <c r="A520" s="14">
        <v>519</v>
      </c>
      <c r="B520" s="14" t="s">
        <v>3504</v>
      </c>
      <c r="C520" s="14" t="s">
        <v>3666</v>
      </c>
      <c r="D520" s="14" t="s">
        <v>1187</v>
      </c>
      <c r="E520" s="14">
        <v>1</v>
      </c>
      <c r="F520" s="15">
        <v>1150</v>
      </c>
      <c r="G520" s="14">
        <v>156</v>
      </c>
      <c r="H520" s="14" t="s">
        <v>8076</v>
      </c>
      <c r="I520" s="15">
        <v>23000</v>
      </c>
      <c r="J520" s="14" t="s">
        <v>1188</v>
      </c>
      <c r="K520" s="157">
        <v>39761</v>
      </c>
      <c r="L520" s="14" t="s">
        <v>1189</v>
      </c>
      <c r="M520" s="14"/>
    </row>
    <row r="521" spans="1:13" ht="31.5">
      <c r="A521" s="14">
        <v>520</v>
      </c>
      <c r="B521" s="14" t="s">
        <v>3505</v>
      </c>
      <c r="C521" s="14" t="s">
        <v>2744</v>
      </c>
      <c r="D521" s="14" t="s">
        <v>1187</v>
      </c>
      <c r="E521" s="14">
        <v>1</v>
      </c>
      <c r="F521" s="15">
        <v>1050</v>
      </c>
      <c r="G521" s="14">
        <v>332</v>
      </c>
      <c r="H521" s="14" t="s">
        <v>8087</v>
      </c>
      <c r="I521" s="15">
        <v>42000</v>
      </c>
      <c r="J521" s="14" t="s">
        <v>4935</v>
      </c>
      <c r="K521" s="157">
        <v>39761</v>
      </c>
      <c r="L521" s="14" t="s">
        <v>1189</v>
      </c>
      <c r="M521" s="14"/>
    </row>
    <row r="522" spans="1:13" ht="31.5">
      <c r="A522" s="14">
        <v>521</v>
      </c>
      <c r="B522" s="14" t="s">
        <v>3506</v>
      </c>
      <c r="C522" s="14" t="s">
        <v>3507</v>
      </c>
      <c r="D522" s="14" t="s">
        <v>4473</v>
      </c>
      <c r="E522" s="14">
        <v>1</v>
      </c>
      <c r="F522" s="15">
        <v>5000</v>
      </c>
      <c r="G522" s="14">
        <v>36</v>
      </c>
      <c r="H522" s="14" t="s">
        <v>8087</v>
      </c>
      <c r="I522" s="15" t="s">
        <v>2750</v>
      </c>
      <c r="J522" s="14" t="s">
        <v>70</v>
      </c>
      <c r="K522" s="157">
        <v>39761</v>
      </c>
      <c r="L522" s="14" t="s">
        <v>3508</v>
      </c>
      <c r="M522" s="14"/>
    </row>
    <row r="523" spans="1:13" ht="31.5">
      <c r="A523" s="14">
        <v>522</v>
      </c>
      <c r="B523" s="14" t="s">
        <v>3509</v>
      </c>
      <c r="C523" s="14" t="s">
        <v>9734</v>
      </c>
      <c r="D523" s="14" t="s">
        <v>4473</v>
      </c>
      <c r="E523" s="14">
        <v>1</v>
      </c>
      <c r="F523" s="15">
        <v>5000</v>
      </c>
      <c r="G523" s="14">
        <v>56</v>
      </c>
      <c r="H523" s="14" t="s">
        <v>8087</v>
      </c>
      <c r="I523" s="15" t="s">
        <v>2750</v>
      </c>
      <c r="J523" s="14" t="s">
        <v>70</v>
      </c>
      <c r="K523" s="157">
        <v>39761</v>
      </c>
      <c r="L523" s="14" t="s">
        <v>3508</v>
      </c>
      <c r="M523" s="14"/>
    </row>
    <row r="524" spans="1:13" ht="31.5">
      <c r="A524" s="14">
        <v>523</v>
      </c>
      <c r="B524" s="14" t="s">
        <v>3510</v>
      </c>
      <c r="C524" s="14" t="s">
        <v>3511</v>
      </c>
      <c r="D524" s="14" t="s">
        <v>4473</v>
      </c>
      <c r="E524" s="14">
        <v>1</v>
      </c>
      <c r="F524" s="15">
        <v>5000</v>
      </c>
      <c r="G524" s="14">
        <v>36</v>
      </c>
      <c r="H524" s="14" t="s">
        <v>8087</v>
      </c>
      <c r="I524" s="15">
        <v>0</v>
      </c>
      <c r="J524" s="14" t="s">
        <v>70</v>
      </c>
      <c r="K524" s="157">
        <v>39761</v>
      </c>
      <c r="L524" s="14" t="s">
        <v>3508</v>
      </c>
      <c r="M524" s="14"/>
    </row>
    <row r="525" spans="1:13" ht="31.5">
      <c r="A525" s="14">
        <v>524</v>
      </c>
      <c r="B525" s="14" t="s">
        <v>3512</v>
      </c>
      <c r="C525" s="14" t="s">
        <v>5787</v>
      </c>
      <c r="D525" s="14" t="s">
        <v>4473</v>
      </c>
      <c r="E525" s="14">
        <v>1</v>
      </c>
      <c r="F525" s="15">
        <v>5000</v>
      </c>
      <c r="G525" s="14">
        <v>48</v>
      </c>
      <c r="H525" s="14" t="s">
        <v>8087</v>
      </c>
      <c r="I525" s="15">
        <v>0</v>
      </c>
      <c r="J525" s="14" t="s">
        <v>70</v>
      </c>
      <c r="K525" s="157">
        <v>39761</v>
      </c>
      <c r="L525" s="14" t="s">
        <v>3508</v>
      </c>
      <c r="M525" s="14"/>
    </row>
    <row r="526" spans="1:13" ht="31.5">
      <c r="A526" s="14">
        <v>525</v>
      </c>
      <c r="B526" s="14" t="s">
        <v>7592</v>
      </c>
      <c r="C526" s="14" t="s">
        <v>1536</v>
      </c>
      <c r="D526" s="14" t="s">
        <v>4473</v>
      </c>
      <c r="E526" s="14">
        <v>1</v>
      </c>
      <c r="F526" s="15">
        <v>1500</v>
      </c>
      <c r="G526" s="14">
        <v>1032</v>
      </c>
      <c r="H526" s="14" t="s">
        <v>1228</v>
      </c>
      <c r="I526" s="15">
        <v>0</v>
      </c>
      <c r="J526" s="14" t="s">
        <v>36</v>
      </c>
      <c r="K526" s="157">
        <v>39761</v>
      </c>
      <c r="L526" s="14" t="s">
        <v>1552</v>
      </c>
      <c r="M526" s="14"/>
    </row>
    <row r="527" spans="1:13" ht="31.5">
      <c r="A527" s="14">
        <v>526</v>
      </c>
      <c r="B527" s="14" t="s">
        <v>2127</v>
      </c>
      <c r="C527" s="14" t="s">
        <v>2128</v>
      </c>
      <c r="D527" s="14" t="s">
        <v>1187</v>
      </c>
      <c r="E527" s="14">
        <v>1</v>
      </c>
      <c r="F527" s="15">
        <v>1060</v>
      </c>
      <c r="G527" s="14">
        <v>384</v>
      </c>
      <c r="H527" s="14" t="s">
        <v>8087</v>
      </c>
      <c r="I527" s="15">
        <v>53000</v>
      </c>
      <c r="J527" s="14" t="s">
        <v>4935</v>
      </c>
      <c r="K527" s="157">
        <v>39763</v>
      </c>
      <c r="L527" s="14" t="s">
        <v>7600</v>
      </c>
      <c r="M527" s="14"/>
    </row>
    <row r="528" spans="1:13" ht="31.5">
      <c r="A528" s="14">
        <v>527</v>
      </c>
      <c r="B528" s="14" t="s">
        <v>3371</v>
      </c>
      <c r="C528" s="14" t="s">
        <v>3372</v>
      </c>
      <c r="D528" s="14" t="s">
        <v>1187</v>
      </c>
      <c r="E528" s="14">
        <v>1</v>
      </c>
      <c r="F528" s="15">
        <v>760</v>
      </c>
      <c r="G528" s="14">
        <v>132</v>
      </c>
      <c r="H528" s="14" t="s">
        <v>8076</v>
      </c>
      <c r="I528" s="15">
        <v>18000</v>
      </c>
      <c r="J528" s="14" t="s">
        <v>4935</v>
      </c>
      <c r="K528" s="157">
        <v>39763</v>
      </c>
      <c r="L528" s="14" t="s">
        <v>4651</v>
      </c>
      <c r="M528" s="14"/>
    </row>
    <row r="529" spans="1:13" ht="31.5">
      <c r="A529" s="14">
        <v>528</v>
      </c>
      <c r="B529" s="14" t="s">
        <v>2193</v>
      </c>
      <c r="C529" s="14" t="s">
        <v>2194</v>
      </c>
      <c r="D529" s="14" t="s">
        <v>1187</v>
      </c>
      <c r="E529" s="14" t="s">
        <v>8163</v>
      </c>
      <c r="F529" s="15">
        <v>850</v>
      </c>
      <c r="G529" s="14">
        <v>232</v>
      </c>
      <c r="H529" s="14" t="s">
        <v>8087</v>
      </c>
      <c r="I529" s="15">
        <v>33000</v>
      </c>
      <c r="J529" s="14" t="s">
        <v>36</v>
      </c>
      <c r="K529" s="157">
        <v>39764</v>
      </c>
      <c r="L529" s="14" t="s">
        <v>4517</v>
      </c>
      <c r="M529" s="14"/>
    </row>
    <row r="530" spans="1:13" ht="78.75">
      <c r="A530" s="14">
        <v>529</v>
      </c>
      <c r="B530" s="14" t="s">
        <v>3719</v>
      </c>
      <c r="C530" s="14" t="s">
        <v>3720</v>
      </c>
      <c r="D530" s="14" t="s">
        <v>1187</v>
      </c>
      <c r="E530" s="14">
        <v>1</v>
      </c>
      <c r="F530" s="15">
        <v>430</v>
      </c>
      <c r="G530" s="14">
        <v>364</v>
      </c>
      <c r="H530" s="14" t="s">
        <v>8087</v>
      </c>
      <c r="I530" s="15">
        <v>49000</v>
      </c>
      <c r="J530" s="14" t="s">
        <v>36</v>
      </c>
      <c r="K530" s="14" t="s">
        <v>3722</v>
      </c>
      <c r="L530" s="14" t="s">
        <v>3721</v>
      </c>
      <c r="M530" s="14"/>
    </row>
    <row r="531" spans="1:13" ht="47.25">
      <c r="A531" s="14">
        <v>530</v>
      </c>
      <c r="B531" s="14" t="s">
        <v>2132</v>
      </c>
      <c r="C531" s="14" t="s">
        <v>2133</v>
      </c>
      <c r="D531" s="14" t="s">
        <v>1187</v>
      </c>
      <c r="E531" s="14">
        <v>1</v>
      </c>
      <c r="F531" s="15">
        <v>480</v>
      </c>
      <c r="G531" s="14">
        <v>364</v>
      </c>
      <c r="H531" s="14" t="s">
        <v>8087</v>
      </c>
      <c r="I531" s="15">
        <v>49000</v>
      </c>
      <c r="J531" s="14" t="s">
        <v>1193</v>
      </c>
      <c r="K531" s="14" t="s">
        <v>2134</v>
      </c>
      <c r="L531" s="14" t="s">
        <v>7600</v>
      </c>
      <c r="M531" s="14"/>
    </row>
    <row r="532" spans="1:13" ht="47.25">
      <c r="A532" s="14">
        <v>531</v>
      </c>
      <c r="B532" s="14" t="s">
        <v>3360</v>
      </c>
      <c r="C532" s="14" t="s">
        <v>3361</v>
      </c>
      <c r="D532" s="14" t="s">
        <v>1187</v>
      </c>
      <c r="E532" s="14">
        <v>1</v>
      </c>
      <c r="F532" s="15">
        <v>450</v>
      </c>
      <c r="G532" s="14">
        <v>172</v>
      </c>
      <c r="H532" s="14" t="s">
        <v>8087</v>
      </c>
      <c r="I532" s="15">
        <v>25000</v>
      </c>
      <c r="J532" s="14" t="s">
        <v>1193</v>
      </c>
      <c r="K532" s="14" t="s">
        <v>3362</v>
      </c>
      <c r="L532" s="14" t="s">
        <v>7600</v>
      </c>
      <c r="M532" s="14"/>
    </row>
    <row r="533" spans="1:13" ht="47.25">
      <c r="A533" s="14">
        <v>532</v>
      </c>
      <c r="B533" s="14" t="s">
        <v>3464</v>
      </c>
      <c r="C533" s="14" t="s">
        <v>3465</v>
      </c>
      <c r="D533" s="14" t="s">
        <v>1162</v>
      </c>
      <c r="E533" s="14">
        <v>1</v>
      </c>
      <c r="F533" s="15">
        <v>500</v>
      </c>
      <c r="G533" s="14">
        <v>576</v>
      </c>
      <c r="H533" s="14" t="s">
        <v>3466</v>
      </c>
      <c r="I533" s="15">
        <v>131000</v>
      </c>
      <c r="J533" s="14" t="s">
        <v>60</v>
      </c>
      <c r="K533" s="14" t="s">
        <v>3467</v>
      </c>
      <c r="L533" s="14" t="s">
        <v>7600</v>
      </c>
      <c r="M533" s="14"/>
    </row>
    <row r="534" spans="1:13" ht="31.5">
      <c r="A534" s="14">
        <v>533</v>
      </c>
      <c r="B534" s="14" t="s">
        <v>6434</v>
      </c>
      <c r="C534" s="14" t="s">
        <v>2744</v>
      </c>
      <c r="D534" s="14" t="s">
        <v>1187</v>
      </c>
      <c r="E534" s="14">
        <v>1</v>
      </c>
      <c r="F534" s="15">
        <v>660</v>
      </c>
      <c r="G534" s="14">
        <v>472</v>
      </c>
      <c r="H534" s="14" t="s">
        <v>8087</v>
      </c>
      <c r="I534" s="15">
        <v>64000</v>
      </c>
      <c r="J534" s="14" t="s">
        <v>1193</v>
      </c>
      <c r="K534" s="14" t="s">
        <v>3457</v>
      </c>
      <c r="L534" s="14" t="s">
        <v>7600</v>
      </c>
      <c r="M534" s="14"/>
    </row>
    <row r="535" spans="1:13" ht="78.75">
      <c r="A535" s="14">
        <v>534</v>
      </c>
      <c r="B535" s="14" t="s">
        <v>6438</v>
      </c>
      <c r="C535" s="14" t="s">
        <v>6439</v>
      </c>
      <c r="D535" s="14" t="s">
        <v>1187</v>
      </c>
      <c r="E535" s="14">
        <v>1</v>
      </c>
      <c r="F535" s="15">
        <v>600</v>
      </c>
      <c r="G535" s="14">
        <v>184</v>
      </c>
      <c r="H535" s="14" t="s">
        <v>8076</v>
      </c>
      <c r="I535" s="15">
        <v>22000</v>
      </c>
      <c r="J535" s="14" t="s">
        <v>36</v>
      </c>
      <c r="K535" s="14" t="s">
        <v>3457</v>
      </c>
      <c r="L535" s="14" t="s">
        <v>7600</v>
      </c>
      <c r="M535" s="14"/>
    </row>
    <row r="536" spans="1:13" ht="63">
      <c r="A536" s="14">
        <v>535</v>
      </c>
      <c r="B536" s="14" t="s">
        <v>3454</v>
      </c>
      <c r="C536" s="14" t="s">
        <v>3455</v>
      </c>
      <c r="D536" s="14" t="s">
        <v>4473</v>
      </c>
      <c r="E536" s="14">
        <v>1</v>
      </c>
      <c r="F536" s="15">
        <v>1500</v>
      </c>
      <c r="G536" s="14">
        <v>362</v>
      </c>
      <c r="H536" s="14" t="s">
        <v>2161</v>
      </c>
      <c r="I536" s="15">
        <v>0</v>
      </c>
      <c r="J536" s="14" t="s">
        <v>70</v>
      </c>
      <c r="K536" s="14" t="s">
        <v>3457</v>
      </c>
      <c r="L536" s="14" t="s">
        <v>3456</v>
      </c>
      <c r="M536" s="14"/>
    </row>
    <row r="537" spans="1:13" ht="47.25">
      <c r="A537" s="14">
        <v>536</v>
      </c>
      <c r="B537" s="14" t="s">
        <v>6431</v>
      </c>
      <c r="C537" s="14" t="s">
        <v>6432</v>
      </c>
      <c r="D537" s="14" t="s">
        <v>1187</v>
      </c>
      <c r="E537" s="14">
        <v>1</v>
      </c>
      <c r="F537" s="15">
        <v>3750</v>
      </c>
      <c r="G537" s="14">
        <v>284</v>
      </c>
      <c r="H537" s="14" t="s">
        <v>2161</v>
      </c>
      <c r="I537" s="15">
        <v>72000</v>
      </c>
      <c r="J537" s="14" t="s">
        <v>1193</v>
      </c>
      <c r="K537" s="14" t="s">
        <v>6433</v>
      </c>
      <c r="L537" s="14" t="s">
        <v>4359</v>
      </c>
      <c r="M537" s="14"/>
    </row>
    <row r="538" spans="1:13" ht="31.5">
      <c r="A538" s="14">
        <v>537</v>
      </c>
      <c r="B538" s="14" t="s">
        <v>4516</v>
      </c>
      <c r="C538" s="14"/>
      <c r="D538" s="14" t="s">
        <v>4473</v>
      </c>
      <c r="E538" s="14">
        <v>1</v>
      </c>
      <c r="F538" s="15">
        <v>1500</v>
      </c>
      <c r="G538" s="14">
        <v>638</v>
      </c>
      <c r="H538" s="14" t="s">
        <v>2161</v>
      </c>
      <c r="I538" s="15">
        <v>0</v>
      </c>
      <c r="J538" s="14" t="s">
        <v>36</v>
      </c>
      <c r="K538" s="14" t="s">
        <v>4518</v>
      </c>
      <c r="L538" s="14" t="s">
        <v>4517</v>
      </c>
      <c r="M538" s="14"/>
    </row>
    <row r="539" spans="1:13" ht="47.25">
      <c r="A539" s="14">
        <v>538</v>
      </c>
      <c r="B539" s="14" t="s">
        <v>7960</v>
      </c>
      <c r="C539" s="14" t="s">
        <v>7961</v>
      </c>
      <c r="D539" s="14" t="s">
        <v>1421</v>
      </c>
      <c r="E539" s="14">
        <v>1</v>
      </c>
      <c r="F539" s="15">
        <v>390</v>
      </c>
      <c r="G539" s="14">
        <v>280</v>
      </c>
      <c r="H539" s="14" t="s">
        <v>8087</v>
      </c>
      <c r="I539" s="15">
        <v>0</v>
      </c>
      <c r="J539" s="14" t="s">
        <v>36</v>
      </c>
      <c r="K539" s="14" t="s">
        <v>2192</v>
      </c>
      <c r="L539" s="14" t="s">
        <v>3456</v>
      </c>
      <c r="M539" s="14"/>
    </row>
    <row r="540" spans="1:13" ht="47.25">
      <c r="A540" s="14">
        <v>539</v>
      </c>
      <c r="B540" s="14" t="s">
        <v>2189</v>
      </c>
      <c r="C540" s="14" t="s">
        <v>2190</v>
      </c>
      <c r="D540" s="14" t="s">
        <v>1187</v>
      </c>
      <c r="E540" s="14">
        <v>1</v>
      </c>
      <c r="F540" s="15">
        <v>1250</v>
      </c>
      <c r="G540" s="14">
        <v>212</v>
      </c>
      <c r="H540" s="14" t="s">
        <v>8076</v>
      </c>
      <c r="I540" s="15">
        <v>25000</v>
      </c>
      <c r="J540" s="14" t="s">
        <v>4935</v>
      </c>
      <c r="K540" s="14" t="s">
        <v>2192</v>
      </c>
      <c r="L540" s="14" t="s">
        <v>2191</v>
      </c>
      <c r="M540" s="14"/>
    </row>
    <row r="541" spans="1:13" ht="31.5">
      <c r="A541" s="14">
        <v>540</v>
      </c>
      <c r="B541" s="14" t="s">
        <v>3716</v>
      </c>
      <c r="C541" s="14" t="s">
        <v>3717</v>
      </c>
      <c r="D541" s="14" t="s">
        <v>1187</v>
      </c>
      <c r="E541" s="14">
        <v>1</v>
      </c>
      <c r="F541" s="15">
        <v>550</v>
      </c>
      <c r="G541" s="14">
        <v>336</v>
      </c>
      <c r="H541" s="14" t="s">
        <v>8087</v>
      </c>
      <c r="I541" s="15">
        <v>45000</v>
      </c>
      <c r="J541" s="14" t="s">
        <v>1193</v>
      </c>
      <c r="K541" s="14" t="s">
        <v>3718</v>
      </c>
      <c r="L541" s="14" t="s">
        <v>7600</v>
      </c>
      <c r="M541" s="14"/>
    </row>
    <row r="542" spans="1:13" ht="126">
      <c r="A542" s="14">
        <v>541</v>
      </c>
      <c r="B542" s="14" t="s">
        <v>2124</v>
      </c>
      <c r="C542" s="14" t="s">
        <v>2744</v>
      </c>
      <c r="D542" s="14" t="s">
        <v>1187</v>
      </c>
      <c r="E542" s="14">
        <v>1</v>
      </c>
      <c r="F542" s="15">
        <v>1000</v>
      </c>
      <c r="G542" s="14">
        <v>144</v>
      </c>
      <c r="H542" s="14" t="s">
        <v>8076</v>
      </c>
      <c r="I542" s="15">
        <v>18000</v>
      </c>
      <c r="J542" s="14" t="s">
        <v>4935</v>
      </c>
      <c r="K542" s="83">
        <v>39783</v>
      </c>
      <c r="L542" s="14" t="s">
        <v>7600</v>
      </c>
      <c r="M542" s="14"/>
    </row>
    <row r="543" spans="1:13" ht="31.5">
      <c r="A543" s="14">
        <v>542</v>
      </c>
      <c r="B543" s="14" t="s">
        <v>2125</v>
      </c>
      <c r="C543" s="14" t="s">
        <v>2126</v>
      </c>
      <c r="D543" s="14" t="s">
        <v>1187</v>
      </c>
      <c r="E543" s="14">
        <v>1</v>
      </c>
      <c r="F543" s="15">
        <v>750</v>
      </c>
      <c r="G543" s="14">
        <v>172</v>
      </c>
      <c r="H543" s="14" t="s">
        <v>8076</v>
      </c>
      <c r="I543" s="15">
        <v>21000</v>
      </c>
      <c r="J543" s="14" t="s">
        <v>1193</v>
      </c>
      <c r="K543" s="83">
        <v>39783</v>
      </c>
      <c r="L543" s="14" t="s">
        <v>7600</v>
      </c>
      <c r="M543" s="14"/>
    </row>
    <row r="544" spans="1:13" ht="63">
      <c r="A544" s="14">
        <v>543</v>
      </c>
      <c r="B544" s="14" t="s">
        <v>3376</v>
      </c>
      <c r="C544" s="14" t="s">
        <v>1340</v>
      </c>
      <c r="D544" s="14" t="s">
        <v>1187</v>
      </c>
      <c r="E544" s="14">
        <v>1</v>
      </c>
      <c r="F544" s="15">
        <v>660</v>
      </c>
      <c r="G544" s="14">
        <v>516</v>
      </c>
      <c r="H544" s="14" t="s">
        <v>8087</v>
      </c>
      <c r="I544" s="15">
        <v>68000</v>
      </c>
      <c r="J544" s="14" t="s">
        <v>4935</v>
      </c>
      <c r="K544" s="83">
        <v>39783</v>
      </c>
      <c r="L544" s="14" t="s">
        <v>4651</v>
      </c>
      <c r="M544" s="14"/>
    </row>
    <row r="545" spans="1:14" ht="78.75">
      <c r="A545" s="14">
        <v>544</v>
      </c>
      <c r="B545" s="14" t="s">
        <v>814</v>
      </c>
      <c r="C545" s="14" t="s">
        <v>815</v>
      </c>
      <c r="D545" s="14" t="s">
        <v>1192</v>
      </c>
      <c r="E545" s="14">
        <v>1</v>
      </c>
      <c r="F545" s="15">
        <v>1500</v>
      </c>
      <c r="G545" s="14">
        <v>1208</v>
      </c>
      <c r="H545" s="14" t="s">
        <v>2161</v>
      </c>
      <c r="I545" s="15">
        <v>289000</v>
      </c>
      <c r="J545" s="14" t="s">
        <v>70</v>
      </c>
      <c r="K545" s="157">
        <v>39790</v>
      </c>
      <c r="L545" s="14" t="s">
        <v>816</v>
      </c>
      <c r="M545" s="52" t="s">
        <v>817</v>
      </c>
    </row>
    <row r="546" spans="1:14" ht="31.5">
      <c r="A546" s="14">
        <v>545</v>
      </c>
      <c r="B546" s="14" t="s">
        <v>6592</v>
      </c>
      <c r="C546" s="14" t="s">
        <v>6593</v>
      </c>
      <c r="D546" s="14" t="s">
        <v>1162</v>
      </c>
      <c r="E546" s="14">
        <v>1</v>
      </c>
      <c r="F546" s="15">
        <v>500</v>
      </c>
      <c r="G546" s="14">
        <v>364</v>
      </c>
      <c r="H546" s="14" t="s">
        <v>8087</v>
      </c>
      <c r="I546" s="15">
        <v>54000</v>
      </c>
      <c r="J546" s="14" t="s">
        <v>70</v>
      </c>
      <c r="K546" s="157">
        <v>39790</v>
      </c>
      <c r="L546" s="14" t="s">
        <v>7600</v>
      </c>
      <c r="M546" s="14"/>
    </row>
    <row r="547" spans="1:14" ht="47.25">
      <c r="A547" s="14">
        <v>546</v>
      </c>
      <c r="B547" s="14" t="s">
        <v>262</v>
      </c>
      <c r="C547" s="14" t="s">
        <v>263</v>
      </c>
      <c r="D547" s="14" t="s">
        <v>1162</v>
      </c>
      <c r="E547" s="14">
        <v>1</v>
      </c>
      <c r="F547" s="15">
        <v>1380</v>
      </c>
      <c r="G547" s="14">
        <v>122</v>
      </c>
      <c r="H547" s="14" t="s">
        <v>1228</v>
      </c>
      <c r="I547" s="15">
        <v>105000</v>
      </c>
      <c r="J547" s="14" t="s">
        <v>36</v>
      </c>
      <c r="K547" s="157">
        <v>39794</v>
      </c>
      <c r="L547" s="14" t="s">
        <v>11936</v>
      </c>
      <c r="M547" s="14"/>
    </row>
    <row r="548" spans="1:14" ht="31.5">
      <c r="A548" s="14">
        <v>547</v>
      </c>
      <c r="B548" s="14" t="s">
        <v>270</v>
      </c>
      <c r="C548" s="14" t="s">
        <v>7958</v>
      </c>
      <c r="D548" s="14" t="s">
        <v>1187</v>
      </c>
      <c r="E548" s="14">
        <v>1</v>
      </c>
      <c r="F548" s="15">
        <v>640</v>
      </c>
      <c r="G548" s="14">
        <v>220</v>
      </c>
      <c r="H548" s="14" t="s">
        <v>8087</v>
      </c>
      <c r="I548" s="15">
        <v>32000</v>
      </c>
      <c r="J548" s="14" t="s">
        <v>36</v>
      </c>
      <c r="K548" s="14" t="s">
        <v>7959</v>
      </c>
      <c r="L548" s="14" t="s">
        <v>7600</v>
      </c>
      <c r="M548" s="14"/>
    </row>
    <row r="549" spans="1:14" ht="47.25">
      <c r="A549" s="14">
        <v>548</v>
      </c>
      <c r="B549" s="14" t="s">
        <v>8678</v>
      </c>
      <c r="C549" s="14" t="s">
        <v>8679</v>
      </c>
      <c r="D549" s="14" t="s">
        <v>1162</v>
      </c>
      <c r="E549" s="14">
        <v>1</v>
      </c>
      <c r="F549" s="15">
        <v>3000</v>
      </c>
      <c r="G549" s="14">
        <v>160</v>
      </c>
      <c r="H549" s="15" t="s">
        <v>8087</v>
      </c>
      <c r="I549" s="15">
        <v>21000</v>
      </c>
      <c r="J549" s="14" t="s">
        <v>4935</v>
      </c>
      <c r="K549" s="14" t="s">
        <v>8681</v>
      </c>
      <c r="L549" s="14" t="s">
        <v>8680</v>
      </c>
      <c r="M549" s="14"/>
    </row>
    <row r="550" spans="1:14" ht="63">
      <c r="A550" s="14">
        <v>549</v>
      </c>
      <c r="B550" s="14" t="s">
        <v>818</v>
      </c>
      <c r="C550" s="14" t="s">
        <v>4383</v>
      </c>
      <c r="D550" s="14" t="s">
        <v>1187</v>
      </c>
      <c r="E550" s="14">
        <v>1</v>
      </c>
      <c r="F550" s="15"/>
      <c r="G550" s="14"/>
      <c r="H550" s="14"/>
      <c r="I550" s="15"/>
      <c r="J550" s="14"/>
      <c r="K550" s="14"/>
      <c r="L550" s="14" t="s">
        <v>4384</v>
      </c>
      <c r="M550" s="14"/>
    </row>
    <row r="551" spans="1:14" ht="58.5" customHeight="1">
      <c r="A551" s="14">
        <v>550</v>
      </c>
      <c r="B551" s="14" t="s">
        <v>10180</v>
      </c>
      <c r="C551" s="14" t="s">
        <v>11265</v>
      </c>
      <c r="D551" s="14" t="s">
        <v>1187</v>
      </c>
      <c r="E551" s="14">
        <v>1</v>
      </c>
      <c r="F551" s="15">
        <v>660</v>
      </c>
      <c r="G551" s="14">
        <v>268</v>
      </c>
      <c r="H551" s="14" t="s">
        <v>8087</v>
      </c>
      <c r="I551" s="15">
        <v>38000</v>
      </c>
      <c r="J551" s="14" t="s">
        <v>1193</v>
      </c>
      <c r="K551" s="157">
        <v>39550</v>
      </c>
      <c r="L551" s="14" t="s">
        <v>4651</v>
      </c>
      <c r="M551" s="14"/>
      <c r="N551" s="22"/>
    </row>
    <row r="552" spans="1:14" ht="55.5" customHeight="1">
      <c r="A552" s="14">
        <v>551</v>
      </c>
      <c r="B552" s="14" t="s">
        <v>6026</v>
      </c>
      <c r="C552" s="14" t="s">
        <v>6027</v>
      </c>
      <c r="D552" s="14" t="s">
        <v>1421</v>
      </c>
      <c r="E552" s="14">
        <v>1</v>
      </c>
      <c r="F552" s="15">
        <v>500</v>
      </c>
      <c r="G552" s="14">
        <v>636</v>
      </c>
      <c r="H552" s="14" t="s">
        <v>6028</v>
      </c>
      <c r="I552" s="15">
        <v>0</v>
      </c>
      <c r="J552" s="14" t="s">
        <v>1193</v>
      </c>
      <c r="K552" s="14" t="s">
        <v>6029</v>
      </c>
      <c r="L552" s="14" t="s">
        <v>6030</v>
      </c>
      <c r="M552" s="14"/>
      <c r="N552" s="22"/>
    </row>
    <row r="553" spans="1:14" ht="57" customHeight="1">
      <c r="A553" s="14">
        <v>552</v>
      </c>
      <c r="B553" s="14" t="s">
        <v>11270</v>
      </c>
      <c r="C553" s="14" t="s">
        <v>2744</v>
      </c>
      <c r="D553" s="14" t="s">
        <v>1187</v>
      </c>
      <c r="E553" s="14">
        <v>1</v>
      </c>
      <c r="F553" s="15">
        <v>1000</v>
      </c>
      <c r="G553" s="14">
        <v>84</v>
      </c>
      <c r="H553" s="14" t="s">
        <v>8076</v>
      </c>
      <c r="I553" s="15">
        <v>9000</v>
      </c>
      <c r="J553" s="14" t="s">
        <v>4935</v>
      </c>
      <c r="K553" s="14" t="s">
        <v>11271</v>
      </c>
      <c r="L553" s="14" t="s">
        <v>4651</v>
      </c>
      <c r="M553" s="14"/>
      <c r="N553" s="22"/>
    </row>
    <row r="554" spans="1:14" ht="31.5">
      <c r="A554" s="14">
        <v>553</v>
      </c>
      <c r="B554" s="14" t="s">
        <v>11269</v>
      </c>
      <c r="C554" s="14" t="s">
        <v>2744</v>
      </c>
      <c r="D554" s="14" t="s">
        <v>1187</v>
      </c>
      <c r="E554" s="14">
        <v>1</v>
      </c>
      <c r="F554" s="15">
        <v>3500</v>
      </c>
      <c r="G554" s="14">
        <v>72</v>
      </c>
      <c r="H554" s="14" t="s">
        <v>8076</v>
      </c>
      <c r="I554" s="15">
        <v>11000</v>
      </c>
      <c r="J554" s="14" t="s">
        <v>4935</v>
      </c>
      <c r="K554" s="157">
        <v>39611</v>
      </c>
      <c r="L554" s="14" t="s">
        <v>4651</v>
      </c>
      <c r="M554" s="14"/>
      <c r="N554" s="22"/>
    </row>
    <row r="555" spans="1:14" ht="42.75" customHeight="1">
      <c r="A555" s="14">
        <v>554</v>
      </c>
      <c r="B555" s="14" t="s">
        <v>6050</v>
      </c>
      <c r="C555" s="14" t="s">
        <v>6051</v>
      </c>
      <c r="D555" s="14" t="s">
        <v>1421</v>
      </c>
      <c r="E555" s="14">
        <v>1</v>
      </c>
      <c r="F555" s="15">
        <v>2000</v>
      </c>
      <c r="G555" s="14">
        <v>204</v>
      </c>
      <c r="H555" s="14" t="s">
        <v>4478</v>
      </c>
      <c r="I555" s="15">
        <v>48000</v>
      </c>
      <c r="J555" s="14" t="s">
        <v>6052</v>
      </c>
      <c r="K555" s="14" t="s">
        <v>6053</v>
      </c>
      <c r="L555" s="14" t="s">
        <v>9084</v>
      </c>
      <c r="M555" s="14"/>
      <c r="N555" s="22"/>
    </row>
    <row r="556" spans="1:14" ht="47.25">
      <c r="A556" s="14">
        <v>555</v>
      </c>
      <c r="B556" s="14" t="s">
        <v>4879</v>
      </c>
      <c r="C556" s="14" t="s">
        <v>3783</v>
      </c>
      <c r="D556" s="14" t="s">
        <v>1162</v>
      </c>
      <c r="E556" s="14">
        <v>1</v>
      </c>
      <c r="F556" s="15">
        <v>2980</v>
      </c>
      <c r="G556" s="14">
        <v>188</v>
      </c>
      <c r="H556" s="14" t="s">
        <v>8076</v>
      </c>
      <c r="I556" s="15">
        <v>22000</v>
      </c>
      <c r="J556" s="14" t="s">
        <v>4935</v>
      </c>
      <c r="K556" s="157">
        <v>39700</v>
      </c>
      <c r="L556" s="14" t="s">
        <v>7600</v>
      </c>
      <c r="M556" s="14"/>
      <c r="N556" s="22"/>
    </row>
    <row r="557" spans="1:14" ht="47.25">
      <c r="A557" s="14">
        <v>556</v>
      </c>
      <c r="B557" s="14" t="s">
        <v>10201</v>
      </c>
      <c r="C557" s="14" t="s">
        <v>10202</v>
      </c>
      <c r="D557" s="14" t="s">
        <v>1421</v>
      </c>
      <c r="E557" s="14">
        <v>1</v>
      </c>
      <c r="F557" s="15">
        <v>1000</v>
      </c>
      <c r="G557" s="14">
        <v>196</v>
      </c>
      <c r="H557" s="14" t="s">
        <v>8076</v>
      </c>
      <c r="I557" s="15">
        <v>35000</v>
      </c>
      <c r="J557" s="14" t="s">
        <v>1193</v>
      </c>
      <c r="K557" s="157">
        <v>39701</v>
      </c>
      <c r="L557" s="14" t="s">
        <v>10203</v>
      </c>
      <c r="M557" s="14" t="s">
        <v>10204</v>
      </c>
      <c r="N557" s="22"/>
    </row>
    <row r="558" spans="1:14" ht="94.5">
      <c r="A558" s="14">
        <v>557</v>
      </c>
      <c r="B558" s="14" t="s">
        <v>7987</v>
      </c>
      <c r="C558" s="14" t="s">
        <v>7988</v>
      </c>
      <c r="D558" s="14" t="s">
        <v>1421</v>
      </c>
      <c r="E558" s="14">
        <v>1</v>
      </c>
      <c r="F558" s="15">
        <v>1000</v>
      </c>
      <c r="G558" s="14">
        <v>258</v>
      </c>
      <c r="H558" s="14" t="s">
        <v>2161</v>
      </c>
      <c r="I558" s="15">
        <v>0</v>
      </c>
      <c r="J558" s="14" t="s">
        <v>4935</v>
      </c>
      <c r="K558" s="14" t="s">
        <v>7989</v>
      </c>
      <c r="L558" s="14" t="s">
        <v>7990</v>
      </c>
      <c r="M558" s="14"/>
      <c r="N558" s="22"/>
    </row>
    <row r="559" spans="1:14" ht="59.25" customHeight="1">
      <c r="A559" s="14">
        <v>558</v>
      </c>
      <c r="B559" s="14" t="s">
        <v>10349</v>
      </c>
      <c r="C559" s="14" t="s">
        <v>9273</v>
      </c>
      <c r="D559" s="14" t="s">
        <v>1162</v>
      </c>
      <c r="E559" s="14">
        <v>1</v>
      </c>
      <c r="F559" s="15">
        <v>1030</v>
      </c>
      <c r="G559" s="14">
        <v>180</v>
      </c>
      <c r="H559" s="14" t="s">
        <v>8076</v>
      </c>
      <c r="I559" s="15">
        <v>0</v>
      </c>
      <c r="J559" s="14" t="s">
        <v>2724</v>
      </c>
      <c r="K559" s="157">
        <v>39730</v>
      </c>
      <c r="L559" s="14" t="s">
        <v>9274</v>
      </c>
      <c r="M559" s="14" t="s">
        <v>9275</v>
      </c>
      <c r="N559" s="22"/>
    </row>
    <row r="560" spans="1:14" ht="31.5">
      <c r="A560" s="14">
        <v>559</v>
      </c>
      <c r="B560" s="14" t="s">
        <v>7985</v>
      </c>
      <c r="C560" s="14" t="s">
        <v>7986</v>
      </c>
      <c r="D560" s="14" t="s">
        <v>1187</v>
      </c>
      <c r="E560" s="14">
        <v>1</v>
      </c>
      <c r="F560" s="15">
        <v>600</v>
      </c>
      <c r="G560" s="14">
        <v>412</v>
      </c>
      <c r="H560" s="14" t="s">
        <v>8087</v>
      </c>
      <c r="I560" s="15">
        <v>56000</v>
      </c>
      <c r="J560" s="14" t="s">
        <v>1193</v>
      </c>
      <c r="K560" s="157">
        <v>39733</v>
      </c>
      <c r="L560" s="14" t="s">
        <v>4651</v>
      </c>
      <c r="M560" s="14"/>
      <c r="N560" s="22"/>
    </row>
    <row r="561" spans="1:14" ht="63">
      <c r="A561" s="14">
        <v>560</v>
      </c>
      <c r="B561" s="14" t="s">
        <v>10170</v>
      </c>
      <c r="C561" s="14" t="s">
        <v>10171</v>
      </c>
      <c r="D561" s="14" t="s">
        <v>1162</v>
      </c>
      <c r="E561" s="14">
        <v>1</v>
      </c>
      <c r="F561" s="15">
        <v>1000</v>
      </c>
      <c r="G561" s="14">
        <v>392</v>
      </c>
      <c r="H561" s="14" t="s">
        <v>8087</v>
      </c>
      <c r="I561" s="15">
        <v>46000</v>
      </c>
      <c r="J561" s="14" t="s">
        <v>36</v>
      </c>
      <c r="K561" s="14" t="s">
        <v>10172</v>
      </c>
      <c r="L561" s="14" t="s">
        <v>10173</v>
      </c>
      <c r="M561" s="14" t="s">
        <v>10174</v>
      </c>
      <c r="N561" s="22"/>
    </row>
    <row r="562" spans="1:14" ht="72.75" customHeight="1">
      <c r="A562" s="14">
        <v>561</v>
      </c>
      <c r="B562" s="14" t="s">
        <v>11267</v>
      </c>
      <c r="C562" s="14" t="s">
        <v>2744</v>
      </c>
      <c r="D562" s="14" t="s">
        <v>1187</v>
      </c>
      <c r="E562" s="14">
        <v>1</v>
      </c>
      <c r="F562" s="15">
        <v>1500</v>
      </c>
      <c r="G562" s="14">
        <v>64</v>
      </c>
      <c r="H562" s="14" t="s">
        <v>8076</v>
      </c>
      <c r="I562" s="15">
        <v>10000</v>
      </c>
      <c r="J562" s="14" t="s">
        <v>4935</v>
      </c>
      <c r="K562" s="14" t="s">
        <v>11268</v>
      </c>
      <c r="L562" s="14" t="s">
        <v>4651</v>
      </c>
      <c r="M562" s="14"/>
      <c r="N562" s="22"/>
    </row>
    <row r="563" spans="1:14" ht="78.75">
      <c r="A563" s="14">
        <v>562</v>
      </c>
      <c r="B563" s="14" t="s">
        <v>5802</v>
      </c>
      <c r="C563" s="14" t="s">
        <v>5803</v>
      </c>
      <c r="D563" s="14" t="s">
        <v>1162</v>
      </c>
      <c r="E563" s="14">
        <v>1</v>
      </c>
      <c r="F563" s="15">
        <v>530</v>
      </c>
      <c r="G563" s="14">
        <v>200</v>
      </c>
      <c r="H563" s="14" t="s">
        <v>8087</v>
      </c>
      <c r="I563" s="15">
        <v>35000</v>
      </c>
      <c r="J563" s="14" t="s">
        <v>2724</v>
      </c>
      <c r="K563" s="157">
        <v>39761</v>
      </c>
      <c r="L563" s="14" t="s">
        <v>5804</v>
      </c>
      <c r="M563" s="14" t="s">
        <v>10344</v>
      </c>
      <c r="N563" s="22"/>
    </row>
    <row r="564" spans="1:14" ht="47.25">
      <c r="A564" s="14">
        <v>563</v>
      </c>
      <c r="B564" s="14" t="s">
        <v>10177</v>
      </c>
      <c r="C564" s="14" t="s">
        <v>10178</v>
      </c>
      <c r="D564" s="14" t="s">
        <v>1187</v>
      </c>
      <c r="E564" s="14">
        <v>1</v>
      </c>
      <c r="F564" s="15">
        <v>720</v>
      </c>
      <c r="G564" s="14">
        <v>228</v>
      </c>
      <c r="H564" s="14" t="s">
        <v>8087</v>
      </c>
      <c r="I564" s="15">
        <v>33000</v>
      </c>
      <c r="J564" s="14" t="s">
        <v>70</v>
      </c>
      <c r="K564" s="157">
        <v>39764</v>
      </c>
      <c r="L564" s="14" t="s">
        <v>7600</v>
      </c>
      <c r="M564" s="14" t="s">
        <v>10179</v>
      </c>
      <c r="N564" s="22"/>
    </row>
    <row r="565" spans="1:14" ht="63">
      <c r="A565" s="14">
        <v>564</v>
      </c>
      <c r="B565" s="14" t="s">
        <v>11320</v>
      </c>
      <c r="C565" s="14" t="s">
        <v>10222</v>
      </c>
      <c r="D565" s="14" t="s">
        <v>1187</v>
      </c>
      <c r="E565" s="14">
        <v>1</v>
      </c>
      <c r="F565" s="15">
        <v>560</v>
      </c>
      <c r="G565" s="14">
        <v>228</v>
      </c>
      <c r="H565" s="14" t="s">
        <v>8087</v>
      </c>
      <c r="I565" s="15">
        <v>33000</v>
      </c>
      <c r="J565" s="14" t="s">
        <v>1188</v>
      </c>
      <c r="K565" s="157">
        <v>39764</v>
      </c>
      <c r="L565" s="14" t="s">
        <v>7600</v>
      </c>
      <c r="M565" s="14"/>
      <c r="N565" s="22"/>
    </row>
    <row r="566" spans="1:14" ht="47.25">
      <c r="A566" s="14">
        <v>565</v>
      </c>
      <c r="B566" s="14" t="s">
        <v>11266</v>
      </c>
      <c r="C566" s="14" t="s">
        <v>2744</v>
      </c>
      <c r="D566" s="14" t="s">
        <v>1187</v>
      </c>
      <c r="E566" s="14">
        <v>1</v>
      </c>
      <c r="F566" s="15">
        <v>550</v>
      </c>
      <c r="G566" s="14">
        <v>84</v>
      </c>
      <c r="H566" s="14" t="s">
        <v>8076</v>
      </c>
      <c r="I566" s="15">
        <v>14000</v>
      </c>
      <c r="J566" s="14" t="s">
        <v>4935</v>
      </c>
      <c r="K566" s="14" t="s">
        <v>2134</v>
      </c>
      <c r="L566" s="14" t="s">
        <v>4651</v>
      </c>
      <c r="M566" s="14"/>
      <c r="N566" s="22"/>
    </row>
    <row r="567" spans="1:14" ht="43.5" customHeight="1">
      <c r="A567" s="14">
        <v>566</v>
      </c>
      <c r="B567" s="14" t="s">
        <v>10181</v>
      </c>
      <c r="C567" s="14" t="s">
        <v>2744</v>
      </c>
      <c r="D567" s="14" t="s">
        <v>1187</v>
      </c>
      <c r="E567" s="14">
        <v>1</v>
      </c>
      <c r="F567" s="15">
        <v>500</v>
      </c>
      <c r="G567" s="14">
        <v>132</v>
      </c>
      <c r="H567" s="14" t="s">
        <v>8076</v>
      </c>
      <c r="I567" s="15">
        <v>17000</v>
      </c>
      <c r="J567" s="14" t="s">
        <v>4935</v>
      </c>
      <c r="K567" s="14" t="s">
        <v>10182</v>
      </c>
      <c r="L567" s="14" t="s">
        <v>4651</v>
      </c>
      <c r="M567" s="14"/>
      <c r="N567" s="22"/>
    </row>
    <row r="568" spans="1:14" ht="54.75" customHeight="1">
      <c r="A568" s="14">
        <v>567</v>
      </c>
      <c r="B568" s="14" t="s">
        <v>5799</v>
      </c>
      <c r="C568" s="14" t="s">
        <v>2744</v>
      </c>
      <c r="D568" s="14" t="s">
        <v>1187</v>
      </c>
      <c r="E568" s="14">
        <v>1</v>
      </c>
      <c r="F568" s="15">
        <v>2000</v>
      </c>
      <c r="G568" s="14">
        <v>224</v>
      </c>
      <c r="H568" s="14" t="s">
        <v>8087</v>
      </c>
      <c r="I568" s="15">
        <v>26000</v>
      </c>
      <c r="J568" s="14" t="s">
        <v>2724</v>
      </c>
      <c r="K568" s="14" t="s">
        <v>5800</v>
      </c>
      <c r="L568" s="14" t="s">
        <v>5801</v>
      </c>
      <c r="M568" s="14" t="s">
        <v>10179</v>
      </c>
      <c r="N568" s="22"/>
    </row>
    <row r="569" spans="1:14" ht="47.25">
      <c r="A569" s="14">
        <v>568</v>
      </c>
      <c r="B569" s="14" t="s">
        <v>9086</v>
      </c>
      <c r="C569" s="14" t="s">
        <v>9087</v>
      </c>
      <c r="D569" s="14" t="s">
        <v>1421</v>
      </c>
      <c r="E569" s="14">
        <v>1</v>
      </c>
      <c r="F569" s="15">
        <v>3000</v>
      </c>
      <c r="G569" s="14">
        <v>140</v>
      </c>
      <c r="H569" s="14" t="s">
        <v>2161</v>
      </c>
      <c r="I569" s="15">
        <v>45000</v>
      </c>
      <c r="J569" s="14" t="s">
        <v>36</v>
      </c>
      <c r="K569" s="61" t="s">
        <v>7978</v>
      </c>
      <c r="L569" s="14" t="s">
        <v>9088</v>
      </c>
      <c r="M569" s="14"/>
      <c r="N569" s="22"/>
    </row>
    <row r="570" spans="1:14" ht="34.5" customHeight="1">
      <c r="A570" s="14">
        <v>569</v>
      </c>
      <c r="B570" s="14" t="s">
        <v>7976</v>
      </c>
      <c r="C570" s="14" t="s">
        <v>7977</v>
      </c>
      <c r="D570" s="14" t="s">
        <v>1187</v>
      </c>
      <c r="E570" s="14">
        <v>1</v>
      </c>
      <c r="F570" s="15">
        <v>600</v>
      </c>
      <c r="G570" s="14">
        <v>604</v>
      </c>
      <c r="H570" s="14" t="s">
        <v>2161</v>
      </c>
      <c r="I570" s="15">
        <v>110000</v>
      </c>
      <c r="J570" s="14" t="s">
        <v>70</v>
      </c>
      <c r="K570" s="166" t="s">
        <v>7978</v>
      </c>
      <c r="L570" s="14" t="s">
        <v>4651</v>
      </c>
      <c r="M570" s="14"/>
      <c r="N570" s="22"/>
    </row>
    <row r="571" spans="1:14" ht="71.25" customHeight="1">
      <c r="A571" s="14">
        <v>570</v>
      </c>
      <c r="B571" s="14" t="s">
        <v>7972</v>
      </c>
      <c r="C571" s="14" t="s">
        <v>7973</v>
      </c>
      <c r="D571" s="14" t="s">
        <v>1162</v>
      </c>
      <c r="E571" s="14">
        <v>1</v>
      </c>
      <c r="F571" s="15">
        <v>2130</v>
      </c>
      <c r="G571" s="14">
        <v>838</v>
      </c>
      <c r="H571" s="14" t="s">
        <v>3703</v>
      </c>
      <c r="I571" s="15">
        <v>0</v>
      </c>
      <c r="J571" s="14" t="s">
        <v>60</v>
      </c>
      <c r="K571" s="157">
        <v>39791</v>
      </c>
      <c r="L571" s="14" t="s">
        <v>4359</v>
      </c>
      <c r="M571" s="14"/>
      <c r="N571" s="22"/>
    </row>
    <row r="572" spans="1:14" ht="42.75" customHeight="1">
      <c r="A572" s="14">
        <v>571</v>
      </c>
      <c r="B572" s="14" t="s">
        <v>7974</v>
      </c>
      <c r="C572" s="14" t="s">
        <v>7973</v>
      </c>
      <c r="D572" s="14" t="s">
        <v>1162</v>
      </c>
      <c r="E572" s="14">
        <v>1</v>
      </c>
      <c r="F572" s="15">
        <v>2130</v>
      </c>
      <c r="G572" s="14">
        <v>754</v>
      </c>
      <c r="H572" s="14" t="s">
        <v>3703</v>
      </c>
      <c r="I572" s="15">
        <v>0</v>
      </c>
      <c r="J572" s="14" t="s">
        <v>60</v>
      </c>
      <c r="K572" s="157">
        <v>39791</v>
      </c>
      <c r="L572" s="14" t="s">
        <v>4359</v>
      </c>
      <c r="M572" s="14"/>
      <c r="N572" s="22"/>
    </row>
    <row r="573" spans="1:14" ht="47.25">
      <c r="A573" s="14">
        <v>572</v>
      </c>
      <c r="B573" s="14" t="s">
        <v>7975</v>
      </c>
      <c r="C573" s="14" t="s">
        <v>7973</v>
      </c>
      <c r="D573" s="14" t="s">
        <v>1162</v>
      </c>
      <c r="E573" s="14">
        <v>1</v>
      </c>
      <c r="F573" s="15">
        <v>2130</v>
      </c>
      <c r="G573" s="14">
        <v>642</v>
      </c>
      <c r="H573" s="14" t="s">
        <v>3703</v>
      </c>
      <c r="I573" s="15">
        <v>0</v>
      </c>
      <c r="J573" s="14" t="s">
        <v>60</v>
      </c>
      <c r="K573" s="157">
        <v>39791</v>
      </c>
      <c r="L573" s="14" t="s">
        <v>4359</v>
      </c>
      <c r="M573" s="14"/>
      <c r="N573" s="22"/>
    </row>
    <row r="574" spans="1:14" ht="34.5" customHeight="1">
      <c r="A574" s="14">
        <v>573</v>
      </c>
      <c r="B574" s="14" t="s">
        <v>9095</v>
      </c>
      <c r="C574" s="14" t="s">
        <v>9096</v>
      </c>
      <c r="D574" s="14" t="s">
        <v>1421</v>
      </c>
      <c r="E574" s="14" t="s">
        <v>8163</v>
      </c>
      <c r="F574" s="15">
        <v>2000</v>
      </c>
      <c r="G574" s="14">
        <v>156</v>
      </c>
      <c r="H574" s="14" t="s">
        <v>8076</v>
      </c>
      <c r="I574" s="15">
        <v>20000</v>
      </c>
      <c r="J574" s="14" t="s">
        <v>1193</v>
      </c>
      <c r="K574" s="157">
        <v>39794</v>
      </c>
      <c r="L574" s="14" t="s">
        <v>4359</v>
      </c>
      <c r="M574" s="14"/>
      <c r="N574" s="22"/>
    </row>
    <row r="575" spans="1:14" ht="63">
      <c r="A575" s="14">
        <v>574</v>
      </c>
      <c r="B575" s="14" t="s">
        <v>7991</v>
      </c>
      <c r="C575" s="14" t="s">
        <v>9091</v>
      </c>
      <c r="D575" s="14" t="s">
        <v>1187</v>
      </c>
      <c r="E575" s="14">
        <v>1</v>
      </c>
      <c r="F575" s="15">
        <v>800</v>
      </c>
      <c r="G575" s="14">
        <v>252</v>
      </c>
      <c r="H575" s="14" t="s">
        <v>8087</v>
      </c>
      <c r="I575" s="15">
        <v>36000</v>
      </c>
      <c r="J575" s="14" t="s">
        <v>1188</v>
      </c>
      <c r="K575" s="157">
        <v>39794</v>
      </c>
      <c r="L575" s="14" t="s">
        <v>2191</v>
      </c>
      <c r="M575" s="14"/>
      <c r="N575" s="22"/>
    </row>
    <row r="576" spans="1:14" ht="47.25">
      <c r="A576" s="14">
        <v>575</v>
      </c>
      <c r="B576" s="14" t="s">
        <v>11272</v>
      </c>
      <c r="C576" s="14" t="s">
        <v>2744</v>
      </c>
      <c r="D576" s="14" t="s">
        <v>1187</v>
      </c>
      <c r="E576" s="14">
        <v>1</v>
      </c>
      <c r="F576" s="15">
        <v>2000</v>
      </c>
      <c r="G576" s="14">
        <v>72</v>
      </c>
      <c r="H576" s="14" t="s">
        <v>8076</v>
      </c>
      <c r="I576" s="15">
        <v>11000</v>
      </c>
      <c r="J576" s="14" t="s">
        <v>4935</v>
      </c>
      <c r="K576" s="157">
        <v>39794</v>
      </c>
      <c r="L576" s="14" t="s">
        <v>11273</v>
      </c>
      <c r="M576" s="14"/>
      <c r="N576" s="22"/>
    </row>
    <row r="577" spans="1:14" ht="31.5">
      <c r="A577" s="14">
        <v>576</v>
      </c>
      <c r="B577" s="14" t="s">
        <v>10223</v>
      </c>
      <c r="C577" s="14" t="s">
        <v>10224</v>
      </c>
      <c r="D577" s="14" t="s">
        <v>1187</v>
      </c>
      <c r="E577" s="14">
        <v>1</v>
      </c>
      <c r="F577" s="15">
        <v>630</v>
      </c>
      <c r="G577" s="14">
        <v>116</v>
      </c>
      <c r="H577" s="14" t="s">
        <v>8076</v>
      </c>
      <c r="I577" s="15">
        <v>16000</v>
      </c>
      <c r="J577" s="14" t="s">
        <v>1188</v>
      </c>
      <c r="K577" s="157">
        <v>39794</v>
      </c>
      <c r="L577" s="14" t="s">
        <v>7600</v>
      </c>
      <c r="M577" s="14" t="s">
        <v>9116</v>
      </c>
      <c r="N577" s="22"/>
    </row>
    <row r="578" spans="1:14" ht="47.25">
      <c r="A578" s="14">
        <v>577</v>
      </c>
      <c r="B578" s="14" t="s">
        <v>9118</v>
      </c>
      <c r="C578" s="14" t="s">
        <v>9119</v>
      </c>
      <c r="D578" s="14" t="s">
        <v>1162</v>
      </c>
      <c r="E578" s="14">
        <v>1</v>
      </c>
      <c r="F578" s="15">
        <v>400</v>
      </c>
      <c r="G578" s="14">
        <v>208</v>
      </c>
      <c r="H578" s="14" t="s">
        <v>6923</v>
      </c>
      <c r="I578" s="15">
        <v>0</v>
      </c>
      <c r="J578" s="14" t="s">
        <v>70</v>
      </c>
      <c r="K578" s="14" t="s">
        <v>9083</v>
      </c>
      <c r="L578" s="14" t="s">
        <v>7600</v>
      </c>
      <c r="M578" s="14" t="s">
        <v>9120</v>
      </c>
      <c r="N578" s="22"/>
    </row>
    <row r="579" spans="1:14" ht="47.25">
      <c r="A579" s="14">
        <v>578</v>
      </c>
      <c r="B579" s="14" t="s">
        <v>9121</v>
      </c>
      <c r="C579" s="14" t="s">
        <v>9119</v>
      </c>
      <c r="D579" s="14" t="s">
        <v>1162</v>
      </c>
      <c r="E579" s="14">
        <v>1</v>
      </c>
      <c r="F579" s="15">
        <v>200</v>
      </c>
      <c r="G579" s="14">
        <v>196</v>
      </c>
      <c r="H579" s="14" t="s">
        <v>9122</v>
      </c>
      <c r="I579" s="15">
        <v>0</v>
      </c>
      <c r="J579" s="14" t="s">
        <v>70</v>
      </c>
      <c r="K579" s="14" t="s">
        <v>9083</v>
      </c>
      <c r="L579" s="14" t="s">
        <v>9123</v>
      </c>
      <c r="M579" s="14" t="s">
        <v>9124</v>
      </c>
      <c r="N579" s="22"/>
    </row>
    <row r="580" spans="1:14" ht="47.25">
      <c r="A580" s="14">
        <v>579</v>
      </c>
      <c r="B580" s="14" t="s">
        <v>9081</v>
      </c>
      <c r="C580" s="14" t="s">
        <v>9082</v>
      </c>
      <c r="D580" s="14" t="s">
        <v>1187</v>
      </c>
      <c r="E580" s="14">
        <v>1</v>
      </c>
      <c r="F580" s="15">
        <v>470</v>
      </c>
      <c r="G580" s="14">
        <v>176</v>
      </c>
      <c r="H580" s="14" t="s">
        <v>8076</v>
      </c>
      <c r="I580" s="15">
        <v>22000</v>
      </c>
      <c r="J580" s="14" t="s">
        <v>36</v>
      </c>
      <c r="K580" s="14" t="s">
        <v>9083</v>
      </c>
      <c r="L580" s="14" t="s">
        <v>9084</v>
      </c>
      <c r="M580" s="14" t="s">
        <v>9085</v>
      </c>
      <c r="N580" s="22"/>
    </row>
    <row r="581" spans="1:14" ht="63">
      <c r="A581" s="14">
        <v>580</v>
      </c>
      <c r="B581" s="14" t="s">
        <v>8198</v>
      </c>
      <c r="C581" s="14" t="s">
        <v>2744</v>
      </c>
      <c r="D581" s="14" t="s">
        <v>1187</v>
      </c>
      <c r="E581" s="14" t="s">
        <v>8163</v>
      </c>
      <c r="F581" s="15">
        <v>1000</v>
      </c>
      <c r="G581" s="14">
        <v>48</v>
      </c>
      <c r="H581" s="14" t="s">
        <v>8076</v>
      </c>
      <c r="I581" s="15">
        <v>8500</v>
      </c>
      <c r="J581" s="14" t="s">
        <v>4935</v>
      </c>
      <c r="K581" s="14" t="s">
        <v>8199</v>
      </c>
      <c r="L581" s="14" t="s">
        <v>9084</v>
      </c>
      <c r="M581" s="14" t="s">
        <v>8200</v>
      </c>
      <c r="N581" s="22"/>
    </row>
    <row r="582" spans="1:14" ht="57" customHeight="1">
      <c r="A582" s="14">
        <v>581</v>
      </c>
      <c r="B582" s="14" t="s">
        <v>10190</v>
      </c>
      <c r="C582" s="14" t="s">
        <v>9078</v>
      </c>
      <c r="D582" s="14" t="s">
        <v>1162</v>
      </c>
      <c r="E582" s="14">
        <v>1</v>
      </c>
      <c r="F582" s="15">
        <v>468</v>
      </c>
      <c r="G582" s="14">
        <v>500</v>
      </c>
      <c r="H582" s="14" t="s">
        <v>8087</v>
      </c>
      <c r="I582" s="15">
        <v>40000</v>
      </c>
      <c r="J582" s="14" t="s">
        <v>1193</v>
      </c>
      <c r="K582" s="14" t="s">
        <v>9079</v>
      </c>
      <c r="L582" s="14" t="s">
        <v>7600</v>
      </c>
      <c r="M582" s="14" t="s">
        <v>9080</v>
      </c>
      <c r="N582" s="22"/>
    </row>
    <row r="583" spans="1:14" ht="32.25" customHeight="1">
      <c r="A583" s="14">
        <v>582</v>
      </c>
      <c r="B583" s="14" t="s">
        <v>9092</v>
      </c>
      <c r="C583" s="14" t="s">
        <v>9093</v>
      </c>
      <c r="D583" s="14" t="s">
        <v>1187</v>
      </c>
      <c r="E583" s="14">
        <v>1</v>
      </c>
      <c r="F583" s="15">
        <v>550</v>
      </c>
      <c r="G583" s="14">
        <v>344</v>
      </c>
      <c r="H583" s="14" t="s">
        <v>8087</v>
      </c>
      <c r="I583" s="15">
        <v>48000</v>
      </c>
      <c r="J583" s="14" t="s">
        <v>4935</v>
      </c>
      <c r="K583" s="14" t="s">
        <v>9094</v>
      </c>
      <c r="L583" s="14" t="s">
        <v>4651</v>
      </c>
      <c r="M583" s="14"/>
      <c r="N583" s="22"/>
    </row>
    <row r="584" spans="1:14" ht="55.5" customHeight="1">
      <c r="A584" s="14">
        <v>583</v>
      </c>
      <c r="B584" s="14" t="s">
        <v>11253</v>
      </c>
      <c r="C584" s="14" t="s">
        <v>11254</v>
      </c>
      <c r="D584" s="14" t="s">
        <v>1187</v>
      </c>
      <c r="E584" s="14">
        <v>1</v>
      </c>
      <c r="F584" s="15">
        <v>1130</v>
      </c>
      <c r="G584" s="14">
        <v>204</v>
      </c>
      <c r="H584" s="14" t="s">
        <v>8087</v>
      </c>
      <c r="I584" s="15">
        <v>30000</v>
      </c>
      <c r="J584" s="14" t="s">
        <v>1193</v>
      </c>
      <c r="K584" s="14" t="s">
        <v>9079</v>
      </c>
      <c r="L584" s="14" t="s">
        <v>11255</v>
      </c>
      <c r="M584" s="14" t="s">
        <v>10179</v>
      </c>
      <c r="N584" s="22"/>
    </row>
    <row r="585" spans="1:14" ht="43.5" customHeight="1">
      <c r="A585" s="14">
        <v>584</v>
      </c>
      <c r="B585" s="14" t="s">
        <v>7979</v>
      </c>
      <c r="C585" s="14" t="s">
        <v>2744</v>
      </c>
      <c r="D585" s="14" t="s">
        <v>1162</v>
      </c>
      <c r="E585" s="14">
        <v>1</v>
      </c>
      <c r="F585" s="15">
        <v>5500</v>
      </c>
      <c r="G585" s="14">
        <v>484</v>
      </c>
      <c r="H585" s="14" t="s">
        <v>1228</v>
      </c>
      <c r="I585" s="15">
        <v>0</v>
      </c>
      <c r="J585" s="14" t="s">
        <v>4935</v>
      </c>
      <c r="K585" s="14" t="s">
        <v>7980</v>
      </c>
      <c r="L585" s="14" t="s">
        <v>7981</v>
      </c>
      <c r="M585" s="14"/>
      <c r="N585" s="22"/>
    </row>
    <row r="586" spans="1:14" ht="78.75">
      <c r="A586" s="14">
        <v>585</v>
      </c>
      <c r="B586" s="14" t="s">
        <v>9113</v>
      </c>
      <c r="C586" s="14" t="s">
        <v>9114</v>
      </c>
      <c r="D586" s="14" t="s">
        <v>1187</v>
      </c>
      <c r="E586" s="14">
        <v>1</v>
      </c>
      <c r="F586" s="15">
        <v>750</v>
      </c>
      <c r="G586" s="14">
        <v>492</v>
      </c>
      <c r="H586" s="14" t="s">
        <v>8087</v>
      </c>
      <c r="I586" s="15">
        <v>64000</v>
      </c>
      <c r="J586" s="14" t="s">
        <v>1193</v>
      </c>
      <c r="K586" s="14" t="s">
        <v>9115</v>
      </c>
      <c r="L586" s="14" t="s">
        <v>7600</v>
      </c>
      <c r="M586" s="14" t="s">
        <v>9116</v>
      </c>
      <c r="N586" s="22"/>
    </row>
    <row r="587" spans="1:14" ht="110.25">
      <c r="A587" s="14">
        <v>586</v>
      </c>
      <c r="B587" s="14" t="s">
        <v>10720</v>
      </c>
      <c r="C587" s="14" t="s">
        <v>10671</v>
      </c>
      <c r="D587" s="14" t="s">
        <v>1187</v>
      </c>
      <c r="E587" s="14" t="s">
        <v>8163</v>
      </c>
      <c r="F587" s="15">
        <v>1500</v>
      </c>
      <c r="G587" s="14">
        <v>492</v>
      </c>
      <c r="H587" s="14" t="s">
        <v>8087</v>
      </c>
      <c r="I587" s="15">
        <v>53000</v>
      </c>
      <c r="J587" s="14" t="s">
        <v>1188</v>
      </c>
      <c r="K587" s="14" t="s">
        <v>9115</v>
      </c>
      <c r="L587" s="14" t="s">
        <v>6025</v>
      </c>
      <c r="M587" s="14"/>
      <c r="N587" s="22"/>
    </row>
    <row r="588" spans="1:14" ht="110.25">
      <c r="A588" s="14">
        <v>587</v>
      </c>
      <c r="B588" s="14" t="s">
        <v>9117</v>
      </c>
      <c r="C588" s="14" t="s">
        <v>11318</v>
      </c>
      <c r="D588" s="14" t="s">
        <v>1187</v>
      </c>
      <c r="E588" s="14">
        <v>1</v>
      </c>
      <c r="F588" s="15">
        <v>550</v>
      </c>
      <c r="G588" s="14">
        <v>220</v>
      </c>
      <c r="H588" s="14" t="s">
        <v>8087</v>
      </c>
      <c r="I588" s="15">
        <v>31000</v>
      </c>
      <c r="J588" s="14" t="s">
        <v>6441</v>
      </c>
      <c r="K588" s="14" t="s">
        <v>11319</v>
      </c>
      <c r="L588" s="14" t="s">
        <v>7600</v>
      </c>
      <c r="M588" s="14" t="s">
        <v>9116</v>
      </c>
      <c r="N588" s="22"/>
    </row>
    <row r="589" spans="1:14" ht="35.25" customHeight="1">
      <c r="A589" s="14">
        <v>588</v>
      </c>
      <c r="B589" s="14" t="s">
        <v>7982</v>
      </c>
      <c r="C589" s="14" t="s">
        <v>7983</v>
      </c>
      <c r="D589" s="14" t="s">
        <v>1162</v>
      </c>
      <c r="E589" s="14">
        <v>1</v>
      </c>
      <c r="F589" s="15">
        <v>1030</v>
      </c>
      <c r="G589" s="14">
        <v>376</v>
      </c>
      <c r="H589" s="14" t="s">
        <v>1228</v>
      </c>
      <c r="I589" s="15">
        <v>45000</v>
      </c>
      <c r="J589" s="14" t="s">
        <v>1188</v>
      </c>
      <c r="K589" s="14" t="s">
        <v>7984</v>
      </c>
      <c r="L589" s="14" t="s">
        <v>2191</v>
      </c>
      <c r="M589" s="14"/>
      <c r="N589" s="22"/>
    </row>
    <row r="590" spans="1:14" ht="58.5" customHeight="1">
      <c r="A590" s="14">
        <v>589</v>
      </c>
      <c r="B590" s="14" t="s">
        <v>10205</v>
      </c>
      <c r="C590" s="14" t="s">
        <v>10206</v>
      </c>
      <c r="D590" s="14" t="s">
        <v>1187</v>
      </c>
      <c r="E590" s="14">
        <v>1</v>
      </c>
      <c r="F590" s="15">
        <v>410</v>
      </c>
      <c r="G590" s="14">
        <v>540</v>
      </c>
      <c r="H590" s="14" t="s">
        <v>8087</v>
      </c>
      <c r="I590" s="15">
        <v>70000</v>
      </c>
      <c r="J590" s="14" t="s">
        <v>1193</v>
      </c>
      <c r="K590" s="14" t="s">
        <v>7984</v>
      </c>
      <c r="L590" s="14" t="s">
        <v>7600</v>
      </c>
      <c r="M590" s="14" t="s">
        <v>10179</v>
      </c>
      <c r="N590" s="22"/>
    </row>
    <row r="591" spans="1:14" ht="48" customHeight="1">
      <c r="A591" s="14">
        <v>590</v>
      </c>
      <c r="B591" s="14" t="s">
        <v>6046</v>
      </c>
      <c r="C591" s="14" t="s">
        <v>6047</v>
      </c>
      <c r="D591" s="14" t="s">
        <v>1187</v>
      </c>
      <c r="E591" s="14">
        <v>1</v>
      </c>
      <c r="F591" s="15">
        <v>1000</v>
      </c>
      <c r="G591" s="14">
        <v>184</v>
      </c>
      <c r="H591" s="14" t="s">
        <v>8087</v>
      </c>
      <c r="I591" s="15">
        <v>22000</v>
      </c>
      <c r="J591" s="14" t="s">
        <v>2724</v>
      </c>
      <c r="K591" s="14" t="s">
        <v>7984</v>
      </c>
      <c r="L591" s="14" t="s">
        <v>6048</v>
      </c>
      <c r="M591" s="14"/>
      <c r="N591" s="22"/>
    </row>
    <row r="592" spans="1:14" ht="56.25" customHeight="1">
      <c r="A592" s="14">
        <v>591</v>
      </c>
      <c r="B592" s="14" t="s">
        <v>10345</v>
      </c>
      <c r="C592" s="14" t="s">
        <v>10346</v>
      </c>
      <c r="D592" s="14" t="s">
        <v>1162</v>
      </c>
      <c r="E592" s="14">
        <v>1</v>
      </c>
      <c r="F592" s="15">
        <v>500</v>
      </c>
      <c r="G592" s="14">
        <v>170</v>
      </c>
      <c r="H592" s="14" t="s">
        <v>8087</v>
      </c>
      <c r="I592" s="15">
        <v>0</v>
      </c>
      <c r="J592" s="14" t="s">
        <v>2724</v>
      </c>
      <c r="K592" s="14" t="s">
        <v>10347</v>
      </c>
      <c r="L592" s="14" t="s">
        <v>10348</v>
      </c>
      <c r="M592" s="14" t="s">
        <v>10344</v>
      </c>
      <c r="N592" s="22"/>
    </row>
    <row r="593" spans="1:14" ht="44.25" customHeight="1">
      <c r="A593" s="14">
        <v>592</v>
      </c>
      <c r="B593" s="14" t="s">
        <v>10186</v>
      </c>
      <c r="C593" s="14" t="s">
        <v>10187</v>
      </c>
      <c r="D593" s="14" t="s">
        <v>1421</v>
      </c>
      <c r="E593" s="14">
        <v>1</v>
      </c>
      <c r="F593" s="15">
        <v>472</v>
      </c>
      <c r="G593" s="14">
        <v>500</v>
      </c>
      <c r="H593" s="14" t="s">
        <v>8087</v>
      </c>
      <c r="I593" s="15">
        <v>64000</v>
      </c>
      <c r="J593" s="14" t="s">
        <v>60</v>
      </c>
      <c r="K593" s="14" t="s">
        <v>10188</v>
      </c>
      <c r="L593" s="14" t="s">
        <v>10189</v>
      </c>
      <c r="M593" s="14"/>
      <c r="N593" s="22"/>
    </row>
    <row r="594" spans="1:14" ht="127.5" customHeight="1">
      <c r="A594" s="14">
        <v>593</v>
      </c>
      <c r="B594" s="14" t="s">
        <v>10175</v>
      </c>
      <c r="C594" s="14" t="s">
        <v>10176</v>
      </c>
      <c r="D594" s="14" t="s">
        <v>1187</v>
      </c>
      <c r="E594" s="14">
        <v>1</v>
      </c>
      <c r="F594" s="15">
        <v>500</v>
      </c>
      <c r="G594" s="14">
        <v>264</v>
      </c>
      <c r="H594" s="14" t="s">
        <v>8087</v>
      </c>
      <c r="I594" s="15">
        <v>35000</v>
      </c>
      <c r="J594" s="14" t="s">
        <v>1188</v>
      </c>
      <c r="K594" s="14" t="s">
        <v>10188</v>
      </c>
      <c r="L594" s="14" t="s">
        <v>7600</v>
      </c>
      <c r="M594" s="14"/>
      <c r="N594" s="22"/>
    </row>
    <row r="595" spans="1:14" ht="80.25" customHeight="1">
      <c r="A595" s="14">
        <v>594</v>
      </c>
      <c r="B595" s="14" t="s">
        <v>10183</v>
      </c>
      <c r="C595" s="14" t="s">
        <v>4345</v>
      </c>
      <c r="D595" s="14" t="s">
        <v>1421</v>
      </c>
      <c r="E595" s="14">
        <v>1</v>
      </c>
      <c r="F595" s="15">
        <v>300</v>
      </c>
      <c r="G595" s="14">
        <v>280</v>
      </c>
      <c r="H595" s="14" t="s">
        <v>8087</v>
      </c>
      <c r="I595" s="15">
        <v>0</v>
      </c>
      <c r="J595" s="14" t="s">
        <v>70</v>
      </c>
      <c r="K595" s="14" t="s">
        <v>10184</v>
      </c>
      <c r="L595" s="14" t="s">
        <v>10185</v>
      </c>
      <c r="M595" s="14"/>
      <c r="N595" s="22"/>
    </row>
    <row r="596" spans="1:14" ht="45.75" customHeight="1">
      <c r="A596" s="14">
        <v>595</v>
      </c>
      <c r="B596" s="14" t="s">
        <v>10247</v>
      </c>
      <c r="C596" s="14" t="s">
        <v>10248</v>
      </c>
      <c r="D596" s="14" t="s">
        <v>1162</v>
      </c>
      <c r="E596" s="14">
        <v>1</v>
      </c>
      <c r="F596" s="15">
        <v>1000</v>
      </c>
      <c r="G596" s="14">
        <v>352</v>
      </c>
      <c r="H596" s="14" t="s">
        <v>1228</v>
      </c>
      <c r="I596" s="15">
        <v>0</v>
      </c>
      <c r="J596" s="14" t="s">
        <v>1193</v>
      </c>
      <c r="K596" s="14">
        <v>2008</v>
      </c>
      <c r="L596" s="14" t="s">
        <v>10249</v>
      </c>
      <c r="M596" s="14" t="s">
        <v>9116</v>
      </c>
      <c r="N596" s="22"/>
    </row>
  </sheetData>
  <sortState xmlns:xlrd2="http://schemas.microsoft.com/office/spreadsheetml/2017/richdata2" ref="B2:M558">
    <sortCondition ref="K2:K558"/>
  </sortState>
  <phoneticPr fontId="8"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541"/>
  <sheetViews>
    <sheetView topLeftCell="A199" zoomScale="130" zoomScaleNormal="130" workbookViewId="0">
      <selection activeCell="B204" sqref="B204"/>
    </sheetView>
  </sheetViews>
  <sheetFormatPr defaultRowHeight="15.75"/>
  <cols>
    <col min="1" max="1" width="4" style="21" customWidth="1"/>
    <col min="2" max="2" width="22.85546875" style="21" customWidth="1"/>
    <col min="3" max="3" width="11.85546875" style="21" customWidth="1"/>
    <col min="4" max="4" width="6.85546875" style="21" customWidth="1"/>
    <col min="5" max="5" width="4.42578125" style="21" customWidth="1"/>
    <col min="6" max="6" width="8.42578125" style="22" customWidth="1"/>
    <col min="7" max="7" width="7.7109375" style="21" customWidth="1"/>
    <col min="8" max="8" width="9" style="21" customWidth="1"/>
    <col min="9" max="9" width="8.42578125" style="22" customWidth="1"/>
    <col min="10" max="10" width="7.42578125" style="21" customWidth="1"/>
    <col min="11" max="11" width="11.7109375" style="21" customWidth="1"/>
    <col min="12" max="12" width="8" style="21" customWidth="1"/>
    <col min="13" max="13" width="12.140625" style="21" customWidth="1"/>
    <col min="14" max="14" width="16.140625" style="21" customWidth="1"/>
    <col min="15" max="16" width="11.28515625" style="21" bestFit="1" customWidth="1"/>
    <col min="17" max="17" width="15.140625" style="21" customWidth="1"/>
    <col min="18" max="16384" width="9.140625" style="21"/>
  </cols>
  <sheetData>
    <row r="1" spans="1:15">
      <c r="A1" s="263" t="s">
        <v>7969</v>
      </c>
      <c r="B1" s="264"/>
      <c r="C1" s="264"/>
      <c r="E1" s="265" t="s">
        <v>7970</v>
      </c>
      <c r="F1" s="264"/>
      <c r="G1" s="264"/>
      <c r="H1" s="264"/>
      <c r="I1" s="264"/>
      <c r="J1" s="264"/>
      <c r="K1" s="264"/>
    </row>
    <row r="2" spans="1:15" ht="24" customHeight="1">
      <c r="A2" s="266" t="s">
        <v>7971</v>
      </c>
      <c r="B2" s="264"/>
      <c r="C2" s="264"/>
      <c r="I2" s="267"/>
      <c r="J2" s="267"/>
    </row>
    <row r="4" spans="1:15" ht="56.25" customHeight="1">
      <c r="A4" s="151" t="s">
        <v>3915</v>
      </c>
      <c r="B4" s="151" t="s">
        <v>8067</v>
      </c>
      <c r="C4" s="151" t="s">
        <v>8068</v>
      </c>
      <c r="D4" s="151" t="s">
        <v>8069</v>
      </c>
      <c r="E4" s="151" t="s">
        <v>8070</v>
      </c>
      <c r="F4" s="170" t="s">
        <v>8071</v>
      </c>
      <c r="G4" s="151" t="s">
        <v>8072</v>
      </c>
      <c r="H4" s="151" t="s">
        <v>8073</v>
      </c>
      <c r="I4" s="170" t="s">
        <v>8074</v>
      </c>
      <c r="J4" s="171" t="s">
        <v>1182</v>
      </c>
      <c r="K4" s="151" t="s">
        <v>3319</v>
      </c>
      <c r="L4" s="171" t="s">
        <v>1183</v>
      </c>
      <c r="M4" s="153" t="s">
        <v>1184</v>
      </c>
    </row>
    <row r="5" spans="1:15" ht="24">
      <c r="A5" s="27">
        <v>1</v>
      </c>
      <c r="B5" s="27" t="s">
        <v>9089</v>
      </c>
      <c r="C5" s="27" t="s">
        <v>9090</v>
      </c>
      <c r="D5" s="27" t="s">
        <v>1162</v>
      </c>
      <c r="E5" s="27">
        <v>1</v>
      </c>
      <c r="F5" s="28">
        <v>10040</v>
      </c>
      <c r="G5" s="27">
        <v>136</v>
      </c>
      <c r="H5" s="27" t="s">
        <v>8087</v>
      </c>
      <c r="I5" s="28">
        <v>0</v>
      </c>
      <c r="J5" s="27" t="s">
        <v>4935</v>
      </c>
      <c r="K5" s="32" t="s">
        <v>10169</v>
      </c>
      <c r="L5" s="27" t="s">
        <v>4359</v>
      </c>
      <c r="M5" s="27"/>
      <c r="N5" s="18"/>
      <c r="O5" s="45"/>
    </row>
    <row r="6" spans="1:15" ht="24">
      <c r="A6" s="27">
        <v>2</v>
      </c>
      <c r="B6" s="27" t="s">
        <v>2655</v>
      </c>
      <c r="C6" s="27" t="s">
        <v>2656</v>
      </c>
      <c r="D6" s="27" t="s">
        <v>1187</v>
      </c>
      <c r="E6" s="27">
        <v>1</v>
      </c>
      <c r="F6" s="28">
        <v>880</v>
      </c>
      <c r="G6" s="27">
        <v>144</v>
      </c>
      <c r="H6" s="27" t="s">
        <v>8076</v>
      </c>
      <c r="I6" s="28">
        <v>18000</v>
      </c>
      <c r="J6" s="27" t="s">
        <v>4935</v>
      </c>
      <c r="K6" s="121">
        <v>39817</v>
      </c>
      <c r="L6" s="27" t="s">
        <v>7600</v>
      </c>
      <c r="M6" s="27"/>
      <c r="N6" s="18"/>
      <c r="O6" s="45"/>
    </row>
    <row r="7" spans="1:15" ht="75" customHeight="1">
      <c r="A7" s="27">
        <v>3</v>
      </c>
      <c r="B7" s="27" t="s">
        <v>290</v>
      </c>
      <c r="C7" s="27" t="s">
        <v>291</v>
      </c>
      <c r="D7" s="27" t="s">
        <v>1187</v>
      </c>
      <c r="E7" s="27">
        <v>1</v>
      </c>
      <c r="F7" s="28">
        <v>600</v>
      </c>
      <c r="G7" s="27">
        <v>368</v>
      </c>
      <c r="H7" s="27" t="s">
        <v>8087</v>
      </c>
      <c r="I7" s="28">
        <v>48000</v>
      </c>
      <c r="J7" s="27" t="s">
        <v>36</v>
      </c>
      <c r="K7" s="121">
        <v>39820</v>
      </c>
      <c r="L7" s="27" t="s">
        <v>7600</v>
      </c>
      <c r="M7" s="27"/>
      <c r="N7" s="18"/>
      <c r="O7" s="45"/>
    </row>
    <row r="8" spans="1:15" ht="60">
      <c r="A8" s="27">
        <v>4</v>
      </c>
      <c r="B8" s="27" t="s">
        <v>5796</v>
      </c>
      <c r="C8" s="27" t="s">
        <v>5797</v>
      </c>
      <c r="D8" s="27" t="s">
        <v>1421</v>
      </c>
      <c r="E8" s="27">
        <v>1</v>
      </c>
      <c r="F8" s="28">
        <v>1000</v>
      </c>
      <c r="G8" s="27">
        <v>278</v>
      </c>
      <c r="H8" s="27" t="s">
        <v>8087</v>
      </c>
      <c r="I8" s="28">
        <v>55000</v>
      </c>
      <c r="J8" s="27" t="s">
        <v>2724</v>
      </c>
      <c r="K8" s="121">
        <v>39823</v>
      </c>
      <c r="L8" s="27" t="s">
        <v>5798</v>
      </c>
      <c r="M8" s="27" t="s">
        <v>10179</v>
      </c>
      <c r="N8" s="18"/>
      <c r="O8" s="45"/>
    </row>
    <row r="9" spans="1:15" ht="29.25" customHeight="1">
      <c r="A9" s="27">
        <v>5</v>
      </c>
      <c r="B9" s="27" t="s">
        <v>11249</v>
      </c>
      <c r="C9" s="27" t="s">
        <v>11250</v>
      </c>
      <c r="D9" s="27" t="s">
        <v>1187</v>
      </c>
      <c r="E9" s="27">
        <v>1</v>
      </c>
      <c r="F9" s="28">
        <v>2000</v>
      </c>
      <c r="G9" s="27">
        <v>268</v>
      </c>
      <c r="H9" s="27" t="s">
        <v>8087</v>
      </c>
      <c r="I9" s="28">
        <v>0</v>
      </c>
      <c r="J9" s="27" t="s">
        <v>11251</v>
      </c>
      <c r="K9" s="27" t="s">
        <v>11252</v>
      </c>
      <c r="L9" s="27" t="s">
        <v>7600</v>
      </c>
      <c r="M9" s="27"/>
      <c r="N9" s="18"/>
      <c r="O9" s="45"/>
    </row>
    <row r="10" spans="1:15" ht="60">
      <c r="A10" s="27">
        <v>6</v>
      </c>
      <c r="B10" s="27" t="s">
        <v>11900</v>
      </c>
      <c r="C10" s="27" t="s">
        <v>11901</v>
      </c>
      <c r="D10" s="27" t="s">
        <v>1421</v>
      </c>
      <c r="E10" s="27">
        <v>1</v>
      </c>
      <c r="F10" s="28">
        <v>1200</v>
      </c>
      <c r="G10" s="27">
        <v>316</v>
      </c>
      <c r="H10" s="27" t="s">
        <v>8087</v>
      </c>
      <c r="I10" s="28">
        <v>0</v>
      </c>
      <c r="J10" s="27" t="s">
        <v>70</v>
      </c>
      <c r="K10" s="27" t="s">
        <v>11902</v>
      </c>
      <c r="L10" s="27" t="s">
        <v>11903</v>
      </c>
      <c r="M10" s="27"/>
      <c r="N10" s="18"/>
      <c r="O10" s="45"/>
    </row>
    <row r="11" spans="1:15" ht="60">
      <c r="A11" s="27">
        <v>7</v>
      </c>
      <c r="B11" s="27" t="s">
        <v>9265</v>
      </c>
      <c r="C11" s="27" t="s">
        <v>2744</v>
      </c>
      <c r="D11" s="27" t="s">
        <v>1187</v>
      </c>
      <c r="E11" s="27">
        <v>1</v>
      </c>
      <c r="F11" s="28">
        <v>850</v>
      </c>
      <c r="G11" s="27">
        <v>436</v>
      </c>
      <c r="H11" s="27" t="s">
        <v>8087</v>
      </c>
      <c r="I11" s="28">
        <v>57000</v>
      </c>
      <c r="J11" s="27" t="s">
        <v>4935</v>
      </c>
      <c r="K11" s="27" t="s">
        <v>9266</v>
      </c>
      <c r="L11" s="27" t="s">
        <v>9084</v>
      </c>
      <c r="M11" s="27"/>
      <c r="N11" s="18"/>
      <c r="O11" s="45"/>
    </row>
    <row r="12" spans="1:15" ht="48">
      <c r="A12" s="27">
        <v>8</v>
      </c>
      <c r="B12" s="27" t="s">
        <v>8201</v>
      </c>
      <c r="C12" s="27" t="s">
        <v>8202</v>
      </c>
      <c r="D12" s="27" t="s">
        <v>1187</v>
      </c>
      <c r="E12" s="27" t="s">
        <v>8163</v>
      </c>
      <c r="F12" s="28">
        <v>1000</v>
      </c>
      <c r="G12" s="27">
        <v>232</v>
      </c>
      <c r="H12" s="27" t="s">
        <v>8076</v>
      </c>
      <c r="I12" s="28">
        <v>26000</v>
      </c>
      <c r="J12" s="27" t="s">
        <v>4935</v>
      </c>
      <c r="K12" s="27" t="s">
        <v>9266</v>
      </c>
      <c r="L12" s="27" t="s">
        <v>9084</v>
      </c>
      <c r="M12" s="27" t="s">
        <v>8200</v>
      </c>
      <c r="N12" s="18"/>
      <c r="O12" s="45"/>
    </row>
    <row r="13" spans="1:15" ht="48">
      <c r="A13" s="27">
        <v>9</v>
      </c>
      <c r="B13" s="27" t="s">
        <v>7144</v>
      </c>
      <c r="C13" s="27" t="s">
        <v>7145</v>
      </c>
      <c r="D13" s="27" t="s">
        <v>1187</v>
      </c>
      <c r="E13" s="27" t="s">
        <v>8163</v>
      </c>
      <c r="F13" s="28">
        <v>500</v>
      </c>
      <c r="G13" s="27">
        <v>352</v>
      </c>
      <c r="H13" s="27" t="s">
        <v>8087</v>
      </c>
      <c r="I13" s="28">
        <v>39000</v>
      </c>
      <c r="J13" s="27" t="s">
        <v>70</v>
      </c>
      <c r="K13" s="27" t="s">
        <v>7146</v>
      </c>
      <c r="L13" s="27" t="s">
        <v>11255</v>
      </c>
      <c r="M13" s="27"/>
      <c r="N13" s="18"/>
      <c r="O13" s="45"/>
    </row>
    <row r="14" spans="1:15" ht="24">
      <c r="A14" s="27">
        <v>10</v>
      </c>
      <c r="B14" s="27" t="s">
        <v>10721</v>
      </c>
      <c r="C14" s="27" t="s">
        <v>10722</v>
      </c>
      <c r="D14" s="27" t="s">
        <v>1187</v>
      </c>
      <c r="E14" s="27" t="s">
        <v>8163</v>
      </c>
      <c r="F14" s="28">
        <v>500</v>
      </c>
      <c r="G14" s="27">
        <v>268</v>
      </c>
      <c r="H14" s="27" t="s">
        <v>7151</v>
      </c>
      <c r="I14" s="28">
        <v>26000</v>
      </c>
      <c r="J14" s="27" t="s">
        <v>70</v>
      </c>
      <c r="K14" s="27" t="s">
        <v>10723</v>
      </c>
      <c r="L14" s="27" t="s">
        <v>6025</v>
      </c>
      <c r="M14" s="27"/>
      <c r="N14" s="18"/>
      <c r="O14" s="45"/>
    </row>
    <row r="15" spans="1:15" ht="48">
      <c r="A15" s="27">
        <v>11</v>
      </c>
      <c r="B15" s="27" t="s">
        <v>7129</v>
      </c>
      <c r="C15" s="27" t="s">
        <v>2744</v>
      </c>
      <c r="D15" s="27" t="s">
        <v>1187</v>
      </c>
      <c r="E15" s="27">
        <v>1</v>
      </c>
      <c r="F15" s="28">
        <v>550</v>
      </c>
      <c r="G15" s="27">
        <v>268</v>
      </c>
      <c r="H15" s="27" t="s">
        <v>8076</v>
      </c>
      <c r="I15" s="28">
        <v>30000</v>
      </c>
      <c r="J15" s="27" t="s">
        <v>4935</v>
      </c>
      <c r="K15" s="27" t="s">
        <v>7130</v>
      </c>
      <c r="L15" s="27" t="s">
        <v>9084</v>
      </c>
      <c r="M15" s="27"/>
      <c r="N15" s="18"/>
      <c r="O15" s="45"/>
    </row>
    <row r="16" spans="1:15" ht="70.5" customHeight="1">
      <c r="A16" s="27">
        <v>12</v>
      </c>
      <c r="B16" s="27" t="s">
        <v>7136</v>
      </c>
      <c r="C16" s="27" t="s">
        <v>7137</v>
      </c>
      <c r="D16" s="27" t="s">
        <v>1187</v>
      </c>
      <c r="E16" s="27">
        <v>1</v>
      </c>
      <c r="F16" s="28">
        <v>530</v>
      </c>
      <c r="G16" s="27">
        <v>168</v>
      </c>
      <c r="H16" s="27" t="s">
        <v>8076</v>
      </c>
      <c r="I16" s="28">
        <v>20000</v>
      </c>
      <c r="J16" s="27" t="s">
        <v>36</v>
      </c>
      <c r="K16" s="27" t="s">
        <v>7130</v>
      </c>
      <c r="L16" s="27" t="s">
        <v>9084</v>
      </c>
      <c r="M16" s="27" t="s">
        <v>10179</v>
      </c>
      <c r="N16" s="18"/>
      <c r="O16" s="45"/>
    </row>
    <row r="17" spans="1:15" ht="31.5" customHeight="1">
      <c r="A17" s="27">
        <v>13</v>
      </c>
      <c r="B17" s="27" t="s">
        <v>6044</v>
      </c>
      <c r="C17" s="27" t="s">
        <v>6045</v>
      </c>
      <c r="D17" s="27" t="s">
        <v>1162</v>
      </c>
      <c r="E17" s="27">
        <v>1</v>
      </c>
      <c r="F17" s="28">
        <v>1200</v>
      </c>
      <c r="G17" s="27">
        <v>258</v>
      </c>
      <c r="H17" s="27" t="s">
        <v>8087</v>
      </c>
      <c r="I17" s="28">
        <v>0</v>
      </c>
      <c r="J17" s="27" t="s">
        <v>2724</v>
      </c>
      <c r="K17" s="32" t="s">
        <v>4949</v>
      </c>
      <c r="L17" s="27" t="s">
        <v>9274</v>
      </c>
      <c r="M17" s="27"/>
      <c r="N17" s="18"/>
      <c r="O17" s="45"/>
    </row>
    <row r="18" spans="1:15" ht="69" customHeight="1">
      <c r="A18" s="27">
        <v>14</v>
      </c>
      <c r="B18" s="27" t="s">
        <v>4947</v>
      </c>
      <c r="C18" s="27" t="s">
        <v>4948</v>
      </c>
      <c r="D18" s="27" t="s">
        <v>1421</v>
      </c>
      <c r="E18" s="27" t="s">
        <v>8163</v>
      </c>
      <c r="F18" s="28">
        <v>8000</v>
      </c>
      <c r="G18" s="27">
        <v>264</v>
      </c>
      <c r="H18" s="27" t="s">
        <v>8087</v>
      </c>
      <c r="I18" s="28">
        <v>18500</v>
      </c>
      <c r="J18" s="27" t="s">
        <v>1188</v>
      </c>
      <c r="K18" s="32" t="s">
        <v>4949</v>
      </c>
      <c r="L18" s="27" t="s">
        <v>4950</v>
      </c>
      <c r="M18" s="27" t="s">
        <v>4951</v>
      </c>
      <c r="N18" s="18"/>
      <c r="O18" s="45"/>
    </row>
    <row r="19" spans="1:15" ht="60">
      <c r="A19" s="27">
        <v>15</v>
      </c>
      <c r="B19" s="27" t="s">
        <v>8190</v>
      </c>
      <c r="C19" s="27" t="s">
        <v>4948</v>
      </c>
      <c r="D19" s="27" t="s">
        <v>1421</v>
      </c>
      <c r="E19" s="27" t="s">
        <v>8163</v>
      </c>
      <c r="F19" s="28">
        <v>8000</v>
      </c>
      <c r="G19" s="27">
        <v>292</v>
      </c>
      <c r="H19" s="27" t="s">
        <v>8087</v>
      </c>
      <c r="I19" s="28">
        <v>20500</v>
      </c>
      <c r="J19" s="27" t="s">
        <v>1188</v>
      </c>
      <c r="K19" s="32" t="s">
        <v>4949</v>
      </c>
      <c r="L19" s="27" t="s">
        <v>4950</v>
      </c>
      <c r="M19" s="27" t="s">
        <v>4951</v>
      </c>
      <c r="N19" s="18"/>
      <c r="O19" s="45"/>
    </row>
    <row r="20" spans="1:15" ht="72">
      <c r="A20" s="27">
        <v>16</v>
      </c>
      <c r="B20" s="27" t="s">
        <v>7138</v>
      </c>
      <c r="C20" s="27" t="s">
        <v>4948</v>
      </c>
      <c r="D20" s="27" t="s">
        <v>1421</v>
      </c>
      <c r="E20" s="27" t="s">
        <v>8163</v>
      </c>
      <c r="F20" s="28">
        <v>8000</v>
      </c>
      <c r="G20" s="27">
        <v>492</v>
      </c>
      <c r="H20" s="27" t="s">
        <v>8087</v>
      </c>
      <c r="I20" s="28">
        <v>32500</v>
      </c>
      <c r="J20" s="27" t="s">
        <v>1188</v>
      </c>
      <c r="K20" s="32" t="s">
        <v>4949</v>
      </c>
      <c r="L20" s="27" t="s">
        <v>7139</v>
      </c>
      <c r="M20" s="27" t="s">
        <v>4951</v>
      </c>
      <c r="N20" s="18"/>
      <c r="O20" s="45"/>
    </row>
    <row r="21" spans="1:15" ht="45" customHeight="1">
      <c r="A21" s="27">
        <v>17</v>
      </c>
      <c r="B21" s="27" t="s">
        <v>1716</v>
      </c>
      <c r="C21" s="27" t="s">
        <v>4948</v>
      </c>
      <c r="D21" s="27" t="s">
        <v>1421</v>
      </c>
      <c r="E21" s="27">
        <v>1</v>
      </c>
      <c r="F21" s="28">
        <v>20000</v>
      </c>
      <c r="G21" s="27">
        <v>292</v>
      </c>
      <c r="H21" s="27" t="s">
        <v>8087</v>
      </c>
      <c r="I21" s="28">
        <v>20500</v>
      </c>
      <c r="J21" s="27" t="s">
        <v>1188</v>
      </c>
      <c r="K21" s="32" t="s">
        <v>4949</v>
      </c>
      <c r="L21" s="27" t="s">
        <v>1717</v>
      </c>
      <c r="M21" s="27"/>
      <c r="N21" s="18"/>
      <c r="O21" s="45"/>
    </row>
    <row r="22" spans="1:15" ht="42" customHeight="1">
      <c r="A22" s="27">
        <v>18</v>
      </c>
      <c r="B22" s="27" t="s">
        <v>6034</v>
      </c>
      <c r="C22" s="27" t="s">
        <v>6035</v>
      </c>
      <c r="D22" s="27" t="s">
        <v>4204</v>
      </c>
      <c r="E22" s="27">
        <v>1</v>
      </c>
      <c r="F22" s="28">
        <v>30040</v>
      </c>
      <c r="G22" s="27">
        <v>312</v>
      </c>
      <c r="H22" s="27" t="s">
        <v>8076</v>
      </c>
      <c r="I22" s="28">
        <v>0</v>
      </c>
      <c r="J22" s="27" t="s">
        <v>36</v>
      </c>
      <c r="K22" s="32" t="s">
        <v>6036</v>
      </c>
      <c r="L22" s="27" t="s">
        <v>7600</v>
      </c>
      <c r="M22" s="27"/>
      <c r="N22" s="18"/>
      <c r="O22" s="45"/>
    </row>
    <row r="23" spans="1:15" ht="68.25" customHeight="1">
      <c r="A23" s="27">
        <v>19</v>
      </c>
      <c r="B23" s="27" t="s">
        <v>2353</v>
      </c>
      <c r="C23" s="27" t="s">
        <v>8647</v>
      </c>
      <c r="D23" s="27" t="s">
        <v>1187</v>
      </c>
      <c r="E23" s="27">
        <v>1</v>
      </c>
      <c r="F23" s="28">
        <v>1000</v>
      </c>
      <c r="G23" s="27">
        <v>332</v>
      </c>
      <c r="H23" s="27" t="s">
        <v>7638</v>
      </c>
      <c r="I23" s="28">
        <v>44000</v>
      </c>
      <c r="J23" s="27" t="s">
        <v>36</v>
      </c>
      <c r="K23" s="121">
        <v>39847</v>
      </c>
      <c r="L23" s="27" t="s">
        <v>9084</v>
      </c>
      <c r="M23" s="27"/>
      <c r="N23" s="18"/>
      <c r="O23" s="45"/>
    </row>
    <row r="24" spans="1:15" ht="54" customHeight="1">
      <c r="A24" s="27">
        <v>20</v>
      </c>
      <c r="B24" s="27" t="s">
        <v>6040</v>
      </c>
      <c r="C24" s="27" t="s">
        <v>2744</v>
      </c>
      <c r="D24" s="27" t="s">
        <v>1187</v>
      </c>
      <c r="E24" s="27">
        <v>1</v>
      </c>
      <c r="F24" s="28">
        <v>650</v>
      </c>
      <c r="G24" s="27">
        <v>784</v>
      </c>
      <c r="H24" s="27" t="s">
        <v>1228</v>
      </c>
      <c r="I24" s="28">
        <v>114000</v>
      </c>
      <c r="J24" s="27" t="s">
        <v>4935</v>
      </c>
      <c r="K24" s="121">
        <v>39847</v>
      </c>
      <c r="L24" s="27" t="s">
        <v>9084</v>
      </c>
      <c r="M24" s="27"/>
      <c r="N24" s="18"/>
      <c r="O24" s="45"/>
    </row>
    <row r="25" spans="1:15" ht="55.5" customHeight="1">
      <c r="A25" s="27">
        <v>21</v>
      </c>
      <c r="B25" s="27" t="s">
        <v>7152</v>
      </c>
      <c r="C25" s="27" t="s">
        <v>7153</v>
      </c>
      <c r="D25" s="27" t="s">
        <v>1162</v>
      </c>
      <c r="E25" s="27">
        <v>1</v>
      </c>
      <c r="F25" s="28">
        <v>2050</v>
      </c>
      <c r="G25" s="27">
        <v>1154</v>
      </c>
      <c r="H25" s="27" t="s">
        <v>7154</v>
      </c>
      <c r="I25" s="28">
        <v>0</v>
      </c>
      <c r="J25" s="27" t="s">
        <v>36</v>
      </c>
      <c r="K25" s="121">
        <v>39848</v>
      </c>
      <c r="L25" s="27" t="s">
        <v>7155</v>
      </c>
      <c r="M25" s="27"/>
      <c r="N25" s="18"/>
      <c r="O25" s="45"/>
    </row>
    <row r="26" spans="1:15" ht="54.75" customHeight="1">
      <c r="A26" s="27">
        <v>22</v>
      </c>
      <c r="B26" s="27" t="s">
        <v>9860</v>
      </c>
      <c r="C26" s="27" t="s">
        <v>9861</v>
      </c>
      <c r="D26" s="27" t="s">
        <v>1162</v>
      </c>
      <c r="E26" s="27">
        <v>1</v>
      </c>
      <c r="F26" s="28">
        <v>3030</v>
      </c>
      <c r="G26" s="27">
        <v>264</v>
      </c>
      <c r="H26" s="27" t="s">
        <v>8076</v>
      </c>
      <c r="I26" s="28">
        <v>0</v>
      </c>
      <c r="J26" s="27" t="s">
        <v>1188</v>
      </c>
      <c r="K26" s="121">
        <v>39848</v>
      </c>
      <c r="L26" s="27" t="s">
        <v>9862</v>
      </c>
      <c r="M26" s="27"/>
      <c r="N26" s="18"/>
      <c r="O26" s="45"/>
    </row>
    <row r="27" spans="1:15" ht="69.75" customHeight="1">
      <c r="A27" s="27">
        <v>23</v>
      </c>
      <c r="B27" s="27" t="s">
        <v>3815</v>
      </c>
      <c r="C27" s="27" t="s">
        <v>2744</v>
      </c>
      <c r="D27" s="27" t="s">
        <v>1187</v>
      </c>
      <c r="E27" s="27">
        <v>1</v>
      </c>
      <c r="F27" s="28">
        <v>1450</v>
      </c>
      <c r="G27" s="27">
        <v>92</v>
      </c>
      <c r="H27" s="27" t="s">
        <v>8076</v>
      </c>
      <c r="I27" s="28">
        <v>12000</v>
      </c>
      <c r="J27" s="27" t="s">
        <v>4935</v>
      </c>
      <c r="K27" s="121">
        <v>39848</v>
      </c>
      <c r="L27" s="27" t="s">
        <v>6025</v>
      </c>
      <c r="M27" s="27"/>
      <c r="N27" s="18"/>
      <c r="O27" s="45"/>
    </row>
    <row r="28" spans="1:15" ht="32.25" customHeight="1">
      <c r="A28" s="27">
        <v>24</v>
      </c>
      <c r="B28" s="27" t="s">
        <v>7649</v>
      </c>
      <c r="C28" s="27" t="s">
        <v>3117</v>
      </c>
      <c r="D28" s="27" t="s">
        <v>1187</v>
      </c>
      <c r="E28" s="27">
        <v>1</v>
      </c>
      <c r="F28" s="28">
        <v>780</v>
      </c>
      <c r="G28" s="27">
        <v>484</v>
      </c>
      <c r="H28" s="27" t="s">
        <v>8087</v>
      </c>
      <c r="I28" s="28">
        <v>63000</v>
      </c>
      <c r="J28" s="27" t="s">
        <v>6441</v>
      </c>
      <c r="K28" s="121">
        <v>39851</v>
      </c>
      <c r="L28" s="27" t="s">
        <v>7600</v>
      </c>
      <c r="M28" s="27"/>
      <c r="N28" s="18"/>
      <c r="O28" s="45"/>
    </row>
    <row r="29" spans="1:15" ht="86.25" customHeight="1">
      <c r="A29" s="27">
        <v>25</v>
      </c>
      <c r="B29" s="27" t="s">
        <v>6607</v>
      </c>
      <c r="C29" s="27" t="s">
        <v>12943</v>
      </c>
      <c r="D29" s="27" t="s">
        <v>1187</v>
      </c>
      <c r="E29" s="27">
        <v>1</v>
      </c>
      <c r="F29" s="28">
        <v>500</v>
      </c>
      <c r="G29" s="27">
        <v>340</v>
      </c>
      <c r="H29" s="27" t="s">
        <v>8087</v>
      </c>
      <c r="I29" s="28">
        <v>45000</v>
      </c>
      <c r="J29" s="27" t="s">
        <v>1188</v>
      </c>
      <c r="K29" s="121">
        <v>39851</v>
      </c>
      <c r="L29" s="27" t="s">
        <v>7600</v>
      </c>
      <c r="M29" s="27"/>
      <c r="N29" s="18"/>
      <c r="O29" s="45"/>
    </row>
    <row r="30" spans="1:15" ht="82.5" customHeight="1">
      <c r="A30" s="27">
        <v>26</v>
      </c>
      <c r="B30" s="27" t="s">
        <v>12152</v>
      </c>
      <c r="C30" s="27" t="s">
        <v>12153</v>
      </c>
      <c r="D30" s="27" t="s">
        <v>1187</v>
      </c>
      <c r="E30" s="27">
        <v>1</v>
      </c>
      <c r="F30" s="28">
        <v>1150</v>
      </c>
      <c r="G30" s="27">
        <v>116</v>
      </c>
      <c r="H30" s="27" t="s">
        <v>8076</v>
      </c>
      <c r="I30" s="28">
        <v>15000</v>
      </c>
      <c r="J30" s="27" t="s">
        <v>4935</v>
      </c>
      <c r="K30" s="121">
        <v>39851</v>
      </c>
      <c r="L30" s="27" t="s">
        <v>9084</v>
      </c>
      <c r="M30" s="27"/>
      <c r="N30" s="18"/>
      <c r="O30" s="45"/>
    </row>
    <row r="31" spans="1:15" ht="57.75" customHeight="1">
      <c r="A31" s="27">
        <v>27</v>
      </c>
      <c r="B31" s="27" t="s">
        <v>5860</v>
      </c>
      <c r="C31" s="27" t="s">
        <v>5861</v>
      </c>
      <c r="D31" s="27" t="s">
        <v>1421</v>
      </c>
      <c r="E31" s="27">
        <v>1</v>
      </c>
      <c r="F31" s="28">
        <v>300</v>
      </c>
      <c r="G31" s="27">
        <v>204</v>
      </c>
      <c r="H31" s="27" t="s">
        <v>8087</v>
      </c>
      <c r="I31" s="28">
        <v>45000</v>
      </c>
      <c r="J31" s="27" t="s">
        <v>1188</v>
      </c>
      <c r="K31" s="121">
        <v>39855</v>
      </c>
      <c r="L31" s="27" t="s">
        <v>5235</v>
      </c>
      <c r="M31" s="27" t="s">
        <v>5862</v>
      </c>
      <c r="N31" s="18"/>
      <c r="O31" s="45"/>
    </row>
    <row r="32" spans="1:15" ht="44.25" customHeight="1">
      <c r="A32" s="27">
        <v>28</v>
      </c>
      <c r="B32" s="27" t="s">
        <v>5866</v>
      </c>
      <c r="C32" s="27" t="s">
        <v>5867</v>
      </c>
      <c r="D32" s="27" t="s">
        <v>1187</v>
      </c>
      <c r="E32" s="27">
        <v>1</v>
      </c>
      <c r="F32" s="28">
        <v>700</v>
      </c>
      <c r="G32" s="27">
        <v>204</v>
      </c>
      <c r="H32" s="27" t="s">
        <v>8087</v>
      </c>
      <c r="I32" s="28">
        <v>29000</v>
      </c>
      <c r="J32" s="27" t="s">
        <v>70</v>
      </c>
      <c r="K32" s="121">
        <v>39855</v>
      </c>
      <c r="L32" s="27" t="s">
        <v>7600</v>
      </c>
      <c r="M32" s="27"/>
      <c r="N32" s="18"/>
      <c r="O32" s="45"/>
    </row>
    <row r="33" spans="1:15" ht="95.25" customHeight="1">
      <c r="A33" s="27">
        <v>29</v>
      </c>
      <c r="B33" s="27" t="s">
        <v>6022</v>
      </c>
      <c r="C33" s="27" t="s">
        <v>6023</v>
      </c>
      <c r="D33" s="27" t="s">
        <v>1187</v>
      </c>
      <c r="E33" s="27">
        <v>1</v>
      </c>
      <c r="F33" s="28">
        <v>500</v>
      </c>
      <c r="G33" s="27">
        <v>296</v>
      </c>
      <c r="H33" s="27" t="s">
        <v>8087</v>
      </c>
      <c r="I33" s="28">
        <v>40000</v>
      </c>
      <c r="J33" s="27" t="s">
        <v>70</v>
      </c>
      <c r="K33" s="27" t="s">
        <v>6024</v>
      </c>
      <c r="L33" s="27" t="s">
        <v>6025</v>
      </c>
      <c r="M33" s="27"/>
      <c r="N33" s="18"/>
      <c r="O33" s="45"/>
    </row>
    <row r="34" spans="1:15" ht="35.25" customHeight="1">
      <c r="A34" s="27">
        <v>30</v>
      </c>
      <c r="B34" s="27" t="s">
        <v>6037</v>
      </c>
      <c r="C34" s="27" t="s">
        <v>6038</v>
      </c>
      <c r="D34" s="27" t="s">
        <v>1187</v>
      </c>
      <c r="E34" s="27" t="s">
        <v>8163</v>
      </c>
      <c r="F34" s="28">
        <v>8000</v>
      </c>
      <c r="G34" s="27">
        <v>192</v>
      </c>
      <c r="H34" s="27" t="s">
        <v>8076</v>
      </c>
      <c r="I34" s="28">
        <v>15500</v>
      </c>
      <c r="J34" s="27" t="s">
        <v>1188</v>
      </c>
      <c r="K34" s="27" t="s">
        <v>6039</v>
      </c>
      <c r="L34" s="27" t="s">
        <v>7600</v>
      </c>
      <c r="M34" s="27"/>
      <c r="N34" s="18"/>
      <c r="O34" s="45"/>
    </row>
    <row r="35" spans="1:15" ht="36">
      <c r="A35" s="27">
        <v>31</v>
      </c>
      <c r="B35" s="27" t="s">
        <v>4750</v>
      </c>
      <c r="C35" s="27" t="s">
        <v>4751</v>
      </c>
      <c r="D35" s="27" t="s">
        <v>1187</v>
      </c>
      <c r="E35" s="27">
        <v>1</v>
      </c>
      <c r="F35" s="28">
        <v>820</v>
      </c>
      <c r="G35" s="27">
        <v>284</v>
      </c>
      <c r="H35" s="27" t="s">
        <v>1228</v>
      </c>
      <c r="I35" s="28">
        <v>44000</v>
      </c>
      <c r="J35" s="27" t="s">
        <v>1188</v>
      </c>
      <c r="K35" s="27" t="s">
        <v>6039</v>
      </c>
      <c r="L35" s="27" t="s">
        <v>4651</v>
      </c>
      <c r="M35" s="27"/>
      <c r="N35" s="18"/>
      <c r="O35" s="45"/>
    </row>
    <row r="36" spans="1:15" ht="42" customHeight="1">
      <c r="A36" s="27">
        <v>32</v>
      </c>
      <c r="B36" s="27" t="s">
        <v>1724</v>
      </c>
      <c r="C36" s="27" t="s">
        <v>4939</v>
      </c>
      <c r="D36" s="27" t="s">
        <v>4204</v>
      </c>
      <c r="E36" s="27">
        <v>1</v>
      </c>
      <c r="F36" s="28">
        <v>1000</v>
      </c>
      <c r="G36" s="27">
        <v>1180</v>
      </c>
      <c r="H36" s="27" t="s">
        <v>1228</v>
      </c>
      <c r="I36" s="28">
        <v>167000</v>
      </c>
      <c r="J36" s="27" t="s">
        <v>1193</v>
      </c>
      <c r="K36" s="27" t="s">
        <v>6039</v>
      </c>
      <c r="L36" s="27" t="s">
        <v>4359</v>
      </c>
      <c r="M36" s="27"/>
      <c r="N36" s="18"/>
      <c r="O36" s="45"/>
    </row>
    <row r="37" spans="1:15" ht="56.25" customHeight="1">
      <c r="A37" s="27">
        <v>33</v>
      </c>
      <c r="B37" s="27" t="s">
        <v>6049</v>
      </c>
      <c r="C37" s="27" t="s">
        <v>4939</v>
      </c>
      <c r="D37" s="27" t="s">
        <v>4204</v>
      </c>
      <c r="E37" s="27">
        <v>1</v>
      </c>
      <c r="F37" s="28">
        <v>1000</v>
      </c>
      <c r="G37" s="27">
        <v>1344</v>
      </c>
      <c r="H37" s="27" t="s">
        <v>1228</v>
      </c>
      <c r="I37" s="28">
        <v>174000</v>
      </c>
      <c r="J37" s="27" t="s">
        <v>1193</v>
      </c>
      <c r="K37" s="27" t="s">
        <v>6039</v>
      </c>
      <c r="L37" s="27" t="s">
        <v>4359</v>
      </c>
      <c r="M37" s="27"/>
      <c r="N37" s="18"/>
      <c r="O37" s="45"/>
    </row>
    <row r="38" spans="1:15" ht="69" customHeight="1">
      <c r="A38" s="27">
        <v>34</v>
      </c>
      <c r="B38" s="27" t="s">
        <v>931</v>
      </c>
      <c r="C38" s="27" t="s">
        <v>4884</v>
      </c>
      <c r="D38" s="27" t="s">
        <v>1421</v>
      </c>
      <c r="E38" s="27">
        <v>1</v>
      </c>
      <c r="F38" s="28">
        <v>2000</v>
      </c>
      <c r="G38" s="27">
        <v>412</v>
      </c>
      <c r="H38" s="27" t="s">
        <v>8087</v>
      </c>
      <c r="I38" s="28">
        <v>60000</v>
      </c>
      <c r="J38" s="27" t="s">
        <v>4935</v>
      </c>
      <c r="K38" s="27" t="s">
        <v>4885</v>
      </c>
      <c r="L38" s="27" t="s">
        <v>4876</v>
      </c>
      <c r="M38" s="27"/>
      <c r="N38" s="18"/>
      <c r="O38" s="45"/>
    </row>
    <row r="39" spans="1:15" ht="31.5" customHeight="1">
      <c r="A39" s="27">
        <v>35</v>
      </c>
      <c r="B39" s="27" t="s">
        <v>9276</v>
      </c>
      <c r="C39" s="27" t="s">
        <v>9277</v>
      </c>
      <c r="D39" s="27" t="s">
        <v>1421</v>
      </c>
      <c r="E39" s="27">
        <v>1</v>
      </c>
      <c r="F39" s="28">
        <v>500</v>
      </c>
      <c r="G39" s="27">
        <v>690</v>
      </c>
      <c r="H39" s="27" t="s">
        <v>3466</v>
      </c>
      <c r="I39" s="28">
        <v>45000</v>
      </c>
      <c r="J39" s="27" t="s">
        <v>60</v>
      </c>
      <c r="K39" s="27" t="s">
        <v>4885</v>
      </c>
      <c r="L39" s="27" t="s">
        <v>7600</v>
      </c>
      <c r="M39" s="27"/>
      <c r="N39" s="18"/>
      <c r="O39" s="45"/>
    </row>
    <row r="40" spans="1:15" ht="113.25" customHeight="1">
      <c r="A40" s="27">
        <v>36</v>
      </c>
      <c r="B40" s="27" t="s">
        <v>3760</v>
      </c>
      <c r="C40" s="27" t="s">
        <v>1714</v>
      </c>
      <c r="D40" s="27" t="s">
        <v>1162</v>
      </c>
      <c r="E40" s="27">
        <v>1</v>
      </c>
      <c r="F40" s="28">
        <v>5000</v>
      </c>
      <c r="G40" s="27">
        <v>500</v>
      </c>
      <c r="H40" s="27" t="s">
        <v>1228</v>
      </c>
      <c r="I40" s="28">
        <v>32000</v>
      </c>
      <c r="J40" s="27" t="s">
        <v>70</v>
      </c>
      <c r="K40" s="27" t="s">
        <v>1715</v>
      </c>
      <c r="L40" s="27" t="s">
        <v>4359</v>
      </c>
      <c r="M40" s="27"/>
      <c r="N40" s="18"/>
      <c r="O40" s="45"/>
    </row>
    <row r="41" spans="1:15" ht="72">
      <c r="A41" s="27">
        <v>37</v>
      </c>
      <c r="B41" s="27" t="s">
        <v>10335</v>
      </c>
      <c r="C41" s="27" t="s">
        <v>11423</v>
      </c>
      <c r="D41" s="27" t="s">
        <v>1162</v>
      </c>
      <c r="E41" s="27">
        <v>1</v>
      </c>
      <c r="F41" s="28">
        <v>800</v>
      </c>
      <c r="G41" s="27">
        <v>418</v>
      </c>
      <c r="H41" s="27" t="s">
        <v>8087</v>
      </c>
      <c r="I41" s="28">
        <v>0</v>
      </c>
      <c r="J41" s="27" t="s">
        <v>2724</v>
      </c>
      <c r="K41" s="27" t="s">
        <v>11424</v>
      </c>
      <c r="L41" s="27" t="s">
        <v>6043</v>
      </c>
      <c r="M41" s="27"/>
      <c r="N41" s="18"/>
      <c r="O41" s="45"/>
    </row>
    <row r="42" spans="1:15" ht="45" customHeight="1">
      <c r="A42" s="27">
        <v>38</v>
      </c>
      <c r="B42" s="27" t="s">
        <v>9138</v>
      </c>
      <c r="C42" s="27" t="s">
        <v>2744</v>
      </c>
      <c r="D42" s="27" t="s">
        <v>1187</v>
      </c>
      <c r="E42" s="27">
        <v>1</v>
      </c>
      <c r="F42" s="28">
        <v>600</v>
      </c>
      <c r="G42" s="27">
        <v>196</v>
      </c>
      <c r="H42" s="27" t="s">
        <v>8076</v>
      </c>
      <c r="I42" s="28">
        <v>23000</v>
      </c>
      <c r="J42" s="27" t="s">
        <v>4935</v>
      </c>
      <c r="K42" s="32" t="s">
        <v>9139</v>
      </c>
      <c r="L42" s="27" t="s">
        <v>2191</v>
      </c>
      <c r="M42" s="27"/>
      <c r="N42" s="18"/>
      <c r="O42" s="107"/>
    </row>
    <row r="43" spans="1:15" ht="36">
      <c r="A43" s="27">
        <v>39</v>
      </c>
      <c r="B43" s="27" t="s">
        <v>10263</v>
      </c>
      <c r="C43" s="27" t="s">
        <v>10264</v>
      </c>
      <c r="D43" s="27" t="s">
        <v>1187</v>
      </c>
      <c r="E43" s="27" t="s">
        <v>8163</v>
      </c>
      <c r="F43" s="28">
        <v>400</v>
      </c>
      <c r="G43" s="27">
        <v>360</v>
      </c>
      <c r="H43" s="27" t="s">
        <v>8076</v>
      </c>
      <c r="I43" s="28">
        <v>39000</v>
      </c>
      <c r="J43" s="27" t="s">
        <v>1188</v>
      </c>
      <c r="K43" s="32" t="s">
        <v>9139</v>
      </c>
      <c r="L43" s="27" t="s">
        <v>2191</v>
      </c>
      <c r="M43" s="27"/>
      <c r="N43" s="18"/>
      <c r="O43" s="45"/>
    </row>
    <row r="44" spans="1:15" ht="79.5" customHeight="1">
      <c r="A44" s="27">
        <v>40</v>
      </c>
      <c r="B44" s="27" t="s">
        <v>10265</v>
      </c>
      <c r="C44" s="27" t="s">
        <v>10266</v>
      </c>
      <c r="D44" s="27" t="s">
        <v>1187</v>
      </c>
      <c r="E44" s="27">
        <v>1</v>
      </c>
      <c r="F44" s="28">
        <v>560</v>
      </c>
      <c r="G44" s="27">
        <v>224</v>
      </c>
      <c r="H44" s="27" t="s">
        <v>8087</v>
      </c>
      <c r="I44" s="28">
        <v>32000</v>
      </c>
      <c r="J44" s="27" t="s">
        <v>1193</v>
      </c>
      <c r="K44" s="32" t="s">
        <v>9139</v>
      </c>
      <c r="L44" s="27" t="s">
        <v>2191</v>
      </c>
      <c r="M44" s="27" t="s">
        <v>10179</v>
      </c>
      <c r="N44" s="18"/>
      <c r="O44" s="45"/>
    </row>
    <row r="45" spans="1:15" ht="60">
      <c r="A45" s="27">
        <v>41</v>
      </c>
      <c r="B45" s="27" t="s">
        <v>10267</v>
      </c>
      <c r="C45" s="27" t="s">
        <v>2744</v>
      </c>
      <c r="D45" s="27" t="s">
        <v>1187</v>
      </c>
      <c r="E45" s="27">
        <v>1</v>
      </c>
      <c r="F45" s="28">
        <v>1000</v>
      </c>
      <c r="G45" s="27">
        <v>248</v>
      </c>
      <c r="H45" s="27" t="s">
        <v>8087</v>
      </c>
      <c r="I45" s="28">
        <v>34000</v>
      </c>
      <c r="J45" s="27" t="s">
        <v>4935</v>
      </c>
      <c r="K45" s="32" t="s">
        <v>9139</v>
      </c>
      <c r="L45" s="27" t="s">
        <v>2191</v>
      </c>
      <c r="M45" s="27"/>
      <c r="N45" s="18"/>
      <c r="O45" s="45"/>
    </row>
    <row r="46" spans="1:15" ht="43.5" customHeight="1">
      <c r="A46" s="27">
        <v>42</v>
      </c>
      <c r="B46" s="27" t="s">
        <v>12167</v>
      </c>
      <c r="C46" s="27" t="s">
        <v>2744</v>
      </c>
      <c r="D46" s="27" t="s">
        <v>1187</v>
      </c>
      <c r="E46" s="27">
        <v>1</v>
      </c>
      <c r="F46" s="28">
        <v>500</v>
      </c>
      <c r="G46" s="27">
        <v>144</v>
      </c>
      <c r="H46" s="27" t="s">
        <v>8076</v>
      </c>
      <c r="I46" s="28">
        <v>17000</v>
      </c>
      <c r="J46" s="27" t="s">
        <v>4935</v>
      </c>
      <c r="K46" s="27" t="s">
        <v>12168</v>
      </c>
      <c r="L46" s="27" t="s">
        <v>7600</v>
      </c>
      <c r="M46" s="27"/>
      <c r="N46" s="18"/>
      <c r="O46" s="45"/>
    </row>
    <row r="47" spans="1:15" ht="96.75" customHeight="1">
      <c r="A47" s="27">
        <v>43</v>
      </c>
      <c r="B47" s="27" t="s">
        <v>8045</v>
      </c>
      <c r="C47" s="27" t="s">
        <v>8046</v>
      </c>
      <c r="D47" s="27" t="s">
        <v>1162</v>
      </c>
      <c r="E47" s="27">
        <v>1</v>
      </c>
      <c r="F47" s="28">
        <v>2000</v>
      </c>
      <c r="G47" s="27">
        <v>850</v>
      </c>
      <c r="H47" s="27" t="s">
        <v>3703</v>
      </c>
      <c r="I47" s="28">
        <v>0</v>
      </c>
      <c r="J47" s="27" t="s">
        <v>2724</v>
      </c>
      <c r="K47" s="27" t="s">
        <v>1723</v>
      </c>
      <c r="L47" s="27" t="s">
        <v>9274</v>
      </c>
      <c r="M47" s="27"/>
      <c r="N47" s="18"/>
      <c r="O47" s="45"/>
    </row>
    <row r="48" spans="1:15" ht="97.5" customHeight="1">
      <c r="A48" s="27">
        <v>44</v>
      </c>
      <c r="B48" s="27" t="s">
        <v>10332</v>
      </c>
      <c r="C48" s="27" t="s">
        <v>10333</v>
      </c>
      <c r="D48" s="27" t="s">
        <v>1162</v>
      </c>
      <c r="E48" s="27">
        <v>1</v>
      </c>
      <c r="F48" s="28">
        <v>300</v>
      </c>
      <c r="G48" s="27">
        <v>410</v>
      </c>
      <c r="H48" s="27" t="s">
        <v>1228</v>
      </c>
      <c r="I48" s="28">
        <v>0</v>
      </c>
      <c r="J48" s="27" t="s">
        <v>2724</v>
      </c>
      <c r="K48" s="27" t="s">
        <v>1723</v>
      </c>
      <c r="L48" s="27" t="s">
        <v>10334</v>
      </c>
      <c r="M48" s="27"/>
      <c r="N48" s="18"/>
      <c r="O48" s="45"/>
    </row>
    <row r="49" spans="1:15" ht="85.5" customHeight="1">
      <c r="A49" s="27">
        <v>45</v>
      </c>
      <c r="B49" s="27" t="s">
        <v>1721</v>
      </c>
      <c r="C49" s="27" t="s">
        <v>1722</v>
      </c>
      <c r="D49" s="27" t="s">
        <v>4204</v>
      </c>
      <c r="E49" s="27">
        <v>1</v>
      </c>
      <c r="F49" s="28">
        <v>1500</v>
      </c>
      <c r="G49" s="27">
        <v>1144</v>
      </c>
      <c r="H49" s="27" t="s">
        <v>1228</v>
      </c>
      <c r="I49" s="28">
        <v>0</v>
      </c>
      <c r="J49" s="27" t="s">
        <v>36</v>
      </c>
      <c r="K49" s="27" t="s">
        <v>1723</v>
      </c>
      <c r="L49" s="27" t="s">
        <v>4359</v>
      </c>
      <c r="M49" s="27"/>
      <c r="N49" s="18"/>
      <c r="O49" s="45"/>
    </row>
    <row r="50" spans="1:15" ht="43.5" customHeight="1">
      <c r="A50" s="27">
        <v>46</v>
      </c>
      <c r="B50" s="27" t="s">
        <v>4752</v>
      </c>
      <c r="C50" s="27" t="s">
        <v>2744</v>
      </c>
      <c r="D50" s="27" t="s">
        <v>1162</v>
      </c>
      <c r="E50" s="27">
        <v>1</v>
      </c>
      <c r="F50" s="28">
        <v>1350</v>
      </c>
      <c r="G50" s="27">
        <v>40</v>
      </c>
      <c r="H50" s="27" t="s">
        <v>8076</v>
      </c>
      <c r="I50" s="28">
        <v>7000</v>
      </c>
      <c r="J50" s="27" t="s">
        <v>4935</v>
      </c>
      <c r="K50" s="121" t="s">
        <v>4753</v>
      </c>
      <c r="L50" s="27" t="s">
        <v>4651</v>
      </c>
      <c r="M50" s="153" t="s">
        <v>4754</v>
      </c>
      <c r="N50" s="18"/>
      <c r="O50" s="45"/>
    </row>
    <row r="51" spans="1:15" ht="24">
      <c r="A51" s="27">
        <v>47</v>
      </c>
      <c r="B51" s="27" t="s">
        <v>4893</v>
      </c>
      <c r="C51" s="27" t="s">
        <v>2744</v>
      </c>
      <c r="D51" s="27" t="s">
        <v>1162</v>
      </c>
      <c r="E51" s="27">
        <v>1</v>
      </c>
      <c r="F51" s="28">
        <v>1350</v>
      </c>
      <c r="G51" s="27">
        <v>40</v>
      </c>
      <c r="H51" s="27" t="s">
        <v>8076</v>
      </c>
      <c r="I51" s="28">
        <v>7000</v>
      </c>
      <c r="J51" s="27" t="s">
        <v>4935</v>
      </c>
      <c r="K51" s="27" t="s">
        <v>2352</v>
      </c>
      <c r="L51" s="27" t="s">
        <v>7600</v>
      </c>
      <c r="M51" s="27" t="s">
        <v>4894</v>
      </c>
      <c r="N51" s="18"/>
      <c r="O51" s="45"/>
    </row>
    <row r="52" spans="1:15" ht="39" customHeight="1">
      <c r="A52" s="27">
        <v>48</v>
      </c>
      <c r="B52" s="27" t="s">
        <v>2350</v>
      </c>
      <c r="C52" s="27" t="s">
        <v>2351</v>
      </c>
      <c r="D52" s="27" t="s">
        <v>1187</v>
      </c>
      <c r="E52" s="27" t="s">
        <v>8163</v>
      </c>
      <c r="F52" s="28">
        <v>500</v>
      </c>
      <c r="G52" s="27">
        <v>252</v>
      </c>
      <c r="H52" s="27" t="s">
        <v>8087</v>
      </c>
      <c r="I52" s="28">
        <v>35000</v>
      </c>
      <c r="J52" s="27" t="s">
        <v>36</v>
      </c>
      <c r="K52" s="27" t="s">
        <v>2352</v>
      </c>
      <c r="L52" s="27" t="s">
        <v>9084</v>
      </c>
      <c r="M52" s="27"/>
      <c r="N52" s="18"/>
      <c r="O52" s="45"/>
    </row>
    <row r="53" spans="1:15" ht="69" customHeight="1">
      <c r="A53" s="27">
        <v>49</v>
      </c>
      <c r="B53" s="27" t="s">
        <v>4294</v>
      </c>
      <c r="C53" s="27" t="s">
        <v>2744</v>
      </c>
      <c r="D53" s="27" t="s">
        <v>1187</v>
      </c>
      <c r="E53" s="27">
        <v>1</v>
      </c>
      <c r="F53" s="28">
        <v>900</v>
      </c>
      <c r="G53" s="27">
        <v>224</v>
      </c>
      <c r="H53" s="27" t="s">
        <v>8076</v>
      </c>
      <c r="I53" s="28">
        <v>26000</v>
      </c>
      <c r="J53" s="27" t="s">
        <v>4935</v>
      </c>
      <c r="K53" s="27" t="s">
        <v>2352</v>
      </c>
      <c r="L53" s="27" t="s">
        <v>7600</v>
      </c>
      <c r="M53" s="27"/>
      <c r="N53" s="18"/>
      <c r="O53" s="45"/>
    </row>
    <row r="54" spans="1:15" ht="73.5" customHeight="1">
      <c r="A54" s="27">
        <v>50</v>
      </c>
      <c r="B54" s="27" t="s">
        <v>6031</v>
      </c>
      <c r="C54" s="27" t="s">
        <v>6032</v>
      </c>
      <c r="D54" s="27" t="s">
        <v>1187</v>
      </c>
      <c r="E54" s="27">
        <v>1</v>
      </c>
      <c r="F54" s="28">
        <v>1000</v>
      </c>
      <c r="G54" s="27">
        <v>380</v>
      </c>
      <c r="H54" s="27" t="s">
        <v>5795</v>
      </c>
      <c r="I54" s="28">
        <v>42000</v>
      </c>
      <c r="J54" s="27" t="s">
        <v>1193</v>
      </c>
      <c r="K54" s="27" t="s">
        <v>6033</v>
      </c>
      <c r="L54" s="27" t="s">
        <v>7600</v>
      </c>
      <c r="M54" s="27"/>
      <c r="N54" s="18"/>
      <c r="O54" s="45"/>
    </row>
    <row r="55" spans="1:15" ht="48">
      <c r="A55" s="27">
        <v>51</v>
      </c>
      <c r="B55" s="27" t="s">
        <v>4755</v>
      </c>
      <c r="C55" s="27" t="s">
        <v>1225</v>
      </c>
      <c r="D55" s="27" t="s">
        <v>1187</v>
      </c>
      <c r="E55" s="27" t="s">
        <v>8163</v>
      </c>
      <c r="F55" s="28">
        <v>1000</v>
      </c>
      <c r="G55" s="27">
        <v>528</v>
      </c>
      <c r="H55" s="27" t="s">
        <v>2161</v>
      </c>
      <c r="I55" s="28">
        <v>78000</v>
      </c>
      <c r="J55" s="27" t="s">
        <v>1193</v>
      </c>
      <c r="K55" s="27" t="s">
        <v>6033</v>
      </c>
      <c r="L55" s="27" t="s">
        <v>4651</v>
      </c>
      <c r="M55" s="27"/>
      <c r="N55" s="18"/>
      <c r="O55" s="45"/>
    </row>
    <row r="56" spans="1:15" ht="48">
      <c r="A56" s="27">
        <v>52</v>
      </c>
      <c r="B56" s="27" t="s">
        <v>7141</v>
      </c>
      <c r="C56" s="27" t="s">
        <v>8218</v>
      </c>
      <c r="D56" s="27" t="s">
        <v>1187</v>
      </c>
      <c r="E56" s="27">
        <v>1</v>
      </c>
      <c r="F56" s="28">
        <v>560</v>
      </c>
      <c r="G56" s="27">
        <v>548</v>
      </c>
      <c r="H56" s="27" t="s">
        <v>2161</v>
      </c>
      <c r="I56" s="28">
        <v>94000</v>
      </c>
      <c r="J56" s="27" t="s">
        <v>4935</v>
      </c>
      <c r="K56" s="27" t="s">
        <v>8219</v>
      </c>
      <c r="L56" s="27" t="s">
        <v>7600</v>
      </c>
      <c r="M56" s="27"/>
      <c r="N56" s="18"/>
      <c r="O56" s="45"/>
    </row>
    <row r="57" spans="1:15" ht="57.75" customHeight="1">
      <c r="A57" s="27">
        <v>53</v>
      </c>
      <c r="B57" s="27" t="s">
        <v>6015</v>
      </c>
      <c r="C57" s="27" t="s">
        <v>6455</v>
      </c>
      <c r="D57" s="27" t="s">
        <v>1162</v>
      </c>
      <c r="E57" s="27">
        <v>1</v>
      </c>
      <c r="F57" s="28">
        <v>1200</v>
      </c>
      <c r="G57" s="27">
        <v>484</v>
      </c>
      <c r="H57" s="27" t="s">
        <v>1228</v>
      </c>
      <c r="I57" s="28">
        <v>60000</v>
      </c>
      <c r="J57" s="27" t="s">
        <v>70</v>
      </c>
      <c r="K57" s="32" t="s">
        <v>4749</v>
      </c>
      <c r="L57" s="27" t="s">
        <v>4651</v>
      </c>
      <c r="M57" s="27"/>
      <c r="N57" s="18"/>
      <c r="O57" s="45"/>
    </row>
    <row r="58" spans="1:15" ht="95.25" customHeight="1">
      <c r="A58" s="27">
        <v>54</v>
      </c>
      <c r="B58" s="27" t="s">
        <v>6054</v>
      </c>
      <c r="C58" s="27" t="s">
        <v>6055</v>
      </c>
      <c r="D58" s="27" t="s">
        <v>1162</v>
      </c>
      <c r="E58" s="27">
        <v>1</v>
      </c>
      <c r="F58" s="28">
        <v>500</v>
      </c>
      <c r="G58" s="27">
        <v>430</v>
      </c>
      <c r="H58" s="27" t="s">
        <v>2161</v>
      </c>
      <c r="I58" s="28">
        <v>120000</v>
      </c>
      <c r="J58" s="27" t="s">
        <v>1193</v>
      </c>
      <c r="K58" s="32" t="s">
        <v>6056</v>
      </c>
      <c r="L58" s="27" t="s">
        <v>6057</v>
      </c>
      <c r="M58" s="27"/>
      <c r="N58" s="18"/>
      <c r="O58" s="45"/>
    </row>
    <row r="59" spans="1:15" ht="83.25" customHeight="1">
      <c r="A59" s="27">
        <v>55</v>
      </c>
      <c r="B59" s="27" t="s">
        <v>3782</v>
      </c>
      <c r="C59" s="27" t="s">
        <v>3783</v>
      </c>
      <c r="D59" s="27" t="s">
        <v>1162</v>
      </c>
      <c r="E59" s="27">
        <v>1</v>
      </c>
      <c r="F59" s="28">
        <v>1640</v>
      </c>
      <c r="G59" s="27">
        <v>1544</v>
      </c>
      <c r="H59" s="27" t="s">
        <v>2161</v>
      </c>
      <c r="I59" s="28">
        <v>0</v>
      </c>
      <c r="J59" s="27" t="s">
        <v>4935</v>
      </c>
      <c r="K59" s="32" t="s">
        <v>6056</v>
      </c>
      <c r="L59" s="27" t="s">
        <v>3784</v>
      </c>
      <c r="M59" s="27"/>
      <c r="N59" s="18"/>
      <c r="O59" s="45"/>
    </row>
    <row r="60" spans="1:15" ht="59.25" customHeight="1">
      <c r="A60" s="27">
        <v>56</v>
      </c>
      <c r="B60" s="27" t="s">
        <v>6328</v>
      </c>
      <c r="C60" s="27" t="s">
        <v>7435</v>
      </c>
      <c r="D60" s="27" t="s">
        <v>1162</v>
      </c>
      <c r="E60" s="27">
        <v>1</v>
      </c>
      <c r="F60" s="28">
        <v>1000</v>
      </c>
      <c r="G60" s="27">
        <v>426</v>
      </c>
      <c r="H60" s="27" t="s">
        <v>8087</v>
      </c>
      <c r="I60" s="28">
        <v>0</v>
      </c>
      <c r="J60" s="27" t="s">
        <v>2724</v>
      </c>
      <c r="K60" s="32" t="s">
        <v>6056</v>
      </c>
      <c r="L60" s="27" t="s">
        <v>9274</v>
      </c>
      <c r="M60" s="27"/>
      <c r="N60" s="18"/>
      <c r="O60" s="45"/>
    </row>
    <row r="61" spans="1:15" ht="30.75" customHeight="1">
      <c r="A61" s="27">
        <v>57</v>
      </c>
      <c r="B61" s="27" t="s">
        <v>8220</v>
      </c>
      <c r="C61" s="27" t="s">
        <v>8221</v>
      </c>
      <c r="D61" s="27" t="s">
        <v>1187</v>
      </c>
      <c r="E61" s="27">
        <v>1</v>
      </c>
      <c r="F61" s="28">
        <v>2200</v>
      </c>
      <c r="G61" s="27">
        <v>808</v>
      </c>
      <c r="H61" s="27" t="s">
        <v>2161</v>
      </c>
      <c r="I61" s="28">
        <v>135000</v>
      </c>
      <c r="J61" s="27" t="s">
        <v>4935</v>
      </c>
      <c r="K61" s="32" t="s">
        <v>6056</v>
      </c>
      <c r="L61" s="27" t="s">
        <v>11255</v>
      </c>
      <c r="M61" s="27"/>
      <c r="N61" s="18"/>
      <c r="O61" s="45"/>
    </row>
    <row r="62" spans="1:15" ht="43.5" customHeight="1">
      <c r="A62" s="27">
        <v>58</v>
      </c>
      <c r="B62" s="27" t="s">
        <v>8191</v>
      </c>
      <c r="C62" s="27" t="s">
        <v>8192</v>
      </c>
      <c r="D62" s="27" t="s">
        <v>1187</v>
      </c>
      <c r="E62" s="27">
        <v>1</v>
      </c>
      <c r="F62" s="28">
        <v>560</v>
      </c>
      <c r="G62" s="27">
        <v>368</v>
      </c>
      <c r="H62" s="27" t="s">
        <v>8087</v>
      </c>
      <c r="I62" s="28">
        <v>49000</v>
      </c>
      <c r="J62" s="27" t="s">
        <v>1193</v>
      </c>
      <c r="K62" s="121">
        <v>39874</v>
      </c>
      <c r="L62" s="27" t="s">
        <v>9084</v>
      </c>
      <c r="M62" s="27"/>
      <c r="N62" s="18"/>
      <c r="O62" s="45"/>
    </row>
    <row r="63" spans="1:15" ht="43.5" customHeight="1">
      <c r="A63" s="27">
        <v>59</v>
      </c>
      <c r="B63" s="27" t="s">
        <v>8193</v>
      </c>
      <c r="C63" s="27" t="s">
        <v>8194</v>
      </c>
      <c r="D63" s="27" t="s">
        <v>1187</v>
      </c>
      <c r="E63" s="27">
        <v>1</v>
      </c>
      <c r="F63" s="28">
        <v>1300</v>
      </c>
      <c r="G63" s="27">
        <v>248</v>
      </c>
      <c r="H63" s="27" t="s">
        <v>8087</v>
      </c>
      <c r="I63" s="28">
        <v>34000</v>
      </c>
      <c r="J63" s="27" t="s">
        <v>1193</v>
      </c>
      <c r="K63" s="121">
        <v>39874</v>
      </c>
      <c r="L63" s="27" t="s">
        <v>9084</v>
      </c>
      <c r="M63" s="27" t="s">
        <v>10179</v>
      </c>
      <c r="N63" s="18"/>
      <c r="O63" s="45"/>
    </row>
    <row r="64" spans="1:15" ht="59.25" customHeight="1">
      <c r="A64" s="27">
        <v>60</v>
      </c>
      <c r="B64" s="27" t="s">
        <v>1526</v>
      </c>
      <c r="C64" s="27" t="s">
        <v>3443</v>
      </c>
      <c r="D64" s="27" t="s">
        <v>1187</v>
      </c>
      <c r="E64" s="27" t="s">
        <v>8163</v>
      </c>
      <c r="F64" s="28">
        <v>500</v>
      </c>
      <c r="G64" s="27">
        <v>288</v>
      </c>
      <c r="H64" s="27" t="s">
        <v>8087</v>
      </c>
      <c r="I64" s="28">
        <v>32000</v>
      </c>
      <c r="J64" s="27" t="s">
        <v>36</v>
      </c>
      <c r="K64" s="121">
        <v>39874</v>
      </c>
      <c r="L64" s="27" t="s">
        <v>7600</v>
      </c>
      <c r="M64" s="27"/>
      <c r="N64" s="18"/>
      <c r="O64" s="45"/>
    </row>
    <row r="65" spans="1:15" ht="55.5" customHeight="1">
      <c r="A65" s="27">
        <v>61</v>
      </c>
      <c r="B65" s="27" t="s">
        <v>4206</v>
      </c>
      <c r="C65" s="27" t="s">
        <v>4207</v>
      </c>
      <c r="D65" s="27" t="s">
        <v>4204</v>
      </c>
      <c r="E65" s="27">
        <v>1</v>
      </c>
      <c r="F65" s="28">
        <v>1000</v>
      </c>
      <c r="G65" s="27">
        <v>854</v>
      </c>
      <c r="H65" s="27" t="s">
        <v>1228</v>
      </c>
      <c r="I65" s="28">
        <v>0</v>
      </c>
      <c r="J65" s="27" t="s">
        <v>70</v>
      </c>
      <c r="K65" s="121">
        <v>39874</v>
      </c>
      <c r="L65" s="27" t="s">
        <v>2191</v>
      </c>
      <c r="M65" s="27" t="s">
        <v>4208</v>
      </c>
      <c r="N65" s="18"/>
      <c r="O65" s="45"/>
    </row>
    <row r="66" spans="1:15" ht="72">
      <c r="A66" s="27">
        <v>62</v>
      </c>
      <c r="B66" s="27" t="s">
        <v>8534</v>
      </c>
      <c r="C66" s="27" t="s">
        <v>8535</v>
      </c>
      <c r="D66" s="27" t="s">
        <v>1162</v>
      </c>
      <c r="E66" s="27">
        <v>1</v>
      </c>
      <c r="F66" s="28">
        <v>740</v>
      </c>
      <c r="G66" s="27">
        <v>160</v>
      </c>
      <c r="H66" s="27" t="s">
        <v>8087</v>
      </c>
      <c r="I66" s="28">
        <v>52000</v>
      </c>
      <c r="J66" s="27" t="s">
        <v>4935</v>
      </c>
      <c r="K66" s="121">
        <v>39878</v>
      </c>
      <c r="L66" s="27" t="s">
        <v>8536</v>
      </c>
      <c r="M66" s="27"/>
      <c r="N66" s="18"/>
      <c r="O66" s="45"/>
    </row>
    <row r="67" spans="1:15" ht="56.25" customHeight="1">
      <c r="A67" s="27">
        <v>63</v>
      </c>
      <c r="B67" s="27" t="s">
        <v>9588</v>
      </c>
      <c r="C67" s="27" t="s">
        <v>9589</v>
      </c>
      <c r="D67" s="27" t="s">
        <v>1187</v>
      </c>
      <c r="E67" s="27">
        <v>1</v>
      </c>
      <c r="F67" s="28">
        <v>1350</v>
      </c>
      <c r="G67" s="27">
        <v>416</v>
      </c>
      <c r="H67" s="27" t="s">
        <v>8087</v>
      </c>
      <c r="I67" s="28">
        <v>55000</v>
      </c>
      <c r="J67" s="27" t="s">
        <v>60</v>
      </c>
      <c r="K67" s="121">
        <v>39878</v>
      </c>
      <c r="L67" s="27" t="s">
        <v>7600</v>
      </c>
      <c r="M67" s="27"/>
      <c r="N67" s="18"/>
      <c r="O67" s="45"/>
    </row>
    <row r="68" spans="1:15" ht="33" customHeight="1">
      <c r="A68" s="27">
        <v>64</v>
      </c>
      <c r="B68" s="27" t="s">
        <v>9606</v>
      </c>
      <c r="C68" s="27" t="s">
        <v>9607</v>
      </c>
      <c r="D68" s="27" t="s">
        <v>1187</v>
      </c>
      <c r="E68" s="27">
        <v>1</v>
      </c>
      <c r="F68" s="28">
        <v>1000</v>
      </c>
      <c r="G68" s="27">
        <v>288</v>
      </c>
      <c r="H68" s="27" t="s">
        <v>8087</v>
      </c>
      <c r="I68" s="28">
        <v>39000</v>
      </c>
      <c r="J68" s="27" t="s">
        <v>1193</v>
      </c>
      <c r="K68" s="121">
        <v>39878</v>
      </c>
      <c r="L68" s="27" t="s">
        <v>7600</v>
      </c>
      <c r="M68" s="27"/>
      <c r="N68" s="18"/>
      <c r="O68" s="45"/>
    </row>
    <row r="69" spans="1:15" ht="42.75" customHeight="1">
      <c r="A69" s="27">
        <v>65</v>
      </c>
      <c r="B69" s="27" t="s">
        <v>10688</v>
      </c>
      <c r="C69" s="27" t="s">
        <v>10689</v>
      </c>
      <c r="D69" s="27" t="s">
        <v>1187</v>
      </c>
      <c r="E69" s="27">
        <v>1</v>
      </c>
      <c r="F69" s="28">
        <v>600</v>
      </c>
      <c r="G69" s="27">
        <v>164</v>
      </c>
      <c r="H69" s="27" t="s">
        <v>8076</v>
      </c>
      <c r="I69" s="28">
        <v>20000</v>
      </c>
      <c r="J69" s="27" t="s">
        <v>4935</v>
      </c>
      <c r="K69" s="121">
        <v>39878</v>
      </c>
      <c r="L69" s="27" t="s">
        <v>7600</v>
      </c>
      <c r="M69" s="27"/>
      <c r="N69" s="18"/>
      <c r="O69" s="45"/>
    </row>
    <row r="70" spans="1:15" ht="29.25" customHeight="1">
      <c r="A70" s="27">
        <v>66</v>
      </c>
      <c r="B70" s="27" t="s">
        <v>9725</v>
      </c>
      <c r="C70" s="27" t="s">
        <v>9726</v>
      </c>
      <c r="D70" s="27" t="s">
        <v>1187</v>
      </c>
      <c r="E70" s="27">
        <v>1</v>
      </c>
      <c r="F70" s="28">
        <v>500</v>
      </c>
      <c r="G70" s="27">
        <v>320</v>
      </c>
      <c r="H70" s="27" t="s">
        <v>8076</v>
      </c>
      <c r="I70" s="28">
        <v>35000</v>
      </c>
      <c r="J70" s="27" t="s">
        <v>4935</v>
      </c>
      <c r="K70" s="121">
        <v>39878</v>
      </c>
      <c r="L70" s="27" t="s">
        <v>7600</v>
      </c>
      <c r="M70" s="27"/>
      <c r="N70" s="18"/>
      <c r="O70" s="45"/>
    </row>
    <row r="71" spans="1:15" ht="45.75" customHeight="1">
      <c r="A71" s="27">
        <v>67</v>
      </c>
      <c r="B71" s="27" t="s">
        <v>7654</v>
      </c>
      <c r="C71" s="27" t="s">
        <v>7655</v>
      </c>
      <c r="D71" s="27" t="s">
        <v>1162</v>
      </c>
      <c r="E71" s="27">
        <v>1</v>
      </c>
      <c r="F71" s="28">
        <v>2000</v>
      </c>
      <c r="G71" s="27">
        <v>200</v>
      </c>
      <c r="H71" s="27" t="s">
        <v>8076</v>
      </c>
      <c r="I71" s="28">
        <v>28000</v>
      </c>
      <c r="J71" s="27" t="s">
        <v>70</v>
      </c>
      <c r="K71" s="121">
        <v>39879</v>
      </c>
      <c r="L71" s="27" t="s">
        <v>7600</v>
      </c>
      <c r="M71" s="27"/>
      <c r="N71" s="18"/>
      <c r="O71" s="45"/>
    </row>
    <row r="72" spans="1:15" ht="113.25" customHeight="1">
      <c r="A72" s="27">
        <v>68</v>
      </c>
      <c r="B72" s="27" t="s">
        <v>6585</v>
      </c>
      <c r="C72" s="27" t="s">
        <v>2744</v>
      </c>
      <c r="D72" s="27" t="s">
        <v>1187</v>
      </c>
      <c r="E72" s="27">
        <v>1</v>
      </c>
      <c r="F72" s="28">
        <v>5000</v>
      </c>
      <c r="G72" s="27">
        <v>68</v>
      </c>
      <c r="H72" s="27" t="s">
        <v>8076</v>
      </c>
      <c r="I72" s="28">
        <v>10000</v>
      </c>
      <c r="J72" s="27" t="s">
        <v>4935</v>
      </c>
      <c r="K72" s="121">
        <v>39879</v>
      </c>
      <c r="L72" s="27" t="s">
        <v>7600</v>
      </c>
      <c r="M72" s="27"/>
      <c r="N72" s="18"/>
      <c r="O72" s="45"/>
    </row>
    <row r="73" spans="1:15" ht="85.5" customHeight="1">
      <c r="A73" s="27">
        <v>69</v>
      </c>
      <c r="B73" s="27" t="s">
        <v>6609</v>
      </c>
      <c r="C73" s="27" t="s">
        <v>2744</v>
      </c>
      <c r="D73" s="27" t="s">
        <v>1187</v>
      </c>
      <c r="E73" s="27">
        <v>1</v>
      </c>
      <c r="F73" s="28">
        <v>7100</v>
      </c>
      <c r="G73" s="27">
        <v>320</v>
      </c>
      <c r="H73" s="27" t="s">
        <v>8076</v>
      </c>
      <c r="I73" s="28">
        <v>35000</v>
      </c>
      <c r="J73" s="27" t="s">
        <v>4935</v>
      </c>
      <c r="K73" s="121">
        <v>39879</v>
      </c>
      <c r="L73" s="27" t="s">
        <v>10767</v>
      </c>
      <c r="M73" s="27"/>
      <c r="N73" s="18"/>
      <c r="O73" s="45"/>
    </row>
    <row r="74" spans="1:15" ht="72.75" customHeight="1">
      <c r="A74" s="27">
        <v>70</v>
      </c>
      <c r="B74" s="27" t="s">
        <v>7673</v>
      </c>
      <c r="C74" s="27" t="s">
        <v>2744</v>
      </c>
      <c r="D74" s="27" t="s">
        <v>1187</v>
      </c>
      <c r="E74" s="27">
        <v>1</v>
      </c>
      <c r="F74" s="28">
        <v>6100</v>
      </c>
      <c r="G74" s="27">
        <v>48</v>
      </c>
      <c r="H74" s="27" t="s">
        <v>8076</v>
      </c>
      <c r="I74" s="28">
        <v>8500</v>
      </c>
      <c r="J74" s="27" t="s">
        <v>4935</v>
      </c>
      <c r="K74" s="121">
        <v>39879</v>
      </c>
      <c r="L74" s="27" t="s">
        <v>7600</v>
      </c>
      <c r="M74" s="27"/>
      <c r="N74" s="18"/>
      <c r="O74" s="45"/>
    </row>
    <row r="75" spans="1:15" ht="72" customHeight="1">
      <c r="A75" s="27">
        <v>71</v>
      </c>
      <c r="B75" s="27" t="s">
        <v>5933</v>
      </c>
      <c r="C75" s="27" t="s">
        <v>2744</v>
      </c>
      <c r="D75" s="27" t="s">
        <v>1187</v>
      </c>
      <c r="E75" s="27">
        <v>1</v>
      </c>
      <c r="F75" s="28">
        <v>3750</v>
      </c>
      <c r="G75" s="27">
        <v>36</v>
      </c>
      <c r="H75" s="27" t="s">
        <v>8076</v>
      </c>
      <c r="I75" s="28">
        <v>7000</v>
      </c>
      <c r="J75" s="27" t="s">
        <v>4935</v>
      </c>
      <c r="K75" s="121">
        <v>39879</v>
      </c>
      <c r="L75" s="27" t="s">
        <v>11255</v>
      </c>
      <c r="M75" s="27"/>
      <c r="N75" s="18"/>
      <c r="O75" s="45"/>
    </row>
    <row r="76" spans="1:15" ht="99" customHeight="1">
      <c r="A76" s="27">
        <v>72</v>
      </c>
      <c r="B76" s="27" t="s">
        <v>7052</v>
      </c>
      <c r="C76" s="27" t="s">
        <v>2744</v>
      </c>
      <c r="D76" s="27" t="s">
        <v>1187</v>
      </c>
      <c r="E76" s="27">
        <v>1</v>
      </c>
      <c r="F76" s="28">
        <v>2300</v>
      </c>
      <c r="G76" s="27">
        <v>28</v>
      </c>
      <c r="H76" s="27" t="s">
        <v>8076</v>
      </c>
      <c r="I76" s="28">
        <v>6500</v>
      </c>
      <c r="J76" s="27" t="s">
        <v>4935</v>
      </c>
      <c r="K76" s="121">
        <v>39879</v>
      </c>
      <c r="L76" s="27" t="s">
        <v>7053</v>
      </c>
      <c r="M76" s="27"/>
      <c r="N76" s="18"/>
      <c r="O76" s="45"/>
    </row>
    <row r="77" spans="1:15" ht="71.25" customHeight="1">
      <c r="A77" s="27">
        <v>73</v>
      </c>
      <c r="B77" s="27" t="s">
        <v>7054</v>
      </c>
      <c r="C77" s="27" t="s">
        <v>2744</v>
      </c>
      <c r="D77" s="27" t="s">
        <v>1187</v>
      </c>
      <c r="E77" s="27">
        <v>1</v>
      </c>
      <c r="F77" s="28">
        <v>5000</v>
      </c>
      <c r="G77" s="27">
        <v>52</v>
      </c>
      <c r="H77" s="27" t="s">
        <v>8076</v>
      </c>
      <c r="I77" s="28">
        <v>9000</v>
      </c>
      <c r="J77" s="27" t="s">
        <v>4935</v>
      </c>
      <c r="K77" s="121">
        <v>39879</v>
      </c>
      <c r="L77" s="27" t="s">
        <v>7600</v>
      </c>
      <c r="M77" s="27"/>
      <c r="N77" s="18"/>
      <c r="O77" s="45"/>
    </row>
    <row r="78" spans="1:15" ht="40.5" customHeight="1">
      <c r="A78" s="27">
        <v>74</v>
      </c>
      <c r="B78" s="27" t="s">
        <v>10885</v>
      </c>
      <c r="C78" s="27" t="s">
        <v>10886</v>
      </c>
      <c r="D78" s="27" t="s">
        <v>1162</v>
      </c>
      <c r="E78" s="27">
        <v>1</v>
      </c>
      <c r="F78" s="28">
        <v>1000</v>
      </c>
      <c r="G78" s="27">
        <v>266</v>
      </c>
      <c r="H78" s="27" t="s">
        <v>8087</v>
      </c>
      <c r="I78" s="28">
        <v>0</v>
      </c>
      <c r="J78" s="27" t="s">
        <v>70</v>
      </c>
      <c r="K78" s="121">
        <v>39880</v>
      </c>
      <c r="L78" s="27" t="s">
        <v>7600</v>
      </c>
      <c r="M78" s="27"/>
      <c r="N78" s="18"/>
      <c r="O78" s="45"/>
    </row>
    <row r="79" spans="1:15" ht="69" customHeight="1">
      <c r="A79" s="27">
        <v>75</v>
      </c>
      <c r="B79" s="27" t="s">
        <v>12154</v>
      </c>
      <c r="C79" s="27" t="s">
        <v>3256</v>
      </c>
      <c r="D79" s="27" t="s">
        <v>1187</v>
      </c>
      <c r="E79" s="27">
        <v>1</v>
      </c>
      <c r="F79" s="28">
        <v>700</v>
      </c>
      <c r="G79" s="27">
        <v>376</v>
      </c>
      <c r="H79" s="27" t="s">
        <v>8087</v>
      </c>
      <c r="I79" s="28">
        <v>56000</v>
      </c>
      <c r="J79" s="27" t="s">
        <v>6441</v>
      </c>
      <c r="K79" s="121">
        <v>39880</v>
      </c>
      <c r="L79" s="27" t="s">
        <v>7600</v>
      </c>
      <c r="M79" s="27"/>
      <c r="N79" s="18"/>
      <c r="O79" s="45"/>
    </row>
    <row r="80" spans="1:15" ht="57.75" customHeight="1">
      <c r="A80" s="27">
        <v>76</v>
      </c>
      <c r="B80" s="27" t="s">
        <v>4952</v>
      </c>
      <c r="C80" s="27" t="s">
        <v>4953</v>
      </c>
      <c r="D80" s="27" t="s">
        <v>1162</v>
      </c>
      <c r="E80" s="27">
        <v>1</v>
      </c>
      <c r="F80" s="28">
        <v>600</v>
      </c>
      <c r="G80" s="27">
        <v>228</v>
      </c>
      <c r="H80" s="27" t="s">
        <v>8087</v>
      </c>
      <c r="I80" s="28">
        <v>39000</v>
      </c>
      <c r="J80" s="27" t="s">
        <v>1188</v>
      </c>
      <c r="K80" s="121">
        <v>39884</v>
      </c>
      <c r="L80" s="27" t="s">
        <v>4954</v>
      </c>
      <c r="M80" s="27"/>
      <c r="N80" s="18"/>
      <c r="O80" s="45"/>
    </row>
    <row r="81" spans="1:15" ht="56.25" customHeight="1">
      <c r="A81" s="27">
        <v>77</v>
      </c>
      <c r="B81" s="27" t="s">
        <v>1226</v>
      </c>
      <c r="C81" s="27" t="s">
        <v>2347</v>
      </c>
      <c r="D81" s="27" t="s">
        <v>1187</v>
      </c>
      <c r="E81" s="27">
        <v>1</v>
      </c>
      <c r="F81" s="28">
        <v>1000</v>
      </c>
      <c r="G81" s="27">
        <v>356</v>
      </c>
      <c r="H81" s="27" t="s">
        <v>8087</v>
      </c>
      <c r="I81" s="28">
        <v>47000</v>
      </c>
      <c r="J81" s="27" t="s">
        <v>36</v>
      </c>
      <c r="K81" s="27" t="s">
        <v>2348</v>
      </c>
      <c r="L81" s="27" t="s">
        <v>2349</v>
      </c>
      <c r="M81" s="27"/>
      <c r="N81" s="18"/>
      <c r="O81" s="45"/>
    </row>
    <row r="82" spans="1:15" ht="48">
      <c r="A82" s="27">
        <v>78</v>
      </c>
      <c r="B82" s="27" t="s">
        <v>3759</v>
      </c>
      <c r="C82" s="27" t="s">
        <v>2744</v>
      </c>
      <c r="D82" s="27" t="s">
        <v>1187</v>
      </c>
      <c r="E82" s="27">
        <v>1</v>
      </c>
      <c r="F82" s="28">
        <v>1000</v>
      </c>
      <c r="G82" s="27">
        <v>488</v>
      </c>
      <c r="H82" s="27" t="s">
        <v>8087</v>
      </c>
      <c r="I82" s="28">
        <v>63000</v>
      </c>
      <c r="J82" s="27" t="s">
        <v>4935</v>
      </c>
      <c r="K82" s="27" t="s">
        <v>2348</v>
      </c>
      <c r="L82" s="27" t="s">
        <v>11255</v>
      </c>
      <c r="M82" s="27"/>
      <c r="N82" s="18"/>
    </row>
    <row r="83" spans="1:15" ht="44.25" customHeight="1">
      <c r="A83" s="27">
        <v>79</v>
      </c>
      <c r="B83" s="27" t="s">
        <v>6058</v>
      </c>
      <c r="C83" s="27" t="s">
        <v>6059</v>
      </c>
      <c r="D83" s="27" t="s">
        <v>1187</v>
      </c>
      <c r="E83" s="27" t="s">
        <v>8163</v>
      </c>
      <c r="F83" s="28">
        <v>1000</v>
      </c>
      <c r="G83" s="27">
        <v>576</v>
      </c>
      <c r="H83" s="27" t="s">
        <v>8087</v>
      </c>
      <c r="I83" s="28">
        <v>74000</v>
      </c>
      <c r="J83" s="27" t="s">
        <v>1193</v>
      </c>
      <c r="K83" s="27" t="s">
        <v>6060</v>
      </c>
      <c r="L83" s="27" t="s">
        <v>4359</v>
      </c>
      <c r="M83" s="27"/>
      <c r="N83" s="18"/>
    </row>
    <row r="84" spans="1:15" ht="67.5" customHeight="1">
      <c r="A84" s="27">
        <v>80</v>
      </c>
      <c r="B84" s="27" t="s">
        <v>260</v>
      </c>
      <c r="C84" s="27" t="s">
        <v>2744</v>
      </c>
      <c r="D84" s="27" t="s">
        <v>1187</v>
      </c>
      <c r="E84" s="27" t="s">
        <v>8163</v>
      </c>
      <c r="F84" s="28">
        <v>3000</v>
      </c>
      <c r="G84" s="27">
        <v>92</v>
      </c>
      <c r="H84" s="27" t="s">
        <v>8076</v>
      </c>
      <c r="I84" s="28">
        <v>13000</v>
      </c>
      <c r="J84" s="27" t="s">
        <v>4935</v>
      </c>
      <c r="K84" s="27" t="s">
        <v>3794</v>
      </c>
      <c r="L84" s="27" t="s">
        <v>7600</v>
      </c>
      <c r="M84" s="27"/>
      <c r="N84" s="18"/>
    </row>
    <row r="85" spans="1:15" ht="45.75" customHeight="1">
      <c r="A85" s="27">
        <v>81</v>
      </c>
      <c r="B85" s="27" t="s">
        <v>3795</v>
      </c>
      <c r="C85" s="27" t="s">
        <v>2744</v>
      </c>
      <c r="D85" s="27" t="s">
        <v>1187</v>
      </c>
      <c r="E85" s="27" t="s">
        <v>8163</v>
      </c>
      <c r="F85" s="28">
        <v>2000</v>
      </c>
      <c r="G85" s="27">
        <v>92</v>
      </c>
      <c r="H85" s="27" t="s">
        <v>8076</v>
      </c>
      <c r="I85" s="28">
        <v>11500</v>
      </c>
      <c r="J85" s="27" t="s">
        <v>4935</v>
      </c>
      <c r="K85" s="27" t="s">
        <v>3794</v>
      </c>
      <c r="L85" s="27" t="s">
        <v>7600</v>
      </c>
      <c r="M85" s="27"/>
      <c r="N85" s="18"/>
    </row>
    <row r="86" spans="1:15" ht="57.75" customHeight="1">
      <c r="A86" s="27">
        <v>82</v>
      </c>
      <c r="B86" s="27" t="s">
        <v>8786</v>
      </c>
      <c r="C86" s="27" t="s">
        <v>2744</v>
      </c>
      <c r="D86" s="27" t="s">
        <v>1187</v>
      </c>
      <c r="E86" s="27" t="s">
        <v>8163</v>
      </c>
      <c r="F86" s="28">
        <v>1300</v>
      </c>
      <c r="G86" s="27">
        <v>392</v>
      </c>
      <c r="H86" s="27" t="s">
        <v>8076</v>
      </c>
      <c r="I86" s="28">
        <v>42000</v>
      </c>
      <c r="J86" s="27" t="s">
        <v>4935</v>
      </c>
      <c r="K86" s="27" t="s">
        <v>8787</v>
      </c>
      <c r="L86" s="27" t="s">
        <v>7600</v>
      </c>
      <c r="M86" s="27"/>
      <c r="N86" s="18"/>
    </row>
    <row r="87" spans="1:15" ht="101.25" customHeight="1">
      <c r="A87" s="27">
        <v>83</v>
      </c>
      <c r="B87" s="27" t="s">
        <v>7171</v>
      </c>
      <c r="C87" s="27" t="s">
        <v>6061</v>
      </c>
      <c r="D87" s="27" t="s">
        <v>1187</v>
      </c>
      <c r="E87" s="27">
        <v>1</v>
      </c>
      <c r="F87" s="28">
        <v>550</v>
      </c>
      <c r="G87" s="27">
        <v>176</v>
      </c>
      <c r="H87" s="27" t="s">
        <v>8087</v>
      </c>
      <c r="I87" s="28">
        <v>25000</v>
      </c>
      <c r="J87" s="27" t="s">
        <v>60</v>
      </c>
      <c r="K87" s="27" t="s">
        <v>11407</v>
      </c>
      <c r="L87" s="27" t="s">
        <v>7600</v>
      </c>
      <c r="M87" s="27"/>
      <c r="N87" s="18"/>
    </row>
    <row r="88" spans="1:15" ht="60.75" customHeight="1">
      <c r="A88" s="27">
        <v>84</v>
      </c>
      <c r="B88" s="27" t="s">
        <v>11405</v>
      </c>
      <c r="C88" s="27" t="s">
        <v>11406</v>
      </c>
      <c r="D88" s="27" t="s">
        <v>4204</v>
      </c>
      <c r="E88" s="27">
        <v>1</v>
      </c>
      <c r="F88" s="28">
        <v>1500</v>
      </c>
      <c r="G88" s="27">
        <v>1258</v>
      </c>
      <c r="H88" s="27" t="s">
        <v>1228</v>
      </c>
      <c r="I88" s="28">
        <v>0</v>
      </c>
      <c r="J88" s="27" t="s">
        <v>36</v>
      </c>
      <c r="K88" s="27" t="s">
        <v>11407</v>
      </c>
      <c r="L88" s="27" t="s">
        <v>11408</v>
      </c>
      <c r="M88" s="27"/>
      <c r="N88" s="18"/>
    </row>
    <row r="89" spans="1:15" ht="62.25" customHeight="1">
      <c r="A89" s="27">
        <v>85</v>
      </c>
      <c r="B89" s="27" t="s">
        <v>9863</v>
      </c>
      <c r="C89" s="27" t="s">
        <v>2744</v>
      </c>
      <c r="D89" s="27" t="s">
        <v>1187</v>
      </c>
      <c r="E89" s="27">
        <v>1</v>
      </c>
      <c r="F89" s="28">
        <v>850</v>
      </c>
      <c r="G89" s="27">
        <v>512</v>
      </c>
      <c r="H89" s="27" t="s">
        <v>2161</v>
      </c>
      <c r="I89" s="28">
        <v>88000</v>
      </c>
      <c r="J89" s="27" t="s">
        <v>4935</v>
      </c>
      <c r="K89" s="27" t="s">
        <v>9864</v>
      </c>
      <c r="L89" s="27" t="s">
        <v>2349</v>
      </c>
      <c r="M89" s="27"/>
      <c r="N89" s="18"/>
    </row>
    <row r="90" spans="1:15" ht="33" customHeight="1">
      <c r="A90" s="27">
        <v>86</v>
      </c>
      <c r="B90" s="27" t="s">
        <v>9286</v>
      </c>
      <c r="C90" s="27" t="s">
        <v>9287</v>
      </c>
      <c r="D90" s="27" t="s">
        <v>1162</v>
      </c>
      <c r="E90" s="27">
        <v>1</v>
      </c>
      <c r="F90" s="28">
        <v>600</v>
      </c>
      <c r="G90" s="27">
        <v>252</v>
      </c>
      <c r="H90" s="27" t="s">
        <v>8087</v>
      </c>
      <c r="I90" s="28">
        <v>40000</v>
      </c>
      <c r="J90" s="27" t="s">
        <v>70</v>
      </c>
      <c r="K90" s="27" t="s">
        <v>1565</v>
      </c>
      <c r="L90" s="27" t="s">
        <v>3793</v>
      </c>
      <c r="M90" s="27"/>
      <c r="N90" s="18"/>
    </row>
    <row r="91" spans="1:15" ht="59.25" customHeight="1">
      <c r="A91" s="27">
        <v>87</v>
      </c>
      <c r="B91" s="27" t="s">
        <v>1564</v>
      </c>
      <c r="C91" s="27" t="s">
        <v>4948</v>
      </c>
      <c r="D91" s="27" t="s">
        <v>1421</v>
      </c>
      <c r="E91" s="27">
        <v>1</v>
      </c>
      <c r="F91" s="28">
        <v>20000</v>
      </c>
      <c r="G91" s="27">
        <v>492</v>
      </c>
      <c r="H91" s="27" t="s">
        <v>8087</v>
      </c>
      <c r="I91" s="28">
        <v>32500</v>
      </c>
      <c r="J91" s="27" t="s">
        <v>1188</v>
      </c>
      <c r="K91" s="27" t="s">
        <v>1565</v>
      </c>
      <c r="L91" s="27" t="s">
        <v>11255</v>
      </c>
      <c r="M91" s="27"/>
      <c r="N91" s="18"/>
    </row>
    <row r="92" spans="1:15" ht="57" customHeight="1">
      <c r="A92" s="27">
        <v>88</v>
      </c>
      <c r="B92" s="27" t="s">
        <v>7149</v>
      </c>
      <c r="C92" s="27" t="s">
        <v>7150</v>
      </c>
      <c r="D92" s="27" t="s">
        <v>1187</v>
      </c>
      <c r="E92" s="27" t="s">
        <v>8163</v>
      </c>
      <c r="F92" s="28">
        <v>700</v>
      </c>
      <c r="G92" s="27">
        <v>200</v>
      </c>
      <c r="H92" s="27" t="s">
        <v>7151</v>
      </c>
      <c r="I92" s="28">
        <v>21000</v>
      </c>
      <c r="J92" s="27" t="s">
        <v>70</v>
      </c>
      <c r="K92" s="27" t="s">
        <v>1565</v>
      </c>
      <c r="L92" s="27" t="s">
        <v>7600</v>
      </c>
      <c r="M92" s="27"/>
      <c r="N92" s="18"/>
    </row>
    <row r="93" spans="1:15" ht="45" customHeight="1">
      <c r="A93" s="27">
        <v>89</v>
      </c>
      <c r="B93" s="27" t="s">
        <v>8790</v>
      </c>
      <c r="C93" s="27" t="s">
        <v>2744</v>
      </c>
      <c r="D93" s="27" t="s">
        <v>1187</v>
      </c>
      <c r="E93" s="27" t="s">
        <v>8163</v>
      </c>
      <c r="F93" s="28">
        <v>2000</v>
      </c>
      <c r="G93" s="27">
        <v>68</v>
      </c>
      <c r="H93" s="27" t="s">
        <v>8076</v>
      </c>
      <c r="I93" s="28">
        <v>8000</v>
      </c>
      <c r="J93" s="27" t="s">
        <v>4935</v>
      </c>
      <c r="K93" s="27" t="s">
        <v>1565</v>
      </c>
      <c r="L93" s="27" t="s">
        <v>7600</v>
      </c>
      <c r="M93" s="27"/>
      <c r="N93" s="18"/>
    </row>
    <row r="94" spans="1:15" ht="24">
      <c r="A94" s="27">
        <v>90</v>
      </c>
      <c r="B94" s="27" t="s">
        <v>9282</v>
      </c>
      <c r="C94" s="27" t="s">
        <v>9283</v>
      </c>
      <c r="D94" s="27" t="s">
        <v>1162</v>
      </c>
      <c r="E94" s="27">
        <v>1</v>
      </c>
      <c r="F94" s="28">
        <v>1000</v>
      </c>
      <c r="G94" s="27">
        <v>192</v>
      </c>
      <c r="H94" s="27" t="s">
        <v>8076</v>
      </c>
      <c r="I94" s="28">
        <v>28000</v>
      </c>
      <c r="J94" s="27" t="s">
        <v>1193</v>
      </c>
      <c r="K94" s="27" t="s">
        <v>8320</v>
      </c>
      <c r="L94" s="27" t="s">
        <v>9084</v>
      </c>
      <c r="M94" s="27"/>
      <c r="N94" s="18"/>
    </row>
    <row r="95" spans="1:15" ht="42.75" customHeight="1">
      <c r="A95" s="27">
        <v>91</v>
      </c>
      <c r="B95" s="27" t="s">
        <v>8318</v>
      </c>
      <c r="C95" s="27" t="s">
        <v>8319</v>
      </c>
      <c r="D95" s="27" t="s">
        <v>1187</v>
      </c>
      <c r="E95" s="27">
        <v>1</v>
      </c>
      <c r="F95" s="28">
        <v>710</v>
      </c>
      <c r="G95" s="27">
        <v>192</v>
      </c>
      <c r="H95" s="27" t="s">
        <v>8087</v>
      </c>
      <c r="I95" s="28">
        <v>29000</v>
      </c>
      <c r="J95" s="27" t="s">
        <v>1193</v>
      </c>
      <c r="K95" s="27" t="s">
        <v>8320</v>
      </c>
      <c r="L95" s="27" t="s">
        <v>7600</v>
      </c>
      <c r="M95" s="27"/>
      <c r="N95" s="18"/>
    </row>
    <row r="96" spans="1:15" ht="58.5" customHeight="1">
      <c r="A96" s="27">
        <v>92</v>
      </c>
      <c r="B96" s="27" t="s">
        <v>6041</v>
      </c>
      <c r="C96" s="27" t="s">
        <v>2744</v>
      </c>
      <c r="D96" s="27" t="s">
        <v>1187</v>
      </c>
      <c r="E96" s="27" t="s">
        <v>8163</v>
      </c>
      <c r="F96" s="28">
        <v>750</v>
      </c>
      <c r="G96" s="27">
        <v>604</v>
      </c>
      <c r="H96" s="27" t="s">
        <v>1228</v>
      </c>
      <c r="I96" s="28">
        <v>88000</v>
      </c>
      <c r="J96" s="27" t="s">
        <v>4935</v>
      </c>
      <c r="K96" s="27" t="s">
        <v>6042</v>
      </c>
      <c r="L96" s="27" t="s">
        <v>9084</v>
      </c>
      <c r="M96" s="27"/>
      <c r="N96" s="18"/>
    </row>
    <row r="97" spans="1:14" ht="123.75" customHeight="1">
      <c r="A97" s="27">
        <v>93</v>
      </c>
      <c r="B97" s="27" t="s">
        <v>8042</v>
      </c>
      <c r="C97" s="27" t="s">
        <v>8043</v>
      </c>
      <c r="D97" s="27" t="s">
        <v>1187</v>
      </c>
      <c r="E97" s="27">
        <v>1</v>
      </c>
      <c r="F97" s="28">
        <v>1000</v>
      </c>
      <c r="G97" s="27">
        <v>100</v>
      </c>
      <c r="H97" s="27" t="s">
        <v>8076</v>
      </c>
      <c r="I97" s="28">
        <v>13000</v>
      </c>
      <c r="J97" s="27" t="s">
        <v>60</v>
      </c>
      <c r="K97" s="27" t="s">
        <v>8044</v>
      </c>
      <c r="L97" s="27" t="s">
        <v>7600</v>
      </c>
      <c r="M97" s="27"/>
      <c r="N97" s="18"/>
    </row>
    <row r="98" spans="1:14" ht="113.25" customHeight="1">
      <c r="A98" s="27">
        <v>94</v>
      </c>
      <c r="B98" s="27" t="s">
        <v>3925</v>
      </c>
      <c r="C98" s="27" t="s">
        <v>3926</v>
      </c>
      <c r="D98" s="27" t="s">
        <v>1187</v>
      </c>
      <c r="E98" s="27">
        <v>1</v>
      </c>
      <c r="F98" s="28">
        <v>650</v>
      </c>
      <c r="G98" s="27">
        <v>168</v>
      </c>
      <c r="H98" s="27" t="s">
        <v>8076</v>
      </c>
      <c r="I98" s="28">
        <v>20000</v>
      </c>
      <c r="J98" s="27" t="s">
        <v>4935</v>
      </c>
      <c r="K98" s="27" t="s">
        <v>8044</v>
      </c>
      <c r="L98" s="27" t="s">
        <v>3927</v>
      </c>
      <c r="M98" s="27"/>
      <c r="N98" s="18"/>
    </row>
    <row r="99" spans="1:14" ht="60" customHeight="1">
      <c r="A99" s="27">
        <v>95</v>
      </c>
      <c r="B99" s="27" t="s">
        <v>929</v>
      </c>
      <c r="C99" s="27" t="s">
        <v>2744</v>
      </c>
      <c r="D99" s="27" t="s">
        <v>1187</v>
      </c>
      <c r="E99" s="27" t="s">
        <v>8163</v>
      </c>
      <c r="F99" s="28">
        <v>1000</v>
      </c>
      <c r="G99" s="27">
        <v>452</v>
      </c>
      <c r="H99" s="27" t="s">
        <v>8087</v>
      </c>
      <c r="I99" s="28">
        <v>59000</v>
      </c>
      <c r="J99" s="27" t="s">
        <v>4935</v>
      </c>
      <c r="K99" s="27" t="s">
        <v>930</v>
      </c>
      <c r="L99" s="27" t="s">
        <v>7600</v>
      </c>
      <c r="M99" s="27"/>
      <c r="N99" s="18"/>
    </row>
    <row r="100" spans="1:14" ht="63.75" customHeight="1">
      <c r="A100" s="27">
        <v>96</v>
      </c>
      <c r="B100" s="27" t="s">
        <v>7147</v>
      </c>
      <c r="C100" s="27"/>
      <c r="D100" s="27" t="s">
        <v>1187</v>
      </c>
      <c r="E100" s="27">
        <v>1</v>
      </c>
      <c r="F100" s="28">
        <v>1000</v>
      </c>
      <c r="G100" s="27">
        <v>240</v>
      </c>
      <c r="H100" s="27" t="s">
        <v>8087</v>
      </c>
      <c r="I100" s="28">
        <v>33000</v>
      </c>
      <c r="J100" s="27" t="s">
        <v>70</v>
      </c>
      <c r="K100" s="27" t="s">
        <v>930</v>
      </c>
      <c r="L100" s="27" t="s">
        <v>7600</v>
      </c>
      <c r="M100" s="27" t="s">
        <v>7148</v>
      </c>
      <c r="N100" s="18"/>
    </row>
    <row r="101" spans="1:14" ht="101.25" customHeight="1">
      <c r="A101" s="27">
        <v>97</v>
      </c>
      <c r="B101" s="27" t="s">
        <v>9865</v>
      </c>
      <c r="C101" s="27" t="s">
        <v>2744</v>
      </c>
      <c r="D101" s="27" t="s">
        <v>1187</v>
      </c>
      <c r="E101" s="27">
        <v>1</v>
      </c>
      <c r="F101" s="28">
        <v>1000</v>
      </c>
      <c r="G101" s="27">
        <v>416</v>
      </c>
      <c r="H101" s="27" t="s">
        <v>8087</v>
      </c>
      <c r="I101" s="28">
        <v>54000</v>
      </c>
      <c r="J101" s="27" t="s">
        <v>4935</v>
      </c>
      <c r="K101" s="27" t="s">
        <v>930</v>
      </c>
      <c r="L101" s="27" t="s">
        <v>4651</v>
      </c>
      <c r="M101" s="27"/>
      <c r="N101" s="18"/>
    </row>
    <row r="102" spans="1:14" ht="84">
      <c r="A102" s="27">
        <v>98</v>
      </c>
      <c r="B102" s="153" t="s">
        <v>8203</v>
      </c>
      <c r="C102" s="27" t="s">
        <v>8204</v>
      </c>
      <c r="D102" s="27" t="s">
        <v>1187</v>
      </c>
      <c r="E102" s="27">
        <v>1</v>
      </c>
      <c r="F102" s="28">
        <v>500</v>
      </c>
      <c r="G102" s="27">
        <v>204</v>
      </c>
      <c r="H102" s="27" t="s">
        <v>8087</v>
      </c>
      <c r="I102" s="28">
        <v>0</v>
      </c>
      <c r="J102" s="27" t="s">
        <v>70</v>
      </c>
      <c r="K102" s="27" t="s">
        <v>8205</v>
      </c>
      <c r="L102" s="27" t="s">
        <v>4359</v>
      </c>
      <c r="M102" s="27"/>
      <c r="N102" s="18"/>
    </row>
    <row r="103" spans="1:14" ht="32.25" customHeight="1">
      <c r="A103" s="27">
        <v>99</v>
      </c>
      <c r="B103" s="27" t="s">
        <v>8788</v>
      </c>
      <c r="C103" s="27" t="s">
        <v>2744</v>
      </c>
      <c r="D103" s="27" t="s">
        <v>1187</v>
      </c>
      <c r="E103" s="27">
        <v>1</v>
      </c>
      <c r="F103" s="28">
        <v>750</v>
      </c>
      <c r="G103" s="27">
        <v>48</v>
      </c>
      <c r="H103" s="27" t="s">
        <v>8076</v>
      </c>
      <c r="I103" s="28">
        <v>8500</v>
      </c>
      <c r="J103" s="27" t="s">
        <v>4935</v>
      </c>
      <c r="K103" s="27" t="s">
        <v>8789</v>
      </c>
      <c r="L103" s="27" t="s">
        <v>7600</v>
      </c>
      <c r="M103" s="27"/>
      <c r="N103" s="18"/>
    </row>
    <row r="104" spans="1:14" ht="32.25" customHeight="1">
      <c r="A104" s="27">
        <v>100</v>
      </c>
      <c r="B104" s="27" t="s">
        <v>2196</v>
      </c>
      <c r="C104" s="27" t="s">
        <v>2744</v>
      </c>
      <c r="D104" s="27" t="s">
        <v>1187</v>
      </c>
      <c r="E104" s="27" t="s">
        <v>8163</v>
      </c>
      <c r="F104" s="28">
        <v>2000</v>
      </c>
      <c r="G104" s="27">
        <v>40</v>
      </c>
      <c r="H104" s="27" t="s">
        <v>8076</v>
      </c>
      <c r="I104" s="28">
        <v>8000</v>
      </c>
      <c r="J104" s="27" t="s">
        <v>4935</v>
      </c>
      <c r="K104" s="27" t="s">
        <v>8789</v>
      </c>
      <c r="L104" s="27" t="s">
        <v>7600</v>
      </c>
      <c r="M104" s="27"/>
      <c r="N104" s="18"/>
    </row>
    <row r="105" spans="1:14" ht="30.75" customHeight="1">
      <c r="A105" s="27">
        <v>101</v>
      </c>
      <c r="B105" s="27" t="s">
        <v>10311</v>
      </c>
      <c r="C105" s="27" t="s">
        <v>2744</v>
      </c>
      <c r="D105" s="27" t="s">
        <v>1187</v>
      </c>
      <c r="E105" s="27">
        <v>1</v>
      </c>
      <c r="F105" s="28">
        <v>500</v>
      </c>
      <c r="G105" s="27">
        <v>124</v>
      </c>
      <c r="H105" s="27" t="s">
        <v>8076</v>
      </c>
      <c r="I105" s="28">
        <v>15000</v>
      </c>
      <c r="J105" s="27" t="s">
        <v>4935</v>
      </c>
      <c r="K105" s="27" t="s">
        <v>8205</v>
      </c>
      <c r="L105" s="27" t="s">
        <v>7600</v>
      </c>
      <c r="M105" s="27"/>
      <c r="N105" s="18"/>
    </row>
    <row r="106" spans="1:14" ht="120" customHeight="1">
      <c r="A106" s="27">
        <v>102</v>
      </c>
      <c r="B106" s="27" t="s">
        <v>11435</v>
      </c>
      <c r="C106" s="27" t="s">
        <v>2744</v>
      </c>
      <c r="D106" s="27" t="s">
        <v>1187</v>
      </c>
      <c r="E106" s="27" t="s">
        <v>8163</v>
      </c>
      <c r="F106" s="28">
        <v>1300</v>
      </c>
      <c r="G106" s="27">
        <v>164</v>
      </c>
      <c r="H106" s="27" t="s">
        <v>8076</v>
      </c>
      <c r="I106" s="28">
        <v>19000</v>
      </c>
      <c r="J106" s="27" t="s">
        <v>4935</v>
      </c>
      <c r="K106" s="27" t="s">
        <v>8205</v>
      </c>
      <c r="L106" s="27" t="s">
        <v>9084</v>
      </c>
      <c r="M106" s="27"/>
      <c r="N106" s="18"/>
    </row>
    <row r="107" spans="1:14" ht="49.5" customHeight="1">
      <c r="A107" s="27">
        <v>103</v>
      </c>
      <c r="B107" s="27" t="s">
        <v>4963</v>
      </c>
      <c r="C107" s="27" t="s">
        <v>4964</v>
      </c>
      <c r="D107" s="27" t="s">
        <v>1187</v>
      </c>
      <c r="E107" s="27">
        <v>1</v>
      </c>
      <c r="F107" s="28">
        <v>1050</v>
      </c>
      <c r="G107" s="27">
        <v>248</v>
      </c>
      <c r="H107" s="27" t="s">
        <v>8076</v>
      </c>
      <c r="I107" s="28">
        <v>28000</v>
      </c>
      <c r="J107" s="27" t="s">
        <v>4935</v>
      </c>
      <c r="K107" s="27" t="s">
        <v>8205</v>
      </c>
      <c r="L107" s="27" t="s">
        <v>7600</v>
      </c>
      <c r="M107" s="27"/>
      <c r="N107" s="18"/>
    </row>
    <row r="108" spans="1:14" ht="42.75" customHeight="1">
      <c r="A108" s="27">
        <v>104</v>
      </c>
      <c r="B108" s="27" t="s">
        <v>562</v>
      </c>
      <c r="C108" s="27" t="s">
        <v>2744</v>
      </c>
      <c r="D108" s="27" t="s">
        <v>1187</v>
      </c>
      <c r="E108" s="27">
        <v>1</v>
      </c>
      <c r="F108" s="28">
        <v>1550</v>
      </c>
      <c r="G108" s="27">
        <v>168</v>
      </c>
      <c r="H108" s="27" t="s">
        <v>8076</v>
      </c>
      <c r="I108" s="28">
        <v>20000</v>
      </c>
      <c r="J108" s="27" t="s">
        <v>4935</v>
      </c>
      <c r="K108" s="27" t="s">
        <v>8205</v>
      </c>
      <c r="L108" s="27" t="s">
        <v>3927</v>
      </c>
      <c r="M108" s="27"/>
      <c r="N108" s="18"/>
    </row>
    <row r="109" spans="1:14" ht="73.5" customHeight="1">
      <c r="A109" s="27">
        <v>105</v>
      </c>
      <c r="B109" s="27" t="s">
        <v>10768</v>
      </c>
      <c r="C109" s="27" t="s">
        <v>10769</v>
      </c>
      <c r="D109" s="27" t="s">
        <v>1187</v>
      </c>
      <c r="E109" s="27">
        <v>1</v>
      </c>
      <c r="F109" s="28">
        <v>580</v>
      </c>
      <c r="G109" s="27">
        <v>484</v>
      </c>
      <c r="H109" s="27" t="s">
        <v>8087</v>
      </c>
      <c r="I109" s="28">
        <v>62000</v>
      </c>
      <c r="J109" s="27" t="s">
        <v>4935</v>
      </c>
      <c r="K109" s="27" t="s">
        <v>8205</v>
      </c>
      <c r="L109" s="27" t="s">
        <v>7600</v>
      </c>
      <c r="M109" s="27"/>
      <c r="N109" s="18"/>
    </row>
    <row r="110" spans="1:14" ht="62.25" customHeight="1">
      <c r="A110" s="27">
        <v>106</v>
      </c>
      <c r="B110" s="27" t="s">
        <v>10770</v>
      </c>
      <c r="C110" s="27" t="s">
        <v>2744</v>
      </c>
      <c r="D110" s="27" t="s">
        <v>1187</v>
      </c>
      <c r="E110" s="27">
        <v>1</v>
      </c>
      <c r="F110" s="28">
        <v>500</v>
      </c>
      <c r="G110" s="27">
        <v>472</v>
      </c>
      <c r="H110" s="27" t="s">
        <v>8087</v>
      </c>
      <c r="I110" s="28">
        <v>58000</v>
      </c>
      <c r="J110" s="27" t="s">
        <v>4935</v>
      </c>
      <c r="K110" s="27" t="s">
        <v>8205</v>
      </c>
      <c r="L110" s="27" t="s">
        <v>7600</v>
      </c>
      <c r="M110" s="27"/>
      <c r="N110" s="18"/>
    </row>
    <row r="111" spans="1:14" ht="74.25" customHeight="1">
      <c r="A111" s="27">
        <v>107</v>
      </c>
      <c r="B111" s="27" t="s">
        <v>9680</v>
      </c>
      <c r="C111" s="27" t="s">
        <v>2744</v>
      </c>
      <c r="D111" s="27" t="s">
        <v>1187</v>
      </c>
      <c r="E111" s="27" t="s">
        <v>8163</v>
      </c>
      <c r="F111" s="28">
        <v>1500</v>
      </c>
      <c r="G111" s="27">
        <v>20</v>
      </c>
      <c r="H111" s="27" t="s">
        <v>8076</v>
      </c>
      <c r="I111" s="28">
        <v>6000</v>
      </c>
      <c r="J111" s="27" t="s">
        <v>4935</v>
      </c>
      <c r="K111" s="27" t="s">
        <v>8205</v>
      </c>
      <c r="L111" s="27" t="s">
        <v>7600</v>
      </c>
      <c r="M111" s="27" t="s">
        <v>9681</v>
      </c>
      <c r="N111" s="18"/>
    </row>
    <row r="112" spans="1:14" ht="47.25" customHeight="1">
      <c r="A112" s="27">
        <v>108</v>
      </c>
      <c r="B112" s="27" t="s">
        <v>11409</v>
      </c>
      <c r="C112" s="27" t="s">
        <v>7140</v>
      </c>
      <c r="D112" s="27" t="s">
        <v>4204</v>
      </c>
      <c r="E112" s="27">
        <v>1</v>
      </c>
      <c r="F112" s="28">
        <v>1500</v>
      </c>
      <c r="G112" s="27">
        <v>1046</v>
      </c>
      <c r="H112" s="27" t="s">
        <v>8087</v>
      </c>
      <c r="I112" s="28">
        <v>0</v>
      </c>
      <c r="J112" s="27" t="s">
        <v>36</v>
      </c>
      <c r="K112" s="27" t="s">
        <v>8205</v>
      </c>
      <c r="L112" s="27" t="s">
        <v>11255</v>
      </c>
      <c r="M112" s="27"/>
      <c r="N112" s="18"/>
    </row>
    <row r="113" spans="1:14" ht="43.5" customHeight="1">
      <c r="A113" s="27">
        <v>109</v>
      </c>
      <c r="B113" s="27" t="s">
        <v>7436</v>
      </c>
      <c r="C113" s="27" t="s">
        <v>7437</v>
      </c>
      <c r="D113" s="27" t="s">
        <v>1162</v>
      </c>
      <c r="E113" s="27">
        <v>1</v>
      </c>
      <c r="F113" s="28">
        <v>500</v>
      </c>
      <c r="G113" s="27">
        <v>260</v>
      </c>
      <c r="H113" s="27" t="s">
        <v>8087</v>
      </c>
      <c r="I113" s="28">
        <v>0</v>
      </c>
      <c r="J113" s="27" t="s">
        <v>2724</v>
      </c>
      <c r="K113" s="32" t="s">
        <v>9281</v>
      </c>
      <c r="L113" s="27" t="s">
        <v>9274</v>
      </c>
      <c r="M113" s="27"/>
      <c r="N113" s="18"/>
    </row>
    <row r="114" spans="1:14" ht="144.75" customHeight="1">
      <c r="A114" s="27">
        <v>110</v>
      </c>
      <c r="B114" s="27" t="s">
        <v>9278</v>
      </c>
      <c r="C114" s="27" t="s">
        <v>9279</v>
      </c>
      <c r="D114" s="27" t="s">
        <v>1187</v>
      </c>
      <c r="E114" s="27">
        <v>1</v>
      </c>
      <c r="F114" s="28">
        <v>2000</v>
      </c>
      <c r="G114" s="27">
        <v>240</v>
      </c>
      <c r="H114" s="27" t="s">
        <v>9280</v>
      </c>
      <c r="I114" s="28">
        <v>190000</v>
      </c>
      <c r="J114" s="27" t="s">
        <v>36</v>
      </c>
      <c r="K114" s="32" t="s">
        <v>9281</v>
      </c>
      <c r="L114" s="27" t="s">
        <v>4359</v>
      </c>
      <c r="M114" s="27"/>
      <c r="N114" s="18"/>
    </row>
    <row r="115" spans="1:14" ht="56.25" customHeight="1">
      <c r="A115" s="27">
        <v>111</v>
      </c>
      <c r="B115" s="27" t="s">
        <v>9267</v>
      </c>
      <c r="C115" s="27" t="s">
        <v>2128</v>
      </c>
      <c r="D115" s="27" t="s">
        <v>1187</v>
      </c>
      <c r="E115" s="27">
        <v>1</v>
      </c>
      <c r="F115" s="28">
        <v>840</v>
      </c>
      <c r="G115" s="27">
        <v>448</v>
      </c>
      <c r="H115" s="27" t="s">
        <v>8087</v>
      </c>
      <c r="I115" s="28">
        <v>58000</v>
      </c>
      <c r="J115" s="27" t="s">
        <v>4935</v>
      </c>
      <c r="K115" s="121">
        <v>39905</v>
      </c>
      <c r="L115" s="27" t="s">
        <v>9084</v>
      </c>
      <c r="M115" s="27"/>
      <c r="N115" s="18"/>
    </row>
    <row r="116" spans="1:14" ht="59.25" customHeight="1">
      <c r="A116" s="27">
        <v>112</v>
      </c>
      <c r="B116" s="27" t="s">
        <v>4290</v>
      </c>
      <c r="C116" s="27" t="s">
        <v>4948</v>
      </c>
      <c r="D116" s="27" t="s">
        <v>1421</v>
      </c>
      <c r="E116" s="27">
        <v>1</v>
      </c>
      <c r="F116" s="28">
        <v>20000</v>
      </c>
      <c r="G116" s="27">
        <v>264</v>
      </c>
      <c r="H116" s="27" t="s">
        <v>8087</v>
      </c>
      <c r="I116" s="28">
        <v>18500</v>
      </c>
      <c r="J116" s="27" t="s">
        <v>1188</v>
      </c>
      <c r="K116" s="121">
        <v>39906</v>
      </c>
      <c r="L116" s="27" t="s">
        <v>4291</v>
      </c>
      <c r="M116" s="27"/>
      <c r="N116" s="18"/>
    </row>
    <row r="117" spans="1:14" ht="73.5" customHeight="1">
      <c r="A117" s="27">
        <v>113</v>
      </c>
      <c r="B117" s="27" t="s">
        <v>3796</v>
      </c>
      <c r="C117" s="27" t="s">
        <v>5513</v>
      </c>
      <c r="D117" s="27" t="s">
        <v>1187</v>
      </c>
      <c r="E117" s="27" t="s">
        <v>8163</v>
      </c>
      <c r="F117" s="28">
        <v>20000</v>
      </c>
      <c r="G117" s="27">
        <v>44</v>
      </c>
      <c r="H117" s="27" t="s">
        <v>8165</v>
      </c>
      <c r="I117" s="28">
        <v>9000</v>
      </c>
      <c r="J117" s="27" t="s">
        <v>36</v>
      </c>
      <c r="K117" s="121">
        <v>39906</v>
      </c>
      <c r="L117" s="27" t="s">
        <v>7600</v>
      </c>
      <c r="M117" s="27"/>
      <c r="N117" s="18"/>
    </row>
    <row r="118" spans="1:14" ht="57" customHeight="1">
      <c r="A118" s="27">
        <v>114</v>
      </c>
      <c r="B118" s="27" t="s">
        <v>7483</v>
      </c>
      <c r="C118" s="27" t="s">
        <v>2744</v>
      </c>
      <c r="D118" s="27" t="s">
        <v>1187</v>
      </c>
      <c r="E118" s="27">
        <v>1</v>
      </c>
      <c r="F118" s="28">
        <v>700</v>
      </c>
      <c r="G118" s="27">
        <v>116</v>
      </c>
      <c r="H118" s="27" t="s">
        <v>8076</v>
      </c>
      <c r="I118" s="28">
        <v>15000</v>
      </c>
      <c r="J118" s="27" t="s">
        <v>4935</v>
      </c>
      <c r="K118" s="121">
        <v>39908</v>
      </c>
      <c r="L118" s="27" t="s">
        <v>9084</v>
      </c>
      <c r="M118" s="27"/>
      <c r="N118" s="18"/>
    </row>
    <row r="119" spans="1:14" ht="69.75" customHeight="1">
      <c r="A119" s="27">
        <v>115</v>
      </c>
      <c r="B119" s="27" t="s">
        <v>1527</v>
      </c>
      <c r="C119" s="27" t="s">
        <v>2744</v>
      </c>
      <c r="D119" s="27" t="s">
        <v>1187</v>
      </c>
      <c r="E119" s="27">
        <v>1</v>
      </c>
      <c r="F119" s="28">
        <v>1250</v>
      </c>
      <c r="G119" s="27">
        <v>168</v>
      </c>
      <c r="H119" s="27" t="s">
        <v>8076</v>
      </c>
      <c r="I119" s="28">
        <v>20000</v>
      </c>
      <c r="J119" s="27" t="s">
        <v>4935</v>
      </c>
      <c r="K119" s="121">
        <v>39908</v>
      </c>
      <c r="L119" s="27" t="s">
        <v>2191</v>
      </c>
      <c r="M119" s="27"/>
      <c r="N119" s="18"/>
    </row>
    <row r="120" spans="1:14" ht="144">
      <c r="A120" s="27">
        <v>116</v>
      </c>
      <c r="B120" s="27" t="s">
        <v>4088</v>
      </c>
      <c r="C120" s="27" t="s">
        <v>2744</v>
      </c>
      <c r="D120" s="27" t="s">
        <v>1187</v>
      </c>
      <c r="E120" s="27">
        <v>1</v>
      </c>
      <c r="F120" s="28">
        <v>1050</v>
      </c>
      <c r="G120" s="27">
        <v>60</v>
      </c>
      <c r="H120" s="27" t="s">
        <v>8076</v>
      </c>
      <c r="I120" s="28">
        <v>10000</v>
      </c>
      <c r="J120" s="27" t="s">
        <v>4935</v>
      </c>
      <c r="K120" s="121">
        <v>39908</v>
      </c>
      <c r="L120" s="27" t="s">
        <v>7600</v>
      </c>
      <c r="M120" s="27"/>
      <c r="N120" s="18"/>
    </row>
    <row r="121" spans="1:14" ht="72.75" customHeight="1">
      <c r="A121" s="27">
        <v>117</v>
      </c>
      <c r="B121" s="27" t="s">
        <v>9597</v>
      </c>
      <c r="C121" s="27" t="s">
        <v>9598</v>
      </c>
      <c r="D121" s="27" t="s">
        <v>1421</v>
      </c>
      <c r="E121" s="27">
        <v>1</v>
      </c>
      <c r="F121" s="28">
        <v>1000</v>
      </c>
      <c r="G121" s="27">
        <v>242</v>
      </c>
      <c r="H121" s="27" t="s">
        <v>2161</v>
      </c>
      <c r="I121" s="28">
        <v>0</v>
      </c>
      <c r="J121" s="27" t="s">
        <v>1498</v>
      </c>
      <c r="K121" s="121">
        <v>39909</v>
      </c>
      <c r="L121" s="27" t="s">
        <v>9599</v>
      </c>
      <c r="M121" s="27" t="s">
        <v>9600</v>
      </c>
      <c r="N121" s="18"/>
    </row>
    <row r="122" spans="1:14" ht="70.5" customHeight="1">
      <c r="A122" s="27">
        <v>118</v>
      </c>
      <c r="B122" s="27" t="s">
        <v>4521</v>
      </c>
      <c r="C122" s="27" t="s">
        <v>4522</v>
      </c>
      <c r="D122" s="27" t="s">
        <v>1187</v>
      </c>
      <c r="E122" s="27">
        <v>1</v>
      </c>
      <c r="F122" s="28">
        <v>750</v>
      </c>
      <c r="G122" s="27">
        <v>192</v>
      </c>
      <c r="H122" s="27" t="s">
        <v>8076</v>
      </c>
      <c r="I122" s="28">
        <v>22000</v>
      </c>
      <c r="J122" s="27" t="s">
        <v>1188</v>
      </c>
      <c r="K122" s="121">
        <v>39912</v>
      </c>
      <c r="L122" s="27" t="s">
        <v>9084</v>
      </c>
      <c r="M122" s="27"/>
      <c r="N122" s="18"/>
    </row>
    <row r="123" spans="1:14" ht="200.25" customHeight="1">
      <c r="A123" s="27">
        <v>119</v>
      </c>
      <c r="B123" s="27" t="s">
        <v>4507</v>
      </c>
      <c r="C123" s="27" t="s">
        <v>4508</v>
      </c>
      <c r="D123" s="27" t="s">
        <v>1187</v>
      </c>
      <c r="E123" s="27">
        <v>1</v>
      </c>
      <c r="F123" s="28">
        <v>650</v>
      </c>
      <c r="G123" s="27">
        <v>336</v>
      </c>
      <c r="H123" s="27" t="s">
        <v>8087</v>
      </c>
      <c r="I123" s="28">
        <v>45000</v>
      </c>
      <c r="J123" s="27" t="s">
        <v>4935</v>
      </c>
      <c r="K123" s="121">
        <v>39912</v>
      </c>
      <c r="L123" s="27" t="s">
        <v>7600</v>
      </c>
      <c r="M123" s="27"/>
      <c r="N123" s="18"/>
    </row>
    <row r="124" spans="1:14" ht="96">
      <c r="A124" s="27">
        <v>120</v>
      </c>
      <c r="B124" s="27" t="s">
        <v>5824</v>
      </c>
      <c r="C124" s="27" t="s">
        <v>5825</v>
      </c>
      <c r="D124" s="27" t="s">
        <v>1187</v>
      </c>
      <c r="E124" s="27">
        <v>1</v>
      </c>
      <c r="F124" s="28">
        <v>700</v>
      </c>
      <c r="G124" s="27">
        <v>408</v>
      </c>
      <c r="H124" s="27" t="s">
        <v>8087</v>
      </c>
      <c r="I124" s="28">
        <v>70000</v>
      </c>
      <c r="J124" s="27" t="s">
        <v>70</v>
      </c>
      <c r="K124" s="121">
        <v>39915</v>
      </c>
      <c r="L124" s="27" t="s">
        <v>5826</v>
      </c>
      <c r="M124" s="27"/>
      <c r="N124" s="18"/>
    </row>
    <row r="125" spans="1:14" ht="120.75" customHeight="1">
      <c r="A125" s="27">
        <v>121</v>
      </c>
      <c r="B125" s="27" t="s">
        <v>11436</v>
      </c>
      <c r="C125" s="27" t="s">
        <v>2744</v>
      </c>
      <c r="D125" s="27" t="s">
        <v>1162</v>
      </c>
      <c r="E125" s="27">
        <v>1</v>
      </c>
      <c r="F125" s="28">
        <v>2715</v>
      </c>
      <c r="G125" s="27">
        <v>316</v>
      </c>
      <c r="H125" s="27" t="s">
        <v>8076</v>
      </c>
      <c r="I125" s="28">
        <v>26000</v>
      </c>
      <c r="J125" s="27" t="s">
        <v>4935</v>
      </c>
      <c r="K125" s="27" t="s">
        <v>7170</v>
      </c>
      <c r="L125" s="27" t="s">
        <v>2349</v>
      </c>
      <c r="M125" s="27"/>
      <c r="N125" s="18"/>
    </row>
    <row r="126" spans="1:14" ht="31.5" customHeight="1">
      <c r="A126" s="27">
        <v>122</v>
      </c>
      <c r="B126" s="27" t="s">
        <v>9293</v>
      </c>
      <c r="C126" s="27" t="s">
        <v>9294</v>
      </c>
      <c r="D126" s="27" t="s">
        <v>1187</v>
      </c>
      <c r="E126" s="27">
        <v>1</v>
      </c>
      <c r="F126" s="28">
        <v>450</v>
      </c>
      <c r="G126" s="27">
        <v>240</v>
      </c>
      <c r="H126" s="27" t="s">
        <v>8087</v>
      </c>
      <c r="I126" s="28">
        <v>33000</v>
      </c>
      <c r="J126" s="27" t="s">
        <v>36</v>
      </c>
      <c r="K126" s="27" t="s">
        <v>9295</v>
      </c>
      <c r="L126" s="27" t="s">
        <v>7600</v>
      </c>
      <c r="M126" s="27"/>
      <c r="N126" s="18"/>
    </row>
    <row r="127" spans="1:14" ht="69" customHeight="1">
      <c r="A127" s="27">
        <v>123</v>
      </c>
      <c r="B127" s="27" t="s">
        <v>2654</v>
      </c>
      <c r="C127" s="27" t="s">
        <v>2744</v>
      </c>
      <c r="D127" s="27" t="s">
        <v>1187</v>
      </c>
      <c r="E127" s="27">
        <v>1</v>
      </c>
      <c r="F127" s="28">
        <v>2000</v>
      </c>
      <c r="G127" s="27">
        <v>88</v>
      </c>
      <c r="H127" s="27" t="s">
        <v>8076</v>
      </c>
      <c r="I127" s="28">
        <v>12000</v>
      </c>
      <c r="J127" s="27" t="s">
        <v>4935</v>
      </c>
      <c r="K127" s="27" t="s">
        <v>9295</v>
      </c>
      <c r="L127" s="27" t="s">
        <v>7600</v>
      </c>
      <c r="M127" s="27"/>
      <c r="N127" s="18"/>
    </row>
    <row r="128" spans="1:14" ht="54.75" customHeight="1">
      <c r="A128" s="27">
        <v>124</v>
      </c>
      <c r="B128" s="27" t="s">
        <v>8210</v>
      </c>
      <c r="C128" s="27" t="s">
        <v>8211</v>
      </c>
      <c r="D128" s="27" t="s">
        <v>1162</v>
      </c>
      <c r="E128" s="27">
        <v>1</v>
      </c>
      <c r="F128" s="28">
        <v>500</v>
      </c>
      <c r="G128" s="27">
        <v>628</v>
      </c>
      <c r="H128" s="27" t="s">
        <v>4478</v>
      </c>
      <c r="I128" s="28">
        <v>0</v>
      </c>
      <c r="J128" s="27" t="s">
        <v>60</v>
      </c>
      <c r="K128" s="27" t="s">
        <v>8212</v>
      </c>
      <c r="L128" s="27" t="s">
        <v>7600</v>
      </c>
      <c r="M128" s="27"/>
      <c r="N128" s="18"/>
    </row>
    <row r="129" spans="1:14" ht="54" customHeight="1">
      <c r="A129" s="27">
        <v>125</v>
      </c>
      <c r="B129" s="27" t="s">
        <v>3942</v>
      </c>
      <c r="C129" s="27" t="s">
        <v>2744</v>
      </c>
      <c r="D129" s="27" t="s">
        <v>1162</v>
      </c>
      <c r="E129" s="27">
        <v>1</v>
      </c>
      <c r="F129" s="28">
        <v>1350</v>
      </c>
      <c r="G129" s="27">
        <v>64</v>
      </c>
      <c r="H129" s="27" t="s">
        <v>8076</v>
      </c>
      <c r="I129" s="28">
        <v>10000</v>
      </c>
      <c r="J129" s="27" t="s">
        <v>4935</v>
      </c>
      <c r="K129" s="27" t="s">
        <v>3943</v>
      </c>
      <c r="L129" s="27" t="s">
        <v>7600</v>
      </c>
      <c r="M129" s="27"/>
      <c r="N129" s="18"/>
    </row>
    <row r="130" spans="1:14" ht="77.25" customHeight="1">
      <c r="A130" s="27">
        <v>126</v>
      </c>
      <c r="B130" s="27" t="s">
        <v>3814</v>
      </c>
      <c r="C130" s="27" t="s">
        <v>2744</v>
      </c>
      <c r="D130" s="27" t="s">
        <v>1187</v>
      </c>
      <c r="E130" s="27">
        <v>1</v>
      </c>
      <c r="F130" s="28">
        <v>1350</v>
      </c>
      <c r="G130" s="27">
        <v>152</v>
      </c>
      <c r="H130" s="27" t="s">
        <v>8076</v>
      </c>
      <c r="I130" s="28">
        <v>18000</v>
      </c>
      <c r="J130" s="27" t="s">
        <v>4935</v>
      </c>
      <c r="K130" s="27" t="s">
        <v>8212</v>
      </c>
      <c r="L130" s="27" t="s">
        <v>6025</v>
      </c>
      <c r="M130" s="27"/>
      <c r="N130" s="18"/>
    </row>
    <row r="131" spans="1:14" ht="54.75" customHeight="1">
      <c r="A131" s="27">
        <v>127</v>
      </c>
      <c r="B131" s="27" t="s">
        <v>3929</v>
      </c>
      <c r="C131" s="27" t="s">
        <v>2744</v>
      </c>
      <c r="D131" s="27" t="s">
        <v>1187</v>
      </c>
      <c r="E131" s="27">
        <v>1</v>
      </c>
      <c r="F131" s="28">
        <v>1520</v>
      </c>
      <c r="G131" s="27">
        <v>112</v>
      </c>
      <c r="H131" s="27" t="s">
        <v>8076</v>
      </c>
      <c r="I131" s="28">
        <v>14000</v>
      </c>
      <c r="J131" s="27" t="s">
        <v>4935</v>
      </c>
      <c r="K131" s="27" t="s">
        <v>8212</v>
      </c>
      <c r="L131" s="27" t="s">
        <v>3927</v>
      </c>
      <c r="M131" s="27"/>
      <c r="N131" s="18"/>
    </row>
    <row r="132" spans="1:14" ht="50.25" customHeight="1">
      <c r="A132" s="27">
        <v>128</v>
      </c>
      <c r="B132" s="27" t="s">
        <v>3944</v>
      </c>
      <c r="C132" s="27" t="s">
        <v>2744</v>
      </c>
      <c r="D132" s="27" t="s">
        <v>1187</v>
      </c>
      <c r="E132" s="27">
        <v>1</v>
      </c>
      <c r="F132" s="28">
        <v>3450</v>
      </c>
      <c r="G132" s="27">
        <v>44</v>
      </c>
      <c r="H132" s="27" t="s">
        <v>8076</v>
      </c>
      <c r="I132" s="28">
        <v>8000</v>
      </c>
      <c r="J132" s="27" t="s">
        <v>4935</v>
      </c>
      <c r="K132" s="27" t="s">
        <v>3943</v>
      </c>
      <c r="L132" s="27" t="s">
        <v>7600</v>
      </c>
      <c r="M132" s="27"/>
      <c r="N132" s="18"/>
    </row>
    <row r="133" spans="1:14" ht="126" customHeight="1">
      <c r="A133" s="27">
        <v>129</v>
      </c>
      <c r="B133" s="27" t="s">
        <v>9289</v>
      </c>
      <c r="C133" s="27" t="s">
        <v>9290</v>
      </c>
      <c r="D133" s="27" t="s">
        <v>1162</v>
      </c>
      <c r="E133" s="27">
        <v>1</v>
      </c>
      <c r="F133" s="28">
        <v>500</v>
      </c>
      <c r="G133" s="27">
        <v>766</v>
      </c>
      <c r="H133" s="27" t="s">
        <v>8087</v>
      </c>
      <c r="I133" s="28">
        <v>0</v>
      </c>
      <c r="J133" s="27" t="s">
        <v>70</v>
      </c>
      <c r="K133" s="27" t="s">
        <v>9291</v>
      </c>
      <c r="L133" s="27" t="s">
        <v>9292</v>
      </c>
      <c r="M133" s="27"/>
      <c r="N133" s="18"/>
    </row>
    <row r="134" spans="1:14" ht="186.75" customHeight="1">
      <c r="A134" s="27">
        <v>130</v>
      </c>
      <c r="B134" s="27" t="s">
        <v>9575</v>
      </c>
      <c r="C134" s="27" t="s">
        <v>9576</v>
      </c>
      <c r="D134" s="27" t="s">
        <v>1162</v>
      </c>
      <c r="E134" s="27">
        <v>1</v>
      </c>
      <c r="F134" s="28">
        <v>1200</v>
      </c>
      <c r="G134" s="27">
        <v>172</v>
      </c>
      <c r="H134" s="27" t="s">
        <v>1604</v>
      </c>
      <c r="I134" s="28">
        <v>0</v>
      </c>
      <c r="J134" s="27" t="s">
        <v>70</v>
      </c>
      <c r="K134" s="27" t="s">
        <v>9291</v>
      </c>
      <c r="L134" s="27" t="s">
        <v>7600</v>
      </c>
      <c r="M134" s="27"/>
      <c r="N134" s="18"/>
    </row>
    <row r="135" spans="1:14" ht="173.25" customHeight="1">
      <c r="A135" s="27">
        <v>131</v>
      </c>
      <c r="B135" s="27" t="s">
        <v>9577</v>
      </c>
      <c r="C135" s="27" t="s">
        <v>10669</v>
      </c>
      <c r="D135" s="27" t="s">
        <v>1162</v>
      </c>
      <c r="E135" s="27">
        <v>1</v>
      </c>
      <c r="F135" s="28">
        <v>200</v>
      </c>
      <c r="G135" s="27">
        <v>172</v>
      </c>
      <c r="H135" s="27" t="s">
        <v>1604</v>
      </c>
      <c r="I135" s="28">
        <v>0</v>
      </c>
      <c r="J135" s="27" t="s">
        <v>70</v>
      </c>
      <c r="K135" s="27" t="s">
        <v>9291</v>
      </c>
      <c r="L135" s="27" t="s">
        <v>7600</v>
      </c>
      <c r="M135" s="27"/>
      <c r="N135" s="18"/>
    </row>
    <row r="136" spans="1:14" ht="51.75" customHeight="1">
      <c r="A136" s="27">
        <v>132</v>
      </c>
      <c r="B136" s="27" t="s">
        <v>4342</v>
      </c>
      <c r="C136" s="27" t="s">
        <v>3185</v>
      </c>
      <c r="D136" s="27" t="s">
        <v>1421</v>
      </c>
      <c r="E136" s="27" t="s">
        <v>8163</v>
      </c>
      <c r="F136" s="28">
        <v>250</v>
      </c>
      <c r="G136" s="27">
        <v>0</v>
      </c>
      <c r="H136" s="27"/>
      <c r="I136" s="28">
        <v>0</v>
      </c>
      <c r="J136" s="27" t="s">
        <v>4935</v>
      </c>
      <c r="K136" s="27" t="s">
        <v>9291</v>
      </c>
      <c r="L136" s="27" t="s">
        <v>7600</v>
      </c>
      <c r="M136" s="27"/>
      <c r="N136" s="18"/>
    </row>
    <row r="137" spans="1:14" ht="85.5" customHeight="1">
      <c r="A137" s="27">
        <v>133</v>
      </c>
      <c r="B137" s="27" t="s">
        <v>3118</v>
      </c>
      <c r="C137" s="27" t="s">
        <v>3119</v>
      </c>
      <c r="D137" s="27" t="s">
        <v>1187</v>
      </c>
      <c r="E137" s="27">
        <v>1</v>
      </c>
      <c r="F137" s="28">
        <v>650</v>
      </c>
      <c r="G137" s="27">
        <v>320</v>
      </c>
      <c r="H137" s="27" t="s">
        <v>8087</v>
      </c>
      <c r="I137" s="28">
        <v>43000</v>
      </c>
      <c r="J137" s="27" t="s">
        <v>60</v>
      </c>
      <c r="K137" s="27" t="s">
        <v>9291</v>
      </c>
      <c r="L137" s="27" t="s">
        <v>7600</v>
      </c>
      <c r="M137" s="27"/>
      <c r="N137" s="18"/>
    </row>
    <row r="138" spans="1:14" ht="57.75" customHeight="1">
      <c r="A138" s="27">
        <v>134</v>
      </c>
      <c r="B138" s="27" t="s">
        <v>7471</v>
      </c>
      <c r="C138" s="27" t="s">
        <v>7472</v>
      </c>
      <c r="D138" s="27" t="s">
        <v>1187</v>
      </c>
      <c r="E138" s="27">
        <v>1</v>
      </c>
      <c r="F138" s="28">
        <v>530</v>
      </c>
      <c r="G138" s="27">
        <v>172</v>
      </c>
      <c r="H138" s="27" t="s">
        <v>8076</v>
      </c>
      <c r="I138" s="28">
        <v>21000</v>
      </c>
      <c r="J138" s="27" t="s">
        <v>36</v>
      </c>
      <c r="K138" s="27" t="s">
        <v>7473</v>
      </c>
      <c r="L138" s="27" t="s">
        <v>9084</v>
      </c>
      <c r="M138" s="27"/>
      <c r="N138" s="18"/>
    </row>
    <row r="139" spans="1:14" ht="43.5" customHeight="1">
      <c r="A139" s="27">
        <v>135</v>
      </c>
      <c r="B139" s="27" t="s">
        <v>2419</v>
      </c>
      <c r="C139" s="27" t="s">
        <v>2420</v>
      </c>
      <c r="D139" s="27" t="s">
        <v>1187</v>
      </c>
      <c r="E139" s="27">
        <v>1</v>
      </c>
      <c r="F139" s="28">
        <v>520</v>
      </c>
      <c r="G139" s="27">
        <v>240</v>
      </c>
      <c r="H139" s="27" t="s">
        <v>8087</v>
      </c>
      <c r="I139" s="28">
        <v>33000</v>
      </c>
      <c r="J139" s="27" t="s">
        <v>60</v>
      </c>
      <c r="K139" s="27" t="s">
        <v>7473</v>
      </c>
      <c r="L139" s="27" t="s">
        <v>7600</v>
      </c>
      <c r="M139" s="27"/>
      <c r="N139" s="18"/>
    </row>
    <row r="140" spans="1:14" ht="132" customHeight="1">
      <c r="A140" s="27">
        <v>136</v>
      </c>
      <c r="B140" s="27" t="s">
        <v>9296</v>
      </c>
      <c r="C140" s="27" t="s">
        <v>9297</v>
      </c>
      <c r="D140" s="27" t="s">
        <v>1162</v>
      </c>
      <c r="E140" s="27">
        <v>1</v>
      </c>
      <c r="F140" s="28">
        <v>510</v>
      </c>
      <c r="G140" s="27">
        <v>216</v>
      </c>
      <c r="H140" s="27" t="s">
        <v>8087</v>
      </c>
      <c r="I140" s="28">
        <v>49000</v>
      </c>
      <c r="J140" s="27" t="s">
        <v>1193</v>
      </c>
      <c r="K140" s="27" t="s">
        <v>9298</v>
      </c>
      <c r="L140" s="27" t="s">
        <v>7600</v>
      </c>
      <c r="M140" s="27"/>
      <c r="N140" s="18"/>
    </row>
    <row r="141" spans="1:14" ht="220.5" customHeight="1">
      <c r="A141" s="27">
        <v>137</v>
      </c>
      <c r="B141" s="27" t="s">
        <v>365</v>
      </c>
      <c r="C141" s="27" t="s">
        <v>366</v>
      </c>
      <c r="D141" s="27" t="s">
        <v>1187</v>
      </c>
      <c r="E141" s="27">
        <v>1</v>
      </c>
      <c r="F141" s="28">
        <v>950</v>
      </c>
      <c r="G141" s="27">
        <v>328</v>
      </c>
      <c r="H141" s="27" t="s">
        <v>8087</v>
      </c>
      <c r="I141" s="28">
        <v>44000</v>
      </c>
      <c r="J141" s="27" t="s">
        <v>36</v>
      </c>
      <c r="K141" s="27" t="s">
        <v>9298</v>
      </c>
      <c r="L141" s="27" t="s">
        <v>2191</v>
      </c>
      <c r="M141" s="27"/>
      <c r="N141" s="18"/>
    </row>
    <row r="142" spans="1:14" ht="120.75" customHeight="1">
      <c r="A142" s="27">
        <v>138</v>
      </c>
      <c r="B142" s="27" t="s">
        <v>1528</v>
      </c>
      <c r="C142" s="27" t="s">
        <v>5330</v>
      </c>
      <c r="D142" s="27" t="s">
        <v>1187</v>
      </c>
      <c r="E142" s="27">
        <v>1</v>
      </c>
      <c r="F142" s="28">
        <v>550</v>
      </c>
      <c r="G142" s="27">
        <v>204</v>
      </c>
      <c r="H142" s="27" t="s">
        <v>10765</v>
      </c>
      <c r="I142" s="28">
        <v>29000</v>
      </c>
      <c r="J142" s="27" t="s">
        <v>60</v>
      </c>
      <c r="K142" s="27" t="s">
        <v>9298</v>
      </c>
      <c r="L142" s="27" t="s">
        <v>7600</v>
      </c>
      <c r="M142" s="27"/>
      <c r="N142" s="18"/>
    </row>
    <row r="143" spans="1:14" ht="45.75" customHeight="1">
      <c r="A143" s="27">
        <v>139</v>
      </c>
      <c r="B143" s="153" t="s">
        <v>5335</v>
      </c>
      <c r="C143" s="27" t="s">
        <v>5336</v>
      </c>
      <c r="D143" s="27" t="s">
        <v>1187</v>
      </c>
      <c r="E143" s="27">
        <v>1</v>
      </c>
      <c r="F143" s="28">
        <v>1000</v>
      </c>
      <c r="G143" s="27">
        <v>440</v>
      </c>
      <c r="H143" s="27" t="s">
        <v>8076</v>
      </c>
      <c r="I143" s="28">
        <v>46000</v>
      </c>
      <c r="J143" s="27" t="s">
        <v>36</v>
      </c>
      <c r="K143" s="27" t="s">
        <v>9298</v>
      </c>
      <c r="L143" s="27" t="s">
        <v>7600</v>
      </c>
      <c r="M143" s="27"/>
      <c r="N143" s="18"/>
    </row>
    <row r="144" spans="1:14" ht="63" customHeight="1">
      <c r="A144" s="27">
        <v>140</v>
      </c>
      <c r="B144" s="27" t="s">
        <v>4086</v>
      </c>
      <c r="C144" s="27" t="s">
        <v>2744</v>
      </c>
      <c r="D144" s="27" t="s">
        <v>1187</v>
      </c>
      <c r="E144" s="27">
        <v>1</v>
      </c>
      <c r="F144" s="28">
        <v>2000</v>
      </c>
      <c r="G144" s="27">
        <v>176</v>
      </c>
      <c r="H144" s="27" t="s">
        <v>8076</v>
      </c>
      <c r="I144" s="28">
        <v>17000</v>
      </c>
      <c r="J144" s="27" t="s">
        <v>4935</v>
      </c>
      <c r="K144" s="27" t="s">
        <v>9298</v>
      </c>
      <c r="L144" s="27" t="s">
        <v>4087</v>
      </c>
      <c r="M144" s="27"/>
      <c r="N144" s="18"/>
    </row>
    <row r="145" spans="1:14" ht="81" customHeight="1">
      <c r="A145" s="27">
        <v>141</v>
      </c>
      <c r="B145" s="27" t="s">
        <v>9678</v>
      </c>
      <c r="C145" s="27" t="s">
        <v>2744</v>
      </c>
      <c r="D145" s="27" t="s">
        <v>1187</v>
      </c>
      <c r="E145" s="27">
        <v>1</v>
      </c>
      <c r="F145" s="28">
        <v>520</v>
      </c>
      <c r="G145" s="27">
        <v>96</v>
      </c>
      <c r="H145" s="27" t="s">
        <v>8076</v>
      </c>
      <c r="I145" s="28">
        <v>13000</v>
      </c>
      <c r="J145" s="27" t="s">
        <v>4935</v>
      </c>
      <c r="K145" s="27" t="s">
        <v>9298</v>
      </c>
      <c r="L145" s="27" t="s">
        <v>7600</v>
      </c>
      <c r="M145" s="27"/>
      <c r="N145" s="18"/>
    </row>
    <row r="146" spans="1:14" ht="45.75" customHeight="1">
      <c r="A146" s="27">
        <v>142</v>
      </c>
      <c r="B146" s="27" t="s">
        <v>9679</v>
      </c>
      <c r="C146" s="27" t="s">
        <v>2744</v>
      </c>
      <c r="D146" s="27" t="s">
        <v>1187</v>
      </c>
      <c r="E146" s="27" t="s">
        <v>8163</v>
      </c>
      <c r="F146" s="28">
        <v>3000</v>
      </c>
      <c r="G146" s="27">
        <v>108</v>
      </c>
      <c r="H146" s="27" t="s">
        <v>8076</v>
      </c>
      <c r="I146" s="28">
        <v>11000</v>
      </c>
      <c r="J146" s="27" t="s">
        <v>4935</v>
      </c>
      <c r="K146" s="27" t="s">
        <v>9298</v>
      </c>
      <c r="L146" s="27" t="s">
        <v>7600</v>
      </c>
      <c r="M146" s="27"/>
      <c r="N146" s="18"/>
    </row>
    <row r="147" spans="1:14" ht="30.75" customHeight="1">
      <c r="A147" s="27">
        <v>143</v>
      </c>
      <c r="B147" s="27" t="s">
        <v>8517</v>
      </c>
      <c r="C147" s="27" t="s">
        <v>4207</v>
      </c>
      <c r="D147" s="27" t="s">
        <v>4204</v>
      </c>
      <c r="E147" s="27">
        <v>1</v>
      </c>
      <c r="F147" s="28">
        <v>1000</v>
      </c>
      <c r="G147" s="27">
        <v>1390</v>
      </c>
      <c r="H147" s="27" t="s">
        <v>2161</v>
      </c>
      <c r="I147" s="28">
        <v>0</v>
      </c>
      <c r="J147" s="27" t="s">
        <v>60</v>
      </c>
      <c r="K147" s="27" t="s">
        <v>9298</v>
      </c>
      <c r="L147" s="27" t="s">
        <v>7600</v>
      </c>
      <c r="M147" s="27"/>
      <c r="N147" s="18"/>
    </row>
    <row r="148" spans="1:14" ht="63.75" customHeight="1">
      <c r="A148" s="27">
        <v>144</v>
      </c>
      <c r="B148" s="27" t="s">
        <v>4089</v>
      </c>
      <c r="C148" s="27" t="s">
        <v>6324</v>
      </c>
      <c r="D148" s="27" t="s">
        <v>1162</v>
      </c>
      <c r="E148" s="27">
        <v>1</v>
      </c>
      <c r="F148" s="28">
        <v>1000</v>
      </c>
      <c r="G148" s="27">
        <v>160</v>
      </c>
      <c r="H148" s="27" t="s">
        <v>8087</v>
      </c>
      <c r="I148" s="28">
        <v>0</v>
      </c>
      <c r="J148" s="27" t="s">
        <v>2724</v>
      </c>
      <c r="K148" s="27" t="s">
        <v>6325</v>
      </c>
      <c r="L148" s="27" t="s">
        <v>9274</v>
      </c>
      <c r="M148" s="27"/>
      <c r="N148" s="18"/>
    </row>
    <row r="149" spans="1:14" ht="54" customHeight="1">
      <c r="A149" s="27">
        <v>145</v>
      </c>
      <c r="B149" s="27" t="s">
        <v>363</v>
      </c>
      <c r="C149" s="27" t="s">
        <v>2744</v>
      </c>
      <c r="D149" s="27" t="s">
        <v>1187</v>
      </c>
      <c r="E149" s="27">
        <v>1</v>
      </c>
      <c r="F149" s="28">
        <v>3000</v>
      </c>
      <c r="G149" s="27">
        <v>256</v>
      </c>
      <c r="H149" s="27" t="s">
        <v>8076</v>
      </c>
      <c r="I149" s="28">
        <v>24000</v>
      </c>
      <c r="J149" s="27" t="s">
        <v>4935</v>
      </c>
      <c r="K149" s="27" t="s">
        <v>364</v>
      </c>
      <c r="L149" s="27" t="s">
        <v>2191</v>
      </c>
      <c r="M149" s="27"/>
      <c r="N149" s="18"/>
    </row>
    <row r="150" spans="1:14" ht="46.5" customHeight="1">
      <c r="A150" s="27">
        <v>146</v>
      </c>
      <c r="B150" s="27" t="s">
        <v>4965</v>
      </c>
      <c r="C150" s="27" t="s">
        <v>4966</v>
      </c>
      <c r="D150" s="27" t="s">
        <v>1162</v>
      </c>
      <c r="E150" s="27">
        <v>1</v>
      </c>
      <c r="F150" s="28">
        <v>2030</v>
      </c>
      <c r="G150" s="27"/>
      <c r="H150" s="27"/>
      <c r="I150" s="28">
        <v>0</v>
      </c>
      <c r="J150" s="27" t="s">
        <v>36</v>
      </c>
      <c r="K150" s="27" t="s">
        <v>4967</v>
      </c>
      <c r="L150" s="27" t="s">
        <v>4968</v>
      </c>
      <c r="M150" s="27"/>
      <c r="N150" s="18"/>
    </row>
    <row r="151" spans="1:14" ht="42.75" customHeight="1">
      <c r="A151" s="27">
        <v>147</v>
      </c>
      <c r="B151" s="27" t="s">
        <v>4960</v>
      </c>
      <c r="C151" s="27" t="s">
        <v>5061</v>
      </c>
      <c r="D151" s="27" t="s">
        <v>1187</v>
      </c>
      <c r="E151" s="27">
        <v>1</v>
      </c>
      <c r="F151" s="28">
        <v>780</v>
      </c>
      <c r="G151" s="27">
        <v>380</v>
      </c>
      <c r="H151" s="27" t="s">
        <v>8087</v>
      </c>
      <c r="I151" s="28">
        <v>50000</v>
      </c>
      <c r="J151" s="27" t="s">
        <v>1193</v>
      </c>
      <c r="K151" s="27" t="s">
        <v>4967</v>
      </c>
      <c r="L151" s="27" t="s">
        <v>5062</v>
      </c>
      <c r="M151" s="27"/>
      <c r="N151" s="18"/>
    </row>
    <row r="152" spans="1:14" ht="45" customHeight="1">
      <c r="A152" s="27">
        <v>148</v>
      </c>
      <c r="B152" s="27" t="s">
        <v>5063</v>
      </c>
      <c r="C152" s="27" t="s">
        <v>3924</v>
      </c>
      <c r="D152" s="27" t="s">
        <v>1187</v>
      </c>
      <c r="E152" s="27">
        <v>1</v>
      </c>
      <c r="F152" s="28">
        <v>1500</v>
      </c>
      <c r="G152" s="27">
        <v>200</v>
      </c>
      <c r="H152" s="27" t="s">
        <v>8087</v>
      </c>
      <c r="I152" s="28">
        <v>28000</v>
      </c>
      <c r="J152" s="27" t="s">
        <v>1193</v>
      </c>
      <c r="K152" s="27" t="s">
        <v>4967</v>
      </c>
      <c r="L152" s="27" t="s">
        <v>11255</v>
      </c>
      <c r="M152" s="27"/>
      <c r="N152" s="18"/>
    </row>
    <row r="153" spans="1:14" ht="48">
      <c r="A153" s="27">
        <v>149</v>
      </c>
      <c r="B153" s="27" t="s">
        <v>3928</v>
      </c>
      <c r="C153" s="27" t="s">
        <v>2744</v>
      </c>
      <c r="D153" s="27" t="s">
        <v>1187</v>
      </c>
      <c r="E153" s="27">
        <v>1</v>
      </c>
      <c r="F153" s="28">
        <v>620</v>
      </c>
      <c r="G153" s="27">
        <v>208</v>
      </c>
      <c r="H153" s="27" t="s">
        <v>8076</v>
      </c>
      <c r="I153" s="28">
        <v>24000</v>
      </c>
      <c r="J153" s="27" t="s">
        <v>4935</v>
      </c>
      <c r="K153" s="27" t="s">
        <v>4967</v>
      </c>
      <c r="L153" s="27" t="s">
        <v>3927</v>
      </c>
      <c r="M153" s="27"/>
      <c r="N153" s="18"/>
    </row>
    <row r="154" spans="1:14" ht="73.5" customHeight="1">
      <c r="A154" s="27">
        <v>150</v>
      </c>
      <c r="B154" s="27" t="s">
        <v>7469</v>
      </c>
      <c r="C154" s="27" t="s">
        <v>2744</v>
      </c>
      <c r="D154" s="27" t="s">
        <v>1187</v>
      </c>
      <c r="E154" s="27" t="s">
        <v>8163</v>
      </c>
      <c r="F154" s="28">
        <v>1500</v>
      </c>
      <c r="G154" s="27">
        <v>124</v>
      </c>
      <c r="H154" s="27" t="s">
        <v>8076</v>
      </c>
      <c r="I154" s="28">
        <v>13000</v>
      </c>
      <c r="J154" s="27" t="s">
        <v>4935</v>
      </c>
      <c r="K154" s="27" t="s">
        <v>4967</v>
      </c>
      <c r="L154" s="27" t="s">
        <v>3927</v>
      </c>
      <c r="M154" s="27"/>
      <c r="N154" s="18"/>
    </row>
    <row r="155" spans="1:14" ht="36">
      <c r="A155" s="27">
        <v>151</v>
      </c>
      <c r="B155" s="27" t="s">
        <v>5346</v>
      </c>
      <c r="C155" s="27" t="s">
        <v>5347</v>
      </c>
      <c r="D155" s="27" t="s">
        <v>1187</v>
      </c>
      <c r="E155" s="27">
        <v>1</v>
      </c>
      <c r="F155" s="28">
        <v>850</v>
      </c>
      <c r="G155" s="27">
        <v>284</v>
      </c>
      <c r="H155" s="27" t="s">
        <v>8087</v>
      </c>
      <c r="I155" s="28">
        <v>38000</v>
      </c>
      <c r="J155" s="27" t="s">
        <v>60</v>
      </c>
      <c r="K155" s="27" t="s">
        <v>4967</v>
      </c>
      <c r="L155" s="27" t="s">
        <v>7600</v>
      </c>
      <c r="M155" s="27"/>
      <c r="N155" s="18"/>
    </row>
    <row r="156" spans="1:14" ht="48">
      <c r="A156" s="27">
        <v>152</v>
      </c>
      <c r="B156" s="27" t="s">
        <v>1486</v>
      </c>
      <c r="C156" s="27" t="s">
        <v>1487</v>
      </c>
      <c r="D156" s="27" t="s">
        <v>1187</v>
      </c>
      <c r="E156" s="27">
        <v>1</v>
      </c>
      <c r="F156" s="28">
        <v>1000</v>
      </c>
      <c r="G156" s="27">
        <v>220</v>
      </c>
      <c r="H156" s="27" t="s">
        <v>8087</v>
      </c>
      <c r="I156" s="28">
        <v>31000</v>
      </c>
      <c r="J156" s="27" t="s">
        <v>70</v>
      </c>
      <c r="K156" s="27" t="s">
        <v>4967</v>
      </c>
      <c r="L156" s="27" t="s">
        <v>7600</v>
      </c>
      <c r="M156" s="27"/>
      <c r="N156" s="18"/>
    </row>
    <row r="157" spans="1:14" ht="24">
      <c r="A157" s="27">
        <v>153</v>
      </c>
      <c r="B157" s="27" t="s">
        <v>1488</v>
      </c>
      <c r="C157" s="27" t="s">
        <v>2744</v>
      </c>
      <c r="D157" s="27" t="s">
        <v>1187</v>
      </c>
      <c r="E157" s="27">
        <v>1</v>
      </c>
      <c r="F157" s="28">
        <v>850</v>
      </c>
      <c r="G157" s="27">
        <v>484</v>
      </c>
      <c r="H157" s="27" t="s">
        <v>1228</v>
      </c>
      <c r="I157" s="28">
        <v>71000</v>
      </c>
      <c r="J157" s="27" t="s">
        <v>4935</v>
      </c>
      <c r="K157" s="27" t="s">
        <v>4967</v>
      </c>
      <c r="L157" s="27" t="s">
        <v>7600</v>
      </c>
      <c r="M157" s="27"/>
      <c r="N157" s="18"/>
    </row>
    <row r="158" spans="1:14" ht="66" customHeight="1">
      <c r="A158" s="27">
        <v>154</v>
      </c>
      <c r="B158" s="27" t="s">
        <v>2657</v>
      </c>
      <c r="C158" s="27" t="s">
        <v>1530</v>
      </c>
      <c r="D158" s="27" t="s">
        <v>1162</v>
      </c>
      <c r="E158" s="27">
        <v>1</v>
      </c>
      <c r="F158" s="28">
        <v>300</v>
      </c>
      <c r="G158" s="27">
        <v>68</v>
      </c>
      <c r="H158" s="27" t="s">
        <v>2161</v>
      </c>
      <c r="I158" s="28">
        <v>0</v>
      </c>
      <c r="J158" s="27" t="s">
        <v>11251</v>
      </c>
      <c r="K158" s="27" t="s">
        <v>1531</v>
      </c>
      <c r="L158" s="27" t="s">
        <v>1532</v>
      </c>
      <c r="M158" s="27"/>
      <c r="N158" s="18"/>
    </row>
    <row r="159" spans="1:14" ht="48">
      <c r="A159" s="27">
        <v>155</v>
      </c>
      <c r="B159" s="27" t="s">
        <v>9595</v>
      </c>
      <c r="C159" s="27" t="s">
        <v>2744</v>
      </c>
      <c r="D159" s="27" t="s">
        <v>4204</v>
      </c>
      <c r="E159" s="27">
        <v>1</v>
      </c>
      <c r="F159" s="28">
        <v>3000</v>
      </c>
      <c r="G159" s="27">
        <v>120</v>
      </c>
      <c r="H159" s="27" t="s">
        <v>8076</v>
      </c>
      <c r="I159" s="28">
        <v>0</v>
      </c>
      <c r="J159" s="27" t="s">
        <v>9596</v>
      </c>
      <c r="K159" s="27" t="s">
        <v>1531</v>
      </c>
      <c r="L159" s="27" t="s">
        <v>6030</v>
      </c>
      <c r="M159" s="27"/>
      <c r="N159" s="18"/>
    </row>
    <row r="160" spans="1:14" ht="65.25" customHeight="1">
      <c r="A160" s="27">
        <v>156</v>
      </c>
      <c r="B160" s="27" t="s">
        <v>1050</v>
      </c>
      <c r="C160" s="27" t="s">
        <v>1484</v>
      </c>
      <c r="D160" s="27" t="s">
        <v>1162</v>
      </c>
      <c r="E160" s="27">
        <v>1</v>
      </c>
      <c r="F160" s="28">
        <v>1030</v>
      </c>
      <c r="G160" s="27">
        <v>284</v>
      </c>
      <c r="H160" s="27" t="s">
        <v>8087</v>
      </c>
      <c r="I160" s="28">
        <v>0</v>
      </c>
      <c r="J160" s="27" t="s">
        <v>1188</v>
      </c>
      <c r="K160" s="32" t="s">
        <v>10766</v>
      </c>
      <c r="L160" s="27" t="s">
        <v>1485</v>
      </c>
      <c r="M160" s="27"/>
      <c r="N160" s="18"/>
    </row>
    <row r="161" spans="1:14" ht="72">
      <c r="A161" s="27">
        <v>157</v>
      </c>
      <c r="B161" s="27" t="s">
        <v>5449</v>
      </c>
      <c r="C161" s="27" t="s">
        <v>5450</v>
      </c>
      <c r="D161" s="27" t="s">
        <v>1162</v>
      </c>
      <c r="E161" s="27">
        <v>1</v>
      </c>
      <c r="F161" s="28">
        <v>800</v>
      </c>
      <c r="G161" s="27">
        <v>342</v>
      </c>
      <c r="H161" s="27" t="s">
        <v>8087</v>
      </c>
      <c r="I161" s="28">
        <v>0</v>
      </c>
      <c r="J161" s="27" t="s">
        <v>2724</v>
      </c>
      <c r="K161" s="32" t="s">
        <v>10766</v>
      </c>
      <c r="L161" s="27" t="s">
        <v>5455</v>
      </c>
      <c r="M161" s="27"/>
      <c r="N161" s="18"/>
    </row>
    <row r="162" spans="1:14" ht="42.75" customHeight="1">
      <c r="A162" s="27">
        <v>158</v>
      </c>
      <c r="B162" s="27" t="s">
        <v>7475</v>
      </c>
      <c r="C162" s="27" t="s">
        <v>10764</v>
      </c>
      <c r="D162" s="27" t="s">
        <v>1187</v>
      </c>
      <c r="E162" s="27">
        <v>1</v>
      </c>
      <c r="F162" s="28">
        <v>1000</v>
      </c>
      <c r="G162" s="27">
        <v>260</v>
      </c>
      <c r="H162" s="27" t="s">
        <v>10765</v>
      </c>
      <c r="I162" s="28">
        <v>35000</v>
      </c>
      <c r="J162" s="27" t="s">
        <v>4935</v>
      </c>
      <c r="K162" s="32" t="s">
        <v>10766</v>
      </c>
      <c r="L162" s="27" t="s">
        <v>10767</v>
      </c>
      <c r="M162" s="27"/>
      <c r="N162" s="18"/>
    </row>
    <row r="163" spans="1:14" ht="29.25" customHeight="1">
      <c r="A163" s="27">
        <v>159</v>
      </c>
      <c r="B163" s="27" t="s">
        <v>1048</v>
      </c>
      <c r="C163" s="27" t="s">
        <v>2744</v>
      </c>
      <c r="D163" s="27" t="s">
        <v>1187</v>
      </c>
      <c r="E163" s="27">
        <v>1</v>
      </c>
      <c r="F163" s="28">
        <v>600</v>
      </c>
      <c r="G163" s="27">
        <v>424</v>
      </c>
      <c r="H163" s="27" t="s">
        <v>8087</v>
      </c>
      <c r="I163" s="28">
        <v>55000</v>
      </c>
      <c r="J163" s="27" t="s">
        <v>4935</v>
      </c>
      <c r="K163" s="32" t="s">
        <v>10766</v>
      </c>
      <c r="L163" s="27" t="s">
        <v>7600</v>
      </c>
      <c r="M163" s="27"/>
      <c r="N163" s="18"/>
    </row>
    <row r="164" spans="1:14" ht="240">
      <c r="A164" s="27">
        <v>160</v>
      </c>
      <c r="B164" s="27" t="s">
        <v>1051</v>
      </c>
      <c r="C164" s="27" t="s">
        <v>2744</v>
      </c>
      <c r="D164" s="27" t="s">
        <v>1187</v>
      </c>
      <c r="E164" s="27">
        <v>1</v>
      </c>
      <c r="F164" s="28">
        <v>700</v>
      </c>
      <c r="G164" s="27">
        <v>240</v>
      </c>
      <c r="H164" s="27" t="s">
        <v>8076</v>
      </c>
      <c r="I164" s="28">
        <v>27000</v>
      </c>
      <c r="J164" s="27" t="s">
        <v>4935</v>
      </c>
      <c r="K164" s="32" t="s">
        <v>10766</v>
      </c>
      <c r="L164" s="27" t="s">
        <v>7600</v>
      </c>
      <c r="M164" s="27"/>
      <c r="N164" s="18"/>
    </row>
    <row r="165" spans="1:14" ht="112.5" customHeight="1">
      <c r="A165" s="27">
        <v>161</v>
      </c>
      <c r="B165" s="27" t="s">
        <v>8195</v>
      </c>
      <c r="C165" s="27" t="s">
        <v>2744</v>
      </c>
      <c r="D165" s="27" t="s">
        <v>1187</v>
      </c>
      <c r="E165" s="27">
        <v>1</v>
      </c>
      <c r="F165" s="28">
        <v>3850</v>
      </c>
      <c r="G165" s="27">
        <v>24</v>
      </c>
      <c r="H165" s="27" t="s">
        <v>8076</v>
      </c>
      <c r="I165" s="28">
        <v>6000</v>
      </c>
      <c r="J165" s="27" t="s">
        <v>4935</v>
      </c>
      <c r="K165" s="121">
        <v>39935</v>
      </c>
      <c r="L165" s="27" t="s">
        <v>9084</v>
      </c>
      <c r="M165" s="27"/>
      <c r="N165" s="18"/>
    </row>
    <row r="166" spans="1:14" ht="37.5" customHeight="1">
      <c r="A166" s="27">
        <v>162</v>
      </c>
      <c r="B166" s="27" t="s">
        <v>7134</v>
      </c>
      <c r="C166" s="27" t="s">
        <v>7135</v>
      </c>
      <c r="D166" s="27" t="s">
        <v>1187</v>
      </c>
      <c r="E166" s="27">
        <v>1</v>
      </c>
      <c r="F166" s="28">
        <v>550</v>
      </c>
      <c r="G166" s="27">
        <v>140</v>
      </c>
      <c r="H166" s="27" t="s">
        <v>8076</v>
      </c>
      <c r="I166" s="28">
        <v>17000</v>
      </c>
      <c r="J166" s="27" t="s">
        <v>36</v>
      </c>
      <c r="K166" s="121">
        <v>39935</v>
      </c>
      <c r="L166" s="27" t="s">
        <v>9084</v>
      </c>
      <c r="M166" s="27" t="s">
        <v>10179</v>
      </c>
      <c r="N166" s="18"/>
    </row>
    <row r="167" spans="1:14" ht="48">
      <c r="A167" s="27">
        <v>163</v>
      </c>
      <c r="B167" s="27" t="s">
        <v>3791</v>
      </c>
      <c r="C167" s="27" t="s">
        <v>3792</v>
      </c>
      <c r="D167" s="27" t="s">
        <v>1162</v>
      </c>
      <c r="E167" s="27">
        <v>1</v>
      </c>
      <c r="F167" s="28">
        <v>500</v>
      </c>
      <c r="G167" s="27">
        <v>330</v>
      </c>
      <c r="H167" s="27" t="s">
        <v>8087</v>
      </c>
      <c r="I167" s="28">
        <v>0</v>
      </c>
      <c r="J167" s="27" t="s">
        <v>1193</v>
      </c>
      <c r="K167" s="121">
        <v>39936</v>
      </c>
      <c r="L167" s="27" t="s">
        <v>3793</v>
      </c>
      <c r="M167" s="27"/>
      <c r="N167" s="18"/>
    </row>
    <row r="168" spans="1:14" ht="103.5" customHeight="1">
      <c r="A168" s="27">
        <v>164</v>
      </c>
      <c r="B168" s="27" t="s">
        <v>7474</v>
      </c>
      <c r="C168" s="27" t="s">
        <v>10224</v>
      </c>
      <c r="D168" s="27" t="s">
        <v>1162</v>
      </c>
      <c r="E168" s="27">
        <v>1</v>
      </c>
      <c r="F168" s="28">
        <v>100000</v>
      </c>
      <c r="G168" s="27">
        <v>48</v>
      </c>
      <c r="H168" s="27" t="s">
        <v>8076</v>
      </c>
      <c r="I168" s="28">
        <v>4000</v>
      </c>
      <c r="J168" s="27" t="s">
        <v>1188</v>
      </c>
      <c r="K168" s="121">
        <v>39938</v>
      </c>
      <c r="L168" s="27" t="s">
        <v>1720</v>
      </c>
      <c r="M168" s="27"/>
      <c r="N168" s="18"/>
    </row>
    <row r="169" spans="1:14" ht="63.75" customHeight="1">
      <c r="A169" s="27">
        <v>165</v>
      </c>
      <c r="B169" s="27" t="s">
        <v>1047</v>
      </c>
      <c r="C169" s="27" t="s">
        <v>6038</v>
      </c>
      <c r="D169" s="27" t="s">
        <v>1162</v>
      </c>
      <c r="E169" s="27">
        <v>1</v>
      </c>
      <c r="F169" s="28">
        <v>5000</v>
      </c>
      <c r="G169" s="27">
        <v>276</v>
      </c>
      <c r="H169" s="27" t="s">
        <v>8076</v>
      </c>
      <c r="I169" s="28">
        <v>17000</v>
      </c>
      <c r="J169" s="27" t="s">
        <v>1188</v>
      </c>
      <c r="K169" s="121">
        <v>39938</v>
      </c>
      <c r="L169" s="27" t="s">
        <v>7600</v>
      </c>
      <c r="M169" s="27"/>
      <c r="N169" s="18"/>
    </row>
    <row r="170" spans="1:14" ht="63.75" customHeight="1">
      <c r="A170" s="27">
        <v>166</v>
      </c>
      <c r="B170" s="27" t="s">
        <v>5331</v>
      </c>
      <c r="C170" s="27" t="s">
        <v>5332</v>
      </c>
      <c r="D170" s="27" t="s">
        <v>1421</v>
      </c>
      <c r="E170" s="27">
        <v>1</v>
      </c>
      <c r="F170" s="28">
        <v>2000</v>
      </c>
      <c r="G170" s="27">
        <v>600</v>
      </c>
      <c r="H170" s="27" t="s">
        <v>2161</v>
      </c>
      <c r="I170" s="28">
        <v>159000</v>
      </c>
      <c r="J170" s="27" t="s">
        <v>1193</v>
      </c>
      <c r="K170" s="121">
        <v>39938</v>
      </c>
      <c r="L170" s="27" t="s">
        <v>5333</v>
      </c>
      <c r="M170" s="27" t="s">
        <v>5334</v>
      </c>
      <c r="N170" s="18"/>
    </row>
    <row r="171" spans="1:14" ht="63.75" customHeight="1">
      <c r="A171" s="27">
        <v>167</v>
      </c>
      <c r="B171" s="27" t="s">
        <v>367</v>
      </c>
      <c r="C171" s="27" t="s">
        <v>368</v>
      </c>
      <c r="D171" s="27" t="s">
        <v>1187</v>
      </c>
      <c r="E171" s="27">
        <v>1</v>
      </c>
      <c r="F171" s="28">
        <v>900</v>
      </c>
      <c r="G171" s="27">
        <v>268</v>
      </c>
      <c r="H171" s="27" t="s">
        <v>8087</v>
      </c>
      <c r="I171" s="28">
        <v>36000</v>
      </c>
      <c r="J171" s="27" t="s">
        <v>36</v>
      </c>
      <c r="K171" s="121">
        <v>39938</v>
      </c>
      <c r="L171" s="27" t="s">
        <v>1233</v>
      </c>
      <c r="M171" s="27"/>
      <c r="N171" s="18"/>
    </row>
    <row r="172" spans="1:14" ht="63.75" customHeight="1">
      <c r="A172" s="27">
        <v>168</v>
      </c>
      <c r="B172" s="27" t="s">
        <v>1234</v>
      </c>
      <c r="C172" s="27" t="s">
        <v>1167</v>
      </c>
      <c r="D172" s="27" t="s">
        <v>1187</v>
      </c>
      <c r="E172" s="27">
        <v>1</v>
      </c>
      <c r="F172" s="28">
        <v>500</v>
      </c>
      <c r="G172" s="27">
        <v>220</v>
      </c>
      <c r="H172" s="27" t="s">
        <v>8076</v>
      </c>
      <c r="I172" s="28">
        <v>25000</v>
      </c>
      <c r="J172" s="27" t="s">
        <v>36</v>
      </c>
      <c r="K172" s="121">
        <v>39938</v>
      </c>
      <c r="L172" s="27" t="s">
        <v>10767</v>
      </c>
      <c r="M172" s="27"/>
      <c r="N172" s="18"/>
    </row>
    <row r="173" spans="1:14" ht="39.75" customHeight="1">
      <c r="A173" s="27">
        <v>169</v>
      </c>
      <c r="B173" s="27" t="s">
        <v>5343</v>
      </c>
      <c r="C173" s="27" t="s">
        <v>5344</v>
      </c>
      <c r="D173" s="27" t="s">
        <v>1187</v>
      </c>
      <c r="E173" s="27">
        <v>1</v>
      </c>
      <c r="F173" s="28">
        <v>750</v>
      </c>
      <c r="G173" s="27">
        <v>356</v>
      </c>
      <c r="H173" s="27" t="s">
        <v>8087</v>
      </c>
      <c r="I173" s="28">
        <v>47000</v>
      </c>
      <c r="J173" s="27" t="s">
        <v>60</v>
      </c>
      <c r="K173" s="121">
        <v>39938</v>
      </c>
      <c r="L173" s="27" t="s">
        <v>5345</v>
      </c>
      <c r="M173" s="27"/>
      <c r="N173" s="18"/>
    </row>
    <row r="174" spans="1:14" ht="30" customHeight="1">
      <c r="A174" s="27">
        <v>170</v>
      </c>
      <c r="B174" s="27" t="s">
        <v>9601</v>
      </c>
      <c r="C174" s="27" t="s">
        <v>9602</v>
      </c>
      <c r="D174" s="27" t="s">
        <v>1187</v>
      </c>
      <c r="E174" s="27">
        <v>1</v>
      </c>
      <c r="F174" s="28">
        <v>1000</v>
      </c>
      <c r="G174" s="27">
        <v>952</v>
      </c>
      <c r="H174" s="27" t="s">
        <v>2161</v>
      </c>
      <c r="I174" s="28">
        <v>160000</v>
      </c>
      <c r="J174" s="27" t="s">
        <v>1193</v>
      </c>
      <c r="K174" s="121">
        <v>39939</v>
      </c>
      <c r="L174" s="27" t="s">
        <v>9603</v>
      </c>
      <c r="M174" s="27"/>
      <c r="N174" s="18"/>
    </row>
    <row r="175" spans="1:14" ht="57" customHeight="1">
      <c r="A175" s="27">
        <v>171</v>
      </c>
      <c r="B175" s="27" t="s">
        <v>9610</v>
      </c>
      <c r="C175" s="27" t="s">
        <v>9611</v>
      </c>
      <c r="D175" s="27" t="s">
        <v>1187</v>
      </c>
      <c r="E175" s="27">
        <v>1</v>
      </c>
      <c r="F175" s="28">
        <v>1000</v>
      </c>
      <c r="G175" s="27">
        <v>320</v>
      </c>
      <c r="H175" s="27" t="s">
        <v>8087</v>
      </c>
      <c r="I175" s="28">
        <v>42000</v>
      </c>
      <c r="J175" s="27" t="s">
        <v>1188</v>
      </c>
      <c r="K175" s="121">
        <v>39939</v>
      </c>
      <c r="L175" s="27" t="s">
        <v>7600</v>
      </c>
      <c r="M175" s="27"/>
      <c r="N175" s="18"/>
    </row>
    <row r="176" spans="1:14" ht="62.25" customHeight="1">
      <c r="A176" s="27">
        <v>172</v>
      </c>
      <c r="B176" s="27" t="s">
        <v>10687</v>
      </c>
      <c r="C176" s="27" t="s">
        <v>2744</v>
      </c>
      <c r="D176" s="27" t="s">
        <v>1187</v>
      </c>
      <c r="E176" s="27">
        <v>1</v>
      </c>
      <c r="F176" s="28">
        <v>900</v>
      </c>
      <c r="G176" s="27">
        <v>256</v>
      </c>
      <c r="H176" s="27" t="s">
        <v>8076</v>
      </c>
      <c r="I176" s="28">
        <v>28000</v>
      </c>
      <c r="J176" s="27" t="s">
        <v>4935</v>
      </c>
      <c r="K176" s="121">
        <v>39939</v>
      </c>
      <c r="L176" s="27" t="s">
        <v>7600</v>
      </c>
      <c r="M176" s="27"/>
      <c r="N176" s="18"/>
    </row>
    <row r="177" spans="1:14" ht="52.5" customHeight="1">
      <c r="A177" s="27">
        <v>173</v>
      </c>
      <c r="B177" s="27" t="s">
        <v>12145</v>
      </c>
      <c r="C177" s="27" t="s">
        <v>12146</v>
      </c>
      <c r="D177" s="27" t="s">
        <v>1187</v>
      </c>
      <c r="E177" s="27">
        <v>1</v>
      </c>
      <c r="F177" s="28">
        <v>450</v>
      </c>
      <c r="G177" s="27">
        <v>220</v>
      </c>
      <c r="H177" s="27" t="s">
        <v>8076</v>
      </c>
      <c r="I177" s="28">
        <v>25000</v>
      </c>
      <c r="J177" s="27" t="s">
        <v>6441</v>
      </c>
      <c r="K177" s="121">
        <v>39941</v>
      </c>
      <c r="L177" s="27" t="s">
        <v>7600</v>
      </c>
      <c r="M177" s="27"/>
      <c r="N177" s="18"/>
    </row>
    <row r="178" spans="1:14" ht="36">
      <c r="A178" s="27">
        <v>174</v>
      </c>
      <c r="B178" s="27" t="s">
        <v>1075</v>
      </c>
      <c r="C178" s="27" t="s">
        <v>240</v>
      </c>
      <c r="D178" s="27" t="s">
        <v>1187</v>
      </c>
      <c r="E178" s="27" t="s">
        <v>8163</v>
      </c>
      <c r="F178" s="28">
        <v>550</v>
      </c>
      <c r="G178" s="27">
        <v>484</v>
      </c>
      <c r="H178" s="27" t="s">
        <v>7638</v>
      </c>
      <c r="I178" s="28">
        <v>60000</v>
      </c>
      <c r="J178" s="27" t="s">
        <v>70</v>
      </c>
      <c r="K178" s="121">
        <v>39943</v>
      </c>
      <c r="L178" s="27" t="s">
        <v>7600</v>
      </c>
      <c r="M178" s="27"/>
      <c r="N178" s="18"/>
    </row>
    <row r="179" spans="1:14" ht="79.5" customHeight="1">
      <c r="A179" s="27">
        <v>175</v>
      </c>
      <c r="B179" s="27" t="s">
        <v>11232</v>
      </c>
      <c r="C179" s="27" t="s">
        <v>11233</v>
      </c>
      <c r="D179" s="27" t="s">
        <v>1162</v>
      </c>
      <c r="E179" s="27">
        <v>1</v>
      </c>
      <c r="F179" s="28">
        <v>500</v>
      </c>
      <c r="G179" s="27">
        <v>332</v>
      </c>
      <c r="H179" s="27" t="s">
        <v>2161</v>
      </c>
      <c r="I179" s="28">
        <v>111000</v>
      </c>
      <c r="J179" s="27" t="s">
        <v>36</v>
      </c>
      <c r="K179" s="121">
        <v>39944</v>
      </c>
      <c r="L179" s="27" t="s">
        <v>4359</v>
      </c>
      <c r="M179" s="27"/>
      <c r="N179" s="18"/>
    </row>
    <row r="180" spans="1:14" ht="63.75" customHeight="1">
      <c r="A180" s="27">
        <v>176</v>
      </c>
      <c r="B180" s="27" t="s">
        <v>1495</v>
      </c>
      <c r="C180" s="27" t="s">
        <v>2744</v>
      </c>
      <c r="D180" s="27" t="s">
        <v>1187</v>
      </c>
      <c r="E180" s="27">
        <v>1</v>
      </c>
      <c r="F180" s="28">
        <v>570</v>
      </c>
      <c r="G180" s="27">
        <v>316</v>
      </c>
      <c r="H180" s="27" t="s">
        <v>8087</v>
      </c>
      <c r="I180" s="28">
        <v>42000</v>
      </c>
      <c r="J180" s="27" t="s">
        <v>4935</v>
      </c>
      <c r="K180" s="27" t="s">
        <v>1496</v>
      </c>
      <c r="L180" s="27" t="s">
        <v>7600</v>
      </c>
      <c r="M180" s="27"/>
      <c r="N180" s="18"/>
    </row>
    <row r="181" spans="1:14" ht="29.25" customHeight="1">
      <c r="A181" s="27">
        <v>177</v>
      </c>
      <c r="B181" s="27" t="s">
        <v>2891</v>
      </c>
      <c r="C181" s="27" t="s">
        <v>1778</v>
      </c>
      <c r="D181" s="27" t="s">
        <v>4204</v>
      </c>
      <c r="E181" s="27" t="s">
        <v>8163</v>
      </c>
      <c r="F181" s="28">
        <v>2000</v>
      </c>
      <c r="G181" s="27">
        <v>634</v>
      </c>
      <c r="H181" s="27" t="s">
        <v>8087</v>
      </c>
      <c r="I181" s="28">
        <v>80000</v>
      </c>
      <c r="J181" s="27" t="s">
        <v>36</v>
      </c>
      <c r="K181" s="27" t="s">
        <v>1496</v>
      </c>
      <c r="L181" s="27" t="s">
        <v>4651</v>
      </c>
      <c r="M181" s="27"/>
      <c r="N181" s="18"/>
    </row>
    <row r="182" spans="1:14" ht="48">
      <c r="A182" s="27">
        <v>178</v>
      </c>
      <c r="B182" s="27" t="s">
        <v>5339</v>
      </c>
      <c r="C182" s="27" t="s">
        <v>5340</v>
      </c>
      <c r="D182" s="27" t="s">
        <v>1162</v>
      </c>
      <c r="E182" s="27">
        <v>1</v>
      </c>
      <c r="F182" s="28">
        <v>3000</v>
      </c>
      <c r="G182" s="27">
        <v>144</v>
      </c>
      <c r="H182" s="27" t="s">
        <v>8076</v>
      </c>
      <c r="I182" s="28">
        <v>0</v>
      </c>
      <c r="J182" s="27" t="s">
        <v>60</v>
      </c>
      <c r="K182" s="27" t="s">
        <v>5341</v>
      </c>
      <c r="L182" s="27" t="s">
        <v>5342</v>
      </c>
      <c r="M182" s="27"/>
      <c r="N182" s="18"/>
    </row>
    <row r="183" spans="1:14" ht="46.5" customHeight="1">
      <c r="A183" s="27">
        <v>179</v>
      </c>
      <c r="B183" s="27" t="s">
        <v>8518</v>
      </c>
      <c r="C183" s="27" t="s">
        <v>8519</v>
      </c>
      <c r="D183" s="27" t="s">
        <v>1421</v>
      </c>
      <c r="E183" s="27">
        <v>1</v>
      </c>
      <c r="F183" s="28">
        <v>800</v>
      </c>
      <c r="G183" s="27">
        <v>312</v>
      </c>
      <c r="H183" s="27" t="s">
        <v>8087</v>
      </c>
      <c r="I183" s="28">
        <v>48000</v>
      </c>
      <c r="J183" s="27" t="s">
        <v>36</v>
      </c>
      <c r="K183" s="27" t="s">
        <v>5341</v>
      </c>
      <c r="L183" s="27" t="s">
        <v>8520</v>
      </c>
      <c r="M183" s="27"/>
      <c r="N183" s="18"/>
    </row>
    <row r="184" spans="1:14" ht="52.5" customHeight="1">
      <c r="A184" s="27">
        <v>180</v>
      </c>
      <c r="B184" s="27" t="s">
        <v>5233</v>
      </c>
      <c r="C184" s="27" t="s">
        <v>5234</v>
      </c>
      <c r="D184" s="27" t="s">
        <v>1421</v>
      </c>
      <c r="E184" s="27">
        <v>1</v>
      </c>
      <c r="F184" s="28">
        <v>1000</v>
      </c>
      <c r="G184" s="27">
        <v>212</v>
      </c>
      <c r="H184" s="27" t="s">
        <v>8087</v>
      </c>
      <c r="I184" s="28">
        <v>35000</v>
      </c>
      <c r="J184" s="27" t="s">
        <v>1193</v>
      </c>
      <c r="K184" s="27" t="s">
        <v>5341</v>
      </c>
      <c r="L184" s="27" t="s">
        <v>5235</v>
      </c>
      <c r="M184" s="27"/>
      <c r="N184" s="18"/>
    </row>
    <row r="185" spans="1:14" ht="120">
      <c r="A185" s="27">
        <v>181</v>
      </c>
      <c r="B185" s="27" t="s">
        <v>8524</v>
      </c>
      <c r="C185" s="27" t="s">
        <v>8525</v>
      </c>
      <c r="D185" s="27" t="s">
        <v>1187</v>
      </c>
      <c r="E185" s="27" t="s">
        <v>8526</v>
      </c>
      <c r="F185" s="28">
        <v>615</v>
      </c>
      <c r="G185" s="27">
        <v>592</v>
      </c>
      <c r="H185" s="27" t="s">
        <v>2161</v>
      </c>
      <c r="I185" s="28">
        <v>102000</v>
      </c>
      <c r="J185" s="27" t="s">
        <v>1193</v>
      </c>
      <c r="K185" s="27" t="s">
        <v>5341</v>
      </c>
      <c r="L185" s="27" t="s">
        <v>8527</v>
      </c>
      <c r="M185" s="27"/>
      <c r="N185" s="18"/>
    </row>
    <row r="186" spans="1:14" ht="48">
      <c r="A186" s="27">
        <v>182</v>
      </c>
      <c r="B186" s="27" t="s">
        <v>5229</v>
      </c>
      <c r="C186" s="27" t="s">
        <v>5230</v>
      </c>
      <c r="D186" s="27" t="s">
        <v>1421</v>
      </c>
      <c r="E186" s="27">
        <v>1</v>
      </c>
      <c r="F186" s="28">
        <v>1500</v>
      </c>
      <c r="G186" s="27">
        <v>172</v>
      </c>
      <c r="H186" s="27" t="s">
        <v>8087</v>
      </c>
      <c r="I186" s="28">
        <v>27000</v>
      </c>
      <c r="J186" s="27" t="s">
        <v>1193</v>
      </c>
      <c r="K186" s="27" t="s">
        <v>5231</v>
      </c>
      <c r="L186" s="27" t="s">
        <v>5232</v>
      </c>
      <c r="M186" s="27"/>
      <c r="N186" s="18"/>
    </row>
    <row r="187" spans="1:14" ht="72">
      <c r="A187" s="27">
        <v>183</v>
      </c>
      <c r="B187" s="27" t="s">
        <v>1489</v>
      </c>
      <c r="C187" s="27" t="s">
        <v>1490</v>
      </c>
      <c r="D187" s="27" t="s">
        <v>1187</v>
      </c>
      <c r="E187" s="27">
        <v>1</v>
      </c>
      <c r="F187" s="28">
        <v>1000</v>
      </c>
      <c r="G187" s="27">
        <v>148</v>
      </c>
      <c r="H187" s="27" t="s">
        <v>8076</v>
      </c>
      <c r="I187" s="28">
        <v>18000</v>
      </c>
      <c r="J187" s="27" t="s">
        <v>4935</v>
      </c>
      <c r="K187" s="27" t="s">
        <v>1491</v>
      </c>
      <c r="L187" s="27" t="s">
        <v>7600</v>
      </c>
      <c r="M187" s="27"/>
      <c r="N187" s="18"/>
    </row>
    <row r="188" spans="1:14" ht="59.25" customHeight="1">
      <c r="A188" s="27">
        <v>184</v>
      </c>
      <c r="B188" s="27" t="s">
        <v>1497</v>
      </c>
      <c r="C188" s="27" t="s">
        <v>9279</v>
      </c>
      <c r="D188" s="27" t="s">
        <v>1187</v>
      </c>
      <c r="E188" s="27">
        <v>1</v>
      </c>
      <c r="F188" s="28">
        <v>1000</v>
      </c>
      <c r="G188" s="27">
        <v>104</v>
      </c>
      <c r="H188" s="27" t="s">
        <v>8087</v>
      </c>
      <c r="I188" s="28">
        <v>18000</v>
      </c>
      <c r="J188" s="27" t="s">
        <v>1498</v>
      </c>
      <c r="K188" s="27" t="s">
        <v>1491</v>
      </c>
      <c r="L188" s="27" t="s">
        <v>7600</v>
      </c>
      <c r="M188" s="27" t="s">
        <v>1499</v>
      </c>
      <c r="N188" s="18"/>
    </row>
    <row r="189" spans="1:14" ht="82.5" customHeight="1">
      <c r="A189" s="27">
        <v>185</v>
      </c>
      <c r="B189" s="27" t="s">
        <v>9604</v>
      </c>
      <c r="C189" s="27" t="s">
        <v>9605</v>
      </c>
      <c r="D189" s="27" t="s">
        <v>1187</v>
      </c>
      <c r="E189" s="27">
        <v>1</v>
      </c>
      <c r="F189" s="28">
        <v>500</v>
      </c>
      <c r="G189" s="27">
        <v>468</v>
      </c>
      <c r="H189" s="27" t="s">
        <v>2161</v>
      </c>
      <c r="I189" s="28">
        <v>81000</v>
      </c>
      <c r="J189" s="27" t="s">
        <v>1193</v>
      </c>
      <c r="K189" s="27" t="s">
        <v>4057</v>
      </c>
      <c r="L189" s="27" t="s">
        <v>7600</v>
      </c>
      <c r="M189" s="27"/>
      <c r="N189" s="18"/>
    </row>
    <row r="190" spans="1:14" ht="63.75" customHeight="1">
      <c r="A190" s="27">
        <v>186</v>
      </c>
      <c r="B190" s="27" t="s">
        <v>8537</v>
      </c>
      <c r="C190" s="27" t="s">
        <v>4056</v>
      </c>
      <c r="D190" s="27" t="s">
        <v>4204</v>
      </c>
      <c r="E190" s="27">
        <v>1</v>
      </c>
      <c r="F190" s="28">
        <v>1000</v>
      </c>
      <c r="G190" s="27">
        <v>436</v>
      </c>
      <c r="H190" s="27" t="s">
        <v>8087</v>
      </c>
      <c r="I190" s="28">
        <v>0</v>
      </c>
      <c r="J190" s="27" t="s">
        <v>60</v>
      </c>
      <c r="K190" s="27" t="s">
        <v>4057</v>
      </c>
      <c r="L190" s="27" t="s">
        <v>9619</v>
      </c>
      <c r="M190" s="27"/>
      <c r="N190" s="18"/>
    </row>
    <row r="191" spans="1:14" ht="51.75" customHeight="1">
      <c r="A191" s="27">
        <v>187</v>
      </c>
      <c r="B191" s="27" t="s">
        <v>1500</v>
      </c>
      <c r="C191" s="27" t="s">
        <v>1501</v>
      </c>
      <c r="D191" s="27" t="s">
        <v>1187</v>
      </c>
      <c r="E191" s="27">
        <v>1</v>
      </c>
      <c r="F191" s="28">
        <v>520</v>
      </c>
      <c r="G191" s="27">
        <v>532</v>
      </c>
      <c r="H191" s="27" t="s">
        <v>8087</v>
      </c>
      <c r="I191" s="28">
        <v>68000</v>
      </c>
      <c r="J191" s="27" t="s">
        <v>36</v>
      </c>
      <c r="K191" s="27" t="s">
        <v>1502</v>
      </c>
      <c r="L191" s="27" t="s">
        <v>7600</v>
      </c>
      <c r="M191" s="27"/>
      <c r="N191" s="18"/>
    </row>
    <row r="192" spans="1:14" ht="48">
      <c r="A192" s="27">
        <v>188</v>
      </c>
      <c r="B192" s="27" t="s">
        <v>8531</v>
      </c>
      <c r="C192" s="27" t="s">
        <v>1487</v>
      </c>
      <c r="D192" s="27" t="s">
        <v>1162</v>
      </c>
      <c r="E192" s="27">
        <v>1</v>
      </c>
      <c r="F192" s="28">
        <v>500</v>
      </c>
      <c r="G192" s="27">
        <v>354</v>
      </c>
      <c r="H192" s="27" t="s">
        <v>2161</v>
      </c>
      <c r="I192" s="28">
        <v>90000</v>
      </c>
      <c r="J192" s="27" t="s">
        <v>70</v>
      </c>
      <c r="K192" s="27" t="s">
        <v>8532</v>
      </c>
      <c r="L192" s="27" t="s">
        <v>8533</v>
      </c>
      <c r="M192" s="27"/>
      <c r="N192" s="18"/>
    </row>
    <row r="193" spans="1:14" ht="40.5" customHeight="1">
      <c r="A193" s="27">
        <v>189</v>
      </c>
      <c r="B193" s="27" t="s">
        <v>10683</v>
      </c>
      <c r="C193" s="27" t="s">
        <v>10684</v>
      </c>
      <c r="D193" s="27" t="s">
        <v>1187</v>
      </c>
      <c r="E193" s="27">
        <v>1</v>
      </c>
      <c r="F193" s="28">
        <v>2300</v>
      </c>
      <c r="G193" s="27">
        <v>692</v>
      </c>
      <c r="H193" s="27" t="s">
        <v>2161</v>
      </c>
      <c r="I193" s="28">
        <v>115000</v>
      </c>
      <c r="J193" s="27" t="s">
        <v>4935</v>
      </c>
      <c r="K193" s="27" t="s">
        <v>8532</v>
      </c>
      <c r="L193" s="27" t="s">
        <v>10685</v>
      </c>
      <c r="M193" s="27"/>
      <c r="N193" s="18"/>
    </row>
    <row r="194" spans="1:14" ht="37.5" customHeight="1">
      <c r="A194" s="27">
        <v>190</v>
      </c>
      <c r="B194" s="27" t="s">
        <v>8514</v>
      </c>
      <c r="C194" s="27" t="s">
        <v>8515</v>
      </c>
      <c r="D194" s="27" t="s">
        <v>1187</v>
      </c>
      <c r="E194" s="27">
        <v>1</v>
      </c>
      <c r="F194" s="28">
        <v>1000</v>
      </c>
      <c r="G194" s="27">
        <v>216</v>
      </c>
      <c r="H194" s="27" t="s">
        <v>8087</v>
      </c>
      <c r="I194" s="28">
        <v>30000</v>
      </c>
      <c r="J194" s="27" t="s">
        <v>1193</v>
      </c>
      <c r="K194" s="27" t="s">
        <v>8516</v>
      </c>
      <c r="L194" s="27" t="s">
        <v>7600</v>
      </c>
      <c r="M194" s="27"/>
      <c r="N194" s="18"/>
    </row>
    <row r="195" spans="1:14" ht="24">
      <c r="A195" s="27">
        <v>191</v>
      </c>
      <c r="B195" s="27" t="s">
        <v>9590</v>
      </c>
      <c r="C195" s="27" t="s">
        <v>9591</v>
      </c>
      <c r="D195" s="27" t="s">
        <v>1187</v>
      </c>
      <c r="E195" s="27">
        <v>1</v>
      </c>
      <c r="F195" s="28">
        <v>1030</v>
      </c>
      <c r="G195" s="27">
        <v>344</v>
      </c>
      <c r="H195" s="27" t="s">
        <v>8087</v>
      </c>
      <c r="I195" s="28">
        <v>46000</v>
      </c>
      <c r="J195" s="27" t="s">
        <v>1193</v>
      </c>
      <c r="K195" s="27" t="s">
        <v>8516</v>
      </c>
      <c r="L195" s="27" t="s">
        <v>7600</v>
      </c>
      <c r="M195" s="27"/>
      <c r="N195" s="18"/>
    </row>
    <row r="196" spans="1:14" ht="39" customHeight="1">
      <c r="A196" s="27">
        <v>192</v>
      </c>
      <c r="B196" s="27" t="s">
        <v>9592</v>
      </c>
      <c r="C196" s="27" t="s">
        <v>9593</v>
      </c>
      <c r="D196" s="27" t="s">
        <v>1187</v>
      </c>
      <c r="E196" s="27" t="s">
        <v>8163</v>
      </c>
      <c r="F196" s="28">
        <v>1000</v>
      </c>
      <c r="G196" s="27">
        <v>248</v>
      </c>
      <c r="H196" s="27" t="s">
        <v>8087</v>
      </c>
      <c r="I196" s="28">
        <v>29000</v>
      </c>
      <c r="J196" s="27" t="s">
        <v>4935</v>
      </c>
      <c r="K196" s="27" t="s">
        <v>8516</v>
      </c>
      <c r="L196" s="27" t="s">
        <v>7600</v>
      </c>
      <c r="M196" s="27"/>
      <c r="N196" s="18"/>
    </row>
    <row r="197" spans="1:14" ht="24">
      <c r="A197" s="27">
        <v>193</v>
      </c>
      <c r="B197" s="27" t="s">
        <v>9594</v>
      </c>
      <c r="C197" s="27" t="s">
        <v>2744</v>
      </c>
      <c r="D197" s="27" t="s">
        <v>1187</v>
      </c>
      <c r="E197" s="27" t="s">
        <v>8163</v>
      </c>
      <c r="F197" s="28">
        <v>3000</v>
      </c>
      <c r="G197" s="27">
        <v>388</v>
      </c>
      <c r="H197" s="27" t="s">
        <v>8076</v>
      </c>
      <c r="I197" s="28">
        <v>37000</v>
      </c>
      <c r="J197" s="27" t="s">
        <v>4935</v>
      </c>
      <c r="K197" s="27" t="s">
        <v>8516</v>
      </c>
      <c r="L197" s="27" t="s">
        <v>7600</v>
      </c>
      <c r="M197" s="27"/>
      <c r="N197" s="18"/>
    </row>
    <row r="198" spans="1:14" ht="36">
      <c r="A198" s="27">
        <v>194</v>
      </c>
      <c r="B198" s="27" t="s">
        <v>8521</v>
      </c>
      <c r="C198" s="27" t="s">
        <v>8522</v>
      </c>
      <c r="D198" s="27" t="s">
        <v>1187</v>
      </c>
      <c r="E198" s="27">
        <v>1</v>
      </c>
      <c r="F198" s="28">
        <v>508</v>
      </c>
      <c r="G198" s="27">
        <v>216</v>
      </c>
      <c r="H198" s="27" t="s">
        <v>8087</v>
      </c>
      <c r="I198" s="28">
        <v>30000</v>
      </c>
      <c r="J198" s="27" t="s">
        <v>1193</v>
      </c>
      <c r="K198" s="27" t="s">
        <v>8523</v>
      </c>
      <c r="L198" s="27" t="s">
        <v>7600</v>
      </c>
      <c r="M198" s="27"/>
      <c r="N198" s="18"/>
    </row>
    <row r="199" spans="1:14" ht="84">
      <c r="A199" s="27">
        <v>195</v>
      </c>
      <c r="B199" s="27" t="s">
        <v>8504</v>
      </c>
      <c r="C199" s="27" t="s">
        <v>9587</v>
      </c>
      <c r="D199" s="27" t="s">
        <v>1187</v>
      </c>
      <c r="E199" s="27">
        <v>1</v>
      </c>
      <c r="F199" s="28">
        <v>600</v>
      </c>
      <c r="G199" s="27">
        <v>444</v>
      </c>
      <c r="H199" s="27" t="s">
        <v>8087</v>
      </c>
      <c r="I199" s="28">
        <v>58000</v>
      </c>
      <c r="J199" s="27" t="s">
        <v>70</v>
      </c>
      <c r="K199" s="27" t="s">
        <v>8523</v>
      </c>
      <c r="L199" s="27" t="s">
        <v>7600</v>
      </c>
      <c r="M199" s="27"/>
      <c r="N199" s="18"/>
    </row>
    <row r="200" spans="1:14" ht="24">
      <c r="A200" s="27">
        <v>196</v>
      </c>
      <c r="B200" s="27" t="s">
        <v>10686</v>
      </c>
      <c r="C200" s="27" t="s">
        <v>2744</v>
      </c>
      <c r="D200" s="27" t="s">
        <v>1187</v>
      </c>
      <c r="E200" s="27">
        <v>1</v>
      </c>
      <c r="F200" s="28">
        <v>830</v>
      </c>
      <c r="G200" s="27">
        <v>512</v>
      </c>
      <c r="H200" s="27" t="s">
        <v>2161</v>
      </c>
      <c r="I200" s="28">
        <v>88000</v>
      </c>
      <c r="J200" s="27" t="s">
        <v>4935</v>
      </c>
      <c r="K200" s="27" t="s">
        <v>8523</v>
      </c>
      <c r="L200" s="27" t="s">
        <v>7600</v>
      </c>
      <c r="M200" s="27"/>
      <c r="N200" s="18"/>
    </row>
    <row r="201" spans="1:14" ht="48">
      <c r="A201" s="27">
        <v>197</v>
      </c>
      <c r="B201" s="27" t="s">
        <v>10692</v>
      </c>
      <c r="C201" s="27" t="s">
        <v>2744</v>
      </c>
      <c r="D201" s="27" t="s">
        <v>1187</v>
      </c>
      <c r="E201" s="27">
        <v>1</v>
      </c>
      <c r="F201" s="28">
        <v>870</v>
      </c>
      <c r="G201" s="27">
        <v>108</v>
      </c>
      <c r="H201" s="27" t="s">
        <v>8076</v>
      </c>
      <c r="I201" s="28">
        <v>14000</v>
      </c>
      <c r="J201" s="27" t="s">
        <v>4935</v>
      </c>
      <c r="K201" s="27" t="s">
        <v>8523</v>
      </c>
      <c r="L201" s="27" t="s">
        <v>7600</v>
      </c>
      <c r="M201" s="27"/>
      <c r="N201" s="18"/>
    </row>
    <row r="202" spans="1:14" ht="42.75" customHeight="1">
      <c r="A202" s="27">
        <v>198</v>
      </c>
      <c r="B202" s="27" t="s">
        <v>8501</v>
      </c>
      <c r="C202" s="27" t="s">
        <v>8502</v>
      </c>
      <c r="D202" s="27" t="s">
        <v>1421</v>
      </c>
      <c r="E202" s="27">
        <v>1</v>
      </c>
      <c r="F202" s="28">
        <v>500</v>
      </c>
      <c r="G202" s="27">
        <v>262</v>
      </c>
      <c r="H202" s="27" t="s">
        <v>8076</v>
      </c>
      <c r="I202" s="28">
        <v>0</v>
      </c>
      <c r="J202" s="27" t="s">
        <v>36</v>
      </c>
      <c r="K202" s="27" t="s">
        <v>8512</v>
      </c>
      <c r="L202" s="27" t="s">
        <v>8503</v>
      </c>
      <c r="M202" s="27"/>
      <c r="N202" s="18"/>
    </row>
    <row r="203" spans="1:14" ht="33.75" customHeight="1">
      <c r="A203" s="27">
        <v>199</v>
      </c>
      <c r="B203" s="27" t="s">
        <v>1503</v>
      </c>
      <c r="C203" s="27" t="s">
        <v>8511</v>
      </c>
      <c r="D203" s="27" t="s">
        <v>1187</v>
      </c>
      <c r="E203" s="27">
        <v>1</v>
      </c>
      <c r="F203" s="28">
        <v>500</v>
      </c>
      <c r="G203" s="27">
        <v>224</v>
      </c>
      <c r="H203" s="27" t="s">
        <v>8087</v>
      </c>
      <c r="I203" s="28">
        <v>31000</v>
      </c>
      <c r="J203" s="27" t="s">
        <v>6441</v>
      </c>
      <c r="K203" s="27" t="s">
        <v>8512</v>
      </c>
      <c r="L203" s="27" t="s">
        <v>7600</v>
      </c>
      <c r="M203" s="27"/>
      <c r="N203" s="18"/>
    </row>
    <row r="204" spans="1:14" ht="46.5" customHeight="1">
      <c r="A204" s="27">
        <v>200</v>
      </c>
      <c r="B204" s="27" t="s">
        <v>7553</v>
      </c>
      <c r="C204" s="27" t="s">
        <v>7554</v>
      </c>
      <c r="D204" s="27" t="s">
        <v>1187</v>
      </c>
      <c r="E204" s="27">
        <v>1</v>
      </c>
      <c r="F204" s="28">
        <v>650</v>
      </c>
      <c r="G204" s="27">
        <v>840</v>
      </c>
      <c r="H204" s="27" t="s">
        <v>8087</v>
      </c>
      <c r="I204" s="28">
        <v>108000</v>
      </c>
      <c r="J204" s="27" t="s">
        <v>1193</v>
      </c>
      <c r="K204" s="27" t="s">
        <v>8512</v>
      </c>
      <c r="L204" s="27" t="s">
        <v>7600</v>
      </c>
      <c r="M204" s="27"/>
      <c r="N204" s="18"/>
    </row>
    <row r="205" spans="1:14" ht="183" customHeight="1">
      <c r="A205" s="27">
        <v>201</v>
      </c>
      <c r="B205" s="27" t="s">
        <v>11256</v>
      </c>
      <c r="C205" s="27" t="s">
        <v>11257</v>
      </c>
      <c r="D205" s="27" t="s">
        <v>1162</v>
      </c>
      <c r="E205" s="27">
        <v>1</v>
      </c>
      <c r="F205" s="28">
        <v>600</v>
      </c>
      <c r="G205" s="27">
        <v>290</v>
      </c>
      <c r="H205" s="27" t="s">
        <v>8087</v>
      </c>
      <c r="I205" s="28">
        <v>0</v>
      </c>
      <c r="J205" s="27" t="s">
        <v>1193</v>
      </c>
      <c r="K205" s="121">
        <v>39965</v>
      </c>
      <c r="L205" s="27" t="s">
        <v>11255</v>
      </c>
      <c r="M205" s="27" t="s">
        <v>10200</v>
      </c>
      <c r="N205" s="18"/>
    </row>
    <row r="206" spans="1:14" ht="40.5" customHeight="1">
      <c r="A206" s="27">
        <v>202</v>
      </c>
      <c r="B206" s="27" t="s">
        <v>9109</v>
      </c>
      <c r="C206" s="27" t="s">
        <v>2744</v>
      </c>
      <c r="D206" s="27" t="s">
        <v>1187</v>
      </c>
      <c r="E206" s="27">
        <v>1</v>
      </c>
      <c r="F206" s="28">
        <v>1000</v>
      </c>
      <c r="G206" s="27">
        <v>616</v>
      </c>
      <c r="H206" s="27" t="s">
        <v>2161</v>
      </c>
      <c r="I206" s="28">
        <v>105000</v>
      </c>
      <c r="J206" s="27" t="s">
        <v>4935</v>
      </c>
      <c r="K206" s="121">
        <v>39965</v>
      </c>
      <c r="L206" s="27" t="s">
        <v>7600</v>
      </c>
      <c r="M206" s="27"/>
      <c r="N206" s="18"/>
    </row>
    <row r="207" spans="1:14" ht="51" customHeight="1">
      <c r="A207" s="27">
        <v>203</v>
      </c>
      <c r="B207" s="27" t="s">
        <v>9110</v>
      </c>
      <c r="C207" s="27" t="s">
        <v>10208</v>
      </c>
      <c r="D207" s="27" t="s">
        <v>1187</v>
      </c>
      <c r="E207" s="27">
        <v>1</v>
      </c>
      <c r="F207" s="28">
        <v>500</v>
      </c>
      <c r="G207" s="27">
        <v>400</v>
      </c>
      <c r="H207" s="27" t="s">
        <v>8087</v>
      </c>
      <c r="I207" s="28">
        <v>52000</v>
      </c>
      <c r="J207" s="27" t="s">
        <v>1193</v>
      </c>
      <c r="K207" s="121">
        <v>39965</v>
      </c>
      <c r="L207" s="27" t="s">
        <v>7600</v>
      </c>
      <c r="M207" s="27"/>
      <c r="N207" s="18"/>
    </row>
    <row r="208" spans="1:14" ht="55.5" customHeight="1">
      <c r="A208" s="27">
        <v>204</v>
      </c>
      <c r="B208" s="27" t="s">
        <v>3513</v>
      </c>
      <c r="C208" s="27" t="s">
        <v>5794</v>
      </c>
      <c r="D208" s="27" t="s">
        <v>1187</v>
      </c>
      <c r="E208" s="27">
        <v>1</v>
      </c>
      <c r="F208" s="28">
        <v>720</v>
      </c>
      <c r="G208" s="27">
        <v>380</v>
      </c>
      <c r="H208" s="27" t="s">
        <v>5795</v>
      </c>
      <c r="I208" s="28">
        <v>50000</v>
      </c>
      <c r="J208" s="27" t="s">
        <v>6441</v>
      </c>
      <c r="K208" s="121">
        <v>39966</v>
      </c>
      <c r="L208" s="27" t="s">
        <v>7600</v>
      </c>
      <c r="M208" s="27" t="s">
        <v>10179</v>
      </c>
      <c r="N208" s="18"/>
    </row>
    <row r="209" spans="1:14" ht="51.75" customHeight="1">
      <c r="A209" s="27">
        <v>205</v>
      </c>
      <c r="B209" s="27" t="s">
        <v>8196</v>
      </c>
      <c r="C209" s="27" t="s">
        <v>2744</v>
      </c>
      <c r="D209" s="27" t="s">
        <v>1187</v>
      </c>
      <c r="E209" s="27">
        <v>1</v>
      </c>
      <c r="F209" s="28">
        <v>850</v>
      </c>
      <c r="G209" s="27">
        <v>108</v>
      </c>
      <c r="H209" s="27" t="s">
        <v>8076</v>
      </c>
      <c r="I209" s="28">
        <v>14000</v>
      </c>
      <c r="J209" s="27" t="s">
        <v>4935</v>
      </c>
      <c r="K209" s="121">
        <v>39966</v>
      </c>
      <c r="L209" s="27" t="s">
        <v>9084</v>
      </c>
      <c r="M209" s="27"/>
      <c r="N209" s="18"/>
    </row>
    <row r="210" spans="1:14" ht="60" customHeight="1">
      <c r="A210" s="27">
        <v>206</v>
      </c>
      <c r="B210" s="27" t="s">
        <v>7131</v>
      </c>
      <c r="C210" s="27" t="s">
        <v>7132</v>
      </c>
      <c r="D210" s="27" t="s">
        <v>1187</v>
      </c>
      <c r="E210" s="27">
        <v>1</v>
      </c>
      <c r="F210" s="28">
        <v>500</v>
      </c>
      <c r="G210" s="27">
        <v>276</v>
      </c>
      <c r="H210" s="27" t="s">
        <v>8087</v>
      </c>
      <c r="I210" s="28">
        <v>37000</v>
      </c>
      <c r="J210" s="27" t="s">
        <v>36</v>
      </c>
      <c r="K210" s="121">
        <v>39966</v>
      </c>
      <c r="L210" s="27" t="s">
        <v>9084</v>
      </c>
      <c r="M210" s="27" t="s">
        <v>7133</v>
      </c>
      <c r="N210" s="18"/>
    </row>
    <row r="211" spans="1:14" ht="54" customHeight="1">
      <c r="A211" s="27">
        <v>207</v>
      </c>
      <c r="B211" s="27" t="s">
        <v>4295</v>
      </c>
      <c r="C211" s="27" t="s">
        <v>2744</v>
      </c>
      <c r="D211" s="27" t="s">
        <v>1187</v>
      </c>
      <c r="E211" s="27" t="s">
        <v>8163</v>
      </c>
      <c r="F211" s="28">
        <v>3000</v>
      </c>
      <c r="G211" s="27">
        <v>192</v>
      </c>
      <c r="H211" s="27" t="s">
        <v>8076</v>
      </c>
      <c r="I211" s="28">
        <v>18000</v>
      </c>
      <c r="J211" s="27" t="s">
        <v>4935</v>
      </c>
      <c r="K211" s="121">
        <v>39967</v>
      </c>
      <c r="L211" s="27" t="s">
        <v>7600</v>
      </c>
      <c r="M211" s="27"/>
      <c r="N211" s="18"/>
    </row>
    <row r="212" spans="1:14" ht="63.75" customHeight="1">
      <c r="A212" s="27">
        <v>208</v>
      </c>
      <c r="B212" s="27" t="s">
        <v>6004</v>
      </c>
      <c r="C212" s="27" t="s">
        <v>2744</v>
      </c>
      <c r="D212" s="27" t="s">
        <v>1187</v>
      </c>
      <c r="E212" s="27" t="s">
        <v>8163</v>
      </c>
      <c r="F212" s="28">
        <v>6000</v>
      </c>
      <c r="G212" s="27">
        <v>60</v>
      </c>
      <c r="H212" s="27" t="s">
        <v>8076</v>
      </c>
      <c r="I212" s="28">
        <v>9500</v>
      </c>
      <c r="J212" s="27" t="s">
        <v>4935</v>
      </c>
      <c r="K212" s="121">
        <v>39967</v>
      </c>
      <c r="L212" s="27" t="s">
        <v>7600</v>
      </c>
      <c r="M212" s="27"/>
      <c r="N212" s="18"/>
    </row>
    <row r="213" spans="1:14" ht="98.25" customHeight="1">
      <c r="A213" s="27">
        <v>209</v>
      </c>
      <c r="B213" s="27" t="s">
        <v>9708</v>
      </c>
      <c r="C213" s="27" t="s">
        <v>2744</v>
      </c>
      <c r="D213" s="27" t="s">
        <v>1187</v>
      </c>
      <c r="E213" s="27" t="s">
        <v>8163</v>
      </c>
      <c r="F213" s="28">
        <v>2000</v>
      </c>
      <c r="G213" s="27">
        <v>28</v>
      </c>
      <c r="H213" s="27" t="s">
        <v>8076</v>
      </c>
      <c r="I213" s="28">
        <v>5000</v>
      </c>
      <c r="J213" s="27" t="s">
        <v>4935</v>
      </c>
      <c r="K213" s="121">
        <v>39967</v>
      </c>
      <c r="L213" s="27" t="s">
        <v>7600</v>
      </c>
      <c r="M213" s="27"/>
      <c r="N213" s="18"/>
    </row>
    <row r="214" spans="1:14" ht="107.25" customHeight="1">
      <c r="A214" s="27">
        <v>210</v>
      </c>
      <c r="B214" s="27" t="s">
        <v>1196</v>
      </c>
      <c r="C214" s="27" t="s">
        <v>2744</v>
      </c>
      <c r="D214" s="27" t="s">
        <v>1187</v>
      </c>
      <c r="E214" s="27" t="s">
        <v>8163</v>
      </c>
      <c r="F214" s="28">
        <v>3000</v>
      </c>
      <c r="G214" s="27">
        <v>148</v>
      </c>
      <c r="H214" s="27" t="s">
        <v>8076</v>
      </c>
      <c r="I214" s="28">
        <v>19000</v>
      </c>
      <c r="J214" s="27" t="s">
        <v>4935</v>
      </c>
      <c r="K214" s="121">
        <v>39967</v>
      </c>
      <c r="L214" s="27" t="s">
        <v>7600</v>
      </c>
      <c r="M214" s="27"/>
      <c r="N214" s="18"/>
    </row>
    <row r="215" spans="1:14" ht="102" customHeight="1">
      <c r="A215" s="27">
        <v>211</v>
      </c>
      <c r="B215" s="27" t="s">
        <v>7438</v>
      </c>
      <c r="C215" s="27" t="s">
        <v>8513</v>
      </c>
      <c r="D215" s="27" t="s">
        <v>1162</v>
      </c>
      <c r="E215" s="27">
        <v>1</v>
      </c>
      <c r="F215" s="28">
        <v>800</v>
      </c>
      <c r="G215" s="27">
        <v>202</v>
      </c>
      <c r="H215" s="27" t="s">
        <v>8087</v>
      </c>
      <c r="I215" s="28">
        <v>0</v>
      </c>
      <c r="J215" s="27" t="s">
        <v>2724</v>
      </c>
      <c r="K215" s="121">
        <v>39968</v>
      </c>
      <c r="L215" s="27" t="s">
        <v>9274</v>
      </c>
      <c r="M215" s="27"/>
      <c r="N215" s="18"/>
    </row>
    <row r="216" spans="1:14" ht="84">
      <c r="A216" s="27">
        <v>212</v>
      </c>
      <c r="B216" s="27" t="s">
        <v>4085</v>
      </c>
      <c r="C216" s="27" t="s">
        <v>2744</v>
      </c>
      <c r="D216" s="27" t="s">
        <v>1187</v>
      </c>
      <c r="E216" s="27">
        <v>1</v>
      </c>
      <c r="F216" s="28">
        <v>650</v>
      </c>
      <c r="G216" s="27">
        <v>188</v>
      </c>
      <c r="H216" s="27" t="s">
        <v>8076</v>
      </c>
      <c r="I216" s="28">
        <v>22000</v>
      </c>
      <c r="J216" s="27" t="s">
        <v>4935</v>
      </c>
      <c r="K216" s="121">
        <v>39969</v>
      </c>
      <c r="L216" s="27" t="s">
        <v>4651</v>
      </c>
      <c r="M216" s="27"/>
      <c r="N216" s="18"/>
    </row>
    <row r="217" spans="1:14" ht="45.75" customHeight="1">
      <c r="A217" s="27">
        <v>213</v>
      </c>
      <c r="B217" s="27" t="s">
        <v>8528</v>
      </c>
      <c r="C217" s="27" t="s">
        <v>8529</v>
      </c>
      <c r="D217" s="27" t="s">
        <v>1187</v>
      </c>
      <c r="E217" s="27">
        <v>1</v>
      </c>
      <c r="F217" s="28">
        <v>640</v>
      </c>
      <c r="G217" s="27">
        <v>512</v>
      </c>
      <c r="H217" s="27" t="s">
        <v>8087</v>
      </c>
      <c r="I217" s="28">
        <v>66000</v>
      </c>
      <c r="J217" s="27" t="s">
        <v>70</v>
      </c>
      <c r="K217" s="121">
        <v>39969</v>
      </c>
      <c r="L217" s="27" t="s">
        <v>8530</v>
      </c>
      <c r="M217" s="27"/>
      <c r="N217" s="18"/>
    </row>
    <row r="218" spans="1:14" ht="65.25" customHeight="1">
      <c r="A218" s="27">
        <v>214</v>
      </c>
      <c r="B218" s="27" t="s">
        <v>9784</v>
      </c>
      <c r="C218" s="27" t="s">
        <v>9785</v>
      </c>
      <c r="D218" s="27" t="s">
        <v>1162</v>
      </c>
      <c r="E218" s="27">
        <v>1</v>
      </c>
      <c r="F218" s="28">
        <v>500</v>
      </c>
      <c r="G218" s="27">
        <v>786</v>
      </c>
      <c r="H218" s="27" t="s">
        <v>3701</v>
      </c>
      <c r="I218" s="28">
        <v>0</v>
      </c>
      <c r="J218" s="27" t="s">
        <v>70</v>
      </c>
      <c r="K218" s="121">
        <v>39971</v>
      </c>
      <c r="L218" s="27" t="s">
        <v>4359</v>
      </c>
      <c r="M218" s="27"/>
      <c r="N218" s="18"/>
    </row>
    <row r="219" spans="1:14" ht="32.25" customHeight="1">
      <c r="A219" s="27">
        <v>215</v>
      </c>
      <c r="B219" s="27" t="s">
        <v>7795</v>
      </c>
      <c r="C219" s="27" t="s">
        <v>5496</v>
      </c>
      <c r="D219" s="27" t="s">
        <v>1187</v>
      </c>
      <c r="E219" s="27">
        <v>1</v>
      </c>
      <c r="F219" s="28">
        <v>530</v>
      </c>
      <c r="G219" s="27">
        <v>272</v>
      </c>
      <c r="H219" s="27" t="s">
        <v>8087</v>
      </c>
      <c r="I219" s="28">
        <v>37000</v>
      </c>
      <c r="J219" s="27" t="s">
        <v>4935</v>
      </c>
      <c r="K219" s="121">
        <v>39971</v>
      </c>
      <c r="L219" s="27" t="s">
        <v>9084</v>
      </c>
      <c r="M219" s="27"/>
      <c r="N219" s="18"/>
    </row>
    <row r="220" spans="1:14" ht="32.25" customHeight="1">
      <c r="A220" s="27">
        <v>216</v>
      </c>
      <c r="B220" s="27" t="s">
        <v>7546</v>
      </c>
      <c r="C220" s="27" t="s">
        <v>7547</v>
      </c>
      <c r="D220" s="27" t="s">
        <v>1187</v>
      </c>
      <c r="E220" s="27">
        <v>1</v>
      </c>
      <c r="F220" s="28">
        <v>600</v>
      </c>
      <c r="G220" s="27">
        <v>156</v>
      </c>
      <c r="H220" s="27" t="s">
        <v>8076</v>
      </c>
      <c r="I220" s="28">
        <v>17000</v>
      </c>
      <c r="J220" s="27" t="s">
        <v>4935</v>
      </c>
      <c r="K220" s="121">
        <v>39971</v>
      </c>
      <c r="L220" s="27" t="s">
        <v>7600</v>
      </c>
      <c r="M220" s="27"/>
      <c r="N220" s="18"/>
    </row>
    <row r="221" spans="1:14" ht="45.75" customHeight="1">
      <c r="A221" s="27">
        <v>217</v>
      </c>
      <c r="B221" s="27" t="s">
        <v>10888</v>
      </c>
      <c r="C221" s="27" t="s">
        <v>10889</v>
      </c>
      <c r="D221" s="27" t="s">
        <v>1187</v>
      </c>
      <c r="E221" s="27" t="s">
        <v>8163</v>
      </c>
      <c r="F221" s="28">
        <v>800</v>
      </c>
      <c r="G221" s="27">
        <v>480</v>
      </c>
      <c r="H221" s="27" t="s">
        <v>8087</v>
      </c>
      <c r="I221" s="28">
        <v>62000</v>
      </c>
      <c r="J221" s="27" t="s">
        <v>4935</v>
      </c>
      <c r="K221" s="121">
        <v>39971</v>
      </c>
      <c r="L221" s="27" t="s">
        <v>7600</v>
      </c>
      <c r="M221" s="27"/>
      <c r="N221" s="18"/>
    </row>
    <row r="222" spans="1:14" ht="36">
      <c r="A222" s="27">
        <v>218</v>
      </c>
      <c r="B222" s="27" t="s">
        <v>7954</v>
      </c>
      <c r="C222" s="27" t="s">
        <v>5740</v>
      </c>
      <c r="D222" s="27" t="s">
        <v>1187</v>
      </c>
      <c r="E222" s="27">
        <v>1</v>
      </c>
      <c r="F222" s="28">
        <v>650</v>
      </c>
      <c r="G222" s="27">
        <v>524</v>
      </c>
      <c r="H222" s="27" t="s">
        <v>1228</v>
      </c>
      <c r="I222" s="28">
        <v>77000</v>
      </c>
      <c r="J222" s="27" t="s">
        <v>1193</v>
      </c>
      <c r="K222" s="121">
        <v>39974</v>
      </c>
      <c r="L222" s="27" t="s">
        <v>6025</v>
      </c>
      <c r="M222" s="27"/>
      <c r="N222" s="18"/>
    </row>
    <row r="223" spans="1:14" ht="49.5" customHeight="1">
      <c r="A223" s="27">
        <v>219</v>
      </c>
      <c r="B223" s="27" t="s">
        <v>1781</v>
      </c>
      <c r="C223" s="27" t="s">
        <v>1782</v>
      </c>
      <c r="D223" s="27" t="s">
        <v>1187</v>
      </c>
      <c r="E223" s="27" t="s">
        <v>8163</v>
      </c>
      <c r="F223" s="28">
        <v>925</v>
      </c>
      <c r="G223" s="27">
        <v>520</v>
      </c>
      <c r="H223" s="27" t="s">
        <v>8087</v>
      </c>
      <c r="I223" s="28">
        <v>104000</v>
      </c>
      <c r="J223" s="27" t="s">
        <v>60</v>
      </c>
      <c r="K223" s="27" t="s">
        <v>1783</v>
      </c>
      <c r="L223" s="27" t="s">
        <v>1784</v>
      </c>
      <c r="M223" s="27"/>
      <c r="N223" s="18"/>
    </row>
    <row r="224" spans="1:14" ht="49.5" customHeight="1">
      <c r="A224" s="27">
        <v>220</v>
      </c>
      <c r="B224" s="27" t="s">
        <v>1773</v>
      </c>
      <c r="C224" s="27" t="s">
        <v>5199</v>
      </c>
      <c r="D224" s="27" t="s">
        <v>1187</v>
      </c>
      <c r="E224" s="27">
        <v>1</v>
      </c>
      <c r="F224" s="28">
        <v>580</v>
      </c>
      <c r="G224" s="27">
        <v>256</v>
      </c>
      <c r="H224" s="27" t="s">
        <v>5200</v>
      </c>
      <c r="I224" s="28">
        <v>35000</v>
      </c>
      <c r="J224" s="27" t="s">
        <v>1193</v>
      </c>
      <c r="K224" s="27" t="s">
        <v>1783</v>
      </c>
      <c r="L224" s="27" t="s">
        <v>7600</v>
      </c>
      <c r="M224" s="27"/>
      <c r="N224" s="18"/>
    </row>
    <row r="225" spans="1:14" ht="36">
      <c r="A225" s="27">
        <v>221</v>
      </c>
      <c r="B225" s="27" t="s">
        <v>5490</v>
      </c>
      <c r="C225" s="27" t="s">
        <v>5491</v>
      </c>
      <c r="D225" s="27" t="s">
        <v>1187</v>
      </c>
      <c r="E225" s="27">
        <v>1</v>
      </c>
      <c r="F225" s="28">
        <v>580</v>
      </c>
      <c r="G225" s="27">
        <v>112</v>
      </c>
      <c r="H225" s="27" t="s">
        <v>8076</v>
      </c>
      <c r="I225" s="28">
        <v>15000</v>
      </c>
      <c r="J225" s="27" t="s">
        <v>11251</v>
      </c>
      <c r="K225" s="27" t="s">
        <v>1783</v>
      </c>
      <c r="L225" s="27" t="s">
        <v>7600</v>
      </c>
      <c r="M225" s="27"/>
      <c r="N225" s="18"/>
    </row>
    <row r="226" spans="1:14" ht="36">
      <c r="A226" s="27">
        <v>222</v>
      </c>
      <c r="B226" s="27" t="s">
        <v>10690</v>
      </c>
      <c r="C226" s="27" t="s">
        <v>2744</v>
      </c>
      <c r="D226" s="27" t="s">
        <v>1187</v>
      </c>
      <c r="E226" s="27">
        <v>1</v>
      </c>
      <c r="F226" s="28">
        <v>1000</v>
      </c>
      <c r="G226" s="27">
        <v>180</v>
      </c>
      <c r="H226" s="27" t="s">
        <v>8076</v>
      </c>
      <c r="I226" s="28">
        <v>21000</v>
      </c>
      <c r="J226" s="27" t="s">
        <v>4935</v>
      </c>
      <c r="K226" s="27" t="s">
        <v>10691</v>
      </c>
      <c r="L226" s="27" t="s">
        <v>7600</v>
      </c>
      <c r="M226" s="27"/>
      <c r="N226" s="18"/>
    </row>
    <row r="227" spans="1:14" ht="48">
      <c r="A227" s="27">
        <v>223</v>
      </c>
      <c r="B227" s="27" t="s">
        <v>10693</v>
      </c>
      <c r="C227" s="27" t="s">
        <v>10694</v>
      </c>
      <c r="D227" s="27" t="s">
        <v>1187</v>
      </c>
      <c r="E227" s="27" t="s">
        <v>8163</v>
      </c>
      <c r="F227" s="28">
        <v>800</v>
      </c>
      <c r="G227" s="27">
        <v>212</v>
      </c>
      <c r="H227" s="27" t="s">
        <v>8076</v>
      </c>
      <c r="I227" s="28">
        <v>25000</v>
      </c>
      <c r="J227" s="27" t="s">
        <v>4935</v>
      </c>
      <c r="K227" s="27" t="s">
        <v>10691</v>
      </c>
      <c r="L227" s="27" t="s">
        <v>7600</v>
      </c>
      <c r="M227" s="27"/>
      <c r="N227" s="18"/>
    </row>
    <row r="228" spans="1:14" ht="36">
      <c r="A228" s="27">
        <v>224</v>
      </c>
      <c r="B228" s="27" t="s">
        <v>11098</v>
      </c>
      <c r="C228" s="27"/>
      <c r="D228" s="27" t="s">
        <v>1187</v>
      </c>
      <c r="E228" s="27">
        <v>1</v>
      </c>
      <c r="F228" s="28">
        <v>560</v>
      </c>
      <c r="G228" s="27">
        <v>220</v>
      </c>
      <c r="H228" s="27" t="s">
        <v>7638</v>
      </c>
      <c r="I228" s="28">
        <v>31000</v>
      </c>
      <c r="J228" s="27" t="s">
        <v>36</v>
      </c>
      <c r="K228" s="27" t="s">
        <v>10691</v>
      </c>
      <c r="L228" s="27" t="s">
        <v>7600</v>
      </c>
      <c r="M228" s="27"/>
      <c r="N228" s="18"/>
    </row>
    <row r="229" spans="1:14" ht="48">
      <c r="A229" s="27">
        <v>225</v>
      </c>
      <c r="B229" s="27" t="s">
        <v>1779</v>
      </c>
      <c r="C229" s="27" t="s">
        <v>1780</v>
      </c>
      <c r="D229" s="27" t="s">
        <v>1187</v>
      </c>
      <c r="E229" s="27">
        <v>1</v>
      </c>
      <c r="F229" s="28">
        <v>630</v>
      </c>
      <c r="G229" s="27">
        <v>144</v>
      </c>
      <c r="H229" s="27" t="s">
        <v>8076</v>
      </c>
      <c r="I229" s="28">
        <v>18000</v>
      </c>
      <c r="J229" s="27" t="s">
        <v>36</v>
      </c>
      <c r="K229" s="27" t="s">
        <v>10691</v>
      </c>
      <c r="L229" s="27" t="s">
        <v>4651</v>
      </c>
      <c r="M229" s="27"/>
      <c r="N229" s="18"/>
    </row>
    <row r="230" spans="1:14" ht="40.5" customHeight="1">
      <c r="A230" s="27">
        <v>226</v>
      </c>
      <c r="B230" s="27" t="s">
        <v>5225</v>
      </c>
      <c r="C230" s="27" t="s">
        <v>5226</v>
      </c>
      <c r="D230" s="27" t="s">
        <v>1187</v>
      </c>
      <c r="E230" s="27">
        <v>1</v>
      </c>
      <c r="F230" s="28">
        <v>780</v>
      </c>
      <c r="G230" s="27">
        <v>408</v>
      </c>
      <c r="H230" s="27" t="s">
        <v>8087</v>
      </c>
      <c r="I230" s="28">
        <v>53000</v>
      </c>
      <c r="J230" s="27" t="s">
        <v>1193</v>
      </c>
      <c r="K230" s="27" t="s">
        <v>10691</v>
      </c>
      <c r="L230" s="27" t="s">
        <v>7600</v>
      </c>
      <c r="M230" s="27"/>
      <c r="N230" s="18"/>
    </row>
    <row r="231" spans="1:14" ht="39" customHeight="1">
      <c r="A231" s="27">
        <v>227</v>
      </c>
      <c r="B231" s="27" t="s">
        <v>11100</v>
      </c>
      <c r="C231" s="27" t="s">
        <v>9719</v>
      </c>
      <c r="D231" s="27" t="s">
        <v>1187</v>
      </c>
      <c r="E231" s="27">
        <v>1</v>
      </c>
      <c r="F231" s="28">
        <v>650</v>
      </c>
      <c r="G231" s="27">
        <v>444</v>
      </c>
      <c r="H231" s="27" t="s">
        <v>8087</v>
      </c>
      <c r="I231" s="28">
        <v>58000</v>
      </c>
      <c r="J231" s="27" t="s">
        <v>60</v>
      </c>
      <c r="K231" s="27" t="s">
        <v>9720</v>
      </c>
      <c r="L231" s="27" t="s">
        <v>7600</v>
      </c>
      <c r="M231" s="27"/>
      <c r="N231" s="18"/>
    </row>
    <row r="232" spans="1:14" ht="45.75" customHeight="1">
      <c r="A232" s="27">
        <v>228</v>
      </c>
      <c r="B232" s="27" t="s">
        <v>12944</v>
      </c>
      <c r="C232" s="27"/>
      <c r="D232" s="27" t="s">
        <v>4204</v>
      </c>
      <c r="E232" s="27">
        <v>1</v>
      </c>
      <c r="F232" s="28">
        <v>1000</v>
      </c>
      <c r="G232" s="27">
        <v>304</v>
      </c>
      <c r="H232" s="27" t="s">
        <v>8087</v>
      </c>
      <c r="I232" s="28">
        <v>0</v>
      </c>
      <c r="J232" s="27" t="s">
        <v>1498</v>
      </c>
      <c r="K232" s="27" t="s">
        <v>12945</v>
      </c>
      <c r="L232" s="27" t="s">
        <v>11943</v>
      </c>
      <c r="M232" s="27" t="s">
        <v>9776</v>
      </c>
      <c r="N232" s="18"/>
    </row>
    <row r="233" spans="1:14" ht="84">
      <c r="A233" s="27">
        <v>229</v>
      </c>
      <c r="B233" s="27" t="s">
        <v>9677</v>
      </c>
      <c r="C233" s="27" t="s">
        <v>2744</v>
      </c>
      <c r="D233" s="27" t="s">
        <v>1187</v>
      </c>
      <c r="E233" s="27">
        <v>1</v>
      </c>
      <c r="F233" s="28">
        <v>750</v>
      </c>
      <c r="G233" s="27">
        <v>268</v>
      </c>
      <c r="H233" s="27" t="s">
        <v>8076</v>
      </c>
      <c r="I233" s="28">
        <v>30000</v>
      </c>
      <c r="J233" s="27" t="s">
        <v>4935</v>
      </c>
      <c r="K233" s="27" t="s">
        <v>10726</v>
      </c>
      <c r="L233" s="27" t="s">
        <v>7600</v>
      </c>
      <c r="M233" s="27"/>
      <c r="N233" s="18"/>
    </row>
    <row r="234" spans="1:14" ht="75" customHeight="1">
      <c r="A234" s="27">
        <v>230</v>
      </c>
      <c r="B234" s="27" t="s">
        <v>5227</v>
      </c>
      <c r="C234" s="27" t="s">
        <v>5228</v>
      </c>
      <c r="D234" s="27" t="s">
        <v>1187</v>
      </c>
      <c r="E234" s="27">
        <v>1</v>
      </c>
      <c r="F234" s="28">
        <v>550</v>
      </c>
      <c r="G234" s="27">
        <v>144</v>
      </c>
      <c r="H234" s="27" t="s">
        <v>8087</v>
      </c>
      <c r="I234" s="28">
        <v>21000</v>
      </c>
      <c r="J234" s="27" t="s">
        <v>1193</v>
      </c>
      <c r="K234" s="27" t="s">
        <v>10726</v>
      </c>
      <c r="L234" s="27" t="s">
        <v>7600</v>
      </c>
      <c r="M234" s="27"/>
      <c r="N234" s="18"/>
    </row>
    <row r="235" spans="1:14" ht="48">
      <c r="A235" s="27">
        <v>231</v>
      </c>
      <c r="B235" s="27" t="s">
        <v>10724</v>
      </c>
      <c r="C235" s="27" t="s">
        <v>10725</v>
      </c>
      <c r="D235" s="27" t="s">
        <v>4204</v>
      </c>
      <c r="E235" s="27">
        <v>1</v>
      </c>
      <c r="F235" s="28">
        <v>1000</v>
      </c>
      <c r="G235" s="27">
        <v>284</v>
      </c>
      <c r="H235" s="27" t="s">
        <v>8076</v>
      </c>
      <c r="I235" s="28">
        <v>0</v>
      </c>
      <c r="J235" s="27" t="s">
        <v>1188</v>
      </c>
      <c r="K235" s="27" t="s">
        <v>10726</v>
      </c>
      <c r="L235" s="27" t="s">
        <v>10719</v>
      </c>
      <c r="M235" s="27"/>
      <c r="N235" s="18"/>
    </row>
    <row r="236" spans="1:14" ht="42" customHeight="1">
      <c r="A236" s="27">
        <v>232</v>
      </c>
      <c r="B236" s="27" t="s">
        <v>11099</v>
      </c>
      <c r="C236" s="27" t="s">
        <v>4207</v>
      </c>
      <c r="D236" s="27" t="s">
        <v>4204</v>
      </c>
      <c r="E236" s="27">
        <v>1</v>
      </c>
      <c r="F236" s="28">
        <v>1000</v>
      </c>
      <c r="G236" s="27">
        <v>760</v>
      </c>
      <c r="H236" s="27" t="s">
        <v>1228</v>
      </c>
      <c r="I236" s="28">
        <v>0</v>
      </c>
      <c r="J236" s="27" t="s">
        <v>60</v>
      </c>
      <c r="K236" s="27" t="s">
        <v>10726</v>
      </c>
      <c r="L236" s="27" t="s">
        <v>11255</v>
      </c>
      <c r="M236" s="27"/>
      <c r="N236" s="18"/>
    </row>
    <row r="237" spans="1:14" ht="69.75" customHeight="1">
      <c r="A237" s="27">
        <v>233</v>
      </c>
      <c r="B237" s="27" t="s">
        <v>1787</v>
      </c>
      <c r="C237" s="27" t="s">
        <v>1788</v>
      </c>
      <c r="D237" s="27" t="s">
        <v>4204</v>
      </c>
      <c r="E237" s="27">
        <v>1</v>
      </c>
      <c r="F237" s="28">
        <v>1000</v>
      </c>
      <c r="G237" s="27">
        <v>498</v>
      </c>
      <c r="H237" s="27" t="s">
        <v>8087</v>
      </c>
      <c r="I237" s="28">
        <v>0</v>
      </c>
      <c r="J237" s="27" t="s">
        <v>1193</v>
      </c>
      <c r="K237" s="27" t="s">
        <v>10726</v>
      </c>
      <c r="L237" s="27" t="s">
        <v>11255</v>
      </c>
      <c r="M237" s="27"/>
      <c r="N237" s="18"/>
    </row>
    <row r="238" spans="1:14" ht="41.25" customHeight="1">
      <c r="A238" s="27">
        <v>234</v>
      </c>
      <c r="B238" s="27" t="s">
        <v>6550</v>
      </c>
      <c r="C238" s="27" t="s">
        <v>6014</v>
      </c>
      <c r="D238" s="27" t="s">
        <v>4204</v>
      </c>
      <c r="E238" s="27">
        <v>1</v>
      </c>
      <c r="F238" s="28">
        <v>1000</v>
      </c>
      <c r="G238" s="27">
        <v>1470</v>
      </c>
      <c r="H238" s="27" t="s">
        <v>1228</v>
      </c>
      <c r="I238" s="28">
        <v>0</v>
      </c>
      <c r="J238" s="27" t="s">
        <v>70</v>
      </c>
      <c r="K238" s="27" t="s">
        <v>10726</v>
      </c>
      <c r="L238" s="27" t="s">
        <v>11255</v>
      </c>
      <c r="M238" s="27"/>
      <c r="N238" s="18"/>
    </row>
    <row r="239" spans="1:14" ht="98.25" customHeight="1">
      <c r="A239" s="27">
        <v>235</v>
      </c>
      <c r="B239" s="27" t="s">
        <v>5240</v>
      </c>
      <c r="C239" s="27" t="s">
        <v>2744</v>
      </c>
      <c r="D239" s="27" t="s">
        <v>1187</v>
      </c>
      <c r="E239" s="27">
        <v>1</v>
      </c>
      <c r="F239" s="28">
        <v>670</v>
      </c>
      <c r="G239" s="27">
        <v>400</v>
      </c>
      <c r="H239" s="27" t="s">
        <v>8087</v>
      </c>
      <c r="I239" s="28">
        <v>52000</v>
      </c>
      <c r="J239" s="27" t="s">
        <v>4935</v>
      </c>
      <c r="K239" s="27" t="s">
        <v>5241</v>
      </c>
      <c r="L239" s="27" t="s">
        <v>7600</v>
      </c>
      <c r="M239" s="27"/>
      <c r="N239" s="18"/>
    </row>
    <row r="240" spans="1:14" ht="24">
      <c r="A240" s="27">
        <v>236</v>
      </c>
      <c r="B240" s="27" t="s">
        <v>7551</v>
      </c>
      <c r="C240" s="27" t="s">
        <v>7552</v>
      </c>
      <c r="D240" s="27" t="s">
        <v>1187</v>
      </c>
      <c r="E240" s="27">
        <v>1</v>
      </c>
      <c r="F240" s="28">
        <v>500</v>
      </c>
      <c r="G240" s="27">
        <v>384</v>
      </c>
      <c r="H240" s="27" t="s">
        <v>8087</v>
      </c>
      <c r="I240" s="28">
        <v>50000</v>
      </c>
      <c r="J240" s="27" t="s">
        <v>1188</v>
      </c>
      <c r="K240" s="27" t="s">
        <v>9723</v>
      </c>
      <c r="L240" s="27" t="s">
        <v>7600</v>
      </c>
      <c r="M240" s="27"/>
      <c r="N240" s="18"/>
    </row>
    <row r="241" spans="1:16" ht="36">
      <c r="A241" s="27">
        <v>237</v>
      </c>
      <c r="B241" s="27" t="s">
        <v>9721</v>
      </c>
      <c r="C241" s="27" t="s">
        <v>9722</v>
      </c>
      <c r="D241" s="27" t="s">
        <v>4204</v>
      </c>
      <c r="E241" s="27">
        <v>1</v>
      </c>
      <c r="F241" s="28">
        <v>1000</v>
      </c>
      <c r="G241" s="27">
        <v>480</v>
      </c>
      <c r="H241" s="27" t="s">
        <v>8087</v>
      </c>
      <c r="I241" s="28">
        <v>0</v>
      </c>
      <c r="J241" s="27" t="s">
        <v>60</v>
      </c>
      <c r="K241" s="27" t="s">
        <v>9723</v>
      </c>
      <c r="L241" s="27" t="s">
        <v>9724</v>
      </c>
      <c r="M241" s="27"/>
      <c r="N241" s="18"/>
    </row>
    <row r="242" spans="1:16" ht="59.25" customHeight="1">
      <c r="A242" s="27">
        <v>238</v>
      </c>
      <c r="B242" s="27" t="s">
        <v>5492</v>
      </c>
      <c r="C242" s="27" t="s">
        <v>5493</v>
      </c>
      <c r="D242" s="27" t="s">
        <v>1162</v>
      </c>
      <c r="E242" s="27">
        <v>1</v>
      </c>
      <c r="F242" s="28">
        <v>530</v>
      </c>
      <c r="G242" s="27">
        <v>302</v>
      </c>
      <c r="H242" s="27" t="s">
        <v>5494</v>
      </c>
      <c r="I242" s="28">
        <v>100000</v>
      </c>
      <c r="J242" s="27" t="s">
        <v>4935</v>
      </c>
      <c r="K242" s="27" t="s">
        <v>5495</v>
      </c>
      <c r="L242" s="27" t="s">
        <v>11255</v>
      </c>
      <c r="M242" s="27"/>
      <c r="N242" s="18"/>
    </row>
    <row r="243" spans="1:16" ht="24">
      <c r="A243" s="27">
        <v>239</v>
      </c>
      <c r="B243" s="27" t="s">
        <v>253</v>
      </c>
      <c r="C243" s="27" t="s">
        <v>254</v>
      </c>
      <c r="D243" s="27" t="s">
        <v>1187</v>
      </c>
      <c r="E243" s="27">
        <v>1</v>
      </c>
      <c r="F243" s="28">
        <v>600</v>
      </c>
      <c r="G243" s="27">
        <v>140</v>
      </c>
      <c r="H243" s="27" t="s">
        <v>8076</v>
      </c>
      <c r="I243" s="28">
        <v>17000</v>
      </c>
      <c r="J243" s="27" t="s">
        <v>11251</v>
      </c>
      <c r="K243" s="27" t="s">
        <v>255</v>
      </c>
      <c r="L243" s="27" t="s">
        <v>7600</v>
      </c>
      <c r="M243" s="27"/>
      <c r="N243" s="18"/>
    </row>
    <row r="244" spans="1:16" ht="47.25" customHeight="1">
      <c r="A244" s="27">
        <v>240</v>
      </c>
      <c r="B244" s="27" t="s">
        <v>295</v>
      </c>
      <c r="C244" s="27" t="s">
        <v>296</v>
      </c>
      <c r="D244" s="27" t="s">
        <v>1162</v>
      </c>
      <c r="E244" s="27">
        <v>1</v>
      </c>
      <c r="F244" s="28">
        <v>500</v>
      </c>
      <c r="G244" s="27">
        <v>228</v>
      </c>
      <c r="H244" s="27" t="s">
        <v>297</v>
      </c>
      <c r="I244" s="28">
        <v>0</v>
      </c>
      <c r="J244" s="27" t="s">
        <v>60</v>
      </c>
      <c r="K244" s="32" t="s">
        <v>5238</v>
      </c>
      <c r="L244" s="27" t="s">
        <v>11255</v>
      </c>
      <c r="M244" s="27"/>
      <c r="N244" s="18"/>
    </row>
    <row r="245" spans="1:16" ht="60">
      <c r="A245" s="27">
        <v>241</v>
      </c>
      <c r="B245" s="27" t="s">
        <v>6406</v>
      </c>
      <c r="C245" s="27" t="s">
        <v>296</v>
      </c>
      <c r="D245" s="27" t="s">
        <v>1162</v>
      </c>
      <c r="E245" s="27">
        <v>1</v>
      </c>
      <c r="F245" s="28">
        <v>500</v>
      </c>
      <c r="G245" s="27">
        <v>224</v>
      </c>
      <c r="H245" s="27" t="s">
        <v>297</v>
      </c>
      <c r="I245" s="28">
        <v>0</v>
      </c>
      <c r="J245" s="27" t="s">
        <v>60</v>
      </c>
      <c r="K245" s="32" t="s">
        <v>5238</v>
      </c>
      <c r="L245" s="27" t="s">
        <v>11255</v>
      </c>
      <c r="M245" s="27"/>
      <c r="N245" s="18"/>
    </row>
    <row r="246" spans="1:16" ht="48">
      <c r="A246" s="27">
        <v>242</v>
      </c>
      <c r="B246" s="27" t="s">
        <v>4505</v>
      </c>
      <c r="C246" s="27" t="s">
        <v>4506</v>
      </c>
      <c r="D246" s="27" t="s">
        <v>1162</v>
      </c>
      <c r="E246" s="27">
        <v>1</v>
      </c>
      <c r="F246" s="28">
        <v>300</v>
      </c>
      <c r="G246" s="27">
        <v>228</v>
      </c>
      <c r="H246" s="27" t="s">
        <v>8087</v>
      </c>
      <c r="I246" s="28">
        <v>0</v>
      </c>
      <c r="J246" s="27" t="s">
        <v>2724</v>
      </c>
      <c r="K246" s="32" t="s">
        <v>5238</v>
      </c>
      <c r="L246" s="27" t="s">
        <v>10348</v>
      </c>
      <c r="M246" s="27"/>
      <c r="N246" s="18"/>
    </row>
    <row r="247" spans="1:16" ht="36">
      <c r="A247" s="27">
        <v>243</v>
      </c>
      <c r="B247" s="27" t="s">
        <v>5236</v>
      </c>
      <c r="C247" s="27" t="s">
        <v>5237</v>
      </c>
      <c r="D247" s="27" t="s">
        <v>1421</v>
      </c>
      <c r="E247" s="27">
        <v>1</v>
      </c>
      <c r="F247" s="28">
        <v>1000</v>
      </c>
      <c r="G247" s="27">
        <v>128</v>
      </c>
      <c r="H247" s="27" t="s">
        <v>7151</v>
      </c>
      <c r="I247" s="28">
        <v>25000</v>
      </c>
      <c r="J247" s="27" t="s">
        <v>70</v>
      </c>
      <c r="K247" s="32" t="s">
        <v>5238</v>
      </c>
      <c r="L247" s="27" t="s">
        <v>5239</v>
      </c>
      <c r="M247" s="27"/>
      <c r="N247" s="18"/>
      <c r="O247" s="172"/>
      <c r="P247" s="172"/>
    </row>
    <row r="248" spans="1:16" ht="120">
      <c r="A248" s="27">
        <v>244</v>
      </c>
      <c r="B248" s="27" t="s">
        <v>3186</v>
      </c>
      <c r="C248" s="27" t="s">
        <v>318</v>
      </c>
      <c r="D248" s="27" t="s">
        <v>1421</v>
      </c>
      <c r="E248" s="27">
        <v>1</v>
      </c>
      <c r="F248" s="28">
        <v>800</v>
      </c>
      <c r="G248" s="27">
        <v>518</v>
      </c>
      <c r="H248" s="27" t="s">
        <v>3703</v>
      </c>
      <c r="I248" s="28">
        <v>250000</v>
      </c>
      <c r="J248" s="27" t="s">
        <v>36</v>
      </c>
      <c r="K248" s="32" t="s">
        <v>5238</v>
      </c>
      <c r="L248" s="27" t="s">
        <v>319</v>
      </c>
      <c r="M248" s="27"/>
      <c r="N248" s="18"/>
      <c r="O248" s="172"/>
      <c r="P248" s="172"/>
    </row>
    <row r="249" spans="1:16" ht="72">
      <c r="A249" s="27">
        <v>245</v>
      </c>
      <c r="B249" s="27" t="s">
        <v>1073</v>
      </c>
      <c r="C249" s="27" t="s">
        <v>1333</v>
      </c>
      <c r="D249" s="27" t="s">
        <v>1421</v>
      </c>
      <c r="E249" s="27" t="s">
        <v>8163</v>
      </c>
      <c r="F249" s="28">
        <v>2000</v>
      </c>
      <c r="G249" s="27">
        <v>296</v>
      </c>
      <c r="H249" s="27" t="s">
        <v>8087</v>
      </c>
      <c r="I249" s="28">
        <v>45000</v>
      </c>
      <c r="J249" s="27" t="s">
        <v>2724</v>
      </c>
      <c r="K249" s="32" t="s">
        <v>5238</v>
      </c>
      <c r="L249" s="27" t="s">
        <v>1334</v>
      </c>
      <c r="M249" s="27"/>
      <c r="N249" s="18"/>
      <c r="O249" s="172"/>
      <c r="P249" s="172"/>
    </row>
    <row r="250" spans="1:16" ht="47.25" customHeight="1">
      <c r="A250" s="27">
        <v>246</v>
      </c>
      <c r="B250" s="27" t="s">
        <v>10209</v>
      </c>
      <c r="C250" s="27" t="s">
        <v>10210</v>
      </c>
      <c r="D250" s="27" t="s">
        <v>1187</v>
      </c>
      <c r="E250" s="27">
        <v>1</v>
      </c>
      <c r="F250" s="28">
        <v>570</v>
      </c>
      <c r="G250" s="27">
        <v>168</v>
      </c>
      <c r="H250" s="27" t="s">
        <v>8076</v>
      </c>
      <c r="I250" s="28">
        <v>20000</v>
      </c>
      <c r="J250" s="27" t="s">
        <v>1193</v>
      </c>
      <c r="K250" s="121">
        <v>39995</v>
      </c>
      <c r="L250" s="27" t="s">
        <v>7600</v>
      </c>
      <c r="M250" s="27" t="s">
        <v>10179</v>
      </c>
      <c r="N250" s="18"/>
    </row>
    <row r="251" spans="1:16" ht="48">
      <c r="A251" s="27">
        <v>247</v>
      </c>
      <c r="B251" s="27" t="s">
        <v>7127</v>
      </c>
      <c r="C251" s="27" t="s">
        <v>7128</v>
      </c>
      <c r="D251" s="27" t="s">
        <v>1187</v>
      </c>
      <c r="E251" s="27">
        <v>1</v>
      </c>
      <c r="F251" s="28">
        <v>500</v>
      </c>
      <c r="G251" s="27">
        <v>232</v>
      </c>
      <c r="H251" s="27" t="s">
        <v>8087</v>
      </c>
      <c r="I251" s="28">
        <v>32000</v>
      </c>
      <c r="J251" s="27" t="s">
        <v>60</v>
      </c>
      <c r="K251" s="121">
        <v>39995</v>
      </c>
      <c r="L251" s="27" t="s">
        <v>9084</v>
      </c>
      <c r="M251" s="27"/>
      <c r="N251" s="18"/>
    </row>
    <row r="252" spans="1:16" ht="42.75" customHeight="1">
      <c r="A252" s="27">
        <v>248</v>
      </c>
      <c r="B252" s="27" t="s">
        <v>6583</v>
      </c>
      <c r="C252" s="27" t="s">
        <v>2744</v>
      </c>
      <c r="D252" s="27" t="s">
        <v>1187</v>
      </c>
      <c r="E252" s="27">
        <v>1</v>
      </c>
      <c r="F252" s="28">
        <v>1580</v>
      </c>
      <c r="G252" s="27">
        <v>44</v>
      </c>
      <c r="H252" s="27" t="s">
        <v>8076</v>
      </c>
      <c r="I252" s="28">
        <v>8000</v>
      </c>
      <c r="J252" s="27" t="s">
        <v>4935</v>
      </c>
      <c r="K252" s="32" t="s">
        <v>5238</v>
      </c>
      <c r="L252" s="27" t="s">
        <v>11255</v>
      </c>
      <c r="M252" s="27"/>
      <c r="N252" s="18"/>
    </row>
    <row r="253" spans="1:16" ht="47.25" customHeight="1">
      <c r="A253" s="27">
        <v>249</v>
      </c>
      <c r="B253" s="27" t="s">
        <v>7051</v>
      </c>
      <c r="C253" s="27" t="s">
        <v>2744</v>
      </c>
      <c r="D253" s="27" t="s">
        <v>1187</v>
      </c>
      <c r="E253" s="27">
        <v>1</v>
      </c>
      <c r="F253" s="28">
        <v>6100</v>
      </c>
      <c r="G253" s="27">
        <v>60</v>
      </c>
      <c r="H253" s="27" t="s">
        <v>8076</v>
      </c>
      <c r="I253" s="28">
        <v>9500</v>
      </c>
      <c r="J253" s="27" t="s">
        <v>4935</v>
      </c>
      <c r="K253" s="32" t="s">
        <v>5238</v>
      </c>
      <c r="L253" s="27" t="s">
        <v>11255</v>
      </c>
      <c r="M253" s="27"/>
      <c r="N253" s="18"/>
    </row>
    <row r="254" spans="1:16" ht="45" customHeight="1">
      <c r="A254" s="27">
        <v>250</v>
      </c>
      <c r="B254" s="27" t="s">
        <v>7055</v>
      </c>
      <c r="C254" s="27" t="s">
        <v>2744</v>
      </c>
      <c r="D254" s="27" t="s">
        <v>1187</v>
      </c>
      <c r="E254" s="27">
        <v>1</v>
      </c>
      <c r="F254" s="28">
        <v>1800</v>
      </c>
      <c r="G254" s="27">
        <v>12</v>
      </c>
      <c r="H254" s="27" t="s">
        <v>8076</v>
      </c>
      <c r="I254" s="28">
        <v>5000</v>
      </c>
      <c r="J254" s="27" t="s">
        <v>4935</v>
      </c>
      <c r="K254" s="32" t="s">
        <v>5238</v>
      </c>
      <c r="L254" s="27" t="s">
        <v>11255</v>
      </c>
      <c r="M254" s="27"/>
      <c r="N254" s="18"/>
    </row>
    <row r="255" spans="1:16" ht="63" customHeight="1">
      <c r="A255" s="27">
        <v>251</v>
      </c>
      <c r="B255" s="27" t="s">
        <v>8916</v>
      </c>
      <c r="C255" s="27" t="s">
        <v>8917</v>
      </c>
      <c r="D255" s="27" t="s">
        <v>4204</v>
      </c>
      <c r="E255" s="27">
        <v>1</v>
      </c>
      <c r="F255" s="28">
        <v>1000</v>
      </c>
      <c r="G255" s="27">
        <v>534</v>
      </c>
      <c r="H255" s="27" t="s">
        <v>2161</v>
      </c>
      <c r="I255" s="28">
        <v>0</v>
      </c>
      <c r="J255" s="27" t="s">
        <v>1193</v>
      </c>
      <c r="K255" s="32" t="s">
        <v>5238</v>
      </c>
      <c r="L255" s="27" t="s">
        <v>11255</v>
      </c>
      <c r="M255" s="27"/>
      <c r="N255" s="18"/>
    </row>
    <row r="256" spans="1:16" ht="45.75" customHeight="1">
      <c r="A256" s="27">
        <v>252</v>
      </c>
      <c r="B256" s="27" t="s">
        <v>4361</v>
      </c>
      <c r="C256" s="27" t="s">
        <v>2744</v>
      </c>
      <c r="D256" s="27" t="s">
        <v>4204</v>
      </c>
      <c r="E256" s="27">
        <v>1</v>
      </c>
      <c r="F256" s="28">
        <v>3000</v>
      </c>
      <c r="G256" s="27">
        <v>64</v>
      </c>
      <c r="H256" s="27" t="s">
        <v>8076</v>
      </c>
      <c r="I256" s="28">
        <v>0</v>
      </c>
      <c r="J256" s="27" t="s">
        <v>4935</v>
      </c>
      <c r="K256" s="122" t="s">
        <v>5238</v>
      </c>
      <c r="L256" s="27" t="s">
        <v>4360</v>
      </c>
      <c r="M256" s="27"/>
      <c r="N256" s="18"/>
    </row>
    <row r="257" spans="1:14" ht="24">
      <c r="A257" s="27">
        <v>253</v>
      </c>
      <c r="B257" s="27" t="s">
        <v>3114</v>
      </c>
      <c r="C257" s="27" t="s">
        <v>3115</v>
      </c>
      <c r="D257" s="27" t="s">
        <v>1187</v>
      </c>
      <c r="E257" s="27" t="s">
        <v>8163</v>
      </c>
      <c r="F257" s="28">
        <v>5000</v>
      </c>
      <c r="G257" s="27">
        <v>320</v>
      </c>
      <c r="H257" s="27" t="s">
        <v>8087</v>
      </c>
      <c r="I257" s="28">
        <v>42000</v>
      </c>
      <c r="J257" s="27" t="s">
        <v>36</v>
      </c>
      <c r="K257" s="121">
        <v>39998</v>
      </c>
      <c r="L257" s="27" t="s">
        <v>7600</v>
      </c>
      <c r="M257" s="27"/>
      <c r="N257" s="18"/>
    </row>
    <row r="258" spans="1:14" ht="45" customHeight="1">
      <c r="A258" s="27">
        <v>254</v>
      </c>
      <c r="B258" s="27" t="s">
        <v>3116</v>
      </c>
      <c r="C258" s="27" t="s">
        <v>3117</v>
      </c>
      <c r="D258" s="27" t="s">
        <v>1187</v>
      </c>
      <c r="E258" s="27">
        <v>1</v>
      </c>
      <c r="F258" s="28">
        <v>630</v>
      </c>
      <c r="G258" s="27">
        <v>388</v>
      </c>
      <c r="H258" s="27" t="s">
        <v>8087</v>
      </c>
      <c r="I258" s="28">
        <v>51000</v>
      </c>
      <c r="J258" s="27" t="s">
        <v>36</v>
      </c>
      <c r="K258" s="121">
        <v>39998</v>
      </c>
      <c r="L258" s="27" t="s">
        <v>7600</v>
      </c>
      <c r="M258" s="27"/>
      <c r="N258" s="18"/>
    </row>
    <row r="259" spans="1:14" ht="36">
      <c r="A259" s="27">
        <v>255</v>
      </c>
      <c r="B259" s="27" t="s">
        <v>6586</v>
      </c>
      <c r="C259" s="27" t="s">
        <v>2744</v>
      </c>
      <c r="D259" s="27" t="s">
        <v>1187</v>
      </c>
      <c r="E259" s="27">
        <v>1</v>
      </c>
      <c r="F259" s="28">
        <v>3280</v>
      </c>
      <c r="G259" s="27">
        <v>228</v>
      </c>
      <c r="H259" s="27" t="s">
        <v>8076</v>
      </c>
      <c r="I259" s="28">
        <v>26000</v>
      </c>
      <c r="J259" s="27" t="s">
        <v>4935</v>
      </c>
      <c r="K259" s="121">
        <v>40001</v>
      </c>
      <c r="L259" s="27" t="s">
        <v>10767</v>
      </c>
      <c r="M259" s="27"/>
      <c r="N259" s="18"/>
    </row>
    <row r="260" spans="1:14" ht="92.25" customHeight="1">
      <c r="A260" s="27">
        <v>256</v>
      </c>
      <c r="B260" s="27" t="s">
        <v>6587</v>
      </c>
      <c r="C260" s="27" t="s">
        <v>2744</v>
      </c>
      <c r="D260" s="27" t="s">
        <v>1187</v>
      </c>
      <c r="E260" s="27">
        <v>1</v>
      </c>
      <c r="F260" s="28">
        <v>1550</v>
      </c>
      <c r="G260" s="27">
        <v>228</v>
      </c>
      <c r="H260" s="27" t="s">
        <v>8076</v>
      </c>
      <c r="I260" s="28">
        <v>26000</v>
      </c>
      <c r="J260" s="27" t="s">
        <v>4935</v>
      </c>
      <c r="K260" s="121">
        <v>40001</v>
      </c>
      <c r="L260" s="27" t="s">
        <v>7600</v>
      </c>
      <c r="M260" s="27"/>
      <c r="N260" s="18"/>
    </row>
    <row r="261" spans="1:14" ht="36">
      <c r="A261" s="27">
        <v>257</v>
      </c>
      <c r="B261" s="27" t="s">
        <v>10029</v>
      </c>
      <c r="C261" s="27" t="s">
        <v>10030</v>
      </c>
      <c r="D261" s="27" t="s">
        <v>1187</v>
      </c>
      <c r="E261" s="27" t="s">
        <v>8163</v>
      </c>
      <c r="F261" s="28">
        <v>1000</v>
      </c>
      <c r="G261" s="27">
        <v>284</v>
      </c>
      <c r="H261" s="27" t="s">
        <v>2161</v>
      </c>
      <c r="I261" s="28">
        <v>72000</v>
      </c>
      <c r="J261" s="27" t="s">
        <v>1193</v>
      </c>
      <c r="K261" s="121">
        <v>40001</v>
      </c>
      <c r="L261" s="27" t="s">
        <v>4359</v>
      </c>
      <c r="M261" s="27"/>
      <c r="N261" s="18"/>
    </row>
    <row r="262" spans="1:14" ht="24">
      <c r="A262" s="27">
        <v>258</v>
      </c>
      <c r="B262" s="27" t="s">
        <v>3298</v>
      </c>
      <c r="C262" s="27" t="s">
        <v>6599</v>
      </c>
      <c r="D262" s="27" t="s">
        <v>1187</v>
      </c>
      <c r="E262" s="27">
        <v>1</v>
      </c>
      <c r="F262" s="28">
        <v>1000</v>
      </c>
      <c r="G262" s="27">
        <v>280</v>
      </c>
      <c r="H262" s="27" t="s">
        <v>8087</v>
      </c>
      <c r="I262" s="28">
        <v>38000</v>
      </c>
      <c r="J262" s="27" t="s">
        <v>4935</v>
      </c>
      <c r="K262" s="121">
        <v>40002</v>
      </c>
      <c r="L262" s="27" t="s">
        <v>7600</v>
      </c>
      <c r="M262" s="27"/>
      <c r="N262" s="18"/>
    </row>
    <row r="263" spans="1:14" ht="48">
      <c r="A263" s="27">
        <v>259</v>
      </c>
      <c r="B263" s="27" t="s">
        <v>4716</v>
      </c>
      <c r="C263" s="27" t="s">
        <v>5502</v>
      </c>
      <c r="D263" s="27" t="s">
        <v>1162</v>
      </c>
      <c r="E263" s="27">
        <v>1</v>
      </c>
      <c r="F263" s="28">
        <v>700</v>
      </c>
      <c r="G263" s="27">
        <v>268</v>
      </c>
      <c r="H263" s="27" t="s">
        <v>8087</v>
      </c>
      <c r="I263" s="28">
        <v>0</v>
      </c>
      <c r="J263" s="27" t="s">
        <v>36</v>
      </c>
      <c r="K263" s="121">
        <v>40006</v>
      </c>
      <c r="L263" s="27" t="s">
        <v>7600</v>
      </c>
      <c r="M263" s="27"/>
      <c r="N263" s="18"/>
    </row>
    <row r="264" spans="1:14" ht="49.5" customHeight="1">
      <c r="A264" s="27">
        <v>260</v>
      </c>
      <c r="B264" s="27" t="s">
        <v>8173</v>
      </c>
      <c r="C264" s="27" t="s">
        <v>8174</v>
      </c>
      <c r="D264" s="27" t="s">
        <v>1187</v>
      </c>
      <c r="E264" s="27">
        <v>1</v>
      </c>
      <c r="F264" s="28">
        <v>750</v>
      </c>
      <c r="G264" s="27">
        <v>252</v>
      </c>
      <c r="H264" s="27" t="s">
        <v>8087</v>
      </c>
      <c r="I264" s="28">
        <v>34000</v>
      </c>
      <c r="J264" s="27" t="s">
        <v>4935</v>
      </c>
      <c r="K264" s="121">
        <v>40006</v>
      </c>
      <c r="L264" s="27" t="s">
        <v>7600</v>
      </c>
      <c r="M264" s="27"/>
      <c r="N264" s="18"/>
    </row>
    <row r="265" spans="1:14" ht="42.75" customHeight="1">
      <c r="A265" s="27">
        <v>261</v>
      </c>
      <c r="B265" s="27" t="s">
        <v>292</v>
      </c>
      <c r="C265" s="27" t="s">
        <v>293</v>
      </c>
      <c r="D265" s="27" t="s">
        <v>1187</v>
      </c>
      <c r="E265" s="27" t="s">
        <v>8163</v>
      </c>
      <c r="F265" s="28">
        <v>3000</v>
      </c>
      <c r="G265" s="27">
        <v>48</v>
      </c>
      <c r="H265" s="27" t="s">
        <v>1228</v>
      </c>
      <c r="I265" s="28">
        <v>12000</v>
      </c>
      <c r="J265" s="27" t="s">
        <v>36</v>
      </c>
      <c r="K265" s="27" t="s">
        <v>294</v>
      </c>
      <c r="L265" s="27" t="s">
        <v>4359</v>
      </c>
      <c r="M265" s="27"/>
      <c r="N265" s="18"/>
    </row>
    <row r="266" spans="1:14" ht="45" customHeight="1">
      <c r="A266" s="27">
        <v>262</v>
      </c>
      <c r="B266" s="27" t="s">
        <v>7521</v>
      </c>
      <c r="C266" s="27" t="s">
        <v>7522</v>
      </c>
      <c r="D266" s="27" t="s">
        <v>1187</v>
      </c>
      <c r="E266" s="27">
        <v>1</v>
      </c>
      <c r="F266" s="28">
        <v>500</v>
      </c>
      <c r="G266" s="27">
        <v>204</v>
      </c>
      <c r="H266" s="27" t="s">
        <v>8087</v>
      </c>
      <c r="I266" s="28">
        <v>29000</v>
      </c>
      <c r="J266" s="27" t="s">
        <v>60</v>
      </c>
      <c r="K266" s="27" t="s">
        <v>294</v>
      </c>
      <c r="L266" s="27" t="s">
        <v>7600</v>
      </c>
      <c r="M266" s="27"/>
      <c r="N266" s="18"/>
    </row>
    <row r="267" spans="1:14" ht="48" customHeight="1">
      <c r="A267" s="27">
        <v>263</v>
      </c>
      <c r="B267" s="27" t="s">
        <v>5299</v>
      </c>
      <c r="C267" s="27" t="s">
        <v>5300</v>
      </c>
      <c r="D267" s="27" t="s">
        <v>1162</v>
      </c>
      <c r="E267" s="27">
        <v>1</v>
      </c>
      <c r="F267" s="28">
        <v>1500</v>
      </c>
      <c r="G267" s="27">
        <v>426</v>
      </c>
      <c r="H267" s="27" t="s">
        <v>2161</v>
      </c>
      <c r="I267" s="28">
        <v>0</v>
      </c>
      <c r="J267" s="27" t="s">
        <v>1193</v>
      </c>
      <c r="K267" s="27" t="s">
        <v>5301</v>
      </c>
      <c r="L267" s="27" t="s">
        <v>7155</v>
      </c>
      <c r="M267" s="27"/>
      <c r="N267" s="18"/>
    </row>
    <row r="268" spans="1:14" ht="36">
      <c r="A268" s="27">
        <v>264</v>
      </c>
      <c r="B268" s="27" t="s">
        <v>7663</v>
      </c>
      <c r="C268" s="27" t="s">
        <v>7664</v>
      </c>
      <c r="D268" s="27" t="s">
        <v>1187</v>
      </c>
      <c r="E268" s="27">
        <v>1</v>
      </c>
      <c r="F268" s="28">
        <v>560</v>
      </c>
      <c r="G268" s="27">
        <v>312</v>
      </c>
      <c r="H268" s="27" t="s">
        <v>8087</v>
      </c>
      <c r="I268" s="28">
        <v>42000</v>
      </c>
      <c r="J268" s="27" t="s">
        <v>1193</v>
      </c>
      <c r="K268" s="27" t="s">
        <v>7665</v>
      </c>
      <c r="L268" s="27" t="s">
        <v>9084</v>
      </c>
      <c r="M268" s="27"/>
      <c r="N268" s="18"/>
    </row>
    <row r="269" spans="1:14" ht="36">
      <c r="A269" s="27">
        <v>265</v>
      </c>
      <c r="B269" s="27" t="s">
        <v>12150</v>
      </c>
      <c r="C269" s="27" t="s">
        <v>2744</v>
      </c>
      <c r="D269" s="27" t="s">
        <v>1187</v>
      </c>
      <c r="E269" s="27">
        <v>1</v>
      </c>
      <c r="F269" s="28">
        <v>570</v>
      </c>
      <c r="G269" s="27">
        <v>372</v>
      </c>
      <c r="H269" s="27" t="s">
        <v>8087</v>
      </c>
      <c r="I269" s="28">
        <v>49000</v>
      </c>
      <c r="J269" s="27" t="s">
        <v>4935</v>
      </c>
      <c r="K269" s="27" t="s">
        <v>7665</v>
      </c>
      <c r="L269" s="27" t="s">
        <v>9084</v>
      </c>
      <c r="M269" s="27"/>
      <c r="N269" s="18"/>
    </row>
    <row r="270" spans="1:14" ht="48">
      <c r="A270" s="27">
        <v>266</v>
      </c>
      <c r="B270" s="27" t="s">
        <v>1069</v>
      </c>
      <c r="C270" s="27" t="s">
        <v>1070</v>
      </c>
      <c r="D270" s="27" t="s">
        <v>1162</v>
      </c>
      <c r="E270" s="27">
        <v>1</v>
      </c>
      <c r="F270" s="28">
        <v>2500</v>
      </c>
      <c r="G270" s="27">
        <v>202</v>
      </c>
      <c r="H270" s="27" t="s">
        <v>8087</v>
      </c>
      <c r="I270" s="28">
        <v>0</v>
      </c>
      <c r="J270" s="27" t="s">
        <v>2724</v>
      </c>
      <c r="K270" s="27" t="s">
        <v>1071</v>
      </c>
      <c r="L270" s="27" t="s">
        <v>1072</v>
      </c>
      <c r="M270" s="27"/>
      <c r="N270" s="18"/>
    </row>
    <row r="271" spans="1:14" ht="99" customHeight="1">
      <c r="A271" s="27">
        <v>267</v>
      </c>
      <c r="B271" s="27" t="s">
        <v>8740</v>
      </c>
      <c r="C271" s="27" t="s">
        <v>8741</v>
      </c>
      <c r="D271" s="27" t="s">
        <v>1421</v>
      </c>
      <c r="E271" s="27">
        <v>1</v>
      </c>
      <c r="F271" s="28">
        <v>200</v>
      </c>
      <c r="G271" s="27">
        <v>194</v>
      </c>
      <c r="H271" s="27" t="s">
        <v>2161</v>
      </c>
      <c r="I271" s="28">
        <v>0</v>
      </c>
      <c r="J271" s="27" t="s">
        <v>1188</v>
      </c>
      <c r="K271" s="27" t="s">
        <v>7545</v>
      </c>
      <c r="L271" s="27" t="s">
        <v>7656</v>
      </c>
      <c r="M271" s="27"/>
      <c r="N271" s="18"/>
    </row>
    <row r="272" spans="1:14" ht="108">
      <c r="A272" s="27">
        <v>268</v>
      </c>
      <c r="B272" s="27" t="s">
        <v>7544</v>
      </c>
      <c r="C272" s="27" t="s">
        <v>2744</v>
      </c>
      <c r="D272" s="27" t="s">
        <v>1187</v>
      </c>
      <c r="E272" s="27">
        <v>1</v>
      </c>
      <c r="F272" s="28">
        <v>680</v>
      </c>
      <c r="G272" s="27">
        <v>372</v>
      </c>
      <c r="H272" s="27" t="s">
        <v>8087</v>
      </c>
      <c r="I272" s="28">
        <v>49000</v>
      </c>
      <c r="J272" s="27" t="s">
        <v>4935</v>
      </c>
      <c r="K272" s="27" t="s">
        <v>7545</v>
      </c>
      <c r="L272" s="27" t="s">
        <v>7600</v>
      </c>
      <c r="M272" s="27"/>
      <c r="N272" s="18"/>
    </row>
    <row r="273" spans="1:14" ht="34.5" customHeight="1">
      <c r="A273" s="27">
        <v>269</v>
      </c>
      <c r="B273" s="27" t="s">
        <v>6579</v>
      </c>
      <c r="C273" s="27" t="s">
        <v>12149</v>
      </c>
      <c r="D273" s="27" t="s">
        <v>1187</v>
      </c>
      <c r="E273" s="27">
        <v>1</v>
      </c>
      <c r="F273" s="28">
        <v>500</v>
      </c>
      <c r="G273" s="27">
        <v>340</v>
      </c>
      <c r="H273" s="27" t="s">
        <v>8087</v>
      </c>
      <c r="I273" s="28">
        <v>45000</v>
      </c>
      <c r="J273" s="27" t="s">
        <v>60</v>
      </c>
      <c r="K273" s="27" t="s">
        <v>7545</v>
      </c>
      <c r="L273" s="27" t="s">
        <v>9084</v>
      </c>
      <c r="M273" s="27"/>
      <c r="N273" s="18"/>
    </row>
    <row r="274" spans="1:14" ht="57.75" customHeight="1">
      <c r="A274" s="27">
        <v>270</v>
      </c>
      <c r="B274" s="27" t="s">
        <v>10887</v>
      </c>
      <c r="C274" s="27" t="s">
        <v>2744</v>
      </c>
      <c r="D274" s="27" t="s">
        <v>1187</v>
      </c>
      <c r="E274" s="27">
        <v>1</v>
      </c>
      <c r="F274" s="28">
        <v>500</v>
      </c>
      <c r="G274" s="27">
        <v>472</v>
      </c>
      <c r="H274" s="27" t="s">
        <v>8087</v>
      </c>
      <c r="I274" s="28">
        <v>61000</v>
      </c>
      <c r="J274" s="27" t="s">
        <v>4935</v>
      </c>
      <c r="K274" s="27" t="s">
        <v>7545</v>
      </c>
      <c r="L274" s="27" t="s">
        <v>7600</v>
      </c>
      <c r="M274" s="27"/>
      <c r="N274" s="18"/>
    </row>
    <row r="275" spans="1:14" ht="60">
      <c r="A275" s="27">
        <v>271</v>
      </c>
      <c r="B275" s="27" t="s">
        <v>7657</v>
      </c>
      <c r="C275" s="27" t="s">
        <v>7658</v>
      </c>
      <c r="D275" s="27" t="s">
        <v>4204</v>
      </c>
      <c r="E275" s="27">
        <v>1</v>
      </c>
      <c r="F275" s="28">
        <v>1000</v>
      </c>
      <c r="G275" s="27">
        <v>572</v>
      </c>
      <c r="H275" s="27" t="s">
        <v>1228</v>
      </c>
      <c r="I275" s="28">
        <v>0</v>
      </c>
      <c r="J275" s="27" t="s">
        <v>1193</v>
      </c>
      <c r="K275" s="27" t="s">
        <v>7659</v>
      </c>
      <c r="L275" s="27" t="s">
        <v>9084</v>
      </c>
      <c r="M275" s="27"/>
      <c r="N275" s="18"/>
    </row>
    <row r="276" spans="1:14" ht="48" customHeight="1">
      <c r="A276" s="27">
        <v>272</v>
      </c>
      <c r="B276" s="27" t="s">
        <v>7660</v>
      </c>
      <c r="C276" s="27" t="s">
        <v>7661</v>
      </c>
      <c r="D276" s="27" t="s">
        <v>1162</v>
      </c>
      <c r="E276" s="27">
        <v>1</v>
      </c>
      <c r="F276" s="28">
        <v>1000</v>
      </c>
      <c r="G276" s="27">
        <v>352</v>
      </c>
      <c r="H276" s="27" t="s">
        <v>8087</v>
      </c>
      <c r="I276" s="28">
        <v>0</v>
      </c>
      <c r="J276" s="27" t="s">
        <v>57</v>
      </c>
      <c r="K276" s="27" t="s">
        <v>7662</v>
      </c>
      <c r="L276" s="27" t="s">
        <v>9084</v>
      </c>
      <c r="M276" s="27"/>
      <c r="N276" s="18"/>
    </row>
    <row r="277" spans="1:14" ht="24">
      <c r="A277" s="27">
        <v>273</v>
      </c>
      <c r="B277" s="27" t="s">
        <v>10895</v>
      </c>
      <c r="C277" s="27" t="s">
        <v>293</v>
      </c>
      <c r="D277" s="27" t="s">
        <v>1421</v>
      </c>
      <c r="E277" s="27" t="s">
        <v>8163</v>
      </c>
      <c r="F277" s="28">
        <v>5000</v>
      </c>
      <c r="G277" s="27">
        <v>30</v>
      </c>
      <c r="H277" s="27" t="s">
        <v>4919</v>
      </c>
      <c r="I277" s="28">
        <v>4000</v>
      </c>
      <c r="J277" s="27" t="s">
        <v>1193</v>
      </c>
      <c r="K277" s="27" t="s">
        <v>7662</v>
      </c>
      <c r="L277" s="27" t="s">
        <v>4359</v>
      </c>
      <c r="M277" s="27"/>
      <c r="N277" s="18"/>
    </row>
    <row r="278" spans="1:14" ht="60">
      <c r="A278" s="27">
        <v>274</v>
      </c>
      <c r="B278" s="27" t="s">
        <v>10890</v>
      </c>
      <c r="C278" s="27" t="s">
        <v>10891</v>
      </c>
      <c r="D278" s="27" t="s">
        <v>1187</v>
      </c>
      <c r="E278" s="27">
        <v>1</v>
      </c>
      <c r="F278" s="28">
        <v>880</v>
      </c>
      <c r="G278" s="27">
        <v>260</v>
      </c>
      <c r="H278" s="27" t="s">
        <v>8087</v>
      </c>
      <c r="I278" s="28">
        <v>35000</v>
      </c>
      <c r="J278" s="27" t="s">
        <v>4935</v>
      </c>
      <c r="K278" s="27" t="s">
        <v>10892</v>
      </c>
      <c r="L278" s="27" t="s">
        <v>7600</v>
      </c>
      <c r="M278" s="27"/>
      <c r="N278" s="18"/>
    </row>
    <row r="279" spans="1:14" ht="43.5" customHeight="1">
      <c r="A279" s="27">
        <v>275</v>
      </c>
      <c r="B279" s="27" t="s">
        <v>10893</v>
      </c>
      <c r="C279" s="27" t="s">
        <v>10894</v>
      </c>
      <c r="D279" s="27" t="s">
        <v>1187</v>
      </c>
      <c r="E279" s="27">
        <v>1</v>
      </c>
      <c r="F279" s="28">
        <v>750</v>
      </c>
      <c r="G279" s="27">
        <v>108</v>
      </c>
      <c r="H279" s="27" t="s">
        <v>8076</v>
      </c>
      <c r="I279" s="28">
        <v>24000</v>
      </c>
      <c r="J279" s="27" t="s">
        <v>4935</v>
      </c>
      <c r="K279" s="27" t="s">
        <v>10892</v>
      </c>
      <c r="L279" s="27" t="s">
        <v>7600</v>
      </c>
      <c r="M279" s="27"/>
      <c r="N279" s="18"/>
    </row>
    <row r="280" spans="1:14" ht="36">
      <c r="A280" s="27">
        <v>276</v>
      </c>
      <c r="B280" s="27" t="s">
        <v>5627</v>
      </c>
      <c r="C280" s="27" t="s">
        <v>5628</v>
      </c>
      <c r="D280" s="27" t="s">
        <v>1187</v>
      </c>
      <c r="E280" s="27">
        <v>1</v>
      </c>
      <c r="F280" s="28">
        <v>1000</v>
      </c>
      <c r="G280" s="27">
        <v>1474</v>
      </c>
      <c r="H280" s="27" t="s">
        <v>8087</v>
      </c>
      <c r="I280" s="28">
        <v>229000</v>
      </c>
      <c r="J280" s="27" t="s">
        <v>5629</v>
      </c>
      <c r="K280" s="27" t="s">
        <v>10892</v>
      </c>
      <c r="L280" s="27" t="s">
        <v>5630</v>
      </c>
      <c r="M280" s="27"/>
      <c r="N280" s="18"/>
    </row>
    <row r="281" spans="1:14" ht="51" customHeight="1">
      <c r="A281" s="27">
        <v>277</v>
      </c>
      <c r="B281" s="27" t="s">
        <v>6576</v>
      </c>
      <c r="C281" s="27" t="s">
        <v>6577</v>
      </c>
      <c r="D281" s="27" t="s">
        <v>1187</v>
      </c>
      <c r="E281" s="27" t="s">
        <v>8163</v>
      </c>
      <c r="F281" s="28">
        <v>2000</v>
      </c>
      <c r="G281" s="27">
        <v>416</v>
      </c>
      <c r="H281" s="27" t="s">
        <v>8087</v>
      </c>
      <c r="I281" s="28">
        <v>55000</v>
      </c>
      <c r="J281" s="27" t="s">
        <v>60</v>
      </c>
      <c r="K281" s="27" t="s">
        <v>6578</v>
      </c>
      <c r="L281" s="27" t="s">
        <v>9084</v>
      </c>
      <c r="M281" s="27"/>
      <c r="N281" s="18"/>
    </row>
    <row r="282" spans="1:14" ht="38.25" customHeight="1">
      <c r="A282" s="27">
        <v>278</v>
      </c>
      <c r="B282" s="27" t="s">
        <v>3283</v>
      </c>
      <c r="C282" s="27" t="s">
        <v>2744</v>
      </c>
      <c r="D282" s="27" t="s">
        <v>1187</v>
      </c>
      <c r="E282" s="27" t="s">
        <v>8163</v>
      </c>
      <c r="F282" s="28">
        <v>3000</v>
      </c>
      <c r="G282" s="27">
        <v>256</v>
      </c>
      <c r="H282" s="27" t="s">
        <v>8087</v>
      </c>
      <c r="I282" s="28">
        <v>35000</v>
      </c>
      <c r="J282" s="27" t="s">
        <v>4935</v>
      </c>
      <c r="K282" s="27" t="s">
        <v>3284</v>
      </c>
      <c r="L282" s="27" t="s">
        <v>7600</v>
      </c>
      <c r="M282" s="27"/>
      <c r="N282" s="18"/>
    </row>
    <row r="283" spans="1:14" ht="34.5" customHeight="1">
      <c r="A283" s="27">
        <v>279</v>
      </c>
      <c r="B283" s="27" t="s">
        <v>3292</v>
      </c>
      <c r="C283" s="27" t="s">
        <v>3293</v>
      </c>
      <c r="D283" s="27" t="s">
        <v>1421</v>
      </c>
      <c r="E283" s="27">
        <v>1</v>
      </c>
      <c r="F283" s="28">
        <v>1000</v>
      </c>
      <c r="G283" s="27">
        <v>188</v>
      </c>
      <c r="H283" s="27" t="s">
        <v>2161</v>
      </c>
      <c r="I283" s="28">
        <v>95000</v>
      </c>
      <c r="J283" s="27" t="s">
        <v>1193</v>
      </c>
      <c r="K283" s="32" t="s">
        <v>3294</v>
      </c>
      <c r="L283" s="27" t="s">
        <v>3295</v>
      </c>
      <c r="M283" s="27"/>
      <c r="N283" s="18"/>
    </row>
    <row r="284" spans="1:14" ht="36.75" customHeight="1">
      <c r="A284" s="27">
        <v>280</v>
      </c>
      <c r="B284" s="27" t="s">
        <v>7675</v>
      </c>
      <c r="C284" s="27" t="s">
        <v>7676</v>
      </c>
      <c r="D284" s="27" t="s">
        <v>1187</v>
      </c>
      <c r="E284" s="27">
        <v>1</v>
      </c>
      <c r="F284" s="28">
        <v>630</v>
      </c>
      <c r="G284" s="27">
        <v>488</v>
      </c>
      <c r="H284" s="27" t="s">
        <v>2161</v>
      </c>
      <c r="I284" s="28">
        <v>61000</v>
      </c>
      <c r="J284" s="27" t="s">
        <v>4935</v>
      </c>
      <c r="K284" s="32" t="s">
        <v>3294</v>
      </c>
      <c r="L284" s="27" t="s">
        <v>7600</v>
      </c>
      <c r="M284" s="27"/>
      <c r="N284" s="18"/>
    </row>
    <row r="285" spans="1:14" ht="45.75" customHeight="1">
      <c r="A285" s="27">
        <v>281</v>
      </c>
      <c r="B285" s="27" t="s">
        <v>6326</v>
      </c>
      <c r="C285" s="27" t="s">
        <v>6327</v>
      </c>
      <c r="D285" s="27" t="s">
        <v>1162</v>
      </c>
      <c r="E285" s="27">
        <v>1</v>
      </c>
      <c r="F285" s="28">
        <v>1000</v>
      </c>
      <c r="G285" s="27">
        <v>530</v>
      </c>
      <c r="H285" s="27" t="s">
        <v>1228</v>
      </c>
      <c r="I285" s="28">
        <v>0</v>
      </c>
      <c r="J285" s="27" t="s">
        <v>2724</v>
      </c>
      <c r="K285" s="121">
        <v>40029</v>
      </c>
      <c r="L285" s="27" t="s">
        <v>9274</v>
      </c>
      <c r="M285" s="27"/>
      <c r="N285" s="18"/>
    </row>
    <row r="286" spans="1:14" ht="35.25" customHeight="1">
      <c r="A286" s="27">
        <v>282</v>
      </c>
      <c r="B286" s="27" t="s">
        <v>1492</v>
      </c>
      <c r="C286" s="27" t="s">
        <v>1493</v>
      </c>
      <c r="D286" s="27" t="s">
        <v>1187</v>
      </c>
      <c r="E286" s="27">
        <v>1</v>
      </c>
      <c r="F286" s="28">
        <v>1250</v>
      </c>
      <c r="G286" s="27">
        <v>128</v>
      </c>
      <c r="H286" s="27" t="s">
        <v>8087</v>
      </c>
      <c r="I286" s="28">
        <v>18000</v>
      </c>
      <c r="J286" s="27" t="s">
        <v>4935</v>
      </c>
      <c r="K286" s="121">
        <v>40029</v>
      </c>
      <c r="L286" s="27" t="s">
        <v>1494</v>
      </c>
      <c r="M286" s="27"/>
      <c r="N286" s="18"/>
    </row>
    <row r="287" spans="1:14" ht="55.5" customHeight="1">
      <c r="A287" s="27">
        <v>283</v>
      </c>
      <c r="B287" s="27" t="s">
        <v>5198</v>
      </c>
      <c r="C287" s="27" t="s">
        <v>2439</v>
      </c>
      <c r="D287" s="27" t="s">
        <v>1187</v>
      </c>
      <c r="E287" s="27">
        <v>1</v>
      </c>
      <c r="F287" s="28">
        <v>480</v>
      </c>
      <c r="G287" s="27">
        <v>160</v>
      </c>
      <c r="H287" s="27" t="s">
        <v>8087</v>
      </c>
      <c r="I287" s="28">
        <v>23000</v>
      </c>
      <c r="J287" s="27" t="s">
        <v>60</v>
      </c>
      <c r="K287" s="121">
        <v>40030</v>
      </c>
      <c r="L287" s="27" t="s">
        <v>7600</v>
      </c>
      <c r="M287" s="27"/>
      <c r="N287" s="18"/>
    </row>
    <row r="288" spans="1:14" ht="48">
      <c r="A288" s="27">
        <v>284</v>
      </c>
      <c r="B288" s="27" t="s">
        <v>5456</v>
      </c>
      <c r="C288" s="27" t="s">
        <v>2744</v>
      </c>
      <c r="D288" s="27" t="s">
        <v>4204</v>
      </c>
      <c r="E288" s="27">
        <v>1</v>
      </c>
      <c r="F288" s="28">
        <v>1000</v>
      </c>
      <c r="G288" s="27">
        <v>2010</v>
      </c>
      <c r="H288" s="27" t="s">
        <v>2161</v>
      </c>
      <c r="I288" s="28">
        <v>0</v>
      </c>
      <c r="J288" s="27" t="s">
        <v>60</v>
      </c>
      <c r="K288" s="121">
        <v>40031</v>
      </c>
      <c r="L288" s="27" t="s">
        <v>11255</v>
      </c>
      <c r="M288" s="27"/>
      <c r="N288" s="18"/>
    </row>
    <row r="289" spans="1:17" ht="48">
      <c r="A289" s="27">
        <v>285</v>
      </c>
      <c r="B289" s="27" t="s">
        <v>12157</v>
      </c>
      <c r="C289" s="27" t="s">
        <v>12926</v>
      </c>
      <c r="D289" s="27" t="s">
        <v>1162</v>
      </c>
      <c r="E289" s="27">
        <v>1</v>
      </c>
      <c r="F289" s="28">
        <v>500</v>
      </c>
      <c r="G289" s="27">
        <v>320</v>
      </c>
      <c r="H289" s="27" t="s">
        <v>8087</v>
      </c>
      <c r="I289" s="28">
        <v>53000</v>
      </c>
      <c r="J289" s="27" t="s">
        <v>6441</v>
      </c>
      <c r="K289" s="121">
        <v>40032</v>
      </c>
      <c r="L289" s="27" t="s">
        <v>11255</v>
      </c>
      <c r="M289" s="27"/>
      <c r="N289" s="18"/>
    </row>
    <row r="290" spans="1:17" ht="47.25" customHeight="1">
      <c r="A290" s="27">
        <v>286</v>
      </c>
      <c r="B290" s="27" t="s">
        <v>7650</v>
      </c>
      <c r="C290" s="27" t="s">
        <v>7651</v>
      </c>
      <c r="D290" s="27" t="s">
        <v>1187</v>
      </c>
      <c r="E290" s="27">
        <v>1</v>
      </c>
      <c r="F290" s="28">
        <v>840</v>
      </c>
      <c r="G290" s="27">
        <v>240</v>
      </c>
      <c r="H290" s="27" t="s">
        <v>8076</v>
      </c>
      <c r="I290" s="28">
        <v>28000</v>
      </c>
      <c r="J290" s="27" t="s">
        <v>6441</v>
      </c>
      <c r="K290" s="121">
        <v>40032</v>
      </c>
      <c r="L290" s="27" t="s">
        <v>7600</v>
      </c>
      <c r="M290" s="27"/>
      <c r="N290" s="18"/>
    </row>
    <row r="291" spans="1:17" ht="66" customHeight="1">
      <c r="A291" s="27">
        <v>287</v>
      </c>
      <c r="B291" s="27" t="s">
        <v>5934</v>
      </c>
      <c r="C291" s="27" t="s">
        <v>2744</v>
      </c>
      <c r="D291" s="27" t="s">
        <v>1187</v>
      </c>
      <c r="E291" s="27">
        <v>1</v>
      </c>
      <c r="F291" s="28">
        <v>3080</v>
      </c>
      <c r="G291" s="27">
        <v>124</v>
      </c>
      <c r="H291" s="27" t="s">
        <v>8076</v>
      </c>
      <c r="I291" s="28">
        <v>16000</v>
      </c>
      <c r="J291" s="27" t="s">
        <v>4935</v>
      </c>
      <c r="K291" s="121">
        <v>40032</v>
      </c>
      <c r="L291" s="27" t="s">
        <v>7600</v>
      </c>
      <c r="M291" s="27"/>
      <c r="N291" s="18"/>
    </row>
    <row r="292" spans="1:17" ht="36">
      <c r="A292" s="27">
        <v>288</v>
      </c>
      <c r="B292" s="27" t="s">
        <v>7049</v>
      </c>
      <c r="C292" s="27" t="s">
        <v>2744</v>
      </c>
      <c r="D292" s="27" t="s">
        <v>1187</v>
      </c>
      <c r="E292" s="27">
        <v>1</v>
      </c>
      <c r="F292" s="28">
        <v>2900</v>
      </c>
      <c r="G292" s="27">
        <v>84</v>
      </c>
      <c r="H292" s="27" t="s">
        <v>8076</v>
      </c>
      <c r="I292" s="28">
        <v>12000</v>
      </c>
      <c r="J292" s="27" t="s">
        <v>4935</v>
      </c>
      <c r="K292" s="121">
        <v>40032</v>
      </c>
      <c r="L292" s="27" t="s">
        <v>7600</v>
      </c>
      <c r="M292" s="27"/>
      <c r="N292" s="18"/>
    </row>
    <row r="293" spans="1:17" ht="60">
      <c r="A293" s="27">
        <v>289</v>
      </c>
      <c r="B293" s="27" t="s">
        <v>12151</v>
      </c>
      <c r="C293" s="27" t="s">
        <v>2744</v>
      </c>
      <c r="D293" s="27" t="s">
        <v>1187</v>
      </c>
      <c r="E293" s="27">
        <v>1</v>
      </c>
      <c r="F293" s="28">
        <v>720</v>
      </c>
      <c r="G293" s="27">
        <v>172</v>
      </c>
      <c r="H293" s="27" t="s">
        <v>8076</v>
      </c>
      <c r="I293" s="28">
        <v>20000</v>
      </c>
      <c r="J293" s="27" t="s">
        <v>4935</v>
      </c>
      <c r="K293" s="121">
        <v>40032</v>
      </c>
      <c r="L293" s="27" t="s">
        <v>9084</v>
      </c>
      <c r="M293" s="27"/>
      <c r="N293" s="18"/>
    </row>
    <row r="294" spans="1:17" ht="37.5" customHeight="1">
      <c r="A294" s="27">
        <v>290</v>
      </c>
      <c r="B294" s="27" t="s">
        <v>11944</v>
      </c>
      <c r="C294" s="27" t="s">
        <v>2744</v>
      </c>
      <c r="D294" s="27" t="s">
        <v>1187</v>
      </c>
      <c r="E294" s="27">
        <v>1</v>
      </c>
      <c r="F294" s="28">
        <v>880</v>
      </c>
      <c r="G294" s="27">
        <v>56</v>
      </c>
      <c r="H294" s="27" t="s">
        <v>8076</v>
      </c>
      <c r="I294" s="28">
        <v>9000</v>
      </c>
      <c r="J294" s="27" t="s">
        <v>4935</v>
      </c>
      <c r="K294" s="121">
        <v>40032</v>
      </c>
      <c r="L294" s="27" t="s">
        <v>9084</v>
      </c>
      <c r="M294" s="27"/>
      <c r="N294" s="18"/>
    </row>
    <row r="295" spans="1:17" ht="84">
      <c r="A295" s="27">
        <v>291</v>
      </c>
      <c r="B295" s="27" t="s">
        <v>10031</v>
      </c>
      <c r="C295" s="27" t="s">
        <v>10032</v>
      </c>
      <c r="D295" s="27" t="s">
        <v>4204</v>
      </c>
      <c r="E295" s="27">
        <v>1</v>
      </c>
      <c r="F295" s="28">
        <v>1000</v>
      </c>
      <c r="G295" s="27">
        <v>352</v>
      </c>
      <c r="H295" s="27" t="s">
        <v>8087</v>
      </c>
      <c r="I295" s="28">
        <v>0</v>
      </c>
      <c r="J295" s="27" t="s">
        <v>1193</v>
      </c>
      <c r="K295" s="121">
        <v>40032</v>
      </c>
      <c r="L295" s="27" t="s">
        <v>10033</v>
      </c>
      <c r="M295" s="27"/>
      <c r="N295" s="18"/>
    </row>
    <row r="296" spans="1:17" ht="36">
      <c r="A296" s="27">
        <v>292</v>
      </c>
      <c r="B296" s="27" t="s">
        <v>6872</v>
      </c>
      <c r="C296" s="27" t="s">
        <v>2128</v>
      </c>
      <c r="D296" s="27" t="s">
        <v>1187</v>
      </c>
      <c r="E296" s="27" t="s">
        <v>8163</v>
      </c>
      <c r="F296" s="28">
        <v>1000</v>
      </c>
      <c r="G296" s="27">
        <v>424</v>
      </c>
      <c r="H296" s="27" t="s">
        <v>8087</v>
      </c>
      <c r="I296" s="28">
        <v>55000</v>
      </c>
      <c r="J296" s="27" t="s">
        <v>4935</v>
      </c>
      <c r="K296" s="121">
        <v>40035</v>
      </c>
      <c r="L296" s="27" t="s">
        <v>7600</v>
      </c>
      <c r="M296" s="27"/>
      <c r="N296" s="18"/>
    </row>
    <row r="297" spans="1:17" ht="84">
      <c r="A297" s="27">
        <v>293</v>
      </c>
      <c r="B297" s="27" t="s">
        <v>10166</v>
      </c>
      <c r="C297" s="27" t="s">
        <v>10167</v>
      </c>
      <c r="D297" s="27" t="s">
        <v>1187</v>
      </c>
      <c r="E297" s="27">
        <v>1</v>
      </c>
      <c r="F297" s="28">
        <v>500</v>
      </c>
      <c r="G297" s="27">
        <v>296</v>
      </c>
      <c r="H297" s="27" t="s">
        <v>8087</v>
      </c>
      <c r="I297" s="28">
        <v>40000</v>
      </c>
      <c r="J297" s="27" t="s">
        <v>36</v>
      </c>
      <c r="K297" s="121">
        <v>40035</v>
      </c>
      <c r="L297" s="27" t="s">
        <v>9084</v>
      </c>
      <c r="M297" s="27"/>
      <c r="N297" s="18"/>
    </row>
    <row r="298" spans="1:17" ht="24">
      <c r="A298" s="27">
        <v>294</v>
      </c>
      <c r="B298" s="27" t="s">
        <v>11904</v>
      </c>
      <c r="C298" s="27" t="s">
        <v>11905</v>
      </c>
      <c r="D298" s="27" t="s">
        <v>1162</v>
      </c>
      <c r="E298" s="27">
        <v>1</v>
      </c>
      <c r="F298" s="28">
        <v>1000</v>
      </c>
      <c r="G298" s="27">
        <v>232</v>
      </c>
      <c r="H298" s="27" t="s">
        <v>8076</v>
      </c>
      <c r="I298" s="28">
        <v>36000</v>
      </c>
      <c r="J298" s="27" t="s">
        <v>70</v>
      </c>
      <c r="K298" s="27" t="s">
        <v>11906</v>
      </c>
      <c r="L298" s="27" t="s">
        <v>7600</v>
      </c>
      <c r="M298" s="27"/>
      <c r="N298" s="18"/>
      <c r="O298" s="172"/>
      <c r="P298" s="172"/>
      <c r="Q298" s="172"/>
    </row>
    <row r="299" spans="1:17" ht="36">
      <c r="A299" s="27">
        <v>295</v>
      </c>
      <c r="B299" s="27" t="s">
        <v>3209</v>
      </c>
      <c r="C299" s="27" t="s">
        <v>3210</v>
      </c>
      <c r="D299" s="27" t="s">
        <v>1421</v>
      </c>
      <c r="E299" s="27">
        <v>1</v>
      </c>
      <c r="F299" s="28">
        <v>1000</v>
      </c>
      <c r="G299" s="27">
        <v>72</v>
      </c>
      <c r="H299" s="27" t="s">
        <v>8087</v>
      </c>
      <c r="I299" s="28">
        <v>14000</v>
      </c>
      <c r="J299" s="27" t="s">
        <v>4935</v>
      </c>
      <c r="K299" s="27" t="s">
        <v>11906</v>
      </c>
      <c r="L299" s="27" t="s">
        <v>4360</v>
      </c>
      <c r="M299" s="27"/>
      <c r="N299" s="18"/>
      <c r="O299" s="172"/>
      <c r="P299" s="172"/>
      <c r="Q299" s="172"/>
    </row>
    <row r="300" spans="1:17" ht="48">
      <c r="A300" s="27">
        <v>296</v>
      </c>
      <c r="B300" s="27" t="s">
        <v>10536</v>
      </c>
      <c r="C300" s="27" t="s">
        <v>10537</v>
      </c>
      <c r="D300" s="27" t="s">
        <v>1162</v>
      </c>
      <c r="E300" s="27">
        <v>1</v>
      </c>
      <c r="F300" s="28">
        <v>500</v>
      </c>
      <c r="G300" s="27">
        <v>640</v>
      </c>
      <c r="H300" s="27" t="s">
        <v>8087</v>
      </c>
      <c r="I300" s="28">
        <v>0</v>
      </c>
      <c r="J300" s="27" t="s">
        <v>1193</v>
      </c>
      <c r="K300" s="27" t="s">
        <v>10538</v>
      </c>
      <c r="L300" s="27" t="s">
        <v>11255</v>
      </c>
      <c r="M300" s="27"/>
      <c r="N300" s="18"/>
      <c r="O300" s="172"/>
      <c r="P300" s="172"/>
      <c r="Q300" s="172"/>
    </row>
    <row r="301" spans="1:17" ht="72">
      <c r="A301" s="27">
        <v>297</v>
      </c>
      <c r="B301" s="27" t="s">
        <v>11907</v>
      </c>
      <c r="C301" s="27" t="s">
        <v>11908</v>
      </c>
      <c r="D301" s="27" t="s">
        <v>1187</v>
      </c>
      <c r="E301" s="27">
        <v>1</v>
      </c>
      <c r="F301" s="28">
        <v>550</v>
      </c>
      <c r="G301" s="27">
        <v>492</v>
      </c>
      <c r="H301" s="27" t="s">
        <v>8087</v>
      </c>
      <c r="I301" s="28">
        <v>63000</v>
      </c>
      <c r="J301" s="27" t="s">
        <v>1188</v>
      </c>
      <c r="K301" s="27" t="s">
        <v>11983</v>
      </c>
      <c r="L301" s="27" t="s">
        <v>7600</v>
      </c>
      <c r="M301" s="27"/>
      <c r="N301" s="18"/>
      <c r="P301" s="172"/>
    </row>
    <row r="302" spans="1:17" ht="72">
      <c r="A302" s="27">
        <v>298</v>
      </c>
      <c r="B302" s="27" t="s">
        <v>5473</v>
      </c>
      <c r="C302" s="27" t="s">
        <v>5448</v>
      </c>
      <c r="D302" s="27" t="s">
        <v>1187</v>
      </c>
      <c r="E302" s="27" t="s">
        <v>8163</v>
      </c>
      <c r="F302" s="28">
        <v>520</v>
      </c>
      <c r="G302" s="27">
        <v>140</v>
      </c>
      <c r="H302" s="27" t="s">
        <v>8076</v>
      </c>
      <c r="I302" s="28">
        <v>17000</v>
      </c>
      <c r="J302" s="27" t="s">
        <v>36</v>
      </c>
      <c r="K302" s="27" t="s">
        <v>11983</v>
      </c>
      <c r="L302" s="27" t="s">
        <v>7600</v>
      </c>
      <c r="M302" s="27"/>
      <c r="N302" s="18"/>
    </row>
    <row r="303" spans="1:17" ht="85.5" customHeight="1">
      <c r="A303" s="27">
        <v>299</v>
      </c>
      <c r="B303" s="27" t="s">
        <v>11982</v>
      </c>
      <c r="C303" s="27" t="s">
        <v>287</v>
      </c>
      <c r="D303" s="27" t="s">
        <v>4204</v>
      </c>
      <c r="E303" s="27">
        <v>1</v>
      </c>
      <c r="F303" s="28">
        <v>1000</v>
      </c>
      <c r="G303" s="27">
        <v>952</v>
      </c>
      <c r="H303" s="27" t="s">
        <v>2161</v>
      </c>
      <c r="I303" s="28">
        <v>0</v>
      </c>
      <c r="J303" s="27" t="s">
        <v>1193</v>
      </c>
      <c r="K303" s="27" t="s">
        <v>11983</v>
      </c>
      <c r="L303" s="27" t="s">
        <v>4359</v>
      </c>
      <c r="M303" s="27"/>
      <c r="N303" s="18"/>
    </row>
    <row r="304" spans="1:17" ht="36">
      <c r="A304" s="27">
        <v>300</v>
      </c>
      <c r="B304" s="27" t="s">
        <v>10038</v>
      </c>
      <c r="C304" s="27" t="s">
        <v>10039</v>
      </c>
      <c r="D304" s="27" t="s">
        <v>4204</v>
      </c>
      <c r="E304" s="27">
        <v>1</v>
      </c>
      <c r="F304" s="28">
        <v>1000</v>
      </c>
      <c r="G304" s="27">
        <v>416</v>
      </c>
      <c r="H304" s="27" t="s">
        <v>8087</v>
      </c>
      <c r="I304" s="28">
        <v>0</v>
      </c>
      <c r="J304" s="27" t="s">
        <v>60</v>
      </c>
      <c r="K304" s="27" t="s">
        <v>11983</v>
      </c>
      <c r="L304" s="27" t="s">
        <v>10767</v>
      </c>
      <c r="M304" s="27"/>
      <c r="N304" s="18"/>
    </row>
    <row r="305" spans="1:14" ht="53.25" customHeight="1">
      <c r="A305" s="27">
        <v>301</v>
      </c>
      <c r="B305" s="27" t="s">
        <v>3129</v>
      </c>
      <c r="C305" s="27" t="s">
        <v>11909</v>
      </c>
      <c r="D305" s="27" t="s">
        <v>1187</v>
      </c>
      <c r="E305" s="27" t="s">
        <v>8163</v>
      </c>
      <c r="F305" s="28">
        <v>1000</v>
      </c>
      <c r="G305" s="27">
        <v>360</v>
      </c>
      <c r="H305" s="27" t="s">
        <v>8087</v>
      </c>
      <c r="I305" s="28">
        <v>48000</v>
      </c>
      <c r="J305" s="27" t="s">
        <v>1193</v>
      </c>
      <c r="K305" s="27" t="s">
        <v>11910</v>
      </c>
      <c r="L305" s="27" t="s">
        <v>7600</v>
      </c>
      <c r="M305" s="27"/>
      <c r="N305" s="18"/>
    </row>
    <row r="306" spans="1:14" ht="81.75" customHeight="1">
      <c r="A306" s="27">
        <v>302</v>
      </c>
      <c r="B306" s="27" t="s">
        <v>4519</v>
      </c>
      <c r="C306" s="27" t="s">
        <v>4520</v>
      </c>
      <c r="D306" s="27" t="s">
        <v>1187</v>
      </c>
      <c r="E306" s="27">
        <v>1</v>
      </c>
      <c r="F306" s="28">
        <v>1070</v>
      </c>
      <c r="G306" s="27">
        <v>256</v>
      </c>
      <c r="H306" s="27" t="s">
        <v>8087</v>
      </c>
      <c r="I306" s="28">
        <v>36000</v>
      </c>
      <c r="J306" s="27" t="s">
        <v>1193</v>
      </c>
      <c r="K306" s="27" t="s">
        <v>11910</v>
      </c>
      <c r="L306" s="27" t="s">
        <v>9084</v>
      </c>
      <c r="M306" s="27"/>
      <c r="N306" s="18"/>
    </row>
    <row r="307" spans="1:14" ht="38.25" customHeight="1">
      <c r="A307" s="27">
        <v>303</v>
      </c>
      <c r="B307" s="27" t="s">
        <v>11911</v>
      </c>
      <c r="C307" s="27" t="s">
        <v>11909</v>
      </c>
      <c r="D307" s="27" t="s">
        <v>1187</v>
      </c>
      <c r="E307" s="27" t="s">
        <v>8163</v>
      </c>
      <c r="F307" s="28">
        <v>1000</v>
      </c>
      <c r="G307" s="27">
        <v>124</v>
      </c>
      <c r="H307" s="27" t="s">
        <v>8076</v>
      </c>
      <c r="I307" s="28">
        <v>16000</v>
      </c>
      <c r="J307" s="27" t="s">
        <v>1193</v>
      </c>
      <c r="K307" s="27" t="s">
        <v>11912</v>
      </c>
      <c r="L307" s="27" t="s">
        <v>7600</v>
      </c>
      <c r="M307" s="27"/>
      <c r="N307" s="18"/>
    </row>
    <row r="308" spans="1:14" ht="51.75" customHeight="1">
      <c r="A308" s="27">
        <v>304</v>
      </c>
      <c r="B308" s="27" t="s">
        <v>3289</v>
      </c>
      <c r="C308" s="27" t="s">
        <v>3290</v>
      </c>
      <c r="D308" s="27" t="s">
        <v>1162</v>
      </c>
      <c r="E308" s="27">
        <v>1</v>
      </c>
      <c r="F308" s="28">
        <v>1380</v>
      </c>
      <c r="G308" s="27">
        <v>458</v>
      </c>
      <c r="H308" s="27" t="s">
        <v>8087</v>
      </c>
      <c r="I308" s="28">
        <v>0</v>
      </c>
      <c r="J308" s="27" t="s">
        <v>1193</v>
      </c>
      <c r="K308" s="27" t="s">
        <v>3291</v>
      </c>
      <c r="L308" s="27" t="s">
        <v>4359</v>
      </c>
      <c r="M308" s="27"/>
      <c r="N308" s="18"/>
    </row>
    <row r="309" spans="1:14" ht="60">
      <c r="A309" s="27">
        <v>305</v>
      </c>
      <c r="B309" s="27" t="s">
        <v>8175</v>
      </c>
      <c r="C309" s="27" t="s">
        <v>8176</v>
      </c>
      <c r="D309" s="27" t="s">
        <v>1162</v>
      </c>
      <c r="E309" s="27">
        <v>1</v>
      </c>
      <c r="F309" s="28">
        <v>1000</v>
      </c>
      <c r="G309" s="27">
        <v>356</v>
      </c>
      <c r="H309" s="27" t="s">
        <v>8076</v>
      </c>
      <c r="I309" s="28">
        <v>0</v>
      </c>
      <c r="J309" s="27" t="s">
        <v>60</v>
      </c>
      <c r="K309" s="27" t="s">
        <v>3291</v>
      </c>
      <c r="L309" s="27" t="s">
        <v>8177</v>
      </c>
      <c r="M309" s="27"/>
      <c r="N309" s="18"/>
    </row>
    <row r="310" spans="1:14" ht="53.25" customHeight="1">
      <c r="A310" s="27">
        <v>306</v>
      </c>
      <c r="B310" s="27" t="s">
        <v>4362</v>
      </c>
      <c r="C310" s="27" t="s">
        <v>5502</v>
      </c>
      <c r="D310" s="27" t="s">
        <v>1187</v>
      </c>
      <c r="E310" s="27">
        <v>1</v>
      </c>
      <c r="F310" s="28">
        <v>1150</v>
      </c>
      <c r="G310" s="27">
        <v>620</v>
      </c>
      <c r="H310" s="27" t="s">
        <v>1228</v>
      </c>
      <c r="I310" s="28">
        <v>90000</v>
      </c>
      <c r="J310" s="27" t="s">
        <v>36</v>
      </c>
      <c r="K310" s="27" t="s">
        <v>3291</v>
      </c>
      <c r="L310" s="27" t="s">
        <v>7600</v>
      </c>
      <c r="M310" s="27"/>
      <c r="N310" s="18"/>
    </row>
    <row r="311" spans="1:14" ht="36">
      <c r="A311" s="27">
        <v>307</v>
      </c>
      <c r="B311" s="27" t="s">
        <v>4523</v>
      </c>
      <c r="C311" s="27" t="s">
        <v>4524</v>
      </c>
      <c r="D311" s="27" t="s">
        <v>1187</v>
      </c>
      <c r="E311" s="27">
        <v>1</v>
      </c>
      <c r="F311" s="28">
        <v>500</v>
      </c>
      <c r="G311" s="27">
        <v>136</v>
      </c>
      <c r="H311" s="27" t="s">
        <v>8076</v>
      </c>
      <c r="I311" s="28">
        <v>17000</v>
      </c>
      <c r="J311" s="27" t="s">
        <v>4935</v>
      </c>
      <c r="K311" s="27" t="s">
        <v>3291</v>
      </c>
      <c r="L311" s="27" t="s">
        <v>9084</v>
      </c>
      <c r="M311" s="27" t="s">
        <v>4525</v>
      </c>
      <c r="N311" s="18"/>
    </row>
    <row r="312" spans="1:14" ht="69.75" customHeight="1">
      <c r="A312" s="27">
        <v>308</v>
      </c>
      <c r="B312" s="27" t="s">
        <v>5468</v>
      </c>
      <c r="C312" s="27" t="s">
        <v>5469</v>
      </c>
      <c r="D312" s="27" t="s">
        <v>1187</v>
      </c>
      <c r="E312" s="27">
        <v>1</v>
      </c>
      <c r="F312" s="28">
        <v>500</v>
      </c>
      <c r="G312" s="27">
        <v>276</v>
      </c>
      <c r="H312" s="27" t="s">
        <v>8087</v>
      </c>
      <c r="I312" s="28">
        <v>37000</v>
      </c>
      <c r="J312" s="27" t="s">
        <v>36</v>
      </c>
      <c r="K312" s="27" t="s">
        <v>5470</v>
      </c>
      <c r="L312" s="27" t="s">
        <v>7600</v>
      </c>
      <c r="M312" s="27"/>
      <c r="N312" s="18"/>
    </row>
    <row r="313" spans="1:14" ht="72.75" customHeight="1">
      <c r="A313" s="27">
        <v>309</v>
      </c>
      <c r="B313" s="27" t="s">
        <v>5471</v>
      </c>
      <c r="C313" s="27" t="s">
        <v>5472</v>
      </c>
      <c r="D313" s="27" t="s">
        <v>1187</v>
      </c>
      <c r="E313" s="27">
        <v>1</v>
      </c>
      <c r="F313" s="28">
        <v>570</v>
      </c>
      <c r="G313" s="27">
        <v>364</v>
      </c>
      <c r="H313" s="27" t="s">
        <v>8087</v>
      </c>
      <c r="I313" s="28">
        <v>48000</v>
      </c>
      <c r="J313" s="27" t="s">
        <v>36</v>
      </c>
      <c r="K313" s="27" t="s">
        <v>5470</v>
      </c>
      <c r="L313" s="27" t="s">
        <v>7600</v>
      </c>
      <c r="M313" s="27"/>
      <c r="N313" s="18"/>
    </row>
    <row r="314" spans="1:14" ht="36">
      <c r="A314" s="27">
        <v>310</v>
      </c>
      <c r="B314" s="27" t="s">
        <v>10898</v>
      </c>
      <c r="C314" s="27" t="s">
        <v>10899</v>
      </c>
      <c r="D314" s="27" t="s">
        <v>1162</v>
      </c>
      <c r="E314" s="27">
        <v>1</v>
      </c>
      <c r="F314" s="28">
        <v>600</v>
      </c>
      <c r="G314" s="27">
        <v>268</v>
      </c>
      <c r="H314" s="27" t="s">
        <v>8087</v>
      </c>
      <c r="I314" s="28">
        <v>0</v>
      </c>
      <c r="J314" s="27" t="s">
        <v>1188</v>
      </c>
      <c r="K314" s="27" t="s">
        <v>10897</v>
      </c>
      <c r="L314" s="27" t="s">
        <v>9084</v>
      </c>
      <c r="M314" s="27"/>
      <c r="N314" s="18"/>
    </row>
    <row r="315" spans="1:14" ht="66.75" customHeight="1">
      <c r="A315" s="27">
        <v>311</v>
      </c>
      <c r="B315" s="27" t="s">
        <v>10900</v>
      </c>
      <c r="C315" s="27" t="s">
        <v>11978</v>
      </c>
      <c r="D315" s="27" t="s">
        <v>1162</v>
      </c>
      <c r="E315" s="27">
        <v>1</v>
      </c>
      <c r="F315" s="28">
        <v>600</v>
      </c>
      <c r="G315" s="27">
        <v>472</v>
      </c>
      <c r="H315" s="27" t="s">
        <v>1228</v>
      </c>
      <c r="I315" s="28">
        <v>0</v>
      </c>
      <c r="J315" s="27" t="s">
        <v>70</v>
      </c>
      <c r="K315" s="27" t="s">
        <v>10897</v>
      </c>
      <c r="L315" s="27" t="s">
        <v>11255</v>
      </c>
      <c r="M315" s="27"/>
      <c r="N315" s="18"/>
    </row>
    <row r="316" spans="1:14" ht="46.5" customHeight="1">
      <c r="A316" s="27">
        <v>312</v>
      </c>
      <c r="B316" s="27" t="s">
        <v>11979</v>
      </c>
      <c r="C316" s="27" t="s">
        <v>11980</v>
      </c>
      <c r="D316" s="27" t="s">
        <v>1421</v>
      </c>
      <c r="E316" s="27">
        <v>1</v>
      </c>
      <c r="F316" s="28">
        <v>1000</v>
      </c>
      <c r="G316" s="27">
        <v>968</v>
      </c>
      <c r="H316" s="27" t="s">
        <v>4914</v>
      </c>
      <c r="I316" s="28">
        <v>250000</v>
      </c>
      <c r="J316" s="27" t="s">
        <v>4935</v>
      </c>
      <c r="K316" s="27" t="s">
        <v>10897</v>
      </c>
      <c r="L316" s="27" t="s">
        <v>11981</v>
      </c>
      <c r="M316" s="27"/>
      <c r="N316" s="18"/>
    </row>
    <row r="317" spans="1:14" ht="39" customHeight="1">
      <c r="A317" s="27">
        <v>313</v>
      </c>
      <c r="B317" s="27" t="s">
        <v>10896</v>
      </c>
      <c r="C317" s="27"/>
      <c r="D317" s="27" t="s">
        <v>1187</v>
      </c>
      <c r="E317" s="27">
        <v>1</v>
      </c>
      <c r="F317" s="28">
        <v>1000</v>
      </c>
      <c r="G317" s="27">
        <v>608</v>
      </c>
      <c r="H317" s="27" t="s">
        <v>8087</v>
      </c>
      <c r="I317" s="28">
        <v>77000</v>
      </c>
      <c r="J317" s="27" t="s">
        <v>4935</v>
      </c>
      <c r="K317" s="27" t="s">
        <v>10897</v>
      </c>
      <c r="L317" s="27" t="s">
        <v>9084</v>
      </c>
      <c r="M317" s="27"/>
      <c r="N317" s="18"/>
    </row>
    <row r="318" spans="1:14" ht="60">
      <c r="A318" s="27">
        <v>314</v>
      </c>
      <c r="B318" s="27" t="s">
        <v>11246</v>
      </c>
      <c r="C318" s="27" t="s">
        <v>296</v>
      </c>
      <c r="D318" s="27" t="s">
        <v>1162</v>
      </c>
      <c r="E318" s="27">
        <v>1</v>
      </c>
      <c r="F318" s="28">
        <v>300</v>
      </c>
      <c r="G318" s="27">
        <v>72</v>
      </c>
      <c r="H318" s="27" t="s">
        <v>3466</v>
      </c>
      <c r="I318" s="28">
        <v>0</v>
      </c>
      <c r="J318" s="27" t="s">
        <v>60</v>
      </c>
      <c r="K318" s="32" t="s">
        <v>2208</v>
      </c>
      <c r="L318" s="27" t="s">
        <v>7600</v>
      </c>
      <c r="M318" s="27"/>
      <c r="N318" s="18"/>
    </row>
    <row r="319" spans="1:14" ht="72">
      <c r="A319" s="27">
        <v>315</v>
      </c>
      <c r="B319" s="27" t="s">
        <v>11247</v>
      </c>
      <c r="C319" s="27" t="s">
        <v>11248</v>
      </c>
      <c r="D319" s="27" t="s">
        <v>1162</v>
      </c>
      <c r="E319" s="27">
        <v>1</v>
      </c>
      <c r="F319" s="28">
        <v>300</v>
      </c>
      <c r="G319" s="27">
        <v>64</v>
      </c>
      <c r="H319" s="27" t="s">
        <v>3466</v>
      </c>
      <c r="I319" s="28">
        <v>0</v>
      </c>
      <c r="J319" s="27" t="s">
        <v>60</v>
      </c>
      <c r="K319" s="122" t="s">
        <v>2208</v>
      </c>
      <c r="L319" s="27" t="s">
        <v>7600</v>
      </c>
      <c r="M319" s="27"/>
      <c r="N319" s="18"/>
    </row>
    <row r="320" spans="1:14" ht="36">
      <c r="A320" s="27">
        <v>316</v>
      </c>
      <c r="B320" s="27" t="s">
        <v>2206</v>
      </c>
      <c r="C320" s="27" t="s">
        <v>2207</v>
      </c>
      <c r="D320" s="27" t="s">
        <v>1421</v>
      </c>
      <c r="E320" s="27">
        <v>1</v>
      </c>
      <c r="F320" s="28">
        <v>1000</v>
      </c>
      <c r="G320" s="27">
        <v>384</v>
      </c>
      <c r="H320" s="27" t="s">
        <v>8087</v>
      </c>
      <c r="I320" s="28">
        <v>55000</v>
      </c>
      <c r="J320" s="27" t="s">
        <v>1193</v>
      </c>
      <c r="K320" s="32" t="s">
        <v>2208</v>
      </c>
      <c r="L320" s="27" t="s">
        <v>2209</v>
      </c>
      <c r="M320" s="27"/>
      <c r="N320" s="18"/>
    </row>
    <row r="321" spans="1:14" ht="108">
      <c r="A321" s="27">
        <v>317</v>
      </c>
      <c r="B321" s="27" t="s">
        <v>5780</v>
      </c>
      <c r="C321" s="27" t="s">
        <v>5781</v>
      </c>
      <c r="D321" s="27" t="s">
        <v>1421</v>
      </c>
      <c r="E321" s="27">
        <v>1</v>
      </c>
      <c r="F321" s="28">
        <v>700</v>
      </c>
      <c r="G321" s="27">
        <v>134</v>
      </c>
      <c r="H321" s="27" t="s">
        <v>3466</v>
      </c>
      <c r="I321" s="28">
        <v>0</v>
      </c>
      <c r="J321" s="27" t="s">
        <v>60</v>
      </c>
      <c r="K321" s="32" t="s">
        <v>2208</v>
      </c>
      <c r="L321" s="27" t="s">
        <v>5782</v>
      </c>
      <c r="M321" s="27"/>
      <c r="N321" s="18"/>
    </row>
    <row r="322" spans="1:14" ht="42.75" customHeight="1">
      <c r="A322" s="27">
        <v>318</v>
      </c>
      <c r="B322" s="153" t="s">
        <v>5783</v>
      </c>
      <c r="C322" s="27" t="s">
        <v>5784</v>
      </c>
      <c r="D322" s="27" t="s">
        <v>1421</v>
      </c>
      <c r="E322" s="27">
        <v>1</v>
      </c>
      <c r="F322" s="28">
        <v>500</v>
      </c>
      <c r="G322" s="27">
        <v>132</v>
      </c>
      <c r="H322" s="27" t="s">
        <v>3466</v>
      </c>
      <c r="I322" s="28">
        <v>0</v>
      </c>
      <c r="J322" s="27" t="s">
        <v>60</v>
      </c>
      <c r="K322" s="32" t="s">
        <v>2208</v>
      </c>
      <c r="L322" s="27" t="s">
        <v>5782</v>
      </c>
      <c r="M322" s="27"/>
      <c r="N322" s="18"/>
    </row>
    <row r="323" spans="1:14" ht="48">
      <c r="A323" s="27">
        <v>319</v>
      </c>
      <c r="B323" s="27" t="s">
        <v>4895</v>
      </c>
      <c r="C323" s="27" t="s">
        <v>10224</v>
      </c>
      <c r="D323" s="27" t="s">
        <v>1187</v>
      </c>
      <c r="E323" s="27" t="s">
        <v>8163</v>
      </c>
      <c r="F323" s="28">
        <v>10000</v>
      </c>
      <c r="G323" s="27">
        <v>200</v>
      </c>
      <c r="H323" s="27" t="s">
        <v>8076</v>
      </c>
      <c r="I323" s="28">
        <v>16000</v>
      </c>
      <c r="J323" s="27" t="s">
        <v>1188</v>
      </c>
      <c r="K323" s="121">
        <v>40059</v>
      </c>
      <c r="L323" s="27" t="s">
        <v>7600</v>
      </c>
      <c r="M323" s="27"/>
      <c r="N323" s="18"/>
    </row>
    <row r="324" spans="1:14" ht="48">
      <c r="A324" s="27">
        <v>320</v>
      </c>
      <c r="B324" s="27" t="s">
        <v>4896</v>
      </c>
      <c r="C324" s="27" t="s">
        <v>10224</v>
      </c>
      <c r="D324" s="27" t="s">
        <v>1187</v>
      </c>
      <c r="E324" s="27" t="s">
        <v>8163</v>
      </c>
      <c r="F324" s="28">
        <v>10000</v>
      </c>
      <c r="G324" s="27">
        <v>224</v>
      </c>
      <c r="H324" s="27" t="s">
        <v>8076</v>
      </c>
      <c r="I324" s="28">
        <v>18000</v>
      </c>
      <c r="J324" s="27" t="s">
        <v>1188</v>
      </c>
      <c r="K324" s="121">
        <v>40059</v>
      </c>
      <c r="L324" s="27" t="s">
        <v>7600</v>
      </c>
      <c r="M324" s="27"/>
      <c r="N324" s="18"/>
    </row>
    <row r="325" spans="1:14" ht="36">
      <c r="A325" s="27">
        <v>321</v>
      </c>
      <c r="B325" s="27" t="s">
        <v>4878</v>
      </c>
      <c r="C325" s="27" t="s">
        <v>2744</v>
      </c>
      <c r="D325" s="27" t="s">
        <v>1187</v>
      </c>
      <c r="E325" s="27">
        <v>1</v>
      </c>
      <c r="F325" s="28">
        <v>1000</v>
      </c>
      <c r="G325" s="27">
        <v>212</v>
      </c>
      <c r="H325" s="27" t="s">
        <v>8076</v>
      </c>
      <c r="I325" s="28">
        <v>24000</v>
      </c>
      <c r="J325" s="27" t="s">
        <v>4935</v>
      </c>
      <c r="K325" s="121">
        <v>40059</v>
      </c>
      <c r="L325" s="27" t="s">
        <v>7600</v>
      </c>
      <c r="M325" s="27"/>
      <c r="N325" s="18"/>
    </row>
    <row r="326" spans="1:14" ht="24">
      <c r="A326" s="27">
        <v>322</v>
      </c>
      <c r="B326" s="27" t="s">
        <v>8791</v>
      </c>
      <c r="C326" s="27" t="s">
        <v>2744</v>
      </c>
      <c r="D326" s="27" t="s">
        <v>1187</v>
      </c>
      <c r="E326" s="27">
        <v>1</v>
      </c>
      <c r="F326" s="28">
        <v>2000</v>
      </c>
      <c r="G326" s="27">
        <v>64</v>
      </c>
      <c r="H326" s="27" t="s">
        <v>8076</v>
      </c>
      <c r="I326" s="28">
        <v>10000</v>
      </c>
      <c r="J326" s="27" t="s">
        <v>4935</v>
      </c>
      <c r="K326" s="121">
        <v>40059</v>
      </c>
      <c r="L326" s="27" t="s">
        <v>7600</v>
      </c>
      <c r="M326" s="27"/>
      <c r="N326" s="18"/>
    </row>
    <row r="327" spans="1:14" ht="63.75" customHeight="1">
      <c r="A327" s="27">
        <v>323</v>
      </c>
      <c r="B327" s="27" t="s">
        <v>7470</v>
      </c>
      <c r="C327" s="27" t="s">
        <v>2744</v>
      </c>
      <c r="D327" s="27" t="s">
        <v>1187</v>
      </c>
      <c r="E327" s="27">
        <v>1</v>
      </c>
      <c r="F327" s="28">
        <v>1000</v>
      </c>
      <c r="G327" s="27">
        <v>240</v>
      </c>
      <c r="H327" s="27" t="s">
        <v>8076</v>
      </c>
      <c r="I327" s="28">
        <v>27000</v>
      </c>
      <c r="J327" s="27" t="s">
        <v>4935</v>
      </c>
      <c r="K327" s="121">
        <v>40059</v>
      </c>
      <c r="L327" s="27" t="s">
        <v>9084</v>
      </c>
      <c r="M327" s="27"/>
      <c r="N327" s="18"/>
    </row>
    <row r="328" spans="1:14" ht="36">
      <c r="A328" s="27">
        <v>324</v>
      </c>
      <c r="B328" s="27" t="s">
        <v>6549</v>
      </c>
      <c r="C328" s="27" t="s">
        <v>6014</v>
      </c>
      <c r="D328" s="27" t="s">
        <v>4204</v>
      </c>
      <c r="E328" s="27">
        <v>1</v>
      </c>
      <c r="F328" s="28">
        <v>1000</v>
      </c>
      <c r="G328" s="27">
        <v>1506</v>
      </c>
      <c r="H328" s="27" t="s">
        <v>1228</v>
      </c>
      <c r="I328" s="28">
        <v>0</v>
      </c>
      <c r="J328" s="27" t="s">
        <v>1193</v>
      </c>
      <c r="K328" s="121">
        <v>40062</v>
      </c>
      <c r="L328" s="27" t="s">
        <v>4359</v>
      </c>
      <c r="M328" s="27"/>
      <c r="N328" s="18"/>
    </row>
    <row r="329" spans="1:14" ht="36">
      <c r="A329" s="27">
        <v>325</v>
      </c>
      <c r="B329" s="27" t="s">
        <v>6584</v>
      </c>
      <c r="C329" s="27" t="s">
        <v>2744</v>
      </c>
      <c r="D329" s="27" t="s">
        <v>1187</v>
      </c>
      <c r="E329" s="27">
        <v>1</v>
      </c>
      <c r="F329" s="28">
        <v>3900</v>
      </c>
      <c r="G329" s="27">
        <v>182</v>
      </c>
      <c r="H329" s="27" t="s">
        <v>8076</v>
      </c>
      <c r="I329" s="28">
        <v>21000</v>
      </c>
      <c r="J329" s="27" t="s">
        <v>4935</v>
      </c>
      <c r="K329" s="121">
        <v>40063</v>
      </c>
      <c r="L329" s="27" t="s">
        <v>10767</v>
      </c>
      <c r="M329" s="27"/>
      <c r="N329" s="18"/>
    </row>
    <row r="330" spans="1:14" ht="118.5" customHeight="1">
      <c r="A330" s="27">
        <v>326</v>
      </c>
      <c r="B330" s="27" t="s">
        <v>6588</v>
      </c>
      <c r="C330" s="27" t="s">
        <v>2744</v>
      </c>
      <c r="D330" s="27" t="s">
        <v>1187</v>
      </c>
      <c r="E330" s="27">
        <v>1</v>
      </c>
      <c r="F330" s="28">
        <v>2350</v>
      </c>
      <c r="G330" s="27">
        <v>80</v>
      </c>
      <c r="H330" s="27" t="s">
        <v>8076</v>
      </c>
      <c r="I330" s="28">
        <v>11000</v>
      </c>
      <c r="J330" s="27" t="s">
        <v>4935</v>
      </c>
      <c r="K330" s="121">
        <v>40063</v>
      </c>
      <c r="L330" s="27" t="s">
        <v>10767</v>
      </c>
      <c r="M330" s="27"/>
      <c r="N330" s="18"/>
    </row>
    <row r="331" spans="1:14" ht="36">
      <c r="A331" s="27">
        <v>327</v>
      </c>
      <c r="B331" s="27" t="s">
        <v>6589</v>
      </c>
      <c r="C331" s="27" t="s">
        <v>2744</v>
      </c>
      <c r="D331" s="27" t="s">
        <v>1187</v>
      </c>
      <c r="E331" s="27">
        <v>1</v>
      </c>
      <c r="F331" s="28">
        <v>1650</v>
      </c>
      <c r="G331" s="27">
        <v>96</v>
      </c>
      <c r="H331" s="27" t="s">
        <v>8076</v>
      </c>
      <c r="I331" s="28">
        <v>13000</v>
      </c>
      <c r="J331" s="27" t="s">
        <v>4935</v>
      </c>
      <c r="K331" s="121">
        <v>40063</v>
      </c>
      <c r="L331" s="27" t="s">
        <v>10767</v>
      </c>
      <c r="M331" s="27"/>
      <c r="N331" s="18"/>
    </row>
    <row r="332" spans="1:14" ht="36">
      <c r="A332" s="27">
        <v>328</v>
      </c>
      <c r="B332" s="27" t="s">
        <v>6608</v>
      </c>
      <c r="C332" s="27" t="s">
        <v>2744</v>
      </c>
      <c r="D332" s="27" t="s">
        <v>1187</v>
      </c>
      <c r="E332" s="27">
        <v>1</v>
      </c>
      <c r="F332" s="28">
        <v>1600</v>
      </c>
      <c r="G332" s="27">
        <v>56</v>
      </c>
      <c r="H332" s="27" t="s">
        <v>8076</v>
      </c>
      <c r="I332" s="28">
        <v>9000</v>
      </c>
      <c r="J332" s="27" t="s">
        <v>4935</v>
      </c>
      <c r="K332" s="121">
        <v>40063</v>
      </c>
      <c r="L332" s="27" t="s">
        <v>10767</v>
      </c>
      <c r="M332" s="27"/>
      <c r="N332" s="18"/>
    </row>
    <row r="333" spans="1:14" ht="36">
      <c r="A333" s="27">
        <v>329</v>
      </c>
      <c r="B333" s="27" t="s">
        <v>7674</v>
      </c>
      <c r="C333" s="27" t="s">
        <v>2744</v>
      </c>
      <c r="D333" s="27" t="s">
        <v>1187</v>
      </c>
      <c r="E333" s="27">
        <v>1</v>
      </c>
      <c r="F333" s="28">
        <v>3080</v>
      </c>
      <c r="G333" s="27">
        <v>204</v>
      </c>
      <c r="H333" s="27" t="s">
        <v>8076</v>
      </c>
      <c r="I333" s="28">
        <v>26000</v>
      </c>
      <c r="J333" s="27" t="s">
        <v>4935</v>
      </c>
      <c r="K333" s="121">
        <v>40063</v>
      </c>
      <c r="L333" s="27" t="s">
        <v>7600</v>
      </c>
      <c r="M333" s="27"/>
      <c r="N333" s="18"/>
    </row>
    <row r="334" spans="1:14" ht="36">
      <c r="A334" s="27">
        <v>330</v>
      </c>
      <c r="B334" s="27" t="s">
        <v>5931</v>
      </c>
      <c r="C334" s="27" t="s">
        <v>2744</v>
      </c>
      <c r="D334" s="27" t="s">
        <v>1187</v>
      </c>
      <c r="E334" s="27">
        <v>1</v>
      </c>
      <c r="F334" s="28">
        <v>1600</v>
      </c>
      <c r="G334" s="27">
        <v>80</v>
      </c>
      <c r="H334" s="27" t="s">
        <v>8076</v>
      </c>
      <c r="I334" s="28">
        <v>11000</v>
      </c>
      <c r="J334" s="27" t="s">
        <v>4935</v>
      </c>
      <c r="K334" s="121">
        <v>40063</v>
      </c>
      <c r="L334" s="27" t="s">
        <v>10767</v>
      </c>
      <c r="M334" s="27"/>
      <c r="N334" s="18"/>
    </row>
    <row r="335" spans="1:14" ht="24">
      <c r="A335" s="27">
        <v>331</v>
      </c>
      <c r="B335" s="27" t="s">
        <v>5932</v>
      </c>
      <c r="C335" s="27" t="s">
        <v>2744</v>
      </c>
      <c r="D335" s="27" t="s">
        <v>1187</v>
      </c>
      <c r="E335" s="27">
        <v>1</v>
      </c>
      <c r="F335" s="28">
        <v>3500</v>
      </c>
      <c r="G335" s="27">
        <v>104</v>
      </c>
      <c r="H335" s="27" t="s">
        <v>8076</v>
      </c>
      <c r="I335" s="28">
        <v>14000</v>
      </c>
      <c r="J335" s="27" t="s">
        <v>4935</v>
      </c>
      <c r="K335" s="121">
        <v>40063</v>
      </c>
      <c r="L335" s="27" t="s">
        <v>7600</v>
      </c>
      <c r="M335" s="27"/>
      <c r="N335" s="18"/>
    </row>
    <row r="336" spans="1:14" ht="36">
      <c r="A336" s="27">
        <v>332</v>
      </c>
      <c r="B336" s="27" t="s">
        <v>7050</v>
      </c>
      <c r="C336" s="27" t="s">
        <v>2744</v>
      </c>
      <c r="D336" s="27" t="s">
        <v>1187</v>
      </c>
      <c r="E336" s="27">
        <v>1</v>
      </c>
      <c r="F336" s="28">
        <v>1100</v>
      </c>
      <c r="G336" s="27">
        <v>128</v>
      </c>
      <c r="H336" s="27" t="s">
        <v>8076</v>
      </c>
      <c r="I336" s="28">
        <v>16000</v>
      </c>
      <c r="J336" s="27" t="s">
        <v>4935</v>
      </c>
      <c r="K336" s="121">
        <v>40063</v>
      </c>
      <c r="L336" s="27" t="s">
        <v>1485</v>
      </c>
      <c r="M336" s="27"/>
      <c r="N336" s="18"/>
    </row>
    <row r="337" spans="1:14" ht="84">
      <c r="A337" s="27">
        <v>333</v>
      </c>
      <c r="B337" s="27" t="s">
        <v>4511</v>
      </c>
      <c r="C337" s="27" t="s">
        <v>4512</v>
      </c>
      <c r="D337" s="27" t="s">
        <v>1187</v>
      </c>
      <c r="E337" s="27">
        <v>1</v>
      </c>
      <c r="F337" s="28">
        <v>470</v>
      </c>
      <c r="G337" s="27">
        <v>188</v>
      </c>
      <c r="H337" s="27" t="s">
        <v>8087</v>
      </c>
      <c r="I337" s="28">
        <v>27000</v>
      </c>
      <c r="J337" s="27" t="s">
        <v>36</v>
      </c>
      <c r="K337" s="121">
        <v>40066</v>
      </c>
      <c r="L337" s="27" t="s">
        <v>7600</v>
      </c>
      <c r="M337" s="27"/>
      <c r="N337" s="18"/>
    </row>
    <row r="338" spans="1:14" ht="24">
      <c r="A338" s="27">
        <v>334</v>
      </c>
      <c r="B338" s="27" t="s">
        <v>7951</v>
      </c>
      <c r="C338" s="27" t="s">
        <v>6874</v>
      </c>
      <c r="D338" s="27" t="s">
        <v>1187</v>
      </c>
      <c r="E338" s="27">
        <v>1</v>
      </c>
      <c r="F338" s="28">
        <v>1350</v>
      </c>
      <c r="G338" s="27">
        <v>80</v>
      </c>
      <c r="H338" s="27" t="s">
        <v>8076</v>
      </c>
      <c r="I338" s="28">
        <v>11000</v>
      </c>
      <c r="J338" s="27" t="s">
        <v>4935</v>
      </c>
      <c r="K338" s="121">
        <v>40066</v>
      </c>
      <c r="L338" s="27" t="s">
        <v>7600</v>
      </c>
      <c r="M338" s="27"/>
      <c r="N338" s="18"/>
    </row>
    <row r="339" spans="1:14" ht="36">
      <c r="A339" s="27">
        <v>335</v>
      </c>
      <c r="B339" s="27" t="s">
        <v>11274</v>
      </c>
      <c r="C339" s="27" t="s">
        <v>11275</v>
      </c>
      <c r="D339" s="27" t="s">
        <v>1187</v>
      </c>
      <c r="E339" s="27">
        <v>1</v>
      </c>
      <c r="F339" s="28">
        <v>500</v>
      </c>
      <c r="G339" s="27">
        <v>564</v>
      </c>
      <c r="H339" s="27" t="s">
        <v>8087</v>
      </c>
      <c r="I339" s="28">
        <v>0</v>
      </c>
      <c r="J339" s="27" t="s">
        <v>60</v>
      </c>
      <c r="K339" s="121">
        <v>40067</v>
      </c>
      <c r="L339" s="27" t="s">
        <v>7600</v>
      </c>
      <c r="M339" s="27"/>
      <c r="N339" s="18"/>
    </row>
    <row r="340" spans="1:14" ht="24">
      <c r="A340" s="27">
        <v>336</v>
      </c>
      <c r="B340" s="27" t="s">
        <v>5827</v>
      </c>
      <c r="C340" s="27" t="s">
        <v>5828</v>
      </c>
      <c r="D340" s="27" t="s">
        <v>1187</v>
      </c>
      <c r="E340" s="27">
        <v>1</v>
      </c>
      <c r="F340" s="28">
        <v>600</v>
      </c>
      <c r="G340" s="27">
        <v>76</v>
      </c>
      <c r="H340" s="27" t="s">
        <v>8076</v>
      </c>
      <c r="I340" s="28">
        <v>11000</v>
      </c>
      <c r="J340" s="27" t="s">
        <v>1193</v>
      </c>
      <c r="K340" s="121">
        <v>40067</v>
      </c>
      <c r="L340" s="27" t="s">
        <v>4651</v>
      </c>
      <c r="M340" s="27"/>
      <c r="N340" s="18"/>
    </row>
    <row r="341" spans="1:14" ht="36">
      <c r="A341" s="27">
        <v>337</v>
      </c>
      <c r="B341" s="27" t="s">
        <v>4944</v>
      </c>
      <c r="C341" s="27" t="s">
        <v>4945</v>
      </c>
      <c r="D341" s="27" t="s">
        <v>4204</v>
      </c>
      <c r="E341" s="27" t="s">
        <v>8163</v>
      </c>
      <c r="F341" s="28">
        <v>2000</v>
      </c>
      <c r="G341" s="27">
        <v>490</v>
      </c>
      <c r="H341" s="27" t="s">
        <v>8087</v>
      </c>
      <c r="I341" s="28">
        <v>64000</v>
      </c>
      <c r="J341" s="27" t="s">
        <v>36</v>
      </c>
      <c r="K341" s="121">
        <v>40068</v>
      </c>
      <c r="L341" s="27" t="s">
        <v>7600</v>
      </c>
      <c r="M341" s="27"/>
      <c r="N341" s="18"/>
    </row>
    <row r="342" spans="1:14" ht="24">
      <c r="A342" s="27">
        <v>338</v>
      </c>
      <c r="B342" s="27" t="s">
        <v>1294</v>
      </c>
      <c r="C342" s="27" t="s">
        <v>12153</v>
      </c>
      <c r="D342" s="27" t="s">
        <v>1187</v>
      </c>
      <c r="E342" s="27">
        <v>1</v>
      </c>
      <c r="F342" s="28">
        <v>1050</v>
      </c>
      <c r="G342" s="27">
        <v>160</v>
      </c>
      <c r="H342" s="27" t="s">
        <v>8076</v>
      </c>
      <c r="I342" s="28">
        <v>19000</v>
      </c>
      <c r="J342" s="27" t="s">
        <v>4935</v>
      </c>
      <c r="K342" s="27" t="s">
        <v>1295</v>
      </c>
      <c r="L342" s="27" t="s">
        <v>7600</v>
      </c>
      <c r="M342" s="27"/>
      <c r="N342" s="18"/>
    </row>
    <row r="343" spans="1:14" ht="60">
      <c r="A343" s="27">
        <v>339</v>
      </c>
      <c r="B343" s="27" t="s">
        <v>2201</v>
      </c>
      <c r="C343" s="27" t="s">
        <v>2202</v>
      </c>
      <c r="D343" s="27" t="s">
        <v>1187</v>
      </c>
      <c r="E343" s="27">
        <v>1</v>
      </c>
      <c r="F343" s="28">
        <v>500</v>
      </c>
      <c r="G343" s="27">
        <v>520</v>
      </c>
      <c r="H343" s="27" t="s">
        <v>1228</v>
      </c>
      <c r="I343" s="28">
        <v>77000</v>
      </c>
      <c r="J343" s="27" t="s">
        <v>1193</v>
      </c>
      <c r="K343" s="27" t="s">
        <v>1295</v>
      </c>
      <c r="L343" s="27" t="s">
        <v>7600</v>
      </c>
      <c r="M343" s="27"/>
      <c r="N343" s="18"/>
    </row>
    <row r="344" spans="1:14" ht="48">
      <c r="A344" s="27">
        <v>340</v>
      </c>
      <c r="B344" s="27" t="s">
        <v>6725</v>
      </c>
      <c r="C344" s="27" t="s">
        <v>6726</v>
      </c>
      <c r="D344" s="27" t="s">
        <v>1162</v>
      </c>
      <c r="E344" s="27">
        <v>1</v>
      </c>
      <c r="F344" s="28">
        <v>2000</v>
      </c>
      <c r="G344" s="27">
        <v>340</v>
      </c>
      <c r="H344" s="27" t="s">
        <v>8087</v>
      </c>
      <c r="I344" s="28">
        <v>0</v>
      </c>
      <c r="J344" s="27" t="s">
        <v>1193</v>
      </c>
      <c r="K344" s="27" t="s">
        <v>6727</v>
      </c>
      <c r="L344" s="27" t="s">
        <v>5635</v>
      </c>
      <c r="M344" s="27"/>
      <c r="N344" s="18"/>
    </row>
    <row r="345" spans="1:14" ht="36">
      <c r="A345" s="27">
        <v>341</v>
      </c>
      <c r="B345" s="27" t="s">
        <v>5625</v>
      </c>
      <c r="C345" s="27" t="s">
        <v>5626</v>
      </c>
      <c r="D345" s="27" t="s">
        <v>1187</v>
      </c>
      <c r="E345" s="27">
        <v>1</v>
      </c>
      <c r="F345" s="28">
        <v>1000</v>
      </c>
      <c r="G345" s="27">
        <v>440</v>
      </c>
      <c r="H345" s="27" t="s">
        <v>8087</v>
      </c>
      <c r="I345" s="28">
        <v>57000</v>
      </c>
      <c r="J345" s="27" t="s">
        <v>36</v>
      </c>
      <c r="K345" s="27" t="s">
        <v>6727</v>
      </c>
      <c r="L345" s="27" t="s">
        <v>7600</v>
      </c>
      <c r="M345" s="27"/>
      <c r="N345" s="18"/>
    </row>
    <row r="346" spans="1:14" ht="36">
      <c r="A346" s="27">
        <v>342</v>
      </c>
      <c r="B346" s="27" t="s">
        <v>1007</v>
      </c>
      <c r="C346" s="27" t="s">
        <v>1008</v>
      </c>
      <c r="D346" s="27" t="s">
        <v>1162</v>
      </c>
      <c r="E346" s="27">
        <v>1</v>
      </c>
      <c r="F346" s="28">
        <v>500</v>
      </c>
      <c r="G346" s="27">
        <v>342</v>
      </c>
      <c r="H346" s="27" t="s">
        <v>8087</v>
      </c>
      <c r="I346" s="28">
        <v>63000</v>
      </c>
      <c r="J346" s="27" t="s">
        <v>1193</v>
      </c>
      <c r="K346" s="27" t="s">
        <v>1009</v>
      </c>
      <c r="L346" s="27" t="s">
        <v>9084</v>
      </c>
      <c r="M346" s="27"/>
      <c r="N346" s="18"/>
    </row>
    <row r="347" spans="1:14" ht="60">
      <c r="A347" s="27">
        <v>343</v>
      </c>
      <c r="B347" s="27" t="s">
        <v>1086</v>
      </c>
      <c r="C347" s="27" t="s">
        <v>1087</v>
      </c>
      <c r="D347" s="27" t="s">
        <v>4204</v>
      </c>
      <c r="E347" s="27">
        <v>1</v>
      </c>
      <c r="F347" s="28">
        <v>1000</v>
      </c>
      <c r="G347" s="27">
        <v>628</v>
      </c>
      <c r="H347" s="27" t="s">
        <v>8087</v>
      </c>
      <c r="I347" s="28">
        <v>0</v>
      </c>
      <c r="J347" s="27" t="s">
        <v>70</v>
      </c>
      <c r="K347" s="27" t="s">
        <v>1088</v>
      </c>
      <c r="L347" s="27" t="s">
        <v>7600</v>
      </c>
      <c r="M347" s="27"/>
      <c r="N347" s="18"/>
    </row>
    <row r="348" spans="1:14" ht="168" customHeight="1">
      <c r="A348" s="27">
        <v>344</v>
      </c>
      <c r="B348" s="27" t="s">
        <v>5815</v>
      </c>
      <c r="C348" s="27" t="s">
        <v>5816</v>
      </c>
      <c r="D348" s="27" t="s">
        <v>1162</v>
      </c>
      <c r="E348" s="27" t="s">
        <v>8163</v>
      </c>
      <c r="F348" s="28">
        <v>300</v>
      </c>
      <c r="G348" s="27">
        <v>1110</v>
      </c>
      <c r="H348" s="27" t="s">
        <v>3713</v>
      </c>
      <c r="I348" s="28">
        <v>0</v>
      </c>
      <c r="J348" s="27" t="s">
        <v>4935</v>
      </c>
      <c r="K348" s="27" t="s">
        <v>4536</v>
      </c>
      <c r="L348" s="27" t="s">
        <v>4359</v>
      </c>
      <c r="M348" s="27"/>
      <c r="N348" s="18"/>
    </row>
    <row r="349" spans="1:14" ht="60">
      <c r="A349" s="27">
        <v>345</v>
      </c>
      <c r="B349" s="27" t="s">
        <v>5636</v>
      </c>
      <c r="C349" s="27" t="s">
        <v>4534</v>
      </c>
      <c r="D349" s="27" t="s">
        <v>1187</v>
      </c>
      <c r="E349" s="27" t="s">
        <v>8163</v>
      </c>
      <c r="F349" s="28">
        <v>9000</v>
      </c>
      <c r="G349" s="27">
        <v>272</v>
      </c>
      <c r="H349" s="27" t="s">
        <v>4535</v>
      </c>
      <c r="I349" s="28">
        <v>0</v>
      </c>
      <c r="J349" s="27" t="s">
        <v>60</v>
      </c>
      <c r="K349" s="27" t="s">
        <v>4536</v>
      </c>
      <c r="L349" s="27" t="s">
        <v>7600</v>
      </c>
      <c r="M349" s="27"/>
      <c r="N349" s="18"/>
    </row>
    <row r="350" spans="1:14" ht="60">
      <c r="A350" s="27">
        <v>346</v>
      </c>
      <c r="B350" s="27" t="s">
        <v>5623</v>
      </c>
      <c r="C350" s="27" t="s">
        <v>4534</v>
      </c>
      <c r="D350" s="27" t="s">
        <v>1187</v>
      </c>
      <c r="E350" s="27" t="s">
        <v>8163</v>
      </c>
      <c r="F350" s="28">
        <v>9000</v>
      </c>
      <c r="G350" s="27">
        <v>220</v>
      </c>
      <c r="H350" s="27" t="s">
        <v>5624</v>
      </c>
      <c r="I350" s="28">
        <v>0</v>
      </c>
      <c r="J350" s="27" t="s">
        <v>60</v>
      </c>
      <c r="K350" s="27" t="s">
        <v>4536</v>
      </c>
      <c r="L350" s="27" t="s">
        <v>7600</v>
      </c>
      <c r="M350" s="27"/>
      <c r="N350" s="18"/>
    </row>
    <row r="351" spans="1:14" ht="48">
      <c r="A351" s="27">
        <v>347</v>
      </c>
      <c r="B351" s="27" t="s">
        <v>4401</v>
      </c>
      <c r="C351" s="27" t="s">
        <v>4402</v>
      </c>
      <c r="D351" s="27" t="s">
        <v>1187</v>
      </c>
      <c r="E351" s="27">
        <v>1</v>
      </c>
      <c r="F351" s="28">
        <v>9000</v>
      </c>
      <c r="G351" s="27">
        <v>284</v>
      </c>
      <c r="H351" s="27" t="s">
        <v>5624</v>
      </c>
      <c r="I351" s="28">
        <v>0</v>
      </c>
      <c r="J351" s="27" t="s">
        <v>36</v>
      </c>
      <c r="K351" s="27" t="s">
        <v>4536</v>
      </c>
      <c r="L351" s="27" t="s">
        <v>7600</v>
      </c>
      <c r="M351" s="27"/>
      <c r="N351" s="18"/>
    </row>
    <row r="352" spans="1:14" ht="48">
      <c r="A352" s="27">
        <v>348</v>
      </c>
      <c r="B352" s="27" t="s">
        <v>4403</v>
      </c>
      <c r="C352" s="27" t="s">
        <v>293</v>
      </c>
      <c r="D352" s="27" t="s">
        <v>1187</v>
      </c>
      <c r="E352" s="27" t="s">
        <v>8163</v>
      </c>
      <c r="F352" s="28">
        <v>9000</v>
      </c>
      <c r="G352" s="27">
        <v>212</v>
      </c>
      <c r="H352" s="27" t="s">
        <v>5624</v>
      </c>
      <c r="I352" s="28">
        <v>0</v>
      </c>
      <c r="J352" s="27" t="s">
        <v>36</v>
      </c>
      <c r="K352" s="27" t="s">
        <v>4536</v>
      </c>
      <c r="L352" s="27" t="s">
        <v>4404</v>
      </c>
      <c r="M352" s="27"/>
      <c r="N352" s="18"/>
    </row>
    <row r="353" spans="1:14" ht="60">
      <c r="A353" s="27">
        <v>349</v>
      </c>
      <c r="B353" s="27" t="s">
        <v>4405</v>
      </c>
      <c r="C353" s="27" t="s">
        <v>4406</v>
      </c>
      <c r="D353" s="27" t="s">
        <v>1187</v>
      </c>
      <c r="E353" s="27" t="s">
        <v>8163</v>
      </c>
      <c r="F353" s="28">
        <v>9000</v>
      </c>
      <c r="G353" s="27">
        <v>232</v>
      </c>
      <c r="H353" s="27" t="s">
        <v>5624</v>
      </c>
      <c r="I353" s="28">
        <v>0</v>
      </c>
      <c r="J353" s="27" t="s">
        <v>4935</v>
      </c>
      <c r="K353" s="27" t="s">
        <v>4536</v>
      </c>
      <c r="L353" s="27" t="s">
        <v>4404</v>
      </c>
      <c r="M353" s="27"/>
      <c r="N353" s="18"/>
    </row>
    <row r="354" spans="1:14" ht="72">
      <c r="A354" s="27">
        <v>350</v>
      </c>
      <c r="B354" s="27" t="s">
        <v>7474</v>
      </c>
      <c r="C354" s="27" t="s">
        <v>5814</v>
      </c>
      <c r="D354" s="27" t="s">
        <v>1187</v>
      </c>
      <c r="E354" s="27" t="s">
        <v>8163</v>
      </c>
      <c r="F354" s="28">
        <v>9000</v>
      </c>
      <c r="G354" s="27">
        <v>52</v>
      </c>
      <c r="H354" s="27" t="s">
        <v>5624</v>
      </c>
      <c r="I354" s="28">
        <v>0</v>
      </c>
      <c r="J354" s="27" t="s">
        <v>1188</v>
      </c>
      <c r="K354" s="27" t="s">
        <v>4536</v>
      </c>
      <c r="L354" s="27" t="s">
        <v>5635</v>
      </c>
      <c r="M354" s="27"/>
      <c r="N354" s="18"/>
    </row>
    <row r="355" spans="1:14" ht="48" customHeight="1">
      <c r="A355" s="27">
        <v>351</v>
      </c>
      <c r="B355" s="27" t="s">
        <v>5817</v>
      </c>
      <c r="C355" s="27" t="s">
        <v>5818</v>
      </c>
      <c r="D355" s="27" t="s">
        <v>1187</v>
      </c>
      <c r="E355" s="27" t="s">
        <v>8163</v>
      </c>
      <c r="F355" s="28">
        <v>9000</v>
      </c>
      <c r="G355" s="27">
        <v>200</v>
      </c>
      <c r="H355" s="27" t="s">
        <v>5624</v>
      </c>
      <c r="I355" s="28">
        <v>0</v>
      </c>
      <c r="J355" s="27" t="s">
        <v>4935</v>
      </c>
      <c r="K355" s="27" t="s">
        <v>4536</v>
      </c>
      <c r="L355" s="27" t="s">
        <v>647</v>
      </c>
      <c r="M355" s="27"/>
      <c r="N355" s="18"/>
    </row>
    <row r="356" spans="1:14" ht="60">
      <c r="A356" s="27">
        <v>352</v>
      </c>
      <c r="B356" s="27" t="s">
        <v>648</v>
      </c>
      <c r="C356" s="27" t="s">
        <v>649</v>
      </c>
      <c r="D356" s="27" t="s">
        <v>1187</v>
      </c>
      <c r="E356" s="27">
        <v>1</v>
      </c>
      <c r="F356" s="28">
        <v>9000</v>
      </c>
      <c r="G356" s="27">
        <v>92</v>
      </c>
      <c r="H356" s="27" t="s">
        <v>5624</v>
      </c>
      <c r="I356" s="28">
        <v>0</v>
      </c>
      <c r="J356" s="27" t="s">
        <v>4935</v>
      </c>
      <c r="K356" s="27" t="s">
        <v>4536</v>
      </c>
      <c r="L356" s="27" t="s">
        <v>647</v>
      </c>
      <c r="M356" s="27"/>
      <c r="N356" s="18"/>
    </row>
    <row r="357" spans="1:14" ht="60">
      <c r="A357" s="27">
        <v>353</v>
      </c>
      <c r="B357" s="27" t="s">
        <v>1801</v>
      </c>
      <c r="C357" s="27" t="s">
        <v>1802</v>
      </c>
      <c r="D357" s="27" t="s">
        <v>1187</v>
      </c>
      <c r="E357" s="27">
        <v>1</v>
      </c>
      <c r="F357" s="28">
        <v>9000</v>
      </c>
      <c r="G357" s="27">
        <v>248</v>
      </c>
      <c r="H357" s="27" t="s">
        <v>5624</v>
      </c>
      <c r="I357" s="28">
        <v>0</v>
      </c>
      <c r="J357" s="27" t="s">
        <v>4935</v>
      </c>
      <c r="K357" s="27" t="s">
        <v>4536</v>
      </c>
      <c r="L357" s="27" t="s">
        <v>647</v>
      </c>
      <c r="M357" s="27"/>
      <c r="N357" s="18"/>
    </row>
    <row r="358" spans="1:14" ht="48">
      <c r="A358" s="27">
        <v>354</v>
      </c>
      <c r="B358" s="27" t="s">
        <v>1522</v>
      </c>
      <c r="C358" s="27" t="s">
        <v>1523</v>
      </c>
      <c r="D358" s="27" t="s">
        <v>1187</v>
      </c>
      <c r="E358" s="27">
        <v>1</v>
      </c>
      <c r="F358" s="28">
        <v>9000</v>
      </c>
      <c r="G358" s="27">
        <v>156</v>
      </c>
      <c r="H358" s="27" t="s">
        <v>5624</v>
      </c>
      <c r="I358" s="28">
        <v>0</v>
      </c>
      <c r="J358" s="27" t="s">
        <v>4935</v>
      </c>
      <c r="K358" s="27" t="s">
        <v>4536</v>
      </c>
      <c r="L358" s="27" t="s">
        <v>7600</v>
      </c>
      <c r="M358" s="27"/>
      <c r="N358" s="18"/>
    </row>
    <row r="359" spans="1:14" ht="48">
      <c r="A359" s="27">
        <v>355</v>
      </c>
      <c r="B359" s="27" t="s">
        <v>1524</v>
      </c>
      <c r="C359" s="27" t="s">
        <v>1525</v>
      </c>
      <c r="D359" s="27" t="s">
        <v>1187</v>
      </c>
      <c r="E359" s="27">
        <v>1</v>
      </c>
      <c r="F359" s="28">
        <v>9000</v>
      </c>
      <c r="G359" s="27">
        <v>108</v>
      </c>
      <c r="H359" s="27" t="s">
        <v>5624</v>
      </c>
      <c r="I359" s="28">
        <v>0</v>
      </c>
      <c r="J359" s="27" t="s">
        <v>4935</v>
      </c>
      <c r="K359" s="27" t="s">
        <v>4536</v>
      </c>
      <c r="L359" s="27" t="s">
        <v>10871</v>
      </c>
      <c r="M359" s="27"/>
      <c r="N359" s="18"/>
    </row>
    <row r="360" spans="1:14" ht="48">
      <c r="A360" s="27">
        <v>356</v>
      </c>
      <c r="B360" s="27" t="s">
        <v>3444</v>
      </c>
      <c r="C360" s="27" t="s">
        <v>3445</v>
      </c>
      <c r="D360" s="27" t="s">
        <v>1187</v>
      </c>
      <c r="E360" s="27" t="s">
        <v>8163</v>
      </c>
      <c r="F360" s="28">
        <v>9000</v>
      </c>
      <c r="G360" s="27">
        <v>228</v>
      </c>
      <c r="H360" s="27" t="s">
        <v>5624</v>
      </c>
      <c r="I360" s="28">
        <v>0</v>
      </c>
      <c r="J360" s="27" t="s">
        <v>36</v>
      </c>
      <c r="K360" s="27" t="s">
        <v>4536</v>
      </c>
      <c r="L360" s="27" t="s">
        <v>10871</v>
      </c>
      <c r="M360" s="27"/>
      <c r="N360" s="18"/>
    </row>
    <row r="361" spans="1:14" ht="48">
      <c r="A361" s="27">
        <v>357</v>
      </c>
      <c r="B361" s="27" t="s">
        <v>6438</v>
      </c>
      <c r="C361" s="27" t="s">
        <v>3446</v>
      </c>
      <c r="D361" s="27" t="s">
        <v>1187</v>
      </c>
      <c r="E361" s="27" t="s">
        <v>8163</v>
      </c>
      <c r="F361" s="28">
        <v>9000</v>
      </c>
      <c r="G361" s="27">
        <v>176</v>
      </c>
      <c r="H361" s="27" t="s">
        <v>5624</v>
      </c>
      <c r="I361" s="28">
        <v>0</v>
      </c>
      <c r="J361" s="27" t="s">
        <v>36</v>
      </c>
      <c r="K361" s="27" t="s">
        <v>4536</v>
      </c>
      <c r="L361" s="27" t="s">
        <v>10871</v>
      </c>
      <c r="M361" s="27"/>
      <c r="N361" s="18"/>
    </row>
    <row r="362" spans="1:14" ht="48">
      <c r="A362" s="27">
        <v>358</v>
      </c>
      <c r="B362" s="27" t="s">
        <v>3447</v>
      </c>
      <c r="C362" s="27" t="s">
        <v>3448</v>
      </c>
      <c r="D362" s="27" t="s">
        <v>1187</v>
      </c>
      <c r="E362" s="27" t="s">
        <v>8163</v>
      </c>
      <c r="F362" s="28">
        <v>9000</v>
      </c>
      <c r="G362" s="27">
        <v>108</v>
      </c>
      <c r="H362" s="27" t="s">
        <v>5624</v>
      </c>
      <c r="I362" s="28">
        <v>0</v>
      </c>
      <c r="J362" s="27" t="s">
        <v>1193</v>
      </c>
      <c r="K362" s="27" t="s">
        <v>4536</v>
      </c>
      <c r="L362" s="27" t="s">
        <v>4359</v>
      </c>
      <c r="M362" s="27"/>
      <c r="N362" s="18"/>
    </row>
    <row r="363" spans="1:14" ht="60">
      <c r="A363" s="27">
        <v>359</v>
      </c>
      <c r="B363" s="27" t="s">
        <v>1292</v>
      </c>
      <c r="C363" s="27" t="s">
        <v>2213</v>
      </c>
      <c r="D363" s="27" t="s">
        <v>1187</v>
      </c>
      <c r="E363" s="27" t="s">
        <v>8163</v>
      </c>
      <c r="F363" s="28">
        <v>9000</v>
      </c>
      <c r="G363" s="27">
        <v>100</v>
      </c>
      <c r="H363" s="27" t="s">
        <v>5624</v>
      </c>
      <c r="I363" s="28">
        <v>0</v>
      </c>
      <c r="J363" s="27" t="s">
        <v>1193</v>
      </c>
      <c r="K363" s="27" t="s">
        <v>4536</v>
      </c>
      <c r="L363" s="27" t="s">
        <v>4359</v>
      </c>
      <c r="M363" s="27"/>
      <c r="N363" s="18"/>
    </row>
    <row r="364" spans="1:14" ht="48">
      <c r="A364" s="27">
        <v>360</v>
      </c>
      <c r="B364" s="27" t="s">
        <v>2214</v>
      </c>
      <c r="C364" s="27" t="s">
        <v>2215</v>
      </c>
      <c r="D364" s="27" t="s">
        <v>1187</v>
      </c>
      <c r="E364" s="27" t="s">
        <v>8163</v>
      </c>
      <c r="F364" s="28">
        <v>9000</v>
      </c>
      <c r="G364" s="27">
        <v>104</v>
      </c>
      <c r="H364" s="27" t="s">
        <v>5624</v>
      </c>
      <c r="I364" s="28">
        <v>0</v>
      </c>
      <c r="J364" s="27" t="s">
        <v>60</v>
      </c>
      <c r="K364" s="27" t="s">
        <v>4536</v>
      </c>
      <c r="L364" s="27" t="s">
        <v>4359</v>
      </c>
      <c r="M364" s="27"/>
      <c r="N364" s="18"/>
    </row>
    <row r="365" spans="1:14" ht="36">
      <c r="A365" s="27">
        <v>361</v>
      </c>
      <c r="B365" s="27" t="s">
        <v>4515</v>
      </c>
      <c r="C365" s="27" t="s">
        <v>3413</v>
      </c>
      <c r="D365" s="27" t="s">
        <v>1187</v>
      </c>
      <c r="E365" s="27" t="s">
        <v>8163</v>
      </c>
      <c r="F365" s="28">
        <v>500</v>
      </c>
      <c r="G365" s="27">
        <v>80</v>
      </c>
      <c r="H365" s="27" t="s">
        <v>8076</v>
      </c>
      <c r="I365" s="28">
        <v>25000</v>
      </c>
      <c r="J365" s="27" t="s">
        <v>1193</v>
      </c>
      <c r="K365" s="27" t="s">
        <v>4536</v>
      </c>
      <c r="L365" s="27" t="s">
        <v>7600</v>
      </c>
      <c r="M365" s="27"/>
      <c r="N365" s="18"/>
    </row>
    <row r="366" spans="1:14" ht="36">
      <c r="A366" s="27">
        <v>362</v>
      </c>
      <c r="B366" s="27" t="s">
        <v>2216</v>
      </c>
      <c r="C366" s="27" t="s">
        <v>2217</v>
      </c>
      <c r="D366" s="27" t="s">
        <v>1162</v>
      </c>
      <c r="E366" s="27">
        <v>1</v>
      </c>
      <c r="F366" s="28">
        <v>2000</v>
      </c>
      <c r="G366" s="27">
        <v>820</v>
      </c>
      <c r="H366" s="27" t="s">
        <v>2161</v>
      </c>
      <c r="I366" s="28">
        <v>228500</v>
      </c>
      <c r="J366" s="27" t="s">
        <v>36</v>
      </c>
      <c r="K366" s="27" t="s">
        <v>2218</v>
      </c>
      <c r="L366" s="27" t="s">
        <v>2219</v>
      </c>
      <c r="M366" s="27"/>
      <c r="N366" s="18"/>
    </row>
    <row r="367" spans="1:14" ht="48">
      <c r="A367" s="27">
        <v>363</v>
      </c>
      <c r="B367" s="27" t="s">
        <v>271</v>
      </c>
      <c r="C367" s="27" t="s">
        <v>272</v>
      </c>
      <c r="D367" s="27" t="s">
        <v>1162</v>
      </c>
      <c r="E367" s="27">
        <v>1</v>
      </c>
      <c r="F367" s="28">
        <v>500</v>
      </c>
      <c r="G367" s="27">
        <v>374</v>
      </c>
      <c r="H367" s="27" t="s">
        <v>238</v>
      </c>
      <c r="I367" s="28">
        <v>0</v>
      </c>
      <c r="J367" s="27" t="s">
        <v>70</v>
      </c>
      <c r="K367" s="27" t="s">
        <v>2218</v>
      </c>
      <c r="L367" s="27" t="s">
        <v>7600</v>
      </c>
      <c r="M367" s="27"/>
      <c r="N367" s="18"/>
    </row>
    <row r="368" spans="1:14" ht="60">
      <c r="A368" s="27">
        <v>364</v>
      </c>
      <c r="B368" s="27" t="s">
        <v>3414</v>
      </c>
      <c r="C368" s="27" t="s">
        <v>3415</v>
      </c>
      <c r="D368" s="27" t="s">
        <v>1162</v>
      </c>
      <c r="E368" s="27" t="s">
        <v>8163</v>
      </c>
      <c r="F368" s="28">
        <v>157</v>
      </c>
      <c r="G368" s="27">
        <v>846</v>
      </c>
      <c r="H368" s="27" t="s">
        <v>3701</v>
      </c>
      <c r="I368" s="28">
        <v>0</v>
      </c>
      <c r="J368" s="27" t="s">
        <v>70</v>
      </c>
      <c r="K368" s="27" t="s">
        <v>2218</v>
      </c>
      <c r="L368" s="27" t="s">
        <v>7600</v>
      </c>
      <c r="M368" s="27"/>
      <c r="N368" s="18"/>
    </row>
    <row r="369" spans="1:14" ht="48">
      <c r="A369" s="27">
        <v>365</v>
      </c>
      <c r="B369" s="27" t="s">
        <v>1296</v>
      </c>
      <c r="C369" s="27" t="s">
        <v>2744</v>
      </c>
      <c r="D369" s="27" t="s">
        <v>1187</v>
      </c>
      <c r="E369" s="27" t="s">
        <v>8163</v>
      </c>
      <c r="F369" s="28">
        <v>5000</v>
      </c>
      <c r="G369" s="27">
        <v>116</v>
      </c>
      <c r="H369" s="27" t="s">
        <v>8076</v>
      </c>
      <c r="I369" s="28">
        <v>12000</v>
      </c>
      <c r="J369" s="27" t="s">
        <v>4935</v>
      </c>
      <c r="K369" s="27" t="s">
        <v>2218</v>
      </c>
      <c r="L369" s="27" t="s">
        <v>7600</v>
      </c>
      <c r="M369" s="27"/>
      <c r="N369" s="18"/>
    </row>
    <row r="370" spans="1:14" ht="36">
      <c r="A370" s="27">
        <v>366</v>
      </c>
      <c r="B370" s="27" t="s">
        <v>4513</v>
      </c>
      <c r="C370" s="27" t="s">
        <v>4514</v>
      </c>
      <c r="D370" s="27" t="s">
        <v>1187</v>
      </c>
      <c r="E370" s="27">
        <v>1</v>
      </c>
      <c r="F370" s="28">
        <v>540</v>
      </c>
      <c r="G370" s="27">
        <v>136</v>
      </c>
      <c r="H370" s="27" t="s">
        <v>8076</v>
      </c>
      <c r="I370" s="28">
        <v>18000</v>
      </c>
      <c r="J370" s="27" t="s">
        <v>1193</v>
      </c>
      <c r="K370" s="27" t="s">
        <v>2218</v>
      </c>
      <c r="L370" s="27" t="s">
        <v>7600</v>
      </c>
      <c r="M370" s="27"/>
      <c r="N370" s="18"/>
    </row>
    <row r="371" spans="1:14" ht="48">
      <c r="A371" s="27">
        <v>367</v>
      </c>
      <c r="B371" s="27" t="s">
        <v>3260</v>
      </c>
      <c r="C371" s="27" t="s">
        <v>2973</v>
      </c>
      <c r="D371" s="27" t="s">
        <v>1187</v>
      </c>
      <c r="E371" s="27">
        <v>1</v>
      </c>
      <c r="F371" s="28">
        <v>800</v>
      </c>
      <c r="G371" s="27">
        <v>440</v>
      </c>
      <c r="H371" s="27" t="s">
        <v>8087</v>
      </c>
      <c r="I371" s="28">
        <v>70000</v>
      </c>
      <c r="J371" s="27" t="s">
        <v>70</v>
      </c>
      <c r="K371" s="27" t="s">
        <v>2974</v>
      </c>
      <c r="L371" s="27" t="s">
        <v>10767</v>
      </c>
      <c r="M371" s="27"/>
      <c r="N371" s="18"/>
    </row>
    <row r="372" spans="1:14" ht="36">
      <c r="A372" s="27">
        <v>368</v>
      </c>
      <c r="B372" s="27" t="s">
        <v>3313</v>
      </c>
      <c r="C372" s="27" t="s">
        <v>2744</v>
      </c>
      <c r="D372" s="27" t="s">
        <v>1187</v>
      </c>
      <c r="E372" s="27">
        <v>1</v>
      </c>
      <c r="F372" s="28">
        <v>3000</v>
      </c>
      <c r="G372" s="27">
        <v>64</v>
      </c>
      <c r="H372" s="27" t="s">
        <v>8076</v>
      </c>
      <c r="I372" s="28">
        <v>8000</v>
      </c>
      <c r="J372" s="27" t="s">
        <v>4935</v>
      </c>
      <c r="K372" s="27" t="s">
        <v>3314</v>
      </c>
      <c r="L372" s="27" t="s">
        <v>7600</v>
      </c>
      <c r="M372" s="27"/>
      <c r="N372" s="18"/>
    </row>
    <row r="373" spans="1:14" ht="24">
      <c r="A373" s="27">
        <v>369</v>
      </c>
      <c r="B373" s="27" t="s">
        <v>3315</v>
      </c>
      <c r="C373" s="27" t="s">
        <v>2744</v>
      </c>
      <c r="D373" s="27" t="s">
        <v>1187</v>
      </c>
      <c r="E373" s="27" t="s">
        <v>8163</v>
      </c>
      <c r="F373" s="28">
        <v>2000</v>
      </c>
      <c r="G373" s="27">
        <v>60</v>
      </c>
      <c r="H373" s="27" t="s">
        <v>8076</v>
      </c>
      <c r="I373" s="28">
        <v>7000</v>
      </c>
      <c r="J373" s="27" t="s">
        <v>4935</v>
      </c>
      <c r="K373" s="27" t="s">
        <v>3314</v>
      </c>
      <c r="L373" s="27" t="s">
        <v>7600</v>
      </c>
      <c r="M373" s="27"/>
      <c r="N373" s="18"/>
    </row>
    <row r="374" spans="1:14" ht="24">
      <c r="A374" s="27">
        <v>370</v>
      </c>
      <c r="B374" s="27" t="s">
        <v>4635</v>
      </c>
      <c r="C374" s="27" t="s">
        <v>2744</v>
      </c>
      <c r="D374" s="27" t="s">
        <v>1187</v>
      </c>
      <c r="E374" s="27" t="s">
        <v>8163</v>
      </c>
      <c r="F374" s="28">
        <v>3000</v>
      </c>
      <c r="G374" s="27">
        <v>80</v>
      </c>
      <c r="H374" s="27" t="s">
        <v>8076</v>
      </c>
      <c r="I374" s="28">
        <v>9000</v>
      </c>
      <c r="J374" s="27" t="s">
        <v>4935</v>
      </c>
      <c r="K374" s="27" t="s">
        <v>3314</v>
      </c>
      <c r="L374" s="27" t="s">
        <v>7600</v>
      </c>
      <c r="M374" s="27"/>
      <c r="N374" s="18"/>
    </row>
    <row r="375" spans="1:14" ht="24">
      <c r="A375" s="27">
        <v>371</v>
      </c>
      <c r="B375" s="27" t="s">
        <v>11270</v>
      </c>
      <c r="C375" s="27" t="s">
        <v>2744</v>
      </c>
      <c r="D375" s="27" t="s">
        <v>1187</v>
      </c>
      <c r="E375" s="27">
        <v>1</v>
      </c>
      <c r="F375" s="28">
        <v>2000</v>
      </c>
      <c r="G375" s="27">
        <v>84</v>
      </c>
      <c r="H375" s="27" t="s">
        <v>8076</v>
      </c>
      <c r="I375" s="28">
        <v>9000</v>
      </c>
      <c r="J375" s="27" t="s">
        <v>4935</v>
      </c>
      <c r="K375" s="27" t="s">
        <v>3314</v>
      </c>
      <c r="L375" s="27" t="s">
        <v>7600</v>
      </c>
      <c r="M375" s="27"/>
      <c r="N375" s="18"/>
    </row>
    <row r="376" spans="1:14" ht="36">
      <c r="A376" s="27">
        <v>372</v>
      </c>
      <c r="B376" s="173" t="s">
        <v>4633</v>
      </c>
      <c r="C376" s="27" t="s">
        <v>2744</v>
      </c>
      <c r="D376" s="27" t="s">
        <v>1187</v>
      </c>
      <c r="E376" s="27" t="s">
        <v>8163</v>
      </c>
      <c r="F376" s="28">
        <v>1000</v>
      </c>
      <c r="G376" s="27">
        <v>148</v>
      </c>
      <c r="H376" s="27" t="s">
        <v>8076</v>
      </c>
      <c r="I376" s="28">
        <v>18000</v>
      </c>
      <c r="J376" s="27" t="s">
        <v>4935</v>
      </c>
      <c r="K376" s="27" t="s">
        <v>4634</v>
      </c>
      <c r="L376" s="27" t="s">
        <v>7600</v>
      </c>
      <c r="M376" s="27"/>
      <c r="N376" s="18"/>
    </row>
    <row r="377" spans="1:14" ht="24">
      <c r="A377" s="27">
        <v>373</v>
      </c>
      <c r="B377" s="27" t="s">
        <v>11243</v>
      </c>
      <c r="C377" s="27" t="s">
        <v>6874</v>
      </c>
      <c r="D377" s="27" t="s">
        <v>1187</v>
      </c>
      <c r="E377" s="27">
        <v>1</v>
      </c>
      <c r="F377" s="28">
        <v>560</v>
      </c>
      <c r="G377" s="27">
        <v>252</v>
      </c>
      <c r="H377" s="27" t="s">
        <v>8087</v>
      </c>
      <c r="I377" s="28">
        <v>34000</v>
      </c>
      <c r="J377" s="27" t="s">
        <v>4935</v>
      </c>
      <c r="K377" s="27" t="s">
        <v>4634</v>
      </c>
      <c r="L377" s="27" t="s">
        <v>7600</v>
      </c>
      <c r="M377" s="27"/>
      <c r="N377" s="18"/>
    </row>
    <row r="378" spans="1:14" ht="36">
      <c r="A378" s="27">
        <v>374</v>
      </c>
      <c r="B378" s="27" t="s">
        <v>2203</v>
      </c>
      <c r="C378" s="27" t="s">
        <v>2204</v>
      </c>
      <c r="D378" s="27" t="s">
        <v>1187</v>
      </c>
      <c r="E378" s="27">
        <v>1</v>
      </c>
      <c r="F378" s="28">
        <v>1000</v>
      </c>
      <c r="G378" s="27">
        <v>316</v>
      </c>
      <c r="H378" s="27" t="s">
        <v>8087</v>
      </c>
      <c r="I378" s="28">
        <v>42000</v>
      </c>
      <c r="J378" s="27" t="s">
        <v>1193</v>
      </c>
      <c r="K378" s="27" t="s">
        <v>2205</v>
      </c>
      <c r="L378" s="27" t="s">
        <v>7600</v>
      </c>
      <c r="M378" s="27"/>
      <c r="N378" s="18"/>
    </row>
    <row r="379" spans="1:14" ht="24">
      <c r="A379" s="27">
        <v>375</v>
      </c>
      <c r="B379" s="27" t="s">
        <v>11229</v>
      </c>
      <c r="C379" s="27" t="s">
        <v>6874</v>
      </c>
      <c r="D379" s="27" t="s">
        <v>1187</v>
      </c>
      <c r="E379" s="27">
        <v>1</v>
      </c>
      <c r="F379" s="28">
        <v>780</v>
      </c>
      <c r="G379" s="27">
        <v>156</v>
      </c>
      <c r="H379" s="27" t="s">
        <v>8076</v>
      </c>
      <c r="I379" s="28">
        <v>19000</v>
      </c>
      <c r="J379" s="27" t="s">
        <v>4935</v>
      </c>
      <c r="K379" s="27" t="s">
        <v>2205</v>
      </c>
      <c r="L379" s="27" t="s">
        <v>9084</v>
      </c>
      <c r="M379" s="27"/>
      <c r="N379" s="18"/>
    </row>
    <row r="380" spans="1:14" ht="36">
      <c r="A380" s="27">
        <v>376</v>
      </c>
      <c r="B380" s="27" t="s">
        <v>1335</v>
      </c>
      <c r="C380" s="27" t="s">
        <v>1336</v>
      </c>
      <c r="D380" s="27" t="s">
        <v>1162</v>
      </c>
      <c r="E380" s="27">
        <v>1</v>
      </c>
      <c r="F380" s="28">
        <v>2030</v>
      </c>
      <c r="G380" s="27">
        <v>184</v>
      </c>
      <c r="H380" s="27" t="s">
        <v>1337</v>
      </c>
      <c r="I380" s="28">
        <v>33000</v>
      </c>
      <c r="J380" s="27" t="s">
        <v>2724</v>
      </c>
      <c r="K380" s="32" t="s">
        <v>1338</v>
      </c>
      <c r="L380" s="27" t="s">
        <v>1339</v>
      </c>
      <c r="M380" s="27"/>
      <c r="N380" s="18"/>
    </row>
    <row r="381" spans="1:14" ht="60">
      <c r="A381" s="27">
        <v>377</v>
      </c>
      <c r="B381" s="27" t="s">
        <v>7930</v>
      </c>
      <c r="C381" s="27" t="s">
        <v>7931</v>
      </c>
      <c r="D381" s="27" t="s">
        <v>1162</v>
      </c>
      <c r="E381" s="27">
        <v>1</v>
      </c>
      <c r="F381" s="28">
        <v>900</v>
      </c>
      <c r="G381" s="27">
        <v>268</v>
      </c>
      <c r="H381" s="27" t="s">
        <v>8076</v>
      </c>
      <c r="I381" s="28">
        <v>50000</v>
      </c>
      <c r="J381" s="27" t="s">
        <v>60</v>
      </c>
      <c r="K381" s="32" t="s">
        <v>1338</v>
      </c>
      <c r="L381" s="27" t="s">
        <v>7932</v>
      </c>
      <c r="M381" s="27"/>
      <c r="N381" s="18"/>
    </row>
    <row r="382" spans="1:14" ht="36">
      <c r="A382" s="27">
        <v>378</v>
      </c>
      <c r="B382" s="27" t="s">
        <v>1082</v>
      </c>
      <c r="C382" s="27" t="s">
        <v>1083</v>
      </c>
      <c r="D382" s="27" t="s">
        <v>1421</v>
      </c>
      <c r="E382" s="27">
        <v>1</v>
      </c>
      <c r="F382" s="28">
        <v>1500</v>
      </c>
      <c r="G382" s="27">
        <v>402</v>
      </c>
      <c r="H382" s="27" t="s">
        <v>3703</v>
      </c>
      <c r="I382" s="28">
        <v>0</v>
      </c>
      <c r="J382" s="27" t="s">
        <v>1498</v>
      </c>
      <c r="K382" s="32" t="s">
        <v>1338</v>
      </c>
      <c r="L382" s="27" t="s">
        <v>9599</v>
      </c>
      <c r="M382" s="27"/>
      <c r="N382" s="18"/>
    </row>
    <row r="383" spans="1:14" ht="84">
      <c r="A383" s="27">
        <v>379</v>
      </c>
      <c r="B383" s="153" t="s">
        <v>7955</v>
      </c>
      <c r="C383" s="27" t="s">
        <v>10191</v>
      </c>
      <c r="D383" s="27" t="s">
        <v>1421</v>
      </c>
      <c r="E383" s="27">
        <v>1</v>
      </c>
      <c r="F383" s="28">
        <v>900</v>
      </c>
      <c r="G383" s="27">
        <v>332</v>
      </c>
      <c r="H383" s="27" t="s">
        <v>4478</v>
      </c>
      <c r="I383" s="28">
        <v>0</v>
      </c>
      <c r="J383" s="27" t="s">
        <v>70</v>
      </c>
      <c r="K383" s="32" t="s">
        <v>1338</v>
      </c>
      <c r="L383" s="27" t="s">
        <v>10192</v>
      </c>
      <c r="M383" s="27"/>
      <c r="N383" s="18"/>
    </row>
    <row r="384" spans="1:14" ht="36">
      <c r="A384" s="27">
        <v>380</v>
      </c>
      <c r="B384" s="27" t="s">
        <v>7952</v>
      </c>
      <c r="C384" s="27" t="s">
        <v>6874</v>
      </c>
      <c r="D384" s="27" t="s">
        <v>4204</v>
      </c>
      <c r="E384" s="27">
        <v>1</v>
      </c>
      <c r="F384" s="28">
        <v>1000</v>
      </c>
      <c r="G384" s="27">
        <v>402</v>
      </c>
      <c r="H384" s="27" t="s">
        <v>2161</v>
      </c>
      <c r="I384" s="28">
        <v>0</v>
      </c>
      <c r="J384" s="27" t="s">
        <v>60</v>
      </c>
      <c r="K384" s="32" t="s">
        <v>1338</v>
      </c>
      <c r="L384" s="27" t="s">
        <v>7953</v>
      </c>
      <c r="M384" s="27"/>
      <c r="N384" s="18"/>
    </row>
    <row r="385" spans="1:14" ht="36">
      <c r="A385" s="27">
        <v>381</v>
      </c>
      <c r="B385" s="27" t="s">
        <v>11230</v>
      </c>
      <c r="C385" s="27" t="s">
        <v>11231</v>
      </c>
      <c r="D385" s="27" t="s">
        <v>4204</v>
      </c>
      <c r="E385" s="27">
        <v>1</v>
      </c>
      <c r="F385" s="28">
        <v>1500</v>
      </c>
      <c r="G385" s="27">
        <v>658</v>
      </c>
      <c r="H385" s="27" t="s">
        <v>1228</v>
      </c>
      <c r="I385" s="28">
        <v>0</v>
      </c>
      <c r="J385" s="27" t="s">
        <v>36</v>
      </c>
      <c r="K385" s="32" t="s">
        <v>1338</v>
      </c>
      <c r="L385" s="27" t="s">
        <v>7953</v>
      </c>
      <c r="M385" s="27"/>
      <c r="N385" s="18"/>
    </row>
    <row r="386" spans="1:14" ht="24">
      <c r="A386" s="27">
        <v>382</v>
      </c>
      <c r="B386" s="27" t="s">
        <v>8197</v>
      </c>
      <c r="C386" s="27" t="s">
        <v>2744</v>
      </c>
      <c r="D386" s="27" t="s">
        <v>1162</v>
      </c>
      <c r="E386" s="27">
        <v>1</v>
      </c>
      <c r="F386" s="28">
        <v>1350</v>
      </c>
      <c r="G386" s="27">
        <v>32</v>
      </c>
      <c r="H386" s="27" t="s">
        <v>8076</v>
      </c>
      <c r="I386" s="28">
        <v>7000</v>
      </c>
      <c r="J386" s="27" t="s">
        <v>4935</v>
      </c>
      <c r="K386" s="121">
        <v>40088</v>
      </c>
      <c r="L386" s="27" t="s">
        <v>9084</v>
      </c>
      <c r="M386" s="27"/>
      <c r="N386" s="18"/>
    </row>
    <row r="387" spans="1:14" ht="36">
      <c r="A387" s="27">
        <v>383</v>
      </c>
      <c r="B387" s="27" t="s">
        <v>6018</v>
      </c>
      <c r="C387" s="27" t="s">
        <v>6019</v>
      </c>
      <c r="D387" s="27" t="s">
        <v>1187</v>
      </c>
      <c r="E387" s="27">
        <v>1</v>
      </c>
      <c r="F387" s="28">
        <v>600</v>
      </c>
      <c r="G387" s="27">
        <v>256</v>
      </c>
      <c r="H387" s="27" t="s">
        <v>8087</v>
      </c>
      <c r="I387" s="28">
        <v>35000</v>
      </c>
      <c r="J387" s="27" t="s">
        <v>1193</v>
      </c>
      <c r="K387" s="121">
        <v>40088</v>
      </c>
      <c r="L387" s="27" t="s">
        <v>7600</v>
      </c>
      <c r="M387" s="27"/>
      <c r="N387" s="18"/>
    </row>
    <row r="388" spans="1:14" ht="84">
      <c r="A388" s="27">
        <v>384</v>
      </c>
      <c r="B388" s="27" t="s">
        <v>4292</v>
      </c>
      <c r="C388" s="27" t="s">
        <v>10224</v>
      </c>
      <c r="D388" s="27" t="s">
        <v>1162</v>
      </c>
      <c r="E388" s="27">
        <v>1</v>
      </c>
      <c r="F388" s="28">
        <v>60040</v>
      </c>
      <c r="G388" s="27">
        <v>64</v>
      </c>
      <c r="H388" s="27" t="s">
        <v>8076</v>
      </c>
      <c r="I388" s="28">
        <v>5000</v>
      </c>
      <c r="J388" s="27" t="s">
        <v>1188</v>
      </c>
      <c r="K388" s="121">
        <v>40089</v>
      </c>
      <c r="L388" s="27" t="s">
        <v>4359</v>
      </c>
      <c r="M388" s="27"/>
      <c r="N388" s="18"/>
    </row>
    <row r="389" spans="1:14" ht="60">
      <c r="A389" s="27">
        <v>385</v>
      </c>
      <c r="B389" s="27" t="s">
        <v>4293</v>
      </c>
      <c r="C389" s="27" t="s">
        <v>10224</v>
      </c>
      <c r="D389" s="27" t="s">
        <v>1162</v>
      </c>
      <c r="E389" s="27">
        <v>1</v>
      </c>
      <c r="F389" s="28">
        <v>30040</v>
      </c>
      <c r="G389" s="27">
        <v>160</v>
      </c>
      <c r="H389" s="27" t="s">
        <v>8076</v>
      </c>
      <c r="I389" s="28">
        <v>10000</v>
      </c>
      <c r="J389" s="27" t="s">
        <v>1188</v>
      </c>
      <c r="K389" s="121">
        <v>40089</v>
      </c>
      <c r="L389" s="27" t="s">
        <v>7600</v>
      </c>
      <c r="M389" s="27"/>
      <c r="N389" s="18"/>
    </row>
    <row r="390" spans="1:14" ht="84">
      <c r="A390" s="27">
        <v>386</v>
      </c>
      <c r="B390" s="27" t="s">
        <v>4886</v>
      </c>
      <c r="C390" s="27" t="s">
        <v>6016</v>
      </c>
      <c r="D390" s="27" t="s">
        <v>1187</v>
      </c>
      <c r="E390" s="27">
        <v>1</v>
      </c>
      <c r="F390" s="28">
        <v>620</v>
      </c>
      <c r="G390" s="27">
        <v>176</v>
      </c>
      <c r="H390" s="27" t="s">
        <v>8076</v>
      </c>
      <c r="I390" s="28">
        <v>22000</v>
      </c>
      <c r="J390" s="27" t="s">
        <v>36</v>
      </c>
      <c r="K390" s="121">
        <v>40089</v>
      </c>
      <c r="L390" s="27" t="s">
        <v>7600</v>
      </c>
      <c r="M390" s="27"/>
      <c r="N390" s="18"/>
    </row>
    <row r="391" spans="1:14" ht="24">
      <c r="A391" s="27">
        <v>387</v>
      </c>
      <c r="B391" s="27" t="s">
        <v>8321</v>
      </c>
      <c r="C391" s="27" t="s">
        <v>8322</v>
      </c>
      <c r="D391" s="27" t="s">
        <v>1187</v>
      </c>
      <c r="E391" s="27" t="s">
        <v>8163</v>
      </c>
      <c r="F391" s="28">
        <v>1000</v>
      </c>
      <c r="G391" s="27">
        <v>378</v>
      </c>
      <c r="H391" s="27" t="s">
        <v>8076</v>
      </c>
      <c r="I391" s="28">
        <v>20000</v>
      </c>
      <c r="J391" s="27" t="s">
        <v>6441</v>
      </c>
      <c r="K391" s="121">
        <v>40089</v>
      </c>
      <c r="L391" s="27" t="s">
        <v>7600</v>
      </c>
      <c r="M391" s="27"/>
      <c r="N391" s="18"/>
    </row>
    <row r="392" spans="1:14" ht="96">
      <c r="A392" s="27">
        <v>388</v>
      </c>
      <c r="B392" s="27" t="s">
        <v>10670</v>
      </c>
      <c r="C392" s="27" t="s">
        <v>10671</v>
      </c>
      <c r="D392" s="27" t="s">
        <v>1187</v>
      </c>
      <c r="E392" s="27" t="s">
        <v>8163</v>
      </c>
      <c r="F392" s="28">
        <v>1000</v>
      </c>
      <c r="G392" s="27">
        <v>476</v>
      </c>
      <c r="H392" s="27" t="s">
        <v>8087</v>
      </c>
      <c r="I392" s="28">
        <v>52000</v>
      </c>
      <c r="J392" s="27" t="s">
        <v>1188</v>
      </c>
      <c r="K392" s="121">
        <v>40089</v>
      </c>
      <c r="L392" s="27" t="s">
        <v>7600</v>
      </c>
      <c r="M392" s="27"/>
      <c r="N392" s="18"/>
    </row>
    <row r="393" spans="1:14" ht="72">
      <c r="A393" s="27">
        <v>389</v>
      </c>
      <c r="B393" s="27" t="s">
        <v>5337</v>
      </c>
      <c r="C393" s="27" t="s">
        <v>5338</v>
      </c>
      <c r="D393" s="27" t="s">
        <v>1187</v>
      </c>
      <c r="E393" s="27">
        <v>1</v>
      </c>
      <c r="F393" s="28">
        <v>520</v>
      </c>
      <c r="G393" s="27">
        <v>196</v>
      </c>
      <c r="H393" s="27" t="s">
        <v>8087</v>
      </c>
      <c r="I393" s="28">
        <v>28000</v>
      </c>
      <c r="J393" s="27" t="s">
        <v>1193</v>
      </c>
      <c r="K393" s="121">
        <v>40090</v>
      </c>
      <c r="L393" s="27" t="s">
        <v>7600</v>
      </c>
      <c r="M393" s="27"/>
      <c r="N393" s="18"/>
    </row>
    <row r="394" spans="1:14" ht="36">
      <c r="A394" s="27">
        <v>390</v>
      </c>
      <c r="B394" s="27" t="s">
        <v>7548</v>
      </c>
      <c r="C394" s="27" t="s">
        <v>7549</v>
      </c>
      <c r="D394" s="27" t="s">
        <v>1162</v>
      </c>
      <c r="E394" s="27">
        <v>1</v>
      </c>
      <c r="F394" s="28">
        <v>500</v>
      </c>
      <c r="G394" s="27">
        <v>378</v>
      </c>
      <c r="H394" s="27" t="s">
        <v>8087</v>
      </c>
      <c r="I394" s="28">
        <v>100000</v>
      </c>
      <c r="J394" s="27" t="s">
        <v>70</v>
      </c>
      <c r="K394" s="121">
        <v>40093</v>
      </c>
      <c r="L394" s="27" t="s">
        <v>7550</v>
      </c>
      <c r="M394" s="27"/>
      <c r="N394" s="18"/>
    </row>
    <row r="395" spans="1:14" ht="48">
      <c r="A395" s="27">
        <v>391</v>
      </c>
      <c r="B395" s="27" t="s">
        <v>10916</v>
      </c>
      <c r="C395" s="27" t="s">
        <v>10917</v>
      </c>
      <c r="D395" s="27" t="s">
        <v>1162</v>
      </c>
      <c r="E395" s="27">
        <v>1</v>
      </c>
      <c r="F395" s="28">
        <v>2500</v>
      </c>
      <c r="G395" s="27">
        <v>482</v>
      </c>
      <c r="H395" s="27" t="s">
        <v>8087</v>
      </c>
      <c r="I395" s="28">
        <v>0</v>
      </c>
      <c r="J395" s="27" t="s">
        <v>1193</v>
      </c>
      <c r="K395" s="121">
        <v>40094</v>
      </c>
      <c r="L395" s="27" t="s">
        <v>11255</v>
      </c>
      <c r="M395" s="27"/>
      <c r="N395" s="18"/>
    </row>
    <row r="396" spans="1:14" ht="36">
      <c r="A396" s="27">
        <v>392</v>
      </c>
      <c r="B396" s="27" t="s">
        <v>6600</v>
      </c>
      <c r="C396" s="27" t="s">
        <v>2744</v>
      </c>
      <c r="D396" s="27" t="s">
        <v>1187</v>
      </c>
      <c r="E396" s="27">
        <v>1</v>
      </c>
      <c r="F396" s="28">
        <v>1000</v>
      </c>
      <c r="G396" s="27">
        <v>104</v>
      </c>
      <c r="H396" s="27" t="s">
        <v>8076</v>
      </c>
      <c r="I396" s="28">
        <v>14000</v>
      </c>
      <c r="J396" s="27" t="s">
        <v>4935</v>
      </c>
      <c r="K396" s="121">
        <v>40094</v>
      </c>
      <c r="L396" s="27" t="s">
        <v>7600</v>
      </c>
      <c r="M396" s="27"/>
      <c r="N396" s="18"/>
    </row>
    <row r="397" spans="1:14" ht="48">
      <c r="A397" s="27">
        <v>393</v>
      </c>
      <c r="B397" s="27" t="s">
        <v>10919</v>
      </c>
      <c r="C397" s="27" t="s">
        <v>10920</v>
      </c>
      <c r="D397" s="27" t="s">
        <v>4204</v>
      </c>
      <c r="E397" s="27">
        <v>1</v>
      </c>
      <c r="F397" s="28">
        <v>1500</v>
      </c>
      <c r="G397" s="27">
        <v>416</v>
      </c>
      <c r="H397" s="27" t="s">
        <v>2161</v>
      </c>
      <c r="I397" s="28">
        <v>0</v>
      </c>
      <c r="J397" s="27" t="s">
        <v>36</v>
      </c>
      <c r="K397" s="121">
        <v>40094</v>
      </c>
      <c r="L397" s="27" t="s">
        <v>7600</v>
      </c>
      <c r="M397" s="27"/>
      <c r="N397" s="18"/>
    </row>
    <row r="398" spans="1:14" ht="40.5" customHeight="1">
      <c r="A398" s="27">
        <v>394</v>
      </c>
      <c r="B398" s="27" t="s">
        <v>4526</v>
      </c>
      <c r="C398" s="27" t="s">
        <v>6724</v>
      </c>
      <c r="D398" s="27" t="s">
        <v>1162</v>
      </c>
      <c r="E398" s="27">
        <v>1</v>
      </c>
      <c r="F398" s="28">
        <v>1200</v>
      </c>
      <c r="G398" s="27">
        <v>1224</v>
      </c>
      <c r="H398" s="27" t="s">
        <v>1228</v>
      </c>
      <c r="I398" s="28">
        <v>0</v>
      </c>
      <c r="J398" s="27" t="s">
        <v>60</v>
      </c>
      <c r="K398" s="121">
        <v>40095</v>
      </c>
      <c r="L398" s="27" t="s">
        <v>1720</v>
      </c>
      <c r="M398" s="27"/>
      <c r="N398" s="18"/>
    </row>
    <row r="399" spans="1:14" ht="36">
      <c r="A399" s="27">
        <v>395</v>
      </c>
      <c r="B399" s="27" t="s">
        <v>256</v>
      </c>
      <c r="C399" s="27" t="s">
        <v>2744</v>
      </c>
      <c r="D399" s="27" t="s">
        <v>1162</v>
      </c>
      <c r="E399" s="27">
        <v>1</v>
      </c>
      <c r="F399" s="28">
        <v>2810</v>
      </c>
      <c r="G399" s="27">
        <v>160</v>
      </c>
      <c r="H399" s="27" t="s">
        <v>8076</v>
      </c>
      <c r="I399" s="28">
        <v>15000</v>
      </c>
      <c r="J399" s="27" t="s">
        <v>4935</v>
      </c>
      <c r="K399" s="121">
        <v>40095</v>
      </c>
      <c r="L399" s="27" t="s">
        <v>7600</v>
      </c>
      <c r="M399" s="27"/>
      <c r="N399" s="18"/>
    </row>
    <row r="400" spans="1:14" ht="36">
      <c r="A400" s="27">
        <v>396</v>
      </c>
      <c r="B400" s="27" t="s">
        <v>1005</v>
      </c>
      <c r="C400" s="27" t="s">
        <v>1006</v>
      </c>
      <c r="D400" s="27" t="s">
        <v>1187</v>
      </c>
      <c r="E400" s="27">
        <v>1</v>
      </c>
      <c r="F400" s="28">
        <v>530</v>
      </c>
      <c r="G400" s="27">
        <v>260</v>
      </c>
      <c r="H400" s="27" t="s">
        <v>8087</v>
      </c>
      <c r="I400" s="28">
        <v>35000</v>
      </c>
      <c r="J400" s="27" t="s">
        <v>36</v>
      </c>
      <c r="K400" s="121">
        <v>40095</v>
      </c>
      <c r="L400" s="27" t="s">
        <v>9084</v>
      </c>
      <c r="M400" s="27"/>
      <c r="N400" s="18"/>
    </row>
    <row r="401" spans="1:14" ht="48">
      <c r="A401" s="27">
        <v>397</v>
      </c>
      <c r="B401" s="27" t="s">
        <v>4509</v>
      </c>
      <c r="C401" s="27" t="s">
        <v>4510</v>
      </c>
      <c r="D401" s="27" t="s">
        <v>1187</v>
      </c>
      <c r="E401" s="27">
        <v>1</v>
      </c>
      <c r="F401" s="28">
        <v>670</v>
      </c>
      <c r="G401" s="27">
        <v>244</v>
      </c>
      <c r="H401" s="27" t="s">
        <v>8076</v>
      </c>
      <c r="I401" s="28">
        <v>27000</v>
      </c>
      <c r="J401" s="27" t="s">
        <v>36</v>
      </c>
      <c r="K401" s="121">
        <v>40095</v>
      </c>
      <c r="L401" s="27" t="s">
        <v>7600</v>
      </c>
      <c r="M401" s="27"/>
      <c r="N401" s="18"/>
    </row>
    <row r="402" spans="1:14" ht="48">
      <c r="A402" s="27">
        <v>398</v>
      </c>
      <c r="B402" s="27" t="s">
        <v>11241</v>
      </c>
      <c r="C402" s="27" t="s">
        <v>11242</v>
      </c>
      <c r="D402" s="27" t="s">
        <v>1162</v>
      </c>
      <c r="E402" s="27">
        <v>1</v>
      </c>
      <c r="F402" s="28">
        <v>2000</v>
      </c>
      <c r="G402" s="27">
        <v>150</v>
      </c>
      <c r="H402" s="27" t="s">
        <v>2161</v>
      </c>
      <c r="I402" s="28">
        <v>60000</v>
      </c>
      <c r="J402" s="27" t="s">
        <v>57</v>
      </c>
      <c r="K402" s="121">
        <v>40097</v>
      </c>
      <c r="L402" s="27" t="s">
        <v>7953</v>
      </c>
      <c r="M402" s="27"/>
      <c r="N402" s="18"/>
    </row>
    <row r="403" spans="1:14" ht="72">
      <c r="A403" s="27">
        <v>399</v>
      </c>
      <c r="B403" s="27" t="s">
        <v>9166</v>
      </c>
      <c r="C403" s="27" t="s">
        <v>9167</v>
      </c>
      <c r="D403" s="27" t="s">
        <v>1421</v>
      </c>
      <c r="E403" s="27" t="s">
        <v>8163</v>
      </c>
      <c r="F403" s="28">
        <v>1500</v>
      </c>
      <c r="G403" s="27">
        <v>136</v>
      </c>
      <c r="H403" s="27" t="s">
        <v>8076</v>
      </c>
      <c r="I403" s="28">
        <v>24000</v>
      </c>
      <c r="J403" s="27" t="s">
        <v>1193</v>
      </c>
      <c r="K403" s="121">
        <v>40097</v>
      </c>
      <c r="L403" s="27" t="s">
        <v>9168</v>
      </c>
      <c r="M403" s="27"/>
      <c r="N403" s="18"/>
    </row>
    <row r="404" spans="1:14" ht="84">
      <c r="A404" s="27">
        <v>400</v>
      </c>
      <c r="B404" s="27" t="s">
        <v>5835</v>
      </c>
      <c r="C404" s="27" t="s">
        <v>5836</v>
      </c>
      <c r="D404" s="27" t="s">
        <v>1162</v>
      </c>
      <c r="E404" s="27">
        <v>1</v>
      </c>
      <c r="F404" s="28">
        <v>400</v>
      </c>
      <c r="G404" s="27">
        <v>60</v>
      </c>
      <c r="H404" s="27" t="s">
        <v>2161</v>
      </c>
      <c r="I404" s="28">
        <v>0</v>
      </c>
      <c r="J404" s="27" t="s">
        <v>36</v>
      </c>
      <c r="K404" s="121">
        <v>40098</v>
      </c>
      <c r="L404" s="27" t="s">
        <v>11096</v>
      </c>
      <c r="M404" s="27"/>
      <c r="N404" s="18"/>
    </row>
    <row r="405" spans="1:14" ht="36">
      <c r="A405" s="27">
        <v>401</v>
      </c>
      <c r="B405" s="27" t="s">
        <v>5785</v>
      </c>
      <c r="C405" s="27" t="s">
        <v>9722</v>
      </c>
      <c r="D405" s="27" t="s">
        <v>4204</v>
      </c>
      <c r="E405" s="27">
        <v>1</v>
      </c>
      <c r="F405" s="28">
        <v>1000</v>
      </c>
      <c r="G405" s="27">
        <v>786</v>
      </c>
      <c r="H405" s="27" t="s">
        <v>2161</v>
      </c>
      <c r="I405" s="28">
        <v>0</v>
      </c>
      <c r="J405" s="27" t="s">
        <v>60</v>
      </c>
      <c r="K405" s="27" t="s">
        <v>5786</v>
      </c>
      <c r="L405" s="27" t="s">
        <v>4517</v>
      </c>
      <c r="M405" s="27"/>
      <c r="N405" s="18"/>
    </row>
    <row r="406" spans="1:14" ht="108">
      <c r="A406" s="27">
        <v>402</v>
      </c>
      <c r="B406" s="27" t="s">
        <v>5819</v>
      </c>
      <c r="C406" s="27" t="s">
        <v>5820</v>
      </c>
      <c r="D406" s="27" t="s">
        <v>1421</v>
      </c>
      <c r="E406" s="27">
        <v>1</v>
      </c>
      <c r="F406" s="28">
        <v>1000</v>
      </c>
      <c r="G406" s="27">
        <v>690</v>
      </c>
      <c r="H406" s="27" t="s">
        <v>8087</v>
      </c>
      <c r="I406" s="28">
        <v>75000</v>
      </c>
      <c r="J406" s="27" t="s">
        <v>2724</v>
      </c>
      <c r="K406" s="27" t="s">
        <v>7947</v>
      </c>
      <c r="L406" s="27" t="s">
        <v>5821</v>
      </c>
      <c r="M406" s="27"/>
      <c r="N406" s="18"/>
    </row>
    <row r="407" spans="1:14" ht="60">
      <c r="A407" s="27">
        <v>403</v>
      </c>
      <c r="B407" s="27" t="s">
        <v>6873</v>
      </c>
      <c r="C407" s="27" t="s">
        <v>6874</v>
      </c>
      <c r="D407" s="27" t="s">
        <v>1187</v>
      </c>
      <c r="E407" s="27" t="s">
        <v>8163</v>
      </c>
      <c r="F407" s="28">
        <v>500</v>
      </c>
      <c r="G407" s="27">
        <v>392</v>
      </c>
      <c r="H407" s="27" t="s">
        <v>8087</v>
      </c>
      <c r="I407" s="28">
        <v>51000</v>
      </c>
      <c r="J407" s="27" t="s">
        <v>4935</v>
      </c>
      <c r="K407" s="27" t="s">
        <v>7947</v>
      </c>
      <c r="L407" s="27" t="s">
        <v>7600</v>
      </c>
      <c r="M407" s="27"/>
      <c r="N407" s="18"/>
    </row>
    <row r="408" spans="1:14" ht="36">
      <c r="A408" s="27">
        <v>404</v>
      </c>
      <c r="B408" s="27" t="s">
        <v>11244</v>
      </c>
      <c r="C408" s="27" t="s">
        <v>11245</v>
      </c>
      <c r="D408" s="27" t="s">
        <v>1187</v>
      </c>
      <c r="E408" s="27">
        <v>1</v>
      </c>
      <c r="F408" s="28">
        <v>880</v>
      </c>
      <c r="G408" s="27">
        <v>168</v>
      </c>
      <c r="H408" s="27" t="s">
        <v>5624</v>
      </c>
      <c r="I408" s="28">
        <v>24000</v>
      </c>
      <c r="J408" s="27" t="s">
        <v>4935</v>
      </c>
      <c r="K408" s="27" t="s">
        <v>7947</v>
      </c>
      <c r="L408" s="27" t="s">
        <v>7600</v>
      </c>
      <c r="M408" s="27"/>
      <c r="N408" s="18"/>
    </row>
    <row r="409" spans="1:14" ht="36">
      <c r="A409" s="27">
        <v>405</v>
      </c>
      <c r="B409" s="27" t="s">
        <v>7948</v>
      </c>
      <c r="C409" s="27" t="s">
        <v>6874</v>
      </c>
      <c r="D409" s="27" t="s">
        <v>1187</v>
      </c>
      <c r="E409" s="27">
        <v>1</v>
      </c>
      <c r="F409" s="28">
        <v>1000</v>
      </c>
      <c r="G409" s="27">
        <v>412</v>
      </c>
      <c r="H409" s="27" t="s">
        <v>8076</v>
      </c>
      <c r="I409" s="28">
        <v>44000</v>
      </c>
      <c r="J409" s="27" t="s">
        <v>4935</v>
      </c>
      <c r="K409" s="27" t="s">
        <v>6871</v>
      </c>
      <c r="L409" s="27" t="s">
        <v>7600</v>
      </c>
      <c r="M409" s="27"/>
      <c r="N409" s="18"/>
    </row>
    <row r="410" spans="1:14" ht="24">
      <c r="A410" s="27">
        <v>406</v>
      </c>
      <c r="B410" s="27" t="s">
        <v>7949</v>
      </c>
      <c r="C410" s="27" t="s">
        <v>6874</v>
      </c>
      <c r="D410" s="27" t="s">
        <v>1187</v>
      </c>
      <c r="E410" s="27">
        <v>1</v>
      </c>
      <c r="F410" s="28">
        <v>1800</v>
      </c>
      <c r="G410" s="27">
        <v>36</v>
      </c>
      <c r="H410" s="27" t="s">
        <v>8076</v>
      </c>
      <c r="I410" s="28">
        <v>7000</v>
      </c>
      <c r="J410" s="27" t="s">
        <v>4935</v>
      </c>
      <c r="K410" s="27" t="s">
        <v>6871</v>
      </c>
      <c r="L410" s="27" t="s">
        <v>7600</v>
      </c>
      <c r="M410" s="27"/>
      <c r="N410" s="18"/>
    </row>
    <row r="411" spans="1:14" ht="36">
      <c r="A411" s="27">
        <v>407</v>
      </c>
      <c r="B411" s="27" t="s">
        <v>6877</v>
      </c>
      <c r="C411" s="27" t="s">
        <v>6878</v>
      </c>
      <c r="D411" s="27" t="s">
        <v>1187</v>
      </c>
      <c r="E411" s="27">
        <v>1</v>
      </c>
      <c r="F411" s="28">
        <v>530</v>
      </c>
      <c r="G411" s="27">
        <v>252</v>
      </c>
      <c r="H411" s="27" t="s">
        <v>8087</v>
      </c>
      <c r="I411" s="28">
        <v>34000</v>
      </c>
      <c r="J411" s="27" t="s">
        <v>60</v>
      </c>
      <c r="K411" s="27" t="s">
        <v>6871</v>
      </c>
      <c r="L411" s="27" t="s">
        <v>6025</v>
      </c>
      <c r="M411" s="27"/>
      <c r="N411" s="18"/>
    </row>
    <row r="412" spans="1:14" ht="48">
      <c r="A412" s="27">
        <v>408</v>
      </c>
      <c r="B412" s="153" t="s">
        <v>6869</v>
      </c>
      <c r="C412" s="153" t="s">
        <v>6870</v>
      </c>
      <c r="D412" s="27" t="s">
        <v>4204</v>
      </c>
      <c r="E412" s="27">
        <v>1</v>
      </c>
      <c r="F412" s="28">
        <v>1000</v>
      </c>
      <c r="G412" s="27">
        <v>368</v>
      </c>
      <c r="H412" s="27" t="s">
        <v>8087</v>
      </c>
      <c r="I412" s="28">
        <v>0</v>
      </c>
      <c r="J412" s="27" t="s">
        <v>1193</v>
      </c>
      <c r="K412" s="27" t="s">
        <v>6871</v>
      </c>
      <c r="L412" s="27" t="s">
        <v>4359</v>
      </c>
      <c r="M412" s="27"/>
      <c r="N412" s="18"/>
    </row>
    <row r="413" spans="1:14" ht="36">
      <c r="A413" s="27">
        <v>409</v>
      </c>
      <c r="B413" s="27" t="s">
        <v>9062</v>
      </c>
      <c r="C413" s="27" t="s">
        <v>9063</v>
      </c>
      <c r="D413" s="27" t="s">
        <v>1187</v>
      </c>
      <c r="E413" s="27">
        <v>1</v>
      </c>
      <c r="F413" s="28">
        <v>600</v>
      </c>
      <c r="G413" s="27">
        <v>512</v>
      </c>
      <c r="H413" s="27" t="s">
        <v>8087</v>
      </c>
      <c r="I413" s="28">
        <v>66000</v>
      </c>
      <c r="J413" s="27" t="s">
        <v>36</v>
      </c>
      <c r="K413" s="27" t="s">
        <v>9064</v>
      </c>
      <c r="L413" s="27" t="s">
        <v>9084</v>
      </c>
      <c r="M413" s="27"/>
      <c r="N413" s="18"/>
    </row>
    <row r="414" spans="1:14" ht="91.5" customHeight="1">
      <c r="A414" s="27">
        <v>410</v>
      </c>
      <c r="B414" s="27" t="s">
        <v>10164</v>
      </c>
      <c r="C414" s="27" t="s">
        <v>10165</v>
      </c>
      <c r="D414" s="27" t="s">
        <v>1187</v>
      </c>
      <c r="E414" s="27">
        <v>1</v>
      </c>
      <c r="F414" s="28">
        <v>450</v>
      </c>
      <c r="G414" s="27">
        <v>600</v>
      </c>
      <c r="H414" s="27" t="s">
        <v>1228</v>
      </c>
      <c r="I414" s="28">
        <v>87000</v>
      </c>
      <c r="J414" s="27" t="s">
        <v>36</v>
      </c>
      <c r="K414" s="27" t="s">
        <v>9064</v>
      </c>
      <c r="L414" s="27" t="s">
        <v>9084</v>
      </c>
      <c r="M414" s="27"/>
      <c r="N414" s="18"/>
    </row>
    <row r="415" spans="1:14" ht="24">
      <c r="A415" s="27">
        <v>411</v>
      </c>
      <c r="B415" s="27" t="s">
        <v>10193</v>
      </c>
      <c r="C415" s="27" t="s">
        <v>10194</v>
      </c>
      <c r="D415" s="27" t="s">
        <v>1187</v>
      </c>
      <c r="E415" s="27">
        <v>1</v>
      </c>
      <c r="F415" s="28">
        <v>820</v>
      </c>
      <c r="G415" s="27">
        <v>104</v>
      </c>
      <c r="H415" s="27" t="s">
        <v>8076</v>
      </c>
      <c r="I415" s="28">
        <v>14000</v>
      </c>
      <c r="J415" s="27" t="s">
        <v>1188</v>
      </c>
      <c r="K415" s="27" t="s">
        <v>10195</v>
      </c>
      <c r="L415" s="27" t="s">
        <v>9084</v>
      </c>
      <c r="M415" s="27"/>
      <c r="N415" s="18"/>
    </row>
    <row r="416" spans="1:14" ht="108">
      <c r="A416" s="27">
        <v>412</v>
      </c>
      <c r="B416" s="153" t="s">
        <v>11228</v>
      </c>
      <c r="C416" s="27" t="s">
        <v>6874</v>
      </c>
      <c r="D416" s="27" t="s">
        <v>1187</v>
      </c>
      <c r="E416" s="27">
        <v>1</v>
      </c>
      <c r="F416" s="28">
        <v>1100</v>
      </c>
      <c r="G416" s="27">
        <v>120</v>
      </c>
      <c r="H416" s="27" t="s">
        <v>8076</v>
      </c>
      <c r="I416" s="28">
        <v>15000</v>
      </c>
      <c r="J416" s="27" t="s">
        <v>4935</v>
      </c>
      <c r="K416" s="27" t="s">
        <v>10195</v>
      </c>
      <c r="L416" s="27" t="s">
        <v>9084</v>
      </c>
      <c r="M416" s="27"/>
      <c r="N416" s="18"/>
    </row>
    <row r="417" spans="1:14" ht="60">
      <c r="A417" s="27">
        <v>413</v>
      </c>
      <c r="B417" s="27" t="s">
        <v>7927</v>
      </c>
      <c r="C417" s="27" t="s">
        <v>7928</v>
      </c>
      <c r="D417" s="27" t="s">
        <v>1187</v>
      </c>
      <c r="E417" s="27">
        <v>1</v>
      </c>
      <c r="F417" s="28">
        <v>500</v>
      </c>
      <c r="G417" s="27">
        <v>216</v>
      </c>
      <c r="H417" s="27" t="s">
        <v>8087</v>
      </c>
      <c r="I417" s="28">
        <v>30000</v>
      </c>
      <c r="J417" s="27" t="s">
        <v>60</v>
      </c>
      <c r="K417" s="27" t="s">
        <v>7929</v>
      </c>
      <c r="L417" s="27" t="s">
        <v>7600</v>
      </c>
      <c r="M417" s="27"/>
      <c r="N417" s="18"/>
    </row>
    <row r="418" spans="1:14" ht="96">
      <c r="A418" s="27">
        <v>414</v>
      </c>
      <c r="B418" s="27" t="s">
        <v>6875</v>
      </c>
      <c r="C418" s="27" t="s">
        <v>6876</v>
      </c>
      <c r="D418" s="27" t="s">
        <v>1187</v>
      </c>
      <c r="E418" s="27">
        <v>1</v>
      </c>
      <c r="F418" s="28">
        <v>500</v>
      </c>
      <c r="G418" s="27">
        <v>380</v>
      </c>
      <c r="H418" s="27" t="s">
        <v>8087</v>
      </c>
      <c r="I418" s="28">
        <v>50000</v>
      </c>
      <c r="J418" s="27" t="s">
        <v>60</v>
      </c>
      <c r="K418" s="27" t="s">
        <v>7929</v>
      </c>
      <c r="L418" s="27" t="s">
        <v>6025</v>
      </c>
      <c r="M418" s="27"/>
      <c r="N418" s="18"/>
    </row>
    <row r="419" spans="1:14" ht="48">
      <c r="A419" s="27">
        <v>415</v>
      </c>
      <c r="B419" s="27" t="s">
        <v>10168</v>
      </c>
      <c r="C419" s="27" t="s">
        <v>10155</v>
      </c>
      <c r="D419" s="27" t="s">
        <v>1187</v>
      </c>
      <c r="E419" s="27">
        <v>1</v>
      </c>
      <c r="F419" s="28">
        <v>480</v>
      </c>
      <c r="G419" s="27">
        <v>192</v>
      </c>
      <c r="H419" s="27" t="s">
        <v>8076</v>
      </c>
      <c r="I419" s="28">
        <v>22000</v>
      </c>
      <c r="J419" s="27" t="s">
        <v>36</v>
      </c>
      <c r="K419" s="27" t="s">
        <v>7929</v>
      </c>
      <c r="L419" s="27" t="s">
        <v>9084</v>
      </c>
      <c r="M419" s="27"/>
      <c r="N419" s="18"/>
    </row>
    <row r="420" spans="1:14" ht="60">
      <c r="A420" s="27">
        <v>416</v>
      </c>
      <c r="B420" s="27" t="s">
        <v>8991</v>
      </c>
      <c r="C420" s="27" t="s">
        <v>8992</v>
      </c>
      <c r="D420" s="27" t="s">
        <v>1187</v>
      </c>
      <c r="E420" s="27">
        <v>1</v>
      </c>
      <c r="F420" s="28">
        <v>580</v>
      </c>
      <c r="G420" s="27">
        <v>424</v>
      </c>
      <c r="H420" s="27" t="s">
        <v>1228</v>
      </c>
      <c r="I420" s="28">
        <v>55000</v>
      </c>
      <c r="J420" s="27" t="s">
        <v>36</v>
      </c>
      <c r="K420" s="27" t="s">
        <v>7929</v>
      </c>
      <c r="L420" s="27" t="s">
        <v>7600</v>
      </c>
      <c r="M420" s="27"/>
      <c r="N420" s="18"/>
    </row>
    <row r="421" spans="1:14" ht="72">
      <c r="A421" s="27">
        <v>417</v>
      </c>
      <c r="B421" s="27" t="s">
        <v>8999</v>
      </c>
      <c r="C421" s="27" t="s">
        <v>9000</v>
      </c>
      <c r="D421" s="27" t="s">
        <v>1187</v>
      </c>
      <c r="E421" s="27">
        <v>1</v>
      </c>
      <c r="F421" s="28">
        <v>700</v>
      </c>
      <c r="G421" s="27">
        <v>308</v>
      </c>
      <c r="H421" s="27" t="s">
        <v>8087</v>
      </c>
      <c r="I421" s="28">
        <v>41000</v>
      </c>
      <c r="J421" s="27" t="s">
        <v>4935</v>
      </c>
      <c r="K421" s="27" t="s">
        <v>7929</v>
      </c>
      <c r="L421" s="27" t="s">
        <v>7600</v>
      </c>
      <c r="M421" s="27"/>
      <c r="N421" s="18"/>
    </row>
    <row r="422" spans="1:14" ht="28.5" customHeight="1">
      <c r="A422" s="27">
        <v>418</v>
      </c>
      <c r="B422" s="27" t="s">
        <v>11278</v>
      </c>
      <c r="C422" s="27" t="s">
        <v>10207</v>
      </c>
      <c r="D422" s="27" t="s">
        <v>1187</v>
      </c>
      <c r="E422" s="27">
        <v>1</v>
      </c>
      <c r="F422" s="28">
        <v>500</v>
      </c>
      <c r="G422" s="27">
        <v>312</v>
      </c>
      <c r="H422" s="27" t="s">
        <v>8087</v>
      </c>
      <c r="I422" s="28">
        <v>42000</v>
      </c>
      <c r="J422" s="27" t="s">
        <v>1188</v>
      </c>
      <c r="K422" s="27" t="s">
        <v>7929</v>
      </c>
      <c r="L422" s="27" t="s">
        <v>7600</v>
      </c>
      <c r="M422" s="27"/>
      <c r="N422" s="18"/>
    </row>
    <row r="423" spans="1:14" ht="24">
      <c r="A423" s="27">
        <v>419</v>
      </c>
      <c r="B423" s="27" t="s">
        <v>8996</v>
      </c>
      <c r="C423" s="27" t="s">
        <v>8997</v>
      </c>
      <c r="D423" s="27" t="s">
        <v>1187</v>
      </c>
      <c r="E423" s="27" t="s">
        <v>8163</v>
      </c>
      <c r="F423" s="28">
        <v>1000</v>
      </c>
      <c r="G423" s="27">
        <v>512</v>
      </c>
      <c r="H423" s="27" t="s">
        <v>8087</v>
      </c>
      <c r="I423" s="28">
        <v>66000</v>
      </c>
      <c r="J423" s="27" t="s">
        <v>11251</v>
      </c>
      <c r="K423" s="27" t="s">
        <v>8998</v>
      </c>
      <c r="L423" s="27" t="s">
        <v>7600</v>
      </c>
      <c r="M423" s="27"/>
      <c r="N423" s="18"/>
    </row>
    <row r="424" spans="1:14" ht="36">
      <c r="A424" s="27">
        <v>420</v>
      </c>
      <c r="B424" s="27" t="s">
        <v>11234</v>
      </c>
      <c r="C424" s="27" t="s">
        <v>11235</v>
      </c>
      <c r="D424" s="27" t="s">
        <v>1187</v>
      </c>
      <c r="E424" s="27">
        <v>1</v>
      </c>
      <c r="F424" s="28">
        <v>670</v>
      </c>
      <c r="G424" s="27">
        <v>252</v>
      </c>
      <c r="H424" s="27" t="s">
        <v>8076</v>
      </c>
      <c r="I424" s="28">
        <v>28000</v>
      </c>
      <c r="J424" s="27" t="s">
        <v>36</v>
      </c>
      <c r="K424" s="27" t="s">
        <v>11236</v>
      </c>
      <c r="L424" s="27" t="s">
        <v>7600</v>
      </c>
      <c r="M424" s="27"/>
      <c r="N424" s="18"/>
    </row>
    <row r="425" spans="1:14" ht="72">
      <c r="A425" s="27">
        <v>421</v>
      </c>
      <c r="B425" s="27" t="s">
        <v>8209</v>
      </c>
      <c r="C425" s="27" t="s">
        <v>3785</v>
      </c>
      <c r="D425" s="27" t="s">
        <v>1421</v>
      </c>
      <c r="E425" s="27">
        <v>1</v>
      </c>
      <c r="F425" s="28">
        <v>2000</v>
      </c>
      <c r="G425" s="27">
        <v>710</v>
      </c>
      <c r="H425" s="27" t="s">
        <v>8087</v>
      </c>
      <c r="I425" s="28">
        <v>0</v>
      </c>
      <c r="J425" s="27" t="s">
        <v>4935</v>
      </c>
      <c r="K425" s="32" t="s">
        <v>9176</v>
      </c>
      <c r="L425" s="27" t="s">
        <v>3786</v>
      </c>
      <c r="M425" s="27"/>
      <c r="N425" s="18"/>
    </row>
    <row r="426" spans="1:14" ht="72">
      <c r="A426" s="27">
        <v>422</v>
      </c>
      <c r="B426" s="27" t="s">
        <v>4942</v>
      </c>
      <c r="C426" s="27" t="s">
        <v>4943</v>
      </c>
      <c r="D426" s="27" t="s">
        <v>1421</v>
      </c>
      <c r="E426" s="27">
        <v>1</v>
      </c>
      <c r="F426" s="28">
        <v>2300</v>
      </c>
      <c r="G426" s="27">
        <v>340</v>
      </c>
      <c r="H426" s="27" t="s">
        <v>8076</v>
      </c>
      <c r="I426" s="28">
        <v>0</v>
      </c>
      <c r="J426" s="27" t="s">
        <v>4935</v>
      </c>
      <c r="K426" s="32" t="s">
        <v>9176</v>
      </c>
      <c r="L426" s="27" t="s">
        <v>3786</v>
      </c>
      <c r="M426" s="27"/>
      <c r="N426" s="18"/>
    </row>
    <row r="427" spans="1:14" ht="108">
      <c r="A427" s="27">
        <v>423</v>
      </c>
      <c r="B427" s="153" t="s">
        <v>9174</v>
      </c>
      <c r="C427" s="27" t="s">
        <v>9175</v>
      </c>
      <c r="D427" s="27" t="s">
        <v>1187</v>
      </c>
      <c r="E427" s="27">
        <v>1</v>
      </c>
      <c r="F427" s="28">
        <v>1500</v>
      </c>
      <c r="G427" s="27">
        <v>348</v>
      </c>
      <c r="H427" s="27" t="s">
        <v>8076</v>
      </c>
      <c r="I427" s="28">
        <v>62000</v>
      </c>
      <c r="J427" s="27" t="s">
        <v>11251</v>
      </c>
      <c r="K427" s="122" t="s">
        <v>9176</v>
      </c>
      <c r="L427" s="27" t="s">
        <v>5635</v>
      </c>
      <c r="M427" s="27"/>
      <c r="N427" s="18"/>
    </row>
    <row r="428" spans="1:14" ht="24">
      <c r="A428" s="27">
        <v>424</v>
      </c>
      <c r="B428" s="27" t="s">
        <v>6013</v>
      </c>
      <c r="C428" s="27" t="s">
        <v>6014</v>
      </c>
      <c r="D428" s="27" t="s">
        <v>4204</v>
      </c>
      <c r="E428" s="27">
        <v>1</v>
      </c>
      <c r="F428" s="28">
        <v>1000</v>
      </c>
      <c r="G428" s="27">
        <v>1504</v>
      </c>
      <c r="H428" s="27" t="s">
        <v>1228</v>
      </c>
      <c r="I428" s="28">
        <v>0</v>
      </c>
      <c r="J428" s="27" t="s">
        <v>70</v>
      </c>
      <c r="K428" s="121">
        <v>40119</v>
      </c>
      <c r="L428" s="27" t="s">
        <v>4517</v>
      </c>
      <c r="M428" s="27"/>
      <c r="N428" s="18"/>
    </row>
    <row r="429" spans="1:14" ht="48">
      <c r="A429" s="27">
        <v>425</v>
      </c>
      <c r="B429" s="27" t="s">
        <v>1718</v>
      </c>
      <c r="C429" s="27" t="s">
        <v>1719</v>
      </c>
      <c r="D429" s="27" t="s">
        <v>1187</v>
      </c>
      <c r="E429" s="27">
        <v>1</v>
      </c>
      <c r="F429" s="28">
        <v>630</v>
      </c>
      <c r="G429" s="27">
        <v>416</v>
      </c>
      <c r="H429" s="27" t="s">
        <v>8087</v>
      </c>
      <c r="I429" s="28">
        <v>58000</v>
      </c>
      <c r="J429" s="27" t="s">
        <v>36</v>
      </c>
      <c r="K429" s="121">
        <v>40120</v>
      </c>
      <c r="L429" s="27" t="s">
        <v>1720</v>
      </c>
      <c r="M429" s="27"/>
      <c r="N429" s="18"/>
    </row>
    <row r="430" spans="1:14" ht="96">
      <c r="A430" s="27">
        <v>426</v>
      </c>
      <c r="B430" s="27" t="s">
        <v>10718</v>
      </c>
      <c r="C430" s="27" t="s">
        <v>10671</v>
      </c>
      <c r="D430" s="27" t="s">
        <v>1187</v>
      </c>
      <c r="E430" s="27" t="s">
        <v>8163</v>
      </c>
      <c r="F430" s="28">
        <v>1000</v>
      </c>
      <c r="G430" s="27">
        <v>672</v>
      </c>
      <c r="H430" s="27" t="s">
        <v>8087</v>
      </c>
      <c r="I430" s="28">
        <v>73000</v>
      </c>
      <c r="J430" s="27" t="s">
        <v>1188</v>
      </c>
      <c r="K430" s="121">
        <v>40120</v>
      </c>
      <c r="L430" s="27" t="s">
        <v>10719</v>
      </c>
      <c r="M430" s="27"/>
      <c r="N430" s="18"/>
    </row>
    <row r="431" spans="1:14" ht="36">
      <c r="A431" s="27">
        <v>427</v>
      </c>
      <c r="B431" s="27" t="s">
        <v>1049</v>
      </c>
      <c r="C431" s="27" t="s">
        <v>2744</v>
      </c>
      <c r="D431" s="27" t="s">
        <v>1187</v>
      </c>
      <c r="E431" s="27" t="s">
        <v>8163</v>
      </c>
      <c r="F431" s="28">
        <v>1400</v>
      </c>
      <c r="G431" s="27">
        <v>352</v>
      </c>
      <c r="H431" s="27" t="s">
        <v>8076</v>
      </c>
      <c r="I431" s="28">
        <v>38000</v>
      </c>
      <c r="J431" s="27" t="s">
        <v>4935</v>
      </c>
      <c r="K431" s="121">
        <v>40122</v>
      </c>
      <c r="L431" s="27" t="s">
        <v>7600</v>
      </c>
      <c r="M431" s="27"/>
      <c r="N431" s="18"/>
    </row>
    <row r="432" spans="1:14" ht="60">
      <c r="A432" s="27">
        <v>428</v>
      </c>
      <c r="B432" s="27" t="s">
        <v>5242</v>
      </c>
      <c r="C432" s="27" t="s">
        <v>5243</v>
      </c>
      <c r="D432" s="27" t="s">
        <v>1187</v>
      </c>
      <c r="E432" s="27" t="s">
        <v>8163</v>
      </c>
      <c r="F432" s="28">
        <v>1500</v>
      </c>
      <c r="G432" s="27">
        <v>668</v>
      </c>
      <c r="H432" s="27" t="s">
        <v>8087</v>
      </c>
      <c r="I432" s="28">
        <v>71000</v>
      </c>
      <c r="J432" s="27" t="s">
        <v>2724</v>
      </c>
      <c r="K432" s="121">
        <v>40122</v>
      </c>
      <c r="L432" s="27" t="s">
        <v>6048</v>
      </c>
      <c r="M432" s="27"/>
      <c r="N432" s="18"/>
    </row>
    <row r="433" spans="1:14" ht="48">
      <c r="A433" s="27">
        <v>429</v>
      </c>
      <c r="B433" s="27" t="s">
        <v>12155</v>
      </c>
      <c r="C433" s="27" t="s">
        <v>12156</v>
      </c>
      <c r="D433" s="27" t="s">
        <v>1187</v>
      </c>
      <c r="E433" s="27">
        <v>1</v>
      </c>
      <c r="F433" s="28">
        <v>500</v>
      </c>
      <c r="G433" s="27">
        <v>432</v>
      </c>
      <c r="H433" s="27" t="s">
        <v>8087</v>
      </c>
      <c r="I433" s="28">
        <v>56000</v>
      </c>
      <c r="J433" s="27" t="s">
        <v>6441</v>
      </c>
      <c r="K433" s="121">
        <v>40125</v>
      </c>
      <c r="L433" s="27" t="s">
        <v>7600</v>
      </c>
      <c r="M433" s="27"/>
      <c r="N433" s="18"/>
    </row>
    <row r="434" spans="1:14" ht="48">
      <c r="A434" s="27">
        <v>430</v>
      </c>
      <c r="B434" s="27" t="s">
        <v>11896</v>
      </c>
      <c r="C434" s="27" t="s">
        <v>11897</v>
      </c>
      <c r="D434" s="27" t="s">
        <v>1187</v>
      </c>
      <c r="E434" s="27">
        <v>1</v>
      </c>
      <c r="F434" s="28">
        <v>800</v>
      </c>
      <c r="G434" s="27">
        <v>144</v>
      </c>
      <c r="H434" s="27" t="s">
        <v>8076</v>
      </c>
      <c r="I434" s="28">
        <v>18000</v>
      </c>
      <c r="J434" s="27" t="s">
        <v>6441</v>
      </c>
      <c r="K434" s="121">
        <v>40125</v>
      </c>
      <c r="L434" s="27" t="s">
        <v>7600</v>
      </c>
      <c r="M434" s="27"/>
      <c r="N434" s="18"/>
    </row>
    <row r="435" spans="1:14" ht="84">
      <c r="A435" s="27">
        <v>431</v>
      </c>
      <c r="B435" s="27" t="s">
        <v>11898</v>
      </c>
      <c r="C435" s="27" t="s">
        <v>11899</v>
      </c>
      <c r="D435" s="27" t="s">
        <v>4204</v>
      </c>
      <c r="E435" s="27" t="s">
        <v>8163</v>
      </c>
      <c r="F435" s="28">
        <v>2000</v>
      </c>
      <c r="G435" s="27">
        <v>928</v>
      </c>
      <c r="H435" s="27" t="s">
        <v>2161</v>
      </c>
      <c r="I435" s="28">
        <v>0</v>
      </c>
      <c r="J435" s="27" t="s">
        <v>70</v>
      </c>
      <c r="K435" s="121">
        <v>40125</v>
      </c>
      <c r="L435" s="27" t="s">
        <v>7600</v>
      </c>
      <c r="M435" s="27"/>
      <c r="N435" s="18"/>
    </row>
    <row r="436" spans="1:14" ht="24">
      <c r="A436" s="27">
        <v>432</v>
      </c>
      <c r="B436" s="27" t="s">
        <v>3285</v>
      </c>
      <c r="C436" s="27" t="s">
        <v>3286</v>
      </c>
      <c r="D436" s="27" t="s">
        <v>4204</v>
      </c>
      <c r="E436" s="27">
        <v>1</v>
      </c>
      <c r="F436" s="28">
        <v>5000</v>
      </c>
      <c r="G436" s="27"/>
      <c r="H436" s="27"/>
      <c r="I436" s="28"/>
      <c r="J436" s="27" t="s">
        <v>11251</v>
      </c>
      <c r="K436" s="121">
        <v>40125</v>
      </c>
      <c r="L436" s="27" t="s">
        <v>3287</v>
      </c>
      <c r="M436" s="27" t="s">
        <v>3288</v>
      </c>
      <c r="N436" s="18"/>
    </row>
    <row r="437" spans="1:14" ht="48">
      <c r="A437" s="27">
        <v>433</v>
      </c>
      <c r="B437" s="27" t="s">
        <v>3787</v>
      </c>
      <c r="C437" s="27" t="s">
        <v>3788</v>
      </c>
      <c r="D437" s="27" t="s">
        <v>1162</v>
      </c>
      <c r="E437" s="27">
        <v>1</v>
      </c>
      <c r="F437" s="28">
        <v>300</v>
      </c>
      <c r="G437" s="27">
        <v>352</v>
      </c>
      <c r="H437" s="27" t="s">
        <v>8087</v>
      </c>
      <c r="I437" s="28">
        <v>0</v>
      </c>
      <c r="J437" s="27" t="s">
        <v>60</v>
      </c>
      <c r="K437" s="121">
        <v>40129</v>
      </c>
      <c r="L437" s="27" t="s">
        <v>3789</v>
      </c>
      <c r="M437" s="27"/>
      <c r="N437" s="18"/>
    </row>
    <row r="438" spans="1:14" ht="36">
      <c r="A438" s="27">
        <v>434</v>
      </c>
      <c r="B438" s="27" t="s">
        <v>5863</v>
      </c>
      <c r="C438" s="27" t="s">
        <v>9279</v>
      </c>
      <c r="D438" s="27" t="s">
        <v>4204</v>
      </c>
      <c r="E438" s="27">
        <v>1</v>
      </c>
      <c r="F438" s="28">
        <v>1300</v>
      </c>
      <c r="G438" s="27">
        <v>1158</v>
      </c>
      <c r="H438" s="27" t="s">
        <v>2161</v>
      </c>
      <c r="I438" s="28">
        <v>0</v>
      </c>
      <c r="J438" s="27" t="s">
        <v>36</v>
      </c>
      <c r="K438" s="121">
        <v>40129</v>
      </c>
      <c r="L438" s="27" t="s">
        <v>10192</v>
      </c>
      <c r="M438" s="27" t="s">
        <v>5864</v>
      </c>
      <c r="N438" s="18"/>
    </row>
    <row r="439" spans="1:14" ht="36">
      <c r="A439" s="27">
        <v>435</v>
      </c>
      <c r="B439" s="27" t="s">
        <v>11237</v>
      </c>
      <c r="C439" s="27" t="s">
        <v>11238</v>
      </c>
      <c r="D439" s="27" t="s">
        <v>1162</v>
      </c>
      <c r="E439" s="27">
        <v>1</v>
      </c>
      <c r="F439" s="28">
        <v>1500</v>
      </c>
      <c r="G439" s="27">
        <v>90</v>
      </c>
      <c r="H439" s="27" t="s">
        <v>11239</v>
      </c>
      <c r="I439" s="28">
        <v>0</v>
      </c>
      <c r="J439" s="27" t="s">
        <v>70</v>
      </c>
      <c r="K439" s="27" t="s">
        <v>11240</v>
      </c>
      <c r="L439" s="27" t="s">
        <v>7953</v>
      </c>
      <c r="M439" s="27"/>
      <c r="N439" s="18"/>
    </row>
    <row r="440" spans="1:14" ht="36">
      <c r="A440" s="27">
        <v>436</v>
      </c>
      <c r="B440" s="27" t="s">
        <v>9001</v>
      </c>
      <c r="C440" s="27" t="s">
        <v>2744</v>
      </c>
      <c r="D440" s="27" t="s">
        <v>1187</v>
      </c>
      <c r="E440" s="27">
        <v>1</v>
      </c>
      <c r="F440" s="28">
        <v>700</v>
      </c>
      <c r="G440" s="27">
        <v>224</v>
      </c>
      <c r="H440" s="27" t="s">
        <v>8076</v>
      </c>
      <c r="I440" s="28">
        <v>25000</v>
      </c>
      <c r="J440" s="27" t="s">
        <v>4935</v>
      </c>
      <c r="K440" s="27" t="s">
        <v>11240</v>
      </c>
      <c r="L440" s="27" t="s">
        <v>7600</v>
      </c>
      <c r="M440" s="27"/>
      <c r="N440" s="18"/>
    </row>
    <row r="441" spans="1:14" ht="36">
      <c r="A441" s="27">
        <v>437</v>
      </c>
      <c r="B441" s="27" t="s">
        <v>8993</v>
      </c>
      <c r="C441" s="27" t="s">
        <v>8994</v>
      </c>
      <c r="D441" s="27" t="s">
        <v>1162</v>
      </c>
      <c r="E441" s="27">
        <v>1</v>
      </c>
      <c r="F441" s="28">
        <v>500</v>
      </c>
      <c r="G441" s="27">
        <v>188</v>
      </c>
      <c r="H441" s="27" t="s">
        <v>8087</v>
      </c>
      <c r="I441" s="28">
        <v>31000</v>
      </c>
      <c r="J441" s="27" t="s">
        <v>70</v>
      </c>
      <c r="K441" s="27" t="s">
        <v>8995</v>
      </c>
      <c r="L441" s="27" t="s">
        <v>7600</v>
      </c>
      <c r="M441" s="27"/>
      <c r="N441" s="18"/>
    </row>
    <row r="442" spans="1:14" ht="84">
      <c r="A442" s="27">
        <v>438</v>
      </c>
      <c r="B442" s="27" t="s">
        <v>5829</v>
      </c>
      <c r="C442" s="27" t="s">
        <v>5830</v>
      </c>
      <c r="D442" s="27" t="s">
        <v>1162</v>
      </c>
      <c r="E442" s="27">
        <v>1</v>
      </c>
      <c r="F442" s="28">
        <v>500</v>
      </c>
      <c r="G442" s="27">
        <v>444</v>
      </c>
      <c r="H442" s="27" t="s">
        <v>2161</v>
      </c>
      <c r="I442" s="28">
        <v>0</v>
      </c>
      <c r="J442" s="27" t="s">
        <v>60</v>
      </c>
      <c r="K442" s="27" t="s">
        <v>8995</v>
      </c>
      <c r="L442" s="27" t="s">
        <v>11096</v>
      </c>
      <c r="M442" s="27"/>
      <c r="N442" s="18"/>
    </row>
    <row r="443" spans="1:14" ht="84">
      <c r="A443" s="27">
        <v>439</v>
      </c>
      <c r="B443" s="153" t="s">
        <v>5831</v>
      </c>
      <c r="C443" s="27" t="s">
        <v>5830</v>
      </c>
      <c r="D443" s="27" t="s">
        <v>1162</v>
      </c>
      <c r="E443" s="27">
        <v>1</v>
      </c>
      <c r="F443" s="28">
        <v>500</v>
      </c>
      <c r="G443" s="27">
        <v>428</v>
      </c>
      <c r="H443" s="27" t="s">
        <v>2161</v>
      </c>
      <c r="I443" s="28">
        <v>0</v>
      </c>
      <c r="J443" s="27" t="s">
        <v>60</v>
      </c>
      <c r="K443" s="27" t="s">
        <v>8995</v>
      </c>
      <c r="L443" s="27" t="s">
        <v>11096</v>
      </c>
      <c r="M443" s="27"/>
      <c r="N443" s="18"/>
    </row>
    <row r="444" spans="1:14" ht="36">
      <c r="A444" s="27">
        <v>440</v>
      </c>
      <c r="B444" s="27" t="s">
        <v>11276</v>
      </c>
      <c r="C444" s="27" t="s">
        <v>11277</v>
      </c>
      <c r="D444" s="27" t="s">
        <v>1187</v>
      </c>
      <c r="E444" s="27">
        <v>1</v>
      </c>
      <c r="F444" s="28">
        <v>720</v>
      </c>
      <c r="G444" s="27">
        <v>344</v>
      </c>
      <c r="H444" s="27" t="s">
        <v>8087</v>
      </c>
      <c r="I444" s="28">
        <v>46000</v>
      </c>
      <c r="J444" s="27" t="s">
        <v>36</v>
      </c>
      <c r="K444" s="27" t="s">
        <v>8995</v>
      </c>
      <c r="L444" s="27" t="s">
        <v>7600</v>
      </c>
      <c r="M444" s="27"/>
      <c r="N444" s="18"/>
    </row>
    <row r="445" spans="1:14" ht="36">
      <c r="A445" s="27">
        <v>441</v>
      </c>
      <c r="B445" s="27" t="s">
        <v>10268</v>
      </c>
      <c r="C445" s="27" t="s">
        <v>10269</v>
      </c>
      <c r="D445" s="27" t="s">
        <v>1187</v>
      </c>
      <c r="E445" s="27">
        <v>1</v>
      </c>
      <c r="F445" s="28">
        <v>580</v>
      </c>
      <c r="G445" s="27">
        <v>332</v>
      </c>
      <c r="H445" s="27" t="s">
        <v>8087</v>
      </c>
      <c r="I445" s="28">
        <v>44000</v>
      </c>
      <c r="J445" s="27" t="s">
        <v>1188</v>
      </c>
      <c r="K445" s="27" t="s">
        <v>8995</v>
      </c>
      <c r="L445" s="27" t="s">
        <v>7600</v>
      </c>
      <c r="M445" s="27"/>
      <c r="N445" s="18"/>
    </row>
    <row r="446" spans="1:14" ht="60">
      <c r="A446" s="27">
        <v>442</v>
      </c>
      <c r="B446" s="27" t="s">
        <v>5865</v>
      </c>
      <c r="C446" s="27" t="s">
        <v>6874</v>
      </c>
      <c r="D446" s="27" t="s">
        <v>1187</v>
      </c>
      <c r="E446" s="27">
        <v>1</v>
      </c>
      <c r="F446" s="28">
        <v>520</v>
      </c>
      <c r="G446" s="27">
        <v>456</v>
      </c>
      <c r="H446" s="27" t="s">
        <v>8087</v>
      </c>
      <c r="I446" s="28">
        <v>59000</v>
      </c>
      <c r="J446" s="27" t="s">
        <v>4935</v>
      </c>
      <c r="K446" s="27" t="s">
        <v>8995</v>
      </c>
      <c r="L446" s="27" t="s">
        <v>7600</v>
      </c>
      <c r="M446" s="27"/>
      <c r="N446" s="18"/>
    </row>
    <row r="447" spans="1:14" ht="36">
      <c r="A447" s="27">
        <v>443</v>
      </c>
      <c r="B447" s="27" t="s">
        <v>5832</v>
      </c>
      <c r="C447" s="27" t="s">
        <v>5833</v>
      </c>
      <c r="D447" s="27" t="s">
        <v>1162</v>
      </c>
      <c r="E447" s="27">
        <v>1</v>
      </c>
      <c r="F447" s="28">
        <v>3000</v>
      </c>
      <c r="G447" s="27">
        <v>784</v>
      </c>
      <c r="H447" s="27" t="s">
        <v>1228</v>
      </c>
      <c r="I447" s="28">
        <v>0</v>
      </c>
      <c r="J447" s="27" t="s">
        <v>60</v>
      </c>
      <c r="K447" s="27" t="s">
        <v>5834</v>
      </c>
      <c r="L447" s="27" t="s">
        <v>11096</v>
      </c>
      <c r="M447" s="27"/>
      <c r="N447" s="18"/>
    </row>
    <row r="448" spans="1:14" ht="36">
      <c r="A448" s="27">
        <v>444</v>
      </c>
      <c r="B448" s="27" t="s">
        <v>9169</v>
      </c>
      <c r="C448" s="27" t="s">
        <v>9170</v>
      </c>
      <c r="D448" s="27" t="s">
        <v>1187</v>
      </c>
      <c r="E448" s="27" t="s">
        <v>8163</v>
      </c>
      <c r="F448" s="28">
        <v>500</v>
      </c>
      <c r="G448" s="27">
        <v>200</v>
      </c>
      <c r="H448" s="27" t="s">
        <v>8076</v>
      </c>
      <c r="I448" s="28">
        <v>19000</v>
      </c>
      <c r="J448" s="27" t="s">
        <v>4935</v>
      </c>
      <c r="K448" s="27" t="s">
        <v>9171</v>
      </c>
      <c r="L448" s="27" t="s">
        <v>7600</v>
      </c>
      <c r="M448" s="27"/>
      <c r="N448" s="18"/>
    </row>
    <row r="449" spans="1:14" ht="72">
      <c r="A449" s="27">
        <v>445</v>
      </c>
      <c r="B449" s="27" t="s">
        <v>5822</v>
      </c>
      <c r="C449" s="27" t="s">
        <v>5823</v>
      </c>
      <c r="D449" s="27" t="s">
        <v>1187</v>
      </c>
      <c r="E449" s="27">
        <v>1</v>
      </c>
      <c r="F449" s="28">
        <v>700</v>
      </c>
      <c r="G449" s="27">
        <v>200</v>
      </c>
      <c r="H449" s="27" t="s">
        <v>8087</v>
      </c>
      <c r="I449" s="28">
        <v>28000</v>
      </c>
      <c r="J449" s="27" t="s">
        <v>60</v>
      </c>
      <c r="K449" s="27" t="s">
        <v>9171</v>
      </c>
      <c r="L449" s="27" t="s">
        <v>7600</v>
      </c>
      <c r="M449" s="27"/>
      <c r="N449" s="18"/>
    </row>
    <row r="450" spans="1:14" ht="84">
      <c r="A450" s="27">
        <v>446</v>
      </c>
      <c r="B450" s="27" t="s">
        <v>9177</v>
      </c>
      <c r="C450" s="27" t="s">
        <v>9178</v>
      </c>
      <c r="D450" s="27" t="s">
        <v>1162</v>
      </c>
      <c r="E450" s="27">
        <v>1</v>
      </c>
      <c r="F450" s="28">
        <v>1500</v>
      </c>
      <c r="G450" s="27">
        <v>394</v>
      </c>
      <c r="H450" s="27" t="s">
        <v>2161</v>
      </c>
      <c r="I450" s="28">
        <v>100000</v>
      </c>
      <c r="J450" s="27" t="s">
        <v>1188</v>
      </c>
      <c r="K450" s="27" t="s">
        <v>9173</v>
      </c>
      <c r="L450" s="27" t="s">
        <v>9179</v>
      </c>
      <c r="M450" s="27"/>
      <c r="N450" s="18"/>
    </row>
    <row r="451" spans="1:14" ht="43.5" customHeight="1">
      <c r="A451" s="27">
        <v>447</v>
      </c>
      <c r="B451" s="27" t="s">
        <v>9172</v>
      </c>
      <c r="C451" s="27" t="s">
        <v>9170</v>
      </c>
      <c r="D451" s="27" t="s">
        <v>1187</v>
      </c>
      <c r="E451" s="27" t="s">
        <v>8163</v>
      </c>
      <c r="F451" s="28">
        <v>1500</v>
      </c>
      <c r="G451" s="27">
        <v>144</v>
      </c>
      <c r="H451" s="27" t="s">
        <v>8076</v>
      </c>
      <c r="I451" s="28">
        <v>18000</v>
      </c>
      <c r="J451" s="27" t="s">
        <v>4935</v>
      </c>
      <c r="K451" s="27" t="s">
        <v>9173</v>
      </c>
      <c r="L451" s="27" t="s">
        <v>7600</v>
      </c>
      <c r="M451" s="27"/>
      <c r="N451" s="18"/>
    </row>
    <row r="452" spans="1:14" ht="45" customHeight="1">
      <c r="A452" s="27">
        <v>448</v>
      </c>
      <c r="B452" s="27" t="s">
        <v>5858</v>
      </c>
      <c r="C452" s="27" t="s">
        <v>5859</v>
      </c>
      <c r="D452" s="27" t="s">
        <v>1187</v>
      </c>
      <c r="E452" s="27">
        <v>1</v>
      </c>
      <c r="F452" s="28">
        <v>540</v>
      </c>
      <c r="G452" s="27">
        <v>200</v>
      </c>
      <c r="H452" s="27" t="s">
        <v>8087</v>
      </c>
      <c r="I452" s="28">
        <v>28000</v>
      </c>
      <c r="J452" s="27" t="s">
        <v>1188</v>
      </c>
      <c r="K452" s="27" t="s">
        <v>9173</v>
      </c>
      <c r="L452" s="27" t="s">
        <v>7600</v>
      </c>
      <c r="M452" s="27"/>
      <c r="N452" s="18"/>
    </row>
    <row r="453" spans="1:14" ht="36">
      <c r="A453" s="27">
        <v>449</v>
      </c>
      <c r="B453" s="27" t="s">
        <v>4995</v>
      </c>
      <c r="C453" s="27" t="s">
        <v>6874</v>
      </c>
      <c r="D453" s="27" t="s">
        <v>1187</v>
      </c>
      <c r="E453" s="27">
        <v>1</v>
      </c>
      <c r="F453" s="28">
        <v>1600</v>
      </c>
      <c r="G453" s="27">
        <v>142</v>
      </c>
      <c r="H453" s="27" t="s">
        <v>8076</v>
      </c>
      <c r="I453" s="28">
        <v>20000</v>
      </c>
      <c r="J453" s="27" t="s">
        <v>4935</v>
      </c>
      <c r="K453" s="27" t="s">
        <v>9173</v>
      </c>
      <c r="L453" s="27" t="s">
        <v>7600</v>
      </c>
      <c r="M453" s="27"/>
      <c r="N453" s="18"/>
    </row>
    <row r="454" spans="1:14" ht="44.25" customHeight="1">
      <c r="A454" s="27">
        <v>450</v>
      </c>
      <c r="B454" s="27" t="s">
        <v>4988</v>
      </c>
      <c r="C454" s="27" t="s">
        <v>4989</v>
      </c>
      <c r="D454" s="27" t="s">
        <v>1162</v>
      </c>
      <c r="E454" s="27">
        <v>1</v>
      </c>
      <c r="F454" s="28">
        <v>400</v>
      </c>
      <c r="G454" s="27">
        <v>302</v>
      </c>
      <c r="H454" s="27" t="s">
        <v>8087</v>
      </c>
      <c r="I454" s="28">
        <v>0</v>
      </c>
      <c r="J454" s="27" t="s">
        <v>1188</v>
      </c>
      <c r="K454" s="27" t="s">
        <v>4990</v>
      </c>
      <c r="L454" s="27" t="s">
        <v>4991</v>
      </c>
      <c r="M454" s="27"/>
      <c r="N454" s="18"/>
    </row>
    <row r="455" spans="1:14" ht="78.75" customHeight="1">
      <c r="A455" s="27">
        <v>451</v>
      </c>
      <c r="B455" s="27" t="s">
        <v>9180</v>
      </c>
      <c r="C455" s="27" t="s">
        <v>9181</v>
      </c>
      <c r="D455" s="27" t="s">
        <v>1162</v>
      </c>
      <c r="E455" s="27">
        <v>1</v>
      </c>
      <c r="F455" s="28">
        <v>5000</v>
      </c>
      <c r="G455" s="27">
        <v>78</v>
      </c>
      <c r="H455" s="27" t="s">
        <v>2161</v>
      </c>
      <c r="I455" s="28">
        <v>0</v>
      </c>
      <c r="J455" s="27" t="s">
        <v>1193</v>
      </c>
      <c r="K455" s="32" t="s">
        <v>9182</v>
      </c>
      <c r="L455" s="27" t="s">
        <v>9183</v>
      </c>
      <c r="M455" s="27"/>
      <c r="N455" s="18"/>
    </row>
    <row r="456" spans="1:14" ht="42" customHeight="1">
      <c r="A456" s="27">
        <v>452</v>
      </c>
      <c r="B456" s="27" t="s">
        <v>8206</v>
      </c>
      <c r="C456" s="27" t="s">
        <v>8207</v>
      </c>
      <c r="D456" s="27" t="s">
        <v>1162</v>
      </c>
      <c r="E456" s="27">
        <v>1</v>
      </c>
      <c r="F456" s="28">
        <v>1000</v>
      </c>
      <c r="G456" s="27">
        <v>752</v>
      </c>
      <c r="H456" s="27" t="s">
        <v>2161</v>
      </c>
      <c r="I456" s="28">
        <v>99000</v>
      </c>
      <c r="J456" s="27" t="s">
        <v>60</v>
      </c>
      <c r="K456" s="32" t="s">
        <v>9182</v>
      </c>
      <c r="L456" s="27" t="s">
        <v>8208</v>
      </c>
      <c r="M456" s="27"/>
      <c r="N456" s="18"/>
    </row>
    <row r="457" spans="1:14" ht="54.75" customHeight="1">
      <c r="A457" s="27">
        <v>453</v>
      </c>
      <c r="B457" s="27" t="s">
        <v>9284</v>
      </c>
      <c r="C457" s="27" t="s">
        <v>9285</v>
      </c>
      <c r="D457" s="27" t="s">
        <v>1162</v>
      </c>
      <c r="E457" s="27">
        <v>1</v>
      </c>
      <c r="F457" s="28">
        <v>700</v>
      </c>
      <c r="G457" s="27">
        <v>288</v>
      </c>
      <c r="H457" s="27" t="s">
        <v>8087</v>
      </c>
      <c r="I457" s="28">
        <v>26000</v>
      </c>
      <c r="J457" s="27" t="s">
        <v>70</v>
      </c>
      <c r="K457" s="121">
        <v>40149</v>
      </c>
      <c r="L457" s="27" t="s">
        <v>9084</v>
      </c>
      <c r="M457" s="27"/>
      <c r="N457" s="18"/>
    </row>
    <row r="458" spans="1:14" ht="116.25" customHeight="1">
      <c r="A458" s="27">
        <v>454</v>
      </c>
      <c r="B458" s="27" t="s">
        <v>9643</v>
      </c>
      <c r="C458" s="27" t="s">
        <v>4939</v>
      </c>
      <c r="D458" s="27" t="s">
        <v>4204</v>
      </c>
      <c r="E458" s="27" t="s">
        <v>8163</v>
      </c>
      <c r="F458" s="28">
        <v>1500</v>
      </c>
      <c r="G458" s="27">
        <v>658</v>
      </c>
      <c r="H458" s="27" t="s">
        <v>1228</v>
      </c>
      <c r="I458" s="28">
        <v>0</v>
      </c>
      <c r="J458" s="27" t="s">
        <v>36</v>
      </c>
      <c r="K458" s="121">
        <v>40152</v>
      </c>
      <c r="L458" s="27" t="s">
        <v>11096</v>
      </c>
      <c r="M458" s="27"/>
      <c r="N458" s="18"/>
    </row>
    <row r="459" spans="1:14" ht="36">
      <c r="A459" s="27">
        <v>455</v>
      </c>
      <c r="B459" s="27" t="s">
        <v>11097</v>
      </c>
      <c r="C459" s="27" t="s">
        <v>4939</v>
      </c>
      <c r="D459" s="27" t="s">
        <v>4204</v>
      </c>
      <c r="E459" s="27" t="s">
        <v>8163</v>
      </c>
      <c r="F459" s="28">
        <v>1500</v>
      </c>
      <c r="G459" s="27">
        <v>540</v>
      </c>
      <c r="H459" s="27" t="s">
        <v>1228</v>
      </c>
      <c r="I459" s="28">
        <v>0</v>
      </c>
      <c r="J459" s="27" t="s">
        <v>36</v>
      </c>
      <c r="K459" s="121">
        <v>40152</v>
      </c>
      <c r="L459" s="27" t="s">
        <v>11096</v>
      </c>
      <c r="M459" s="27"/>
      <c r="N459" s="18"/>
    </row>
    <row r="460" spans="1:14" ht="36">
      <c r="A460" s="27">
        <v>456</v>
      </c>
      <c r="B460" s="27" t="s">
        <v>9682</v>
      </c>
      <c r="C460" s="27" t="s">
        <v>4939</v>
      </c>
      <c r="D460" s="27" t="s">
        <v>4204</v>
      </c>
      <c r="E460" s="27" t="s">
        <v>8163</v>
      </c>
      <c r="F460" s="28">
        <v>1500</v>
      </c>
      <c r="G460" s="27">
        <v>704</v>
      </c>
      <c r="H460" s="27" t="s">
        <v>1228</v>
      </c>
      <c r="I460" s="28">
        <v>0</v>
      </c>
      <c r="J460" s="27" t="s">
        <v>36</v>
      </c>
      <c r="K460" s="121">
        <v>40152</v>
      </c>
      <c r="L460" s="27" t="s">
        <v>9683</v>
      </c>
      <c r="M460" s="27"/>
      <c r="N460" s="18"/>
    </row>
    <row r="461" spans="1:14" ht="36">
      <c r="A461" s="27">
        <v>457</v>
      </c>
      <c r="B461" s="27" t="s">
        <v>2889</v>
      </c>
      <c r="C461" s="27" t="s">
        <v>4939</v>
      </c>
      <c r="D461" s="27" t="s">
        <v>4204</v>
      </c>
      <c r="E461" s="27" t="s">
        <v>8163</v>
      </c>
      <c r="F461" s="28">
        <v>1500</v>
      </c>
      <c r="G461" s="27">
        <v>594</v>
      </c>
      <c r="H461" s="27" t="s">
        <v>1228</v>
      </c>
      <c r="I461" s="28">
        <v>0</v>
      </c>
      <c r="J461" s="27" t="s">
        <v>36</v>
      </c>
      <c r="K461" s="121">
        <v>40152</v>
      </c>
      <c r="L461" s="27" t="s">
        <v>9683</v>
      </c>
      <c r="M461" s="27"/>
      <c r="N461" s="18"/>
    </row>
    <row r="462" spans="1:14" ht="36">
      <c r="A462" s="27">
        <v>458</v>
      </c>
      <c r="B462" s="27" t="s">
        <v>2890</v>
      </c>
      <c r="C462" s="27" t="s">
        <v>4939</v>
      </c>
      <c r="D462" s="27" t="s">
        <v>4204</v>
      </c>
      <c r="E462" s="27" t="s">
        <v>8163</v>
      </c>
      <c r="F462" s="28">
        <v>1500</v>
      </c>
      <c r="G462" s="27">
        <v>558</v>
      </c>
      <c r="H462" s="27" t="s">
        <v>1228</v>
      </c>
      <c r="I462" s="28">
        <v>0</v>
      </c>
      <c r="J462" s="27" t="s">
        <v>36</v>
      </c>
      <c r="K462" s="121">
        <v>40152</v>
      </c>
      <c r="L462" s="27" t="s">
        <v>9683</v>
      </c>
      <c r="M462" s="27"/>
      <c r="N462" s="18"/>
    </row>
    <row r="463" spans="1:14" ht="110.25" customHeight="1">
      <c r="A463" s="27">
        <v>459</v>
      </c>
      <c r="B463" s="27" t="s">
        <v>6551</v>
      </c>
      <c r="C463" s="27" t="s">
        <v>4939</v>
      </c>
      <c r="D463" s="27" t="s">
        <v>4204</v>
      </c>
      <c r="E463" s="27">
        <v>1</v>
      </c>
      <c r="F463" s="28">
        <v>1500</v>
      </c>
      <c r="G463" s="27">
        <v>666</v>
      </c>
      <c r="H463" s="27" t="s">
        <v>1228</v>
      </c>
      <c r="I463" s="28">
        <v>0</v>
      </c>
      <c r="J463" s="27" t="s">
        <v>6441</v>
      </c>
      <c r="K463" s="121">
        <v>40152</v>
      </c>
      <c r="L463" s="27" t="s">
        <v>11096</v>
      </c>
      <c r="M463" s="27"/>
      <c r="N463" s="18"/>
    </row>
    <row r="464" spans="1:14" ht="36">
      <c r="A464" s="27">
        <v>460</v>
      </c>
      <c r="B464" s="27" t="s">
        <v>8729</v>
      </c>
      <c r="C464" s="27" t="s">
        <v>4939</v>
      </c>
      <c r="D464" s="27" t="s">
        <v>4204</v>
      </c>
      <c r="E464" s="27">
        <v>1</v>
      </c>
      <c r="F464" s="28">
        <v>1500</v>
      </c>
      <c r="G464" s="27">
        <v>678</v>
      </c>
      <c r="H464" s="27" t="s">
        <v>1228</v>
      </c>
      <c r="I464" s="28">
        <v>0</v>
      </c>
      <c r="J464" s="27" t="s">
        <v>6441</v>
      </c>
      <c r="K464" s="121">
        <v>40152</v>
      </c>
      <c r="L464" s="27" t="s">
        <v>11096</v>
      </c>
      <c r="M464" s="27"/>
      <c r="N464" s="18"/>
    </row>
    <row r="465" spans="1:14" ht="36">
      <c r="A465" s="27">
        <v>461</v>
      </c>
      <c r="B465" s="27" t="s">
        <v>8730</v>
      </c>
      <c r="C465" s="27" t="s">
        <v>4939</v>
      </c>
      <c r="D465" s="27" t="s">
        <v>4204</v>
      </c>
      <c r="E465" s="27">
        <v>1</v>
      </c>
      <c r="F465" s="28">
        <v>1500</v>
      </c>
      <c r="G465" s="27">
        <v>696</v>
      </c>
      <c r="H465" s="27" t="s">
        <v>1228</v>
      </c>
      <c r="I465" s="28">
        <v>0</v>
      </c>
      <c r="J465" s="27" t="s">
        <v>6441</v>
      </c>
      <c r="K465" s="121">
        <v>40152</v>
      </c>
      <c r="L465" s="27" t="s">
        <v>11096</v>
      </c>
      <c r="M465" s="27"/>
      <c r="N465" s="18"/>
    </row>
    <row r="466" spans="1:14" ht="36">
      <c r="A466" s="27">
        <v>462</v>
      </c>
      <c r="B466" s="27" t="s">
        <v>8731</v>
      </c>
      <c r="C466" s="27" t="s">
        <v>4939</v>
      </c>
      <c r="D466" s="27" t="s">
        <v>4204</v>
      </c>
      <c r="E466" s="27">
        <v>1</v>
      </c>
      <c r="F466" s="28">
        <v>1500</v>
      </c>
      <c r="G466" s="27">
        <v>630</v>
      </c>
      <c r="H466" s="27" t="s">
        <v>1228</v>
      </c>
      <c r="I466" s="28">
        <v>0</v>
      </c>
      <c r="J466" s="27" t="s">
        <v>6441</v>
      </c>
      <c r="K466" s="121">
        <v>40152</v>
      </c>
      <c r="L466" s="27" t="s">
        <v>11096</v>
      </c>
      <c r="M466" s="27"/>
      <c r="N466" s="18"/>
    </row>
    <row r="467" spans="1:14" ht="45" customHeight="1">
      <c r="A467" s="27">
        <v>463</v>
      </c>
      <c r="B467" s="27" t="s">
        <v>7056</v>
      </c>
      <c r="C467" s="27" t="s">
        <v>287</v>
      </c>
      <c r="D467" s="27" t="s">
        <v>4204</v>
      </c>
      <c r="E467" s="27" t="s">
        <v>8163</v>
      </c>
      <c r="F467" s="28">
        <v>1500</v>
      </c>
      <c r="G467" s="27">
        <v>814</v>
      </c>
      <c r="H467" s="27" t="s">
        <v>1228</v>
      </c>
      <c r="I467" s="28">
        <v>0</v>
      </c>
      <c r="J467" s="27" t="s">
        <v>36</v>
      </c>
      <c r="K467" s="121">
        <v>40152</v>
      </c>
      <c r="L467" s="27" t="s">
        <v>4359</v>
      </c>
      <c r="M467" s="27"/>
      <c r="N467" s="18"/>
    </row>
    <row r="468" spans="1:14" ht="100.5" customHeight="1">
      <c r="A468" s="27">
        <v>464</v>
      </c>
      <c r="B468" s="27" t="s">
        <v>288</v>
      </c>
      <c r="C468" s="27" t="s">
        <v>287</v>
      </c>
      <c r="D468" s="27" t="s">
        <v>4204</v>
      </c>
      <c r="E468" s="27" t="s">
        <v>8163</v>
      </c>
      <c r="F468" s="28">
        <v>1500</v>
      </c>
      <c r="G468" s="27">
        <v>638</v>
      </c>
      <c r="H468" s="27" t="s">
        <v>1228</v>
      </c>
      <c r="I468" s="28">
        <v>0</v>
      </c>
      <c r="J468" s="27" t="s">
        <v>36</v>
      </c>
      <c r="K468" s="121">
        <v>40152</v>
      </c>
      <c r="L468" s="27" t="s">
        <v>4359</v>
      </c>
      <c r="M468" s="27"/>
      <c r="N468" s="18"/>
    </row>
    <row r="469" spans="1:14" ht="54.75" customHeight="1">
      <c r="A469" s="27">
        <v>465</v>
      </c>
      <c r="B469" s="27" t="s">
        <v>289</v>
      </c>
      <c r="C469" s="27" t="s">
        <v>287</v>
      </c>
      <c r="D469" s="27" t="s">
        <v>4204</v>
      </c>
      <c r="E469" s="27" t="s">
        <v>8163</v>
      </c>
      <c r="F469" s="28">
        <v>1500</v>
      </c>
      <c r="G469" s="27">
        <v>742</v>
      </c>
      <c r="H469" s="27" t="s">
        <v>1228</v>
      </c>
      <c r="I469" s="28">
        <v>0</v>
      </c>
      <c r="J469" s="27" t="s">
        <v>36</v>
      </c>
      <c r="K469" s="121">
        <v>40152</v>
      </c>
      <c r="L469" s="27" t="s">
        <v>4359</v>
      </c>
      <c r="M469" s="27"/>
      <c r="N469" s="18"/>
    </row>
    <row r="470" spans="1:14" ht="68.25" customHeight="1">
      <c r="A470" s="27">
        <v>466</v>
      </c>
      <c r="B470" s="27" t="s">
        <v>9608</v>
      </c>
      <c r="C470" s="27" t="s">
        <v>9609</v>
      </c>
      <c r="D470" s="27" t="s">
        <v>1187</v>
      </c>
      <c r="E470" s="27">
        <v>1</v>
      </c>
      <c r="F470" s="28">
        <v>1350</v>
      </c>
      <c r="G470" s="27">
        <v>416</v>
      </c>
      <c r="H470" s="27" t="s">
        <v>8087</v>
      </c>
      <c r="I470" s="28">
        <v>55000</v>
      </c>
      <c r="J470" s="27" t="s">
        <v>60</v>
      </c>
      <c r="K470" s="121">
        <v>40153</v>
      </c>
      <c r="L470" s="27" t="s">
        <v>7600</v>
      </c>
      <c r="M470" s="27"/>
      <c r="N470" s="18"/>
    </row>
    <row r="471" spans="1:14" ht="58.5" customHeight="1">
      <c r="A471" s="27">
        <v>467</v>
      </c>
      <c r="B471" s="27" t="s">
        <v>10681</v>
      </c>
      <c r="C471" s="27" t="s">
        <v>10682</v>
      </c>
      <c r="D471" s="27" t="s">
        <v>1187</v>
      </c>
      <c r="E471" s="27">
        <v>1</v>
      </c>
      <c r="F471" s="28">
        <v>870</v>
      </c>
      <c r="G471" s="27">
        <v>364</v>
      </c>
      <c r="H471" s="27" t="s">
        <v>2161</v>
      </c>
      <c r="I471" s="28">
        <v>64000</v>
      </c>
      <c r="J471" s="27" t="s">
        <v>70</v>
      </c>
      <c r="K471" s="121">
        <v>40153</v>
      </c>
      <c r="L471" s="27" t="s">
        <v>7600</v>
      </c>
      <c r="M471" s="27"/>
      <c r="N471" s="18"/>
    </row>
    <row r="472" spans="1:14" ht="47.25" customHeight="1">
      <c r="A472" s="27">
        <v>468</v>
      </c>
      <c r="B472" s="27" t="s">
        <v>1785</v>
      </c>
      <c r="C472" s="27" t="s">
        <v>1786</v>
      </c>
      <c r="D472" s="27" t="s">
        <v>1187</v>
      </c>
      <c r="E472" s="27">
        <v>1</v>
      </c>
      <c r="F472" s="28">
        <v>600</v>
      </c>
      <c r="G472" s="27">
        <v>192</v>
      </c>
      <c r="H472" s="27" t="s">
        <v>1228</v>
      </c>
      <c r="I472" s="28">
        <v>32000</v>
      </c>
      <c r="J472" s="27" t="s">
        <v>60</v>
      </c>
      <c r="K472" s="121">
        <v>40153</v>
      </c>
      <c r="L472" s="27" t="s">
        <v>7600</v>
      </c>
      <c r="M472" s="27"/>
      <c r="N472" s="18"/>
    </row>
    <row r="473" spans="1:14" ht="36">
      <c r="A473" s="27">
        <v>469</v>
      </c>
      <c r="B473" s="27" t="s">
        <v>7652</v>
      </c>
      <c r="C473" s="27" t="s">
        <v>7653</v>
      </c>
      <c r="D473" s="27" t="s">
        <v>1187</v>
      </c>
      <c r="E473" s="27">
        <v>1</v>
      </c>
      <c r="F473" s="28">
        <v>560</v>
      </c>
      <c r="G473" s="27">
        <v>156</v>
      </c>
      <c r="H473" s="27" t="s">
        <v>8076</v>
      </c>
      <c r="I473" s="28">
        <v>19000</v>
      </c>
      <c r="J473" s="27" t="s">
        <v>6441</v>
      </c>
      <c r="K473" s="121">
        <v>40153</v>
      </c>
      <c r="L473" s="27" t="s">
        <v>7600</v>
      </c>
      <c r="M473" s="27"/>
      <c r="N473" s="18"/>
    </row>
    <row r="474" spans="1:14" ht="48" customHeight="1">
      <c r="A474" s="27">
        <v>470</v>
      </c>
      <c r="B474" s="27" t="s">
        <v>4439</v>
      </c>
      <c r="C474" s="27" t="s">
        <v>4440</v>
      </c>
      <c r="D474" s="27" t="s">
        <v>1187</v>
      </c>
      <c r="E474" s="27">
        <v>1</v>
      </c>
      <c r="F474" s="28">
        <v>500</v>
      </c>
      <c r="G474" s="27">
        <v>248</v>
      </c>
      <c r="H474" s="27" t="s">
        <v>8087</v>
      </c>
      <c r="I474" s="28">
        <v>34000</v>
      </c>
      <c r="J474" s="27" t="s">
        <v>4935</v>
      </c>
      <c r="K474" s="121">
        <v>40155</v>
      </c>
      <c r="L474" s="27" t="s">
        <v>7600</v>
      </c>
      <c r="M474" s="27"/>
      <c r="N474" s="18"/>
    </row>
    <row r="475" spans="1:14" ht="77.25" customHeight="1">
      <c r="A475" s="27">
        <v>471</v>
      </c>
      <c r="B475" s="27" t="s">
        <v>3296</v>
      </c>
      <c r="C475" s="27" t="s">
        <v>3297</v>
      </c>
      <c r="D475" s="27" t="s">
        <v>1187</v>
      </c>
      <c r="E475" s="27">
        <v>1</v>
      </c>
      <c r="F475" s="28">
        <v>870</v>
      </c>
      <c r="G475" s="27">
        <v>184</v>
      </c>
      <c r="H475" s="27" t="s">
        <v>8087</v>
      </c>
      <c r="I475" s="28">
        <v>26000</v>
      </c>
      <c r="J475" s="27" t="s">
        <v>36</v>
      </c>
      <c r="K475" s="121">
        <v>40155</v>
      </c>
      <c r="L475" s="27" t="s">
        <v>7600</v>
      </c>
      <c r="M475" s="27"/>
      <c r="N475" s="18"/>
    </row>
    <row r="476" spans="1:14" ht="117" customHeight="1">
      <c r="A476" s="27">
        <v>472</v>
      </c>
      <c r="B476" s="27" t="s">
        <v>6601</v>
      </c>
      <c r="C476" s="27" t="s">
        <v>2744</v>
      </c>
      <c r="D476" s="27" t="s">
        <v>1187</v>
      </c>
      <c r="E476" s="27">
        <v>1</v>
      </c>
      <c r="F476" s="28">
        <v>660</v>
      </c>
      <c r="G476" s="27">
        <v>648</v>
      </c>
      <c r="H476" s="27" t="s">
        <v>3703</v>
      </c>
      <c r="I476" s="28">
        <v>138000</v>
      </c>
      <c r="J476" s="27" t="s">
        <v>4935</v>
      </c>
      <c r="K476" s="121">
        <v>40155</v>
      </c>
      <c r="L476" s="27" t="s">
        <v>7600</v>
      </c>
      <c r="M476" s="27"/>
      <c r="N476" s="18"/>
    </row>
    <row r="477" spans="1:14" ht="70.5" customHeight="1">
      <c r="A477" s="27">
        <v>473</v>
      </c>
      <c r="B477" s="33" t="s">
        <v>3208</v>
      </c>
      <c r="C477" s="27" t="s">
        <v>2744</v>
      </c>
      <c r="D477" s="27" t="s">
        <v>1187</v>
      </c>
      <c r="E477" s="27">
        <v>1</v>
      </c>
      <c r="F477" s="28">
        <v>700</v>
      </c>
      <c r="G477" s="27">
        <v>116</v>
      </c>
      <c r="H477" s="27" t="s">
        <v>8076</v>
      </c>
      <c r="I477" s="28">
        <v>15000</v>
      </c>
      <c r="J477" s="27" t="s">
        <v>4935</v>
      </c>
      <c r="K477" s="121">
        <v>40155</v>
      </c>
      <c r="L477" s="27" t="s">
        <v>7600</v>
      </c>
      <c r="M477" s="27"/>
      <c r="N477" s="18"/>
    </row>
    <row r="478" spans="1:14" ht="67.5" customHeight="1">
      <c r="A478" s="27">
        <v>474</v>
      </c>
      <c r="B478" s="27" t="s">
        <v>2496</v>
      </c>
      <c r="C478" s="27" t="s">
        <v>2210</v>
      </c>
      <c r="D478" s="27" t="s">
        <v>1187</v>
      </c>
      <c r="E478" s="27" t="s">
        <v>8163</v>
      </c>
      <c r="F478" s="28">
        <v>2000</v>
      </c>
      <c r="G478" s="27">
        <v>116</v>
      </c>
      <c r="H478" s="27" t="s">
        <v>7151</v>
      </c>
      <c r="I478" s="28">
        <v>12000</v>
      </c>
      <c r="J478" s="27" t="s">
        <v>36</v>
      </c>
      <c r="K478" s="121">
        <v>40157</v>
      </c>
      <c r="L478" s="27" t="s">
        <v>7600</v>
      </c>
      <c r="M478" s="27"/>
      <c r="N478" s="18"/>
    </row>
    <row r="479" spans="1:14" ht="61.5" customHeight="1">
      <c r="A479" s="27">
        <v>475</v>
      </c>
      <c r="B479" s="27" t="s">
        <v>7950</v>
      </c>
      <c r="C479" s="27" t="s">
        <v>6874</v>
      </c>
      <c r="D479" s="27" t="s">
        <v>1187</v>
      </c>
      <c r="E479" s="27" t="s">
        <v>8163</v>
      </c>
      <c r="F479" s="28">
        <v>1000</v>
      </c>
      <c r="G479" s="27">
        <v>120</v>
      </c>
      <c r="H479" s="27" t="s">
        <v>8076</v>
      </c>
      <c r="I479" s="28">
        <v>15000</v>
      </c>
      <c r="J479" s="27" t="s">
        <v>4935</v>
      </c>
      <c r="K479" s="121">
        <v>40157</v>
      </c>
      <c r="L479" s="27" t="s">
        <v>7600</v>
      </c>
      <c r="M479" s="27"/>
      <c r="N479" s="18"/>
    </row>
    <row r="480" spans="1:14" ht="60.75" customHeight="1">
      <c r="A480" s="27">
        <v>476</v>
      </c>
      <c r="B480" s="27" t="s">
        <v>4941</v>
      </c>
      <c r="C480" s="27" t="s">
        <v>2744</v>
      </c>
      <c r="D480" s="27" t="s">
        <v>1187</v>
      </c>
      <c r="E480" s="27">
        <v>1</v>
      </c>
      <c r="F480" s="28">
        <v>1000</v>
      </c>
      <c r="G480" s="27">
        <v>140</v>
      </c>
      <c r="H480" s="27" t="s">
        <v>8076</v>
      </c>
      <c r="I480" s="28">
        <v>17000</v>
      </c>
      <c r="J480" s="27" t="s">
        <v>4935</v>
      </c>
      <c r="K480" s="121">
        <v>40159</v>
      </c>
      <c r="L480" s="27" t="s">
        <v>7600</v>
      </c>
      <c r="M480" s="27"/>
      <c r="N480" s="18"/>
    </row>
    <row r="481" spans="1:17" ht="51" customHeight="1">
      <c r="A481" s="27">
        <v>477</v>
      </c>
      <c r="B481" s="27" t="s">
        <v>9144</v>
      </c>
      <c r="C481" s="27" t="s">
        <v>9145</v>
      </c>
      <c r="D481" s="27" t="s">
        <v>1187</v>
      </c>
      <c r="E481" s="27">
        <v>1</v>
      </c>
      <c r="F481" s="28">
        <v>550</v>
      </c>
      <c r="G481" s="27">
        <v>204</v>
      </c>
      <c r="H481" s="27" t="s">
        <v>8076</v>
      </c>
      <c r="I481" s="28">
        <v>24000</v>
      </c>
      <c r="J481" s="27" t="s">
        <v>36</v>
      </c>
      <c r="K481" s="27" t="s">
        <v>9146</v>
      </c>
      <c r="L481" s="27" t="s">
        <v>7600</v>
      </c>
      <c r="M481" s="27" t="s">
        <v>5864</v>
      </c>
      <c r="N481" s="18"/>
    </row>
    <row r="482" spans="1:17" ht="54.75" customHeight="1">
      <c r="A482" s="27">
        <v>478</v>
      </c>
      <c r="B482" s="27" t="s">
        <v>3790</v>
      </c>
      <c r="C482" s="27" t="s">
        <v>4940</v>
      </c>
      <c r="D482" s="27" t="s">
        <v>1187</v>
      </c>
      <c r="E482" s="27">
        <v>1</v>
      </c>
      <c r="F482" s="28">
        <v>500</v>
      </c>
      <c r="G482" s="27">
        <v>256</v>
      </c>
      <c r="H482" s="27" t="s">
        <v>8087</v>
      </c>
      <c r="I482" s="28">
        <v>35000</v>
      </c>
      <c r="J482" s="27" t="s">
        <v>1193</v>
      </c>
      <c r="K482" s="27" t="s">
        <v>9146</v>
      </c>
      <c r="L482" s="27" t="s">
        <v>7600</v>
      </c>
      <c r="M482" s="27"/>
      <c r="N482" s="18"/>
    </row>
    <row r="483" spans="1:17" ht="45.75" customHeight="1">
      <c r="A483" s="27">
        <v>479</v>
      </c>
      <c r="B483" s="27" t="s">
        <v>4946</v>
      </c>
      <c r="C483" s="27" t="s">
        <v>4987</v>
      </c>
      <c r="D483" s="27" t="s">
        <v>1187</v>
      </c>
      <c r="E483" s="27">
        <v>1</v>
      </c>
      <c r="F483" s="28">
        <v>500</v>
      </c>
      <c r="G483" s="27">
        <v>292</v>
      </c>
      <c r="H483" s="27" t="s">
        <v>8087</v>
      </c>
      <c r="I483" s="28">
        <v>39000</v>
      </c>
      <c r="J483" s="27" t="s">
        <v>36</v>
      </c>
      <c r="K483" s="27" t="s">
        <v>9146</v>
      </c>
      <c r="L483" s="27" t="s">
        <v>7600</v>
      </c>
      <c r="M483" s="27"/>
      <c r="N483" s="18"/>
    </row>
    <row r="484" spans="1:17" ht="67.5" customHeight="1">
      <c r="A484" s="27">
        <v>480</v>
      </c>
      <c r="B484" s="27" t="s">
        <v>3797</v>
      </c>
      <c r="C484" s="27" t="s">
        <v>6874</v>
      </c>
      <c r="D484" s="27" t="s">
        <v>1187</v>
      </c>
      <c r="E484" s="27">
        <v>1</v>
      </c>
      <c r="F484" s="28">
        <v>680</v>
      </c>
      <c r="G484" s="27">
        <v>88</v>
      </c>
      <c r="H484" s="27" t="s">
        <v>8076</v>
      </c>
      <c r="I484" s="28">
        <v>12000</v>
      </c>
      <c r="J484" s="27" t="s">
        <v>4935</v>
      </c>
      <c r="K484" s="27" t="s">
        <v>9146</v>
      </c>
      <c r="L484" s="27" t="s">
        <v>7600</v>
      </c>
      <c r="M484" s="27"/>
      <c r="N484" s="18"/>
    </row>
    <row r="485" spans="1:17" ht="42.75" customHeight="1">
      <c r="A485" s="27">
        <v>481</v>
      </c>
      <c r="B485" s="27" t="s">
        <v>3798</v>
      </c>
      <c r="C485" s="27" t="s">
        <v>9170</v>
      </c>
      <c r="D485" s="27" t="s">
        <v>1187</v>
      </c>
      <c r="E485" s="27">
        <v>1</v>
      </c>
      <c r="F485" s="28">
        <v>4600</v>
      </c>
      <c r="G485" s="27">
        <v>88</v>
      </c>
      <c r="H485" s="27" t="s">
        <v>8076</v>
      </c>
      <c r="I485" s="28">
        <v>12000</v>
      </c>
      <c r="J485" s="27" t="s">
        <v>4935</v>
      </c>
      <c r="K485" s="27" t="s">
        <v>3799</v>
      </c>
      <c r="L485" s="27" t="s">
        <v>7600</v>
      </c>
      <c r="M485" s="27"/>
      <c r="N485" s="18"/>
    </row>
    <row r="486" spans="1:17" ht="43.5" customHeight="1">
      <c r="A486" s="27">
        <v>482</v>
      </c>
      <c r="B486" s="27" t="s">
        <v>3800</v>
      </c>
      <c r="C486" s="27" t="s">
        <v>9170</v>
      </c>
      <c r="D486" s="27" t="s">
        <v>1187</v>
      </c>
      <c r="E486" s="27">
        <v>1</v>
      </c>
      <c r="F486" s="28">
        <v>4700</v>
      </c>
      <c r="G486" s="27">
        <v>32</v>
      </c>
      <c r="H486" s="27" t="s">
        <v>8076</v>
      </c>
      <c r="I486" s="28">
        <v>7000</v>
      </c>
      <c r="J486" s="27" t="s">
        <v>4935</v>
      </c>
      <c r="K486" s="27" t="s">
        <v>3799</v>
      </c>
      <c r="L486" s="27" t="s">
        <v>3801</v>
      </c>
      <c r="M486" s="27"/>
      <c r="N486" s="18"/>
    </row>
    <row r="487" spans="1:17" ht="36">
      <c r="A487" s="27">
        <v>483</v>
      </c>
      <c r="B487" s="27" t="s">
        <v>3802</v>
      </c>
      <c r="C487" s="27" t="s">
        <v>9170</v>
      </c>
      <c r="D487" s="27" t="s">
        <v>1187</v>
      </c>
      <c r="E487" s="27">
        <v>1</v>
      </c>
      <c r="F487" s="28">
        <v>4600</v>
      </c>
      <c r="G487" s="27">
        <v>71</v>
      </c>
      <c r="H487" s="27" t="s">
        <v>8076</v>
      </c>
      <c r="I487" s="28">
        <v>10000</v>
      </c>
      <c r="J487" s="27" t="s">
        <v>4935</v>
      </c>
      <c r="K487" s="27" t="s">
        <v>3799</v>
      </c>
      <c r="L487" s="27" t="s">
        <v>7953</v>
      </c>
      <c r="M487" s="27"/>
      <c r="N487" s="18"/>
    </row>
    <row r="488" spans="1:17" ht="60">
      <c r="A488" s="27">
        <v>484</v>
      </c>
      <c r="B488" s="27" t="s">
        <v>4992</v>
      </c>
      <c r="C488" s="27" t="s">
        <v>4993</v>
      </c>
      <c r="D488" s="27" t="s">
        <v>1162</v>
      </c>
      <c r="E488" s="27">
        <v>1</v>
      </c>
      <c r="F488" s="28">
        <v>250</v>
      </c>
      <c r="G488" s="27">
        <v>252</v>
      </c>
      <c r="H488" s="27" t="s">
        <v>8087</v>
      </c>
      <c r="I488" s="28">
        <v>56000</v>
      </c>
      <c r="J488" s="27" t="s">
        <v>1498</v>
      </c>
      <c r="K488" s="27" t="s">
        <v>4994</v>
      </c>
      <c r="L488" s="27" t="s">
        <v>7600</v>
      </c>
      <c r="M488" s="27"/>
      <c r="N488" s="18"/>
    </row>
    <row r="489" spans="1:17" ht="24">
      <c r="A489" s="27">
        <v>485</v>
      </c>
      <c r="B489" s="27" t="s">
        <v>7962</v>
      </c>
      <c r="C489" s="27" t="s">
        <v>2744</v>
      </c>
      <c r="D489" s="27" t="s">
        <v>1187</v>
      </c>
      <c r="E489" s="27" t="s">
        <v>8163</v>
      </c>
      <c r="F489" s="28">
        <v>2000</v>
      </c>
      <c r="G489" s="27">
        <v>164</v>
      </c>
      <c r="H489" s="27" t="s">
        <v>8076</v>
      </c>
      <c r="I489" s="28">
        <v>20000</v>
      </c>
      <c r="J489" s="27" t="s">
        <v>4935</v>
      </c>
      <c r="K489" s="27" t="s">
        <v>4877</v>
      </c>
      <c r="L489" s="27" t="s">
        <v>7600</v>
      </c>
      <c r="M489" s="27"/>
      <c r="N489" s="18"/>
    </row>
    <row r="490" spans="1:17" ht="48">
      <c r="A490" s="27">
        <v>486</v>
      </c>
      <c r="B490" s="27" t="s">
        <v>10250</v>
      </c>
      <c r="C490" s="27" t="s">
        <v>10251</v>
      </c>
      <c r="D490" s="27" t="s">
        <v>1162</v>
      </c>
      <c r="E490" s="27">
        <v>1</v>
      </c>
      <c r="F490" s="28">
        <v>500</v>
      </c>
      <c r="G490" s="27">
        <v>478</v>
      </c>
      <c r="H490" s="27" t="s">
        <v>8087</v>
      </c>
      <c r="I490" s="28">
        <v>0</v>
      </c>
      <c r="J490" s="27" t="s">
        <v>1193</v>
      </c>
      <c r="K490" s="27">
        <v>2009</v>
      </c>
      <c r="L490" s="27" t="s">
        <v>2191</v>
      </c>
      <c r="M490" s="27" t="s">
        <v>9120</v>
      </c>
      <c r="N490" s="18"/>
    </row>
    <row r="491" spans="1:17" ht="72">
      <c r="A491" s="27">
        <v>487</v>
      </c>
      <c r="B491" s="27" t="s">
        <v>4202</v>
      </c>
      <c r="C491" s="27" t="s">
        <v>4203</v>
      </c>
      <c r="D491" s="27" t="s">
        <v>4204</v>
      </c>
      <c r="E491" s="27">
        <v>1</v>
      </c>
      <c r="F491" s="28">
        <v>1000</v>
      </c>
      <c r="G491" s="27">
        <v>492</v>
      </c>
      <c r="H491" s="27" t="s">
        <v>2161</v>
      </c>
      <c r="I491" s="28">
        <v>0</v>
      </c>
      <c r="J491" s="27" t="s">
        <v>1193</v>
      </c>
      <c r="K491" s="27">
        <v>2009</v>
      </c>
      <c r="L491" s="27" t="s">
        <v>2191</v>
      </c>
      <c r="M491" s="27" t="s">
        <v>4205</v>
      </c>
      <c r="N491" s="18"/>
    </row>
    <row r="492" spans="1:17" s="26" customFormat="1" ht="51">
      <c r="A492" s="27">
        <v>488</v>
      </c>
      <c r="B492" s="23" t="s">
        <v>8793</v>
      </c>
      <c r="C492" s="23" t="s">
        <v>9279</v>
      </c>
      <c r="D492" s="23" t="s">
        <v>1187</v>
      </c>
      <c r="E492" s="23" t="s">
        <v>8163</v>
      </c>
      <c r="F492" s="24">
        <v>1000</v>
      </c>
      <c r="G492" s="23">
        <v>344</v>
      </c>
      <c r="H492" s="23" t="s">
        <v>2325</v>
      </c>
      <c r="I492" s="27"/>
      <c r="J492" s="23" t="s">
        <v>60</v>
      </c>
      <c r="K492" s="125">
        <v>39825</v>
      </c>
      <c r="L492" s="125"/>
      <c r="M492" s="139"/>
      <c r="N492" s="45"/>
      <c r="O492" s="45"/>
      <c r="P492" s="140"/>
      <c r="Q492" s="46"/>
    </row>
    <row r="493" spans="1:17" s="26" customFormat="1" ht="38.25">
      <c r="A493" s="27">
        <v>489</v>
      </c>
      <c r="B493" s="23" t="s">
        <v>11237</v>
      </c>
      <c r="C493" s="23" t="s">
        <v>9481</v>
      </c>
      <c r="D493" s="23" t="s">
        <v>1162</v>
      </c>
      <c r="E493" s="23" t="s">
        <v>8163</v>
      </c>
      <c r="F493" s="24">
        <v>500</v>
      </c>
      <c r="G493" s="23">
        <v>90</v>
      </c>
      <c r="H493" s="23" t="s">
        <v>9482</v>
      </c>
      <c r="I493" s="27"/>
      <c r="J493" s="23" t="s">
        <v>70</v>
      </c>
      <c r="K493" s="23" t="s">
        <v>10723</v>
      </c>
      <c r="L493" s="23"/>
      <c r="M493" s="139"/>
      <c r="N493" s="45"/>
      <c r="O493" s="45"/>
      <c r="P493" s="140"/>
      <c r="Q493" s="46"/>
    </row>
    <row r="494" spans="1:17" s="26" customFormat="1" ht="25.5">
      <c r="A494" s="27">
        <v>490</v>
      </c>
      <c r="B494" s="23" t="s">
        <v>12631</v>
      </c>
      <c r="C494" s="23" t="s">
        <v>6874</v>
      </c>
      <c r="D494" s="23" t="s">
        <v>10321</v>
      </c>
      <c r="E494" s="23">
        <v>1</v>
      </c>
      <c r="F494" s="24">
        <v>2000</v>
      </c>
      <c r="G494" s="23">
        <v>138</v>
      </c>
      <c r="H494" s="23" t="s">
        <v>8076</v>
      </c>
      <c r="I494" s="27"/>
      <c r="J494" s="23" t="s">
        <v>9596</v>
      </c>
      <c r="K494" s="125">
        <v>39883</v>
      </c>
      <c r="L494" s="125"/>
      <c r="M494" s="139"/>
      <c r="N494" s="45"/>
      <c r="O494" s="45"/>
      <c r="P494" s="140"/>
      <c r="Q494" s="46"/>
    </row>
    <row r="495" spans="1:17" s="26" customFormat="1" ht="25.5">
      <c r="A495" s="27">
        <v>491</v>
      </c>
      <c r="B495" s="23" t="s">
        <v>9086</v>
      </c>
      <c r="C495" s="23" t="s">
        <v>9181</v>
      </c>
      <c r="D495" s="23" t="s">
        <v>1421</v>
      </c>
      <c r="E495" s="23">
        <v>1</v>
      </c>
      <c r="F495" s="24">
        <v>15000</v>
      </c>
      <c r="G495" s="23">
        <v>86</v>
      </c>
      <c r="H495" s="23" t="s">
        <v>2161</v>
      </c>
      <c r="I495" s="27"/>
      <c r="J495" s="23" t="s">
        <v>1193</v>
      </c>
      <c r="K495" s="125">
        <v>40068</v>
      </c>
      <c r="L495" s="125"/>
      <c r="M495" s="141"/>
      <c r="N495" s="45"/>
      <c r="O495" s="45"/>
      <c r="P495" s="140"/>
      <c r="Q495" s="46"/>
    </row>
    <row r="496" spans="1:17" s="26" customFormat="1" ht="102">
      <c r="A496" s="27">
        <v>492</v>
      </c>
      <c r="B496" s="23" t="s">
        <v>4958</v>
      </c>
      <c r="C496" s="23" t="s">
        <v>4959</v>
      </c>
      <c r="D496" s="23" t="s">
        <v>1187</v>
      </c>
      <c r="E496" s="23">
        <v>1</v>
      </c>
      <c r="F496" s="24">
        <v>500</v>
      </c>
      <c r="G496" s="23">
        <v>332</v>
      </c>
      <c r="H496" s="23" t="s">
        <v>8087</v>
      </c>
      <c r="I496" s="27"/>
      <c r="J496" s="23" t="s">
        <v>1188</v>
      </c>
      <c r="K496" s="125">
        <v>40098</v>
      </c>
      <c r="L496" s="125"/>
      <c r="M496" s="139"/>
      <c r="N496" s="45"/>
      <c r="O496" s="45"/>
      <c r="P496" s="140"/>
      <c r="Q496" s="46"/>
    </row>
    <row r="497" spans="1:20" s="26" customFormat="1" ht="51">
      <c r="A497" s="27">
        <v>493</v>
      </c>
      <c r="B497" s="23" t="s">
        <v>8381</v>
      </c>
      <c r="C497" s="23" t="s">
        <v>8382</v>
      </c>
      <c r="D497" s="23" t="s">
        <v>1421</v>
      </c>
      <c r="E497" s="23">
        <v>1</v>
      </c>
      <c r="F497" s="24">
        <v>350</v>
      </c>
      <c r="G497" s="23">
        <v>234</v>
      </c>
      <c r="H497" s="23" t="s">
        <v>8087</v>
      </c>
      <c r="I497" s="27"/>
      <c r="J497" s="23" t="s">
        <v>1193</v>
      </c>
      <c r="K497" s="124" t="s">
        <v>9176</v>
      </c>
      <c r="L497" s="124"/>
      <c r="M497" s="45"/>
      <c r="N497" s="45"/>
      <c r="O497" s="45"/>
      <c r="P497" s="140"/>
      <c r="Q497" s="46"/>
    </row>
    <row r="498" spans="1:20" s="26" customFormat="1" ht="38.25">
      <c r="A498" s="27">
        <v>494</v>
      </c>
      <c r="B498" s="23" t="s">
        <v>12246</v>
      </c>
      <c r="C498" s="23" t="s">
        <v>12247</v>
      </c>
      <c r="D498" s="23" t="s">
        <v>1162</v>
      </c>
      <c r="E498" s="23">
        <v>1</v>
      </c>
      <c r="F498" s="24">
        <v>800</v>
      </c>
      <c r="G498" s="23">
        <v>360</v>
      </c>
      <c r="H498" s="23" t="s">
        <v>8087</v>
      </c>
      <c r="I498" s="27"/>
      <c r="J498" s="23" t="s">
        <v>1193</v>
      </c>
      <c r="K498" s="125">
        <v>40129</v>
      </c>
      <c r="L498" s="125"/>
      <c r="M498" s="139"/>
      <c r="N498" s="45"/>
      <c r="O498" s="45"/>
      <c r="P498" s="140"/>
      <c r="Q498" s="46"/>
    </row>
    <row r="499" spans="1:20" s="26" customFormat="1" ht="25.5">
      <c r="A499" s="27">
        <v>495</v>
      </c>
      <c r="B499" s="23" t="s">
        <v>10320</v>
      </c>
      <c r="C499" s="23" t="s">
        <v>4939</v>
      </c>
      <c r="D499" s="23" t="s">
        <v>10321</v>
      </c>
      <c r="E499" s="23">
        <v>1</v>
      </c>
      <c r="F499" s="24">
        <v>1500</v>
      </c>
      <c r="G499" s="23">
        <v>756</v>
      </c>
      <c r="H499" s="23" t="s">
        <v>8087</v>
      </c>
      <c r="I499" s="27"/>
      <c r="J499" s="23" t="s">
        <v>1193</v>
      </c>
      <c r="K499" s="23" t="s">
        <v>10322</v>
      </c>
      <c r="L499" s="23"/>
      <c r="M499" s="45"/>
      <c r="N499" s="45"/>
      <c r="O499" s="45"/>
      <c r="P499" s="140"/>
      <c r="Q499" s="46"/>
      <c r="R499" s="142"/>
      <c r="S499" s="142"/>
      <c r="T499" s="142"/>
    </row>
    <row r="500" spans="1:20" s="26" customFormat="1" ht="38.25">
      <c r="A500" s="27">
        <v>496</v>
      </c>
      <c r="B500" s="23" t="s">
        <v>12632</v>
      </c>
      <c r="C500" s="23" t="s">
        <v>6874</v>
      </c>
      <c r="D500" s="23" t="s">
        <v>10321</v>
      </c>
      <c r="E500" s="23">
        <v>1</v>
      </c>
      <c r="F500" s="24">
        <v>2000</v>
      </c>
      <c r="G500" s="23">
        <v>84</v>
      </c>
      <c r="H500" s="23" t="s">
        <v>8076</v>
      </c>
      <c r="I500" s="27"/>
      <c r="J500" s="23" t="s">
        <v>9596</v>
      </c>
      <c r="K500" s="125" t="s">
        <v>10322</v>
      </c>
      <c r="L500" s="125"/>
      <c r="M500" s="139"/>
      <c r="N500" s="45"/>
      <c r="O500" s="45"/>
      <c r="P500" s="140"/>
      <c r="Q500" s="46"/>
      <c r="R500" s="142"/>
      <c r="S500" s="142"/>
      <c r="T500" s="142"/>
    </row>
    <row r="501" spans="1:20" s="26" customFormat="1" ht="51">
      <c r="A501" s="27">
        <v>497</v>
      </c>
      <c r="B501" s="23" t="s">
        <v>4955</v>
      </c>
      <c r="C501" s="23" t="s">
        <v>4956</v>
      </c>
      <c r="D501" s="23" t="s">
        <v>1162</v>
      </c>
      <c r="E501" s="23">
        <v>1</v>
      </c>
      <c r="F501" s="24">
        <v>500</v>
      </c>
      <c r="G501" s="23">
        <v>556</v>
      </c>
      <c r="H501" s="23" t="s">
        <v>8087</v>
      </c>
      <c r="I501" s="27"/>
      <c r="J501" s="23" t="s">
        <v>2724</v>
      </c>
      <c r="K501" s="29" t="s">
        <v>4957</v>
      </c>
      <c r="L501" s="29"/>
      <c r="M501" s="143"/>
      <c r="N501" s="45"/>
      <c r="O501" s="45"/>
      <c r="P501" s="140"/>
      <c r="Q501" s="46"/>
    </row>
    <row r="502" spans="1:20" s="26" customFormat="1" ht="38.25">
      <c r="A502" s="27">
        <v>498</v>
      </c>
      <c r="B502" s="23" t="s">
        <v>8109</v>
      </c>
      <c r="C502" s="23" t="s">
        <v>6874</v>
      </c>
      <c r="D502" s="23" t="s">
        <v>1187</v>
      </c>
      <c r="E502" s="23">
        <v>1</v>
      </c>
      <c r="F502" s="24">
        <v>3250</v>
      </c>
      <c r="G502" s="23">
        <v>100</v>
      </c>
      <c r="H502" s="23" t="s">
        <v>8076</v>
      </c>
      <c r="I502" s="27"/>
      <c r="J502" s="23" t="s">
        <v>4935</v>
      </c>
      <c r="K502" s="124" t="s">
        <v>9182</v>
      </c>
      <c r="L502" s="124"/>
      <c r="M502" s="144"/>
      <c r="N502" s="45"/>
      <c r="O502" s="45"/>
      <c r="P502" s="140"/>
      <c r="Q502" s="46"/>
    </row>
    <row r="503" spans="1:20" s="26" customFormat="1" ht="102">
      <c r="A503" s="27">
        <v>499</v>
      </c>
      <c r="B503" s="23" t="s">
        <v>10312</v>
      </c>
      <c r="C503" s="23" t="s">
        <v>6874</v>
      </c>
      <c r="D503" s="23" t="s">
        <v>1187</v>
      </c>
      <c r="E503" s="23">
        <v>1</v>
      </c>
      <c r="F503" s="24">
        <v>900</v>
      </c>
      <c r="G503" s="23">
        <v>180</v>
      </c>
      <c r="H503" s="23" t="s">
        <v>8076</v>
      </c>
      <c r="I503" s="27"/>
      <c r="J503" s="23" t="s">
        <v>4935</v>
      </c>
      <c r="K503" s="124" t="s">
        <v>9182</v>
      </c>
      <c r="L503" s="124"/>
      <c r="M503" s="144"/>
      <c r="N503" s="45"/>
      <c r="O503" s="45"/>
      <c r="P503" s="140"/>
      <c r="Q503" s="46"/>
    </row>
    <row r="504" spans="1:20" s="26" customFormat="1" ht="38.25">
      <c r="A504" s="27">
        <v>500</v>
      </c>
      <c r="B504" s="23" t="s">
        <v>10313</v>
      </c>
      <c r="C504" s="23" t="s">
        <v>10314</v>
      </c>
      <c r="D504" s="23" t="s">
        <v>1187</v>
      </c>
      <c r="E504" s="23">
        <v>1</v>
      </c>
      <c r="F504" s="24">
        <v>1150</v>
      </c>
      <c r="G504" s="23">
        <v>160</v>
      </c>
      <c r="H504" s="23" t="s">
        <v>8076</v>
      </c>
      <c r="I504" s="27"/>
      <c r="J504" s="23" t="s">
        <v>4935</v>
      </c>
      <c r="K504" s="25" t="s">
        <v>9182</v>
      </c>
      <c r="L504" s="25"/>
      <c r="M504" s="143"/>
      <c r="N504" s="45"/>
      <c r="O504" s="45"/>
      <c r="P504" s="140"/>
      <c r="Q504" s="46"/>
    </row>
    <row r="505" spans="1:20" s="26" customFormat="1" ht="51">
      <c r="A505" s="27">
        <v>501</v>
      </c>
      <c r="B505" s="23" t="s">
        <v>10315</v>
      </c>
      <c r="C505" s="23" t="s">
        <v>6874</v>
      </c>
      <c r="D505" s="23" t="s">
        <v>1187</v>
      </c>
      <c r="E505" s="23">
        <v>1</v>
      </c>
      <c r="F505" s="24">
        <v>660</v>
      </c>
      <c r="G505" s="23">
        <v>36</v>
      </c>
      <c r="H505" s="23" t="s">
        <v>8076</v>
      </c>
      <c r="I505" s="27"/>
      <c r="J505" s="23" t="s">
        <v>4935</v>
      </c>
      <c r="K505" s="25" t="s">
        <v>9182</v>
      </c>
      <c r="L505" s="25"/>
      <c r="M505" s="143"/>
      <c r="N505" s="45"/>
      <c r="O505" s="45"/>
      <c r="P505" s="140"/>
      <c r="Q505" s="46"/>
    </row>
    <row r="506" spans="1:20" s="26" customFormat="1" ht="12.75">
      <c r="A506" s="27">
        <v>502</v>
      </c>
      <c r="B506" s="23" t="s">
        <v>10317</v>
      </c>
      <c r="C506" s="23" t="s">
        <v>6874</v>
      </c>
      <c r="D506" s="23" t="s">
        <v>1187</v>
      </c>
      <c r="E506" s="23">
        <v>1</v>
      </c>
      <c r="F506" s="24">
        <v>3300</v>
      </c>
      <c r="G506" s="23">
        <v>56</v>
      </c>
      <c r="H506" s="23" t="s">
        <v>8076</v>
      </c>
      <c r="I506" s="27"/>
      <c r="J506" s="23" t="s">
        <v>4935</v>
      </c>
      <c r="K506" s="25" t="s">
        <v>9182</v>
      </c>
      <c r="L506" s="25"/>
      <c r="M506" s="139"/>
      <c r="N506" s="45"/>
      <c r="O506" s="45"/>
      <c r="P506" s="140"/>
      <c r="Q506" s="46"/>
    </row>
    <row r="507" spans="1:20" s="26" customFormat="1" ht="25.5">
      <c r="A507" s="27">
        <v>503</v>
      </c>
      <c r="B507" s="23" t="s">
        <v>10318</v>
      </c>
      <c r="C507" s="23" t="s">
        <v>6874</v>
      </c>
      <c r="D507" s="23" t="s">
        <v>1187</v>
      </c>
      <c r="E507" s="23">
        <v>1</v>
      </c>
      <c r="F507" s="24">
        <v>3700</v>
      </c>
      <c r="G507" s="23">
        <v>20</v>
      </c>
      <c r="H507" s="23" t="s">
        <v>8076</v>
      </c>
      <c r="I507" s="27"/>
      <c r="J507" s="23" t="s">
        <v>4935</v>
      </c>
      <c r="K507" s="124" t="s">
        <v>9182</v>
      </c>
      <c r="L507" s="124"/>
      <c r="M507" s="143"/>
      <c r="N507" s="45"/>
      <c r="O507" s="45"/>
      <c r="P507" s="140"/>
      <c r="Q507" s="46"/>
    </row>
    <row r="508" spans="1:20" s="26" customFormat="1" ht="12.75">
      <c r="A508" s="27">
        <v>504</v>
      </c>
      <c r="B508" s="23" t="s">
        <v>10319</v>
      </c>
      <c r="C508" s="23" t="s">
        <v>6874</v>
      </c>
      <c r="D508" s="23" t="s">
        <v>1187</v>
      </c>
      <c r="E508" s="23">
        <v>1</v>
      </c>
      <c r="F508" s="24">
        <v>3600</v>
      </c>
      <c r="G508" s="23">
        <v>60</v>
      </c>
      <c r="H508" s="23" t="s">
        <v>8076</v>
      </c>
      <c r="I508" s="27"/>
      <c r="J508" s="23" t="s">
        <v>4935</v>
      </c>
      <c r="K508" s="25" t="s">
        <v>9182</v>
      </c>
      <c r="L508" s="25"/>
      <c r="M508" s="144"/>
      <c r="N508" s="45"/>
      <c r="O508" s="45"/>
      <c r="P508" s="140"/>
      <c r="Q508" s="46"/>
    </row>
    <row r="509" spans="1:20" s="26" customFormat="1" ht="38.25">
      <c r="A509" s="27">
        <v>505</v>
      </c>
      <c r="B509" s="23" t="s">
        <v>12452</v>
      </c>
      <c r="C509" s="23" t="s">
        <v>12453</v>
      </c>
      <c r="D509" s="23" t="s">
        <v>1162</v>
      </c>
      <c r="E509" s="23">
        <v>1</v>
      </c>
      <c r="F509" s="24">
        <v>350</v>
      </c>
      <c r="G509" s="23">
        <v>248</v>
      </c>
      <c r="H509" s="23" t="s">
        <v>8087</v>
      </c>
      <c r="I509" s="27"/>
      <c r="J509" s="23" t="s">
        <v>12454</v>
      </c>
      <c r="K509" s="25" t="s">
        <v>9182</v>
      </c>
      <c r="L509" s="25"/>
      <c r="M509" s="143"/>
      <c r="N509" s="45"/>
      <c r="O509" s="45"/>
      <c r="P509" s="140"/>
      <c r="Q509" s="46"/>
    </row>
    <row r="510" spans="1:20" s="26" customFormat="1" ht="102">
      <c r="A510" s="27">
        <v>506</v>
      </c>
      <c r="B510" s="86" t="s">
        <v>9866</v>
      </c>
      <c r="C510" s="23" t="s">
        <v>9867</v>
      </c>
      <c r="D510" s="23" t="s">
        <v>1187</v>
      </c>
      <c r="E510" s="23">
        <v>1</v>
      </c>
      <c r="F510" s="24">
        <v>530</v>
      </c>
      <c r="G510" s="23">
        <v>100</v>
      </c>
      <c r="H510" s="23" t="s">
        <v>8076</v>
      </c>
      <c r="I510" s="27"/>
      <c r="J510" s="23" t="s">
        <v>4935</v>
      </c>
      <c r="K510" s="124" t="s">
        <v>9182</v>
      </c>
      <c r="L510" s="124"/>
      <c r="M510" s="45"/>
      <c r="N510" s="45"/>
      <c r="O510" s="45"/>
      <c r="P510" s="140"/>
      <c r="Q510" s="46"/>
      <c r="R510" s="142"/>
      <c r="S510" s="142"/>
      <c r="T510" s="142"/>
    </row>
    <row r="511" spans="1:20" s="26" customFormat="1" ht="38.25">
      <c r="A511" s="27">
        <v>507</v>
      </c>
      <c r="B511" s="86" t="s">
        <v>9868</v>
      </c>
      <c r="C511" s="23" t="s">
        <v>9869</v>
      </c>
      <c r="D511" s="23" t="s">
        <v>1187</v>
      </c>
      <c r="E511" s="23">
        <v>1</v>
      </c>
      <c r="F511" s="24">
        <v>830</v>
      </c>
      <c r="G511" s="23">
        <v>76</v>
      </c>
      <c r="H511" s="23" t="s">
        <v>8076</v>
      </c>
      <c r="I511" s="27"/>
      <c r="J511" s="23" t="s">
        <v>4935</v>
      </c>
      <c r="K511" s="25" t="s">
        <v>9182</v>
      </c>
      <c r="L511" s="25"/>
      <c r="M511" s="45"/>
      <c r="N511" s="45"/>
      <c r="O511" s="45"/>
      <c r="P511" s="140"/>
      <c r="Q511" s="46"/>
      <c r="R511" s="142"/>
      <c r="S511" s="142"/>
      <c r="T511" s="142"/>
    </row>
    <row r="512" spans="1:20" s="26" customFormat="1" ht="25.5">
      <c r="A512" s="27">
        <v>508</v>
      </c>
      <c r="B512" s="86" t="s">
        <v>9858</v>
      </c>
      <c r="C512" s="23"/>
      <c r="D512" s="23" t="s">
        <v>1162</v>
      </c>
      <c r="E512" s="23">
        <v>1</v>
      </c>
      <c r="F512" s="24">
        <v>2500</v>
      </c>
      <c r="G512" s="23">
        <v>64</v>
      </c>
      <c r="H512" s="23" t="s">
        <v>9859</v>
      </c>
      <c r="I512" s="27"/>
      <c r="J512" s="23" t="s">
        <v>4978</v>
      </c>
      <c r="K512" s="25" t="s">
        <v>9182</v>
      </c>
      <c r="L512" s="25"/>
      <c r="M512" s="45"/>
      <c r="N512" s="45"/>
      <c r="O512" s="45"/>
      <c r="P512" s="140"/>
      <c r="Q512" s="46"/>
      <c r="R512" s="142"/>
      <c r="S512" s="142"/>
      <c r="T512" s="142"/>
    </row>
    <row r="513" spans="1:24" s="26" customFormat="1" ht="51">
      <c r="A513" s="27">
        <v>509</v>
      </c>
      <c r="B513" s="86" t="s">
        <v>7318</v>
      </c>
      <c r="C513" s="23" t="s">
        <v>7319</v>
      </c>
      <c r="D513" s="23" t="s">
        <v>1187</v>
      </c>
      <c r="E513" s="23">
        <v>1</v>
      </c>
      <c r="F513" s="24">
        <v>1500</v>
      </c>
      <c r="G513" s="23">
        <v>348</v>
      </c>
      <c r="H513" s="23" t="s">
        <v>8087</v>
      </c>
      <c r="I513" s="27"/>
      <c r="J513" s="23" t="s">
        <v>70</v>
      </c>
      <c r="K513" s="124" t="s">
        <v>9182</v>
      </c>
      <c r="L513" s="124"/>
      <c r="M513" s="143"/>
      <c r="N513" s="45"/>
      <c r="O513" s="45"/>
      <c r="P513" s="140"/>
      <c r="Q513" s="46"/>
      <c r="R513" s="142"/>
      <c r="S513" s="142"/>
      <c r="T513" s="142"/>
      <c r="V513" s="268" t="s">
        <v>8150</v>
      </c>
      <c r="W513" s="268"/>
      <c r="X513" s="268"/>
    </row>
    <row r="514" spans="1:24" s="26" customFormat="1" ht="38.25">
      <c r="A514" s="27">
        <v>510</v>
      </c>
      <c r="B514" s="23" t="s">
        <v>12517</v>
      </c>
      <c r="C514" s="23" t="s">
        <v>12518</v>
      </c>
      <c r="D514" s="23" t="s">
        <v>1187</v>
      </c>
      <c r="E514" s="23">
        <v>1</v>
      </c>
      <c r="F514" s="24">
        <v>580</v>
      </c>
      <c r="G514" s="23">
        <v>320</v>
      </c>
      <c r="H514" s="23" t="s">
        <v>8076</v>
      </c>
      <c r="I514" s="27"/>
      <c r="J514" s="23" t="s">
        <v>1188</v>
      </c>
      <c r="K514" s="125">
        <v>40148</v>
      </c>
      <c r="L514" s="125"/>
      <c r="M514" s="144"/>
      <c r="N514" s="45"/>
      <c r="O514" s="45"/>
      <c r="P514" s="140"/>
      <c r="Q514" s="46"/>
      <c r="R514" s="142"/>
      <c r="S514" s="142"/>
      <c r="T514" s="142"/>
    </row>
    <row r="515" spans="1:24" s="26" customFormat="1" ht="12.75">
      <c r="A515" s="27">
        <v>511</v>
      </c>
      <c r="B515" s="23" t="s">
        <v>12169</v>
      </c>
      <c r="C515" s="23" t="s">
        <v>9181</v>
      </c>
      <c r="D515" s="23" t="s">
        <v>1162</v>
      </c>
      <c r="E515" s="23">
        <v>1</v>
      </c>
      <c r="F515" s="24">
        <v>10000</v>
      </c>
      <c r="G515" s="23">
        <v>68</v>
      </c>
      <c r="H515" s="23" t="s">
        <v>2161</v>
      </c>
      <c r="I515" s="27"/>
      <c r="J515" s="23" t="s">
        <v>1193</v>
      </c>
      <c r="K515" s="124" t="s">
        <v>9182</v>
      </c>
      <c r="L515" s="124"/>
      <c r="M515" s="143"/>
      <c r="N515" s="45"/>
      <c r="O515" s="45"/>
      <c r="P515" s="140"/>
      <c r="Q515" s="46"/>
    </row>
    <row r="516" spans="1:24" s="26" customFormat="1" ht="51">
      <c r="A516" s="27">
        <v>512</v>
      </c>
      <c r="B516" s="23" t="s">
        <v>10622</v>
      </c>
      <c r="C516" s="23" t="s">
        <v>10623</v>
      </c>
      <c r="D516" s="23" t="s">
        <v>10321</v>
      </c>
      <c r="E516" s="23">
        <v>1</v>
      </c>
      <c r="F516" s="24">
        <v>1000</v>
      </c>
      <c r="G516" s="23">
        <v>500</v>
      </c>
      <c r="H516" s="23" t="s">
        <v>8087</v>
      </c>
      <c r="I516" s="27"/>
      <c r="J516" s="23" t="s">
        <v>60</v>
      </c>
      <c r="K516" s="124" t="s">
        <v>9182</v>
      </c>
      <c r="L516" s="124"/>
      <c r="M516" s="45"/>
      <c r="N516" s="45"/>
      <c r="O516" s="45"/>
      <c r="P516" s="140"/>
      <c r="Q516" s="46"/>
    </row>
    <row r="517" spans="1:24" s="26" customFormat="1" ht="51">
      <c r="A517" s="27">
        <v>513</v>
      </c>
      <c r="B517" s="23" t="s">
        <v>9544</v>
      </c>
      <c r="C517" s="23" t="s">
        <v>9545</v>
      </c>
      <c r="D517" s="23" t="s">
        <v>10321</v>
      </c>
      <c r="E517" s="23">
        <v>1</v>
      </c>
      <c r="F517" s="24">
        <v>1000</v>
      </c>
      <c r="G517" s="23">
        <v>476</v>
      </c>
      <c r="H517" s="23" t="s">
        <v>8087</v>
      </c>
      <c r="I517" s="27"/>
      <c r="J517" s="23" t="s">
        <v>1193</v>
      </c>
      <c r="K517" s="124" t="s">
        <v>9182</v>
      </c>
      <c r="L517" s="124"/>
      <c r="M517" s="143"/>
      <c r="N517" s="45"/>
      <c r="O517" s="45"/>
      <c r="P517" s="140"/>
      <c r="Q517" s="46"/>
    </row>
    <row r="518" spans="1:24" s="26" customFormat="1" ht="38.25">
      <c r="A518" s="27">
        <v>514</v>
      </c>
      <c r="B518" s="23" t="s">
        <v>9546</v>
      </c>
      <c r="C518" s="23" t="s">
        <v>9547</v>
      </c>
      <c r="D518" s="23" t="s">
        <v>10321</v>
      </c>
      <c r="E518" s="23">
        <v>1</v>
      </c>
      <c r="F518" s="24">
        <v>1000</v>
      </c>
      <c r="G518" s="23">
        <v>180</v>
      </c>
      <c r="H518" s="23" t="s">
        <v>8087</v>
      </c>
      <c r="I518" s="27"/>
      <c r="J518" s="23" t="s">
        <v>1193</v>
      </c>
      <c r="K518" s="29" t="s">
        <v>9182</v>
      </c>
      <c r="L518" s="29"/>
      <c r="M518" s="144"/>
      <c r="N518" s="45"/>
      <c r="O518" s="45"/>
      <c r="P518" s="140"/>
      <c r="Q518" s="46"/>
    </row>
    <row r="519" spans="1:24" s="26" customFormat="1" ht="38.25">
      <c r="A519" s="27">
        <v>515</v>
      </c>
      <c r="B519" s="23" t="s">
        <v>12897</v>
      </c>
      <c r="C519" s="23" t="s">
        <v>6874</v>
      </c>
      <c r="D519" s="23" t="s">
        <v>10321</v>
      </c>
      <c r="E519" s="23">
        <v>1</v>
      </c>
      <c r="F519" s="24">
        <v>2000</v>
      </c>
      <c r="G519" s="23">
        <v>392</v>
      </c>
      <c r="H519" s="23" t="s">
        <v>8076</v>
      </c>
      <c r="I519" s="174"/>
      <c r="J519" s="23" t="s">
        <v>5629</v>
      </c>
      <c r="K519" s="29" t="s">
        <v>9182</v>
      </c>
      <c r="L519" s="29"/>
      <c r="M519" s="143"/>
      <c r="N519" s="45"/>
      <c r="O519" s="45"/>
      <c r="P519" s="140"/>
      <c r="Q519" s="46"/>
    </row>
    <row r="520" spans="1:24" s="26" customFormat="1" ht="51">
      <c r="A520" s="27">
        <v>516</v>
      </c>
      <c r="B520" s="23" t="s">
        <v>4938</v>
      </c>
      <c r="C520" s="23" t="s">
        <v>8107</v>
      </c>
      <c r="D520" s="23" t="s">
        <v>1187</v>
      </c>
      <c r="E520" s="23">
        <v>1</v>
      </c>
      <c r="F520" s="24">
        <v>800</v>
      </c>
      <c r="G520" s="23">
        <v>340</v>
      </c>
      <c r="H520" s="23" t="s">
        <v>8087</v>
      </c>
      <c r="I520" s="27"/>
      <c r="J520" s="23" t="s">
        <v>1193</v>
      </c>
      <c r="K520" s="125" t="s">
        <v>9146</v>
      </c>
      <c r="L520" s="125"/>
      <c r="M520" s="45"/>
      <c r="N520" s="45"/>
      <c r="O520" s="45"/>
      <c r="P520" s="140"/>
      <c r="Q520" s="46"/>
    </row>
    <row r="521" spans="1:24" s="26" customFormat="1" ht="38.25">
      <c r="A521" s="27">
        <v>517</v>
      </c>
      <c r="B521" s="23" t="s">
        <v>10309</v>
      </c>
      <c r="C521" s="23" t="s">
        <v>10310</v>
      </c>
      <c r="D521" s="23" t="s">
        <v>1187</v>
      </c>
      <c r="E521" s="23">
        <v>1</v>
      </c>
      <c r="F521" s="24">
        <v>1100</v>
      </c>
      <c r="G521" s="23">
        <v>620</v>
      </c>
      <c r="H521" s="23" t="s">
        <v>8087</v>
      </c>
      <c r="I521" s="27"/>
      <c r="J521" s="23" t="s">
        <v>4935</v>
      </c>
      <c r="K521" s="23" t="s">
        <v>9146</v>
      </c>
      <c r="L521" s="23"/>
      <c r="M521" s="139"/>
      <c r="N521" s="45"/>
      <c r="O521" s="45"/>
      <c r="P521" s="140"/>
      <c r="Q521" s="46"/>
    </row>
    <row r="522" spans="1:24" s="26" customFormat="1" ht="25.5">
      <c r="A522" s="27">
        <v>518</v>
      </c>
      <c r="B522" s="23" t="s">
        <v>4976</v>
      </c>
      <c r="C522" s="23" t="s">
        <v>4977</v>
      </c>
      <c r="D522" s="23" t="s">
        <v>1187</v>
      </c>
      <c r="E522" s="23">
        <v>1</v>
      </c>
      <c r="F522" s="24">
        <v>1000</v>
      </c>
      <c r="G522" s="23">
        <v>456</v>
      </c>
      <c r="H522" s="23" t="s">
        <v>8087</v>
      </c>
      <c r="I522" s="27"/>
      <c r="J522" s="23" t="s">
        <v>4978</v>
      </c>
      <c r="K522" s="125" t="s">
        <v>4979</v>
      </c>
      <c r="L522" s="125"/>
      <c r="M522" s="139"/>
      <c r="N522" s="45"/>
      <c r="O522" s="45"/>
      <c r="P522" s="140"/>
      <c r="Q522" s="46"/>
    </row>
    <row r="523" spans="1:24" s="26" customFormat="1" ht="25.5">
      <c r="A523" s="27">
        <v>519</v>
      </c>
      <c r="B523" s="23" t="s">
        <v>10605</v>
      </c>
      <c r="C523" s="23" t="s">
        <v>11674</v>
      </c>
      <c r="D523" s="23" t="s">
        <v>1187</v>
      </c>
      <c r="E523" s="23">
        <v>1</v>
      </c>
      <c r="F523" s="24">
        <v>1000</v>
      </c>
      <c r="G523" s="23">
        <v>312</v>
      </c>
      <c r="H523" s="23" t="s">
        <v>8087</v>
      </c>
      <c r="I523" s="27"/>
      <c r="J523" s="23" t="s">
        <v>1188</v>
      </c>
      <c r="K523" s="125" t="s">
        <v>4979</v>
      </c>
      <c r="L523" s="125"/>
      <c r="M523" s="143"/>
      <c r="N523" s="45"/>
      <c r="O523" s="45"/>
      <c r="P523" s="140"/>
      <c r="Q523" s="46"/>
    </row>
    <row r="524" spans="1:24" s="26" customFormat="1" ht="51">
      <c r="A524" s="27">
        <v>520</v>
      </c>
      <c r="B524" s="23" t="s">
        <v>3811</v>
      </c>
      <c r="C524" s="23" t="s">
        <v>3812</v>
      </c>
      <c r="D524" s="23" t="s">
        <v>1162</v>
      </c>
      <c r="E524" s="23">
        <v>1</v>
      </c>
      <c r="F524" s="24">
        <v>300</v>
      </c>
      <c r="G524" s="23">
        <v>424</v>
      </c>
      <c r="H524" s="23" t="s">
        <v>8087</v>
      </c>
      <c r="I524" s="27"/>
      <c r="J524" s="23" t="s">
        <v>2724</v>
      </c>
      <c r="K524" s="125" t="s">
        <v>3813</v>
      </c>
      <c r="L524" s="125"/>
      <c r="M524" s="139"/>
      <c r="N524" s="45"/>
      <c r="O524" s="45"/>
      <c r="P524" s="140"/>
      <c r="Q524" s="46"/>
    </row>
    <row r="525" spans="1:24" s="26" customFormat="1" ht="51">
      <c r="A525" s="27">
        <v>521</v>
      </c>
      <c r="B525" s="23" t="s">
        <v>3835</v>
      </c>
      <c r="C525" s="23" t="s">
        <v>3836</v>
      </c>
      <c r="D525" s="23" t="s">
        <v>1162</v>
      </c>
      <c r="E525" s="23">
        <v>1</v>
      </c>
      <c r="F525" s="24">
        <v>1000</v>
      </c>
      <c r="G525" s="23">
        <v>184</v>
      </c>
      <c r="H525" s="23" t="s">
        <v>8087</v>
      </c>
      <c r="I525" s="27"/>
      <c r="J525" s="23" t="s">
        <v>1193</v>
      </c>
      <c r="K525" s="23" t="s">
        <v>4937</v>
      </c>
      <c r="L525" s="23"/>
      <c r="M525" s="144"/>
      <c r="N525" s="45"/>
      <c r="O525" s="45"/>
      <c r="P525" s="140"/>
      <c r="Q525" s="46"/>
    </row>
    <row r="526" spans="1:24" s="26" customFormat="1" ht="25.5">
      <c r="A526" s="27">
        <v>522</v>
      </c>
      <c r="B526" s="23" t="s">
        <v>10316</v>
      </c>
      <c r="C526" s="23" t="s">
        <v>6874</v>
      </c>
      <c r="D526" s="23" t="s">
        <v>1187</v>
      </c>
      <c r="E526" s="23">
        <v>1</v>
      </c>
      <c r="F526" s="24">
        <v>2000</v>
      </c>
      <c r="G526" s="23">
        <v>116</v>
      </c>
      <c r="H526" s="23" t="s">
        <v>8076</v>
      </c>
      <c r="I526" s="27"/>
      <c r="J526" s="23" t="s">
        <v>4935</v>
      </c>
      <c r="K526" s="125" t="s">
        <v>4937</v>
      </c>
      <c r="L526" s="125"/>
      <c r="M526" s="139"/>
      <c r="N526" s="45"/>
      <c r="O526" s="45"/>
      <c r="P526" s="140"/>
      <c r="Q526" s="46"/>
    </row>
    <row r="527" spans="1:24" s="26" customFormat="1" ht="63.75">
      <c r="A527" s="27">
        <v>523</v>
      </c>
      <c r="B527" s="23" t="s">
        <v>10927</v>
      </c>
      <c r="C527" s="23" t="s">
        <v>10928</v>
      </c>
      <c r="D527" s="23" t="s">
        <v>1187</v>
      </c>
      <c r="E527" s="23">
        <v>1</v>
      </c>
      <c r="F527" s="24">
        <v>1230</v>
      </c>
      <c r="G527" s="23">
        <v>124</v>
      </c>
      <c r="H527" s="23" t="s">
        <v>8076</v>
      </c>
      <c r="I527" s="27"/>
      <c r="J527" s="23" t="s">
        <v>4978</v>
      </c>
      <c r="K527" s="23" t="s">
        <v>4937</v>
      </c>
      <c r="L527" s="23"/>
      <c r="M527" s="45"/>
      <c r="N527" s="45"/>
      <c r="O527" s="45"/>
      <c r="P527" s="140"/>
      <c r="Q527" s="46"/>
    </row>
    <row r="528" spans="1:24" s="26" customFormat="1" ht="38.25">
      <c r="A528" s="27">
        <v>524</v>
      </c>
      <c r="B528" s="23" t="s">
        <v>3806</v>
      </c>
      <c r="C528" s="23" t="s">
        <v>3807</v>
      </c>
      <c r="D528" s="23" t="s">
        <v>1187</v>
      </c>
      <c r="E528" s="23">
        <v>1</v>
      </c>
      <c r="F528" s="24">
        <v>865</v>
      </c>
      <c r="G528" s="23">
        <v>1304</v>
      </c>
      <c r="H528" s="23" t="s">
        <v>2161</v>
      </c>
      <c r="I528" s="27"/>
      <c r="J528" s="23" t="s">
        <v>60</v>
      </c>
      <c r="K528" s="125" t="s">
        <v>4994</v>
      </c>
      <c r="L528" s="125"/>
      <c r="M528" s="139"/>
      <c r="N528" s="45"/>
      <c r="O528" s="45"/>
      <c r="P528" s="140"/>
      <c r="Q528" s="46"/>
      <c r="R528" s="142"/>
      <c r="S528" s="142"/>
      <c r="T528" s="142"/>
    </row>
    <row r="529" spans="1:20" s="26" customFormat="1" ht="38.25">
      <c r="A529" s="27">
        <v>525</v>
      </c>
      <c r="B529" s="23" t="s">
        <v>10929</v>
      </c>
      <c r="C529" s="23" t="s">
        <v>10930</v>
      </c>
      <c r="D529" s="23" t="s">
        <v>1187</v>
      </c>
      <c r="E529" s="23" t="s">
        <v>8163</v>
      </c>
      <c r="F529" s="24">
        <v>500</v>
      </c>
      <c r="G529" s="23">
        <v>148</v>
      </c>
      <c r="H529" s="23" t="s">
        <v>8076</v>
      </c>
      <c r="I529" s="27"/>
      <c r="J529" s="23" t="s">
        <v>4978</v>
      </c>
      <c r="K529" s="125" t="s">
        <v>10931</v>
      </c>
      <c r="L529" s="125"/>
      <c r="M529" s="144"/>
      <c r="N529" s="45"/>
      <c r="O529" s="45"/>
      <c r="P529" s="140"/>
      <c r="Q529" s="46"/>
      <c r="R529" s="142"/>
      <c r="S529" s="142"/>
      <c r="T529" s="142"/>
    </row>
    <row r="530" spans="1:20" s="26" customFormat="1" ht="38.25">
      <c r="A530" s="27">
        <v>526</v>
      </c>
      <c r="B530" s="23" t="s">
        <v>8386</v>
      </c>
      <c r="C530" s="23" t="s">
        <v>8387</v>
      </c>
      <c r="D530" s="23" t="s">
        <v>1187</v>
      </c>
      <c r="E530" s="23">
        <v>1</v>
      </c>
      <c r="F530" s="24">
        <v>650</v>
      </c>
      <c r="G530" s="23">
        <v>692</v>
      </c>
      <c r="H530" s="23" t="s">
        <v>8087</v>
      </c>
      <c r="I530" s="27"/>
      <c r="J530" s="23" t="s">
        <v>4935</v>
      </c>
      <c r="K530" s="23" t="s">
        <v>10931</v>
      </c>
      <c r="L530" s="23"/>
      <c r="M530" s="139"/>
      <c r="N530" s="45"/>
      <c r="O530" s="45"/>
      <c r="P530" s="140"/>
      <c r="Q530" s="46"/>
    </row>
    <row r="531" spans="1:20" s="26" customFormat="1" ht="51">
      <c r="A531" s="27">
        <v>527</v>
      </c>
      <c r="B531" s="23" t="s">
        <v>12630</v>
      </c>
      <c r="C531" s="23" t="s">
        <v>11410</v>
      </c>
      <c r="D531" s="23" t="s">
        <v>1187</v>
      </c>
      <c r="E531" s="23">
        <v>1</v>
      </c>
      <c r="F531" s="24">
        <v>2000</v>
      </c>
      <c r="G531" s="23">
        <v>264</v>
      </c>
      <c r="H531" s="23" t="s">
        <v>8076</v>
      </c>
      <c r="I531" s="27"/>
      <c r="J531" s="23" t="s">
        <v>1188</v>
      </c>
      <c r="K531" s="23" t="s">
        <v>10931</v>
      </c>
      <c r="L531" s="23"/>
      <c r="M531" s="45"/>
      <c r="N531" s="45"/>
      <c r="O531" s="45"/>
      <c r="P531" s="140"/>
      <c r="Q531" s="46"/>
    </row>
    <row r="532" spans="1:20" s="26" customFormat="1" ht="89.25">
      <c r="A532" s="27">
        <v>528</v>
      </c>
      <c r="B532" s="23" t="s">
        <v>8383</v>
      </c>
      <c r="C532" s="23" t="s">
        <v>8384</v>
      </c>
      <c r="D532" s="23" t="s">
        <v>1162</v>
      </c>
      <c r="E532" s="23">
        <v>1</v>
      </c>
      <c r="F532" s="24">
        <v>250</v>
      </c>
      <c r="G532" s="23">
        <v>236</v>
      </c>
      <c r="H532" s="23" t="s">
        <v>8076</v>
      </c>
      <c r="I532" s="27"/>
      <c r="J532" s="23" t="s">
        <v>60</v>
      </c>
      <c r="K532" s="125" t="s">
        <v>8385</v>
      </c>
      <c r="L532" s="125"/>
      <c r="M532" s="45"/>
      <c r="N532" s="45"/>
      <c r="O532" s="45"/>
      <c r="P532" s="140"/>
      <c r="Q532" s="46"/>
    </row>
    <row r="533" spans="1:20" s="26" customFormat="1" ht="25.5">
      <c r="A533" s="27">
        <v>529</v>
      </c>
      <c r="B533" s="23" t="s">
        <v>4973</v>
      </c>
      <c r="C533" s="23" t="s">
        <v>4974</v>
      </c>
      <c r="D533" s="23" t="s">
        <v>1187</v>
      </c>
      <c r="E533" s="23">
        <v>1</v>
      </c>
      <c r="F533" s="24">
        <v>810</v>
      </c>
      <c r="G533" s="23">
        <v>520</v>
      </c>
      <c r="H533" s="23" t="s">
        <v>8087</v>
      </c>
      <c r="I533" s="27"/>
      <c r="J533" s="23" t="s">
        <v>70</v>
      </c>
      <c r="K533" s="23" t="s">
        <v>4975</v>
      </c>
      <c r="L533" s="23"/>
      <c r="M533" s="144"/>
      <c r="N533" s="45"/>
      <c r="O533" s="45"/>
      <c r="P533" s="140"/>
      <c r="Q533" s="46"/>
    </row>
    <row r="534" spans="1:20" s="26" customFormat="1" ht="51">
      <c r="A534" s="27">
        <v>530</v>
      </c>
      <c r="B534" s="23" t="s">
        <v>9856</v>
      </c>
      <c r="C534" s="23" t="s">
        <v>9857</v>
      </c>
      <c r="D534" s="23" t="s">
        <v>1187</v>
      </c>
      <c r="E534" s="23">
        <v>1</v>
      </c>
      <c r="F534" s="24">
        <v>400</v>
      </c>
      <c r="G534" s="23">
        <v>172</v>
      </c>
      <c r="H534" s="23" t="s">
        <v>8076</v>
      </c>
      <c r="I534" s="27"/>
      <c r="J534" s="23" t="s">
        <v>4978</v>
      </c>
      <c r="K534" s="125" t="s">
        <v>4975</v>
      </c>
      <c r="L534" s="125"/>
      <c r="M534" s="45"/>
      <c r="N534" s="45"/>
      <c r="O534" s="45"/>
      <c r="P534" s="140"/>
      <c r="Q534" s="46"/>
    </row>
    <row r="535" spans="1:20" s="26" customFormat="1" ht="51">
      <c r="A535" s="27">
        <v>531</v>
      </c>
      <c r="B535" s="23" t="s">
        <v>3808</v>
      </c>
      <c r="C535" s="23" t="s">
        <v>3809</v>
      </c>
      <c r="D535" s="23" t="s">
        <v>1187</v>
      </c>
      <c r="E535" s="23">
        <v>1</v>
      </c>
      <c r="F535" s="24">
        <v>1240</v>
      </c>
      <c r="G535" s="23">
        <v>624</v>
      </c>
      <c r="H535" s="23" t="s">
        <v>2161</v>
      </c>
      <c r="I535" s="27"/>
      <c r="J535" s="23" t="s">
        <v>70</v>
      </c>
      <c r="K535" s="125" t="s">
        <v>3810</v>
      </c>
      <c r="L535" s="125"/>
      <c r="M535" s="144"/>
      <c r="N535" s="45"/>
      <c r="O535" s="45"/>
      <c r="P535" s="140"/>
      <c r="Q535" s="46"/>
    </row>
    <row r="536" spans="1:20" s="26" customFormat="1" ht="63.75">
      <c r="A536" s="27">
        <v>532</v>
      </c>
      <c r="B536" s="23" t="s">
        <v>10323</v>
      </c>
      <c r="C536" s="23" t="s">
        <v>10324</v>
      </c>
      <c r="D536" s="23" t="s">
        <v>1162</v>
      </c>
      <c r="E536" s="23">
        <v>1</v>
      </c>
      <c r="F536" s="24">
        <v>500</v>
      </c>
      <c r="G536" s="23">
        <v>304</v>
      </c>
      <c r="H536" s="23" t="s">
        <v>8087</v>
      </c>
      <c r="I536" s="27"/>
      <c r="J536" s="23" t="s">
        <v>1193</v>
      </c>
      <c r="K536" s="23" t="s">
        <v>10325</v>
      </c>
      <c r="L536" s="23"/>
      <c r="M536" s="45"/>
      <c r="N536" s="45"/>
      <c r="O536" s="45"/>
      <c r="P536" s="140"/>
      <c r="Q536" s="46"/>
      <c r="R536" s="142"/>
      <c r="S536" s="142"/>
      <c r="T536" s="142"/>
    </row>
    <row r="537" spans="1:20" s="26" customFormat="1" ht="25.5">
      <c r="A537" s="27">
        <v>533</v>
      </c>
      <c r="B537" s="23" t="s">
        <v>10326</v>
      </c>
      <c r="C537" s="23" t="s">
        <v>10327</v>
      </c>
      <c r="D537" s="23" t="s">
        <v>1187</v>
      </c>
      <c r="E537" s="23">
        <v>1</v>
      </c>
      <c r="F537" s="24">
        <v>2000</v>
      </c>
      <c r="G537" s="23">
        <v>364</v>
      </c>
      <c r="H537" s="23" t="s">
        <v>8087</v>
      </c>
      <c r="I537" s="27"/>
      <c r="J537" s="23" t="s">
        <v>1193</v>
      </c>
      <c r="K537" s="23" t="s">
        <v>10325</v>
      </c>
      <c r="L537" s="23"/>
      <c r="M537" s="139"/>
      <c r="N537" s="45"/>
      <c r="O537" s="45"/>
      <c r="P537" s="140"/>
      <c r="Q537" s="46"/>
    </row>
    <row r="538" spans="1:20" s="26" customFormat="1" ht="51">
      <c r="A538" s="27">
        <v>534</v>
      </c>
      <c r="B538" s="23" t="s">
        <v>8388</v>
      </c>
      <c r="C538" s="23" t="s">
        <v>6874</v>
      </c>
      <c r="D538" s="23" t="s">
        <v>1187</v>
      </c>
      <c r="E538" s="23"/>
      <c r="F538" s="24">
        <v>1000</v>
      </c>
      <c r="G538" s="23">
        <v>344</v>
      </c>
      <c r="H538" s="23" t="s">
        <v>8087</v>
      </c>
      <c r="I538" s="27"/>
      <c r="J538" s="23" t="s">
        <v>4935</v>
      </c>
      <c r="K538" s="23" t="s">
        <v>10325</v>
      </c>
      <c r="L538" s="23"/>
      <c r="M538" s="143"/>
      <c r="N538" s="45"/>
      <c r="O538" s="45"/>
      <c r="P538" s="140"/>
      <c r="Q538" s="46"/>
    </row>
    <row r="539" spans="1:20" s="26" customFormat="1" ht="25.5">
      <c r="A539" s="27">
        <v>535</v>
      </c>
      <c r="B539" s="23" t="s">
        <v>8795</v>
      </c>
      <c r="C539" s="23" t="s">
        <v>8796</v>
      </c>
      <c r="D539" s="23" t="s">
        <v>1187</v>
      </c>
      <c r="E539" s="23">
        <v>1</v>
      </c>
      <c r="F539" s="24">
        <v>500</v>
      </c>
      <c r="G539" s="23">
        <v>244</v>
      </c>
      <c r="H539" s="23" t="s">
        <v>8087</v>
      </c>
      <c r="I539" s="27"/>
      <c r="J539" s="23" t="s">
        <v>7322</v>
      </c>
      <c r="K539" s="23" t="s">
        <v>10325</v>
      </c>
      <c r="L539" s="23"/>
      <c r="M539" s="45"/>
      <c r="N539" s="45"/>
      <c r="O539" s="45"/>
      <c r="P539" s="140"/>
      <c r="Q539" s="46"/>
    </row>
    <row r="540" spans="1:20" s="26" customFormat="1" ht="38.25">
      <c r="A540" s="27">
        <v>536</v>
      </c>
      <c r="B540" s="23" t="s">
        <v>12635</v>
      </c>
      <c r="C540" s="23" t="s">
        <v>12636</v>
      </c>
      <c r="D540" s="23" t="s">
        <v>1187</v>
      </c>
      <c r="E540" s="23">
        <v>1</v>
      </c>
      <c r="F540" s="24">
        <v>600</v>
      </c>
      <c r="G540" s="23">
        <v>116</v>
      </c>
      <c r="H540" s="23" t="s">
        <v>8076</v>
      </c>
      <c r="I540" s="27"/>
      <c r="J540" s="23" t="s">
        <v>1193</v>
      </c>
      <c r="K540" s="125" t="s">
        <v>10325</v>
      </c>
      <c r="L540" s="125"/>
      <c r="M540" s="144"/>
      <c r="N540" s="45"/>
      <c r="O540" s="45"/>
      <c r="P540" s="140"/>
      <c r="Q540" s="46"/>
    </row>
    <row r="541" spans="1:20" s="26" customFormat="1" ht="51">
      <c r="A541" s="27">
        <v>537</v>
      </c>
      <c r="B541" s="23" t="s">
        <v>12456</v>
      </c>
      <c r="C541" s="23" t="s">
        <v>12457</v>
      </c>
      <c r="D541" s="23" t="s">
        <v>1187</v>
      </c>
      <c r="E541" s="23">
        <v>1</v>
      </c>
      <c r="F541" s="24">
        <v>430</v>
      </c>
      <c r="G541" s="23">
        <v>504</v>
      </c>
      <c r="H541" s="23" t="s">
        <v>8087</v>
      </c>
      <c r="I541" s="27"/>
      <c r="J541" s="23" t="s">
        <v>1188</v>
      </c>
      <c r="K541" s="23" t="s">
        <v>10325</v>
      </c>
      <c r="L541" s="23"/>
      <c r="M541" s="144"/>
      <c r="N541" s="45"/>
      <c r="O541" s="45"/>
      <c r="P541" s="140"/>
      <c r="Q541" s="46"/>
    </row>
  </sheetData>
  <sortState xmlns:xlrd2="http://schemas.microsoft.com/office/spreadsheetml/2017/richdata2" ref="B5:M537">
    <sortCondition ref="K5:K537"/>
  </sortState>
  <mergeCells count="5">
    <mergeCell ref="A1:C1"/>
    <mergeCell ref="E1:K1"/>
    <mergeCell ref="A2:C2"/>
    <mergeCell ref="I2:J2"/>
    <mergeCell ref="V513:X513"/>
  </mergeCells>
  <phoneticPr fontId="8"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800"/>
  <sheetViews>
    <sheetView topLeftCell="A524" workbookViewId="0">
      <selection activeCell="B528" sqref="B528"/>
    </sheetView>
  </sheetViews>
  <sheetFormatPr defaultRowHeight="12.75"/>
  <cols>
    <col min="1" max="1" width="4" style="26" customWidth="1"/>
    <col min="2" max="2" width="22.7109375" style="26" customWidth="1"/>
    <col min="3" max="3" width="18.7109375" style="26" customWidth="1"/>
    <col min="4" max="4" width="6.5703125" style="26" customWidth="1"/>
    <col min="5" max="5" width="5.7109375" style="26" customWidth="1"/>
    <col min="6" max="6" width="8" style="26" customWidth="1"/>
    <col min="7" max="7" width="9" style="26" customWidth="1"/>
    <col min="8" max="8" width="7.42578125" style="26" customWidth="1"/>
    <col min="9" max="9" width="9.140625" style="175"/>
    <col min="10" max="10" width="7.28515625" style="26" customWidth="1"/>
    <col min="11" max="13" width="10.140625" style="26" customWidth="1"/>
    <col min="14" max="14" width="7.28515625" style="26" customWidth="1"/>
    <col min="15" max="15" width="6.7109375" style="26" customWidth="1"/>
    <col min="16" max="16" width="5" style="26" customWidth="1"/>
    <col min="17" max="17" width="5.28515625" style="35" customWidth="1"/>
    <col min="18" max="18" width="11.28515625" style="26" bestFit="1" customWidth="1"/>
    <col min="19" max="19" width="15.140625" style="26" customWidth="1"/>
    <col min="20" max="16384" width="9.140625" style="26"/>
  </cols>
  <sheetData>
    <row r="1" spans="1:20" ht="27.75" customHeight="1">
      <c r="A1" s="136" t="s">
        <v>9745</v>
      </c>
      <c r="B1" s="137"/>
      <c r="C1" s="137"/>
      <c r="D1" s="137"/>
      <c r="E1" s="137"/>
      <c r="F1" s="137"/>
      <c r="G1" s="137"/>
      <c r="H1" s="137"/>
      <c r="J1" s="137"/>
      <c r="K1" s="137"/>
      <c r="L1" s="137"/>
      <c r="M1" s="137"/>
      <c r="N1" s="137"/>
      <c r="O1" s="137"/>
      <c r="P1" s="137"/>
      <c r="Q1" s="138"/>
    </row>
    <row r="3" spans="1:20" ht="16.5" customHeight="1">
      <c r="A3" s="269" t="s">
        <v>3915</v>
      </c>
      <c r="B3" s="269" t="s">
        <v>8067</v>
      </c>
      <c r="C3" s="269" t="s">
        <v>8068</v>
      </c>
      <c r="D3" s="273" t="s">
        <v>8069</v>
      </c>
      <c r="E3" s="269" t="s">
        <v>3805</v>
      </c>
      <c r="F3" s="274" t="s">
        <v>8071</v>
      </c>
      <c r="G3" s="269" t="s">
        <v>3803</v>
      </c>
      <c r="H3" s="269" t="s">
        <v>3804</v>
      </c>
      <c r="I3" s="277" t="s">
        <v>8074</v>
      </c>
      <c r="J3" s="270" t="s">
        <v>1182</v>
      </c>
      <c r="K3" s="269" t="s">
        <v>3319</v>
      </c>
      <c r="L3" s="269"/>
      <c r="M3" s="152"/>
      <c r="N3" s="275"/>
      <c r="O3" s="276"/>
      <c r="P3" s="271"/>
      <c r="Q3" s="271"/>
    </row>
    <row r="4" spans="1:20" ht="63.75" customHeight="1">
      <c r="A4" s="269"/>
      <c r="B4" s="269"/>
      <c r="C4" s="269"/>
      <c r="D4" s="273"/>
      <c r="E4" s="269"/>
      <c r="F4" s="274"/>
      <c r="G4" s="269"/>
      <c r="H4" s="269"/>
      <c r="I4" s="278"/>
      <c r="J4" s="270"/>
      <c r="K4" s="269"/>
      <c r="L4" s="269"/>
      <c r="M4" s="152"/>
      <c r="N4" s="275"/>
      <c r="O4" s="276"/>
      <c r="P4" s="272"/>
      <c r="Q4" s="272"/>
    </row>
    <row r="5" spans="1:20" ht="25.5">
      <c r="A5" s="23">
        <v>1</v>
      </c>
      <c r="B5" s="23" t="s">
        <v>7142</v>
      </c>
      <c r="C5" s="23" t="s">
        <v>7034</v>
      </c>
      <c r="D5" s="23" t="s">
        <v>1162</v>
      </c>
      <c r="E5" s="23">
        <v>1</v>
      </c>
      <c r="F5" s="24">
        <v>2500</v>
      </c>
      <c r="G5" s="23">
        <v>160</v>
      </c>
      <c r="H5" s="23" t="s">
        <v>8087</v>
      </c>
      <c r="I5" s="27"/>
      <c r="J5" s="23" t="s">
        <v>1193</v>
      </c>
      <c r="K5" s="25" t="s">
        <v>7035</v>
      </c>
      <c r="L5" s="25"/>
      <c r="M5" s="139"/>
      <c r="N5" s="45"/>
      <c r="O5" s="45"/>
      <c r="P5" s="140"/>
      <c r="Q5" s="46"/>
    </row>
    <row r="6" spans="1:20" ht="102">
      <c r="A6" s="23">
        <v>2</v>
      </c>
      <c r="B6" s="86" t="s">
        <v>7143</v>
      </c>
      <c r="C6" s="23" t="s">
        <v>6874</v>
      </c>
      <c r="D6" s="23" t="s">
        <v>1187</v>
      </c>
      <c r="E6" s="23">
        <v>1</v>
      </c>
      <c r="F6" s="24">
        <v>500</v>
      </c>
      <c r="G6" s="23">
        <v>168</v>
      </c>
      <c r="H6" s="23" t="s">
        <v>8076</v>
      </c>
      <c r="I6" s="27"/>
      <c r="J6" s="23" t="s">
        <v>4935</v>
      </c>
      <c r="K6" s="25" t="s">
        <v>7035</v>
      </c>
      <c r="L6" s="25"/>
      <c r="M6" s="143"/>
      <c r="N6" s="45"/>
      <c r="O6" s="45"/>
      <c r="P6" s="140"/>
      <c r="Q6" s="46"/>
    </row>
    <row r="7" spans="1:20" ht="25.5">
      <c r="A7" s="23">
        <v>3</v>
      </c>
      <c r="B7" s="23" t="s">
        <v>7320</v>
      </c>
      <c r="C7" s="23" t="s">
        <v>7321</v>
      </c>
      <c r="D7" s="23" t="s">
        <v>10321</v>
      </c>
      <c r="E7" s="23">
        <v>1</v>
      </c>
      <c r="F7" s="24">
        <v>1500</v>
      </c>
      <c r="G7" s="23">
        <v>1228</v>
      </c>
      <c r="H7" s="23" t="s">
        <v>2161</v>
      </c>
      <c r="I7" s="27"/>
      <c r="J7" s="23" t="s">
        <v>7322</v>
      </c>
      <c r="K7" s="125">
        <v>40179</v>
      </c>
      <c r="L7" s="125"/>
      <c r="M7" s="144"/>
      <c r="N7" s="45"/>
      <c r="O7" s="45"/>
      <c r="P7" s="140"/>
      <c r="Q7" s="46"/>
      <c r="R7" s="142"/>
      <c r="S7" s="142"/>
      <c r="T7" s="142"/>
    </row>
    <row r="8" spans="1:20" ht="25.5">
      <c r="A8" s="23">
        <v>4</v>
      </c>
      <c r="B8" s="23" t="s">
        <v>8794</v>
      </c>
      <c r="C8" s="23" t="s">
        <v>9279</v>
      </c>
      <c r="D8" s="23" t="s">
        <v>10321</v>
      </c>
      <c r="E8" s="23">
        <v>1</v>
      </c>
      <c r="F8" s="24">
        <v>1000</v>
      </c>
      <c r="G8" s="23">
        <v>616</v>
      </c>
      <c r="H8" s="23" t="s">
        <v>2161</v>
      </c>
      <c r="I8" s="27"/>
      <c r="J8" s="23" t="s">
        <v>4978</v>
      </c>
      <c r="K8" s="25" t="s">
        <v>7035</v>
      </c>
      <c r="L8" s="25"/>
      <c r="M8" s="45"/>
      <c r="N8" s="45"/>
      <c r="O8" s="45"/>
      <c r="P8" s="140"/>
      <c r="Q8" s="46"/>
      <c r="R8" s="142"/>
      <c r="S8" s="142"/>
      <c r="T8" s="142"/>
    </row>
    <row r="9" spans="1:20" ht="127.5">
      <c r="A9" s="23">
        <v>5</v>
      </c>
      <c r="B9" s="23" t="s">
        <v>11650</v>
      </c>
      <c r="C9" s="23" t="s">
        <v>10224</v>
      </c>
      <c r="D9" s="23" t="s">
        <v>1162</v>
      </c>
      <c r="E9" s="23">
        <v>1</v>
      </c>
      <c r="F9" s="24">
        <v>10030</v>
      </c>
      <c r="G9" s="23">
        <v>248</v>
      </c>
      <c r="H9" s="23" t="s">
        <v>8076</v>
      </c>
      <c r="I9" s="27"/>
      <c r="J9" s="23" t="s">
        <v>1188</v>
      </c>
      <c r="K9" s="124" t="s">
        <v>7035</v>
      </c>
      <c r="L9" s="124"/>
      <c r="M9" s="139"/>
      <c r="N9" s="45"/>
      <c r="O9" s="45"/>
      <c r="P9" s="140"/>
      <c r="Q9" s="46"/>
      <c r="R9" s="142"/>
      <c r="S9" s="142"/>
      <c r="T9" s="142"/>
    </row>
    <row r="10" spans="1:20" ht="140.25">
      <c r="A10" s="23">
        <v>6</v>
      </c>
      <c r="B10" s="23" t="s">
        <v>12516</v>
      </c>
      <c r="C10" s="23" t="s">
        <v>10224</v>
      </c>
      <c r="D10" s="23" t="s">
        <v>1162</v>
      </c>
      <c r="E10" s="23">
        <v>1</v>
      </c>
      <c r="F10" s="24">
        <v>100000</v>
      </c>
      <c r="G10" s="23">
        <v>30</v>
      </c>
      <c r="H10" s="23" t="s">
        <v>8076</v>
      </c>
      <c r="I10" s="27"/>
      <c r="J10" s="23" t="s">
        <v>1188</v>
      </c>
      <c r="K10" s="124" t="s">
        <v>7035</v>
      </c>
      <c r="L10" s="124"/>
      <c r="M10" s="139"/>
      <c r="N10" s="45"/>
      <c r="O10" s="45"/>
      <c r="P10" s="140"/>
      <c r="Q10" s="46"/>
      <c r="R10" s="142"/>
      <c r="S10" s="142"/>
      <c r="T10" s="142"/>
    </row>
    <row r="11" spans="1:20" ht="38.25">
      <c r="A11" s="23">
        <v>7</v>
      </c>
      <c r="B11" s="23" t="s">
        <v>12519</v>
      </c>
      <c r="C11" s="23" t="s">
        <v>9170</v>
      </c>
      <c r="D11" s="23" t="s">
        <v>1187</v>
      </c>
      <c r="E11" s="23">
        <v>1</v>
      </c>
      <c r="F11" s="24">
        <v>2000</v>
      </c>
      <c r="G11" s="23">
        <v>80</v>
      </c>
      <c r="H11" s="23" t="s">
        <v>8076</v>
      </c>
      <c r="I11" s="27"/>
      <c r="J11" s="23" t="s">
        <v>4935</v>
      </c>
      <c r="K11" s="25" t="s">
        <v>7035</v>
      </c>
      <c r="L11" s="25"/>
      <c r="M11" s="139"/>
      <c r="N11" s="45"/>
      <c r="O11" s="45"/>
      <c r="P11" s="140"/>
      <c r="Q11" s="46"/>
      <c r="R11" s="142"/>
      <c r="S11" s="142"/>
      <c r="T11" s="142"/>
    </row>
    <row r="12" spans="1:20" ht="63.75">
      <c r="A12" s="23">
        <v>8</v>
      </c>
      <c r="B12" s="23" t="s">
        <v>12637</v>
      </c>
      <c r="C12" s="23" t="s">
        <v>12455</v>
      </c>
      <c r="D12" s="23" t="s">
        <v>1187</v>
      </c>
      <c r="E12" s="23">
        <v>1</v>
      </c>
      <c r="F12" s="24">
        <v>700</v>
      </c>
      <c r="G12" s="23">
        <v>232</v>
      </c>
      <c r="H12" s="23" t="s">
        <v>8087</v>
      </c>
      <c r="I12" s="27"/>
      <c r="J12" s="23" t="s">
        <v>4978</v>
      </c>
      <c r="K12" s="124" t="s">
        <v>7035</v>
      </c>
      <c r="L12" s="124"/>
      <c r="M12" s="139"/>
      <c r="N12" s="45"/>
      <c r="O12" s="45"/>
      <c r="P12" s="140"/>
      <c r="Q12" s="46"/>
    </row>
    <row r="13" spans="1:20" ht="38.25">
      <c r="A13" s="23">
        <v>9</v>
      </c>
      <c r="B13" s="23" t="s">
        <v>4969</v>
      </c>
      <c r="C13" s="23" t="s">
        <v>4970</v>
      </c>
      <c r="D13" s="23" t="s">
        <v>1187</v>
      </c>
      <c r="E13" s="23">
        <v>1</v>
      </c>
      <c r="F13" s="24">
        <v>9000</v>
      </c>
      <c r="G13" s="23">
        <v>200</v>
      </c>
      <c r="H13" s="23" t="s">
        <v>5624</v>
      </c>
      <c r="I13" s="27"/>
      <c r="J13" s="23" t="s">
        <v>70</v>
      </c>
      <c r="K13" s="124" t="s">
        <v>7035</v>
      </c>
      <c r="L13" s="124"/>
      <c r="M13" s="139"/>
      <c r="N13" s="45"/>
      <c r="O13" s="45"/>
      <c r="P13" s="140"/>
      <c r="Q13" s="46"/>
    </row>
    <row r="14" spans="1:20" ht="38.25">
      <c r="A14" s="23">
        <v>10</v>
      </c>
      <c r="B14" s="23" t="s">
        <v>4972</v>
      </c>
      <c r="C14" s="23" t="s">
        <v>4970</v>
      </c>
      <c r="D14" s="23" t="s">
        <v>1187</v>
      </c>
      <c r="E14" s="23">
        <v>1</v>
      </c>
      <c r="F14" s="24">
        <v>9000</v>
      </c>
      <c r="G14" s="23">
        <v>68</v>
      </c>
      <c r="H14" s="23" t="s">
        <v>5624</v>
      </c>
      <c r="I14" s="27"/>
      <c r="J14" s="23" t="s">
        <v>1188</v>
      </c>
      <c r="K14" s="25" t="s">
        <v>7035</v>
      </c>
      <c r="L14" s="25"/>
      <c r="M14" s="139"/>
      <c r="N14" s="45"/>
      <c r="O14" s="45"/>
      <c r="P14" s="140"/>
      <c r="Q14" s="46"/>
      <c r="R14" s="142"/>
      <c r="S14" s="142"/>
      <c r="T14" s="142"/>
    </row>
    <row r="15" spans="1:20" ht="51">
      <c r="A15" s="23">
        <v>11</v>
      </c>
      <c r="B15" s="23" t="s">
        <v>7156</v>
      </c>
      <c r="C15" s="23" t="s">
        <v>7157</v>
      </c>
      <c r="D15" s="23" t="s">
        <v>1187</v>
      </c>
      <c r="E15" s="23">
        <v>1</v>
      </c>
      <c r="F15" s="24">
        <v>9000</v>
      </c>
      <c r="G15" s="23">
        <v>280</v>
      </c>
      <c r="H15" s="23" t="s">
        <v>5624</v>
      </c>
      <c r="I15" s="27"/>
      <c r="J15" s="23" t="s">
        <v>4935</v>
      </c>
      <c r="K15" s="29" t="s">
        <v>7035</v>
      </c>
      <c r="L15" s="29"/>
      <c r="M15" s="139"/>
      <c r="N15" s="45"/>
      <c r="O15" s="45"/>
      <c r="P15" s="140"/>
      <c r="Q15" s="46"/>
      <c r="R15" s="142"/>
      <c r="S15" s="142"/>
      <c r="T15" s="142"/>
    </row>
    <row r="16" spans="1:20" ht="51">
      <c r="A16" s="23">
        <v>12</v>
      </c>
      <c r="B16" s="23" t="s">
        <v>6062</v>
      </c>
      <c r="C16" s="23" t="s">
        <v>6874</v>
      </c>
      <c r="D16" s="23" t="s">
        <v>1187</v>
      </c>
      <c r="E16" s="23" t="s">
        <v>8163</v>
      </c>
      <c r="F16" s="24">
        <v>600</v>
      </c>
      <c r="G16" s="23">
        <v>408</v>
      </c>
      <c r="H16" s="23" t="s">
        <v>8087</v>
      </c>
      <c r="I16" s="27"/>
      <c r="J16" s="23" t="s">
        <v>4935</v>
      </c>
      <c r="K16" s="25" t="s">
        <v>7035</v>
      </c>
      <c r="L16" s="25"/>
      <c r="M16" s="144"/>
      <c r="N16" s="45"/>
      <c r="O16" s="45"/>
      <c r="P16" s="140"/>
      <c r="Q16" s="46"/>
    </row>
    <row r="17" spans="1:20" ht="51">
      <c r="A17" s="23">
        <v>13</v>
      </c>
      <c r="B17" s="23" t="s">
        <v>6063</v>
      </c>
      <c r="C17" s="23" t="s">
        <v>6874</v>
      </c>
      <c r="D17" s="23" t="s">
        <v>1187</v>
      </c>
      <c r="E17" s="23">
        <v>1</v>
      </c>
      <c r="F17" s="24">
        <v>1150</v>
      </c>
      <c r="G17" s="23">
        <v>204</v>
      </c>
      <c r="H17" s="23" t="s">
        <v>8076</v>
      </c>
      <c r="I17" s="27"/>
      <c r="J17" s="23" t="s">
        <v>4935</v>
      </c>
      <c r="K17" s="124" t="s">
        <v>7035</v>
      </c>
      <c r="L17" s="124"/>
      <c r="M17" s="45"/>
      <c r="N17" s="45"/>
      <c r="O17" s="45"/>
      <c r="P17" s="140"/>
      <c r="Q17" s="46"/>
    </row>
    <row r="18" spans="1:20" ht="38.25">
      <c r="A18" s="23">
        <v>14</v>
      </c>
      <c r="B18" s="23" t="s">
        <v>6064</v>
      </c>
      <c r="C18" s="23" t="s">
        <v>6065</v>
      </c>
      <c r="D18" s="23" t="s">
        <v>1187</v>
      </c>
      <c r="E18" s="23">
        <v>1</v>
      </c>
      <c r="F18" s="24">
        <v>620</v>
      </c>
      <c r="G18" s="23">
        <v>140</v>
      </c>
      <c r="H18" s="23" t="s">
        <v>8076</v>
      </c>
      <c r="I18" s="27"/>
      <c r="J18" s="23" t="s">
        <v>4935</v>
      </c>
      <c r="K18" s="124" t="s">
        <v>7035</v>
      </c>
      <c r="L18" s="124"/>
      <c r="M18" s="45"/>
      <c r="N18" s="45"/>
      <c r="O18" s="45"/>
      <c r="P18" s="140"/>
      <c r="Q18" s="46"/>
    </row>
    <row r="19" spans="1:20" ht="38.25">
      <c r="A19" s="23">
        <v>15</v>
      </c>
      <c r="B19" s="23" t="s">
        <v>6066</v>
      </c>
      <c r="C19" s="23" t="s">
        <v>4970</v>
      </c>
      <c r="D19" s="23" t="s">
        <v>1187</v>
      </c>
      <c r="E19" s="23">
        <v>1</v>
      </c>
      <c r="F19" s="24">
        <v>9000</v>
      </c>
      <c r="G19" s="23">
        <v>76</v>
      </c>
      <c r="H19" s="23" t="s">
        <v>5624</v>
      </c>
      <c r="I19" s="27"/>
      <c r="J19" s="23" t="s">
        <v>4935</v>
      </c>
      <c r="K19" s="25" t="s">
        <v>7035</v>
      </c>
      <c r="L19" s="25"/>
      <c r="M19" s="45"/>
      <c r="N19" s="45"/>
      <c r="O19" s="45"/>
      <c r="P19" s="140"/>
      <c r="Q19" s="46"/>
    </row>
    <row r="20" spans="1:20" ht="38.25">
      <c r="A20" s="23">
        <v>16</v>
      </c>
      <c r="B20" s="23" t="s">
        <v>4961</v>
      </c>
      <c r="C20" s="23" t="s">
        <v>4962</v>
      </c>
      <c r="D20" s="23" t="s">
        <v>1187</v>
      </c>
      <c r="E20" s="23">
        <v>1</v>
      </c>
      <c r="F20" s="24">
        <v>9000</v>
      </c>
      <c r="G20" s="23">
        <v>84</v>
      </c>
      <c r="H20" s="23" t="s">
        <v>5624</v>
      </c>
      <c r="I20" s="27"/>
      <c r="J20" s="23" t="s">
        <v>4935</v>
      </c>
      <c r="K20" s="25" t="s">
        <v>7035</v>
      </c>
      <c r="L20" s="25"/>
      <c r="M20" s="144"/>
      <c r="N20" s="45"/>
      <c r="O20" s="45"/>
      <c r="P20" s="140"/>
      <c r="Q20" s="46"/>
    </row>
    <row r="21" spans="1:20" ht="38.25">
      <c r="A21" s="23">
        <v>17</v>
      </c>
      <c r="B21" s="23" t="s">
        <v>3816</v>
      </c>
      <c r="C21" s="23" t="s">
        <v>7034</v>
      </c>
      <c r="D21" s="23" t="s">
        <v>1162</v>
      </c>
      <c r="E21" s="23">
        <v>1</v>
      </c>
      <c r="F21" s="24">
        <v>1000</v>
      </c>
      <c r="G21" s="23">
        <v>152</v>
      </c>
      <c r="H21" s="23" t="s">
        <v>3817</v>
      </c>
      <c r="I21" s="27"/>
      <c r="J21" s="23" t="s">
        <v>1193</v>
      </c>
      <c r="K21" s="25" t="s">
        <v>3818</v>
      </c>
      <c r="L21" s="25"/>
      <c r="M21" s="139"/>
      <c r="N21" s="45"/>
      <c r="O21" s="45"/>
      <c r="P21" s="140"/>
      <c r="Q21" s="46"/>
    </row>
    <row r="22" spans="1:20" ht="51">
      <c r="A22" s="23">
        <v>18</v>
      </c>
      <c r="B22" s="23" t="s">
        <v>3838</v>
      </c>
      <c r="C22" s="23" t="s">
        <v>3839</v>
      </c>
      <c r="D22" s="23" t="s">
        <v>1187</v>
      </c>
      <c r="E22" s="23">
        <v>1</v>
      </c>
      <c r="F22" s="24">
        <v>560</v>
      </c>
      <c r="G22" s="23">
        <v>376</v>
      </c>
      <c r="H22" s="23" t="s">
        <v>8087</v>
      </c>
      <c r="I22" s="27"/>
      <c r="J22" s="23" t="s">
        <v>1193</v>
      </c>
      <c r="K22" s="25" t="s">
        <v>3818</v>
      </c>
      <c r="L22" s="25"/>
      <c r="M22" s="143"/>
      <c r="N22" s="45"/>
      <c r="O22" s="45"/>
      <c r="P22" s="140"/>
      <c r="Q22" s="46"/>
    </row>
    <row r="23" spans="1:20" ht="38.25">
      <c r="A23" s="23">
        <v>19</v>
      </c>
      <c r="B23" s="23" t="s">
        <v>4887</v>
      </c>
      <c r="C23" s="23" t="s">
        <v>4888</v>
      </c>
      <c r="D23" s="23" t="s">
        <v>1187</v>
      </c>
      <c r="E23" s="23">
        <v>1</v>
      </c>
      <c r="F23" s="24">
        <v>9000</v>
      </c>
      <c r="G23" s="23">
        <v>272</v>
      </c>
      <c r="H23" s="23" t="s">
        <v>5624</v>
      </c>
      <c r="I23" s="27"/>
      <c r="J23" s="23" t="s">
        <v>1193</v>
      </c>
      <c r="K23" s="25" t="s">
        <v>3818</v>
      </c>
      <c r="L23" s="25"/>
      <c r="M23" s="141"/>
      <c r="N23" s="45"/>
      <c r="O23" s="45"/>
      <c r="P23" s="140"/>
      <c r="Q23" s="46"/>
    </row>
    <row r="24" spans="1:20" ht="38.25">
      <c r="A24" s="23">
        <v>20</v>
      </c>
      <c r="B24" s="23" t="s">
        <v>4891</v>
      </c>
      <c r="C24" s="23" t="s">
        <v>4890</v>
      </c>
      <c r="D24" s="23" t="s">
        <v>1187</v>
      </c>
      <c r="E24" s="23">
        <v>1</v>
      </c>
      <c r="F24" s="24">
        <v>2000</v>
      </c>
      <c r="G24" s="23">
        <v>660</v>
      </c>
      <c r="H24" s="23" t="s">
        <v>2161</v>
      </c>
      <c r="I24" s="27"/>
      <c r="J24" s="23" t="s">
        <v>4935</v>
      </c>
      <c r="K24" s="25" t="s">
        <v>7035</v>
      </c>
      <c r="L24" s="25"/>
      <c r="M24" s="143"/>
      <c r="N24" s="45"/>
      <c r="O24" s="45"/>
      <c r="P24" s="140"/>
      <c r="Q24" s="46"/>
    </row>
    <row r="25" spans="1:20" ht="38.25">
      <c r="A25" s="23">
        <v>21</v>
      </c>
      <c r="B25" s="23" t="s">
        <v>4892</v>
      </c>
      <c r="C25" s="23" t="s">
        <v>3842</v>
      </c>
      <c r="D25" s="23" t="s">
        <v>1187</v>
      </c>
      <c r="E25" s="23">
        <v>1</v>
      </c>
      <c r="F25" s="24">
        <v>1020</v>
      </c>
      <c r="G25" s="23">
        <v>112</v>
      </c>
      <c r="H25" s="23" t="s">
        <v>2161</v>
      </c>
      <c r="I25" s="27"/>
      <c r="J25" s="23" t="s">
        <v>4935</v>
      </c>
      <c r="K25" s="25" t="s">
        <v>3818</v>
      </c>
      <c r="L25" s="25"/>
      <c r="M25" s="144"/>
      <c r="N25" s="45"/>
      <c r="O25" s="45"/>
      <c r="P25" s="140"/>
      <c r="Q25" s="46"/>
    </row>
    <row r="26" spans="1:20" ht="38.25">
      <c r="A26" s="23">
        <v>22</v>
      </c>
      <c r="B26" s="23" t="s">
        <v>2677</v>
      </c>
      <c r="C26" s="23" t="s">
        <v>2678</v>
      </c>
      <c r="D26" s="23" t="s">
        <v>1187</v>
      </c>
      <c r="E26" s="23">
        <v>1</v>
      </c>
      <c r="F26" s="24">
        <v>9000</v>
      </c>
      <c r="G26" s="23">
        <v>132</v>
      </c>
      <c r="H26" s="23" t="s">
        <v>5624</v>
      </c>
      <c r="I26" s="27"/>
      <c r="J26" s="23" t="s">
        <v>4935</v>
      </c>
      <c r="K26" s="25" t="s">
        <v>7035</v>
      </c>
      <c r="L26" s="25"/>
      <c r="M26" s="144"/>
      <c r="N26" s="45"/>
      <c r="O26" s="45"/>
      <c r="P26" s="140"/>
      <c r="Q26" s="46"/>
    </row>
    <row r="27" spans="1:20" ht="38.25">
      <c r="A27" s="23">
        <v>23</v>
      </c>
      <c r="B27" s="23" t="s">
        <v>2679</v>
      </c>
      <c r="C27" s="23" t="s">
        <v>2680</v>
      </c>
      <c r="D27" s="23" t="s">
        <v>1187</v>
      </c>
      <c r="E27" s="23">
        <v>1</v>
      </c>
      <c r="F27" s="24">
        <v>9000</v>
      </c>
      <c r="G27" s="23">
        <v>228</v>
      </c>
      <c r="H27" s="23" t="s">
        <v>5624</v>
      </c>
      <c r="I27" s="27"/>
      <c r="J27" s="23" t="s">
        <v>4935</v>
      </c>
      <c r="K27" s="25" t="s">
        <v>7035</v>
      </c>
      <c r="L27" s="25"/>
      <c r="M27" s="143"/>
      <c r="N27" s="45"/>
      <c r="O27" s="45"/>
      <c r="P27" s="140"/>
      <c r="Q27" s="46"/>
    </row>
    <row r="28" spans="1:20" ht="38.25">
      <c r="A28" s="23">
        <v>24</v>
      </c>
      <c r="B28" s="23" t="s">
        <v>1554</v>
      </c>
      <c r="C28" s="23" t="s">
        <v>4888</v>
      </c>
      <c r="D28" s="23" t="s">
        <v>1187</v>
      </c>
      <c r="E28" s="23">
        <v>1</v>
      </c>
      <c r="F28" s="24">
        <v>9000</v>
      </c>
      <c r="G28" s="23">
        <v>212</v>
      </c>
      <c r="H28" s="23" t="s">
        <v>5624</v>
      </c>
      <c r="I28" s="27"/>
      <c r="J28" s="23" t="s">
        <v>4935</v>
      </c>
      <c r="K28" s="25" t="s">
        <v>7035</v>
      </c>
      <c r="L28" s="25"/>
      <c r="M28" s="143"/>
      <c r="N28" s="45"/>
      <c r="O28" s="45"/>
      <c r="P28" s="140"/>
      <c r="Q28" s="46"/>
    </row>
    <row r="29" spans="1:20" ht="38.25">
      <c r="A29" s="23">
        <v>25</v>
      </c>
      <c r="B29" s="23" t="s">
        <v>1558</v>
      </c>
      <c r="C29" s="23" t="s">
        <v>2680</v>
      </c>
      <c r="D29" s="23" t="s">
        <v>1187</v>
      </c>
      <c r="E29" s="23">
        <v>1</v>
      </c>
      <c r="F29" s="24">
        <v>9000</v>
      </c>
      <c r="G29" s="23">
        <v>168</v>
      </c>
      <c r="H29" s="23" t="s">
        <v>5624</v>
      </c>
      <c r="I29" s="27"/>
      <c r="J29" s="23" t="s">
        <v>70</v>
      </c>
      <c r="K29" s="124" t="s">
        <v>7035</v>
      </c>
      <c r="L29" s="124"/>
      <c r="M29" s="143"/>
      <c r="N29" s="45"/>
      <c r="O29" s="45"/>
      <c r="P29" s="140"/>
      <c r="Q29" s="46"/>
    </row>
    <row r="30" spans="1:20" ht="25.5">
      <c r="A30" s="23">
        <v>26</v>
      </c>
      <c r="B30" s="23" t="s">
        <v>1559</v>
      </c>
      <c r="C30" s="23" t="s">
        <v>1560</v>
      </c>
      <c r="D30" s="23" t="s">
        <v>1162</v>
      </c>
      <c r="E30" s="23">
        <v>1</v>
      </c>
      <c r="F30" s="24">
        <v>1100</v>
      </c>
      <c r="G30" s="23">
        <v>200</v>
      </c>
      <c r="H30" s="23" t="s">
        <v>8076</v>
      </c>
      <c r="I30" s="27"/>
      <c r="J30" s="23" t="s">
        <v>70</v>
      </c>
      <c r="K30" s="124" t="s">
        <v>7035</v>
      </c>
      <c r="L30" s="124"/>
      <c r="M30" s="143"/>
      <c r="N30" s="45"/>
      <c r="O30" s="45"/>
      <c r="P30" s="140"/>
      <c r="Q30" s="46"/>
      <c r="R30" s="142"/>
      <c r="S30" s="142"/>
      <c r="T30" s="142"/>
    </row>
    <row r="31" spans="1:20" ht="25.5">
      <c r="A31" s="23">
        <v>27</v>
      </c>
      <c r="B31" s="23" t="s">
        <v>1561</v>
      </c>
      <c r="C31" s="23" t="s">
        <v>1562</v>
      </c>
      <c r="D31" s="23" t="s">
        <v>1187</v>
      </c>
      <c r="E31" s="23">
        <v>1</v>
      </c>
      <c r="F31" s="24">
        <v>1000</v>
      </c>
      <c r="G31" s="23">
        <v>98</v>
      </c>
      <c r="H31" s="23" t="s">
        <v>8076</v>
      </c>
      <c r="I31" s="27"/>
      <c r="J31" s="23" t="s">
        <v>4978</v>
      </c>
      <c r="K31" s="124" t="s">
        <v>7035</v>
      </c>
      <c r="L31" s="124"/>
      <c r="M31" s="143"/>
      <c r="N31" s="45"/>
      <c r="O31" s="45"/>
      <c r="P31" s="140"/>
      <c r="Q31" s="46"/>
      <c r="R31" s="142"/>
      <c r="S31" s="142"/>
      <c r="T31" s="142"/>
    </row>
    <row r="32" spans="1:20" ht="38.25">
      <c r="A32" s="23">
        <v>28</v>
      </c>
      <c r="B32" s="23" t="s">
        <v>6167</v>
      </c>
      <c r="C32" s="23" t="s">
        <v>6168</v>
      </c>
      <c r="D32" s="23" t="s">
        <v>1162</v>
      </c>
      <c r="E32" s="23">
        <v>1</v>
      </c>
      <c r="F32" s="24">
        <v>810</v>
      </c>
      <c r="G32" s="23">
        <v>324</v>
      </c>
      <c r="H32" s="23" t="s">
        <v>1228</v>
      </c>
      <c r="I32" s="27"/>
      <c r="J32" s="23" t="s">
        <v>1188</v>
      </c>
      <c r="K32" s="124" t="s">
        <v>7035</v>
      </c>
      <c r="L32" s="124"/>
      <c r="M32" s="143"/>
      <c r="N32" s="45"/>
      <c r="O32" s="45"/>
      <c r="P32" s="140"/>
      <c r="Q32" s="46"/>
      <c r="R32" s="142"/>
      <c r="S32" s="142"/>
      <c r="T32" s="142"/>
    </row>
    <row r="33" spans="1:20" ht="38.25">
      <c r="A33" s="23">
        <v>29</v>
      </c>
      <c r="B33" s="23" t="s">
        <v>7243</v>
      </c>
      <c r="C33" s="23" t="s">
        <v>8313</v>
      </c>
      <c r="D33" s="23" t="s">
        <v>1162</v>
      </c>
      <c r="E33" s="23">
        <v>1</v>
      </c>
      <c r="F33" s="24">
        <v>500</v>
      </c>
      <c r="G33" s="23">
        <v>296</v>
      </c>
      <c r="H33" s="23" t="s">
        <v>8087</v>
      </c>
      <c r="I33" s="27"/>
      <c r="J33" s="23" t="s">
        <v>2724</v>
      </c>
      <c r="K33" s="124" t="s">
        <v>7035</v>
      </c>
      <c r="L33" s="124"/>
      <c r="M33" s="144"/>
      <c r="N33" s="45"/>
      <c r="O33" s="45"/>
      <c r="P33" s="140"/>
      <c r="Q33" s="46"/>
    </row>
    <row r="34" spans="1:20" ht="25.5">
      <c r="A34" s="23">
        <v>30</v>
      </c>
      <c r="B34" s="23" t="s">
        <v>8314</v>
      </c>
      <c r="C34" s="23" t="s">
        <v>8315</v>
      </c>
      <c r="D34" s="23" t="s">
        <v>1162</v>
      </c>
      <c r="E34" s="23">
        <v>1</v>
      </c>
      <c r="F34" s="24">
        <v>530</v>
      </c>
      <c r="G34" s="23">
        <v>216</v>
      </c>
      <c r="H34" s="23" t="s">
        <v>8087</v>
      </c>
      <c r="I34" s="27"/>
      <c r="J34" s="23" t="s">
        <v>2724</v>
      </c>
      <c r="K34" s="124" t="s">
        <v>7035</v>
      </c>
      <c r="L34" s="124"/>
      <c r="M34" s="143"/>
      <c r="N34" s="45"/>
      <c r="O34" s="45"/>
      <c r="P34" s="140"/>
      <c r="Q34" s="46"/>
    </row>
    <row r="35" spans="1:20" ht="38.25">
      <c r="A35" s="23">
        <v>31</v>
      </c>
      <c r="B35" s="23" t="s">
        <v>8316</v>
      </c>
      <c r="C35" s="23" t="s">
        <v>8317</v>
      </c>
      <c r="D35" s="23" t="s">
        <v>1162</v>
      </c>
      <c r="E35" s="23">
        <v>1</v>
      </c>
      <c r="F35" s="24">
        <v>300</v>
      </c>
      <c r="G35" s="23">
        <v>176</v>
      </c>
      <c r="H35" s="23" t="s">
        <v>8087</v>
      </c>
      <c r="I35" s="27"/>
      <c r="J35" s="23" t="s">
        <v>2724</v>
      </c>
      <c r="K35" s="124" t="s">
        <v>7035</v>
      </c>
      <c r="L35" s="124"/>
      <c r="M35" s="143"/>
      <c r="N35" s="45"/>
      <c r="O35" s="45"/>
      <c r="P35" s="140"/>
      <c r="Q35" s="46"/>
    </row>
    <row r="36" spans="1:20" ht="63.75">
      <c r="A36" s="23">
        <v>32</v>
      </c>
      <c r="B36" s="23" t="s">
        <v>2682</v>
      </c>
      <c r="C36" s="23" t="s">
        <v>2683</v>
      </c>
      <c r="D36" s="23" t="s">
        <v>1162</v>
      </c>
      <c r="E36" s="23">
        <v>1</v>
      </c>
      <c r="F36" s="24">
        <v>600</v>
      </c>
      <c r="G36" s="23">
        <v>400</v>
      </c>
      <c r="H36" s="23" t="s">
        <v>2161</v>
      </c>
      <c r="I36" s="27"/>
      <c r="J36" s="23" t="s">
        <v>4935</v>
      </c>
      <c r="K36" s="124" t="s">
        <v>7035</v>
      </c>
      <c r="L36" s="124"/>
      <c r="M36" s="144"/>
      <c r="N36" s="45"/>
      <c r="O36" s="107"/>
      <c r="P36" s="140"/>
      <c r="Q36" s="46"/>
    </row>
    <row r="37" spans="1:20" ht="51">
      <c r="A37" s="23">
        <v>33</v>
      </c>
      <c r="B37" s="23" t="s">
        <v>1569</v>
      </c>
      <c r="C37" s="23" t="s">
        <v>1570</v>
      </c>
      <c r="D37" s="23" t="s">
        <v>1187</v>
      </c>
      <c r="E37" s="23" t="s">
        <v>8163</v>
      </c>
      <c r="F37" s="24">
        <v>500</v>
      </c>
      <c r="G37" s="23">
        <v>560</v>
      </c>
      <c r="H37" s="23" t="s">
        <v>8087</v>
      </c>
      <c r="I37" s="27"/>
      <c r="J37" s="23" t="s">
        <v>1188</v>
      </c>
      <c r="K37" s="25" t="s">
        <v>7035</v>
      </c>
      <c r="L37" s="25"/>
      <c r="M37" s="143"/>
      <c r="N37" s="45"/>
      <c r="O37" s="45"/>
      <c r="P37" s="140"/>
      <c r="Q37" s="46"/>
    </row>
    <row r="38" spans="1:20" ht="89.25">
      <c r="A38" s="23">
        <v>34</v>
      </c>
      <c r="B38" s="23" t="s">
        <v>6414</v>
      </c>
      <c r="C38" s="23" t="s">
        <v>7495</v>
      </c>
      <c r="D38" s="23" t="s">
        <v>1187</v>
      </c>
      <c r="E38" s="23">
        <v>1</v>
      </c>
      <c r="F38" s="24">
        <v>2200</v>
      </c>
      <c r="G38" s="23">
        <v>612</v>
      </c>
      <c r="H38" s="23" t="s">
        <v>2161</v>
      </c>
      <c r="I38" s="27"/>
      <c r="J38" s="23" t="s">
        <v>4935</v>
      </c>
      <c r="K38" s="124" t="s">
        <v>7035</v>
      </c>
      <c r="L38" s="124"/>
      <c r="M38" s="143"/>
      <c r="N38" s="45"/>
      <c r="O38" s="45"/>
      <c r="P38" s="140"/>
      <c r="Q38" s="46"/>
    </row>
    <row r="39" spans="1:20" ht="25.5">
      <c r="A39" s="23">
        <v>35</v>
      </c>
      <c r="B39" s="23" t="s">
        <v>556</v>
      </c>
      <c r="C39" s="23" t="s">
        <v>557</v>
      </c>
      <c r="D39" s="23" t="s">
        <v>1162</v>
      </c>
      <c r="E39" s="23">
        <v>1</v>
      </c>
      <c r="F39" s="24">
        <v>1030</v>
      </c>
      <c r="G39" s="23">
        <v>304</v>
      </c>
      <c r="H39" s="23" t="s">
        <v>8076</v>
      </c>
      <c r="I39" s="27"/>
      <c r="J39" s="23" t="s">
        <v>60</v>
      </c>
      <c r="K39" s="124" t="s">
        <v>7035</v>
      </c>
      <c r="L39" s="124"/>
      <c r="M39" s="143"/>
      <c r="N39" s="45"/>
      <c r="O39" s="45"/>
      <c r="P39" s="140"/>
      <c r="Q39" s="46"/>
    </row>
    <row r="40" spans="1:20" ht="38.25">
      <c r="A40" s="23">
        <v>36</v>
      </c>
      <c r="B40" s="23" t="s">
        <v>3853</v>
      </c>
      <c r="C40" s="23" t="s">
        <v>3854</v>
      </c>
      <c r="D40" s="23" t="s">
        <v>1162</v>
      </c>
      <c r="E40" s="23">
        <v>1</v>
      </c>
      <c r="F40" s="24">
        <v>530</v>
      </c>
      <c r="G40" s="23">
        <v>216</v>
      </c>
      <c r="H40" s="23" t="s">
        <v>8087</v>
      </c>
      <c r="I40" s="174"/>
      <c r="J40" s="23" t="s">
        <v>2724</v>
      </c>
      <c r="K40" s="25" t="s">
        <v>7035</v>
      </c>
      <c r="L40" s="25"/>
      <c r="M40" s="144"/>
      <c r="N40" s="45"/>
      <c r="O40" s="45"/>
      <c r="P40" s="140"/>
      <c r="Q40" s="46"/>
    </row>
    <row r="41" spans="1:20">
      <c r="A41" s="23">
        <v>37</v>
      </c>
      <c r="B41" s="23" t="s">
        <v>9282</v>
      </c>
      <c r="C41" s="23" t="s">
        <v>8151</v>
      </c>
      <c r="D41" s="23" t="s">
        <v>1162</v>
      </c>
      <c r="E41" s="23" t="s">
        <v>8163</v>
      </c>
      <c r="F41" s="24">
        <v>2000</v>
      </c>
      <c r="G41" s="23">
        <v>192</v>
      </c>
      <c r="H41" s="23" t="s">
        <v>8076</v>
      </c>
      <c r="I41" s="27"/>
      <c r="J41" s="23" t="s">
        <v>1193</v>
      </c>
      <c r="K41" s="124">
        <v>40184</v>
      </c>
      <c r="L41" s="124"/>
      <c r="M41" s="144"/>
      <c r="N41" s="45"/>
      <c r="O41" s="45"/>
      <c r="P41" s="140"/>
      <c r="Q41" s="46"/>
    </row>
    <row r="42" spans="1:20" ht="38.25">
      <c r="A42" s="23">
        <v>38</v>
      </c>
      <c r="B42" s="23" t="s">
        <v>8389</v>
      </c>
      <c r="C42" s="23" t="s">
        <v>9483</v>
      </c>
      <c r="D42" s="23" t="s">
        <v>1162</v>
      </c>
      <c r="E42" s="23">
        <v>1</v>
      </c>
      <c r="F42" s="24">
        <v>500</v>
      </c>
      <c r="G42" s="23">
        <v>276</v>
      </c>
      <c r="H42" s="23" t="s">
        <v>8087</v>
      </c>
      <c r="I42" s="27"/>
      <c r="J42" s="23" t="s">
        <v>11251</v>
      </c>
      <c r="K42" s="124">
        <v>40186</v>
      </c>
      <c r="L42" s="124"/>
      <c r="M42" s="144"/>
      <c r="N42" s="45"/>
      <c r="O42" s="45"/>
      <c r="P42" s="140"/>
      <c r="Q42" s="46"/>
    </row>
    <row r="43" spans="1:20" ht="38.25">
      <c r="A43" s="23">
        <v>39</v>
      </c>
      <c r="B43" s="23" t="s">
        <v>12633</v>
      </c>
      <c r="C43" s="23" t="s">
        <v>12634</v>
      </c>
      <c r="D43" s="23" t="s">
        <v>1187</v>
      </c>
      <c r="E43" s="23">
        <v>1</v>
      </c>
      <c r="F43" s="24">
        <v>640</v>
      </c>
      <c r="G43" s="23">
        <v>220</v>
      </c>
      <c r="H43" s="23" t="s">
        <v>8076</v>
      </c>
      <c r="I43" s="27"/>
      <c r="J43" s="23" t="s">
        <v>1193</v>
      </c>
      <c r="K43" s="125">
        <v>40186</v>
      </c>
      <c r="L43" s="125"/>
      <c r="M43" s="144"/>
      <c r="N43" s="45"/>
      <c r="O43" s="45"/>
      <c r="P43" s="140"/>
      <c r="Q43" s="46"/>
    </row>
    <row r="44" spans="1:20" ht="38.25">
      <c r="A44" s="23">
        <v>40</v>
      </c>
      <c r="B44" s="23" t="s">
        <v>10565</v>
      </c>
      <c r="C44" s="23" t="s">
        <v>10566</v>
      </c>
      <c r="D44" s="23" t="s">
        <v>1187</v>
      </c>
      <c r="E44" s="23">
        <v>1</v>
      </c>
      <c r="F44" s="24">
        <v>850</v>
      </c>
      <c r="G44" s="23">
        <v>492</v>
      </c>
      <c r="H44" s="23" t="s">
        <v>2161</v>
      </c>
      <c r="I44" s="27"/>
      <c r="J44" s="23" t="s">
        <v>60</v>
      </c>
      <c r="K44" s="124">
        <v>40189</v>
      </c>
      <c r="L44" s="124"/>
      <c r="M44" s="143"/>
      <c r="N44" s="45"/>
      <c r="O44" s="45"/>
      <c r="P44" s="140"/>
      <c r="Q44" s="46"/>
      <c r="R44" s="142"/>
      <c r="S44" s="142"/>
      <c r="T44" s="142"/>
    </row>
    <row r="45" spans="1:20" ht="102">
      <c r="A45" s="23">
        <v>41</v>
      </c>
      <c r="B45" s="23" t="s">
        <v>12619</v>
      </c>
      <c r="C45" s="23" t="s">
        <v>12620</v>
      </c>
      <c r="D45" s="23" t="s">
        <v>1187</v>
      </c>
      <c r="E45" s="23">
        <v>1</v>
      </c>
      <c r="F45" s="24">
        <v>500</v>
      </c>
      <c r="G45" s="23">
        <v>168</v>
      </c>
      <c r="H45" s="23" t="s">
        <v>8087</v>
      </c>
      <c r="I45" s="27"/>
      <c r="J45" s="23" t="s">
        <v>1193</v>
      </c>
      <c r="K45" s="125">
        <v>40190</v>
      </c>
      <c r="L45" s="125"/>
      <c r="M45" s="144"/>
      <c r="N45" s="45"/>
      <c r="O45" s="45"/>
      <c r="P45" s="140"/>
      <c r="Q45" s="46"/>
    </row>
    <row r="46" spans="1:20" ht="25.5">
      <c r="A46" s="23">
        <v>42</v>
      </c>
      <c r="B46" s="23" t="s">
        <v>12621</v>
      </c>
      <c r="C46" s="23" t="s">
        <v>8797</v>
      </c>
      <c r="D46" s="23" t="s">
        <v>1187</v>
      </c>
      <c r="E46" s="23">
        <v>1</v>
      </c>
      <c r="F46" s="24">
        <v>680</v>
      </c>
      <c r="G46" s="23">
        <v>216</v>
      </c>
      <c r="H46" s="23" t="s">
        <v>8087</v>
      </c>
      <c r="I46" s="27"/>
      <c r="J46" s="23" t="s">
        <v>1193</v>
      </c>
      <c r="K46" s="125">
        <v>40190</v>
      </c>
      <c r="L46" s="125"/>
      <c r="M46" s="143"/>
      <c r="N46" s="45"/>
      <c r="O46" s="45"/>
      <c r="P46" s="140"/>
      <c r="Q46" s="46"/>
    </row>
    <row r="47" spans="1:20" ht="63.75">
      <c r="A47" s="23">
        <v>43</v>
      </c>
      <c r="B47" s="23" t="s">
        <v>12627</v>
      </c>
      <c r="C47" s="23" t="s">
        <v>12628</v>
      </c>
      <c r="D47" s="23" t="s">
        <v>1187</v>
      </c>
      <c r="E47" s="23">
        <v>1</v>
      </c>
      <c r="F47" s="24">
        <v>680</v>
      </c>
      <c r="G47" s="23">
        <v>248</v>
      </c>
      <c r="H47" s="23" t="s">
        <v>8087</v>
      </c>
      <c r="I47" s="27"/>
      <c r="J47" s="23" t="s">
        <v>1188</v>
      </c>
      <c r="K47" s="23" t="s">
        <v>12629</v>
      </c>
      <c r="L47" s="23"/>
      <c r="M47" s="144"/>
      <c r="N47" s="45"/>
      <c r="O47" s="45"/>
      <c r="P47" s="140"/>
      <c r="Q47" s="46"/>
    </row>
    <row r="48" spans="1:20" ht="25.5">
      <c r="A48" s="23">
        <v>44</v>
      </c>
      <c r="B48" s="23" t="s">
        <v>10567</v>
      </c>
      <c r="C48" s="23" t="s">
        <v>7034</v>
      </c>
      <c r="D48" s="23" t="s">
        <v>1162</v>
      </c>
      <c r="E48" s="23">
        <v>1</v>
      </c>
      <c r="F48" s="24">
        <v>1000</v>
      </c>
      <c r="G48" s="23">
        <v>656</v>
      </c>
      <c r="H48" s="23" t="s">
        <v>8087</v>
      </c>
      <c r="I48" s="27"/>
      <c r="J48" s="23" t="s">
        <v>1193</v>
      </c>
      <c r="K48" s="23" t="s">
        <v>8792</v>
      </c>
      <c r="L48" s="23"/>
      <c r="M48" s="144"/>
      <c r="N48" s="45"/>
      <c r="O48" s="45"/>
      <c r="P48" s="140"/>
      <c r="Q48" s="46"/>
    </row>
    <row r="49" spans="1:20" ht="25.5">
      <c r="A49" s="23">
        <v>45</v>
      </c>
      <c r="B49" s="23" t="s">
        <v>12243</v>
      </c>
      <c r="C49" s="23" t="s">
        <v>12244</v>
      </c>
      <c r="D49" s="23" t="s">
        <v>1162</v>
      </c>
      <c r="E49" s="23">
        <v>1</v>
      </c>
      <c r="F49" s="24">
        <v>350</v>
      </c>
      <c r="G49" s="23">
        <v>432</v>
      </c>
      <c r="H49" s="23" t="s">
        <v>8087</v>
      </c>
      <c r="I49" s="27"/>
      <c r="J49" s="23" t="s">
        <v>1193</v>
      </c>
      <c r="K49" s="23" t="s">
        <v>12245</v>
      </c>
      <c r="L49" s="23"/>
      <c r="M49" s="144"/>
      <c r="N49" s="45"/>
      <c r="O49" s="45"/>
      <c r="P49" s="140"/>
      <c r="Q49" s="46"/>
    </row>
    <row r="50" spans="1:20" ht="38.25">
      <c r="A50" s="23">
        <v>46</v>
      </c>
      <c r="B50" s="145" t="s">
        <v>3843</v>
      </c>
      <c r="C50" s="146" t="s">
        <v>3844</v>
      </c>
      <c r="D50" s="23" t="s">
        <v>1162</v>
      </c>
      <c r="E50" s="23">
        <v>1</v>
      </c>
      <c r="F50" s="24">
        <v>500</v>
      </c>
      <c r="G50" s="23">
        <v>176</v>
      </c>
      <c r="H50" s="23" t="s">
        <v>2161</v>
      </c>
      <c r="I50" s="27"/>
      <c r="J50" s="23" t="s">
        <v>4935</v>
      </c>
      <c r="K50" s="124" t="s">
        <v>2676</v>
      </c>
      <c r="L50" s="124"/>
      <c r="M50" s="144"/>
      <c r="N50" s="45"/>
      <c r="O50" s="45"/>
      <c r="P50" s="140"/>
      <c r="Q50" s="46"/>
    </row>
    <row r="51" spans="1:20" ht="63.75">
      <c r="A51" s="23">
        <v>47</v>
      </c>
      <c r="B51" s="23" t="s">
        <v>1555</v>
      </c>
      <c r="C51" s="23" t="s">
        <v>1556</v>
      </c>
      <c r="D51" s="23" t="s">
        <v>10321</v>
      </c>
      <c r="E51" s="23">
        <v>1</v>
      </c>
      <c r="F51" s="24">
        <v>1000</v>
      </c>
      <c r="G51" s="23">
        <v>344</v>
      </c>
      <c r="H51" s="23" t="s">
        <v>2161</v>
      </c>
      <c r="I51" s="27"/>
      <c r="J51" s="23" t="s">
        <v>70</v>
      </c>
      <c r="K51" s="124" t="s">
        <v>1557</v>
      </c>
      <c r="L51" s="124"/>
      <c r="M51" s="143"/>
      <c r="N51" s="45"/>
      <c r="O51" s="45"/>
      <c r="P51" s="140"/>
      <c r="Q51" s="46"/>
    </row>
    <row r="52" spans="1:20" ht="25.5">
      <c r="A52" s="23">
        <v>48</v>
      </c>
      <c r="B52" s="23" t="s">
        <v>1563</v>
      </c>
      <c r="C52" s="23" t="s">
        <v>9279</v>
      </c>
      <c r="D52" s="23" t="s">
        <v>10321</v>
      </c>
      <c r="E52" s="23">
        <v>1</v>
      </c>
      <c r="F52" s="24">
        <v>1000</v>
      </c>
      <c r="G52" s="23">
        <v>808</v>
      </c>
      <c r="H52" s="23" t="s">
        <v>1228</v>
      </c>
      <c r="I52" s="27"/>
      <c r="J52" s="23" t="s">
        <v>1193</v>
      </c>
      <c r="K52" s="25" t="s">
        <v>1557</v>
      </c>
      <c r="L52" s="25"/>
      <c r="M52" s="143"/>
      <c r="N52" s="45"/>
      <c r="O52" s="45"/>
      <c r="P52" s="140"/>
      <c r="Q52" s="46"/>
    </row>
    <row r="53" spans="1:20" ht="38.25">
      <c r="A53" s="23">
        <v>49</v>
      </c>
      <c r="B53" s="23" t="s">
        <v>5064</v>
      </c>
      <c r="C53" s="23" t="s">
        <v>6178</v>
      </c>
      <c r="D53" s="23" t="s">
        <v>1162</v>
      </c>
      <c r="E53" s="23">
        <v>1</v>
      </c>
      <c r="F53" s="24">
        <v>540</v>
      </c>
      <c r="G53" s="23">
        <v>300</v>
      </c>
      <c r="H53" s="23" t="s">
        <v>8087</v>
      </c>
      <c r="I53" s="27"/>
      <c r="J53" s="23" t="s">
        <v>4978</v>
      </c>
      <c r="K53" s="25" t="s">
        <v>1557</v>
      </c>
      <c r="L53" s="25"/>
      <c r="M53" s="143"/>
      <c r="N53" s="45"/>
      <c r="O53" s="45"/>
      <c r="P53" s="140"/>
      <c r="Q53" s="46"/>
    </row>
    <row r="54" spans="1:20">
      <c r="A54" s="23">
        <v>50</v>
      </c>
      <c r="B54" s="23" t="s">
        <v>2684</v>
      </c>
      <c r="C54" s="23" t="s">
        <v>2744</v>
      </c>
      <c r="D54" s="23" t="s">
        <v>1187</v>
      </c>
      <c r="E54" s="23" t="s">
        <v>8163</v>
      </c>
      <c r="F54" s="24">
        <v>4000</v>
      </c>
      <c r="G54" s="23">
        <v>32</v>
      </c>
      <c r="H54" s="23" t="s">
        <v>8076</v>
      </c>
      <c r="I54" s="27"/>
      <c r="J54" s="23" t="s">
        <v>4935</v>
      </c>
      <c r="K54" s="25" t="s">
        <v>1557</v>
      </c>
      <c r="L54" s="25"/>
      <c r="M54" s="144"/>
      <c r="N54" s="45"/>
      <c r="O54" s="45"/>
      <c r="P54" s="140"/>
      <c r="Q54" s="46"/>
    </row>
    <row r="55" spans="1:20">
      <c r="A55" s="23">
        <v>51</v>
      </c>
      <c r="B55" s="23" t="s">
        <v>1568</v>
      </c>
      <c r="C55" s="23" t="s">
        <v>2744</v>
      </c>
      <c r="D55" s="23" t="s">
        <v>1187</v>
      </c>
      <c r="E55" s="23" t="s">
        <v>8163</v>
      </c>
      <c r="F55" s="24">
        <v>4000</v>
      </c>
      <c r="G55" s="23">
        <v>20</v>
      </c>
      <c r="H55" s="23" t="s">
        <v>8076</v>
      </c>
      <c r="I55" s="27"/>
      <c r="J55" s="23" t="s">
        <v>4935</v>
      </c>
      <c r="K55" s="25" t="s">
        <v>1557</v>
      </c>
      <c r="L55" s="25"/>
      <c r="M55" s="143"/>
      <c r="N55" s="45"/>
      <c r="O55" s="45"/>
      <c r="P55" s="140"/>
      <c r="Q55" s="46"/>
    </row>
    <row r="56" spans="1:20" ht="38.25">
      <c r="A56" s="23">
        <v>52</v>
      </c>
      <c r="B56" s="23" t="s">
        <v>1571</v>
      </c>
      <c r="C56" s="23" t="s">
        <v>1572</v>
      </c>
      <c r="D56" s="23" t="s">
        <v>1421</v>
      </c>
      <c r="E56" s="23">
        <v>1</v>
      </c>
      <c r="F56" s="24">
        <v>2000</v>
      </c>
      <c r="G56" s="23">
        <v>426</v>
      </c>
      <c r="H56" s="23" t="s">
        <v>8087</v>
      </c>
      <c r="I56" s="27"/>
      <c r="J56" s="23" t="s">
        <v>70</v>
      </c>
      <c r="K56" s="124" t="s">
        <v>1557</v>
      </c>
      <c r="L56" s="124"/>
      <c r="M56" s="143"/>
      <c r="N56" s="45"/>
      <c r="O56" s="45"/>
      <c r="P56" s="140"/>
      <c r="Q56" s="46"/>
    </row>
    <row r="57" spans="1:20" ht="63.75">
      <c r="A57" s="23">
        <v>53</v>
      </c>
      <c r="B57" s="23" t="s">
        <v>3881</v>
      </c>
      <c r="C57" s="23" t="s">
        <v>10224</v>
      </c>
      <c r="D57" s="23" t="s">
        <v>1187</v>
      </c>
      <c r="E57" s="23" t="s">
        <v>8163</v>
      </c>
      <c r="F57" s="24">
        <v>6000</v>
      </c>
      <c r="G57" s="23">
        <v>192</v>
      </c>
      <c r="H57" s="23" t="s">
        <v>8076</v>
      </c>
      <c r="I57" s="27"/>
      <c r="J57" s="23" t="s">
        <v>1188</v>
      </c>
      <c r="K57" s="25" t="s">
        <v>1557</v>
      </c>
      <c r="L57" s="25"/>
      <c r="M57" s="143"/>
      <c r="N57" s="45"/>
      <c r="O57" s="45"/>
      <c r="P57" s="140"/>
      <c r="Q57" s="46"/>
    </row>
    <row r="58" spans="1:20" ht="63.75">
      <c r="A58" s="23">
        <v>54</v>
      </c>
      <c r="B58" s="23" t="s">
        <v>5025</v>
      </c>
      <c r="C58" s="23" t="s">
        <v>7594</v>
      </c>
      <c r="D58" s="23" t="s">
        <v>1187</v>
      </c>
      <c r="E58" s="23" t="s">
        <v>8163</v>
      </c>
      <c r="F58" s="24">
        <v>6000</v>
      </c>
      <c r="G58" s="23">
        <v>224</v>
      </c>
      <c r="H58" s="23" t="s">
        <v>8076</v>
      </c>
      <c r="I58" s="27"/>
      <c r="J58" s="23" t="s">
        <v>1188</v>
      </c>
      <c r="K58" s="25" t="s">
        <v>1557</v>
      </c>
      <c r="L58" s="25"/>
      <c r="M58" s="143"/>
      <c r="N58" s="45"/>
      <c r="O58" s="45"/>
      <c r="P58" s="140"/>
      <c r="Q58" s="46"/>
    </row>
    <row r="59" spans="1:20" ht="102">
      <c r="A59" s="23">
        <v>55</v>
      </c>
      <c r="B59" s="23" t="s">
        <v>6137</v>
      </c>
      <c r="C59" s="23" t="s">
        <v>2744</v>
      </c>
      <c r="D59" s="23" t="s">
        <v>1187</v>
      </c>
      <c r="E59" s="23">
        <v>1</v>
      </c>
      <c r="F59" s="24">
        <v>1050</v>
      </c>
      <c r="G59" s="23">
        <v>544</v>
      </c>
      <c r="H59" s="23" t="s">
        <v>8087</v>
      </c>
      <c r="I59" s="27"/>
      <c r="J59" s="23" t="s">
        <v>4935</v>
      </c>
      <c r="K59" s="25" t="s">
        <v>1557</v>
      </c>
      <c r="L59" s="25"/>
      <c r="M59" s="143"/>
      <c r="N59" s="45"/>
      <c r="O59" s="45"/>
      <c r="P59" s="140"/>
      <c r="Q59" s="46"/>
    </row>
    <row r="60" spans="1:20" ht="51">
      <c r="A60" s="23">
        <v>56</v>
      </c>
      <c r="B60" s="23" t="s">
        <v>7484</v>
      </c>
      <c r="C60" s="23" t="s">
        <v>2744</v>
      </c>
      <c r="D60" s="23" t="s">
        <v>1187</v>
      </c>
      <c r="E60" s="23">
        <v>1</v>
      </c>
      <c r="F60" s="24">
        <v>700</v>
      </c>
      <c r="G60" s="23">
        <v>172</v>
      </c>
      <c r="H60" s="23" t="s">
        <v>8087</v>
      </c>
      <c r="I60" s="27"/>
      <c r="J60" s="23" t="s">
        <v>4935</v>
      </c>
      <c r="K60" s="25" t="s">
        <v>1557</v>
      </c>
      <c r="L60" s="25"/>
      <c r="M60" s="143"/>
      <c r="N60" s="45"/>
      <c r="O60" s="45"/>
      <c r="P60" s="140"/>
      <c r="Q60" s="46"/>
    </row>
    <row r="61" spans="1:20" ht="38.25">
      <c r="A61" s="23">
        <v>57</v>
      </c>
      <c r="B61" s="23" t="s">
        <v>7485</v>
      </c>
      <c r="C61" s="23" t="s">
        <v>2744</v>
      </c>
      <c r="D61" s="23" t="s">
        <v>1187</v>
      </c>
      <c r="E61" s="23" t="s">
        <v>8163</v>
      </c>
      <c r="F61" s="24">
        <v>600</v>
      </c>
      <c r="G61" s="23">
        <v>168</v>
      </c>
      <c r="H61" s="23" t="s">
        <v>8076</v>
      </c>
      <c r="I61" s="27"/>
      <c r="J61" s="23" t="s">
        <v>4935</v>
      </c>
      <c r="K61" s="25" t="s">
        <v>1557</v>
      </c>
      <c r="L61" s="25"/>
      <c r="M61" s="144"/>
      <c r="N61" s="45"/>
      <c r="O61" s="45"/>
      <c r="P61" s="140"/>
      <c r="Q61" s="46"/>
    </row>
    <row r="62" spans="1:20" ht="114.75">
      <c r="A62" s="23">
        <v>58</v>
      </c>
      <c r="B62" s="23" t="s">
        <v>6407</v>
      </c>
      <c r="C62" s="23" t="s">
        <v>2744</v>
      </c>
      <c r="D62" s="23" t="s">
        <v>1187</v>
      </c>
      <c r="E62" s="23">
        <v>1</v>
      </c>
      <c r="F62" s="24">
        <v>620</v>
      </c>
      <c r="G62" s="23">
        <v>180</v>
      </c>
      <c r="H62" s="23" t="s">
        <v>8076</v>
      </c>
      <c r="I62" s="27"/>
      <c r="J62" s="23" t="s">
        <v>4935</v>
      </c>
      <c r="K62" s="25" t="s">
        <v>1557</v>
      </c>
      <c r="L62" s="25"/>
      <c r="M62" s="143"/>
      <c r="N62" s="45"/>
      <c r="O62" s="45"/>
      <c r="P62" s="140"/>
      <c r="Q62" s="46"/>
    </row>
    <row r="63" spans="1:20" ht="51">
      <c r="A63" s="23">
        <v>59</v>
      </c>
      <c r="B63" s="23" t="s">
        <v>6408</v>
      </c>
      <c r="C63" s="23" t="s">
        <v>6409</v>
      </c>
      <c r="D63" s="23" t="s">
        <v>1187</v>
      </c>
      <c r="E63" s="23">
        <v>1</v>
      </c>
      <c r="F63" s="24">
        <v>500</v>
      </c>
      <c r="G63" s="23">
        <v>360</v>
      </c>
      <c r="H63" s="23" t="s">
        <v>8087</v>
      </c>
      <c r="I63" s="27"/>
      <c r="J63" s="23" t="s">
        <v>4978</v>
      </c>
      <c r="K63" s="124" t="s">
        <v>1557</v>
      </c>
      <c r="L63" s="124"/>
      <c r="M63" s="143"/>
      <c r="N63" s="45"/>
      <c r="O63" s="45"/>
      <c r="P63" s="140"/>
      <c r="Q63" s="46"/>
      <c r="R63" s="142"/>
      <c r="S63" s="142"/>
      <c r="T63" s="142"/>
    </row>
    <row r="64" spans="1:20" ht="38.25">
      <c r="A64" s="23">
        <v>60</v>
      </c>
      <c r="B64" s="23" t="s">
        <v>6410</v>
      </c>
      <c r="C64" s="23" t="s">
        <v>6411</v>
      </c>
      <c r="D64" s="23" t="s">
        <v>1187</v>
      </c>
      <c r="E64" s="23">
        <v>1</v>
      </c>
      <c r="F64" s="24">
        <v>500</v>
      </c>
      <c r="G64" s="23">
        <v>232</v>
      </c>
      <c r="H64" s="23" t="s">
        <v>8076</v>
      </c>
      <c r="I64" s="27"/>
      <c r="J64" s="23" t="s">
        <v>4978</v>
      </c>
      <c r="K64" s="25" t="s">
        <v>1557</v>
      </c>
      <c r="L64" s="25"/>
      <c r="M64" s="144"/>
      <c r="N64" s="45"/>
      <c r="O64" s="45"/>
      <c r="P64" s="140"/>
      <c r="Q64" s="46"/>
    </row>
    <row r="65" spans="1:20" ht="38.25">
      <c r="A65" s="23">
        <v>61</v>
      </c>
      <c r="B65" s="23" t="s">
        <v>6412</v>
      </c>
      <c r="C65" s="23" t="s">
        <v>6413</v>
      </c>
      <c r="D65" s="23" t="s">
        <v>1187</v>
      </c>
      <c r="E65" s="23">
        <v>1</v>
      </c>
      <c r="F65" s="24">
        <v>1460</v>
      </c>
      <c r="G65" s="23">
        <v>240</v>
      </c>
      <c r="H65" s="23" t="s">
        <v>8087</v>
      </c>
      <c r="I65" s="27"/>
      <c r="J65" s="23" t="s">
        <v>1193</v>
      </c>
      <c r="K65" s="25" t="s">
        <v>1557</v>
      </c>
      <c r="L65" s="25"/>
      <c r="M65" s="144"/>
      <c r="N65" s="45"/>
      <c r="O65" s="45"/>
      <c r="P65" s="140"/>
      <c r="Q65" s="46"/>
    </row>
    <row r="66" spans="1:20" ht="51">
      <c r="A66" s="23">
        <v>62</v>
      </c>
      <c r="B66" s="23" t="s">
        <v>7496</v>
      </c>
      <c r="C66" s="23" t="s">
        <v>7497</v>
      </c>
      <c r="D66" s="23" t="s">
        <v>1187</v>
      </c>
      <c r="E66" s="23">
        <v>1</v>
      </c>
      <c r="F66" s="24">
        <v>500</v>
      </c>
      <c r="G66" s="23">
        <v>348</v>
      </c>
      <c r="H66" s="23" t="s">
        <v>8087</v>
      </c>
      <c r="I66" s="27"/>
      <c r="J66" s="23" t="s">
        <v>4935</v>
      </c>
      <c r="K66" s="124" t="s">
        <v>1557</v>
      </c>
      <c r="L66" s="124"/>
      <c r="M66" s="144"/>
      <c r="N66" s="45"/>
      <c r="O66" s="45"/>
      <c r="P66" s="140"/>
      <c r="Q66" s="46"/>
    </row>
    <row r="67" spans="1:20" ht="102">
      <c r="A67" s="23">
        <v>63</v>
      </c>
      <c r="B67" s="23" t="s">
        <v>8326</v>
      </c>
      <c r="C67" s="23" t="s">
        <v>6874</v>
      </c>
      <c r="D67" s="23" t="s">
        <v>1187</v>
      </c>
      <c r="E67" s="23">
        <v>1</v>
      </c>
      <c r="F67" s="24">
        <v>1120</v>
      </c>
      <c r="G67" s="23">
        <v>276</v>
      </c>
      <c r="H67" s="23" t="s">
        <v>8087</v>
      </c>
      <c r="I67" s="27"/>
      <c r="J67" s="23" t="s">
        <v>4935</v>
      </c>
      <c r="K67" s="124" t="s">
        <v>1557</v>
      </c>
      <c r="L67" s="124"/>
      <c r="M67" s="143"/>
      <c r="N67" s="45"/>
      <c r="O67" s="45"/>
      <c r="P67" s="140"/>
      <c r="Q67" s="46"/>
    </row>
    <row r="68" spans="1:20" ht="51">
      <c r="A68" s="23">
        <v>64</v>
      </c>
      <c r="B68" s="23" t="s">
        <v>1648</v>
      </c>
      <c r="C68" s="23" t="s">
        <v>1649</v>
      </c>
      <c r="D68" s="23" t="s">
        <v>1187</v>
      </c>
      <c r="E68" s="23">
        <v>1</v>
      </c>
      <c r="F68" s="24">
        <v>740</v>
      </c>
      <c r="G68" s="23">
        <v>114</v>
      </c>
      <c r="H68" s="23" t="s">
        <v>8076</v>
      </c>
      <c r="I68" s="27"/>
      <c r="J68" s="23" t="s">
        <v>1650</v>
      </c>
      <c r="K68" s="25" t="s">
        <v>1557</v>
      </c>
      <c r="L68" s="25"/>
      <c r="M68" s="143"/>
      <c r="N68" s="45"/>
      <c r="O68" s="45"/>
      <c r="P68" s="140"/>
      <c r="Q68" s="46"/>
      <c r="R68" s="142"/>
      <c r="S68" s="142"/>
      <c r="T68" s="142"/>
    </row>
    <row r="69" spans="1:20" ht="51">
      <c r="A69" s="23">
        <v>65</v>
      </c>
      <c r="B69" s="23" t="s">
        <v>568</v>
      </c>
      <c r="C69" s="23" t="s">
        <v>569</v>
      </c>
      <c r="D69" s="23" t="s">
        <v>1187</v>
      </c>
      <c r="E69" s="23">
        <v>1</v>
      </c>
      <c r="F69" s="24">
        <v>550</v>
      </c>
      <c r="G69" s="23">
        <v>304</v>
      </c>
      <c r="H69" s="23" t="s">
        <v>8087</v>
      </c>
      <c r="I69" s="27"/>
      <c r="J69" s="23" t="s">
        <v>4978</v>
      </c>
      <c r="K69" s="25" t="s">
        <v>1557</v>
      </c>
      <c r="L69" s="25"/>
      <c r="M69" s="143"/>
      <c r="N69" s="45"/>
      <c r="O69" s="45"/>
      <c r="P69" s="140"/>
      <c r="Q69" s="46"/>
    </row>
    <row r="70" spans="1:20" ht="51">
      <c r="A70" s="23">
        <v>66</v>
      </c>
      <c r="B70" s="23" t="s">
        <v>570</v>
      </c>
      <c r="C70" s="23" t="s">
        <v>553</v>
      </c>
      <c r="D70" s="23" t="s">
        <v>1187</v>
      </c>
      <c r="E70" s="23">
        <v>1</v>
      </c>
      <c r="F70" s="24">
        <v>470</v>
      </c>
      <c r="G70" s="23">
        <v>232</v>
      </c>
      <c r="H70" s="23" t="s">
        <v>8087</v>
      </c>
      <c r="I70" s="27"/>
      <c r="J70" s="23" t="s">
        <v>4978</v>
      </c>
      <c r="K70" s="25" t="s">
        <v>1557</v>
      </c>
      <c r="L70" s="25"/>
      <c r="M70" s="143"/>
      <c r="N70" s="45"/>
      <c r="O70" s="45"/>
      <c r="P70" s="140"/>
      <c r="Q70" s="46"/>
    </row>
    <row r="71" spans="1:20" ht="25.5">
      <c r="A71" s="23">
        <v>67</v>
      </c>
      <c r="B71" s="23" t="s">
        <v>5088</v>
      </c>
      <c r="C71" s="23" t="s">
        <v>5089</v>
      </c>
      <c r="D71" s="23" t="s">
        <v>1187</v>
      </c>
      <c r="E71" s="23">
        <v>1</v>
      </c>
      <c r="F71" s="24">
        <v>730</v>
      </c>
      <c r="G71" s="23">
        <v>424</v>
      </c>
      <c r="H71" s="23" t="s">
        <v>8087</v>
      </c>
      <c r="I71" s="27"/>
      <c r="J71" s="23" t="s">
        <v>1193</v>
      </c>
      <c r="K71" s="25" t="s">
        <v>1557</v>
      </c>
      <c r="L71" s="25"/>
      <c r="M71" s="143"/>
      <c r="N71" s="45"/>
      <c r="O71" s="45"/>
      <c r="P71" s="140"/>
      <c r="Q71" s="46"/>
    </row>
    <row r="72" spans="1:20" ht="38.25">
      <c r="A72" s="23">
        <v>68</v>
      </c>
      <c r="B72" s="23" t="s">
        <v>3953</v>
      </c>
      <c r="C72" s="23" t="s">
        <v>3954</v>
      </c>
      <c r="D72" s="23" t="s">
        <v>1187</v>
      </c>
      <c r="E72" s="23">
        <v>1</v>
      </c>
      <c r="F72" s="24">
        <v>750</v>
      </c>
      <c r="G72" s="23">
        <v>284</v>
      </c>
      <c r="H72" s="23" t="s">
        <v>8076</v>
      </c>
      <c r="I72" s="27"/>
      <c r="J72" s="23" t="s">
        <v>4935</v>
      </c>
      <c r="K72" s="25" t="s">
        <v>1557</v>
      </c>
      <c r="L72" s="25"/>
      <c r="M72" s="143"/>
      <c r="N72" s="45"/>
      <c r="O72" s="45"/>
      <c r="P72" s="140"/>
      <c r="Q72" s="46"/>
    </row>
    <row r="73" spans="1:20" ht="38.25">
      <c r="A73" s="23">
        <v>69</v>
      </c>
      <c r="B73" s="23" t="s">
        <v>7718</v>
      </c>
      <c r="C73" s="23" t="s">
        <v>10224</v>
      </c>
      <c r="D73" s="23" t="s">
        <v>1162</v>
      </c>
      <c r="E73" s="23">
        <v>1</v>
      </c>
      <c r="F73" s="24">
        <v>3000</v>
      </c>
      <c r="G73" s="23">
        <v>380</v>
      </c>
      <c r="H73" s="23" t="s">
        <v>8087</v>
      </c>
      <c r="I73" s="174"/>
      <c r="J73" s="23" t="s">
        <v>60</v>
      </c>
      <c r="K73" s="25" t="s">
        <v>1557</v>
      </c>
      <c r="L73" s="25"/>
      <c r="M73" s="143"/>
      <c r="N73" s="45"/>
      <c r="O73" s="45"/>
      <c r="P73" s="140"/>
      <c r="Q73" s="46"/>
    </row>
    <row r="74" spans="1:20" ht="38.25">
      <c r="A74" s="23">
        <v>70</v>
      </c>
      <c r="B74" s="23" t="s">
        <v>1651</v>
      </c>
      <c r="C74" s="23" t="s">
        <v>559</v>
      </c>
      <c r="D74" s="23" t="s">
        <v>1162</v>
      </c>
      <c r="E74" s="23">
        <v>1</v>
      </c>
      <c r="F74" s="24">
        <v>330</v>
      </c>
      <c r="G74" s="23">
        <v>252</v>
      </c>
      <c r="H74" s="23" t="s">
        <v>8087</v>
      </c>
      <c r="I74" s="27"/>
      <c r="J74" s="23" t="s">
        <v>1193</v>
      </c>
      <c r="K74" s="25" t="s">
        <v>567</v>
      </c>
      <c r="L74" s="25"/>
      <c r="M74" s="143"/>
      <c r="N74" s="45"/>
      <c r="O74" s="45"/>
      <c r="P74" s="140"/>
      <c r="Q74" s="46"/>
    </row>
    <row r="75" spans="1:20" ht="38.25">
      <c r="A75" s="23">
        <v>71</v>
      </c>
      <c r="B75" s="23" t="s">
        <v>554</v>
      </c>
      <c r="C75" s="23" t="s">
        <v>555</v>
      </c>
      <c r="D75" s="23" t="s">
        <v>1162</v>
      </c>
      <c r="E75" s="23">
        <v>1</v>
      </c>
      <c r="F75" s="24">
        <v>500</v>
      </c>
      <c r="G75" s="23">
        <v>240</v>
      </c>
      <c r="H75" s="23" t="s">
        <v>2161</v>
      </c>
      <c r="I75" s="27"/>
      <c r="J75" s="23" t="s">
        <v>70</v>
      </c>
      <c r="K75" s="25" t="s">
        <v>567</v>
      </c>
      <c r="L75" s="25"/>
      <c r="M75" s="143"/>
      <c r="N75" s="45"/>
      <c r="O75" s="45"/>
      <c r="P75" s="140"/>
      <c r="Q75" s="46"/>
    </row>
    <row r="76" spans="1:20" ht="38.25">
      <c r="A76" s="23">
        <v>72</v>
      </c>
      <c r="B76" s="23" t="s">
        <v>1044</v>
      </c>
      <c r="C76" s="23" t="s">
        <v>1045</v>
      </c>
      <c r="D76" s="23" t="s">
        <v>1187</v>
      </c>
      <c r="E76" s="23">
        <v>1</v>
      </c>
      <c r="F76" s="24">
        <v>1000</v>
      </c>
      <c r="G76" s="23">
        <v>300</v>
      </c>
      <c r="H76" s="23" t="s">
        <v>8087</v>
      </c>
      <c r="I76" s="27"/>
      <c r="J76" s="23" t="s">
        <v>70</v>
      </c>
      <c r="K76" s="25" t="s">
        <v>567</v>
      </c>
      <c r="L76" s="25"/>
      <c r="M76" s="143"/>
      <c r="N76" s="45"/>
      <c r="O76" s="45"/>
      <c r="P76" s="140"/>
      <c r="Q76" s="46"/>
    </row>
    <row r="77" spans="1:20" ht="38.25">
      <c r="A77" s="23">
        <v>73</v>
      </c>
      <c r="B77" s="23" t="s">
        <v>1046</v>
      </c>
      <c r="C77" s="23" t="s">
        <v>6874</v>
      </c>
      <c r="D77" s="23" t="s">
        <v>1187</v>
      </c>
      <c r="E77" s="23">
        <v>1</v>
      </c>
      <c r="F77" s="24">
        <v>800</v>
      </c>
      <c r="G77" s="23">
        <v>312</v>
      </c>
      <c r="H77" s="23" t="s">
        <v>8076</v>
      </c>
      <c r="I77" s="27"/>
      <c r="J77" s="23" t="s">
        <v>4935</v>
      </c>
      <c r="K77" s="25" t="s">
        <v>567</v>
      </c>
      <c r="L77" s="25"/>
      <c r="M77" s="144"/>
      <c r="N77" s="45"/>
      <c r="O77" s="45"/>
      <c r="P77" s="140"/>
      <c r="Q77" s="46"/>
    </row>
    <row r="78" spans="1:20" ht="76.5">
      <c r="A78" s="23">
        <v>74</v>
      </c>
      <c r="B78" s="23" t="s">
        <v>7263</v>
      </c>
      <c r="C78" s="23" t="s">
        <v>7264</v>
      </c>
      <c r="D78" s="23" t="s">
        <v>1187</v>
      </c>
      <c r="E78" s="23">
        <v>1</v>
      </c>
      <c r="F78" s="24">
        <v>2000</v>
      </c>
      <c r="G78" s="23">
        <v>28</v>
      </c>
      <c r="H78" s="23" t="s">
        <v>8076</v>
      </c>
      <c r="I78" s="27"/>
      <c r="J78" s="23" t="s">
        <v>4978</v>
      </c>
      <c r="K78" s="25" t="s">
        <v>567</v>
      </c>
      <c r="L78" s="25"/>
      <c r="M78" s="144"/>
      <c r="N78" s="45"/>
      <c r="O78" s="45"/>
      <c r="P78" s="140"/>
      <c r="Q78" s="46"/>
    </row>
    <row r="79" spans="1:20" ht="25.5">
      <c r="A79" s="23">
        <v>75</v>
      </c>
      <c r="B79" s="23" t="s">
        <v>7265</v>
      </c>
      <c r="C79" s="23" t="s">
        <v>555</v>
      </c>
      <c r="D79" s="23" t="s">
        <v>1162</v>
      </c>
      <c r="E79" s="23">
        <v>1</v>
      </c>
      <c r="F79" s="24">
        <v>500</v>
      </c>
      <c r="G79" s="23">
        <v>600</v>
      </c>
      <c r="H79" s="23" t="s">
        <v>2161</v>
      </c>
      <c r="I79" s="27"/>
      <c r="J79" s="23" t="s">
        <v>70</v>
      </c>
      <c r="K79" s="25" t="s">
        <v>567</v>
      </c>
      <c r="L79" s="25"/>
      <c r="M79" s="143"/>
      <c r="N79" s="45"/>
      <c r="O79" s="45"/>
      <c r="P79" s="140"/>
      <c r="Q79" s="46"/>
      <c r="R79" s="142"/>
      <c r="S79" s="142"/>
      <c r="T79" s="142"/>
    </row>
    <row r="80" spans="1:20" ht="51">
      <c r="A80" s="23">
        <v>76</v>
      </c>
      <c r="B80" s="23" t="s">
        <v>7266</v>
      </c>
      <c r="C80" s="23" t="s">
        <v>7267</v>
      </c>
      <c r="D80" s="23" t="s">
        <v>1187</v>
      </c>
      <c r="E80" s="23">
        <v>1</v>
      </c>
      <c r="F80" s="24">
        <v>570</v>
      </c>
      <c r="G80" s="23">
        <v>232</v>
      </c>
      <c r="H80" s="23" t="s">
        <v>8087</v>
      </c>
      <c r="I80" s="27"/>
      <c r="J80" s="23" t="s">
        <v>4978</v>
      </c>
      <c r="K80" s="25" t="s">
        <v>567</v>
      </c>
      <c r="L80" s="25"/>
      <c r="M80" s="144"/>
      <c r="N80" s="45"/>
      <c r="O80" s="45"/>
      <c r="P80" s="140"/>
      <c r="Q80" s="46"/>
      <c r="R80" s="142"/>
      <c r="S80" s="142"/>
      <c r="T80" s="142"/>
    </row>
    <row r="81" spans="1:20" ht="38.25">
      <c r="A81" s="23">
        <v>77</v>
      </c>
      <c r="B81" s="23" t="s">
        <v>558</v>
      </c>
      <c r="C81" s="23" t="s">
        <v>545</v>
      </c>
      <c r="D81" s="23" t="s">
        <v>1421</v>
      </c>
      <c r="E81" s="23">
        <v>1</v>
      </c>
      <c r="F81" s="24">
        <v>800</v>
      </c>
      <c r="G81" s="23">
        <v>236</v>
      </c>
      <c r="H81" s="23" t="s">
        <v>8087</v>
      </c>
      <c r="I81" s="27"/>
      <c r="J81" s="23" t="s">
        <v>60</v>
      </c>
      <c r="K81" s="124" t="s">
        <v>567</v>
      </c>
      <c r="L81" s="124"/>
      <c r="M81" s="143"/>
      <c r="N81" s="45"/>
      <c r="O81" s="45"/>
      <c r="P81" s="140"/>
      <c r="Q81" s="46"/>
      <c r="R81" s="142"/>
      <c r="S81" s="142"/>
      <c r="T81" s="142"/>
    </row>
    <row r="82" spans="1:20" ht="38.25">
      <c r="A82" s="23">
        <v>78</v>
      </c>
      <c r="B82" s="23" t="s">
        <v>6412</v>
      </c>
      <c r="C82" s="23" t="s">
        <v>546</v>
      </c>
      <c r="D82" s="23" t="s">
        <v>1187</v>
      </c>
      <c r="E82" s="23">
        <v>1</v>
      </c>
      <c r="F82" s="24">
        <v>1500</v>
      </c>
      <c r="G82" s="23">
        <v>240</v>
      </c>
      <c r="H82" s="23" t="s">
        <v>8087</v>
      </c>
      <c r="I82" s="27"/>
      <c r="J82" s="23" t="s">
        <v>1193</v>
      </c>
      <c r="K82" s="25" t="s">
        <v>567</v>
      </c>
      <c r="L82" s="25"/>
      <c r="M82" s="143"/>
      <c r="N82" s="45"/>
      <c r="O82" s="45"/>
      <c r="P82" s="140"/>
      <c r="Q82" s="46"/>
      <c r="R82" s="142"/>
      <c r="S82" s="142"/>
      <c r="T82" s="142"/>
    </row>
    <row r="83" spans="1:20" ht="63.75">
      <c r="A83" s="23">
        <v>79</v>
      </c>
      <c r="B83" s="23" t="s">
        <v>1040</v>
      </c>
      <c r="C83" s="23" t="s">
        <v>1041</v>
      </c>
      <c r="D83" s="23" t="s">
        <v>1187</v>
      </c>
      <c r="E83" s="23">
        <v>1</v>
      </c>
      <c r="F83" s="24">
        <v>600</v>
      </c>
      <c r="G83" s="23">
        <v>236</v>
      </c>
      <c r="H83" s="23" t="s">
        <v>8087</v>
      </c>
      <c r="I83" s="27"/>
      <c r="J83" s="23" t="s">
        <v>1193</v>
      </c>
      <c r="K83" s="124" t="s">
        <v>567</v>
      </c>
      <c r="L83" s="124"/>
      <c r="M83" s="143"/>
      <c r="N83" s="45"/>
      <c r="O83" s="45"/>
      <c r="P83" s="140"/>
      <c r="Q83" s="46"/>
      <c r="R83" s="142"/>
      <c r="S83" s="142"/>
      <c r="T83" s="142"/>
    </row>
    <row r="84" spans="1:20" ht="38.25">
      <c r="A84" s="23">
        <v>80</v>
      </c>
      <c r="B84" s="23" t="s">
        <v>5090</v>
      </c>
      <c r="C84" s="23" t="s">
        <v>5091</v>
      </c>
      <c r="D84" s="23" t="s">
        <v>1187</v>
      </c>
      <c r="E84" s="23">
        <v>1</v>
      </c>
      <c r="F84" s="24">
        <v>400</v>
      </c>
      <c r="G84" s="23">
        <v>508</v>
      </c>
      <c r="H84" s="23" t="s">
        <v>8087</v>
      </c>
      <c r="I84" s="27"/>
      <c r="J84" s="23" t="s">
        <v>1193</v>
      </c>
      <c r="K84" s="25" t="s">
        <v>567</v>
      </c>
      <c r="L84" s="25"/>
      <c r="M84" s="143"/>
      <c r="N84" s="45"/>
      <c r="O84" s="45"/>
      <c r="P84" s="140"/>
      <c r="Q84" s="46"/>
    </row>
    <row r="85" spans="1:20" ht="25.5">
      <c r="A85" s="23">
        <v>81</v>
      </c>
      <c r="B85" s="23" t="s">
        <v>5092</v>
      </c>
      <c r="C85" s="23" t="s">
        <v>2792</v>
      </c>
      <c r="D85" s="23" t="s">
        <v>1421</v>
      </c>
      <c r="E85" s="23">
        <v>1</v>
      </c>
      <c r="F85" s="24">
        <v>1500</v>
      </c>
      <c r="G85" s="23">
        <v>204</v>
      </c>
      <c r="H85" s="23" t="s">
        <v>8087</v>
      </c>
      <c r="I85" s="27"/>
      <c r="J85" s="23" t="s">
        <v>1193</v>
      </c>
      <c r="K85" s="25" t="s">
        <v>567</v>
      </c>
      <c r="L85" s="25"/>
      <c r="M85" s="141"/>
      <c r="N85" s="45"/>
      <c r="O85" s="45"/>
      <c r="P85" s="140"/>
      <c r="Q85" s="46"/>
    </row>
    <row r="86" spans="1:20" ht="63.75">
      <c r="A86" s="23">
        <v>82</v>
      </c>
      <c r="B86" s="23" t="s">
        <v>2793</v>
      </c>
      <c r="C86" s="23" t="s">
        <v>2794</v>
      </c>
      <c r="D86" s="23" t="s">
        <v>1162</v>
      </c>
      <c r="E86" s="23">
        <v>1</v>
      </c>
      <c r="F86" s="24">
        <v>1600</v>
      </c>
      <c r="G86" s="23">
        <v>1404</v>
      </c>
      <c r="H86" s="23" t="s">
        <v>2161</v>
      </c>
      <c r="I86" s="27"/>
      <c r="J86" s="23" t="s">
        <v>4935</v>
      </c>
      <c r="K86" s="25" t="s">
        <v>567</v>
      </c>
      <c r="L86" s="25"/>
      <c r="M86" s="143"/>
      <c r="N86" s="45"/>
      <c r="O86" s="45"/>
      <c r="P86" s="140"/>
      <c r="Q86" s="46"/>
    </row>
    <row r="87" spans="1:20" ht="25.5">
      <c r="A87" s="23">
        <v>83</v>
      </c>
      <c r="B87" s="23" t="s">
        <v>3950</v>
      </c>
      <c r="C87" s="23" t="s">
        <v>6874</v>
      </c>
      <c r="D87" s="23" t="s">
        <v>1187</v>
      </c>
      <c r="E87" s="23" t="s">
        <v>8163</v>
      </c>
      <c r="F87" s="24">
        <v>2000</v>
      </c>
      <c r="G87" s="23">
        <v>60</v>
      </c>
      <c r="H87" s="23" t="s">
        <v>8076</v>
      </c>
      <c r="I87" s="27"/>
      <c r="J87" s="23" t="s">
        <v>4935</v>
      </c>
      <c r="K87" s="25" t="s">
        <v>567</v>
      </c>
      <c r="L87" s="25"/>
      <c r="M87" s="141"/>
      <c r="N87" s="45"/>
      <c r="O87" s="45"/>
      <c r="P87" s="140"/>
      <c r="Q87" s="46"/>
    </row>
    <row r="88" spans="1:20">
      <c r="A88" s="23">
        <v>84</v>
      </c>
      <c r="B88" s="23" t="s">
        <v>10319</v>
      </c>
      <c r="C88" s="23" t="s">
        <v>9170</v>
      </c>
      <c r="D88" s="23" t="s">
        <v>1187</v>
      </c>
      <c r="E88" s="23" t="s">
        <v>8163</v>
      </c>
      <c r="F88" s="24">
        <v>4000</v>
      </c>
      <c r="G88" s="23">
        <v>60</v>
      </c>
      <c r="H88" s="23" t="s">
        <v>8076</v>
      </c>
      <c r="I88" s="27"/>
      <c r="J88" s="23" t="s">
        <v>4935</v>
      </c>
      <c r="K88" s="29" t="s">
        <v>567</v>
      </c>
      <c r="L88" s="29"/>
      <c r="M88" s="143"/>
      <c r="N88" s="45"/>
      <c r="O88" s="45"/>
      <c r="P88" s="140"/>
      <c r="Q88" s="46"/>
    </row>
    <row r="89" spans="1:20">
      <c r="A89" s="23">
        <v>85</v>
      </c>
      <c r="B89" s="23" t="s">
        <v>3951</v>
      </c>
      <c r="C89" s="23" t="s">
        <v>9170</v>
      </c>
      <c r="D89" s="23" t="s">
        <v>1187</v>
      </c>
      <c r="E89" s="23" t="s">
        <v>8163</v>
      </c>
      <c r="F89" s="24">
        <v>2000</v>
      </c>
      <c r="G89" s="23">
        <v>60</v>
      </c>
      <c r="H89" s="23" t="s">
        <v>8076</v>
      </c>
      <c r="I89" s="27"/>
      <c r="J89" s="23" t="s">
        <v>4935</v>
      </c>
      <c r="K89" s="25" t="s">
        <v>567</v>
      </c>
      <c r="L89" s="25"/>
      <c r="M89" s="143"/>
      <c r="N89" s="45"/>
      <c r="O89" s="45"/>
      <c r="P89" s="140"/>
      <c r="Q89" s="46"/>
    </row>
    <row r="90" spans="1:20" ht="38.25">
      <c r="A90" s="23">
        <v>86</v>
      </c>
      <c r="B90" s="23" t="s">
        <v>3955</v>
      </c>
      <c r="C90" s="23" t="s">
        <v>3956</v>
      </c>
      <c r="D90" s="23" t="s">
        <v>1162</v>
      </c>
      <c r="E90" s="23">
        <v>1</v>
      </c>
      <c r="F90" s="24">
        <v>1000</v>
      </c>
      <c r="G90" s="23">
        <v>400</v>
      </c>
      <c r="H90" s="23" t="s">
        <v>8076</v>
      </c>
      <c r="I90" s="27"/>
      <c r="J90" s="23" t="s">
        <v>4978</v>
      </c>
      <c r="K90" s="25" t="s">
        <v>567</v>
      </c>
      <c r="L90" s="25"/>
      <c r="M90" s="143"/>
      <c r="N90" s="45"/>
      <c r="O90" s="45"/>
      <c r="P90" s="140"/>
      <c r="Q90" s="46"/>
    </row>
    <row r="91" spans="1:20" ht="51">
      <c r="A91" s="23">
        <v>87</v>
      </c>
      <c r="B91" s="23" t="s">
        <v>2790</v>
      </c>
      <c r="C91" s="23" t="s">
        <v>2791</v>
      </c>
      <c r="D91" s="23" t="s">
        <v>1187</v>
      </c>
      <c r="E91" s="23">
        <v>1</v>
      </c>
      <c r="F91" s="24">
        <v>460</v>
      </c>
      <c r="G91" s="23">
        <v>200</v>
      </c>
      <c r="H91" s="23" t="s">
        <v>8076</v>
      </c>
      <c r="I91" s="27"/>
      <c r="J91" s="23" t="s">
        <v>4978</v>
      </c>
      <c r="K91" s="25" t="s">
        <v>567</v>
      </c>
      <c r="L91" s="25"/>
      <c r="M91" s="143"/>
      <c r="N91" s="45"/>
      <c r="O91" s="45"/>
      <c r="P91" s="140"/>
      <c r="Q91" s="46"/>
    </row>
    <row r="92" spans="1:20" ht="25.5">
      <c r="A92" s="23">
        <v>88</v>
      </c>
      <c r="B92" s="23" t="s">
        <v>3996</v>
      </c>
      <c r="C92" s="23" t="s">
        <v>3997</v>
      </c>
      <c r="D92" s="23" t="s">
        <v>1187</v>
      </c>
      <c r="E92" s="23">
        <v>1</v>
      </c>
      <c r="F92" s="24">
        <v>500</v>
      </c>
      <c r="G92" s="23">
        <v>240</v>
      </c>
      <c r="H92" s="23" t="s">
        <v>8087</v>
      </c>
      <c r="I92" s="27"/>
      <c r="J92" s="23" t="s">
        <v>1188</v>
      </c>
      <c r="K92" s="25" t="s">
        <v>567</v>
      </c>
      <c r="L92" s="25"/>
      <c r="M92" s="143"/>
      <c r="N92" s="45"/>
      <c r="O92" s="45"/>
      <c r="P92" s="140"/>
      <c r="Q92" s="46"/>
    </row>
    <row r="93" spans="1:20" ht="38.25">
      <c r="A93" s="23">
        <v>89</v>
      </c>
      <c r="B93" s="23" t="s">
        <v>575</v>
      </c>
      <c r="C93" s="23" t="s">
        <v>576</v>
      </c>
      <c r="D93" s="23" t="s">
        <v>1187</v>
      </c>
      <c r="E93" s="23" t="s">
        <v>8163</v>
      </c>
      <c r="F93" s="24">
        <v>590</v>
      </c>
      <c r="G93" s="23">
        <v>188</v>
      </c>
      <c r="H93" s="23" t="s">
        <v>8087</v>
      </c>
      <c r="I93" s="27"/>
      <c r="J93" s="23" t="s">
        <v>4978</v>
      </c>
      <c r="K93" s="25" t="s">
        <v>567</v>
      </c>
      <c r="L93" s="25"/>
      <c r="M93" s="143"/>
      <c r="N93" s="45"/>
      <c r="O93" s="45"/>
      <c r="P93" s="140"/>
      <c r="Q93" s="46"/>
    </row>
    <row r="94" spans="1:20" ht="38.25">
      <c r="A94" s="23">
        <v>90</v>
      </c>
      <c r="B94" s="23" t="s">
        <v>577</v>
      </c>
      <c r="C94" s="23" t="s">
        <v>578</v>
      </c>
      <c r="D94" s="23" t="s">
        <v>1187</v>
      </c>
      <c r="E94" s="23">
        <v>1</v>
      </c>
      <c r="F94" s="24">
        <v>550</v>
      </c>
      <c r="G94" s="23">
        <v>256</v>
      </c>
      <c r="H94" s="23" t="s">
        <v>8087</v>
      </c>
      <c r="I94" s="27"/>
      <c r="J94" s="23" t="s">
        <v>4978</v>
      </c>
      <c r="K94" s="25" t="s">
        <v>567</v>
      </c>
      <c r="L94" s="25"/>
      <c r="M94" s="143"/>
      <c r="N94" s="45"/>
      <c r="O94" s="45"/>
      <c r="P94" s="140"/>
      <c r="Q94" s="46"/>
    </row>
    <row r="95" spans="1:20" ht="63.75">
      <c r="A95" s="23">
        <v>91</v>
      </c>
      <c r="B95" s="23" t="s">
        <v>2780</v>
      </c>
      <c r="C95" s="23" t="s">
        <v>2794</v>
      </c>
      <c r="D95" s="23" t="s">
        <v>1162</v>
      </c>
      <c r="E95" s="23">
        <v>1</v>
      </c>
      <c r="F95" s="24">
        <v>1600</v>
      </c>
      <c r="G95" s="23">
        <v>1552</v>
      </c>
      <c r="H95" s="23" t="s">
        <v>2161</v>
      </c>
      <c r="I95" s="27"/>
      <c r="J95" s="23" t="s">
        <v>4935</v>
      </c>
      <c r="K95" s="25" t="s">
        <v>567</v>
      </c>
      <c r="L95" s="25"/>
      <c r="M95" s="143"/>
      <c r="N95" s="45"/>
      <c r="O95" s="45"/>
      <c r="P95" s="140"/>
      <c r="Q95" s="46"/>
    </row>
    <row r="96" spans="1:20" ht="38.25">
      <c r="A96" s="23">
        <v>92</v>
      </c>
      <c r="B96" s="23" t="s">
        <v>2781</v>
      </c>
      <c r="C96" s="23" t="s">
        <v>1636</v>
      </c>
      <c r="D96" s="23" t="s">
        <v>10321</v>
      </c>
      <c r="E96" s="23">
        <v>1</v>
      </c>
      <c r="F96" s="24">
        <v>1000</v>
      </c>
      <c r="G96" s="23">
        <v>596</v>
      </c>
      <c r="H96" s="23" t="s">
        <v>2161</v>
      </c>
      <c r="I96" s="27"/>
      <c r="J96" s="23" t="s">
        <v>4978</v>
      </c>
      <c r="K96" s="25" t="s">
        <v>567</v>
      </c>
      <c r="L96" s="25"/>
      <c r="M96" s="143"/>
      <c r="N96" s="45"/>
      <c r="O96" s="45"/>
      <c r="P96" s="140"/>
      <c r="Q96" s="46"/>
    </row>
    <row r="97" spans="1:20" ht="25.5">
      <c r="A97" s="23">
        <v>93</v>
      </c>
      <c r="B97" s="23" t="s">
        <v>1637</v>
      </c>
      <c r="C97" s="23" t="s">
        <v>4078</v>
      </c>
      <c r="D97" s="23" t="s">
        <v>1187</v>
      </c>
      <c r="E97" s="23" t="s">
        <v>8163</v>
      </c>
      <c r="F97" s="24">
        <v>3000</v>
      </c>
      <c r="G97" s="23">
        <v>48</v>
      </c>
      <c r="H97" s="23" t="s">
        <v>1228</v>
      </c>
      <c r="I97" s="27"/>
      <c r="J97" s="23" t="s">
        <v>4978</v>
      </c>
      <c r="K97" s="124" t="s">
        <v>567</v>
      </c>
      <c r="L97" s="124"/>
      <c r="M97" s="144"/>
      <c r="N97" s="45"/>
      <c r="O97" s="45"/>
      <c r="P97" s="140"/>
      <c r="Q97" s="46"/>
    </row>
    <row r="98" spans="1:20" ht="38.25">
      <c r="A98" s="23">
        <v>94</v>
      </c>
      <c r="B98" s="23" t="s">
        <v>1638</v>
      </c>
      <c r="C98" s="23" t="s">
        <v>3256</v>
      </c>
      <c r="D98" s="23" t="s">
        <v>1187</v>
      </c>
      <c r="E98" s="23" t="s">
        <v>8163</v>
      </c>
      <c r="F98" s="24">
        <v>565</v>
      </c>
      <c r="G98" s="23">
        <v>412</v>
      </c>
      <c r="H98" s="23" t="s">
        <v>8087</v>
      </c>
      <c r="I98" s="27"/>
      <c r="J98" s="23" t="s">
        <v>4978</v>
      </c>
      <c r="K98" s="25" t="s">
        <v>567</v>
      </c>
      <c r="L98" s="25"/>
      <c r="M98" s="143"/>
      <c r="N98" s="45"/>
      <c r="O98" s="45"/>
      <c r="P98" s="140"/>
      <c r="Q98" s="46"/>
    </row>
    <row r="99" spans="1:20" ht="51">
      <c r="A99" s="23">
        <v>95</v>
      </c>
      <c r="B99" s="23" t="s">
        <v>2085</v>
      </c>
      <c r="C99" s="23" t="s">
        <v>2086</v>
      </c>
      <c r="D99" s="23" t="s">
        <v>1187</v>
      </c>
      <c r="E99" s="23" t="s">
        <v>8163</v>
      </c>
      <c r="F99" s="24">
        <v>740</v>
      </c>
      <c r="G99" s="23">
        <v>176</v>
      </c>
      <c r="H99" s="23" t="s">
        <v>8076</v>
      </c>
      <c r="I99" s="27"/>
      <c r="J99" s="23" t="s">
        <v>4978</v>
      </c>
      <c r="K99" s="25" t="s">
        <v>567</v>
      </c>
      <c r="L99" s="25"/>
      <c r="M99" s="143"/>
      <c r="N99" s="45"/>
      <c r="O99" s="45"/>
      <c r="P99" s="140"/>
      <c r="Q99" s="46"/>
    </row>
    <row r="100" spans="1:20" ht="51">
      <c r="A100" s="23">
        <v>96</v>
      </c>
      <c r="B100" s="23" t="s">
        <v>980</v>
      </c>
      <c r="C100" s="23" t="s">
        <v>981</v>
      </c>
      <c r="D100" s="23" t="s">
        <v>1187</v>
      </c>
      <c r="E100" s="23" t="s">
        <v>8163</v>
      </c>
      <c r="F100" s="24">
        <v>670</v>
      </c>
      <c r="G100" s="23">
        <v>168</v>
      </c>
      <c r="H100" s="23" t="s">
        <v>8076</v>
      </c>
      <c r="I100" s="27"/>
      <c r="J100" s="23" t="s">
        <v>4978</v>
      </c>
      <c r="K100" s="124" t="s">
        <v>567</v>
      </c>
      <c r="L100" s="124"/>
      <c r="M100" s="144"/>
      <c r="N100" s="45"/>
      <c r="O100" s="45"/>
      <c r="P100" s="140"/>
      <c r="Q100" s="46"/>
    </row>
    <row r="101" spans="1:20" ht="51">
      <c r="A101" s="23">
        <v>97</v>
      </c>
      <c r="B101" s="23" t="s">
        <v>1042</v>
      </c>
      <c r="C101" s="23" t="s">
        <v>6290</v>
      </c>
      <c r="D101" s="23" t="s">
        <v>1187</v>
      </c>
      <c r="E101" s="23" t="s">
        <v>8163</v>
      </c>
      <c r="F101" s="24">
        <v>710</v>
      </c>
      <c r="G101" s="23">
        <v>200</v>
      </c>
      <c r="H101" s="23" t="s">
        <v>7638</v>
      </c>
      <c r="I101" s="27"/>
      <c r="J101" s="23" t="s">
        <v>4978</v>
      </c>
      <c r="K101" s="25" t="s">
        <v>567</v>
      </c>
      <c r="L101" s="25"/>
      <c r="M101" s="143"/>
      <c r="N101" s="45"/>
      <c r="O101" s="45"/>
      <c r="P101" s="140"/>
      <c r="Q101" s="46"/>
    </row>
    <row r="102" spans="1:20" ht="25.5">
      <c r="A102" s="23">
        <v>98</v>
      </c>
      <c r="B102" s="23" t="s">
        <v>6291</v>
      </c>
      <c r="C102" s="23" t="s">
        <v>6292</v>
      </c>
      <c r="D102" s="23" t="s">
        <v>1187</v>
      </c>
      <c r="E102" s="23" t="s">
        <v>8163</v>
      </c>
      <c r="F102" s="24">
        <v>2000</v>
      </c>
      <c r="G102" s="23">
        <v>912</v>
      </c>
      <c r="H102" s="23" t="s">
        <v>2161</v>
      </c>
      <c r="I102" s="27"/>
      <c r="J102" s="23" t="s">
        <v>1193</v>
      </c>
      <c r="K102" s="25" t="s">
        <v>567</v>
      </c>
      <c r="L102" s="25"/>
      <c r="M102" s="143"/>
      <c r="N102" s="45"/>
      <c r="O102" s="45"/>
      <c r="P102" s="140"/>
      <c r="Q102" s="46"/>
      <c r="R102" s="142"/>
      <c r="S102" s="142"/>
      <c r="T102" s="142"/>
    </row>
    <row r="103" spans="1:20" ht="25.5">
      <c r="A103" s="23">
        <v>99</v>
      </c>
      <c r="B103" s="23" t="s">
        <v>6308</v>
      </c>
      <c r="C103" s="23" t="s">
        <v>6309</v>
      </c>
      <c r="D103" s="23" t="s">
        <v>1187</v>
      </c>
      <c r="E103" s="23" t="s">
        <v>8163</v>
      </c>
      <c r="F103" s="24">
        <v>2000</v>
      </c>
      <c r="G103" s="23">
        <v>648</v>
      </c>
      <c r="H103" s="23" t="s">
        <v>8087</v>
      </c>
      <c r="I103" s="27"/>
      <c r="J103" s="23" t="s">
        <v>1193</v>
      </c>
      <c r="K103" s="25" t="s">
        <v>567</v>
      </c>
      <c r="L103" s="25"/>
      <c r="M103" s="143"/>
      <c r="N103" s="45"/>
      <c r="O103" s="45"/>
      <c r="P103" s="140"/>
      <c r="Q103" s="46"/>
      <c r="R103" s="142"/>
      <c r="S103" s="142"/>
      <c r="T103" s="142"/>
    </row>
    <row r="104" spans="1:20" ht="38.25">
      <c r="A104" s="23">
        <v>100</v>
      </c>
      <c r="B104" s="23" t="s">
        <v>6310</v>
      </c>
      <c r="C104" s="23" t="s">
        <v>6311</v>
      </c>
      <c r="D104" s="23" t="s">
        <v>1187</v>
      </c>
      <c r="E104" s="23">
        <v>1</v>
      </c>
      <c r="F104" s="24">
        <v>550</v>
      </c>
      <c r="G104" s="23">
        <v>408</v>
      </c>
      <c r="H104" s="23" t="s">
        <v>8087</v>
      </c>
      <c r="I104" s="27"/>
      <c r="J104" s="23" t="s">
        <v>1193</v>
      </c>
      <c r="K104" s="25" t="s">
        <v>567</v>
      </c>
      <c r="L104" s="25"/>
      <c r="M104" s="143"/>
      <c r="N104" s="45"/>
      <c r="O104" s="45"/>
      <c r="P104" s="140"/>
      <c r="Q104" s="46"/>
      <c r="R104" s="142"/>
      <c r="S104" s="142"/>
      <c r="T104" s="142"/>
    </row>
    <row r="105" spans="1:20" ht="25.5">
      <c r="A105" s="23">
        <v>101</v>
      </c>
      <c r="B105" s="23" t="s">
        <v>6018</v>
      </c>
      <c r="C105" s="23" t="s">
        <v>6314</v>
      </c>
      <c r="D105" s="23" t="s">
        <v>1187</v>
      </c>
      <c r="E105" s="23" t="s">
        <v>8163</v>
      </c>
      <c r="F105" s="24">
        <v>650</v>
      </c>
      <c r="G105" s="23">
        <v>256</v>
      </c>
      <c r="H105" s="23" t="s">
        <v>8087</v>
      </c>
      <c r="I105" s="27"/>
      <c r="J105" s="23" t="s">
        <v>1193</v>
      </c>
      <c r="K105" s="25" t="s">
        <v>567</v>
      </c>
      <c r="L105" s="25"/>
      <c r="M105" s="143"/>
      <c r="N105" s="45"/>
      <c r="O105" s="45"/>
      <c r="P105" s="140"/>
      <c r="Q105" s="46"/>
      <c r="R105" s="142"/>
      <c r="S105" s="142"/>
      <c r="T105" s="142"/>
    </row>
    <row r="106" spans="1:20" ht="63.75">
      <c r="A106" s="23">
        <v>102</v>
      </c>
      <c r="B106" s="23" t="s">
        <v>6315</v>
      </c>
      <c r="C106" s="23" t="s">
        <v>6316</v>
      </c>
      <c r="D106" s="23" t="s">
        <v>1162</v>
      </c>
      <c r="E106" s="23">
        <v>1</v>
      </c>
      <c r="F106" s="24">
        <v>1000</v>
      </c>
      <c r="G106" s="23">
        <v>724</v>
      </c>
      <c r="H106" s="23" t="s">
        <v>2161</v>
      </c>
      <c r="I106" s="27"/>
      <c r="J106" s="23" t="s">
        <v>11251</v>
      </c>
      <c r="K106" s="124" t="s">
        <v>567</v>
      </c>
      <c r="L106" s="124"/>
      <c r="M106" s="143"/>
      <c r="N106" s="45"/>
      <c r="O106" s="45"/>
      <c r="P106" s="140"/>
      <c r="Q106" s="46"/>
      <c r="R106" s="142"/>
      <c r="S106" s="142"/>
      <c r="T106" s="142"/>
    </row>
    <row r="107" spans="1:20" ht="63.75">
      <c r="A107" s="23">
        <v>103</v>
      </c>
      <c r="B107" s="23" t="s">
        <v>6317</v>
      </c>
      <c r="C107" s="23" t="s">
        <v>6318</v>
      </c>
      <c r="D107" s="23" t="s">
        <v>1187</v>
      </c>
      <c r="E107" s="23" t="s">
        <v>8163</v>
      </c>
      <c r="F107" s="24">
        <v>730</v>
      </c>
      <c r="G107" s="23">
        <v>388</v>
      </c>
      <c r="H107" s="23" t="s">
        <v>8087</v>
      </c>
      <c r="I107" s="27"/>
      <c r="J107" s="23" t="s">
        <v>60</v>
      </c>
      <c r="K107" s="25" t="s">
        <v>567</v>
      </c>
      <c r="L107" s="25"/>
      <c r="M107" s="144"/>
      <c r="N107" s="45"/>
      <c r="O107" s="45"/>
      <c r="P107" s="140"/>
      <c r="Q107" s="46"/>
    </row>
    <row r="108" spans="1:20" ht="63.75">
      <c r="A108" s="23">
        <v>104</v>
      </c>
      <c r="B108" s="23" t="s">
        <v>7430</v>
      </c>
      <c r="C108" s="23" t="s">
        <v>6874</v>
      </c>
      <c r="D108" s="23" t="s">
        <v>1187</v>
      </c>
      <c r="E108" s="23">
        <v>1</v>
      </c>
      <c r="F108" s="24">
        <v>750</v>
      </c>
      <c r="G108" s="23">
        <v>348</v>
      </c>
      <c r="H108" s="23" t="s">
        <v>8087</v>
      </c>
      <c r="I108" s="27"/>
      <c r="J108" s="23" t="s">
        <v>4935</v>
      </c>
      <c r="K108" s="25" t="s">
        <v>567</v>
      </c>
      <c r="L108" s="25"/>
      <c r="M108" s="143"/>
      <c r="N108" s="45"/>
      <c r="O108" s="45"/>
      <c r="P108" s="140"/>
      <c r="Q108" s="46"/>
    </row>
    <row r="109" spans="1:20" ht="51">
      <c r="A109" s="23">
        <v>105</v>
      </c>
      <c r="B109" s="23" t="s">
        <v>7431</v>
      </c>
      <c r="C109" s="23" t="s">
        <v>7432</v>
      </c>
      <c r="D109" s="23" t="s">
        <v>1187</v>
      </c>
      <c r="E109" s="23">
        <v>1</v>
      </c>
      <c r="F109" s="24">
        <v>970</v>
      </c>
      <c r="G109" s="23">
        <v>292</v>
      </c>
      <c r="H109" s="23" t="s">
        <v>8076</v>
      </c>
      <c r="I109" s="27"/>
      <c r="J109" s="23" t="s">
        <v>60</v>
      </c>
      <c r="K109" s="25" t="s">
        <v>567</v>
      </c>
      <c r="L109" s="25"/>
      <c r="M109" s="143"/>
      <c r="N109" s="45"/>
      <c r="O109" s="45"/>
      <c r="P109" s="140"/>
      <c r="Q109" s="46"/>
    </row>
    <row r="110" spans="1:20" ht="25.5">
      <c r="A110" s="23">
        <v>106</v>
      </c>
      <c r="B110" s="23" t="s">
        <v>7433</v>
      </c>
      <c r="C110" s="23" t="s">
        <v>6874</v>
      </c>
      <c r="D110" s="23" t="s">
        <v>1187</v>
      </c>
      <c r="E110" s="23">
        <v>1</v>
      </c>
      <c r="F110" s="24">
        <v>920</v>
      </c>
      <c r="G110" s="23">
        <v>104</v>
      </c>
      <c r="H110" s="23" t="s">
        <v>8076</v>
      </c>
      <c r="I110" s="27"/>
      <c r="J110" s="23" t="s">
        <v>4935</v>
      </c>
      <c r="K110" s="25" t="s">
        <v>567</v>
      </c>
      <c r="L110" s="25"/>
      <c r="M110" s="143"/>
      <c r="N110" s="45"/>
      <c r="O110" s="45"/>
      <c r="P110" s="140"/>
      <c r="Q110" s="46"/>
    </row>
    <row r="111" spans="1:20" ht="38.25">
      <c r="A111" s="23">
        <v>107</v>
      </c>
      <c r="B111" s="23" t="s">
        <v>7434</v>
      </c>
      <c r="C111" s="23" t="s">
        <v>7427</v>
      </c>
      <c r="D111" s="23" t="s">
        <v>1187</v>
      </c>
      <c r="E111" s="23" t="s">
        <v>8163</v>
      </c>
      <c r="F111" s="24">
        <v>500</v>
      </c>
      <c r="G111" s="23">
        <v>164</v>
      </c>
      <c r="H111" s="23" t="s">
        <v>8076</v>
      </c>
      <c r="I111" s="27"/>
      <c r="J111" s="23" t="s">
        <v>4935</v>
      </c>
      <c r="K111" s="25" t="s">
        <v>567</v>
      </c>
      <c r="L111" s="25"/>
      <c r="M111" s="143"/>
      <c r="N111" s="45"/>
      <c r="O111" s="45"/>
      <c r="P111" s="140"/>
      <c r="Q111" s="46"/>
    </row>
    <row r="112" spans="1:20">
      <c r="A112" s="23">
        <v>108</v>
      </c>
      <c r="B112" s="23" t="s">
        <v>7428</v>
      </c>
      <c r="C112" s="23" t="s">
        <v>9170</v>
      </c>
      <c r="D112" s="23" t="s">
        <v>1187</v>
      </c>
      <c r="E112" s="23" t="s">
        <v>8163</v>
      </c>
      <c r="F112" s="24">
        <v>1000</v>
      </c>
      <c r="G112" s="23">
        <v>24</v>
      </c>
      <c r="H112" s="23" t="s">
        <v>8076</v>
      </c>
      <c r="I112" s="27"/>
      <c r="J112" s="23" t="s">
        <v>4935</v>
      </c>
      <c r="K112" s="25" t="s">
        <v>567</v>
      </c>
      <c r="L112" s="25"/>
      <c r="M112" s="143"/>
      <c r="N112" s="45"/>
      <c r="O112" s="45"/>
      <c r="P112" s="140"/>
      <c r="Q112" s="46"/>
    </row>
    <row r="113" spans="1:21" ht="25.5">
      <c r="A113" s="23">
        <v>109</v>
      </c>
      <c r="B113" s="23" t="s">
        <v>9612</v>
      </c>
      <c r="C113" s="23" t="s">
        <v>9613</v>
      </c>
      <c r="D113" s="23" t="s">
        <v>1187</v>
      </c>
      <c r="E113" s="23">
        <v>1</v>
      </c>
      <c r="F113" s="24">
        <v>500</v>
      </c>
      <c r="G113" s="23">
        <v>280</v>
      </c>
      <c r="H113" s="23" t="s">
        <v>8087</v>
      </c>
      <c r="I113" s="27"/>
      <c r="J113" s="23" t="s">
        <v>4978</v>
      </c>
      <c r="K113" s="25" t="s">
        <v>567</v>
      </c>
      <c r="L113" s="25"/>
      <c r="M113" s="143"/>
      <c r="N113" s="45"/>
      <c r="O113" s="45"/>
      <c r="P113" s="140"/>
      <c r="Q113" s="46"/>
    </row>
    <row r="114" spans="1:21" ht="63.75">
      <c r="A114" s="23">
        <v>110</v>
      </c>
      <c r="B114" s="23" t="s">
        <v>9614</v>
      </c>
      <c r="C114" s="23" t="s">
        <v>9615</v>
      </c>
      <c r="D114" s="23" t="s">
        <v>1187</v>
      </c>
      <c r="E114" s="23">
        <v>1</v>
      </c>
      <c r="F114" s="24">
        <v>770</v>
      </c>
      <c r="G114" s="23">
        <v>500</v>
      </c>
      <c r="H114" s="23" t="s">
        <v>8087</v>
      </c>
      <c r="I114" s="27"/>
      <c r="J114" s="23" t="s">
        <v>4935</v>
      </c>
      <c r="K114" s="25" t="s">
        <v>567</v>
      </c>
      <c r="L114" s="25"/>
      <c r="M114" s="143"/>
      <c r="N114" s="45"/>
      <c r="O114" s="45"/>
      <c r="P114" s="140"/>
      <c r="Q114" s="46"/>
    </row>
    <row r="115" spans="1:21" ht="63.75">
      <c r="A115" s="23">
        <v>111</v>
      </c>
      <c r="B115" s="23" t="s">
        <v>9618</v>
      </c>
      <c r="C115" s="23" t="s">
        <v>3011</v>
      </c>
      <c r="D115" s="23" t="s">
        <v>1187</v>
      </c>
      <c r="E115" s="23">
        <v>1</v>
      </c>
      <c r="F115" s="24">
        <v>1650</v>
      </c>
      <c r="G115" s="23">
        <v>240</v>
      </c>
      <c r="H115" s="23" t="s">
        <v>8076</v>
      </c>
      <c r="I115" s="27"/>
      <c r="J115" s="23" t="s">
        <v>1193</v>
      </c>
      <c r="K115" s="25" t="s">
        <v>567</v>
      </c>
      <c r="L115" s="25"/>
      <c r="M115" s="143"/>
      <c r="N115" s="45"/>
      <c r="O115" s="45"/>
      <c r="P115" s="140"/>
      <c r="Q115" s="46"/>
    </row>
    <row r="116" spans="1:21" ht="38.25">
      <c r="A116" s="23">
        <v>112</v>
      </c>
      <c r="B116" s="23" t="s">
        <v>10632</v>
      </c>
      <c r="C116" s="23" t="s">
        <v>10633</v>
      </c>
      <c r="D116" s="23" t="s">
        <v>1187</v>
      </c>
      <c r="E116" s="23">
        <v>1</v>
      </c>
      <c r="F116" s="24">
        <v>500</v>
      </c>
      <c r="G116" s="23">
        <v>220</v>
      </c>
      <c r="H116" s="23" t="s">
        <v>8087</v>
      </c>
      <c r="I116" s="27"/>
      <c r="J116" s="23" t="s">
        <v>11251</v>
      </c>
      <c r="K116" s="25" t="s">
        <v>567</v>
      </c>
      <c r="L116" s="25"/>
      <c r="M116" s="143"/>
      <c r="N116" s="45"/>
      <c r="O116" s="45"/>
      <c r="P116" s="140"/>
      <c r="Q116" s="46"/>
    </row>
    <row r="117" spans="1:21" ht="25.5">
      <c r="A117" s="23">
        <v>113</v>
      </c>
      <c r="B117" s="23" t="s">
        <v>10634</v>
      </c>
      <c r="C117" s="23" t="s">
        <v>9565</v>
      </c>
      <c r="D117" s="23" t="s">
        <v>1187</v>
      </c>
      <c r="E117" s="23" t="s">
        <v>8163</v>
      </c>
      <c r="F117" s="24">
        <v>690</v>
      </c>
      <c r="G117" s="23">
        <v>608</v>
      </c>
      <c r="H117" s="23" t="s">
        <v>8087</v>
      </c>
      <c r="I117" s="27"/>
      <c r="J117" s="23" t="s">
        <v>4935</v>
      </c>
      <c r="K117" s="25" t="s">
        <v>567</v>
      </c>
      <c r="L117" s="25"/>
      <c r="M117" s="143"/>
      <c r="N117" s="45"/>
      <c r="O117" s="45"/>
      <c r="P117" s="140"/>
      <c r="Q117" s="46"/>
    </row>
    <row r="118" spans="1:21" ht="76.5">
      <c r="A118" s="23">
        <v>114</v>
      </c>
      <c r="B118" s="23" t="s">
        <v>9566</v>
      </c>
      <c r="C118" s="23" t="s">
        <v>9567</v>
      </c>
      <c r="D118" s="23" t="s">
        <v>1187</v>
      </c>
      <c r="E118" s="23">
        <v>1</v>
      </c>
      <c r="F118" s="24">
        <v>940</v>
      </c>
      <c r="G118" s="23">
        <v>268</v>
      </c>
      <c r="H118" s="23" t="s">
        <v>8076</v>
      </c>
      <c r="I118" s="27"/>
      <c r="J118" s="23" t="s">
        <v>4935</v>
      </c>
      <c r="K118" s="25" t="s">
        <v>567</v>
      </c>
      <c r="L118" s="25"/>
      <c r="M118" s="143"/>
      <c r="N118" s="45"/>
      <c r="O118" s="45"/>
      <c r="P118" s="140"/>
      <c r="Q118" s="46"/>
    </row>
    <row r="119" spans="1:21" ht="38.25">
      <c r="A119" s="23">
        <v>115</v>
      </c>
      <c r="B119" s="23" t="s">
        <v>9573</v>
      </c>
      <c r="C119" s="23" t="s">
        <v>9574</v>
      </c>
      <c r="D119" s="23" t="s">
        <v>1187</v>
      </c>
      <c r="E119" s="23" t="s">
        <v>8163</v>
      </c>
      <c r="F119" s="24">
        <v>750</v>
      </c>
      <c r="G119" s="23">
        <v>228</v>
      </c>
      <c r="H119" s="23" t="s">
        <v>8087</v>
      </c>
      <c r="I119" s="27"/>
      <c r="J119" s="23" t="s">
        <v>4978</v>
      </c>
      <c r="K119" s="25" t="s">
        <v>567</v>
      </c>
      <c r="L119" s="25"/>
      <c r="M119" s="143"/>
      <c r="N119" s="45"/>
      <c r="O119" s="45"/>
      <c r="P119" s="140"/>
      <c r="Q119" s="46"/>
    </row>
    <row r="120" spans="1:21" ht="38.25">
      <c r="A120" s="23">
        <v>116</v>
      </c>
      <c r="B120" s="23" t="s">
        <v>11093</v>
      </c>
      <c r="C120" s="23" t="s">
        <v>4970</v>
      </c>
      <c r="D120" s="23" t="s">
        <v>1187</v>
      </c>
      <c r="E120" s="23">
        <v>1</v>
      </c>
      <c r="F120" s="24">
        <v>9000</v>
      </c>
      <c r="G120" s="23">
        <v>252</v>
      </c>
      <c r="H120" s="23" t="s">
        <v>5624</v>
      </c>
      <c r="I120" s="27"/>
      <c r="J120" s="23" t="s">
        <v>4978</v>
      </c>
      <c r="K120" s="25" t="s">
        <v>567</v>
      </c>
      <c r="L120" s="25"/>
      <c r="M120" s="143"/>
      <c r="N120" s="45"/>
      <c r="O120" s="45"/>
      <c r="P120" s="140"/>
      <c r="Q120" s="46"/>
    </row>
    <row r="121" spans="1:21" ht="38.25">
      <c r="A121" s="23">
        <v>117</v>
      </c>
      <c r="B121" s="23" t="s">
        <v>9965</v>
      </c>
      <c r="C121" s="23" t="s">
        <v>4970</v>
      </c>
      <c r="D121" s="23" t="s">
        <v>1187</v>
      </c>
      <c r="E121" s="23">
        <v>1</v>
      </c>
      <c r="F121" s="24">
        <v>9000</v>
      </c>
      <c r="G121" s="23">
        <v>216</v>
      </c>
      <c r="H121" s="23" t="s">
        <v>5624</v>
      </c>
      <c r="I121" s="27"/>
      <c r="J121" s="23" t="s">
        <v>4978</v>
      </c>
      <c r="K121" s="25" t="s">
        <v>567</v>
      </c>
      <c r="L121" s="25"/>
      <c r="M121" s="143"/>
      <c r="N121" s="45"/>
      <c r="O121" s="45"/>
      <c r="P121" s="140"/>
      <c r="Q121" s="46"/>
    </row>
    <row r="122" spans="1:21" ht="38.25">
      <c r="A122" s="23">
        <v>118</v>
      </c>
      <c r="B122" s="23" t="s">
        <v>9966</v>
      </c>
      <c r="C122" s="23" t="s">
        <v>4970</v>
      </c>
      <c r="D122" s="23" t="s">
        <v>1187</v>
      </c>
      <c r="E122" s="23">
        <v>1</v>
      </c>
      <c r="F122" s="24">
        <v>9000</v>
      </c>
      <c r="G122" s="23">
        <v>160</v>
      </c>
      <c r="H122" s="23" t="s">
        <v>5624</v>
      </c>
      <c r="I122" s="27"/>
      <c r="J122" s="23" t="s">
        <v>70</v>
      </c>
      <c r="K122" s="25" t="s">
        <v>567</v>
      </c>
      <c r="L122" s="25"/>
      <c r="M122" s="143"/>
      <c r="N122" s="45"/>
      <c r="O122" s="45"/>
      <c r="P122" s="140"/>
      <c r="Q122" s="46"/>
      <c r="R122" s="142"/>
      <c r="S122" s="142"/>
      <c r="T122" s="142"/>
    </row>
    <row r="123" spans="1:21" ht="38.25">
      <c r="A123" s="23">
        <v>119</v>
      </c>
      <c r="B123" s="23" t="s">
        <v>9967</v>
      </c>
      <c r="C123" s="23" t="s">
        <v>4970</v>
      </c>
      <c r="D123" s="23" t="s">
        <v>1187</v>
      </c>
      <c r="E123" s="23">
        <v>1</v>
      </c>
      <c r="F123" s="24">
        <v>9000</v>
      </c>
      <c r="G123" s="23">
        <v>292</v>
      </c>
      <c r="H123" s="23" t="s">
        <v>5624</v>
      </c>
      <c r="I123" s="27"/>
      <c r="J123" s="23" t="s">
        <v>1188</v>
      </c>
      <c r="K123" s="25" t="s">
        <v>567</v>
      </c>
      <c r="L123" s="25"/>
      <c r="M123" s="143"/>
      <c r="N123" s="45"/>
      <c r="O123" s="45"/>
      <c r="P123" s="140"/>
      <c r="Q123" s="46"/>
      <c r="U123" s="26" t="s">
        <v>10677</v>
      </c>
    </row>
    <row r="124" spans="1:21" ht="38.25">
      <c r="A124" s="23">
        <v>120</v>
      </c>
      <c r="B124" s="23" t="s">
        <v>9968</v>
      </c>
      <c r="C124" s="23" t="s">
        <v>4970</v>
      </c>
      <c r="D124" s="23" t="s">
        <v>1187</v>
      </c>
      <c r="E124" s="23">
        <v>1</v>
      </c>
      <c r="F124" s="24">
        <v>9000</v>
      </c>
      <c r="G124" s="23">
        <v>260</v>
      </c>
      <c r="H124" s="23" t="s">
        <v>5624</v>
      </c>
      <c r="I124" s="27"/>
      <c r="J124" s="23" t="s">
        <v>1188</v>
      </c>
      <c r="K124" s="25" t="s">
        <v>567</v>
      </c>
      <c r="L124" s="25"/>
      <c r="M124" s="143"/>
      <c r="N124" s="45"/>
      <c r="O124" s="45"/>
      <c r="P124" s="140"/>
      <c r="Q124" s="46"/>
    </row>
    <row r="125" spans="1:21" ht="38.25">
      <c r="A125" s="23">
        <v>121</v>
      </c>
      <c r="B125" s="23" t="s">
        <v>10819</v>
      </c>
      <c r="C125" s="23" t="s">
        <v>4970</v>
      </c>
      <c r="D125" s="23" t="s">
        <v>1187</v>
      </c>
      <c r="E125" s="23">
        <v>1</v>
      </c>
      <c r="F125" s="24">
        <v>9000</v>
      </c>
      <c r="G125" s="23">
        <v>200</v>
      </c>
      <c r="H125" s="23" t="s">
        <v>5624</v>
      </c>
      <c r="I125" s="27"/>
      <c r="J125" s="23" t="s">
        <v>1188</v>
      </c>
      <c r="K125" s="25" t="s">
        <v>567</v>
      </c>
      <c r="L125" s="25"/>
      <c r="M125" s="143"/>
      <c r="N125" s="45"/>
      <c r="O125" s="45"/>
      <c r="P125" s="140"/>
      <c r="Q125" s="46"/>
    </row>
    <row r="126" spans="1:21" ht="76.5">
      <c r="A126" s="23">
        <v>122</v>
      </c>
      <c r="B126" s="23" t="s">
        <v>10820</v>
      </c>
      <c r="C126" s="23" t="s">
        <v>10821</v>
      </c>
      <c r="D126" s="23" t="s">
        <v>1421</v>
      </c>
      <c r="E126" s="23">
        <v>1</v>
      </c>
      <c r="F126" s="24">
        <v>500</v>
      </c>
      <c r="G126" s="23">
        <v>528</v>
      </c>
      <c r="H126" s="23" t="s">
        <v>8087</v>
      </c>
      <c r="I126" s="27"/>
      <c r="J126" s="23" t="s">
        <v>1193</v>
      </c>
      <c r="K126" s="25" t="s">
        <v>567</v>
      </c>
      <c r="L126" s="25"/>
      <c r="M126" s="143"/>
      <c r="N126" s="45"/>
      <c r="O126" s="45"/>
      <c r="P126" s="140"/>
      <c r="Q126" s="46"/>
    </row>
    <row r="127" spans="1:21" ht="38.25">
      <c r="A127" s="23">
        <v>123</v>
      </c>
      <c r="B127" s="23" t="s">
        <v>10822</v>
      </c>
      <c r="C127" s="23" t="s">
        <v>10823</v>
      </c>
      <c r="D127" s="23" t="s">
        <v>1187</v>
      </c>
      <c r="E127" s="23">
        <v>1</v>
      </c>
      <c r="F127" s="24">
        <v>9000</v>
      </c>
      <c r="G127" s="23">
        <v>236</v>
      </c>
      <c r="H127" s="23" t="s">
        <v>5624</v>
      </c>
      <c r="I127" s="27"/>
      <c r="J127" s="23" t="s">
        <v>1188</v>
      </c>
      <c r="K127" s="25" t="s">
        <v>567</v>
      </c>
      <c r="L127" s="25"/>
      <c r="M127" s="143"/>
      <c r="N127" s="45"/>
      <c r="O127" s="45"/>
      <c r="P127" s="140"/>
      <c r="Q127" s="46"/>
    </row>
    <row r="128" spans="1:21" ht="38.25">
      <c r="A128" s="23">
        <v>124</v>
      </c>
      <c r="B128" s="23" t="s">
        <v>10828</v>
      </c>
      <c r="C128" s="23" t="s">
        <v>4970</v>
      </c>
      <c r="D128" s="23" t="s">
        <v>1187</v>
      </c>
      <c r="E128" s="23">
        <v>1</v>
      </c>
      <c r="F128" s="24">
        <v>9000</v>
      </c>
      <c r="G128" s="23">
        <v>368</v>
      </c>
      <c r="H128" s="23" t="s">
        <v>5624</v>
      </c>
      <c r="I128" s="27"/>
      <c r="J128" s="23" t="s">
        <v>60</v>
      </c>
      <c r="K128" s="25" t="s">
        <v>567</v>
      </c>
      <c r="L128" s="25"/>
      <c r="M128" s="143"/>
      <c r="N128" s="45"/>
      <c r="O128" s="45"/>
      <c r="P128" s="140"/>
      <c r="Q128" s="46"/>
    </row>
    <row r="129" spans="1:20" ht="51">
      <c r="A129" s="23">
        <v>125</v>
      </c>
      <c r="B129" s="23" t="s">
        <v>6365</v>
      </c>
      <c r="C129" s="23" t="s">
        <v>4970</v>
      </c>
      <c r="D129" s="23" t="s">
        <v>1187</v>
      </c>
      <c r="E129" s="23">
        <v>1</v>
      </c>
      <c r="F129" s="24">
        <v>9000</v>
      </c>
      <c r="G129" s="23">
        <v>328</v>
      </c>
      <c r="H129" s="23" t="s">
        <v>5624</v>
      </c>
      <c r="I129" s="27"/>
      <c r="J129" s="23" t="s">
        <v>60</v>
      </c>
      <c r="K129" s="25" t="s">
        <v>567</v>
      </c>
      <c r="L129" s="25"/>
      <c r="M129" s="141"/>
      <c r="N129" s="45"/>
      <c r="O129" s="45"/>
      <c r="P129" s="140"/>
      <c r="Q129" s="46"/>
    </row>
    <row r="130" spans="1:20" ht="38.25">
      <c r="A130" s="23">
        <v>126</v>
      </c>
      <c r="B130" s="23" t="s">
        <v>6367</v>
      </c>
      <c r="C130" s="23" t="s">
        <v>4970</v>
      </c>
      <c r="D130" s="23" t="s">
        <v>1187</v>
      </c>
      <c r="E130" s="23">
        <v>1</v>
      </c>
      <c r="F130" s="24">
        <v>9000</v>
      </c>
      <c r="G130" s="23">
        <v>248</v>
      </c>
      <c r="H130" s="23" t="s">
        <v>5624</v>
      </c>
      <c r="I130" s="27"/>
      <c r="J130" s="23" t="s">
        <v>1193</v>
      </c>
      <c r="K130" s="25" t="s">
        <v>567</v>
      </c>
      <c r="L130" s="25"/>
      <c r="M130" s="143"/>
      <c r="N130" s="45"/>
      <c r="O130" s="45"/>
      <c r="P130" s="140"/>
      <c r="Q130" s="46"/>
    </row>
    <row r="131" spans="1:20" ht="38.25">
      <c r="A131" s="23">
        <v>127</v>
      </c>
      <c r="B131" s="23" t="s">
        <v>6368</v>
      </c>
      <c r="C131" s="23" t="s">
        <v>4970</v>
      </c>
      <c r="D131" s="23" t="s">
        <v>1187</v>
      </c>
      <c r="E131" s="23">
        <v>1</v>
      </c>
      <c r="F131" s="24">
        <v>10040</v>
      </c>
      <c r="G131" s="23">
        <v>352</v>
      </c>
      <c r="H131" s="23" t="s">
        <v>5624</v>
      </c>
      <c r="I131" s="27"/>
      <c r="J131" s="23" t="s">
        <v>1193</v>
      </c>
      <c r="K131" s="25" t="s">
        <v>567</v>
      </c>
      <c r="L131" s="25"/>
      <c r="M131" s="143"/>
      <c r="N131" s="45"/>
      <c r="O131" s="45"/>
      <c r="P131" s="140"/>
      <c r="Q131" s="46"/>
    </row>
    <row r="132" spans="1:20" ht="51">
      <c r="A132" s="23">
        <v>128</v>
      </c>
      <c r="B132" s="23" t="s">
        <v>8646</v>
      </c>
      <c r="C132" s="23" t="s">
        <v>8647</v>
      </c>
      <c r="D132" s="23" t="s">
        <v>1187</v>
      </c>
      <c r="E132" s="23" t="s">
        <v>8163</v>
      </c>
      <c r="F132" s="24">
        <v>900</v>
      </c>
      <c r="G132" s="23">
        <v>332</v>
      </c>
      <c r="H132" s="23" t="s">
        <v>7638</v>
      </c>
      <c r="I132" s="27"/>
      <c r="J132" s="23" t="s">
        <v>4978</v>
      </c>
      <c r="K132" s="25" t="s">
        <v>567</v>
      </c>
      <c r="L132" s="25"/>
      <c r="M132" s="143"/>
      <c r="N132" s="45"/>
      <c r="O132" s="45"/>
      <c r="P132" s="140"/>
      <c r="Q132" s="46"/>
    </row>
    <row r="133" spans="1:20" ht="51">
      <c r="A133" s="23">
        <v>129</v>
      </c>
      <c r="B133" s="23" t="s">
        <v>10859</v>
      </c>
      <c r="C133" s="23" t="s">
        <v>10860</v>
      </c>
      <c r="D133" s="23" t="s">
        <v>1187</v>
      </c>
      <c r="E133" s="23">
        <v>1</v>
      </c>
      <c r="F133" s="24">
        <v>1000</v>
      </c>
      <c r="G133" s="23">
        <v>264</v>
      </c>
      <c r="H133" s="23" t="s">
        <v>8087</v>
      </c>
      <c r="I133" s="174"/>
      <c r="J133" s="23" t="s">
        <v>2724</v>
      </c>
      <c r="K133" s="25" t="s">
        <v>567</v>
      </c>
      <c r="L133" s="25"/>
      <c r="M133" s="143"/>
      <c r="N133" s="45"/>
      <c r="O133" s="45"/>
      <c r="P133" s="140"/>
      <c r="Q133" s="46"/>
      <c r="R133" s="142"/>
      <c r="S133" s="142"/>
      <c r="T133" s="142"/>
    </row>
    <row r="134" spans="1:20" ht="51">
      <c r="A134" s="23">
        <v>130</v>
      </c>
      <c r="B134" s="23" t="s">
        <v>10861</v>
      </c>
      <c r="C134" s="23" t="s">
        <v>1579</v>
      </c>
      <c r="D134" s="23" t="s">
        <v>1421</v>
      </c>
      <c r="E134" s="23">
        <v>1</v>
      </c>
      <c r="F134" s="24">
        <v>1000</v>
      </c>
      <c r="G134" s="23">
        <v>636</v>
      </c>
      <c r="H134" s="23" t="s">
        <v>8087</v>
      </c>
      <c r="I134" s="174"/>
      <c r="J134" s="23" t="s">
        <v>2724</v>
      </c>
      <c r="K134" s="25" t="s">
        <v>567</v>
      </c>
      <c r="L134" s="25"/>
      <c r="M134" s="143"/>
      <c r="N134" s="45"/>
      <c r="O134" s="45"/>
      <c r="P134" s="140"/>
      <c r="Q134" s="46"/>
      <c r="R134" s="142"/>
      <c r="S134" s="142"/>
      <c r="T134" s="142"/>
    </row>
    <row r="135" spans="1:20" ht="51">
      <c r="A135" s="23">
        <v>131</v>
      </c>
      <c r="B135" s="23" t="s">
        <v>10862</v>
      </c>
      <c r="C135" s="23" t="s">
        <v>10863</v>
      </c>
      <c r="D135" s="23" t="s">
        <v>1421</v>
      </c>
      <c r="E135" s="23">
        <v>1</v>
      </c>
      <c r="F135" s="24">
        <v>1000</v>
      </c>
      <c r="G135" s="23">
        <v>718</v>
      </c>
      <c r="H135" s="23" t="s">
        <v>8087</v>
      </c>
      <c r="I135" s="174"/>
      <c r="J135" s="23" t="s">
        <v>2724</v>
      </c>
      <c r="K135" s="25" t="s">
        <v>567</v>
      </c>
      <c r="L135" s="25"/>
      <c r="M135" s="144"/>
      <c r="N135" s="45"/>
      <c r="O135" s="45"/>
      <c r="P135" s="140"/>
      <c r="Q135" s="46"/>
    </row>
    <row r="136" spans="1:20" ht="25.5">
      <c r="A136" s="23">
        <v>132</v>
      </c>
      <c r="B136" s="23" t="s">
        <v>9476</v>
      </c>
      <c r="C136" s="23" t="s">
        <v>9477</v>
      </c>
      <c r="D136" s="23" t="s">
        <v>1187</v>
      </c>
      <c r="E136" s="23" t="s">
        <v>8163</v>
      </c>
      <c r="F136" s="24">
        <v>720</v>
      </c>
      <c r="G136" s="23">
        <v>176</v>
      </c>
      <c r="H136" s="23" t="s">
        <v>8076</v>
      </c>
      <c r="I136" s="174"/>
      <c r="J136" s="23" t="s">
        <v>4978</v>
      </c>
      <c r="K136" s="25" t="s">
        <v>567</v>
      </c>
      <c r="L136" s="25"/>
      <c r="M136" s="144"/>
      <c r="N136" s="45"/>
      <c r="O136" s="45"/>
      <c r="P136" s="140"/>
      <c r="Q136" s="46"/>
      <c r="R136" s="142"/>
      <c r="S136" s="142"/>
      <c r="T136" s="142"/>
    </row>
    <row r="137" spans="1:20" ht="38.25">
      <c r="A137" s="23">
        <v>133</v>
      </c>
      <c r="B137" s="23" t="s">
        <v>4378</v>
      </c>
      <c r="C137" s="23" t="s">
        <v>6874</v>
      </c>
      <c r="D137" s="23" t="s">
        <v>1187</v>
      </c>
      <c r="E137" s="23" t="s">
        <v>8163</v>
      </c>
      <c r="F137" s="24">
        <v>1450</v>
      </c>
      <c r="G137" s="23">
        <v>160</v>
      </c>
      <c r="H137" s="23" t="s">
        <v>8076</v>
      </c>
      <c r="I137" s="174"/>
      <c r="J137" s="23" t="s">
        <v>4935</v>
      </c>
      <c r="K137" s="25" t="s">
        <v>567</v>
      </c>
      <c r="L137" s="25"/>
      <c r="M137" s="141"/>
      <c r="N137" s="45"/>
      <c r="O137" s="45"/>
      <c r="P137" s="140"/>
      <c r="Q137" s="46"/>
      <c r="R137" s="142"/>
      <c r="S137" s="142"/>
      <c r="T137" s="142"/>
    </row>
    <row r="138" spans="1:20" ht="38.25">
      <c r="A138" s="23">
        <v>134</v>
      </c>
      <c r="B138" s="23" t="s">
        <v>1290</v>
      </c>
      <c r="C138" s="23" t="s">
        <v>1018</v>
      </c>
      <c r="D138" s="23" t="s">
        <v>1421</v>
      </c>
      <c r="E138" s="23">
        <v>1</v>
      </c>
      <c r="F138" s="24">
        <v>500</v>
      </c>
      <c r="G138" s="23">
        <v>392</v>
      </c>
      <c r="H138" s="23" t="s">
        <v>8087</v>
      </c>
      <c r="I138" s="174"/>
      <c r="J138" s="23" t="s">
        <v>1188</v>
      </c>
      <c r="K138" s="25" t="s">
        <v>567</v>
      </c>
      <c r="L138" s="25"/>
      <c r="M138" s="45"/>
      <c r="N138" s="45"/>
      <c r="O138" s="45"/>
      <c r="P138" s="140"/>
      <c r="Q138" s="46"/>
    </row>
    <row r="139" spans="1:20" ht="38.25">
      <c r="A139" s="23">
        <v>135</v>
      </c>
      <c r="B139" s="23" t="s">
        <v>1019</v>
      </c>
      <c r="C139" s="23" t="s">
        <v>1020</v>
      </c>
      <c r="D139" s="23" t="s">
        <v>1421</v>
      </c>
      <c r="E139" s="23">
        <v>1</v>
      </c>
      <c r="F139" s="24">
        <v>500</v>
      </c>
      <c r="G139" s="23">
        <v>396</v>
      </c>
      <c r="H139" s="23" t="s">
        <v>8087</v>
      </c>
      <c r="I139" s="174"/>
      <c r="J139" s="23" t="s">
        <v>1188</v>
      </c>
      <c r="K139" s="25" t="s">
        <v>567</v>
      </c>
      <c r="L139" s="25"/>
      <c r="M139" s="143"/>
      <c r="N139" s="45"/>
      <c r="O139" s="143"/>
      <c r="P139" s="140"/>
      <c r="Q139" s="46"/>
    </row>
    <row r="140" spans="1:20" ht="38.25">
      <c r="A140" s="23">
        <v>136</v>
      </c>
      <c r="B140" s="23" t="s">
        <v>12622</v>
      </c>
      <c r="C140" s="23" t="s">
        <v>12623</v>
      </c>
      <c r="D140" s="23" t="s">
        <v>1421</v>
      </c>
      <c r="E140" s="23">
        <v>1</v>
      </c>
      <c r="F140" s="24">
        <v>1000</v>
      </c>
      <c r="G140" s="23">
        <v>366</v>
      </c>
      <c r="H140" s="23" t="s">
        <v>8087</v>
      </c>
      <c r="I140" s="174"/>
      <c r="J140" s="23" t="s">
        <v>4978</v>
      </c>
      <c r="K140" s="25" t="s">
        <v>567</v>
      </c>
      <c r="L140" s="25"/>
      <c r="M140" s="143"/>
      <c r="N140" s="45"/>
      <c r="O140" s="143"/>
      <c r="P140" s="140"/>
      <c r="Q140" s="46"/>
    </row>
    <row r="141" spans="1:20" ht="38.25">
      <c r="A141" s="23">
        <v>137</v>
      </c>
      <c r="B141" s="23" t="s">
        <v>3947</v>
      </c>
      <c r="C141" s="23" t="s">
        <v>3948</v>
      </c>
      <c r="D141" s="23" t="s">
        <v>1187</v>
      </c>
      <c r="E141" s="23">
        <v>1</v>
      </c>
      <c r="F141" s="24">
        <v>550</v>
      </c>
      <c r="G141" s="23">
        <v>344</v>
      </c>
      <c r="H141" s="23" t="s">
        <v>8076</v>
      </c>
      <c r="I141" s="27"/>
      <c r="J141" s="23" t="s">
        <v>4978</v>
      </c>
      <c r="K141" s="29" t="s">
        <v>3949</v>
      </c>
      <c r="L141" s="29"/>
      <c r="M141" s="143"/>
      <c r="N141" s="45"/>
      <c r="O141" s="143"/>
      <c r="P141" s="140"/>
      <c r="Q141" s="46"/>
    </row>
    <row r="142" spans="1:20" ht="51">
      <c r="A142" s="23">
        <v>138</v>
      </c>
      <c r="B142" s="23" t="s">
        <v>6312</v>
      </c>
      <c r="C142" s="23" t="s">
        <v>6313</v>
      </c>
      <c r="D142" s="23" t="s">
        <v>1187</v>
      </c>
      <c r="E142" s="23">
        <v>1</v>
      </c>
      <c r="F142" s="24">
        <v>680</v>
      </c>
      <c r="G142" s="23">
        <v>244</v>
      </c>
      <c r="H142" s="23" t="s">
        <v>8087</v>
      </c>
      <c r="I142" s="27"/>
      <c r="J142" s="23" t="s">
        <v>1193</v>
      </c>
      <c r="K142" s="25" t="s">
        <v>3949</v>
      </c>
      <c r="L142" s="25"/>
      <c r="M142" s="143"/>
      <c r="N142" s="45"/>
      <c r="O142" s="143"/>
      <c r="P142" s="140"/>
      <c r="Q142" s="46"/>
    </row>
    <row r="143" spans="1:20" ht="76.5">
      <c r="A143" s="23">
        <v>139</v>
      </c>
      <c r="B143" s="23" t="s">
        <v>7429</v>
      </c>
      <c r="C143" s="23" t="s">
        <v>3011</v>
      </c>
      <c r="D143" s="23" t="s">
        <v>10321</v>
      </c>
      <c r="E143" s="23">
        <v>1</v>
      </c>
      <c r="F143" s="24">
        <v>516040</v>
      </c>
      <c r="G143" s="23">
        <v>80</v>
      </c>
      <c r="H143" s="23" t="s">
        <v>3713</v>
      </c>
      <c r="I143" s="27"/>
      <c r="J143" s="23" t="s">
        <v>4978</v>
      </c>
      <c r="K143" s="25" t="s">
        <v>3949</v>
      </c>
      <c r="L143" s="25"/>
      <c r="M143" s="143"/>
      <c r="N143" s="45"/>
      <c r="O143" s="143"/>
      <c r="P143" s="140"/>
      <c r="Q143" s="46"/>
    </row>
    <row r="144" spans="1:20" ht="76.5">
      <c r="A144" s="23">
        <v>140</v>
      </c>
      <c r="B144" s="23" t="s">
        <v>8538</v>
      </c>
      <c r="C144" s="23" t="s">
        <v>6874</v>
      </c>
      <c r="D144" s="23" t="s">
        <v>10321</v>
      </c>
      <c r="E144" s="23">
        <v>1</v>
      </c>
      <c r="F144" s="24">
        <v>516040</v>
      </c>
      <c r="G144" s="23">
        <v>64</v>
      </c>
      <c r="H144" s="23" t="s">
        <v>3713</v>
      </c>
      <c r="I144" s="27"/>
      <c r="J144" s="23" t="s">
        <v>4978</v>
      </c>
      <c r="K144" s="25" t="s">
        <v>3949</v>
      </c>
      <c r="L144" s="25"/>
      <c r="M144" s="143"/>
      <c r="N144" s="45"/>
      <c r="O144" s="45"/>
      <c r="P144" s="140"/>
      <c r="Q144" s="46"/>
    </row>
    <row r="145" spans="1:20" ht="63.75">
      <c r="A145" s="23">
        <v>141</v>
      </c>
      <c r="B145" s="23" t="s">
        <v>8539</v>
      </c>
      <c r="C145" s="23" t="s">
        <v>8540</v>
      </c>
      <c r="D145" s="23" t="s">
        <v>1187</v>
      </c>
      <c r="E145" s="23">
        <v>1</v>
      </c>
      <c r="F145" s="24">
        <v>1000</v>
      </c>
      <c r="G145" s="23">
        <v>528</v>
      </c>
      <c r="H145" s="23" t="s">
        <v>2161</v>
      </c>
      <c r="I145" s="27"/>
      <c r="J145" s="23" t="s">
        <v>4978</v>
      </c>
      <c r="K145" s="25" t="s">
        <v>3949</v>
      </c>
      <c r="L145" s="25"/>
      <c r="M145" s="143"/>
      <c r="N145" s="45"/>
      <c r="O145" s="45"/>
      <c r="P145" s="140"/>
      <c r="Q145" s="46"/>
    </row>
    <row r="146" spans="1:20" ht="51">
      <c r="A146" s="23">
        <v>142</v>
      </c>
      <c r="B146" s="23" t="s">
        <v>8541</v>
      </c>
      <c r="C146" s="23" t="s">
        <v>8997</v>
      </c>
      <c r="D146" s="23" t="s">
        <v>1187</v>
      </c>
      <c r="E146" s="23">
        <v>1</v>
      </c>
      <c r="F146" s="24">
        <v>700</v>
      </c>
      <c r="G146" s="23">
        <v>600</v>
      </c>
      <c r="H146" s="23" t="s">
        <v>2161</v>
      </c>
      <c r="I146" s="27"/>
      <c r="J146" s="23" t="s">
        <v>4978</v>
      </c>
      <c r="K146" s="25" t="s">
        <v>3949</v>
      </c>
      <c r="L146" s="25"/>
      <c r="M146" s="143"/>
      <c r="N146" s="45"/>
      <c r="O146" s="45"/>
      <c r="P146" s="140"/>
      <c r="Q146" s="46"/>
    </row>
    <row r="147" spans="1:20" ht="38.25">
      <c r="A147" s="23">
        <v>143</v>
      </c>
      <c r="B147" s="23" t="s">
        <v>8542</v>
      </c>
      <c r="C147" s="23" t="s">
        <v>9279</v>
      </c>
      <c r="D147" s="23" t="s">
        <v>10321</v>
      </c>
      <c r="E147" s="23">
        <v>1</v>
      </c>
      <c r="F147" s="24">
        <v>1000</v>
      </c>
      <c r="G147" s="23">
        <v>576</v>
      </c>
      <c r="H147" s="23" t="s">
        <v>8087</v>
      </c>
      <c r="I147" s="27"/>
      <c r="J147" s="23" t="s">
        <v>4978</v>
      </c>
      <c r="K147" s="25" t="s">
        <v>3949</v>
      </c>
      <c r="L147" s="25"/>
      <c r="M147" s="143"/>
      <c r="N147" s="45"/>
      <c r="O147" s="45"/>
      <c r="P147" s="140"/>
      <c r="Q147" s="46"/>
    </row>
    <row r="148" spans="1:20" ht="76.5">
      <c r="A148" s="23">
        <v>144</v>
      </c>
      <c r="B148" s="23" t="s">
        <v>9616</v>
      </c>
      <c r="C148" s="23" t="s">
        <v>9617</v>
      </c>
      <c r="D148" s="23" t="s">
        <v>1187</v>
      </c>
      <c r="E148" s="23">
        <v>1</v>
      </c>
      <c r="F148" s="24">
        <v>710</v>
      </c>
      <c r="G148" s="23">
        <v>160</v>
      </c>
      <c r="H148" s="23" t="s">
        <v>8076</v>
      </c>
      <c r="I148" s="27"/>
      <c r="J148" s="23" t="s">
        <v>4978</v>
      </c>
      <c r="K148" s="25" t="s">
        <v>3949</v>
      </c>
      <c r="L148" s="25"/>
      <c r="M148" s="143"/>
      <c r="N148" s="45"/>
      <c r="O148" s="45"/>
      <c r="P148" s="140"/>
      <c r="Q148" s="46"/>
    </row>
    <row r="149" spans="1:20" ht="51">
      <c r="A149" s="23">
        <v>145</v>
      </c>
      <c r="B149" s="23" t="s">
        <v>9586</v>
      </c>
      <c r="C149" s="23" t="s">
        <v>10676</v>
      </c>
      <c r="D149" s="23" t="s">
        <v>10321</v>
      </c>
      <c r="E149" s="23">
        <v>1</v>
      </c>
      <c r="F149" s="24">
        <v>1500</v>
      </c>
      <c r="G149" s="23">
        <v>512</v>
      </c>
      <c r="H149" s="23" t="s">
        <v>2161</v>
      </c>
      <c r="I149" s="27"/>
      <c r="J149" s="23" t="s">
        <v>1188</v>
      </c>
      <c r="K149" s="25" t="s">
        <v>3949</v>
      </c>
      <c r="L149" s="25"/>
      <c r="M149" s="143"/>
      <c r="N149" s="45"/>
      <c r="O149" s="45"/>
      <c r="P149" s="140"/>
      <c r="Q149" s="46"/>
    </row>
    <row r="150" spans="1:20" ht="38.25">
      <c r="A150" s="23">
        <v>146</v>
      </c>
      <c r="B150" s="23" t="s">
        <v>10678</v>
      </c>
      <c r="C150" s="23" t="s">
        <v>10679</v>
      </c>
      <c r="D150" s="23" t="s">
        <v>1162</v>
      </c>
      <c r="E150" s="23">
        <v>1</v>
      </c>
      <c r="F150" s="24">
        <v>600</v>
      </c>
      <c r="G150" s="23">
        <v>240</v>
      </c>
      <c r="H150" s="23" t="s">
        <v>8087</v>
      </c>
      <c r="I150" s="27"/>
      <c r="J150" s="23" t="s">
        <v>1188</v>
      </c>
      <c r="K150" s="25" t="s">
        <v>3949</v>
      </c>
      <c r="L150" s="25"/>
      <c r="M150" s="143"/>
      <c r="N150" s="45"/>
      <c r="O150" s="45"/>
      <c r="P150" s="140"/>
      <c r="Q150" s="46"/>
    </row>
    <row r="151" spans="1:20" ht="51">
      <c r="A151" s="23">
        <v>147</v>
      </c>
      <c r="B151" s="23" t="s">
        <v>10680</v>
      </c>
      <c r="C151" s="23" t="s">
        <v>10631</v>
      </c>
      <c r="D151" s="23" t="s">
        <v>1187</v>
      </c>
      <c r="E151" s="23">
        <v>1</v>
      </c>
      <c r="F151" s="24">
        <v>800</v>
      </c>
      <c r="G151" s="23">
        <v>260</v>
      </c>
      <c r="H151" s="23" t="s">
        <v>8087</v>
      </c>
      <c r="I151" s="27"/>
      <c r="J151" s="23" t="s">
        <v>70</v>
      </c>
      <c r="K151" s="25" t="s">
        <v>3949</v>
      </c>
      <c r="L151" s="25"/>
      <c r="M151" s="143"/>
      <c r="N151" s="45"/>
      <c r="O151" s="45"/>
      <c r="P151" s="140"/>
      <c r="Q151" s="46"/>
    </row>
    <row r="152" spans="1:20" ht="25.5">
      <c r="A152" s="23">
        <v>148</v>
      </c>
      <c r="B152" s="23" t="s">
        <v>9568</v>
      </c>
      <c r="C152" s="23" t="s">
        <v>4207</v>
      </c>
      <c r="D152" s="23" t="s">
        <v>10321</v>
      </c>
      <c r="E152" s="23">
        <v>1</v>
      </c>
      <c r="F152" s="24">
        <v>1000</v>
      </c>
      <c r="G152" s="23">
        <v>552</v>
      </c>
      <c r="H152" s="23" t="s">
        <v>2161</v>
      </c>
      <c r="I152" s="27"/>
      <c r="J152" s="23" t="s">
        <v>60</v>
      </c>
      <c r="K152" s="29" t="s">
        <v>3949</v>
      </c>
      <c r="L152" s="29"/>
      <c r="M152" s="143"/>
      <c r="N152" s="45"/>
      <c r="O152" s="45"/>
      <c r="P152" s="140"/>
      <c r="Q152" s="46"/>
      <c r="R152" s="142"/>
      <c r="S152" s="142"/>
      <c r="T152" s="142"/>
    </row>
    <row r="153" spans="1:20" ht="51">
      <c r="A153" s="23">
        <v>149</v>
      </c>
      <c r="B153" s="23" t="s">
        <v>9569</v>
      </c>
      <c r="C153" s="23" t="s">
        <v>9570</v>
      </c>
      <c r="D153" s="23" t="s">
        <v>10321</v>
      </c>
      <c r="E153" s="23">
        <v>1</v>
      </c>
      <c r="F153" s="24">
        <v>3000</v>
      </c>
      <c r="G153" s="23">
        <v>356</v>
      </c>
      <c r="H153" s="23" t="s">
        <v>2161</v>
      </c>
      <c r="I153" s="27"/>
      <c r="J153" s="23" t="s">
        <v>4935</v>
      </c>
      <c r="K153" s="25" t="s">
        <v>3949</v>
      </c>
      <c r="L153" s="25"/>
      <c r="M153" s="143"/>
      <c r="N153" s="45"/>
      <c r="O153" s="45"/>
      <c r="P153" s="140"/>
      <c r="Q153" s="46"/>
    </row>
    <row r="154" spans="1:20" ht="51">
      <c r="A154" s="23">
        <v>150</v>
      </c>
      <c r="B154" s="23" t="s">
        <v>9571</v>
      </c>
      <c r="C154" s="23" t="s">
        <v>9572</v>
      </c>
      <c r="D154" s="23" t="s">
        <v>1187</v>
      </c>
      <c r="E154" s="23">
        <v>1</v>
      </c>
      <c r="F154" s="24">
        <v>730</v>
      </c>
      <c r="G154" s="23">
        <v>380</v>
      </c>
      <c r="H154" s="23" t="s">
        <v>8087</v>
      </c>
      <c r="I154" s="27"/>
      <c r="J154" s="23" t="s">
        <v>4978</v>
      </c>
      <c r="K154" s="25" t="s">
        <v>3949</v>
      </c>
      <c r="L154" s="25"/>
      <c r="M154" s="143"/>
      <c r="N154" s="45"/>
      <c r="O154" s="45"/>
      <c r="P154" s="140"/>
      <c r="Q154" s="46"/>
    </row>
    <row r="155" spans="1:20" ht="63.75">
      <c r="A155" s="23">
        <v>151</v>
      </c>
      <c r="B155" s="23" t="s">
        <v>10619</v>
      </c>
      <c r="C155" s="23" t="s">
        <v>4456</v>
      </c>
      <c r="D155" s="23" t="s">
        <v>1187</v>
      </c>
      <c r="E155" s="23" t="s">
        <v>8163</v>
      </c>
      <c r="F155" s="24">
        <v>790</v>
      </c>
      <c r="G155" s="23">
        <v>536</v>
      </c>
      <c r="H155" s="23" t="s">
        <v>8087</v>
      </c>
      <c r="I155" s="27"/>
      <c r="J155" s="23" t="s">
        <v>1193</v>
      </c>
      <c r="K155" s="25" t="s">
        <v>3949</v>
      </c>
      <c r="L155" s="25"/>
      <c r="M155" s="143"/>
      <c r="N155" s="45"/>
      <c r="O155" s="45"/>
      <c r="P155" s="140"/>
      <c r="Q155" s="46"/>
      <c r="R155" s="142"/>
      <c r="S155" s="142"/>
      <c r="T155" s="142"/>
    </row>
    <row r="156" spans="1:20" ht="76.5">
      <c r="A156" s="23">
        <v>152</v>
      </c>
      <c r="B156" s="23" t="s">
        <v>10620</v>
      </c>
      <c r="C156" s="23" t="s">
        <v>10621</v>
      </c>
      <c r="D156" s="23" t="s">
        <v>1187</v>
      </c>
      <c r="E156" s="23" t="s">
        <v>8163</v>
      </c>
      <c r="F156" s="24">
        <v>710</v>
      </c>
      <c r="G156" s="23">
        <v>368</v>
      </c>
      <c r="H156" s="23" t="s">
        <v>8087</v>
      </c>
      <c r="I156" s="27"/>
      <c r="J156" s="23" t="s">
        <v>1193</v>
      </c>
      <c r="K156" s="25" t="s">
        <v>3949</v>
      </c>
      <c r="L156" s="25"/>
      <c r="M156" s="143"/>
      <c r="N156" s="45"/>
      <c r="O156" s="45"/>
      <c r="P156" s="140"/>
      <c r="Q156" s="46"/>
    </row>
    <row r="157" spans="1:20" ht="25.5">
      <c r="A157" s="23">
        <v>153</v>
      </c>
      <c r="B157" s="23" t="s">
        <v>10672</v>
      </c>
      <c r="C157" s="23" t="s">
        <v>10673</v>
      </c>
      <c r="D157" s="23" t="s">
        <v>10321</v>
      </c>
      <c r="E157" s="23">
        <v>1</v>
      </c>
      <c r="F157" s="24">
        <v>1500</v>
      </c>
      <c r="G157" s="23">
        <v>524</v>
      </c>
      <c r="H157" s="23" t="s">
        <v>2161</v>
      </c>
      <c r="I157" s="27"/>
      <c r="J157" s="23" t="s">
        <v>2724</v>
      </c>
      <c r="K157" s="25" t="s">
        <v>3949</v>
      </c>
      <c r="L157" s="25"/>
      <c r="M157" s="143"/>
      <c r="N157" s="45"/>
      <c r="O157" s="45"/>
      <c r="P157" s="140"/>
      <c r="Q157" s="46"/>
      <c r="R157" s="142"/>
      <c r="S157" s="142"/>
      <c r="T157" s="142"/>
    </row>
    <row r="158" spans="1:20" ht="25.5">
      <c r="A158" s="23">
        <v>154</v>
      </c>
      <c r="B158" s="23" t="s">
        <v>10674</v>
      </c>
      <c r="C158" s="23" t="s">
        <v>10673</v>
      </c>
      <c r="D158" s="23" t="s">
        <v>10321</v>
      </c>
      <c r="E158" s="23">
        <v>1</v>
      </c>
      <c r="F158" s="24">
        <v>1500</v>
      </c>
      <c r="G158" s="23">
        <v>636</v>
      </c>
      <c r="H158" s="23" t="s">
        <v>2161</v>
      </c>
      <c r="I158" s="27"/>
      <c r="J158" s="23" t="s">
        <v>2724</v>
      </c>
      <c r="K158" s="25" t="s">
        <v>3949</v>
      </c>
      <c r="L158" s="25"/>
      <c r="M158" s="143"/>
      <c r="N158" s="45"/>
      <c r="O158" s="45"/>
      <c r="P158" s="140"/>
      <c r="Q158" s="46"/>
    </row>
    <row r="159" spans="1:20" ht="25.5">
      <c r="A159" s="23">
        <v>155</v>
      </c>
      <c r="B159" s="23" t="s">
        <v>10675</v>
      </c>
      <c r="C159" s="23" t="s">
        <v>10673</v>
      </c>
      <c r="D159" s="23" t="s">
        <v>10321</v>
      </c>
      <c r="E159" s="23">
        <v>1</v>
      </c>
      <c r="F159" s="24">
        <v>1500</v>
      </c>
      <c r="G159" s="23">
        <v>416</v>
      </c>
      <c r="H159" s="23" t="s">
        <v>2161</v>
      </c>
      <c r="I159" s="27"/>
      <c r="J159" s="23" t="s">
        <v>2724</v>
      </c>
      <c r="K159" s="25" t="s">
        <v>3949</v>
      </c>
      <c r="L159" s="25"/>
      <c r="M159" s="143"/>
      <c r="N159" s="45"/>
      <c r="O159" s="45"/>
      <c r="P159" s="140"/>
      <c r="Q159" s="46"/>
    </row>
    <row r="160" spans="1:20" ht="38.25">
      <c r="A160" s="23">
        <v>156</v>
      </c>
      <c r="B160" s="23" t="s">
        <v>11091</v>
      </c>
      <c r="C160" s="23"/>
      <c r="D160" s="23" t="s">
        <v>1187</v>
      </c>
      <c r="E160" s="23" t="s">
        <v>8163</v>
      </c>
      <c r="F160" s="24">
        <v>2000</v>
      </c>
      <c r="G160" s="23">
        <v>104</v>
      </c>
      <c r="H160" s="23" t="s">
        <v>8087</v>
      </c>
      <c r="I160" s="27"/>
      <c r="J160" s="23" t="s">
        <v>12454</v>
      </c>
      <c r="K160" s="25" t="s">
        <v>3949</v>
      </c>
      <c r="L160" s="25"/>
      <c r="M160" s="143"/>
      <c r="N160" s="45"/>
      <c r="O160" s="45"/>
      <c r="P160" s="140"/>
      <c r="Q160" s="46"/>
      <c r="R160" s="142"/>
      <c r="S160" s="142"/>
      <c r="T160" s="142"/>
    </row>
    <row r="161" spans="1:20" ht="38.25">
      <c r="A161" s="23">
        <v>157</v>
      </c>
      <c r="B161" s="23" t="s">
        <v>6329</v>
      </c>
      <c r="C161" s="23" t="s">
        <v>11092</v>
      </c>
      <c r="D161" s="23" t="s">
        <v>1187</v>
      </c>
      <c r="E161" s="23" t="s">
        <v>8163</v>
      </c>
      <c r="F161" s="24">
        <v>620</v>
      </c>
      <c r="G161" s="23">
        <v>436</v>
      </c>
      <c r="H161" s="23" t="s">
        <v>8087</v>
      </c>
      <c r="I161" s="27"/>
      <c r="J161" s="23" t="s">
        <v>4978</v>
      </c>
      <c r="K161" s="25" t="s">
        <v>3949</v>
      </c>
      <c r="L161" s="25"/>
      <c r="M161" s="143"/>
      <c r="N161" s="45"/>
      <c r="O161" s="45"/>
      <c r="P161" s="140"/>
      <c r="Q161" s="46"/>
      <c r="R161" s="142"/>
      <c r="S161" s="142"/>
      <c r="T161" s="142"/>
    </row>
    <row r="162" spans="1:20" ht="76.5">
      <c r="A162" s="23">
        <v>158</v>
      </c>
      <c r="B162" s="23" t="s">
        <v>7263</v>
      </c>
      <c r="C162" s="23" t="s">
        <v>7264</v>
      </c>
      <c r="D162" s="23" t="s">
        <v>1187</v>
      </c>
      <c r="E162" s="23">
        <v>1</v>
      </c>
      <c r="F162" s="24">
        <v>9000</v>
      </c>
      <c r="G162" s="23">
        <v>28</v>
      </c>
      <c r="H162" s="23" t="s">
        <v>8076</v>
      </c>
      <c r="I162" s="27"/>
      <c r="J162" s="23" t="s">
        <v>4978</v>
      </c>
      <c r="K162" s="25" t="s">
        <v>3949</v>
      </c>
      <c r="L162" s="25"/>
      <c r="M162" s="143"/>
      <c r="N162" s="45"/>
      <c r="O162" s="45"/>
      <c r="P162" s="140"/>
      <c r="Q162" s="46"/>
    </row>
    <row r="163" spans="1:20" ht="51">
      <c r="A163" s="23">
        <v>159</v>
      </c>
      <c r="B163" s="23" t="s">
        <v>1075</v>
      </c>
      <c r="C163" s="23" t="s">
        <v>4970</v>
      </c>
      <c r="D163" s="23" t="s">
        <v>1187</v>
      </c>
      <c r="E163" s="23">
        <v>1</v>
      </c>
      <c r="F163" s="24">
        <v>9000</v>
      </c>
      <c r="G163" s="23">
        <v>260</v>
      </c>
      <c r="H163" s="23" t="s">
        <v>5624</v>
      </c>
      <c r="I163" s="27"/>
      <c r="J163" s="23" t="s">
        <v>70</v>
      </c>
      <c r="K163" s="25" t="s">
        <v>3949</v>
      </c>
      <c r="L163" s="25"/>
      <c r="M163" s="143"/>
      <c r="N163" s="45"/>
      <c r="O163" s="45"/>
      <c r="P163" s="140"/>
      <c r="Q163" s="46"/>
    </row>
    <row r="164" spans="1:20" ht="38.25">
      <c r="A164" s="23">
        <v>160</v>
      </c>
      <c r="B164" s="23" t="s">
        <v>10824</v>
      </c>
      <c r="C164" s="23" t="s">
        <v>10823</v>
      </c>
      <c r="D164" s="23" t="s">
        <v>1187</v>
      </c>
      <c r="E164" s="23">
        <v>1</v>
      </c>
      <c r="F164" s="24">
        <v>9000</v>
      </c>
      <c r="G164" s="23">
        <v>148</v>
      </c>
      <c r="H164" s="23" t="s">
        <v>5624</v>
      </c>
      <c r="I164" s="27"/>
      <c r="J164" s="23" t="s">
        <v>70</v>
      </c>
      <c r="K164" s="25" t="s">
        <v>3949</v>
      </c>
      <c r="L164" s="25"/>
      <c r="M164" s="143"/>
      <c r="N164" s="45"/>
      <c r="O164" s="45"/>
      <c r="P164" s="140"/>
      <c r="Q164" s="46"/>
    </row>
    <row r="165" spans="1:20" ht="25.5">
      <c r="A165" s="23">
        <v>161</v>
      </c>
      <c r="B165" s="23" t="s">
        <v>10825</v>
      </c>
      <c r="C165" s="23" t="s">
        <v>10826</v>
      </c>
      <c r="D165" s="23" t="s">
        <v>10827</v>
      </c>
      <c r="E165" s="23">
        <v>1</v>
      </c>
      <c r="F165" s="24">
        <v>10550</v>
      </c>
      <c r="G165" s="23">
        <v>472</v>
      </c>
      <c r="H165" s="23" t="s">
        <v>8087</v>
      </c>
      <c r="I165" s="27"/>
      <c r="J165" s="23" t="s">
        <v>1193</v>
      </c>
      <c r="K165" s="25" t="s">
        <v>3949</v>
      </c>
      <c r="L165" s="25"/>
      <c r="M165" s="143"/>
      <c r="N165" s="45"/>
      <c r="O165" s="45"/>
      <c r="P165" s="140"/>
      <c r="Q165" s="46"/>
      <c r="R165" s="142"/>
      <c r="S165" s="142"/>
      <c r="T165" s="142"/>
    </row>
    <row r="166" spans="1:20" ht="38.25">
      <c r="A166" s="23">
        <v>162</v>
      </c>
      <c r="B166" s="23" t="s">
        <v>10829</v>
      </c>
      <c r="C166" s="23" t="s">
        <v>4970</v>
      </c>
      <c r="D166" s="23" t="s">
        <v>1187</v>
      </c>
      <c r="E166" s="23">
        <v>1</v>
      </c>
      <c r="F166" s="24">
        <v>9000</v>
      </c>
      <c r="G166" s="23">
        <v>248</v>
      </c>
      <c r="H166" s="23" t="s">
        <v>5624</v>
      </c>
      <c r="I166" s="27"/>
      <c r="J166" s="23" t="s">
        <v>1193</v>
      </c>
      <c r="K166" s="25" t="s">
        <v>3949</v>
      </c>
      <c r="L166" s="25"/>
      <c r="M166" s="143"/>
      <c r="N166" s="45"/>
      <c r="O166" s="45"/>
      <c r="P166" s="140"/>
      <c r="Q166" s="46"/>
      <c r="R166" s="142"/>
      <c r="S166" s="142"/>
      <c r="T166" s="142"/>
    </row>
    <row r="167" spans="1:20" ht="38.25">
      <c r="A167" s="23">
        <v>163</v>
      </c>
      <c r="B167" s="23" t="s">
        <v>6366</v>
      </c>
      <c r="C167" s="23" t="s">
        <v>4970</v>
      </c>
      <c r="D167" s="23" t="s">
        <v>1187</v>
      </c>
      <c r="E167" s="23">
        <v>1</v>
      </c>
      <c r="F167" s="24">
        <v>9000</v>
      </c>
      <c r="G167" s="23">
        <v>344</v>
      </c>
      <c r="H167" s="23" t="s">
        <v>5624</v>
      </c>
      <c r="I167" s="27"/>
      <c r="J167" s="23" t="s">
        <v>60</v>
      </c>
      <c r="K167" s="25" t="s">
        <v>3949</v>
      </c>
      <c r="L167" s="25"/>
      <c r="M167" s="143"/>
      <c r="N167" s="45"/>
      <c r="O167" s="45"/>
      <c r="P167" s="140"/>
      <c r="Q167" s="46"/>
      <c r="R167" s="142"/>
      <c r="S167" s="142"/>
      <c r="T167" s="142"/>
    </row>
    <row r="168" spans="1:20" ht="25.5">
      <c r="A168" s="23">
        <v>164</v>
      </c>
      <c r="B168" s="23" t="s">
        <v>6369</v>
      </c>
      <c r="C168" s="23" t="s">
        <v>4207</v>
      </c>
      <c r="D168" s="23" t="s">
        <v>1421</v>
      </c>
      <c r="E168" s="23">
        <v>1</v>
      </c>
      <c r="F168" s="24">
        <v>2700</v>
      </c>
      <c r="G168" s="23">
        <v>148</v>
      </c>
      <c r="H168" s="23" t="s">
        <v>6370</v>
      </c>
      <c r="I168" s="27"/>
      <c r="J168" s="23" t="s">
        <v>60</v>
      </c>
      <c r="K168" s="25" t="s">
        <v>3949</v>
      </c>
      <c r="L168" s="25"/>
      <c r="M168" s="143"/>
      <c r="N168" s="45"/>
      <c r="O168" s="45"/>
      <c r="P168" s="140"/>
      <c r="Q168" s="46"/>
      <c r="R168" s="142"/>
      <c r="S168" s="142"/>
      <c r="T168" s="142"/>
    </row>
    <row r="169" spans="1:20" ht="25.5">
      <c r="A169" s="23">
        <v>165</v>
      </c>
      <c r="B169" s="23" t="s">
        <v>6378</v>
      </c>
      <c r="C169" s="23" t="s">
        <v>6379</v>
      </c>
      <c r="D169" s="23" t="s">
        <v>1162</v>
      </c>
      <c r="E169" s="23">
        <v>1</v>
      </c>
      <c r="F169" s="24">
        <v>700</v>
      </c>
      <c r="G169" s="23">
        <v>400</v>
      </c>
      <c r="H169" s="23" t="s">
        <v>8087</v>
      </c>
      <c r="I169" s="27"/>
      <c r="J169" s="23" t="s">
        <v>1193</v>
      </c>
      <c r="K169" s="25" t="s">
        <v>3949</v>
      </c>
      <c r="L169" s="25"/>
      <c r="M169" s="143"/>
      <c r="N169" s="45"/>
      <c r="O169" s="45"/>
      <c r="P169" s="140"/>
      <c r="Q169" s="46"/>
      <c r="R169" s="142"/>
      <c r="S169" s="142"/>
      <c r="T169" s="142"/>
    </row>
    <row r="170" spans="1:20" ht="38.25">
      <c r="A170" s="23">
        <v>166</v>
      </c>
      <c r="B170" s="23" t="s">
        <v>6382</v>
      </c>
      <c r="C170" s="23" t="s">
        <v>6383</v>
      </c>
      <c r="D170" s="23" t="s">
        <v>1187</v>
      </c>
      <c r="E170" s="23" t="s">
        <v>8163</v>
      </c>
      <c r="F170" s="24">
        <v>750</v>
      </c>
      <c r="G170" s="23">
        <v>280</v>
      </c>
      <c r="H170" s="23" t="s">
        <v>8087</v>
      </c>
      <c r="I170" s="27"/>
      <c r="J170" s="23" t="s">
        <v>1193</v>
      </c>
      <c r="K170" s="25" t="s">
        <v>3949</v>
      </c>
      <c r="L170" s="25"/>
      <c r="M170" s="143"/>
      <c r="N170" s="45"/>
      <c r="O170" s="45"/>
      <c r="P170" s="140"/>
      <c r="Q170" s="46"/>
      <c r="R170" s="142"/>
      <c r="S170" s="142"/>
      <c r="T170" s="142"/>
    </row>
    <row r="171" spans="1:20" ht="38.25">
      <c r="A171" s="23">
        <v>167</v>
      </c>
      <c r="B171" s="23" t="s">
        <v>6390</v>
      </c>
      <c r="C171" s="23" t="s">
        <v>6391</v>
      </c>
      <c r="D171" s="23" t="s">
        <v>1421</v>
      </c>
      <c r="E171" s="23">
        <v>1</v>
      </c>
      <c r="F171" s="24">
        <v>200</v>
      </c>
      <c r="G171" s="23">
        <v>272</v>
      </c>
      <c r="H171" s="23" t="s">
        <v>2161</v>
      </c>
      <c r="I171" s="27"/>
      <c r="J171" s="23" t="s">
        <v>4978</v>
      </c>
      <c r="K171" s="25" t="s">
        <v>3949</v>
      </c>
      <c r="L171" s="25"/>
      <c r="M171" s="143"/>
      <c r="N171" s="45"/>
      <c r="O171" s="45"/>
      <c r="P171" s="140"/>
      <c r="Q171" s="46"/>
      <c r="R171" s="142"/>
      <c r="S171" s="142"/>
      <c r="T171" s="142"/>
    </row>
    <row r="172" spans="1:20" ht="38.25">
      <c r="A172" s="23">
        <v>168</v>
      </c>
      <c r="B172" s="23" t="s">
        <v>6394</v>
      </c>
      <c r="C172" s="23" t="s">
        <v>6395</v>
      </c>
      <c r="D172" s="23" t="s">
        <v>1187</v>
      </c>
      <c r="E172" s="23" t="s">
        <v>8163</v>
      </c>
      <c r="F172" s="24">
        <v>550</v>
      </c>
      <c r="G172" s="23">
        <v>260</v>
      </c>
      <c r="H172" s="23" t="s">
        <v>8087</v>
      </c>
      <c r="I172" s="27"/>
      <c r="J172" s="23" t="s">
        <v>4978</v>
      </c>
      <c r="K172" s="25" t="s">
        <v>3949</v>
      </c>
      <c r="L172" s="25"/>
      <c r="M172" s="143"/>
      <c r="N172" s="45"/>
      <c r="O172" s="45"/>
      <c r="P172" s="140"/>
      <c r="Q172" s="46"/>
    </row>
    <row r="173" spans="1:20" ht="39" customHeight="1">
      <c r="A173" s="23">
        <v>169</v>
      </c>
      <c r="B173" s="23" t="s">
        <v>6396</v>
      </c>
      <c r="C173" s="23" t="s">
        <v>6397</v>
      </c>
      <c r="D173" s="23" t="s">
        <v>1421</v>
      </c>
      <c r="E173" s="23">
        <v>1</v>
      </c>
      <c r="F173" s="24">
        <v>1000</v>
      </c>
      <c r="G173" s="23">
        <v>368</v>
      </c>
      <c r="H173" s="23" t="s">
        <v>8087</v>
      </c>
      <c r="I173" s="27"/>
      <c r="J173" s="23" t="s">
        <v>4978</v>
      </c>
      <c r="K173" s="25" t="s">
        <v>3949</v>
      </c>
      <c r="L173" s="25"/>
      <c r="M173" s="143"/>
      <c r="N173" s="45"/>
      <c r="O173" s="45"/>
      <c r="P173" s="140"/>
      <c r="Q173" s="46"/>
    </row>
    <row r="174" spans="1:20" ht="38.25">
      <c r="A174" s="23">
        <v>170</v>
      </c>
      <c r="B174" s="23" t="s">
        <v>8650</v>
      </c>
      <c r="C174" s="23" t="s">
        <v>555</v>
      </c>
      <c r="D174" s="23" t="s">
        <v>1162</v>
      </c>
      <c r="E174" s="23">
        <v>1</v>
      </c>
      <c r="F174" s="24">
        <v>780</v>
      </c>
      <c r="G174" s="23">
        <v>240</v>
      </c>
      <c r="H174" s="23" t="s">
        <v>2161</v>
      </c>
      <c r="I174" s="27"/>
      <c r="J174" s="23" t="s">
        <v>70</v>
      </c>
      <c r="K174" s="25" t="s">
        <v>3949</v>
      </c>
      <c r="L174" s="25"/>
      <c r="M174" s="143"/>
      <c r="N174" s="45"/>
      <c r="O174" s="45"/>
      <c r="P174" s="140"/>
      <c r="Q174" s="46"/>
    </row>
    <row r="175" spans="1:20" ht="102">
      <c r="A175" s="23">
        <v>171</v>
      </c>
      <c r="B175" s="23" t="s">
        <v>9750</v>
      </c>
      <c r="C175" s="23" t="s">
        <v>9751</v>
      </c>
      <c r="D175" s="23" t="s">
        <v>1187</v>
      </c>
      <c r="E175" s="23" t="s">
        <v>8163</v>
      </c>
      <c r="F175" s="24">
        <v>10040</v>
      </c>
      <c r="G175" s="23">
        <v>256</v>
      </c>
      <c r="H175" s="23" t="s">
        <v>8087</v>
      </c>
      <c r="I175" s="27"/>
      <c r="J175" s="23" t="s">
        <v>1188</v>
      </c>
      <c r="K175" s="25" t="s">
        <v>3949</v>
      </c>
      <c r="L175" s="25"/>
      <c r="M175" s="143"/>
      <c r="N175" s="45"/>
      <c r="O175" s="45"/>
      <c r="P175" s="140"/>
      <c r="Q175" s="46"/>
    </row>
    <row r="176" spans="1:20" ht="51">
      <c r="A176" s="23">
        <v>172</v>
      </c>
      <c r="B176" s="23" t="s">
        <v>5250</v>
      </c>
      <c r="C176" s="23" t="s">
        <v>6874</v>
      </c>
      <c r="D176" s="23" t="s">
        <v>1187</v>
      </c>
      <c r="E176" s="23">
        <v>1</v>
      </c>
      <c r="F176" s="24">
        <v>890</v>
      </c>
      <c r="G176" s="23">
        <v>324</v>
      </c>
      <c r="H176" s="23" t="s">
        <v>8087</v>
      </c>
      <c r="I176" s="27"/>
      <c r="J176" s="23" t="s">
        <v>4935</v>
      </c>
      <c r="K176" s="25" t="s">
        <v>3949</v>
      </c>
      <c r="L176" s="25"/>
      <c r="M176" s="143"/>
      <c r="N176" s="45"/>
      <c r="O176" s="45"/>
      <c r="P176" s="140"/>
      <c r="Q176" s="46"/>
    </row>
    <row r="177" spans="1:17" ht="38.25">
      <c r="A177" s="23">
        <v>173</v>
      </c>
      <c r="B177" s="23" t="s">
        <v>5251</v>
      </c>
      <c r="C177" s="23" t="s">
        <v>6874</v>
      </c>
      <c r="D177" s="23" t="s">
        <v>1187</v>
      </c>
      <c r="E177" s="23">
        <v>1</v>
      </c>
      <c r="F177" s="24">
        <v>1440</v>
      </c>
      <c r="G177" s="23">
        <v>328</v>
      </c>
      <c r="H177" s="23" t="s">
        <v>8076</v>
      </c>
      <c r="I177" s="27"/>
      <c r="J177" s="23" t="s">
        <v>4935</v>
      </c>
      <c r="K177" s="25" t="s">
        <v>3949</v>
      </c>
      <c r="L177" s="25"/>
      <c r="M177" s="143"/>
      <c r="N177" s="45"/>
      <c r="O177" s="45"/>
      <c r="P177" s="140"/>
      <c r="Q177" s="46"/>
    </row>
    <row r="178" spans="1:17">
      <c r="A178" s="23">
        <v>174</v>
      </c>
      <c r="B178" s="23" t="s">
        <v>5252</v>
      </c>
      <c r="C178" s="23" t="s">
        <v>6874</v>
      </c>
      <c r="D178" s="23" t="s">
        <v>1187</v>
      </c>
      <c r="E178" s="23" t="s">
        <v>8163</v>
      </c>
      <c r="F178" s="24">
        <v>3000</v>
      </c>
      <c r="G178" s="23">
        <v>88</v>
      </c>
      <c r="H178" s="23" t="s">
        <v>8076</v>
      </c>
      <c r="I178" s="27"/>
      <c r="J178" s="23" t="s">
        <v>4935</v>
      </c>
      <c r="K178" s="25" t="s">
        <v>3949</v>
      </c>
      <c r="L178" s="25"/>
      <c r="M178" s="143"/>
      <c r="N178" s="45"/>
      <c r="O178" s="45"/>
      <c r="P178" s="140"/>
      <c r="Q178" s="46"/>
    </row>
    <row r="179" spans="1:17">
      <c r="A179" s="23">
        <v>175</v>
      </c>
      <c r="B179" s="23" t="s">
        <v>4295</v>
      </c>
      <c r="C179" s="23" t="s">
        <v>6874</v>
      </c>
      <c r="D179" s="23" t="s">
        <v>1187</v>
      </c>
      <c r="E179" s="23" t="s">
        <v>8163</v>
      </c>
      <c r="F179" s="24">
        <v>1500</v>
      </c>
      <c r="G179" s="23">
        <v>192</v>
      </c>
      <c r="H179" s="23" t="s">
        <v>8076</v>
      </c>
      <c r="I179" s="27"/>
      <c r="J179" s="23" t="s">
        <v>4935</v>
      </c>
      <c r="K179" s="25" t="s">
        <v>3949</v>
      </c>
      <c r="L179" s="25"/>
      <c r="M179" s="143"/>
      <c r="N179" s="45"/>
      <c r="O179" s="45"/>
      <c r="P179" s="140"/>
      <c r="Q179" s="46"/>
    </row>
    <row r="180" spans="1:17" ht="51">
      <c r="A180" s="23">
        <v>176</v>
      </c>
      <c r="B180" s="23" t="s">
        <v>5253</v>
      </c>
      <c r="C180" s="23" t="s">
        <v>6874</v>
      </c>
      <c r="D180" s="23" t="s">
        <v>1187</v>
      </c>
      <c r="E180" s="23" t="s">
        <v>8163</v>
      </c>
      <c r="F180" s="24">
        <v>3000</v>
      </c>
      <c r="G180" s="23">
        <v>108</v>
      </c>
      <c r="H180" s="23" t="s">
        <v>8076</v>
      </c>
      <c r="I180" s="27"/>
      <c r="J180" s="23" t="s">
        <v>4935</v>
      </c>
      <c r="K180" s="25" t="s">
        <v>3949</v>
      </c>
      <c r="L180" s="25"/>
      <c r="M180" s="143"/>
      <c r="N180" s="45"/>
      <c r="O180" s="45"/>
      <c r="P180" s="140"/>
      <c r="Q180" s="46"/>
    </row>
    <row r="181" spans="1:17" ht="25.5">
      <c r="A181" s="23">
        <v>177</v>
      </c>
      <c r="B181" s="23" t="s">
        <v>5254</v>
      </c>
      <c r="C181" s="23" t="s">
        <v>6874</v>
      </c>
      <c r="D181" s="23" t="s">
        <v>1187</v>
      </c>
      <c r="E181" s="23" t="s">
        <v>8163</v>
      </c>
      <c r="F181" s="24">
        <v>3000</v>
      </c>
      <c r="G181" s="23">
        <v>104</v>
      </c>
      <c r="H181" s="23" t="s">
        <v>8076</v>
      </c>
      <c r="I181" s="27"/>
      <c r="J181" s="23" t="s">
        <v>4935</v>
      </c>
      <c r="K181" s="25" t="s">
        <v>3949</v>
      </c>
      <c r="L181" s="25"/>
      <c r="M181" s="143"/>
      <c r="N181" s="45"/>
      <c r="O181" s="45"/>
      <c r="P181" s="140"/>
      <c r="Q181" s="46"/>
    </row>
    <row r="182" spans="1:17" ht="38.25">
      <c r="A182" s="23">
        <v>178</v>
      </c>
      <c r="B182" s="23" t="s">
        <v>5255</v>
      </c>
      <c r="C182" s="23" t="s">
        <v>6874</v>
      </c>
      <c r="D182" s="23" t="s">
        <v>1187</v>
      </c>
      <c r="E182" s="23" t="s">
        <v>8163</v>
      </c>
      <c r="F182" s="24">
        <v>1000</v>
      </c>
      <c r="G182" s="23">
        <v>72</v>
      </c>
      <c r="H182" s="23" t="s">
        <v>8076</v>
      </c>
      <c r="I182" s="27"/>
      <c r="J182" s="23" t="s">
        <v>4935</v>
      </c>
      <c r="K182" s="25" t="s">
        <v>3949</v>
      </c>
      <c r="L182" s="25"/>
      <c r="M182" s="143"/>
      <c r="N182" s="45"/>
      <c r="O182" s="45"/>
      <c r="P182" s="140"/>
      <c r="Q182" s="46"/>
    </row>
    <row r="183" spans="1:17" ht="76.5">
      <c r="A183" s="23">
        <v>179</v>
      </c>
      <c r="B183" s="23" t="s">
        <v>5262</v>
      </c>
      <c r="C183" s="23" t="s">
        <v>3256</v>
      </c>
      <c r="D183" s="23" t="s">
        <v>1187</v>
      </c>
      <c r="E183" s="23" t="s">
        <v>8163</v>
      </c>
      <c r="F183" s="24">
        <v>660</v>
      </c>
      <c r="G183" s="23">
        <v>380</v>
      </c>
      <c r="H183" s="23" t="s">
        <v>8087</v>
      </c>
      <c r="I183" s="174"/>
      <c r="J183" s="23" t="s">
        <v>4978</v>
      </c>
      <c r="K183" s="25" t="s">
        <v>3949</v>
      </c>
      <c r="L183" s="25"/>
      <c r="M183" s="143"/>
      <c r="N183" s="45"/>
      <c r="O183" s="45"/>
      <c r="P183" s="140"/>
      <c r="Q183" s="46"/>
    </row>
    <row r="184" spans="1:17" ht="51">
      <c r="A184" s="23">
        <v>180</v>
      </c>
      <c r="B184" s="23" t="s">
        <v>5263</v>
      </c>
      <c r="C184" s="23" t="s">
        <v>5264</v>
      </c>
      <c r="D184" s="23" t="s">
        <v>1187</v>
      </c>
      <c r="E184" s="23" t="s">
        <v>8163</v>
      </c>
      <c r="F184" s="24">
        <v>1300</v>
      </c>
      <c r="G184" s="23">
        <v>268</v>
      </c>
      <c r="H184" s="23" t="s">
        <v>8087</v>
      </c>
      <c r="I184" s="174"/>
      <c r="J184" s="23" t="s">
        <v>4978</v>
      </c>
      <c r="K184" s="25" t="s">
        <v>3949</v>
      </c>
      <c r="L184" s="25"/>
      <c r="M184" s="143"/>
      <c r="N184" s="45"/>
      <c r="O184" s="45"/>
      <c r="P184" s="140"/>
      <c r="Q184" s="46"/>
    </row>
    <row r="185" spans="1:17" ht="25.5">
      <c r="A185" s="23">
        <v>181</v>
      </c>
      <c r="B185" s="23" t="s">
        <v>5265</v>
      </c>
      <c r="C185" s="23" t="s">
        <v>293</v>
      </c>
      <c r="D185" s="23" t="s">
        <v>1187</v>
      </c>
      <c r="E185" s="23">
        <v>1</v>
      </c>
      <c r="F185" s="24">
        <v>760</v>
      </c>
      <c r="G185" s="23">
        <v>176</v>
      </c>
      <c r="H185" s="23" t="s">
        <v>8076</v>
      </c>
      <c r="I185" s="174"/>
      <c r="J185" s="23" t="s">
        <v>4978</v>
      </c>
      <c r="K185" s="25" t="s">
        <v>3949</v>
      </c>
      <c r="L185" s="25"/>
      <c r="M185" s="143"/>
      <c r="N185" s="45"/>
      <c r="O185" s="45"/>
      <c r="P185" s="140"/>
      <c r="Q185" s="46"/>
    </row>
    <row r="186" spans="1:17" ht="25.5">
      <c r="A186" s="23">
        <v>182</v>
      </c>
      <c r="B186" s="23" t="s">
        <v>8699</v>
      </c>
      <c r="C186" s="23" t="s">
        <v>8700</v>
      </c>
      <c r="D186" s="23" t="s">
        <v>1162</v>
      </c>
      <c r="E186" s="23">
        <v>1</v>
      </c>
      <c r="F186" s="24">
        <v>1200</v>
      </c>
      <c r="G186" s="23">
        <v>648</v>
      </c>
      <c r="H186" s="23" t="s">
        <v>8087</v>
      </c>
      <c r="I186" s="174"/>
      <c r="J186" s="23" t="s">
        <v>60</v>
      </c>
      <c r="K186" s="25" t="s">
        <v>3949</v>
      </c>
      <c r="L186" s="25"/>
      <c r="M186" s="143"/>
      <c r="N186" s="45"/>
      <c r="O186" s="45"/>
      <c r="P186" s="140"/>
      <c r="Q186" s="46"/>
    </row>
    <row r="187" spans="1:17" ht="25.5">
      <c r="A187" s="23">
        <v>183</v>
      </c>
      <c r="B187" s="23" t="s">
        <v>8701</v>
      </c>
      <c r="C187" s="23" t="s">
        <v>8702</v>
      </c>
      <c r="D187" s="23" t="s">
        <v>1162</v>
      </c>
      <c r="E187" s="23">
        <v>1</v>
      </c>
      <c r="F187" s="24">
        <v>400</v>
      </c>
      <c r="G187" s="23">
        <v>276</v>
      </c>
      <c r="H187" s="23" t="s">
        <v>8076</v>
      </c>
      <c r="I187" s="174"/>
      <c r="J187" s="23" t="s">
        <v>1193</v>
      </c>
      <c r="K187" s="25" t="s">
        <v>3949</v>
      </c>
      <c r="L187" s="25"/>
      <c r="M187" s="143"/>
      <c r="N187" s="45"/>
      <c r="O187" s="45"/>
      <c r="P187" s="140"/>
      <c r="Q187" s="46"/>
    </row>
    <row r="188" spans="1:17" ht="51">
      <c r="A188" s="23">
        <v>184</v>
      </c>
      <c r="B188" s="23" t="s">
        <v>8705</v>
      </c>
      <c r="C188" s="23" t="s">
        <v>8706</v>
      </c>
      <c r="D188" s="23" t="s">
        <v>1187</v>
      </c>
      <c r="E188" s="23" t="s">
        <v>8163</v>
      </c>
      <c r="F188" s="24">
        <v>720</v>
      </c>
      <c r="G188" s="23">
        <v>484</v>
      </c>
      <c r="H188" s="23" t="s">
        <v>8087</v>
      </c>
      <c r="I188" s="174"/>
      <c r="J188" s="23" t="s">
        <v>60</v>
      </c>
      <c r="K188" s="25" t="s">
        <v>3949</v>
      </c>
      <c r="L188" s="25"/>
      <c r="M188" s="143"/>
      <c r="N188" s="45"/>
      <c r="O188" s="45"/>
      <c r="P188" s="140"/>
      <c r="Q188" s="46"/>
    </row>
    <row r="189" spans="1:17" ht="51">
      <c r="A189" s="23">
        <v>185</v>
      </c>
      <c r="B189" s="23" t="s">
        <v>9787</v>
      </c>
      <c r="C189" s="23" t="s">
        <v>6874</v>
      </c>
      <c r="D189" s="23" t="s">
        <v>1187</v>
      </c>
      <c r="E189" s="23">
        <v>1</v>
      </c>
      <c r="F189" s="24">
        <v>1100</v>
      </c>
      <c r="G189" s="23">
        <v>500</v>
      </c>
      <c r="H189" s="23" t="s">
        <v>8087</v>
      </c>
      <c r="I189" s="174"/>
      <c r="J189" s="23" t="s">
        <v>4935</v>
      </c>
      <c r="K189" s="25" t="s">
        <v>3949</v>
      </c>
      <c r="L189" s="25"/>
      <c r="M189" s="143"/>
      <c r="N189" s="45"/>
      <c r="O189" s="45"/>
      <c r="P189" s="140"/>
      <c r="Q189" s="46"/>
    </row>
    <row r="190" spans="1:17" ht="25.5">
      <c r="A190" s="23">
        <v>186</v>
      </c>
      <c r="B190" s="23" t="s">
        <v>10854</v>
      </c>
      <c r="C190" s="23" t="s">
        <v>10855</v>
      </c>
      <c r="D190" s="23" t="s">
        <v>10321</v>
      </c>
      <c r="E190" s="23">
        <v>1</v>
      </c>
      <c r="F190" s="24">
        <v>1000</v>
      </c>
      <c r="G190" s="23">
        <v>204</v>
      </c>
      <c r="H190" s="23" t="s">
        <v>10856</v>
      </c>
      <c r="I190" s="174"/>
      <c r="J190" s="23" t="s">
        <v>2724</v>
      </c>
      <c r="K190" s="25" t="s">
        <v>3949</v>
      </c>
      <c r="L190" s="25"/>
      <c r="M190" s="143"/>
      <c r="N190" s="45"/>
      <c r="O190" s="45"/>
      <c r="P190" s="140"/>
      <c r="Q190" s="46"/>
    </row>
    <row r="191" spans="1:17" ht="38.25">
      <c r="A191" s="23">
        <v>187</v>
      </c>
      <c r="B191" s="23" t="s">
        <v>10857</v>
      </c>
      <c r="C191" s="23" t="s">
        <v>10858</v>
      </c>
      <c r="D191" s="23" t="s">
        <v>1421</v>
      </c>
      <c r="E191" s="23">
        <v>1</v>
      </c>
      <c r="F191" s="24">
        <v>1000</v>
      </c>
      <c r="G191" s="23">
        <v>496</v>
      </c>
      <c r="H191" s="23" t="s">
        <v>2161</v>
      </c>
      <c r="I191" s="174"/>
      <c r="J191" s="23" t="s">
        <v>2724</v>
      </c>
      <c r="K191" s="25" t="s">
        <v>3949</v>
      </c>
      <c r="L191" s="25"/>
      <c r="M191" s="143"/>
      <c r="N191" s="45"/>
      <c r="O191" s="45"/>
      <c r="P191" s="140"/>
      <c r="Q191" s="46"/>
    </row>
    <row r="192" spans="1:17" ht="25.5">
      <c r="A192" s="23">
        <v>188</v>
      </c>
      <c r="B192" s="23" t="s">
        <v>10864</v>
      </c>
      <c r="C192" s="23" t="s">
        <v>9777</v>
      </c>
      <c r="D192" s="23" t="s">
        <v>1162</v>
      </c>
      <c r="E192" s="23">
        <v>1</v>
      </c>
      <c r="F192" s="24">
        <v>1030</v>
      </c>
      <c r="G192" s="23">
        <v>380</v>
      </c>
      <c r="H192" s="23" t="s">
        <v>8087</v>
      </c>
      <c r="I192" s="174"/>
      <c r="J192" s="23" t="s">
        <v>2724</v>
      </c>
      <c r="K192" s="25" t="s">
        <v>3949</v>
      </c>
      <c r="L192" s="25"/>
      <c r="M192" s="143"/>
      <c r="N192" s="45"/>
      <c r="O192" s="45"/>
      <c r="P192" s="140"/>
      <c r="Q192" s="46"/>
    </row>
    <row r="193" spans="1:17" ht="25.5">
      <c r="A193" s="23">
        <v>189</v>
      </c>
      <c r="B193" s="23" t="s">
        <v>12808</v>
      </c>
      <c r="C193" s="23" t="s">
        <v>6874</v>
      </c>
      <c r="D193" s="23" t="s">
        <v>1187</v>
      </c>
      <c r="E193" s="23">
        <v>1</v>
      </c>
      <c r="F193" s="24">
        <v>1000</v>
      </c>
      <c r="G193" s="23">
        <v>304</v>
      </c>
      <c r="H193" s="23" t="s">
        <v>8076</v>
      </c>
      <c r="I193" s="174"/>
      <c r="J193" s="23" t="s">
        <v>4935</v>
      </c>
      <c r="K193" s="25" t="s">
        <v>3949</v>
      </c>
      <c r="L193" s="25"/>
      <c r="M193" s="143"/>
      <c r="N193" s="45"/>
      <c r="O193" s="45"/>
      <c r="P193" s="140"/>
      <c r="Q193" s="46"/>
    </row>
    <row r="194" spans="1:17" ht="51">
      <c r="A194" s="23">
        <v>190</v>
      </c>
      <c r="B194" s="23" t="s">
        <v>12810</v>
      </c>
      <c r="C194" s="23" t="s">
        <v>12811</v>
      </c>
      <c r="D194" s="23" t="s">
        <v>1187</v>
      </c>
      <c r="E194" s="23">
        <v>1</v>
      </c>
      <c r="F194" s="24">
        <v>930</v>
      </c>
      <c r="G194" s="23">
        <v>148</v>
      </c>
      <c r="H194" s="23" t="s">
        <v>8076</v>
      </c>
      <c r="I194" s="174"/>
      <c r="J194" s="23" t="s">
        <v>4935</v>
      </c>
      <c r="K194" s="25" t="s">
        <v>3949</v>
      </c>
      <c r="L194" s="25"/>
      <c r="M194" s="143"/>
      <c r="N194" s="45"/>
      <c r="O194" s="45"/>
      <c r="P194" s="140"/>
      <c r="Q194" s="46"/>
    </row>
    <row r="195" spans="1:17" ht="38.25">
      <c r="A195" s="23">
        <v>191</v>
      </c>
      <c r="B195" s="23" t="s">
        <v>12812</v>
      </c>
      <c r="C195" s="23" t="s">
        <v>6874</v>
      </c>
      <c r="D195" s="23" t="s">
        <v>1187</v>
      </c>
      <c r="E195" s="23">
        <v>1</v>
      </c>
      <c r="F195" s="24">
        <v>970</v>
      </c>
      <c r="G195" s="23">
        <v>208</v>
      </c>
      <c r="H195" s="23" t="s">
        <v>8076</v>
      </c>
      <c r="I195" s="174"/>
      <c r="J195" s="23" t="s">
        <v>4935</v>
      </c>
      <c r="K195" s="25" t="s">
        <v>3949</v>
      </c>
      <c r="L195" s="25"/>
      <c r="M195" s="143"/>
      <c r="N195" s="45"/>
      <c r="O195" s="45"/>
      <c r="P195" s="140"/>
      <c r="Q195" s="46"/>
    </row>
    <row r="196" spans="1:17" ht="153">
      <c r="A196" s="23">
        <v>192</v>
      </c>
      <c r="B196" s="23" t="s">
        <v>12813</v>
      </c>
      <c r="C196" s="23" t="s">
        <v>6874</v>
      </c>
      <c r="D196" s="23" t="s">
        <v>1187</v>
      </c>
      <c r="E196" s="23">
        <v>1</v>
      </c>
      <c r="F196" s="24">
        <v>770</v>
      </c>
      <c r="G196" s="23">
        <v>76</v>
      </c>
      <c r="H196" s="23" t="s">
        <v>8076</v>
      </c>
      <c r="I196" s="174"/>
      <c r="J196" s="23" t="s">
        <v>4935</v>
      </c>
      <c r="K196" s="25" t="s">
        <v>3949</v>
      </c>
      <c r="L196" s="25"/>
      <c r="M196" s="143"/>
      <c r="N196" s="45"/>
      <c r="O196" s="45"/>
      <c r="P196" s="140"/>
      <c r="Q196" s="45"/>
    </row>
    <row r="197" spans="1:17" ht="25.5">
      <c r="A197" s="23">
        <v>193</v>
      </c>
      <c r="B197" s="23" t="s">
        <v>8369</v>
      </c>
      <c r="C197" s="23" t="s">
        <v>8370</v>
      </c>
      <c r="D197" s="23" t="s">
        <v>1187</v>
      </c>
      <c r="E197" s="23">
        <v>1</v>
      </c>
      <c r="F197" s="24">
        <v>870</v>
      </c>
      <c r="G197" s="23">
        <v>116</v>
      </c>
      <c r="H197" s="23" t="s">
        <v>8076</v>
      </c>
      <c r="I197" s="174"/>
      <c r="J197" s="23" t="s">
        <v>4935</v>
      </c>
      <c r="K197" s="25" t="s">
        <v>3949</v>
      </c>
      <c r="L197" s="25"/>
      <c r="M197" s="143"/>
      <c r="N197" s="45"/>
      <c r="O197" s="45"/>
      <c r="P197" s="140"/>
      <c r="Q197" s="45"/>
    </row>
    <row r="198" spans="1:17" ht="76.5">
      <c r="A198" s="23">
        <v>194</v>
      </c>
      <c r="B198" s="23" t="s">
        <v>9479</v>
      </c>
      <c r="C198" s="23" t="s">
        <v>7495</v>
      </c>
      <c r="D198" s="23" t="s">
        <v>1187</v>
      </c>
      <c r="E198" s="23" t="s">
        <v>8163</v>
      </c>
      <c r="F198" s="24">
        <v>1200</v>
      </c>
      <c r="G198" s="23">
        <v>660</v>
      </c>
      <c r="H198" s="23" t="s">
        <v>2161</v>
      </c>
      <c r="I198" s="174"/>
      <c r="J198" s="23" t="s">
        <v>4935</v>
      </c>
      <c r="K198" s="25" t="s">
        <v>3949</v>
      </c>
      <c r="L198" s="25"/>
      <c r="M198" s="143"/>
      <c r="N198" s="45"/>
      <c r="O198" s="45"/>
      <c r="P198" s="140"/>
      <c r="Q198" s="45"/>
    </row>
    <row r="199" spans="1:17" ht="76.5">
      <c r="A199" s="23">
        <v>195</v>
      </c>
      <c r="B199" s="23" t="s">
        <v>9480</v>
      </c>
      <c r="C199" s="23" t="s">
        <v>7495</v>
      </c>
      <c r="D199" s="23" t="s">
        <v>1187</v>
      </c>
      <c r="E199" s="23" t="s">
        <v>8163</v>
      </c>
      <c r="F199" s="24">
        <v>1200</v>
      </c>
      <c r="G199" s="23">
        <v>804</v>
      </c>
      <c r="H199" s="23" t="s">
        <v>2161</v>
      </c>
      <c r="I199" s="174"/>
      <c r="J199" s="23" t="s">
        <v>4935</v>
      </c>
      <c r="K199" s="25" t="s">
        <v>3949</v>
      </c>
      <c r="L199" s="25"/>
      <c r="M199" s="143"/>
      <c r="N199" s="45"/>
      <c r="O199" s="45"/>
      <c r="P199" s="140"/>
      <c r="Q199" s="45"/>
    </row>
    <row r="200" spans="1:17" ht="38.25">
      <c r="A200" s="23">
        <v>196</v>
      </c>
      <c r="B200" s="23" t="s">
        <v>7810</v>
      </c>
      <c r="C200" s="23" t="s">
        <v>6874</v>
      </c>
      <c r="D200" s="23" t="s">
        <v>1187</v>
      </c>
      <c r="E200" s="23">
        <v>1</v>
      </c>
      <c r="F200" s="24">
        <v>880</v>
      </c>
      <c r="G200" s="23">
        <v>228</v>
      </c>
      <c r="H200" s="23" t="s">
        <v>8076</v>
      </c>
      <c r="I200" s="174"/>
      <c r="J200" s="23" t="s">
        <v>4935</v>
      </c>
      <c r="K200" s="25" t="s">
        <v>3949</v>
      </c>
      <c r="L200" s="25"/>
      <c r="M200" s="143"/>
      <c r="N200" s="45"/>
      <c r="O200" s="45"/>
      <c r="P200" s="140"/>
      <c r="Q200" s="45"/>
    </row>
    <row r="201" spans="1:17" ht="25.5">
      <c r="A201" s="23">
        <v>197</v>
      </c>
      <c r="B201" s="23" t="s">
        <v>6732</v>
      </c>
      <c r="C201" s="23" t="s">
        <v>11406</v>
      </c>
      <c r="D201" s="23" t="s">
        <v>10321</v>
      </c>
      <c r="E201" s="23">
        <v>1</v>
      </c>
      <c r="F201" s="24">
        <v>1000</v>
      </c>
      <c r="G201" s="23">
        <v>244</v>
      </c>
      <c r="H201" s="23" t="s">
        <v>1228</v>
      </c>
      <c r="I201" s="174"/>
      <c r="J201" s="23" t="s">
        <v>1188</v>
      </c>
      <c r="K201" s="25" t="s">
        <v>3949</v>
      </c>
      <c r="L201" s="25"/>
      <c r="M201" s="143"/>
      <c r="N201" s="45"/>
      <c r="O201" s="45"/>
      <c r="P201" s="140"/>
      <c r="Q201" s="45"/>
    </row>
    <row r="202" spans="1:17" ht="38.25">
      <c r="A202" s="23">
        <v>198</v>
      </c>
      <c r="B202" s="23" t="s">
        <v>10921</v>
      </c>
      <c r="C202" s="23" t="s">
        <v>10922</v>
      </c>
      <c r="D202" s="23" t="s">
        <v>1187</v>
      </c>
      <c r="E202" s="23">
        <v>1</v>
      </c>
      <c r="F202" s="24">
        <v>480</v>
      </c>
      <c r="G202" s="23">
        <v>184</v>
      </c>
      <c r="H202" s="23" t="s">
        <v>8087</v>
      </c>
      <c r="I202" s="174"/>
      <c r="J202" s="23" t="s">
        <v>1188</v>
      </c>
      <c r="K202" s="25" t="s">
        <v>3949</v>
      </c>
      <c r="L202" s="25"/>
      <c r="M202" s="143"/>
      <c r="N202" s="45"/>
      <c r="O202" s="45"/>
      <c r="P202" s="140"/>
      <c r="Q202" s="45"/>
    </row>
    <row r="203" spans="1:17" ht="76.5">
      <c r="A203" s="23">
        <v>199</v>
      </c>
      <c r="B203" s="23" t="s">
        <v>10925</v>
      </c>
      <c r="C203" s="23" t="s">
        <v>10926</v>
      </c>
      <c r="D203" s="23" t="s">
        <v>1187</v>
      </c>
      <c r="E203" s="23">
        <v>1</v>
      </c>
      <c r="F203" s="24">
        <v>500</v>
      </c>
      <c r="G203" s="23">
        <v>392</v>
      </c>
      <c r="H203" s="23" t="s">
        <v>1228</v>
      </c>
      <c r="I203" s="174"/>
      <c r="J203" s="23" t="s">
        <v>1193</v>
      </c>
      <c r="K203" s="25" t="s">
        <v>3949</v>
      </c>
      <c r="L203" s="25"/>
      <c r="M203" s="143"/>
      <c r="N203" s="45"/>
      <c r="O203" s="45"/>
      <c r="P203" s="140"/>
      <c r="Q203" s="45"/>
    </row>
    <row r="204" spans="1:17" ht="38.25">
      <c r="A204" s="23">
        <v>200</v>
      </c>
      <c r="B204" s="23" t="s">
        <v>8775</v>
      </c>
      <c r="C204" s="23" t="s">
        <v>4520</v>
      </c>
      <c r="D204" s="23" t="s">
        <v>1187</v>
      </c>
      <c r="E204" s="23" t="s">
        <v>8163</v>
      </c>
      <c r="F204" s="24">
        <v>1125</v>
      </c>
      <c r="G204" s="23">
        <v>256</v>
      </c>
      <c r="H204" s="23" t="s">
        <v>8087</v>
      </c>
      <c r="I204" s="174"/>
      <c r="J204" s="23" t="s">
        <v>1193</v>
      </c>
      <c r="K204" s="25" t="s">
        <v>3949</v>
      </c>
      <c r="L204" s="25"/>
      <c r="M204" s="143"/>
      <c r="N204" s="45"/>
      <c r="O204" s="45"/>
      <c r="P204" s="140"/>
      <c r="Q204" s="45"/>
    </row>
    <row r="205" spans="1:17" ht="63.75">
      <c r="A205" s="23">
        <v>201</v>
      </c>
      <c r="B205" s="23" t="s">
        <v>12931</v>
      </c>
      <c r="C205" s="23" t="s">
        <v>9279</v>
      </c>
      <c r="D205" s="23" t="s">
        <v>1421</v>
      </c>
      <c r="E205" s="23">
        <v>1</v>
      </c>
      <c r="F205" s="24">
        <v>500</v>
      </c>
      <c r="G205" s="23">
        <v>228</v>
      </c>
      <c r="H205" s="23" t="s">
        <v>8087</v>
      </c>
      <c r="I205" s="174"/>
      <c r="J205" s="23" t="s">
        <v>60</v>
      </c>
      <c r="K205" s="25" t="s">
        <v>3949</v>
      </c>
      <c r="L205" s="25"/>
      <c r="M205" s="143"/>
      <c r="N205" s="45"/>
      <c r="O205" s="45"/>
      <c r="P205" s="140"/>
      <c r="Q205" s="45"/>
    </row>
    <row r="206" spans="1:17" ht="38.25">
      <c r="A206" s="23">
        <v>202</v>
      </c>
      <c r="B206" s="23" t="s">
        <v>4415</v>
      </c>
      <c r="C206" s="23" t="s">
        <v>3274</v>
      </c>
      <c r="D206" s="23" t="s">
        <v>1187</v>
      </c>
      <c r="E206" s="23" t="s">
        <v>8163</v>
      </c>
      <c r="F206" s="24">
        <v>600</v>
      </c>
      <c r="G206" s="23">
        <v>268</v>
      </c>
      <c r="H206" s="23" t="s">
        <v>8087</v>
      </c>
      <c r="I206" s="174"/>
      <c r="J206" s="23" t="s">
        <v>60</v>
      </c>
      <c r="K206" s="25" t="s">
        <v>3949</v>
      </c>
      <c r="L206" s="25"/>
      <c r="M206" s="143"/>
      <c r="N206" s="45"/>
      <c r="O206" s="45"/>
      <c r="P206" s="140"/>
      <c r="Q206" s="45"/>
    </row>
    <row r="207" spans="1:17" ht="25.5">
      <c r="A207" s="23">
        <v>203</v>
      </c>
      <c r="B207" s="23" t="s">
        <v>3267</v>
      </c>
      <c r="C207" s="23" t="s">
        <v>3268</v>
      </c>
      <c r="D207" s="23" t="s">
        <v>1162</v>
      </c>
      <c r="E207" s="23">
        <v>1</v>
      </c>
      <c r="F207" s="24">
        <v>3000</v>
      </c>
      <c r="G207" s="23">
        <v>408</v>
      </c>
      <c r="H207" s="23" t="s">
        <v>8087</v>
      </c>
      <c r="I207" s="174"/>
      <c r="J207" s="23" t="s">
        <v>2724</v>
      </c>
      <c r="K207" s="25" t="s">
        <v>3949</v>
      </c>
      <c r="L207" s="25"/>
      <c r="M207" s="143"/>
      <c r="N207" s="45"/>
      <c r="O207" s="45"/>
      <c r="P207" s="140"/>
      <c r="Q207" s="45"/>
    </row>
    <row r="208" spans="1:17" ht="38.25">
      <c r="A208" s="23">
        <v>204</v>
      </c>
      <c r="B208" s="23" t="s">
        <v>3851</v>
      </c>
      <c r="C208" s="23" t="s">
        <v>3852</v>
      </c>
      <c r="D208" s="23" t="s">
        <v>1162</v>
      </c>
      <c r="E208" s="23">
        <v>1</v>
      </c>
      <c r="F208" s="24">
        <v>300</v>
      </c>
      <c r="G208" s="23">
        <v>184</v>
      </c>
      <c r="H208" s="23" t="s">
        <v>8087</v>
      </c>
      <c r="I208" s="174"/>
      <c r="J208" s="23" t="s">
        <v>2724</v>
      </c>
      <c r="K208" s="25" t="s">
        <v>3949</v>
      </c>
      <c r="L208" s="25"/>
      <c r="M208" s="143"/>
      <c r="N208" s="45"/>
      <c r="O208" s="45"/>
      <c r="P208" s="140"/>
      <c r="Q208" s="45"/>
    </row>
    <row r="209" spans="1:20" ht="63.75">
      <c r="A209" s="23">
        <v>205</v>
      </c>
      <c r="B209" s="23" t="s">
        <v>9649</v>
      </c>
      <c r="C209" s="23" t="s">
        <v>9666</v>
      </c>
      <c r="D209" s="23" t="s">
        <v>1187</v>
      </c>
      <c r="E209" s="23">
        <v>1</v>
      </c>
      <c r="F209" s="24">
        <v>1000</v>
      </c>
      <c r="G209" s="23">
        <v>192</v>
      </c>
      <c r="H209" s="23" t="s">
        <v>2161</v>
      </c>
      <c r="I209" s="174"/>
      <c r="J209" s="23" t="s">
        <v>5629</v>
      </c>
      <c r="K209" s="25" t="s">
        <v>3949</v>
      </c>
      <c r="L209" s="25"/>
      <c r="M209" s="143"/>
      <c r="N209" s="45"/>
      <c r="O209" s="45"/>
      <c r="P209" s="140"/>
      <c r="Q209" s="45"/>
    </row>
    <row r="210" spans="1:20" ht="38.25">
      <c r="A210" s="23">
        <v>206</v>
      </c>
      <c r="B210" s="23" t="s">
        <v>9667</v>
      </c>
      <c r="C210" s="23" t="s">
        <v>8605</v>
      </c>
      <c r="D210" s="23" t="s">
        <v>1187</v>
      </c>
      <c r="E210" s="23" t="s">
        <v>8163</v>
      </c>
      <c r="F210" s="24">
        <v>3000</v>
      </c>
      <c r="G210" s="23">
        <v>72</v>
      </c>
      <c r="H210" s="23" t="s">
        <v>2161</v>
      </c>
      <c r="I210" s="174"/>
      <c r="J210" s="23" t="s">
        <v>4935</v>
      </c>
      <c r="K210" s="25" t="s">
        <v>3949</v>
      </c>
      <c r="L210" s="25"/>
      <c r="M210" s="143"/>
      <c r="N210" s="45"/>
      <c r="O210" s="45"/>
      <c r="P210" s="140"/>
      <c r="Q210" s="45"/>
      <c r="R210" s="142"/>
      <c r="S210" s="142"/>
      <c r="T210" s="142"/>
    </row>
    <row r="211" spans="1:20" ht="25.5">
      <c r="A211" s="23">
        <v>207</v>
      </c>
      <c r="B211" s="23" t="s">
        <v>4386</v>
      </c>
      <c r="C211" s="23" t="s">
        <v>6874</v>
      </c>
      <c r="D211" s="23" t="s">
        <v>1187</v>
      </c>
      <c r="E211" s="23" t="s">
        <v>8163</v>
      </c>
      <c r="F211" s="24">
        <v>1000</v>
      </c>
      <c r="G211" s="23">
        <v>24</v>
      </c>
      <c r="H211" s="23" t="s">
        <v>8076</v>
      </c>
      <c r="I211" s="174"/>
      <c r="J211" s="23" t="s">
        <v>4935</v>
      </c>
      <c r="K211" s="25" t="s">
        <v>3949</v>
      </c>
      <c r="L211" s="25"/>
      <c r="M211" s="143"/>
      <c r="N211" s="45"/>
      <c r="O211" s="45"/>
      <c r="P211" s="140"/>
      <c r="Q211" s="45"/>
    </row>
    <row r="212" spans="1:20" ht="51">
      <c r="A212" s="23">
        <v>208</v>
      </c>
      <c r="B212" s="23" t="s">
        <v>6371</v>
      </c>
      <c r="C212" s="23" t="s">
        <v>6372</v>
      </c>
      <c r="D212" s="23" t="s">
        <v>1162</v>
      </c>
      <c r="E212" s="23">
        <v>1</v>
      </c>
      <c r="F212" s="24">
        <v>2500</v>
      </c>
      <c r="G212" s="23">
        <v>120</v>
      </c>
      <c r="H212" s="23" t="s">
        <v>3703</v>
      </c>
      <c r="I212" s="27"/>
      <c r="J212" s="23" t="s">
        <v>60</v>
      </c>
      <c r="K212" s="25" t="s">
        <v>6373</v>
      </c>
      <c r="L212" s="25"/>
      <c r="M212" s="143"/>
      <c r="N212" s="45"/>
      <c r="O212" s="45"/>
      <c r="P212" s="140"/>
      <c r="Q212" s="45"/>
      <c r="R212" s="142"/>
      <c r="S212" s="142"/>
      <c r="T212" s="142"/>
    </row>
    <row r="213" spans="1:20" ht="38.25">
      <c r="A213" s="23">
        <v>209</v>
      </c>
      <c r="B213" s="23" t="s">
        <v>6374</v>
      </c>
      <c r="C213" s="23" t="s">
        <v>6375</v>
      </c>
      <c r="D213" s="23" t="s">
        <v>1187</v>
      </c>
      <c r="E213" s="23">
        <v>1</v>
      </c>
      <c r="F213" s="24">
        <v>520</v>
      </c>
      <c r="G213" s="23">
        <v>204</v>
      </c>
      <c r="H213" s="23" t="s">
        <v>8087</v>
      </c>
      <c r="I213" s="27"/>
      <c r="J213" s="23" t="s">
        <v>60</v>
      </c>
      <c r="K213" s="25" t="s">
        <v>6373</v>
      </c>
      <c r="L213" s="25"/>
      <c r="M213" s="143"/>
      <c r="N213" s="45"/>
      <c r="O213" s="45"/>
      <c r="P213" s="140"/>
      <c r="Q213" s="45"/>
    </row>
    <row r="214" spans="1:20" ht="25.5">
      <c r="A214" s="23">
        <v>210</v>
      </c>
      <c r="B214" s="23" t="s">
        <v>6376</v>
      </c>
      <c r="C214" s="23" t="s">
        <v>6377</v>
      </c>
      <c r="D214" s="23" t="s">
        <v>10321</v>
      </c>
      <c r="E214" s="23">
        <v>1</v>
      </c>
      <c r="F214" s="24">
        <v>1200</v>
      </c>
      <c r="G214" s="23">
        <v>792</v>
      </c>
      <c r="H214" s="23" t="s">
        <v>2161</v>
      </c>
      <c r="I214" s="27"/>
      <c r="J214" s="23" t="s">
        <v>1193</v>
      </c>
      <c r="K214" s="25" t="s">
        <v>6373</v>
      </c>
      <c r="L214" s="25"/>
      <c r="M214" s="143"/>
      <c r="N214" s="45"/>
      <c r="O214" s="45"/>
      <c r="P214" s="140"/>
      <c r="Q214" s="45"/>
    </row>
    <row r="215" spans="1:20" ht="38.25">
      <c r="A215" s="23">
        <v>211</v>
      </c>
      <c r="B215" s="23" t="s">
        <v>6380</v>
      </c>
      <c r="C215" s="23" t="s">
        <v>6381</v>
      </c>
      <c r="D215" s="23" t="s">
        <v>10321</v>
      </c>
      <c r="E215" s="23">
        <v>1</v>
      </c>
      <c r="F215" s="24">
        <v>1000</v>
      </c>
      <c r="G215" s="23">
        <v>420</v>
      </c>
      <c r="H215" s="23" t="s">
        <v>8087</v>
      </c>
      <c r="I215" s="27"/>
      <c r="J215" s="23" t="s">
        <v>1193</v>
      </c>
      <c r="K215" s="25" t="s">
        <v>6373</v>
      </c>
      <c r="L215" s="25"/>
      <c r="M215" s="143"/>
      <c r="N215" s="45"/>
      <c r="O215" s="45"/>
      <c r="P215" s="140"/>
      <c r="Q215" s="45"/>
    </row>
    <row r="216" spans="1:20" ht="25.5">
      <c r="A216" s="23">
        <v>212</v>
      </c>
      <c r="B216" s="23" t="s">
        <v>6384</v>
      </c>
      <c r="C216" s="23" t="s">
        <v>6385</v>
      </c>
      <c r="D216" s="23" t="s">
        <v>1187</v>
      </c>
      <c r="E216" s="23">
        <v>1</v>
      </c>
      <c r="F216" s="24">
        <v>1900</v>
      </c>
      <c r="G216" s="23">
        <v>556</v>
      </c>
      <c r="H216" s="23" t="s">
        <v>8087</v>
      </c>
      <c r="I216" s="27"/>
      <c r="J216" s="23" t="s">
        <v>1193</v>
      </c>
      <c r="K216" s="25" t="s">
        <v>6373</v>
      </c>
      <c r="L216" s="25"/>
      <c r="M216" s="143"/>
      <c r="N216" s="45"/>
      <c r="O216" s="45"/>
      <c r="P216" s="140"/>
      <c r="Q216" s="45"/>
    </row>
    <row r="217" spans="1:20" ht="51">
      <c r="A217" s="23">
        <v>213</v>
      </c>
      <c r="B217" s="23" t="s">
        <v>6386</v>
      </c>
      <c r="C217" s="23" t="s">
        <v>6387</v>
      </c>
      <c r="D217" s="23" t="s">
        <v>10321</v>
      </c>
      <c r="E217" s="23">
        <v>1</v>
      </c>
      <c r="F217" s="24">
        <v>1000</v>
      </c>
      <c r="G217" s="23">
        <v>360</v>
      </c>
      <c r="H217" s="23" t="s">
        <v>8087</v>
      </c>
      <c r="I217" s="27"/>
      <c r="J217" s="23" t="s">
        <v>1193</v>
      </c>
      <c r="K217" s="25" t="s">
        <v>6373</v>
      </c>
      <c r="L217" s="25"/>
      <c r="M217" s="143"/>
      <c r="N217" s="45"/>
      <c r="O217" s="45"/>
      <c r="P217" s="140"/>
      <c r="Q217" s="45"/>
    </row>
    <row r="218" spans="1:20" ht="64.5" customHeight="1">
      <c r="A218" s="23">
        <v>214</v>
      </c>
      <c r="B218" s="23" t="s">
        <v>6388</v>
      </c>
      <c r="C218" s="23" t="s">
        <v>6389</v>
      </c>
      <c r="D218" s="23" t="s">
        <v>10321</v>
      </c>
      <c r="E218" s="23">
        <v>1</v>
      </c>
      <c r="F218" s="24">
        <v>1000</v>
      </c>
      <c r="G218" s="23">
        <v>288</v>
      </c>
      <c r="H218" s="23" t="s">
        <v>8087</v>
      </c>
      <c r="I218" s="27"/>
      <c r="J218" s="23" t="s">
        <v>1193</v>
      </c>
      <c r="K218" s="25" t="s">
        <v>6373</v>
      </c>
      <c r="L218" s="25"/>
      <c r="M218" s="143"/>
      <c r="N218" s="45"/>
      <c r="O218" s="45"/>
      <c r="P218" s="140"/>
      <c r="Q218" s="45"/>
    </row>
    <row r="219" spans="1:20" ht="25.5">
      <c r="A219" s="23">
        <v>215</v>
      </c>
      <c r="B219" s="23" t="s">
        <v>6392</v>
      </c>
      <c r="C219" s="23" t="s">
        <v>6393</v>
      </c>
      <c r="D219" s="23" t="s">
        <v>10321</v>
      </c>
      <c r="E219" s="23" t="s">
        <v>8163</v>
      </c>
      <c r="F219" s="24">
        <v>1000</v>
      </c>
      <c r="G219" s="23">
        <v>804</v>
      </c>
      <c r="H219" s="23" t="s">
        <v>1228</v>
      </c>
      <c r="I219" s="27"/>
      <c r="J219" s="23" t="s">
        <v>4978</v>
      </c>
      <c r="K219" s="25" t="s">
        <v>6373</v>
      </c>
      <c r="L219" s="25"/>
      <c r="M219" s="143"/>
      <c r="N219" s="45"/>
      <c r="O219" s="45"/>
      <c r="P219" s="140"/>
      <c r="Q219" s="45"/>
    </row>
    <row r="220" spans="1:20" ht="76.5">
      <c r="A220" s="23">
        <v>216</v>
      </c>
      <c r="B220" s="23" t="s">
        <v>8644</v>
      </c>
      <c r="C220" s="23" t="s">
        <v>8645</v>
      </c>
      <c r="D220" s="23" t="s">
        <v>1187</v>
      </c>
      <c r="E220" s="23">
        <v>1</v>
      </c>
      <c r="F220" s="24">
        <v>500</v>
      </c>
      <c r="G220" s="23">
        <v>200</v>
      </c>
      <c r="H220" s="23" t="s">
        <v>8076</v>
      </c>
      <c r="I220" s="27"/>
      <c r="J220" s="23" t="s">
        <v>4978</v>
      </c>
      <c r="K220" s="25" t="s">
        <v>6373</v>
      </c>
      <c r="L220" s="25"/>
      <c r="M220" s="143"/>
      <c r="N220" s="45"/>
      <c r="O220" s="45"/>
      <c r="P220" s="140"/>
      <c r="Q220" s="45"/>
    </row>
    <row r="221" spans="1:20" ht="25.5">
      <c r="A221" s="23">
        <v>217</v>
      </c>
      <c r="B221" s="23" t="s">
        <v>8648</v>
      </c>
      <c r="C221" s="23" t="s">
        <v>8649</v>
      </c>
      <c r="D221" s="23" t="s">
        <v>1162</v>
      </c>
      <c r="E221" s="23">
        <v>1</v>
      </c>
      <c r="F221" s="24">
        <v>400</v>
      </c>
      <c r="G221" s="23">
        <v>268</v>
      </c>
      <c r="H221" s="23" t="s">
        <v>8087</v>
      </c>
      <c r="I221" s="27"/>
      <c r="J221" s="23" t="s">
        <v>1188</v>
      </c>
      <c r="K221" s="25" t="s">
        <v>6373</v>
      </c>
      <c r="L221" s="25"/>
      <c r="M221" s="143"/>
      <c r="N221" s="45"/>
      <c r="O221" s="45"/>
      <c r="P221" s="140"/>
      <c r="Q221" s="45"/>
    </row>
    <row r="222" spans="1:20" ht="25.5">
      <c r="A222" s="23">
        <v>218</v>
      </c>
      <c r="B222" s="23" t="s">
        <v>8651</v>
      </c>
      <c r="C222" s="23" t="s">
        <v>8652</v>
      </c>
      <c r="D222" s="23" t="s">
        <v>1187</v>
      </c>
      <c r="E222" s="23">
        <v>1</v>
      </c>
      <c r="F222" s="24">
        <v>3240</v>
      </c>
      <c r="G222" s="23">
        <v>208</v>
      </c>
      <c r="H222" s="23" t="s">
        <v>8087</v>
      </c>
      <c r="I222" s="27"/>
      <c r="J222" s="23" t="s">
        <v>11251</v>
      </c>
      <c r="K222" s="25" t="s">
        <v>6373</v>
      </c>
      <c r="L222" s="25"/>
      <c r="M222" s="143"/>
      <c r="N222" s="45"/>
      <c r="O222" s="45"/>
      <c r="P222" s="140"/>
      <c r="Q222" s="45"/>
    </row>
    <row r="223" spans="1:20" ht="51">
      <c r="A223" s="23">
        <v>219</v>
      </c>
      <c r="B223" s="23" t="s">
        <v>8653</v>
      </c>
      <c r="C223" s="23" t="s">
        <v>8654</v>
      </c>
      <c r="D223" s="23" t="s">
        <v>1187</v>
      </c>
      <c r="E223" s="23">
        <v>1</v>
      </c>
      <c r="F223" s="24">
        <v>820</v>
      </c>
      <c r="G223" s="23">
        <v>396</v>
      </c>
      <c r="H223" s="23" t="s">
        <v>8087</v>
      </c>
      <c r="I223" s="27"/>
      <c r="J223" s="23" t="s">
        <v>70</v>
      </c>
      <c r="K223" s="25" t="s">
        <v>6373</v>
      </c>
      <c r="L223" s="25"/>
      <c r="M223" s="143"/>
      <c r="N223" s="45"/>
      <c r="O223" s="45"/>
      <c r="P223" s="140"/>
      <c r="Q223" s="45"/>
    </row>
    <row r="224" spans="1:20" ht="25.5">
      <c r="A224" s="23">
        <v>220</v>
      </c>
      <c r="B224" s="23" t="s">
        <v>8655</v>
      </c>
      <c r="C224" s="23" t="s">
        <v>8656</v>
      </c>
      <c r="D224" s="23" t="s">
        <v>1187</v>
      </c>
      <c r="E224" s="23">
        <v>1</v>
      </c>
      <c r="F224" s="24">
        <v>880</v>
      </c>
      <c r="G224" s="23">
        <v>520</v>
      </c>
      <c r="H224" s="23" t="s">
        <v>8087</v>
      </c>
      <c r="I224" s="27"/>
      <c r="J224" s="23" t="s">
        <v>70</v>
      </c>
      <c r="K224" s="25" t="s">
        <v>6373</v>
      </c>
      <c r="L224" s="25"/>
      <c r="M224" s="143"/>
      <c r="N224" s="45"/>
      <c r="O224" s="45"/>
      <c r="P224" s="140"/>
      <c r="Q224" s="45"/>
    </row>
    <row r="225" spans="1:20" ht="51">
      <c r="A225" s="23">
        <v>221</v>
      </c>
      <c r="B225" s="23" t="s">
        <v>9752</v>
      </c>
      <c r="C225" s="23" t="s">
        <v>9753</v>
      </c>
      <c r="D225" s="23" t="s">
        <v>1187</v>
      </c>
      <c r="E225" s="23">
        <v>1</v>
      </c>
      <c r="F225" s="24">
        <v>5000</v>
      </c>
      <c r="G225" s="23">
        <v>148</v>
      </c>
      <c r="H225" s="23" t="s">
        <v>8076</v>
      </c>
      <c r="I225" s="27"/>
      <c r="J225" s="23" t="s">
        <v>1188</v>
      </c>
      <c r="K225" s="25" t="s">
        <v>6373</v>
      </c>
      <c r="L225" s="25"/>
      <c r="M225" s="143"/>
      <c r="N225" s="45"/>
      <c r="O225" s="45"/>
      <c r="P225" s="140"/>
      <c r="Q225" s="45"/>
    </row>
    <row r="226" spans="1:20" ht="63.75">
      <c r="A226" s="23">
        <v>222</v>
      </c>
      <c r="B226" s="23" t="s">
        <v>5244</v>
      </c>
      <c r="C226" s="23" t="s">
        <v>5245</v>
      </c>
      <c r="D226" s="23" t="s">
        <v>1187</v>
      </c>
      <c r="E226" s="23">
        <v>1</v>
      </c>
      <c r="F226" s="24">
        <v>5000</v>
      </c>
      <c r="G226" s="23">
        <v>148</v>
      </c>
      <c r="H226" s="23" t="s">
        <v>8076</v>
      </c>
      <c r="I226" s="27"/>
      <c r="J226" s="23" t="s">
        <v>1188</v>
      </c>
      <c r="K226" s="25" t="s">
        <v>6373</v>
      </c>
      <c r="L226" s="25"/>
      <c r="M226" s="143"/>
      <c r="N226" s="45"/>
      <c r="O226" s="45"/>
      <c r="P226" s="140"/>
      <c r="Q226" s="45"/>
    </row>
    <row r="227" spans="1:20" ht="51">
      <c r="A227" s="23">
        <v>223</v>
      </c>
      <c r="B227" s="23" t="s">
        <v>5246</v>
      </c>
      <c r="C227" s="23" t="s">
        <v>5247</v>
      </c>
      <c r="D227" s="23" t="s">
        <v>1187</v>
      </c>
      <c r="E227" s="23">
        <v>1</v>
      </c>
      <c r="F227" s="24">
        <v>5000</v>
      </c>
      <c r="G227" s="23">
        <v>156</v>
      </c>
      <c r="H227" s="23" t="s">
        <v>8076</v>
      </c>
      <c r="I227" s="27"/>
      <c r="J227" s="23" t="s">
        <v>1188</v>
      </c>
      <c r="K227" s="25" t="s">
        <v>6373</v>
      </c>
      <c r="L227" s="25"/>
      <c r="M227" s="143"/>
      <c r="N227" s="45"/>
      <c r="O227" s="45"/>
      <c r="P227" s="140"/>
      <c r="Q227" s="45"/>
    </row>
    <row r="228" spans="1:20" ht="25.5">
      <c r="A228" s="23">
        <v>224</v>
      </c>
      <c r="B228" s="23" t="s">
        <v>5248</v>
      </c>
      <c r="C228" s="23" t="s">
        <v>5249</v>
      </c>
      <c r="D228" s="23" t="s">
        <v>1187</v>
      </c>
      <c r="E228" s="23">
        <v>1</v>
      </c>
      <c r="F228" s="24">
        <v>1050</v>
      </c>
      <c r="G228" s="23">
        <v>408</v>
      </c>
      <c r="H228" s="23" t="s">
        <v>2161</v>
      </c>
      <c r="I228" s="27"/>
      <c r="J228" s="23" t="s">
        <v>4935</v>
      </c>
      <c r="K228" s="25" t="s">
        <v>6373</v>
      </c>
      <c r="L228" s="25"/>
      <c r="M228" s="143"/>
      <c r="N228" s="45"/>
      <c r="O228" s="45"/>
      <c r="P228" s="140"/>
      <c r="Q228" s="45"/>
    </row>
    <row r="229" spans="1:20" ht="25.5">
      <c r="A229" s="23">
        <v>225</v>
      </c>
      <c r="B229" s="23" t="s">
        <v>5256</v>
      </c>
      <c r="C229" s="23" t="s">
        <v>5257</v>
      </c>
      <c r="D229" s="23" t="s">
        <v>10321</v>
      </c>
      <c r="E229" s="23">
        <v>1</v>
      </c>
      <c r="F229" s="24">
        <v>2000</v>
      </c>
      <c r="G229" s="23"/>
      <c r="H229" s="23"/>
      <c r="I229" s="27"/>
      <c r="J229" s="23" t="s">
        <v>2724</v>
      </c>
      <c r="K229" s="25" t="s">
        <v>6373</v>
      </c>
      <c r="L229" s="25"/>
      <c r="M229" s="143"/>
      <c r="N229" s="45"/>
      <c r="O229" s="45"/>
      <c r="P229" s="140"/>
      <c r="Q229" s="45"/>
    </row>
    <row r="230" spans="1:20" ht="51">
      <c r="A230" s="23">
        <v>226</v>
      </c>
      <c r="B230" s="23" t="s">
        <v>5258</v>
      </c>
      <c r="C230" s="23" t="s">
        <v>5259</v>
      </c>
      <c r="D230" s="23" t="s">
        <v>1162</v>
      </c>
      <c r="E230" s="23">
        <v>1</v>
      </c>
      <c r="F230" s="24">
        <v>800</v>
      </c>
      <c r="G230" s="23">
        <v>266</v>
      </c>
      <c r="H230" s="23" t="s">
        <v>5260</v>
      </c>
      <c r="I230" s="174"/>
      <c r="J230" s="23" t="s">
        <v>70</v>
      </c>
      <c r="K230" s="25" t="s">
        <v>6373</v>
      </c>
      <c r="L230" s="25"/>
      <c r="M230" s="143"/>
      <c r="N230" s="45"/>
      <c r="O230" s="45"/>
      <c r="P230" s="140"/>
      <c r="Q230" s="45"/>
    </row>
    <row r="231" spans="1:20" ht="63.75">
      <c r="A231" s="23">
        <v>227</v>
      </c>
      <c r="B231" s="23" t="s">
        <v>5261</v>
      </c>
      <c r="C231" s="23" t="s">
        <v>6316</v>
      </c>
      <c r="D231" s="23" t="s">
        <v>10321</v>
      </c>
      <c r="E231" s="23">
        <v>1</v>
      </c>
      <c r="F231" s="24">
        <v>219740</v>
      </c>
      <c r="G231" s="23">
        <v>120</v>
      </c>
      <c r="H231" s="23" t="s">
        <v>3713</v>
      </c>
      <c r="I231" s="174"/>
      <c r="J231" s="23" t="s">
        <v>4978</v>
      </c>
      <c r="K231" s="25" t="s">
        <v>6373</v>
      </c>
      <c r="L231" s="25"/>
      <c r="M231" s="143"/>
      <c r="N231" s="45"/>
      <c r="O231" s="45"/>
      <c r="P231" s="140"/>
      <c r="Q231" s="45"/>
    </row>
    <row r="232" spans="1:20" ht="76.5">
      <c r="A232" s="23">
        <v>228</v>
      </c>
      <c r="B232" s="23" t="s">
        <v>8538</v>
      </c>
      <c r="C232" s="23" t="s">
        <v>6316</v>
      </c>
      <c r="D232" s="23" t="s">
        <v>10321</v>
      </c>
      <c r="E232" s="23">
        <v>1</v>
      </c>
      <c r="F232" s="24">
        <v>219740</v>
      </c>
      <c r="G232" s="23">
        <v>64</v>
      </c>
      <c r="H232" s="23" t="s">
        <v>3713</v>
      </c>
      <c r="I232" s="174"/>
      <c r="J232" s="23" t="s">
        <v>4978</v>
      </c>
      <c r="K232" s="25" t="s">
        <v>6373</v>
      </c>
      <c r="L232" s="25"/>
      <c r="M232" s="143"/>
      <c r="N232" s="45"/>
      <c r="O232" s="45"/>
      <c r="P232" s="140"/>
      <c r="Q232" s="45"/>
    </row>
    <row r="233" spans="1:20" ht="63.75">
      <c r="A233" s="23">
        <v>229</v>
      </c>
      <c r="B233" s="23" t="s">
        <v>5266</v>
      </c>
      <c r="C233" s="23" t="s">
        <v>5302</v>
      </c>
      <c r="D233" s="23" t="s">
        <v>1162</v>
      </c>
      <c r="E233" s="23" t="s">
        <v>8163</v>
      </c>
      <c r="F233" s="24">
        <v>1500</v>
      </c>
      <c r="G233" s="23">
        <v>388</v>
      </c>
      <c r="H233" s="23" t="s">
        <v>2161</v>
      </c>
      <c r="I233" s="174"/>
      <c r="J233" s="23" t="s">
        <v>1188</v>
      </c>
      <c r="K233" s="25" t="s">
        <v>6373</v>
      </c>
      <c r="L233" s="25"/>
      <c r="M233" s="143"/>
      <c r="N233" s="45"/>
      <c r="O233" s="45"/>
      <c r="P233" s="140"/>
      <c r="Q233" s="45"/>
    </row>
    <row r="234" spans="1:20" ht="25.5">
      <c r="A234" s="23">
        <v>230</v>
      </c>
      <c r="B234" s="23" t="s">
        <v>5303</v>
      </c>
      <c r="C234" s="23" t="s">
        <v>5304</v>
      </c>
      <c r="D234" s="23" t="s">
        <v>1162</v>
      </c>
      <c r="E234" s="23">
        <v>1</v>
      </c>
      <c r="F234" s="24">
        <v>1000</v>
      </c>
      <c r="G234" s="23">
        <v>296</v>
      </c>
      <c r="H234" s="23" t="s">
        <v>1228</v>
      </c>
      <c r="I234" s="174"/>
      <c r="J234" s="23" t="s">
        <v>1188</v>
      </c>
      <c r="K234" s="25" t="s">
        <v>6373</v>
      </c>
      <c r="L234" s="25"/>
      <c r="M234" s="143"/>
      <c r="N234" s="45"/>
      <c r="O234" s="45"/>
      <c r="P234" s="140"/>
      <c r="Q234" s="45"/>
    </row>
    <row r="235" spans="1:20" ht="76.5">
      <c r="A235" s="23">
        <v>231</v>
      </c>
      <c r="B235" s="23" t="s">
        <v>7526</v>
      </c>
      <c r="C235" s="23" t="s">
        <v>7527</v>
      </c>
      <c r="D235" s="23" t="s">
        <v>1162</v>
      </c>
      <c r="E235" s="23">
        <v>1</v>
      </c>
      <c r="F235" s="24">
        <v>350</v>
      </c>
      <c r="G235" s="23">
        <v>280</v>
      </c>
      <c r="H235" s="23" t="s">
        <v>8087</v>
      </c>
      <c r="I235" s="174"/>
      <c r="J235" s="23" t="s">
        <v>1188</v>
      </c>
      <c r="K235" s="25" t="s">
        <v>6373</v>
      </c>
      <c r="L235" s="25"/>
      <c r="M235" s="143"/>
      <c r="N235" s="45"/>
      <c r="O235" s="45"/>
      <c r="P235" s="140"/>
      <c r="Q235" s="45"/>
    </row>
    <row r="236" spans="1:20" ht="63.75">
      <c r="A236" s="23">
        <v>232</v>
      </c>
      <c r="B236" s="23" t="s">
        <v>7528</v>
      </c>
      <c r="C236" s="23" t="s">
        <v>7594</v>
      </c>
      <c r="D236" s="23" t="s">
        <v>1187</v>
      </c>
      <c r="E236" s="23">
        <v>1</v>
      </c>
      <c r="F236" s="24">
        <v>5000</v>
      </c>
      <c r="G236" s="23">
        <v>216</v>
      </c>
      <c r="H236" s="23" t="s">
        <v>8087</v>
      </c>
      <c r="I236" s="174"/>
      <c r="J236" s="23" t="s">
        <v>1188</v>
      </c>
      <c r="K236" s="25" t="s">
        <v>6373</v>
      </c>
      <c r="L236" s="25"/>
      <c r="M236" s="143"/>
      <c r="N236" s="45"/>
      <c r="O236" s="45"/>
      <c r="P236" s="140"/>
      <c r="Q236" s="45"/>
      <c r="R236" s="142"/>
      <c r="S236" s="142"/>
      <c r="T236" s="142"/>
    </row>
    <row r="237" spans="1:20" ht="51">
      <c r="A237" s="23">
        <v>233</v>
      </c>
      <c r="B237" s="23" t="s">
        <v>7529</v>
      </c>
      <c r="C237" s="23" t="s">
        <v>7530</v>
      </c>
      <c r="D237" s="23" t="s">
        <v>1187</v>
      </c>
      <c r="E237" s="23">
        <v>1</v>
      </c>
      <c r="F237" s="24">
        <v>5000</v>
      </c>
      <c r="G237" s="23">
        <v>172</v>
      </c>
      <c r="H237" s="23" t="s">
        <v>8087</v>
      </c>
      <c r="I237" s="174"/>
      <c r="J237" s="23" t="s">
        <v>1188</v>
      </c>
      <c r="K237" s="25" t="s">
        <v>6373</v>
      </c>
      <c r="L237" s="25"/>
      <c r="M237" s="143"/>
      <c r="N237" s="45"/>
      <c r="O237" s="45"/>
      <c r="P237" s="140"/>
      <c r="Q237" s="45"/>
      <c r="R237" s="142"/>
      <c r="S237" s="142"/>
      <c r="T237" s="142"/>
    </row>
    <row r="238" spans="1:20" ht="63.75">
      <c r="A238" s="23">
        <v>234</v>
      </c>
      <c r="B238" s="23" t="s">
        <v>7531</v>
      </c>
      <c r="C238" s="23" t="s">
        <v>6476</v>
      </c>
      <c r="D238" s="23" t="s">
        <v>1187</v>
      </c>
      <c r="E238" s="23">
        <v>1</v>
      </c>
      <c r="F238" s="24">
        <v>5000</v>
      </c>
      <c r="G238" s="23">
        <v>236</v>
      </c>
      <c r="H238" s="23" t="s">
        <v>8087</v>
      </c>
      <c r="I238" s="174"/>
      <c r="J238" s="23" t="s">
        <v>1188</v>
      </c>
      <c r="K238" s="25" t="s">
        <v>6373</v>
      </c>
      <c r="L238" s="25"/>
      <c r="M238" s="143"/>
      <c r="N238" s="45"/>
      <c r="O238" s="45"/>
      <c r="P238" s="140"/>
      <c r="Q238" s="45"/>
      <c r="R238" s="142"/>
      <c r="S238" s="142"/>
      <c r="T238" s="142"/>
    </row>
    <row r="239" spans="1:20" ht="51">
      <c r="A239" s="23">
        <v>235</v>
      </c>
      <c r="B239" s="23" t="s">
        <v>6477</v>
      </c>
      <c r="C239" s="23" t="s">
        <v>8682</v>
      </c>
      <c r="D239" s="23" t="s">
        <v>1187</v>
      </c>
      <c r="E239" s="23">
        <v>1</v>
      </c>
      <c r="F239" s="24">
        <v>630</v>
      </c>
      <c r="G239" s="23">
        <v>272</v>
      </c>
      <c r="H239" s="23" t="s">
        <v>8087</v>
      </c>
      <c r="I239" s="174"/>
      <c r="J239" s="23" t="s">
        <v>1188</v>
      </c>
      <c r="K239" s="25" t="s">
        <v>6373</v>
      </c>
      <c r="L239" s="25"/>
      <c r="M239" s="143"/>
      <c r="N239" s="45"/>
      <c r="O239" s="45"/>
      <c r="P239" s="140"/>
      <c r="Q239" s="45"/>
    </row>
    <row r="240" spans="1:20" ht="63.75">
      <c r="A240" s="23">
        <v>236</v>
      </c>
      <c r="B240" s="23" t="s">
        <v>10839</v>
      </c>
      <c r="C240" s="23" t="s">
        <v>10840</v>
      </c>
      <c r="D240" s="23" t="s">
        <v>1187</v>
      </c>
      <c r="E240" s="23">
        <v>1</v>
      </c>
      <c r="F240" s="24">
        <v>5000</v>
      </c>
      <c r="G240" s="23">
        <v>168</v>
      </c>
      <c r="H240" s="23" t="s">
        <v>8076</v>
      </c>
      <c r="I240" s="174"/>
      <c r="J240" s="23" t="s">
        <v>1188</v>
      </c>
      <c r="K240" s="25" t="s">
        <v>6373</v>
      </c>
      <c r="L240" s="25"/>
      <c r="M240" s="143"/>
      <c r="N240" s="45"/>
      <c r="O240" s="45"/>
      <c r="P240" s="140"/>
      <c r="Q240" s="45"/>
      <c r="R240" s="142"/>
      <c r="S240" s="142"/>
      <c r="T240" s="142"/>
    </row>
    <row r="241" spans="1:20" ht="51">
      <c r="A241" s="23">
        <v>237</v>
      </c>
      <c r="B241" s="23" t="s">
        <v>10841</v>
      </c>
      <c r="C241" s="23" t="s">
        <v>10842</v>
      </c>
      <c r="D241" s="23" t="s">
        <v>1162</v>
      </c>
      <c r="E241" s="23">
        <v>1</v>
      </c>
      <c r="F241" s="24">
        <v>300</v>
      </c>
      <c r="G241" s="23">
        <v>252</v>
      </c>
      <c r="H241" s="23" t="s">
        <v>8087</v>
      </c>
      <c r="I241" s="174"/>
      <c r="J241" s="23" t="s">
        <v>1193</v>
      </c>
      <c r="K241" s="25" t="s">
        <v>6373</v>
      </c>
      <c r="L241" s="25"/>
      <c r="M241" s="143"/>
      <c r="N241" s="45"/>
      <c r="O241" s="45"/>
      <c r="P241" s="140"/>
      <c r="Q241" s="45"/>
    </row>
    <row r="242" spans="1:20" ht="63.75">
      <c r="A242" s="23">
        <v>238</v>
      </c>
      <c r="B242" s="23" t="s">
        <v>8703</v>
      </c>
      <c r="C242" s="23" t="s">
        <v>8704</v>
      </c>
      <c r="D242" s="23" t="s">
        <v>1162</v>
      </c>
      <c r="E242" s="23">
        <v>1</v>
      </c>
      <c r="F242" s="24">
        <v>500</v>
      </c>
      <c r="G242" s="23">
        <v>328</v>
      </c>
      <c r="H242" s="23" t="s">
        <v>8087</v>
      </c>
      <c r="I242" s="174"/>
      <c r="J242" s="23" t="s">
        <v>60</v>
      </c>
      <c r="K242" s="25" t="s">
        <v>6373</v>
      </c>
      <c r="L242" s="25"/>
      <c r="M242" s="143"/>
      <c r="N242" s="45"/>
      <c r="O242" s="45"/>
      <c r="P242" s="140"/>
      <c r="Q242" s="45"/>
    </row>
    <row r="243" spans="1:20" ht="76.5">
      <c r="A243" s="23">
        <v>239</v>
      </c>
      <c r="B243" s="23" t="s">
        <v>8715</v>
      </c>
      <c r="C243" s="23" t="s">
        <v>9786</v>
      </c>
      <c r="D243" s="23" t="s">
        <v>10321</v>
      </c>
      <c r="E243" s="23">
        <v>1</v>
      </c>
      <c r="F243" s="24">
        <v>219740</v>
      </c>
      <c r="G243" s="23">
        <v>176</v>
      </c>
      <c r="H243" s="23" t="s">
        <v>8076</v>
      </c>
      <c r="I243" s="174"/>
      <c r="J243" s="23" t="s">
        <v>60</v>
      </c>
      <c r="K243" s="25" t="s">
        <v>6373</v>
      </c>
      <c r="L243" s="25"/>
      <c r="M243" s="143"/>
      <c r="N243" s="45"/>
      <c r="O243" s="45"/>
      <c r="P243" s="140"/>
      <c r="Q243" s="45"/>
    </row>
    <row r="244" spans="1:20" ht="38.25">
      <c r="A244" s="23">
        <v>240</v>
      </c>
      <c r="B244" s="23" t="s">
        <v>10852</v>
      </c>
      <c r="C244" s="23" t="s">
        <v>10853</v>
      </c>
      <c r="D244" s="23" t="s">
        <v>1187</v>
      </c>
      <c r="E244" s="23">
        <v>1</v>
      </c>
      <c r="F244" s="24">
        <v>1225</v>
      </c>
      <c r="G244" s="23">
        <v>336</v>
      </c>
      <c r="H244" s="23" t="s">
        <v>8087</v>
      </c>
      <c r="I244" s="174"/>
      <c r="J244" s="23" t="s">
        <v>4935</v>
      </c>
      <c r="K244" s="25" t="s">
        <v>6373</v>
      </c>
      <c r="L244" s="25"/>
      <c r="M244" s="143"/>
      <c r="N244" s="45"/>
      <c r="O244" s="45"/>
      <c r="P244" s="140"/>
      <c r="Q244" s="45"/>
    </row>
    <row r="245" spans="1:20" ht="38.25">
      <c r="A245" s="23">
        <v>241</v>
      </c>
      <c r="B245" s="23" t="s">
        <v>9778</v>
      </c>
      <c r="C245" s="23" t="s">
        <v>9779</v>
      </c>
      <c r="D245" s="23" t="s">
        <v>1162</v>
      </c>
      <c r="E245" s="23">
        <v>1</v>
      </c>
      <c r="F245" s="24">
        <v>1200</v>
      </c>
      <c r="G245" s="23">
        <v>184</v>
      </c>
      <c r="H245" s="23" t="s">
        <v>8087</v>
      </c>
      <c r="I245" s="174"/>
      <c r="J245" s="23" t="s">
        <v>57</v>
      </c>
      <c r="K245" s="25" t="s">
        <v>6373</v>
      </c>
      <c r="L245" s="25"/>
      <c r="M245" s="143"/>
      <c r="N245" s="45"/>
      <c r="O245" s="45"/>
      <c r="P245" s="140"/>
      <c r="Q245" s="45"/>
    </row>
    <row r="246" spans="1:20" ht="51">
      <c r="A246" s="23">
        <v>242</v>
      </c>
      <c r="B246" s="23" t="s">
        <v>9780</v>
      </c>
      <c r="C246" s="23" t="s">
        <v>9781</v>
      </c>
      <c r="D246" s="23" t="s">
        <v>1187</v>
      </c>
      <c r="E246" s="23">
        <v>1</v>
      </c>
      <c r="F246" s="24">
        <v>800</v>
      </c>
      <c r="G246" s="23">
        <v>248</v>
      </c>
      <c r="H246" s="23" t="s">
        <v>8087</v>
      </c>
      <c r="I246" s="174"/>
      <c r="J246" s="23" t="s">
        <v>4978</v>
      </c>
      <c r="K246" s="25" t="s">
        <v>6373</v>
      </c>
      <c r="L246" s="25"/>
      <c r="M246" s="143"/>
      <c r="N246" s="45"/>
      <c r="O246" s="45"/>
      <c r="P246" s="140"/>
      <c r="Q246" s="45"/>
    </row>
    <row r="247" spans="1:20" ht="38.25">
      <c r="A247" s="23">
        <v>243</v>
      </c>
      <c r="B247" s="23" t="s">
        <v>9782</v>
      </c>
      <c r="C247" s="23" t="s">
        <v>10034</v>
      </c>
      <c r="D247" s="23" t="s">
        <v>1187</v>
      </c>
      <c r="E247" s="23">
        <v>1</v>
      </c>
      <c r="F247" s="24">
        <v>660</v>
      </c>
      <c r="G247" s="23">
        <v>392</v>
      </c>
      <c r="H247" s="23" t="s">
        <v>8087</v>
      </c>
      <c r="I247" s="174"/>
      <c r="J247" s="23" t="s">
        <v>10035</v>
      </c>
      <c r="K247" s="25" t="s">
        <v>6373</v>
      </c>
      <c r="L247" s="25"/>
      <c r="M247" s="143"/>
      <c r="N247" s="45"/>
      <c r="O247" s="45"/>
      <c r="P247" s="140"/>
      <c r="Q247" s="45"/>
    </row>
    <row r="248" spans="1:20" ht="51">
      <c r="A248" s="23">
        <v>244</v>
      </c>
      <c r="B248" s="23" t="s">
        <v>12147</v>
      </c>
      <c r="C248" s="23" t="s">
        <v>12148</v>
      </c>
      <c r="D248" s="23" t="s">
        <v>1187</v>
      </c>
      <c r="E248" s="23">
        <v>1</v>
      </c>
      <c r="F248" s="24">
        <v>520</v>
      </c>
      <c r="G248" s="23">
        <v>140</v>
      </c>
      <c r="H248" s="23" t="s">
        <v>2325</v>
      </c>
      <c r="I248" s="174"/>
      <c r="J248" s="23" t="s">
        <v>10035</v>
      </c>
      <c r="K248" s="25" t="s">
        <v>6373</v>
      </c>
      <c r="L248" s="25"/>
      <c r="M248" s="143"/>
      <c r="N248" s="45"/>
      <c r="O248" s="45"/>
      <c r="P248" s="140"/>
      <c r="Q248" s="45"/>
    </row>
    <row r="249" spans="1:20" ht="140.25">
      <c r="A249" s="23">
        <v>245</v>
      </c>
      <c r="B249" s="23" t="s">
        <v>12807</v>
      </c>
      <c r="C249" s="23" t="s">
        <v>6874</v>
      </c>
      <c r="D249" s="23" t="s">
        <v>1187</v>
      </c>
      <c r="E249" s="23">
        <v>1</v>
      </c>
      <c r="F249" s="24">
        <v>700</v>
      </c>
      <c r="G249" s="23">
        <v>680</v>
      </c>
      <c r="H249" s="23" t="s">
        <v>8087</v>
      </c>
      <c r="I249" s="174"/>
      <c r="J249" s="23" t="s">
        <v>4935</v>
      </c>
      <c r="K249" s="25" t="s">
        <v>6373</v>
      </c>
      <c r="L249" s="25"/>
      <c r="M249" s="143"/>
      <c r="N249" s="45"/>
      <c r="O249" s="45"/>
      <c r="P249" s="140"/>
      <c r="Q249" s="45"/>
    </row>
    <row r="250" spans="1:20" ht="25.5">
      <c r="A250" s="23">
        <v>246</v>
      </c>
      <c r="B250" s="23" t="s">
        <v>12809</v>
      </c>
      <c r="C250" s="23" t="s">
        <v>6874</v>
      </c>
      <c r="D250" s="23" t="s">
        <v>1187</v>
      </c>
      <c r="E250" s="23">
        <v>1</v>
      </c>
      <c r="F250" s="24">
        <v>1150</v>
      </c>
      <c r="G250" s="23">
        <v>236</v>
      </c>
      <c r="H250" s="23" t="s">
        <v>8076</v>
      </c>
      <c r="I250" s="174"/>
      <c r="J250" s="23" t="s">
        <v>4935</v>
      </c>
      <c r="K250" s="25" t="s">
        <v>6373</v>
      </c>
      <c r="L250" s="25"/>
      <c r="M250" s="143"/>
      <c r="N250" s="45"/>
      <c r="O250" s="45"/>
      <c r="P250" s="140"/>
      <c r="Q250" s="45"/>
    </row>
    <row r="251" spans="1:20" ht="51">
      <c r="A251" s="23">
        <v>247</v>
      </c>
      <c r="B251" s="23" t="s">
        <v>8368</v>
      </c>
      <c r="C251" s="23" t="s">
        <v>6874</v>
      </c>
      <c r="D251" s="23" t="s">
        <v>1187</v>
      </c>
      <c r="E251" s="23">
        <v>1</v>
      </c>
      <c r="F251" s="24">
        <v>1650</v>
      </c>
      <c r="G251" s="23">
        <v>272</v>
      </c>
      <c r="H251" s="23" t="s">
        <v>8076</v>
      </c>
      <c r="I251" s="174"/>
      <c r="J251" s="23" t="s">
        <v>4935</v>
      </c>
      <c r="K251" s="25" t="s">
        <v>6373</v>
      </c>
      <c r="L251" s="25"/>
      <c r="M251" s="143"/>
      <c r="N251" s="45"/>
      <c r="O251" s="45"/>
      <c r="P251" s="140"/>
      <c r="Q251" s="45"/>
    </row>
    <row r="252" spans="1:20" ht="51">
      <c r="A252" s="23">
        <v>248</v>
      </c>
      <c r="B252" s="23" t="s">
        <v>8371</v>
      </c>
      <c r="C252" s="23" t="s">
        <v>8372</v>
      </c>
      <c r="D252" s="23" t="s">
        <v>1187</v>
      </c>
      <c r="E252" s="23">
        <v>1</v>
      </c>
      <c r="F252" s="24">
        <v>800</v>
      </c>
      <c r="G252" s="23">
        <v>256</v>
      </c>
      <c r="H252" s="23" t="s">
        <v>8087</v>
      </c>
      <c r="I252" s="174"/>
      <c r="J252" s="23" t="s">
        <v>1193</v>
      </c>
      <c r="K252" s="25" t="s">
        <v>6373</v>
      </c>
      <c r="L252" s="25"/>
      <c r="M252" s="143"/>
      <c r="N252" s="45"/>
      <c r="O252" s="45"/>
      <c r="P252" s="140"/>
      <c r="Q252" s="45"/>
    </row>
    <row r="253" spans="1:20" ht="38.25">
      <c r="A253" s="23">
        <v>249</v>
      </c>
      <c r="B253" s="23" t="s">
        <v>8373</v>
      </c>
      <c r="C253" s="23" t="s">
        <v>8374</v>
      </c>
      <c r="D253" s="23" t="s">
        <v>1187</v>
      </c>
      <c r="E253" s="23" t="s">
        <v>8163</v>
      </c>
      <c r="F253" s="24">
        <v>600</v>
      </c>
      <c r="G253" s="23">
        <v>256</v>
      </c>
      <c r="H253" s="23" t="s">
        <v>8087</v>
      </c>
      <c r="I253" s="174"/>
      <c r="J253" s="23" t="s">
        <v>1193</v>
      </c>
      <c r="K253" s="25" t="s">
        <v>6373</v>
      </c>
      <c r="L253" s="25"/>
      <c r="M253" s="143"/>
      <c r="N253" s="45"/>
      <c r="O253" s="45"/>
      <c r="P253" s="140"/>
      <c r="Q253" s="45"/>
    </row>
    <row r="254" spans="1:20" ht="51">
      <c r="A254" s="23">
        <v>250</v>
      </c>
      <c r="B254" s="23" t="s">
        <v>8375</v>
      </c>
      <c r="C254" s="23" t="s">
        <v>8376</v>
      </c>
      <c r="D254" s="23" t="s">
        <v>1187</v>
      </c>
      <c r="E254" s="23" t="s">
        <v>8163</v>
      </c>
      <c r="F254" s="24">
        <v>800</v>
      </c>
      <c r="G254" s="23">
        <v>234</v>
      </c>
      <c r="H254" s="23" t="s">
        <v>8087</v>
      </c>
      <c r="I254" s="174"/>
      <c r="J254" s="23" t="s">
        <v>1193</v>
      </c>
      <c r="K254" s="25" t="s">
        <v>6373</v>
      </c>
      <c r="L254" s="25"/>
      <c r="M254" s="143"/>
      <c r="N254" s="45"/>
      <c r="O254" s="45"/>
      <c r="P254" s="140"/>
      <c r="Q254" s="45"/>
      <c r="R254" s="142"/>
      <c r="S254" s="142"/>
      <c r="T254" s="142"/>
    </row>
    <row r="255" spans="1:20" ht="38.25">
      <c r="A255" s="23">
        <v>251</v>
      </c>
      <c r="B255" s="23" t="s">
        <v>8377</v>
      </c>
      <c r="C255" s="23" t="s">
        <v>8378</v>
      </c>
      <c r="D255" s="23" t="s">
        <v>1162</v>
      </c>
      <c r="E255" s="23">
        <v>1</v>
      </c>
      <c r="F255" s="24">
        <v>500</v>
      </c>
      <c r="G255" s="23">
        <v>336</v>
      </c>
      <c r="H255" s="23" t="s">
        <v>8087</v>
      </c>
      <c r="I255" s="174"/>
      <c r="J255" s="23" t="s">
        <v>60</v>
      </c>
      <c r="K255" s="25" t="s">
        <v>6373</v>
      </c>
      <c r="L255" s="25"/>
      <c r="M255" s="143"/>
      <c r="N255" s="45"/>
      <c r="O255" s="45"/>
      <c r="P255" s="140"/>
      <c r="Q255" s="45"/>
      <c r="R255" s="142"/>
      <c r="S255" s="142"/>
      <c r="T255" s="142"/>
    </row>
    <row r="256" spans="1:20" ht="25.5">
      <c r="A256" s="23">
        <v>252</v>
      </c>
      <c r="B256" s="23" t="s">
        <v>8379</v>
      </c>
      <c r="C256" s="23" t="s">
        <v>3653</v>
      </c>
      <c r="D256" s="23" t="s">
        <v>1187</v>
      </c>
      <c r="E256" s="23">
        <v>1</v>
      </c>
      <c r="F256" s="24">
        <v>1190</v>
      </c>
      <c r="G256" s="23">
        <v>176</v>
      </c>
      <c r="H256" s="23" t="s">
        <v>8087</v>
      </c>
      <c r="I256" s="174"/>
      <c r="J256" s="23" t="s">
        <v>1193</v>
      </c>
      <c r="K256" s="25" t="s">
        <v>6373</v>
      </c>
      <c r="L256" s="25"/>
      <c r="M256" s="143"/>
      <c r="N256" s="45"/>
      <c r="O256" s="45"/>
      <c r="P256" s="140"/>
      <c r="Q256" s="45"/>
      <c r="R256" s="142"/>
      <c r="S256" s="142"/>
      <c r="T256" s="142"/>
    </row>
    <row r="257" spans="1:17" ht="63.75">
      <c r="A257" s="23">
        <v>253</v>
      </c>
      <c r="B257" s="23" t="s">
        <v>8380</v>
      </c>
      <c r="C257" s="23" t="s">
        <v>9475</v>
      </c>
      <c r="D257" s="23" t="s">
        <v>1162</v>
      </c>
      <c r="E257" s="23">
        <v>1</v>
      </c>
      <c r="F257" s="24">
        <v>9040</v>
      </c>
      <c r="G257" s="23">
        <v>48</v>
      </c>
      <c r="H257" s="23" t="s">
        <v>3713</v>
      </c>
      <c r="I257" s="174"/>
      <c r="J257" s="23" t="s">
        <v>4978</v>
      </c>
      <c r="K257" s="25" t="s">
        <v>6373</v>
      </c>
      <c r="L257" s="25"/>
      <c r="M257" s="143"/>
      <c r="N257" s="143"/>
      <c r="O257" s="45"/>
      <c r="P257" s="140"/>
      <c r="Q257" s="46"/>
    </row>
    <row r="258" spans="1:17" ht="25.5">
      <c r="A258" s="23">
        <v>254</v>
      </c>
      <c r="B258" s="23" t="s">
        <v>9478</v>
      </c>
      <c r="C258" s="23" t="s">
        <v>5513</v>
      </c>
      <c r="D258" s="23" t="s">
        <v>1187</v>
      </c>
      <c r="E258" s="23" t="s">
        <v>8163</v>
      </c>
      <c r="F258" s="24">
        <v>5000</v>
      </c>
      <c r="G258" s="23">
        <v>44</v>
      </c>
      <c r="H258" s="23" t="s">
        <v>7638</v>
      </c>
      <c r="I258" s="174"/>
      <c r="J258" s="23" t="s">
        <v>4978</v>
      </c>
      <c r="K258" s="25" t="s">
        <v>6373</v>
      </c>
      <c r="L258" s="25"/>
      <c r="M258" s="143"/>
      <c r="N258" s="143"/>
      <c r="O258" s="45"/>
      <c r="P258" s="140"/>
      <c r="Q258" s="46"/>
    </row>
    <row r="259" spans="1:17" ht="76.5">
      <c r="A259" s="23">
        <v>255</v>
      </c>
      <c r="B259" s="23" t="s">
        <v>10918</v>
      </c>
      <c r="C259" s="23" t="s">
        <v>6874</v>
      </c>
      <c r="D259" s="23" t="s">
        <v>1187</v>
      </c>
      <c r="E259" s="23">
        <v>1</v>
      </c>
      <c r="F259" s="24">
        <v>1380</v>
      </c>
      <c r="G259" s="23">
        <v>508</v>
      </c>
      <c r="H259" s="23" t="s">
        <v>8087</v>
      </c>
      <c r="I259" s="174"/>
      <c r="J259" s="23" t="s">
        <v>4935</v>
      </c>
      <c r="K259" s="25" t="s">
        <v>6373</v>
      </c>
      <c r="L259" s="25"/>
      <c r="M259" s="143"/>
      <c r="N259" s="143"/>
      <c r="O259" s="45"/>
      <c r="P259" s="140"/>
      <c r="Q259" s="46"/>
    </row>
    <row r="260" spans="1:17" ht="38.25">
      <c r="A260" s="23">
        <v>256</v>
      </c>
      <c r="B260" s="23" t="s">
        <v>3283</v>
      </c>
      <c r="C260" s="23" t="s">
        <v>6874</v>
      </c>
      <c r="D260" s="23" t="s">
        <v>1187</v>
      </c>
      <c r="E260" s="23" t="s">
        <v>8163</v>
      </c>
      <c r="F260" s="24">
        <v>2000</v>
      </c>
      <c r="G260" s="23">
        <v>256</v>
      </c>
      <c r="H260" s="23" t="s">
        <v>8087</v>
      </c>
      <c r="I260" s="174"/>
      <c r="J260" s="23" t="s">
        <v>4935</v>
      </c>
      <c r="K260" s="25" t="s">
        <v>6373</v>
      </c>
      <c r="L260" s="25"/>
      <c r="M260" s="143"/>
      <c r="N260" s="143"/>
      <c r="O260" s="45"/>
      <c r="P260" s="140"/>
      <c r="Q260" s="46"/>
    </row>
    <row r="261" spans="1:17" ht="25.5">
      <c r="A261" s="23">
        <v>257</v>
      </c>
      <c r="B261" s="23" t="s">
        <v>6728</v>
      </c>
      <c r="C261" s="23" t="s">
        <v>6729</v>
      </c>
      <c r="D261" s="23" t="s">
        <v>1187</v>
      </c>
      <c r="E261" s="23">
        <v>1</v>
      </c>
      <c r="F261" s="24">
        <v>1360</v>
      </c>
      <c r="G261" s="23">
        <v>176</v>
      </c>
      <c r="H261" s="23" t="s">
        <v>8076</v>
      </c>
      <c r="I261" s="174"/>
      <c r="J261" s="23" t="s">
        <v>4935</v>
      </c>
      <c r="K261" s="25" t="s">
        <v>6373</v>
      </c>
      <c r="L261" s="25"/>
      <c r="M261" s="143"/>
      <c r="N261" s="143"/>
      <c r="O261" s="45"/>
      <c r="P261" s="140"/>
      <c r="Q261" s="46"/>
    </row>
    <row r="262" spans="1:17" ht="63.75">
      <c r="A262" s="23">
        <v>258</v>
      </c>
      <c r="B262" s="23" t="s">
        <v>6730</v>
      </c>
      <c r="C262" s="23" t="s">
        <v>6731</v>
      </c>
      <c r="D262" s="23" t="s">
        <v>1187</v>
      </c>
      <c r="E262" s="23">
        <v>1</v>
      </c>
      <c r="F262" s="24">
        <v>1040</v>
      </c>
      <c r="G262" s="23">
        <v>228</v>
      </c>
      <c r="H262" s="23" t="s">
        <v>8076</v>
      </c>
      <c r="I262" s="174"/>
      <c r="J262" s="23" t="s">
        <v>4935</v>
      </c>
      <c r="K262" s="25" t="s">
        <v>6373</v>
      </c>
      <c r="L262" s="25"/>
      <c r="M262" s="143"/>
      <c r="N262" s="143"/>
      <c r="O262" s="45"/>
      <c r="P262" s="140"/>
      <c r="Q262" s="46"/>
    </row>
    <row r="263" spans="1:17" ht="25.5">
      <c r="A263" s="23">
        <v>259</v>
      </c>
      <c r="B263" s="23" t="s">
        <v>10923</v>
      </c>
      <c r="C263" s="23" t="s">
        <v>10924</v>
      </c>
      <c r="D263" s="23" t="s">
        <v>10321</v>
      </c>
      <c r="E263" s="23">
        <v>1</v>
      </c>
      <c r="F263" s="24">
        <v>1000</v>
      </c>
      <c r="G263" s="23">
        <v>246</v>
      </c>
      <c r="H263" s="23" t="s">
        <v>8087</v>
      </c>
      <c r="I263" s="174"/>
      <c r="J263" s="23" t="s">
        <v>1188</v>
      </c>
      <c r="K263" s="25" t="s">
        <v>6373</v>
      </c>
      <c r="L263" s="25"/>
      <c r="M263" s="143"/>
      <c r="N263" s="143"/>
      <c r="O263" s="45"/>
      <c r="P263" s="140"/>
      <c r="Q263" s="46"/>
    </row>
    <row r="264" spans="1:17" ht="38.25">
      <c r="A264" s="23">
        <v>260</v>
      </c>
      <c r="B264" s="23" t="s">
        <v>9854</v>
      </c>
      <c r="C264" s="23" t="s">
        <v>9855</v>
      </c>
      <c r="D264" s="23" t="s">
        <v>1187</v>
      </c>
      <c r="E264" s="23">
        <v>1</v>
      </c>
      <c r="F264" s="24">
        <v>500</v>
      </c>
      <c r="G264" s="23">
        <v>360</v>
      </c>
      <c r="H264" s="23" t="s">
        <v>8087</v>
      </c>
      <c r="I264" s="174"/>
      <c r="J264" s="23" t="s">
        <v>1193</v>
      </c>
      <c r="K264" s="25" t="s">
        <v>6373</v>
      </c>
      <c r="L264" s="25"/>
      <c r="M264" s="143"/>
      <c r="N264" s="143"/>
      <c r="O264" s="45"/>
      <c r="P264" s="140"/>
      <c r="Q264" s="46"/>
    </row>
    <row r="265" spans="1:17" ht="51">
      <c r="A265" s="23">
        <v>261</v>
      </c>
      <c r="B265" s="23" t="s">
        <v>8776</v>
      </c>
      <c r="C265" s="23" t="s">
        <v>5513</v>
      </c>
      <c r="D265" s="23" t="s">
        <v>1187</v>
      </c>
      <c r="E265" s="23" t="s">
        <v>8163</v>
      </c>
      <c r="F265" s="24">
        <v>650</v>
      </c>
      <c r="G265" s="23">
        <v>836</v>
      </c>
      <c r="H265" s="23" t="s">
        <v>1228</v>
      </c>
      <c r="I265" s="27"/>
      <c r="J265" s="23" t="s">
        <v>4978</v>
      </c>
      <c r="K265" s="25" t="s">
        <v>6373</v>
      </c>
      <c r="L265" s="25"/>
      <c r="M265" s="143"/>
      <c r="N265" s="143"/>
      <c r="O265" s="45"/>
      <c r="P265" s="140"/>
      <c r="Q265" s="46"/>
    </row>
    <row r="266" spans="1:17" ht="51">
      <c r="A266" s="23">
        <v>262</v>
      </c>
      <c r="B266" s="23" t="s">
        <v>11948</v>
      </c>
      <c r="C266" s="23" t="s">
        <v>5513</v>
      </c>
      <c r="D266" s="23" t="s">
        <v>1187</v>
      </c>
      <c r="E266" s="23" t="s">
        <v>8163</v>
      </c>
      <c r="F266" s="24">
        <v>650</v>
      </c>
      <c r="G266" s="23">
        <v>560</v>
      </c>
      <c r="H266" s="23" t="s">
        <v>1228</v>
      </c>
      <c r="I266" s="174"/>
      <c r="J266" s="23" t="s">
        <v>4978</v>
      </c>
      <c r="K266" s="25" t="s">
        <v>6373</v>
      </c>
      <c r="L266" s="25"/>
      <c r="M266" s="141"/>
      <c r="N266" s="141"/>
      <c r="O266" s="45"/>
      <c r="P266" s="140"/>
      <c r="Q266" s="46"/>
    </row>
    <row r="267" spans="1:17" ht="25.5">
      <c r="A267" s="23">
        <v>263</v>
      </c>
      <c r="B267" s="23" t="s">
        <v>11949</v>
      </c>
      <c r="C267" s="23" t="s">
        <v>7716</v>
      </c>
      <c r="D267" s="23" t="s">
        <v>1187</v>
      </c>
      <c r="E267" s="23">
        <v>1</v>
      </c>
      <c r="F267" s="24">
        <v>580</v>
      </c>
      <c r="G267" s="23">
        <v>376</v>
      </c>
      <c r="H267" s="23" t="s">
        <v>8087</v>
      </c>
      <c r="I267" s="174"/>
      <c r="J267" s="23" t="s">
        <v>4978</v>
      </c>
      <c r="K267" s="25" t="s">
        <v>6373</v>
      </c>
      <c r="L267" s="25"/>
      <c r="M267" s="141"/>
      <c r="N267" s="141"/>
      <c r="O267" s="45"/>
      <c r="P267" s="140"/>
      <c r="Q267" s="46"/>
    </row>
    <row r="268" spans="1:17">
      <c r="A268" s="23">
        <v>264</v>
      </c>
      <c r="B268" s="23" t="s">
        <v>7717</v>
      </c>
      <c r="C268" s="23" t="s">
        <v>293</v>
      </c>
      <c r="D268" s="23" t="s">
        <v>1187</v>
      </c>
      <c r="E268" s="23">
        <v>1</v>
      </c>
      <c r="F268" s="24">
        <v>760</v>
      </c>
      <c r="G268" s="23">
        <v>304</v>
      </c>
      <c r="H268" s="23" t="s">
        <v>8076</v>
      </c>
      <c r="I268" s="174"/>
      <c r="J268" s="23" t="s">
        <v>4978</v>
      </c>
      <c r="K268" s="25" t="s">
        <v>6373</v>
      </c>
      <c r="L268" s="25"/>
      <c r="M268" s="143"/>
      <c r="N268" s="143"/>
      <c r="O268" s="45"/>
      <c r="P268" s="140"/>
      <c r="Q268" s="46"/>
    </row>
    <row r="269" spans="1:17" ht="51">
      <c r="A269" s="23">
        <v>265</v>
      </c>
      <c r="B269" s="23" t="s">
        <v>12158</v>
      </c>
      <c r="C269" s="23" t="s">
        <v>12159</v>
      </c>
      <c r="D269" s="23" t="s">
        <v>1162</v>
      </c>
      <c r="E269" s="23">
        <v>1</v>
      </c>
      <c r="F269" s="24">
        <v>500</v>
      </c>
      <c r="G269" s="23">
        <v>284</v>
      </c>
      <c r="H269" s="23" t="s">
        <v>8087</v>
      </c>
      <c r="I269" s="174"/>
      <c r="J269" s="23" t="s">
        <v>60</v>
      </c>
      <c r="K269" s="25" t="s">
        <v>6373</v>
      </c>
      <c r="L269" s="25"/>
      <c r="M269" s="143"/>
      <c r="N269" s="143"/>
      <c r="O269" s="45"/>
      <c r="P269" s="140"/>
      <c r="Q269" s="46"/>
    </row>
    <row r="270" spans="1:17" ht="51">
      <c r="A270" s="23">
        <v>266</v>
      </c>
      <c r="B270" s="23" t="s">
        <v>12160</v>
      </c>
      <c r="C270" s="23" t="s">
        <v>12161</v>
      </c>
      <c r="D270" s="23" t="s">
        <v>1187</v>
      </c>
      <c r="E270" s="23">
        <v>1</v>
      </c>
      <c r="F270" s="24">
        <v>875</v>
      </c>
      <c r="G270" s="23">
        <v>168</v>
      </c>
      <c r="H270" s="23" t="s">
        <v>8087</v>
      </c>
      <c r="I270" s="174"/>
      <c r="J270" s="23" t="s">
        <v>1193</v>
      </c>
      <c r="K270" s="25" t="s">
        <v>6373</v>
      </c>
      <c r="L270" s="25"/>
      <c r="M270" s="143"/>
      <c r="N270" s="143"/>
      <c r="O270" s="45"/>
      <c r="P270" s="140"/>
      <c r="Q270" s="46"/>
    </row>
    <row r="271" spans="1:17" ht="25.5">
      <c r="A271" s="23">
        <v>267</v>
      </c>
      <c r="B271" s="23" t="s">
        <v>12162</v>
      </c>
      <c r="C271" s="23" t="s">
        <v>12163</v>
      </c>
      <c r="D271" s="23" t="s">
        <v>1187</v>
      </c>
      <c r="E271" s="23">
        <v>1</v>
      </c>
      <c r="F271" s="24">
        <v>1840</v>
      </c>
      <c r="G271" s="23">
        <v>300</v>
      </c>
      <c r="H271" s="23" t="s">
        <v>8087</v>
      </c>
      <c r="I271" s="174"/>
      <c r="J271" s="23" t="s">
        <v>1193</v>
      </c>
      <c r="K271" s="25" t="s">
        <v>6373</v>
      </c>
      <c r="L271" s="25"/>
      <c r="M271" s="143"/>
      <c r="N271" s="143"/>
      <c r="O271" s="45"/>
      <c r="P271" s="140"/>
      <c r="Q271" s="46"/>
    </row>
    <row r="272" spans="1:17" ht="51">
      <c r="A272" s="23">
        <v>268</v>
      </c>
      <c r="B272" s="23" t="s">
        <v>12932</v>
      </c>
      <c r="C272" s="23" t="s">
        <v>11946</v>
      </c>
      <c r="D272" s="23" t="s">
        <v>1162</v>
      </c>
      <c r="E272" s="23">
        <v>1</v>
      </c>
      <c r="F272" s="24">
        <v>300</v>
      </c>
      <c r="G272" s="23">
        <v>324</v>
      </c>
      <c r="H272" s="23" t="s">
        <v>8087</v>
      </c>
      <c r="I272" s="174"/>
      <c r="J272" s="23" t="s">
        <v>60</v>
      </c>
      <c r="K272" s="29" t="s">
        <v>6373</v>
      </c>
      <c r="L272" s="29"/>
      <c r="M272" s="143"/>
      <c r="N272" s="143"/>
      <c r="O272" s="45"/>
      <c r="P272" s="140"/>
      <c r="Q272" s="46"/>
    </row>
    <row r="273" spans="1:17" ht="38.25">
      <c r="A273" s="23">
        <v>269</v>
      </c>
      <c r="B273" s="23" t="s">
        <v>12929</v>
      </c>
      <c r="C273" s="23" t="s">
        <v>12930</v>
      </c>
      <c r="D273" s="23" t="s">
        <v>1187</v>
      </c>
      <c r="E273" s="23" t="s">
        <v>8163</v>
      </c>
      <c r="F273" s="24">
        <v>840</v>
      </c>
      <c r="G273" s="23">
        <v>80</v>
      </c>
      <c r="H273" s="23" t="s">
        <v>8076</v>
      </c>
      <c r="I273" s="174"/>
      <c r="J273" s="23" t="s">
        <v>1193</v>
      </c>
      <c r="K273" s="25" t="s">
        <v>6373</v>
      </c>
      <c r="L273" s="25"/>
      <c r="M273" s="143"/>
      <c r="N273" s="143"/>
      <c r="O273" s="45"/>
      <c r="P273" s="140"/>
      <c r="Q273" s="46"/>
    </row>
    <row r="274" spans="1:17" ht="51">
      <c r="A274" s="23">
        <v>270</v>
      </c>
      <c r="B274" s="23" t="s">
        <v>11920</v>
      </c>
      <c r="C274" s="23" t="s">
        <v>11921</v>
      </c>
      <c r="D274" s="23" t="s">
        <v>1187</v>
      </c>
      <c r="E274" s="23" t="s">
        <v>8163</v>
      </c>
      <c r="F274" s="24">
        <v>590</v>
      </c>
      <c r="G274" s="23">
        <v>304</v>
      </c>
      <c r="H274" s="23" t="s">
        <v>8076</v>
      </c>
      <c r="I274" s="174"/>
      <c r="J274" s="23" t="s">
        <v>60</v>
      </c>
      <c r="K274" s="25" t="s">
        <v>6373</v>
      </c>
      <c r="L274" s="25"/>
      <c r="M274" s="143"/>
      <c r="N274" s="143"/>
      <c r="O274" s="45"/>
      <c r="P274" s="140"/>
      <c r="Q274" s="46"/>
    </row>
    <row r="275" spans="1:17">
      <c r="A275" s="23">
        <v>271</v>
      </c>
      <c r="B275" s="23" t="s">
        <v>11922</v>
      </c>
      <c r="C275" s="23" t="s">
        <v>6874</v>
      </c>
      <c r="D275" s="23" t="s">
        <v>1187</v>
      </c>
      <c r="E275" s="23" t="s">
        <v>8163</v>
      </c>
      <c r="F275" s="24">
        <v>1000</v>
      </c>
      <c r="G275" s="23">
        <v>200</v>
      </c>
      <c r="H275" s="23" t="s">
        <v>8076</v>
      </c>
      <c r="I275" s="174"/>
      <c r="J275" s="23" t="s">
        <v>4935</v>
      </c>
      <c r="K275" s="25" t="s">
        <v>6373</v>
      </c>
      <c r="L275" s="25"/>
      <c r="M275" s="143"/>
      <c r="N275" s="143"/>
      <c r="O275" s="45"/>
      <c r="P275" s="140"/>
      <c r="Q275" s="46"/>
    </row>
    <row r="276" spans="1:17" ht="89.25">
      <c r="A276" s="23">
        <v>272</v>
      </c>
      <c r="B276" s="23" t="s">
        <v>11923</v>
      </c>
      <c r="C276" s="23" t="s">
        <v>6874</v>
      </c>
      <c r="D276" s="23" t="s">
        <v>1187</v>
      </c>
      <c r="E276" s="23">
        <v>1</v>
      </c>
      <c r="F276" s="24">
        <v>1100</v>
      </c>
      <c r="G276" s="23">
        <v>136</v>
      </c>
      <c r="H276" s="23" t="s">
        <v>8076</v>
      </c>
      <c r="I276" s="174"/>
      <c r="J276" s="23" t="s">
        <v>4935</v>
      </c>
      <c r="K276" s="25" t="s">
        <v>6373</v>
      </c>
      <c r="L276" s="25"/>
      <c r="M276" s="143"/>
      <c r="N276" s="143"/>
      <c r="O276" s="45"/>
      <c r="P276" s="140"/>
      <c r="Q276" s="46"/>
    </row>
    <row r="277" spans="1:17" ht="127.5">
      <c r="A277" s="23">
        <v>273</v>
      </c>
      <c r="B277" s="23" t="s">
        <v>11924</v>
      </c>
      <c r="C277" s="23" t="s">
        <v>6874</v>
      </c>
      <c r="D277" s="23" t="s">
        <v>1187</v>
      </c>
      <c r="E277" s="23">
        <v>1</v>
      </c>
      <c r="F277" s="24">
        <v>970</v>
      </c>
      <c r="G277" s="23">
        <v>236</v>
      </c>
      <c r="H277" s="23" t="s">
        <v>8076</v>
      </c>
      <c r="I277" s="174"/>
      <c r="J277" s="23" t="s">
        <v>4935</v>
      </c>
      <c r="K277" s="25" t="s">
        <v>6373</v>
      </c>
      <c r="L277" s="25"/>
      <c r="M277" s="143"/>
      <c r="N277" s="143"/>
      <c r="O277" s="45"/>
      <c r="P277" s="140"/>
      <c r="Q277" s="46"/>
    </row>
    <row r="278" spans="1:17" ht="38.25">
      <c r="A278" s="23">
        <v>274</v>
      </c>
      <c r="B278" s="23" t="s">
        <v>11950</v>
      </c>
      <c r="C278" s="23" t="s">
        <v>11913</v>
      </c>
      <c r="D278" s="23" t="s">
        <v>1162</v>
      </c>
      <c r="E278" s="23">
        <v>1</v>
      </c>
      <c r="F278" s="24">
        <v>350</v>
      </c>
      <c r="G278" s="23">
        <v>208</v>
      </c>
      <c r="H278" s="23" t="s">
        <v>8087</v>
      </c>
      <c r="I278" s="174"/>
      <c r="J278" s="23" t="s">
        <v>1188</v>
      </c>
      <c r="K278" s="25" t="s">
        <v>6373</v>
      </c>
      <c r="L278" s="25"/>
      <c r="M278" s="143"/>
      <c r="N278" s="143"/>
      <c r="O278" s="45"/>
      <c r="P278" s="140"/>
      <c r="Q278" s="46"/>
    </row>
    <row r="279" spans="1:17" ht="25.5">
      <c r="A279" s="23">
        <v>275</v>
      </c>
      <c r="B279" s="23" t="s">
        <v>11914</v>
      </c>
      <c r="C279" s="23" t="s">
        <v>11915</v>
      </c>
      <c r="D279" s="23" t="s">
        <v>1187</v>
      </c>
      <c r="E279" s="23">
        <v>1</v>
      </c>
      <c r="F279" s="24">
        <v>590</v>
      </c>
      <c r="G279" s="23">
        <v>296</v>
      </c>
      <c r="H279" s="23" t="s">
        <v>8087</v>
      </c>
      <c r="I279" s="174"/>
      <c r="J279" s="23" t="s">
        <v>1188</v>
      </c>
      <c r="K279" s="25" t="s">
        <v>6373</v>
      </c>
      <c r="L279" s="25"/>
      <c r="M279" s="143"/>
      <c r="N279" s="143"/>
      <c r="O279" s="45"/>
      <c r="P279" s="140"/>
      <c r="Q279" s="46"/>
    </row>
    <row r="280" spans="1:17" ht="25.5">
      <c r="A280" s="23">
        <v>276</v>
      </c>
      <c r="B280" s="23" t="s">
        <v>7670</v>
      </c>
      <c r="C280" s="23" t="s">
        <v>7671</v>
      </c>
      <c r="D280" s="23" t="s">
        <v>1187</v>
      </c>
      <c r="E280" s="23">
        <v>1</v>
      </c>
      <c r="F280" s="24">
        <v>760</v>
      </c>
      <c r="G280" s="23">
        <v>320</v>
      </c>
      <c r="H280" s="23" t="s">
        <v>8087</v>
      </c>
      <c r="I280" s="174"/>
      <c r="J280" s="23" t="s">
        <v>10035</v>
      </c>
      <c r="K280" s="25" t="s">
        <v>6373</v>
      </c>
      <c r="L280" s="25"/>
      <c r="M280" s="143"/>
      <c r="N280" s="143"/>
      <c r="O280" s="45"/>
      <c r="P280" s="140"/>
      <c r="Q280" s="46"/>
    </row>
    <row r="281" spans="1:17" ht="51">
      <c r="A281" s="23">
        <v>277</v>
      </c>
      <c r="B281" s="23" t="s">
        <v>7672</v>
      </c>
      <c r="C281" s="23" t="s">
        <v>8767</v>
      </c>
      <c r="D281" s="23" t="s">
        <v>1187</v>
      </c>
      <c r="E281" s="23">
        <v>1</v>
      </c>
      <c r="F281" s="24">
        <v>800</v>
      </c>
      <c r="G281" s="23">
        <v>128</v>
      </c>
      <c r="H281" s="23" t="s">
        <v>8087</v>
      </c>
      <c r="I281" s="174"/>
      <c r="J281" s="23" t="s">
        <v>1188</v>
      </c>
      <c r="K281" s="25" t="s">
        <v>6373</v>
      </c>
      <c r="L281" s="25"/>
      <c r="M281" s="143"/>
      <c r="N281" s="143"/>
      <c r="O281" s="45"/>
      <c r="P281" s="140"/>
      <c r="Q281" s="46"/>
    </row>
    <row r="282" spans="1:17" ht="38.25">
      <c r="A282" s="23">
        <v>278</v>
      </c>
      <c r="B282" s="23" t="s">
        <v>8768</v>
      </c>
      <c r="C282" s="23" t="s">
        <v>8769</v>
      </c>
      <c r="D282" s="23" t="s">
        <v>1187</v>
      </c>
      <c r="E282" s="23">
        <v>1</v>
      </c>
      <c r="F282" s="24">
        <v>530</v>
      </c>
      <c r="G282" s="23">
        <v>216</v>
      </c>
      <c r="H282" s="23" t="s">
        <v>8087</v>
      </c>
      <c r="I282" s="174"/>
      <c r="J282" s="23" t="s">
        <v>4978</v>
      </c>
      <c r="K282" s="25" t="s">
        <v>6373</v>
      </c>
      <c r="L282" s="25"/>
      <c r="M282" s="143"/>
      <c r="N282" s="143"/>
      <c r="O282" s="45"/>
      <c r="P282" s="140"/>
      <c r="Q282" s="46"/>
    </row>
    <row r="283" spans="1:17" ht="38.25">
      <c r="A283" s="23">
        <v>279</v>
      </c>
      <c r="B283" s="23" t="s">
        <v>363</v>
      </c>
      <c r="C283" s="23" t="s">
        <v>6874</v>
      </c>
      <c r="D283" s="23" t="s">
        <v>1187</v>
      </c>
      <c r="E283" s="23" t="s">
        <v>8163</v>
      </c>
      <c r="F283" s="24">
        <v>2000</v>
      </c>
      <c r="G283" s="23">
        <v>256</v>
      </c>
      <c r="H283" s="23" t="s">
        <v>8076</v>
      </c>
      <c r="I283" s="174"/>
      <c r="J283" s="23" t="s">
        <v>4935</v>
      </c>
      <c r="K283" s="25" t="s">
        <v>6373</v>
      </c>
      <c r="L283" s="25"/>
      <c r="M283" s="143"/>
      <c r="N283" s="143"/>
      <c r="O283" s="45"/>
      <c r="P283" s="140"/>
      <c r="Q283" s="46"/>
    </row>
    <row r="284" spans="1:17" ht="37.5" customHeight="1">
      <c r="A284" s="23">
        <v>280</v>
      </c>
      <c r="B284" s="23" t="s">
        <v>4380</v>
      </c>
      <c r="C284" s="23" t="s">
        <v>4440</v>
      </c>
      <c r="D284" s="23" t="s">
        <v>1187</v>
      </c>
      <c r="E284" s="23">
        <v>1</v>
      </c>
      <c r="F284" s="24">
        <v>730</v>
      </c>
      <c r="G284" s="23">
        <v>144</v>
      </c>
      <c r="H284" s="23" t="s">
        <v>8076</v>
      </c>
      <c r="I284" s="174"/>
      <c r="J284" s="23" t="s">
        <v>4935</v>
      </c>
      <c r="K284" s="25" t="s">
        <v>6373</v>
      </c>
      <c r="L284" s="25"/>
      <c r="M284" s="143"/>
      <c r="N284" s="143"/>
      <c r="O284" s="45"/>
      <c r="P284" s="140"/>
      <c r="Q284" s="46"/>
    </row>
    <row r="285" spans="1:17" ht="51">
      <c r="A285" s="23">
        <v>281</v>
      </c>
      <c r="B285" s="23" t="s">
        <v>4381</v>
      </c>
      <c r="C285" s="23" t="s">
        <v>4382</v>
      </c>
      <c r="D285" s="23" t="s">
        <v>1187</v>
      </c>
      <c r="E285" s="23">
        <v>1</v>
      </c>
      <c r="F285" s="24">
        <v>1000</v>
      </c>
      <c r="G285" s="23">
        <v>224</v>
      </c>
      <c r="H285" s="23" t="s">
        <v>8076</v>
      </c>
      <c r="I285" s="174"/>
      <c r="J285" s="23" t="s">
        <v>4935</v>
      </c>
      <c r="K285" s="25" t="s">
        <v>6373</v>
      </c>
      <c r="L285" s="25"/>
      <c r="M285" s="143"/>
      <c r="N285" s="143"/>
      <c r="O285" s="45"/>
      <c r="P285" s="140"/>
      <c r="Q285" s="46"/>
    </row>
    <row r="286" spans="1:17" ht="38.25">
      <c r="A286" s="23">
        <v>282</v>
      </c>
      <c r="B286" s="23" t="s">
        <v>4412</v>
      </c>
      <c r="C286" s="23" t="s">
        <v>4413</v>
      </c>
      <c r="D286" s="23" t="s">
        <v>1187</v>
      </c>
      <c r="E286" s="23">
        <v>1</v>
      </c>
      <c r="F286" s="24">
        <v>830</v>
      </c>
      <c r="G286" s="23">
        <v>424</v>
      </c>
      <c r="H286" s="23" t="s">
        <v>8076</v>
      </c>
      <c r="I286" s="174"/>
      <c r="J286" s="23" t="s">
        <v>4978</v>
      </c>
      <c r="K286" s="29" t="s">
        <v>6373</v>
      </c>
      <c r="L286" s="29"/>
      <c r="M286" s="143"/>
      <c r="N286" s="143"/>
      <c r="O286" s="45"/>
      <c r="P286" s="140"/>
      <c r="Q286" s="46"/>
    </row>
    <row r="287" spans="1:17" ht="63.75">
      <c r="A287" s="23">
        <v>283</v>
      </c>
      <c r="B287" s="23" t="s">
        <v>1040</v>
      </c>
      <c r="C287" s="23" t="s">
        <v>3275</v>
      </c>
      <c r="D287" s="23" t="s">
        <v>1187</v>
      </c>
      <c r="E287" s="23">
        <v>1</v>
      </c>
      <c r="F287" s="24">
        <v>800</v>
      </c>
      <c r="G287" s="23">
        <v>236</v>
      </c>
      <c r="H287" s="23" t="s">
        <v>8087</v>
      </c>
      <c r="I287" s="174"/>
      <c r="J287" s="23" t="s">
        <v>1193</v>
      </c>
      <c r="K287" s="25" t="s">
        <v>6373</v>
      </c>
      <c r="L287" s="25"/>
      <c r="M287" s="143"/>
      <c r="N287" s="143"/>
      <c r="O287" s="45"/>
      <c r="P287" s="140"/>
      <c r="Q287" s="46"/>
    </row>
    <row r="288" spans="1:17" ht="89.25">
      <c r="A288" s="23">
        <v>284</v>
      </c>
      <c r="B288" s="23" t="s">
        <v>2112</v>
      </c>
      <c r="C288" s="23"/>
      <c r="D288" s="23" t="s">
        <v>10321</v>
      </c>
      <c r="E288" s="23">
        <v>1</v>
      </c>
      <c r="F288" s="24">
        <v>1000</v>
      </c>
      <c r="G288" s="23">
        <v>288</v>
      </c>
      <c r="H288" s="23" t="s">
        <v>2161</v>
      </c>
      <c r="I288" s="174"/>
      <c r="J288" s="23" t="s">
        <v>10035</v>
      </c>
      <c r="K288" s="25" t="s">
        <v>6373</v>
      </c>
      <c r="L288" s="25"/>
      <c r="M288" s="143"/>
      <c r="N288" s="143"/>
      <c r="O288" s="45"/>
      <c r="P288" s="140"/>
      <c r="Q288" s="46"/>
    </row>
    <row r="289" spans="1:17" ht="38.25">
      <c r="A289" s="23">
        <v>285</v>
      </c>
      <c r="B289" s="23" t="s">
        <v>991</v>
      </c>
      <c r="C289" s="23" t="s">
        <v>992</v>
      </c>
      <c r="D289" s="23" t="s">
        <v>1187</v>
      </c>
      <c r="E289" s="23">
        <v>1</v>
      </c>
      <c r="F289" s="24">
        <v>2000</v>
      </c>
      <c r="G289" s="23">
        <v>188</v>
      </c>
      <c r="H289" s="23" t="s">
        <v>993</v>
      </c>
      <c r="I289" s="174"/>
      <c r="J289" s="23" t="s">
        <v>2724</v>
      </c>
      <c r="K289" s="25" t="s">
        <v>6373</v>
      </c>
      <c r="L289" s="25"/>
      <c r="M289" s="143"/>
      <c r="N289" s="143"/>
      <c r="O289" s="45"/>
      <c r="P289" s="140"/>
      <c r="Q289" s="46"/>
    </row>
    <row r="290" spans="1:17" ht="51">
      <c r="A290" s="23">
        <v>286</v>
      </c>
      <c r="B290" s="23" t="s">
        <v>994</v>
      </c>
      <c r="C290" s="23" t="s">
        <v>995</v>
      </c>
      <c r="D290" s="23" t="s">
        <v>1162</v>
      </c>
      <c r="E290" s="23">
        <v>1</v>
      </c>
      <c r="F290" s="24">
        <v>400</v>
      </c>
      <c r="G290" s="23">
        <v>192</v>
      </c>
      <c r="H290" s="23" t="s">
        <v>8087</v>
      </c>
      <c r="I290" s="174"/>
      <c r="J290" s="23" t="s">
        <v>2724</v>
      </c>
      <c r="K290" s="25" t="s">
        <v>6373</v>
      </c>
      <c r="L290" s="25"/>
      <c r="M290" s="143"/>
      <c r="N290" s="143"/>
      <c r="O290" s="45"/>
      <c r="P290" s="140"/>
      <c r="Q290" s="46"/>
    </row>
    <row r="291" spans="1:17" ht="51">
      <c r="A291" s="23">
        <v>287</v>
      </c>
      <c r="B291" s="23" t="s">
        <v>996</v>
      </c>
      <c r="C291" s="23" t="s">
        <v>997</v>
      </c>
      <c r="D291" s="23" t="s">
        <v>1421</v>
      </c>
      <c r="E291" s="23">
        <v>1</v>
      </c>
      <c r="F291" s="24">
        <v>1000</v>
      </c>
      <c r="G291" s="23">
        <v>644</v>
      </c>
      <c r="H291" s="23" t="s">
        <v>8087</v>
      </c>
      <c r="I291" s="174"/>
      <c r="J291" s="23" t="s">
        <v>2724</v>
      </c>
      <c r="K291" s="25" t="s">
        <v>6373</v>
      </c>
      <c r="L291" s="25"/>
      <c r="M291" s="143"/>
      <c r="N291" s="143"/>
      <c r="O291" s="45"/>
      <c r="P291" s="140"/>
      <c r="Q291" s="46"/>
    </row>
    <row r="292" spans="1:17" ht="25.5">
      <c r="A292" s="23">
        <v>288</v>
      </c>
      <c r="B292" s="23" t="s">
        <v>998</v>
      </c>
      <c r="C292" s="23" t="s">
        <v>999</v>
      </c>
      <c r="D292" s="23" t="s">
        <v>1162</v>
      </c>
      <c r="E292" s="23" t="s">
        <v>8163</v>
      </c>
      <c r="F292" s="24">
        <v>330</v>
      </c>
      <c r="G292" s="23">
        <v>396</v>
      </c>
      <c r="H292" s="23" t="s">
        <v>8087</v>
      </c>
      <c r="I292" s="174"/>
      <c r="J292" s="23" t="s">
        <v>2724</v>
      </c>
      <c r="K292" s="25" t="s">
        <v>6373</v>
      </c>
      <c r="L292" s="25"/>
      <c r="M292" s="141"/>
      <c r="N292" s="141"/>
      <c r="O292" s="45"/>
      <c r="P292" s="140"/>
      <c r="Q292" s="46"/>
    </row>
    <row r="293" spans="1:17" ht="51">
      <c r="A293" s="23">
        <v>289</v>
      </c>
      <c r="B293" s="23" t="s">
        <v>1000</v>
      </c>
      <c r="C293" s="23" t="s">
        <v>1001</v>
      </c>
      <c r="D293" s="23" t="s">
        <v>1421</v>
      </c>
      <c r="E293" s="23">
        <v>1</v>
      </c>
      <c r="F293" s="24">
        <v>1000</v>
      </c>
      <c r="G293" s="23">
        <v>712</v>
      </c>
      <c r="H293" s="23" t="s">
        <v>8087</v>
      </c>
      <c r="I293" s="174"/>
      <c r="J293" s="23" t="s">
        <v>2724</v>
      </c>
      <c r="K293" s="25" t="s">
        <v>6373</v>
      </c>
      <c r="L293" s="25"/>
      <c r="M293" s="143"/>
      <c r="N293" s="143"/>
      <c r="O293" s="45"/>
      <c r="P293" s="140"/>
      <c r="Q293" s="46"/>
    </row>
    <row r="294" spans="1:17" ht="38.25">
      <c r="A294" s="23">
        <v>290</v>
      </c>
      <c r="B294" s="23" t="s">
        <v>1002</v>
      </c>
      <c r="C294" s="23" t="s">
        <v>6874</v>
      </c>
      <c r="D294" s="23" t="s">
        <v>1187</v>
      </c>
      <c r="E294" s="23">
        <v>1</v>
      </c>
      <c r="F294" s="24">
        <v>930</v>
      </c>
      <c r="G294" s="23">
        <v>596</v>
      </c>
      <c r="H294" s="23" t="s">
        <v>2161</v>
      </c>
      <c r="I294" s="174"/>
      <c r="J294" s="23" t="s">
        <v>4935</v>
      </c>
      <c r="K294" s="25" t="s">
        <v>6373</v>
      </c>
      <c r="L294" s="25"/>
      <c r="M294" s="143"/>
      <c r="N294" s="143"/>
      <c r="O294" s="45"/>
      <c r="P294" s="140"/>
      <c r="Q294" s="46"/>
    </row>
    <row r="295" spans="1:17" ht="38.25">
      <c r="A295" s="23">
        <v>291</v>
      </c>
      <c r="B295" s="23" t="s">
        <v>1003</v>
      </c>
      <c r="C295" s="23" t="s">
        <v>6874</v>
      </c>
      <c r="D295" s="23" t="s">
        <v>1187</v>
      </c>
      <c r="E295" s="23">
        <v>1</v>
      </c>
      <c r="F295" s="24">
        <v>870</v>
      </c>
      <c r="G295" s="23">
        <v>408</v>
      </c>
      <c r="H295" s="23" t="s">
        <v>8076</v>
      </c>
      <c r="I295" s="174"/>
      <c r="J295" s="23" t="s">
        <v>4935</v>
      </c>
      <c r="K295" s="25" t="s">
        <v>6373</v>
      </c>
      <c r="L295" s="25"/>
      <c r="M295" s="143"/>
      <c r="N295" s="143"/>
      <c r="O295" s="45"/>
      <c r="P295" s="140"/>
      <c r="Q295" s="46"/>
    </row>
    <row r="296" spans="1:17" ht="63.75">
      <c r="A296" s="23">
        <v>292</v>
      </c>
      <c r="B296" s="23" t="s">
        <v>4416</v>
      </c>
      <c r="C296" s="23" t="s">
        <v>4417</v>
      </c>
      <c r="D296" s="23" t="s">
        <v>1162</v>
      </c>
      <c r="E296" s="23">
        <v>1</v>
      </c>
      <c r="F296" s="24">
        <v>1500</v>
      </c>
      <c r="G296" s="23">
        <v>196</v>
      </c>
      <c r="H296" s="23" t="s">
        <v>4418</v>
      </c>
      <c r="I296" s="174"/>
      <c r="J296" s="23" t="s">
        <v>60</v>
      </c>
      <c r="K296" s="25" t="s">
        <v>6373</v>
      </c>
      <c r="L296" s="25"/>
      <c r="M296" s="143"/>
      <c r="N296" s="143"/>
      <c r="O296" s="45"/>
      <c r="P296" s="140"/>
      <c r="Q296" s="46"/>
    </row>
    <row r="297" spans="1:17" ht="51">
      <c r="A297" s="23">
        <v>293</v>
      </c>
      <c r="B297" s="23" t="s">
        <v>250</v>
      </c>
      <c r="C297" s="23" t="s">
        <v>4740</v>
      </c>
      <c r="D297" s="23" t="s">
        <v>1187</v>
      </c>
      <c r="E297" s="23" t="s">
        <v>8163</v>
      </c>
      <c r="F297" s="24">
        <v>630</v>
      </c>
      <c r="G297" s="23">
        <v>424</v>
      </c>
      <c r="H297" s="23" t="s">
        <v>2161</v>
      </c>
      <c r="I297" s="174"/>
      <c r="J297" s="23" t="s">
        <v>10035</v>
      </c>
      <c r="K297" s="25" t="s">
        <v>6373</v>
      </c>
      <c r="L297" s="25"/>
      <c r="M297" s="143"/>
      <c r="N297" s="143"/>
      <c r="O297" s="45"/>
      <c r="P297" s="140"/>
      <c r="Q297" s="46"/>
    </row>
    <row r="298" spans="1:17" ht="38.25">
      <c r="A298" s="23">
        <v>294</v>
      </c>
      <c r="B298" s="23" t="s">
        <v>2832</v>
      </c>
      <c r="C298" s="23" t="s">
        <v>2845</v>
      </c>
      <c r="D298" s="23" t="s">
        <v>1421</v>
      </c>
      <c r="E298" s="23">
        <v>1</v>
      </c>
      <c r="F298" s="24">
        <v>280</v>
      </c>
      <c r="G298" s="23">
        <v>204</v>
      </c>
      <c r="H298" s="23" t="s">
        <v>8087</v>
      </c>
      <c r="I298" s="174"/>
      <c r="J298" s="23" t="s">
        <v>4978</v>
      </c>
      <c r="K298" s="25" t="s">
        <v>6373</v>
      </c>
      <c r="L298" s="25"/>
      <c r="M298" s="143"/>
      <c r="N298" s="143"/>
      <c r="O298" s="45"/>
      <c r="P298" s="140"/>
      <c r="Q298" s="46"/>
    </row>
    <row r="299" spans="1:17" ht="25.5">
      <c r="A299" s="23">
        <v>295</v>
      </c>
      <c r="B299" s="23" t="s">
        <v>12896</v>
      </c>
      <c r="C299" s="23" t="s">
        <v>6874</v>
      </c>
      <c r="D299" s="23" t="s">
        <v>10321</v>
      </c>
      <c r="E299" s="23">
        <v>1</v>
      </c>
      <c r="F299" s="24">
        <v>2000</v>
      </c>
      <c r="G299" s="23">
        <v>222</v>
      </c>
      <c r="H299" s="23" t="s">
        <v>8076</v>
      </c>
      <c r="I299" s="174"/>
      <c r="J299" s="23" t="s">
        <v>5629</v>
      </c>
      <c r="K299" s="25" t="s">
        <v>6373</v>
      </c>
      <c r="L299" s="25"/>
      <c r="M299" s="143"/>
      <c r="N299" s="143"/>
      <c r="O299" s="45"/>
      <c r="P299" s="140"/>
      <c r="Q299" s="46"/>
    </row>
    <row r="300" spans="1:17" ht="51">
      <c r="A300" s="23">
        <v>296</v>
      </c>
      <c r="B300" s="23" t="s">
        <v>11947</v>
      </c>
      <c r="C300" s="23" t="s">
        <v>12927</v>
      </c>
      <c r="D300" s="23" t="s">
        <v>1187</v>
      </c>
      <c r="E300" s="23">
        <v>1</v>
      </c>
      <c r="F300" s="24">
        <v>735</v>
      </c>
      <c r="G300" s="23">
        <v>156</v>
      </c>
      <c r="H300" s="23" t="s">
        <v>8076</v>
      </c>
      <c r="I300" s="174"/>
      <c r="J300" s="23" t="s">
        <v>60</v>
      </c>
      <c r="K300" s="29" t="s">
        <v>12928</v>
      </c>
      <c r="L300" s="29"/>
      <c r="M300" s="143"/>
      <c r="N300" s="143"/>
      <c r="O300" s="45"/>
      <c r="P300" s="140"/>
      <c r="Q300" s="46"/>
    </row>
    <row r="301" spans="1:17" ht="63.75">
      <c r="A301" s="23">
        <v>297</v>
      </c>
      <c r="B301" s="23" t="s">
        <v>7666</v>
      </c>
      <c r="C301" s="23" t="s">
        <v>7667</v>
      </c>
      <c r="D301" s="23" t="s">
        <v>1187</v>
      </c>
      <c r="E301" s="23">
        <v>1</v>
      </c>
      <c r="F301" s="24">
        <v>620</v>
      </c>
      <c r="G301" s="23">
        <v>196</v>
      </c>
      <c r="H301" s="23" t="s">
        <v>8087</v>
      </c>
      <c r="I301" s="174"/>
      <c r="J301" s="23" t="s">
        <v>1188</v>
      </c>
      <c r="K301" s="25" t="s">
        <v>12928</v>
      </c>
      <c r="L301" s="25"/>
      <c r="M301" s="143"/>
      <c r="N301" s="143"/>
      <c r="O301" s="45"/>
      <c r="P301" s="140"/>
      <c r="Q301" s="46"/>
    </row>
    <row r="302" spans="1:17" ht="51">
      <c r="A302" s="23">
        <v>298</v>
      </c>
      <c r="B302" s="23" t="s">
        <v>7668</v>
      </c>
      <c r="C302" s="23" t="s">
        <v>7669</v>
      </c>
      <c r="D302" s="23" t="s">
        <v>1187</v>
      </c>
      <c r="E302" s="23" t="s">
        <v>8163</v>
      </c>
      <c r="F302" s="24">
        <v>450</v>
      </c>
      <c r="G302" s="23">
        <v>260</v>
      </c>
      <c r="H302" s="23" t="s">
        <v>8087</v>
      </c>
      <c r="I302" s="174"/>
      <c r="J302" s="23" t="s">
        <v>10035</v>
      </c>
      <c r="K302" s="25" t="s">
        <v>12928</v>
      </c>
      <c r="L302" s="25"/>
      <c r="M302" s="143"/>
      <c r="N302" s="143"/>
      <c r="O302" s="45"/>
      <c r="P302" s="140"/>
      <c r="Q302" s="46"/>
    </row>
    <row r="303" spans="1:17" ht="63.75">
      <c r="A303" s="23">
        <v>299</v>
      </c>
      <c r="B303" s="23" t="s">
        <v>8770</v>
      </c>
      <c r="C303" s="23" t="s">
        <v>7682</v>
      </c>
      <c r="D303" s="23" t="s">
        <v>1187</v>
      </c>
      <c r="E303" s="23">
        <v>1</v>
      </c>
      <c r="F303" s="24">
        <v>900</v>
      </c>
      <c r="G303" s="23">
        <v>308</v>
      </c>
      <c r="H303" s="23" t="s">
        <v>8076</v>
      </c>
      <c r="I303" s="174"/>
      <c r="J303" s="23" t="s">
        <v>4978</v>
      </c>
      <c r="K303" s="25" t="s">
        <v>12928</v>
      </c>
      <c r="L303" s="25"/>
      <c r="M303" s="143"/>
      <c r="N303" s="143"/>
      <c r="O303" s="45"/>
      <c r="P303" s="140"/>
      <c r="Q303" s="46"/>
    </row>
    <row r="304" spans="1:17" ht="51">
      <c r="A304" s="23">
        <v>300</v>
      </c>
      <c r="B304" s="23" t="s">
        <v>7683</v>
      </c>
      <c r="C304" s="23" t="s">
        <v>7684</v>
      </c>
      <c r="D304" s="23" t="s">
        <v>1187</v>
      </c>
      <c r="E304" s="23" t="s">
        <v>8163</v>
      </c>
      <c r="F304" s="24">
        <v>700</v>
      </c>
      <c r="G304" s="23">
        <v>260</v>
      </c>
      <c r="H304" s="23" t="s">
        <v>8076</v>
      </c>
      <c r="I304" s="174"/>
      <c r="J304" s="23" t="s">
        <v>4978</v>
      </c>
      <c r="K304" s="25" t="s">
        <v>12928</v>
      </c>
      <c r="L304" s="25"/>
      <c r="M304" s="143"/>
      <c r="N304" s="143"/>
      <c r="O304" s="45"/>
      <c r="P304" s="140"/>
      <c r="Q304" s="46"/>
    </row>
    <row r="305" spans="1:17" ht="38.25">
      <c r="A305" s="23">
        <v>301</v>
      </c>
      <c r="B305" s="23" t="s">
        <v>6602</v>
      </c>
      <c r="C305" s="23" t="s">
        <v>4377</v>
      </c>
      <c r="D305" s="23" t="s">
        <v>1187</v>
      </c>
      <c r="E305" s="23">
        <v>1</v>
      </c>
      <c r="F305" s="24">
        <v>1000</v>
      </c>
      <c r="G305" s="23">
        <v>168</v>
      </c>
      <c r="H305" s="23" t="s">
        <v>8076</v>
      </c>
      <c r="I305" s="174"/>
      <c r="J305" s="23" t="s">
        <v>57</v>
      </c>
      <c r="K305" s="25" t="s">
        <v>12928</v>
      </c>
      <c r="L305" s="25"/>
      <c r="M305" s="143"/>
      <c r="N305" s="143"/>
      <c r="O305" s="45"/>
      <c r="P305" s="140"/>
      <c r="Q305" s="46"/>
    </row>
    <row r="306" spans="1:17" ht="38.25">
      <c r="A306" s="23">
        <v>302</v>
      </c>
      <c r="B306" s="23" t="s">
        <v>4379</v>
      </c>
      <c r="C306" s="23" t="s">
        <v>6874</v>
      </c>
      <c r="D306" s="23" t="s">
        <v>1187</v>
      </c>
      <c r="E306" s="23">
        <v>1</v>
      </c>
      <c r="F306" s="24">
        <v>2150</v>
      </c>
      <c r="G306" s="23">
        <v>172</v>
      </c>
      <c r="H306" s="23" t="s">
        <v>8076</v>
      </c>
      <c r="I306" s="174"/>
      <c r="J306" s="23" t="s">
        <v>4935</v>
      </c>
      <c r="K306" s="25" t="s">
        <v>12928</v>
      </c>
      <c r="L306" s="25"/>
      <c r="M306" s="143"/>
      <c r="N306" s="143"/>
      <c r="O306" s="45"/>
      <c r="P306" s="140"/>
      <c r="Q306" s="46"/>
    </row>
    <row r="307" spans="1:17" ht="25.5">
      <c r="A307" s="23">
        <v>303</v>
      </c>
      <c r="B307" s="23" t="s">
        <v>5516</v>
      </c>
      <c r="C307" s="23" t="s">
        <v>5517</v>
      </c>
      <c r="D307" s="23" t="s">
        <v>10321</v>
      </c>
      <c r="E307" s="23" t="s">
        <v>8163</v>
      </c>
      <c r="F307" s="24">
        <v>1500</v>
      </c>
      <c r="G307" s="23">
        <v>804</v>
      </c>
      <c r="H307" s="23" t="s">
        <v>1228</v>
      </c>
      <c r="I307" s="174"/>
      <c r="J307" s="23" t="s">
        <v>4978</v>
      </c>
      <c r="K307" s="25" t="s">
        <v>12928</v>
      </c>
      <c r="L307" s="25"/>
      <c r="M307" s="143"/>
      <c r="N307" s="143"/>
      <c r="O307" s="45"/>
      <c r="P307" s="140"/>
      <c r="Q307" s="46"/>
    </row>
    <row r="308" spans="1:17" ht="38.25">
      <c r="A308" s="23">
        <v>304</v>
      </c>
      <c r="B308" s="23" t="s">
        <v>5518</v>
      </c>
      <c r="C308" s="23" t="s">
        <v>4409</v>
      </c>
      <c r="D308" s="23" t="s">
        <v>1187</v>
      </c>
      <c r="E308" s="23">
        <v>1</v>
      </c>
      <c r="F308" s="24">
        <v>660</v>
      </c>
      <c r="G308" s="23">
        <v>256</v>
      </c>
      <c r="H308" s="23" t="s">
        <v>8076</v>
      </c>
      <c r="I308" s="174"/>
      <c r="J308" s="23" t="s">
        <v>4978</v>
      </c>
      <c r="K308" s="25" t="s">
        <v>12928</v>
      </c>
      <c r="L308" s="25"/>
      <c r="M308" s="143"/>
      <c r="N308" s="143"/>
      <c r="O308" s="45"/>
      <c r="P308" s="140"/>
      <c r="Q308" s="46"/>
    </row>
    <row r="309" spans="1:17" ht="51">
      <c r="A309" s="23">
        <v>305</v>
      </c>
      <c r="B309" s="23" t="s">
        <v>4410</v>
      </c>
      <c r="C309" s="23" t="s">
        <v>4411</v>
      </c>
      <c r="D309" s="23" t="s">
        <v>1187</v>
      </c>
      <c r="E309" s="23">
        <v>1</v>
      </c>
      <c r="F309" s="24">
        <v>860</v>
      </c>
      <c r="G309" s="23">
        <v>120</v>
      </c>
      <c r="H309" s="23" t="s">
        <v>8076</v>
      </c>
      <c r="I309" s="174"/>
      <c r="J309" s="23" t="s">
        <v>4978</v>
      </c>
      <c r="K309" s="25" t="s">
        <v>12928</v>
      </c>
      <c r="L309" s="25"/>
      <c r="M309" s="143"/>
      <c r="N309" s="143"/>
      <c r="O309" s="45"/>
      <c r="P309" s="140"/>
      <c r="Q309" s="46"/>
    </row>
    <row r="310" spans="1:17" ht="38.25">
      <c r="A310" s="23">
        <v>306</v>
      </c>
      <c r="B310" s="23" t="s">
        <v>11234</v>
      </c>
      <c r="C310" s="23" t="s">
        <v>4414</v>
      </c>
      <c r="D310" s="23" t="s">
        <v>1187</v>
      </c>
      <c r="E310" s="23">
        <v>1</v>
      </c>
      <c r="F310" s="24">
        <v>1000</v>
      </c>
      <c r="G310" s="23">
        <v>252</v>
      </c>
      <c r="H310" s="23" t="s">
        <v>8076</v>
      </c>
      <c r="I310" s="174"/>
      <c r="J310" s="23" t="s">
        <v>4978</v>
      </c>
      <c r="K310" s="25" t="s">
        <v>12928</v>
      </c>
      <c r="L310" s="25"/>
      <c r="M310" s="143"/>
      <c r="N310" s="143"/>
      <c r="O310" s="45"/>
      <c r="P310" s="140"/>
      <c r="Q310" s="46"/>
    </row>
    <row r="311" spans="1:17" ht="51">
      <c r="A311" s="23">
        <v>307</v>
      </c>
      <c r="B311" s="23" t="s">
        <v>3276</v>
      </c>
      <c r="C311" s="23" t="s">
        <v>3277</v>
      </c>
      <c r="D311" s="23" t="s">
        <v>1162</v>
      </c>
      <c r="E311" s="23">
        <v>1</v>
      </c>
      <c r="F311" s="24">
        <v>1000</v>
      </c>
      <c r="G311" s="23">
        <v>196</v>
      </c>
      <c r="H311" s="23" t="s">
        <v>2161</v>
      </c>
      <c r="I311" s="174"/>
      <c r="J311" s="23" t="s">
        <v>10035</v>
      </c>
      <c r="K311" s="25" t="s">
        <v>12928</v>
      </c>
      <c r="L311" s="25"/>
      <c r="M311" s="143"/>
      <c r="N311" s="143"/>
      <c r="O311" s="45"/>
      <c r="P311" s="140"/>
      <c r="Q311" s="46"/>
    </row>
    <row r="312" spans="1:17" ht="51">
      <c r="A312" s="23">
        <v>308</v>
      </c>
      <c r="B312" s="23" t="s">
        <v>2113</v>
      </c>
      <c r="C312" s="23" t="s">
        <v>2114</v>
      </c>
      <c r="D312" s="23" t="s">
        <v>10321</v>
      </c>
      <c r="E312" s="23">
        <v>1</v>
      </c>
      <c r="F312" s="24">
        <v>1000</v>
      </c>
      <c r="G312" s="23">
        <v>372</v>
      </c>
      <c r="H312" s="23" t="s">
        <v>1228</v>
      </c>
      <c r="I312" s="174"/>
      <c r="J312" s="23" t="s">
        <v>10035</v>
      </c>
      <c r="K312" s="25" t="s">
        <v>12928</v>
      </c>
      <c r="L312" s="25"/>
      <c r="M312" s="143"/>
      <c r="N312" s="143"/>
      <c r="O312" s="45"/>
      <c r="P312" s="140"/>
      <c r="Q312" s="46"/>
    </row>
    <row r="313" spans="1:17" ht="63.75">
      <c r="A313" s="23">
        <v>309</v>
      </c>
      <c r="B313" s="23" t="s">
        <v>2115</v>
      </c>
      <c r="C313" s="23" t="s">
        <v>2116</v>
      </c>
      <c r="D313" s="23" t="s">
        <v>1162</v>
      </c>
      <c r="E313" s="23">
        <v>1</v>
      </c>
      <c r="F313" s="24">
        <v>2000</v>
      </c>
      <c r="G313" s="23">
        <v>208</v>
      </c>
      <c r="H313" s="23" t="s">
        <v>8087</v>
      </c>
      <c r="I313" s="174"/>
      <c r="J313" s="23" t="s">
        <v>10035</v>
      </c>
      <c r="K313" s="25" t="s">
        <v>12928</v>
      </c>
      <c r="L313" s="25"/>
      <c r="M313" s="143"/>
      <c r="N313" s="143"/>
      <c r="O313" s="45"/>
      <c r="P313" s="140"/>
      <c r="Q313" s="46"/>
    </row>
    <row r="314" spans="1:17" ht="51">
      <c r="A314" s="23">
        <v>310</v>
      </c>
      <c r="B314" s="23" t="s">
        <v>3272</v>
      </c>
      <c r="C314" s="23" t="s">
        <v>3273</v>
      </c>
      <c r="D314" s="23" t="s">
        <v>1187</v>
      </c>
      <c r="E314" s="23">
        <v>1</v>
      </c>
      <c r="F314" s="24">
        <v>610</v>
      </c>
      <c r="G314" s="23">
        <v>180</v>
      </c>
      <c r="H314" s="23" t="s">
        <v>8076</v>
      </c>
      <c r="I314" s="174"/>
      <c r="J314" s="23" t="s">
        <v>1188</v>
      </c>
      <c r="K314" s="25" t="s">
        <v>12928</v>
      </c>
      <c r="L314" s="25"/>
      <c r="M314" s="143"/>
      <c r="N314" s="143"/>
      <c r="O314" s="45"/>
      <c r="P314" s="140"/>
      <c r="Q314" s="46"/>
    </row>
    <row r="315" spans="1:17" ht="38.25">
      <c r="A315" s="23">
        <v>311</v>
      </c>
      <c r="B315" s="23" t="s">
        <v>1004</v>
      </c>
      <c r="C315" s="23" t="s">
        <v>9869</v>
      </c>
      <c r="D315" s="23" t="s">
        <v>1187</v>
      </c>
      <c r="E315" s="23">
        <v>1</v>
      </c>
      <c r="F315" s="24">
        <v>870</v>
      </c>
      <c r="G315" s="23">
        <v>216</v>
      </c>
      <c r="H315" s="23" t="s">
        <v>8076</v>
      </c>
      <c r="I315" s="174"/>
      <c r="J315" s="23" t="s">
        <v>4935</v>
      </c>
      <c r="K315" s="25" t="s">
        <v>12928</v>
      </c>
      <c r="L315" s="25"/>
      <c r="M315" s="143"/>
      <c r="N315" s="143"/>
      <c r="O315" s="45"/>
      <c r="P315" s="140"/>
      <c r="Q315" s="46"/>
    </row>
    <row r="316" spans="1:17" ht="102">
      <c r="A316" s="23">
        <v>312</v>
      </c>
      <c r="B316" s="23" t="s">
        <v>6603</v>
      </c>
      <c r="C316" s="23" t="s">
        <v>6874</v>
      </c>
      <c r="D316" s="23" t="s">
        <v>1187</v>
      </c>
      <c r="E316" s="23" t="s">
        <v>8163</v>
      </c>
      <c r="F316" s="24">
        <v>3000</v>
      </c>
      <c r="G316" s="23">
        <v>128</v>
      </c>
      <c r="H316" s="23" t="s">
        <v>8076</v>
      </c>
      <c r="I316" s="174"/>
      <c r="J316" s="23" t="s">
        <v>4935</v>
      </c>
      <c r="K316" s="25" t="s">
        <v>12928</v>
      </c>
      <c r="L316" s="25"/>
      <c r="M316" s="143"/>
      <c r="N316" s="143"/>
      <c r="O316" s="45"/>
      <c r="P316" s="140"/>
      <c r="Q316" s="46"/>
    </row>
    <row r="317" spans="1:17" ht="38.25">
      <c r="A317" s="23">
        <v>313</v>
      </c>
      <c r="B317" s="23" t="s">
        <v>6604</v>
      </c>
      <c r="C317" s="23" t="s">
        <v>6874</v>
      </c>
      <c r="D317" s="23" t="s">
        <v>1187</v>
      </c>
      <c r="E317" s="23" t="s">
        <v>8163</v>
      </c>
      <c r="F317" s="24">
        <v>1000</v>
      </c>
      <c r="G317" s="23">
        <v>96</v>
      </c>
      <c r="H317" s="23" t="s">
        <v>8076</v>
      </c>
      <c r="I317" s="174"/>
      <c r="J317" s="23" t="s">
        <v>4935</v>
      </c>
      <c r="K317" s="25" t="s">
        <v>12928</v>
      </c>
      <c r="L317" s="25"/>
      <c r="M317" s="143"/>
      <c r="N317" s="143"/>
      <c r="O317" s="45"/>
      <c r="P317" s="140"/>
      <c r="Q317" s="46"/>
    </row>
    <row r="318" spans="1:17" ht="25.5">
      <c r="A318" s="23">
        <v>314</v>
      </c>
      <c r="B318" s="23" t="s">
        <v>6368</v>
      </c>
      <c r="C318" s="23" t="s">
        <v>4419</v>
      </c>
      <c r="D318" s="23" t="s">
        <v>1187</v>
      </c>
      <c r="E318" s="23">
        <v>1</v>
      </c>
      <c r="F318" s="24">
        <v>1700</v>
      </c>
      <c r="G318" s="23">
        <v>352</v>
      </c>
      <c r="H318" s="23" t="s">
        <v>5624</v>
      </c>
      <c r="I318" s="174"/>
      <c r="J318" s="23" t="s">
        <v>1193</v>
      </c>
      <c r="K318" s="25" t="s">
        <v>12928</v>
      </c>
      <c r="L318" s="25"/>
      <c r="M318" s="143"/>
      <c r="N318" s="143"/>
      <c r="O318" s="45"/>
      <c r="P318" s="140"/>
      <c r="Q318" s="46"/>
    </row>
    <row r="319" spans="1:17" ht="25.5">
      <c r="A319" s="23">
        <v>315</v>
      </c>
      <c r="B319" s="23" t="s">
        <v>4420</v>
      </c>
      <c r="C319" s="23" t="s">
        <v>4421</v>
      </c>
      <c r="D319" s="23" t="s">
        <v>1187</v>
      </c>
      <c r="E319" s="23">
        <v>1</v>
      </c>
      <c r="F319" s="24">
        <v>1650</v>
      </c>
      <c r="G319" s="23">
        <v>272</v>
      </c>
      <c r="H319" s="23" t="s">
        <v>5624</v>
      </c>
      <c r="I319" s="174"/>
      <c r="J319" s="23" t="s">
        <v>1193</v>
      </c>
      <c r="K319" s="25" t="s">
        <v>12928</v>
      </c>
      <c r="L319" s="25"/>
      <c r="M319" s="143"/>
      <c r="N319" s="143"/>
      <c r="O319" s="45"/>
      <c r="P319" s="140"/>
      <c r="Q319" s="46"/>
    </row>
    <row r="320" spans="1:17" ht="38.25">
      <c r="A320" s="23">
        <v>316</v>
      </c>
      <c r="B320" s="23" t="s">
        <v>10829</v>
      </c>
      <c r="C320" s="23" t="s">
        <v>4422</v>
      </c>
      <c r="D320" s="23" t="s">
        <v>1187</v>
      </c>
      <c r="E320" s="23">
        <v>1</v>
      </c>
      <c r="F320" s="24">
        <v>1700</v>
      </c>
      <c r="G320" s="23">
        <v>248</v>
      </c>
      <c r="H320" s="23" t="s">
        <v>5624</v>
      </c>
      <c r="I320" s="174"/>
      <c r="J320" s="23" t="s">
        <v>1193</v>
      </c>
      <c r="K320" s="25" t="s">
        <v>12928</v>
      </c>
      <c r="L320" s="25"/>
      <c r="M320" s="143"/>
      <c r="N320" s="143"/>
      <c r="O320" s="45"/>
      <c r="P320" s="140"/>
      <c r="Q320" s="46"/>
    </row>
    <row r="321" spans="1:17" ht="25.5">
      <c r="A321" s="23">
        <v>317</v>
      </c>
      <c r="B321" s="23" t="s">
        <v>3261</v>
      </c>
      <c r="C321" s="23" t="s">
        <v>9279</v>
      </c>
      <c r="D321" s="23" t="s">
        <v>1187</v>
      </c>
      <c r="E321" s="23">
        <v>1</v>
      </c>
      <c r="F321" s="24">
        <v>950</v>
      </c>
      <c r="G321" s="23">
        <v>252</v>
      </c>
      <c r="H321" s="23" t="s">
        <v>5624</v>
      </c>
      <c r="I321" s="27"/>
      <c r="J321" s="23" t="s">
        <v>4978</v>
      </c>
      <c r="K321" s="25" t="s">
        <v>12928</v>
      </c>
      <c r="L321" s="25"/>
      <c r="M321" s="143"/>
      <c r="N321" s="143"/>
      <c r="O321" s="45"/>
      <c r="P321" s="140"/>
      <c r="Q321" s="46"/>
    </row>
    <row r="322" spans="1:17" ht="38.25">
      <c r="A322" s="23">
        <v>318</v>
      </c>
      <c r="B322" s="23" t="s">
        <v>3262</v>
      </c>
      <c r="C322" s="23" t="s">
        <v>3263</v>
      </c>
      <c r="D322" s="23" t="s">
        <v>1187</v>
      </c>
      <c r="E322" s="23" t="s">
        <v>8163</v>
      </c>
      <c r="F322" s="24">
        <v>900</v>
      </c>
      <c r="G322" s="23">
        <v>228</v>
      </c>
      <c r="H322" s="23" t="s">
        <v>5624</v>
      </c>
      <c r="I322" s="174"/>
      <c r="J322" s="23" t="s">
        <v>4978</v>
      </c>
      <c r="K322" s="25" t="s">
        <v>12928</v>
      </c>
      <c r="L322" s="25"/>
      <c r="M322" s="143"/>
      <c r="N322" s="143"/>
      <c r="O322" s="45"/>
      <c r="P322" s="140"/>
      <c r="Q322" s="46"/>
    </row>
    <row r="323" spans="1:17" ht="25.5">
      <c r="A323" s="23">
        <v>319</v>
      </c>
      <c r="B323" s="23" t="s">
        <v>3264</v>
      </c>
      <c r="C323" s="23" t="s">
        <v>293</v>
      </c>
      <c r="D323" s="23" t="s">
        <v>1187</v>
      </c>
      <c r="E323" s="23" t="s">
        <v>8163</v>
      </c>
      <c r="F323" s="24">
        <v>1400</v>
      </c>
      <c r="G323" s="23">
        <v>212</v>
      </c>
      <c r="H323" s="23" t="s">
        <v>5624</v>
      </c>
      <c r="I323" s="174"/>
      <c r="J323" s="23" t="s">
        <v>4978</v>
      </c>
      <c r="K323" s="25" t="s">
        <v>12928</v>
      </c>
      <c r="L323" s="25"/>
      <c r="M323" s="143"/>
      <c r="N323" s="143"/>
      <c r="O323" s="45"/>
      <c r="P323" s="140"/>
      <c r="Q323" s="46"/>
    </row>
    <row r="324" spans="1:17" ht="63.75">
      <c r="A324" s="23">
        <v>320</v>
      </c>
      <c r="B324" s="23" t="s">
        <v>3265</v>
      </c>
      <c r="C324" s="23" t="s">
        <v>3266</v>
      </c>
      <c r="D324" s="23" t="s">
        <v>1187</v>
      </c>
      <c r="E324" s="23">
        <v>1</v>
      </c>
      <c r="F324" s="24">
        <v>700</v>
      </c>
      <c r="G324" s="23">
        <v>276</v>
      </c>
      <c r="H324" s="23" t="s">
        <v>8087</v>
      </c>
      <c r="I324" s="174"/>
      <c r="J324" s="23" t="s">
        <v>4978</v>
      </c>
      <c r="K324" s="25" t="s">
        <v>12928</v>
      </c>
      <c r="L324" s="25"/>
      <c r="M324" s="143"/>
      <c r="N324" s="143"/>
      <c r="O324" s="45"/>
      <c r="P324" s="140"/>
      <c r="Q324" s="46"/>
    </row>
    <row r="325" spans="1:17" ht="38.25">
      <c r="A325" s="23">
        <v>321</v>
      </c>
      <c r="B325" s="23" t="s">
        <v>3269</v>
      </c>
      <c r="C325" s="23" t="s">
        <v>3270</v>
      </c>
      <c r="D325" s="23" t="s">
        <v>1162</v>
      </c>
      <c r="E325" s="23">
        <v>1</v>
      </c>
      <c r="F325" s="24">
        <v>1200</v>
      </c>
      <c r="G325" s="23">
        <v>228</v>
      </c>
      <c r="H325" s="23" t="s">
        <v>8087</v>
      </c>
      <c r="I325" s="174"/>
      <c r="J325" s="23" t="s">
        <v>2724</v>
      </c>
      <c r="K325" s="25" t="s">
        <v>12928</v>
      </c>
      <c r="L325" s="25"/>
      <c r="M325" s="141"/>
      <c r="N325" s="141"/>
      <c r="O325" s="45"/>
      <c r="P325" s="140"/>
      <c r="Q325" s="46"/>
    </row>
    <row r="326" spans="1:17" ht="51">
      <c r="A326" s="23">
        <v>322</v>
      </c>
      <c r="B326" s="23" t="s">
        <v>3271</v>
      </c>
      <c r="C326" s="23" t="s">
        <v>369</v>
      </c>
      <c r="D326" s="23" t="s">
        <v>1187</v>
      </c>
      <c r="E326" s="23" t="s">
        <v>8163</v>
      </c>
      <c r="F326" s="24">
        <v>650</v>
      </c>
      <c r="G326" s="23">
        <v>552</v>
      </c>
      <c r="H326" s="23" t="s">
        <v>8087</v>
      </c>
      <c r="I326" s="174"/>
      <c r="J326" s="23" t="s">
        <v>1188</v>
      </c>
      <c r="K326" s="25" t="s">
        <v>12928</v>
      </c>
      <c r="L326" s="25"/>
      <c r="M326" s="141"/>
      <c r="N326" s="141"/>
      <c r="O326" s="45"/>
      <c r="P326" s="140"/>
      <c r="Q326" s="46"/>
    </row>
    <row r="327" spans="1:17" ht="51">
      <c r="A327" s="23">
        <v>323</v>
      </c>
      <c r="B327" s="23" t="s">
        <v>1288</v>
      </c>
      <c r="C327" s="23" t="s">
        <v>1289</v>
      </c>
      <c r="D327" s="23" t="s">
        <v>1162</v>
      </c>
      <c r="E327" s="23" t="s">
        <v>8163</v>
      </c>
      <c r="F327" s="24">
        <v>1000</v>
      </c>
      <c r="G327" s="23">
        <v>392</v>
      </c>
      <c r="H327" s="23" t="s">
        <v>8087</v>
      </c>
      <c r="I327" s="174"/>
      <c r="J327" s="23" t="s">
        <v>1188</v>
      </c>
      <c r="K327" s="25" t="s">
        <v>12928</v>
      </c>
      <c r="L327" s="25"/>
      <c r="M327" s="141"/>
      <c r="N327" s="141"/>
      <c r="O327" s="45"/>
      <c r="P327" s="140"/>
      <c r="Q327" s="46"/>
    </row>
    <row r="328" spans="1:17" ht="38.25">
      <c r="A328" s="23">
        <v>324</v>
      </c>
      <c r="B328" s="23" t="s">
        <v>1021</v>
      </c>
      <c r="C328" s="23" t="s">
        <v>1022</v>
      </c>
      <c r="D328" s="23" t="s">
        <v>1187</v>
      </c>
      <c r="E328" s="23">
        <v>1</v>
      </c>
      <c r="F328" s="24">
        <v>780</v>
      </c>
      <c r="G328" s="23">
        <v>208</v>
      </c>
      <c r="H328" s="23" t="s">
        <v>8087</v>
      </c>
      <c r="I328" s="174"/>
      <c r="J328" s="23" t="s">
        <v>10035</v>
      </c>
      <c r="K328" s="29" t="s">
        <v>12928</v>
      </c>
      <c r="L328" s="29"/>
      <c r="M328" s="141"/>
      <c r="N328" s="141"/>
      <c r="O328" s="45"/>
      <c r="P328" s="140"/>
      <c r="Q328" s="46"/>
    </row>
    <row r="329" spans="1:17" ht="51">
      <c r="A329" s="23">
        <v>325</v>
      </c>
      <c r="B329" s="23" t="s">
        <v>1084</v>
      </c>
      <c r="C329" s="23" t="s">
        <v>1085</v>
      </c>
      <c r="D329" s="23" t="s">
        <v>1187</v>
      </c>
      <c r="E329" s="23">
        <v>1</v>
      </c>
      <c r="F329" s="24">
        <v>1200</v>
      </c>
      <c r="G329" s="23">
        <v>216</v>
      </c>
      <c r="H329" s="23" t="s">
        <v>8087</v>
      </c>
      <c r="I329" s="174"/>
      <c r="J329" s="23" t="s">
        <v>1188</v>
      </c>
      <c r="K329" s="29" t="s">
        <v>12928</v>
      </c>
      <c r="L329" s="29"/>
      <c r="M329" s="141"/>
      <c r="N329" s="141"/>
      <c r="O329" s="45"/>
      <c r="P329" s="140"/>
      <c r="Q329" s="46"/>
    </row>
    <row r="330" spans="1:17" ht="25.5">
      <c r="A330" s="23">
        <v>326</v>
      </c>
      <c r="B330" s="23" t="s">
        <v>1255</v>
      </c>
      <c r="C330" s="23" t="s">
        <v>1256</v>
      </c>
      <c r="D330" s="23" t="s">
        <v>1187</v>
      </c>
      <c r="E330" s="23" t="s">
        <v>8163</v>
      </c>
      <c r="F330" s="24">
        <v>1000</v>
      </c>
      <c r="G330" s="23">
        <v>412</v>
      </c>
      <c r="H330" s="23" t="s">
        <v>8087</v>
      </c>
      <c r="I330" s="174"/>
      <c r="J330" s="23" t="s">
        <v>10035</v>
      </c>
      <c r="K330" s="29" t="s">
        <v>12928</v>
      </c>
      <c r="L330" s="29"/>
      <c r="M330" s="141"/>
      <c r="N330" s="141"/>
      <c r="O330" s="45"/>
      <c r="P330" s="140"/>
      <c r="Q330" s="46"/>
    </row>
    <row r="331" spans="1:17" ht="38.25">
      <c r="A331" s="23">
        <v>327</v>
      </c>
      <c r="B331" s="23" t="s">
        <v>1257</v>
      </c>
      <c r="C331" s="23" t="s">
        <v>1258</v>
      </c>
      <c r="D331" s="23" t="s">
        <v>1162</v>
      </c>
      <c r="E331" s="23">
        <v>1</v>
      </c>
      <c r="F331" s="24">
        <v>530</v>
      </c>
      <c r="G331" s="23">
        <v>316</v>
      </c>
      <c r="H331" s="23" t="s">
        <v>8087</v>
      </c>
      <c r="I331" s="174"/>
      <c r="J331" s="23" t="s">
        <v>60</v>
      </c>
      <c r="K331" s="29" t="s">
        <v>12928</v>
      </c>
      <c r="L331" s="29"/>
      <c r="M331" s="141"/>
      <c r="N331" s="141"/>
      <c r="O331" s="45"/>
      <c r="P331" s="140"/>
      <c r="Q331" s="46"/>
    </row>
    <row r="332" spans="1:17" ht="51">
      <c r="A332" s="23">
        <v>328</v>
      </c>
      <c r="B332" s="23" t="s">
        <v>1259</v>
      </c>
      <c r="C332" s="23" t="s">
        <v>1260</v>
      </c>
      <c r="D332" s="23" t="s">
        <v>1187</v>
      </c>
      <c r="E332" s="23">
        <v>1</v>
      </c>
      <c r="F332" s="24">
        <v>550</v>
      </c>
      <c r="G332" s="23">
        <v>224</v>
      </c>
      <c r="H332" s="23" t="s">
        <v>8087</v>
      </c>
      <c r="I332" s="174"/>
      <c r="J332" s="23" t="s">
        <v>60</v>
      </c>
      <c r="K332" s="29" t="s">
        <v>12928</v>
      </c>
      <c r="L332" s="29"/>
      <c r="M332" s="141"/>
      <c r="N332" s="141"/>
      <c r="O332" s="45"/>
      <c r="P332" s="140"/>
      <c r="Q332" s="46"/>
    </row>
    <row r="333" spans="1:17" ht="38.25">
      <c r="A333" s="23">
        <v>329</v>
      </c>
      <c r="B333" s="23" t="s">
        <v>1261</v>
      </c>
      <c r="C333" s="23" t="s">
        <v>1262</v>
      </c>
      <c r="D333" s="23" t="s">
        <v>1187</v>
      </c>
      <c r="E333" s="23" t="s">
        <v>8163</v>
      </c>
      <c r="F333" s="24">
        <v>1800</v>
      </c>
      <c r="G333" s="23">
        <v>92</v>
      </c>
      <c r="H333" s="23" t="s">
        <v>5624</v>
      </c>
      <c r="I333" s="174"/>
      <c r="J333" s="23" t="s">
        <v>4935</v>
      </c>
      <c r="K333" s="29" t="s">
        <v>12928</v>
      </c>
      <c r="L333" s="29"/>
      <c r="M333" s="141"/>
      <c r="N333" s="141"/>
      <c r="O333" s="45"/>
      <c r="P333" s="140"/>
      <c r="Q333" s="46"/>
    </row>
    <row r="334" spans="1:17" ht="38.25">
      <c r="A334" s="23">
        <v>330</v>
      </c>
      <c r="B334" s="23" t="s">
        <v>1291</v>
      </c>
      <c r="C334" s="23" t="s">
        <v>8847</v>
      </c>
      <c r="D334" s="23" t="s">
        <v>1187</v>
      </c>
      <c r="E334" s="23">
        <v>1</v>
      </c>
      <c r="F334" s="24">
        <v>800</v>
      </c>
      <c r="G334" s="23">
        <v>228</v>
      </c>
      <c r="H334" s="23" t="s">
        <v>5624</v>
      </c>
      <c r="I334" s="174"/>
      <c r="J334" s="23" t="s">
        <v>4935</v>
      </c>
      <c r="K334" s="29" t="s">
        <v>12928</v>
      </c>
      <c r="L334" s="29"/>
      <c r="M334" s="141"/>
      <c r="N334" s="141"/>
      <c r="O334" s="45"/>
      <c r="P334" s="140"/>
      <c r="Q334" s="46"/>
    </row>
    <row r="335" spans="1:17" ht="38.25">
      <c r="A335" s="23">
        <v>331</v>
      </c>
      <c r="B335" s="23" t="s">
        <v>8848</v>
      </c>
      <c r="C335" s="23" t="s">
        <v>8849</v>
      </c>
      <c r="D335" s="23" t="s">
        <v>1187</v>
      </c>
      <c r="E335" s="23" t="s">
        <v>8163</v>
      </c>
      <c r="F335" s="24">
        <v>1700</v>
      </c>
      <c r="G335" s="23">
        <v>248</v>
      </c>
      <c r="H335" s="23" t="s">
        <v>5624</v>
      </c>
      <c r="I335" s="174"/>
      <c r="J335" s="23" t="s">
        <v>4935</v>
      </c>
      <c r="K335" s="29" t="s">
        <v>12928</v>
      </c>
      <c r="L335" s="29"/>
      <c r="M335" s="141"/>
      <c r="N335" s="141"/>
      <c r="O335" s="45"/>
      <c r="P335" s="140"/>
      <c r="Q335" s="46"/>
    </row>
    <row r="336" spans="1:17" ht="51">
      <c r="A336" s="23">
        <v>332</v>
      </c>
      <c r="B336" s="23" t="s">
        <v>8850</v>
      </c>
      <c r="C336" s="23" t="s">
        <v>8851</v>
      </c>
      <c r="D336" s="23" t="s">
        <v>1187</v>
      </c>
      <c r="E336" s="23">
        <v>1</v>
      </c>
      <c r="F336" s="24">
        <v>900</v>
      </c>
      <c r="G336" s="23">
        <v>76</v>
      </c>
      <c r="H336" s="23" t="s">
        <v>5624</v>
      </c>
      <c r="I336" s="174"/>
      <c r="J336" s="23" t="s">
        <v>4935</v>
      </c>
      <c r="K336" s="29" t="s">
        <v>12928</v>
      </c>
      <c r="L336" s="29"/>
      <c r="M336" s="141"/>
      <c r="N336" s="141"/>
      <c r="O336" s="45"/>
      <c r="P336" s="140"/>
      <c r="Q336" s="46"/>
    </row>
    <row r="337" spans="1:17" ht="63.75">
      <c r="A337" s="23">
        <v>333</v>
      </c>
      <c r="B337" s="23" t="s">
        <v>257</v>
      </c>
      <c r="C337" s="23" t="s">
        <v>258</v>
      </c>
      <c r="D337" s="23" t="s">
        <v>1187</v>
      </c>
      <c r="E337" s="23" t="s">
        <v>8163</v>
      </c>
      <c r="F337" s="24">
        <v>1100</v>
      </c>
      <c r="G337" s="23">
        <v>200</v>
      </c>
      <c r="H337" s="23" t="s">
        <v>5624</v>
      </c>
      <c r="I337" s="174"/>
      <c r="J337" s="23" t="s">
        <v>4935</v>
      </c>
      <c r="K337" s="29" t="s">
        <v>12928</v>
      </c>
      <c r="L337" s="29"/>
      <c r="M337" s="141"/>
      <c r="N337" s="141"/>
      <c r="O337" s="45"/>
      <c r="P337" s="140"/>
      <c r="Q337" s="46"/>
    </row>
    <row r="338" spans="1:17" ht="25.5">
      <c r="A338" s="23">
        <v>334</v>
      </c>
      <c r="B338" s="23" t="s">
        <v>259</v>
      </c>
      <c r="C338" s="23" t="s">
        <v>12153</v>
      </c>
      <c r="D338" s="23" t="s">
        <v>1187</v>
      </c>
      <c r="E338" s="23">
        <v>1</v>
      </c>
      <c r="F338" s="24">
        <v>1750</v>
      </c>
      <c r="G338" s="23">
        <v>132</v>
      </c>
      <c r="H338" s="23" t="s">
        <v>5624</v>
      </c>
      <c r="I338" s="174"/>
      <c r="J338" s="23" t="s">
        <v>4935</v>
      </c>
      <c r="K338" s="29" t="s">
        <v>12928</v>
      </c>
      <c r="L338" s="29"/>
      <c r="M338" s="141"/>
      <c r="N338" s="141"/>
      <c r="O338" s="45"/>
      <c r="P338" s="140"/>
      <c r="Q338" s="46"/>
    </row>
    <row r="339" spans="1:17" ht="51">
      <c r="A339" s="23">
        <v>335</v>
      </c>
      <c r="B339" s="23" t="s">
        <v>4632</v>
      </c>
      <c r="C339" s="23" t="s">
        <v>3954</v>
      </c>
      <c r="D339" s="23" t="s">
        <v>1187</v>
      </c>
      <c r="E339" s="23" t="s">
        <v>8163</v>
      </c>
      <c r="F339" s="24">
        <v>700</v>
      </c>
      <c r="G339" s="23">
        <v>108</v>
      </c>
      <c r="H339" s="23" t="s">
        <v>5624</v>
      </c>
      <c r="I339" s="174"/>
      <c r="J339" s="23" t="s">
        <v>4935</v>
      </c>
      <c r="K339" s="29" t="s">
        <v>12928</v>
      </c>
      <c r="L339" s="29"/>
      <c r="M339" s="141"/>
      <c r="N339" s="141"/>
      <c r="O339" s="45"/>
      <c r="P339" s="140"/>
      <c r="Q339" s="46"/>
    </row>
    <row r="340" spans="1:17" ht="38.25">
      <c r="A340" s="23">
        <v>336</v>
      </c>
      <c r="B340" s="23" t="s">
        <v>273</v>
      </c>
      <c r="C340" s="23" t="s">
        <v>274</v>
      </c>
      <c r="D340" s="23" t="s">
        <v>1187</v>
      </c>
      <c r="E340" s="23">
        <v>1</v>
      </c>
      <c r="F340" s="24">
        <v>1650</v>
      </c>
      <c r="G340" s="23">
        <v>84</v>
      </c>
      <c r="H340" s="23" t="s">
        <v>5624</v>
      </c>
      <c r="I340" s="174"/>
      <c r="J340" s="23" t="s">
        <v>4935</v>
      </c>
      <c r="K340" s="29" t="s">
        <v>12928</v>
      </c>
      <c r="L340" s="29"/>
      <c r="M340" s="141"/>
      <c r="N340" s="141"/>
      <c r="O340" s="45"/>
      <c r="P340" s="140"/>
      <c r="Q340" s="46"/>
    </row>
    <row r="341" spans="1:17" ht="51">
      <c r="A341" s="23">
        <v>337</v>
      </c>
      <c r="B341" s="23" t="s">
        <v>4622</v>
      </c>
      <c r="C341" s="23" t="s">
        <v>4636</v>
      </c>
      <c r="D341" s="23" t="s">
        <v>1187</v>
      </c>
      <c r="E341" s="23">
        <v>1</v>
      </c>
      <c r="F341" s="24">
        <v>1400</v>
      </c>
      <c r="G341" s="23">
        <v>92</v>
      </c>
      <c r="H341" s="23" t="s">
        <v>5624</v>
      </c>
      <c r="I341" s="174"/>
      <c r="J341" s="23" t="s">
        <v>4935</v>
      </c>
      <c r="K341" s="29" t="s">
        <v>12928</v>
      </c>
      <c r="L341" s="29"/>
      <c r="M341" s="141"/>
      <c r="N341" s="141"/>
      <c r="O341" s="45"/>
      <c r="P341" s="140"/>
      <c r="Q341" s="46"/>
    </row>
    <row r="342" spans="1:17" ht="25.5">
      <c r="A342" s="23">
        <v>338</v>
      </c>
      <c r="B342" s="23" t="s">
        <v>4637</v>
      </c>
      <c r="C342" s="23" t="s">
        <v>9565</v>
      </c>
      <c r="D342" s="23" t="s">
        <v>1187</v>
      </c>
      <c r="E342" s="23">
        <v>1</v>
      </c>
      <c r="F342" s="24">
        <v>1450</v>
      </c>
      <c r="G342" s="23">
        <v>212</v>
      </c>
      <c r="H342" s="23" t="s">
        <v>5624</v>
      </c>
      <c r="I342" s="174"/>
      <c r="J342" s="23" t="s">
        <v>4935</v>
      </c>
      <c r="K342" s="29" t="s">
        <v>12928</v>
      </c>
      <c r="L342" s="29"/>
      <c r="M342" s="141"/>
      <c r="N342" s="141"/>
      <c r="O342" s="45"/>
      <c r="P342" s="140"/>
      <c r="Q342" s="46"/>
    </row>
    <row r="343" spans="1:17" ht="63.75">
      <c r="A343" s="23">
        <v>339</v>
      </c>
      <c r="B343" s="23" t="s">
        <v>4638</v>
      </c>
      <c r="C343" s="23" t="s">
        <v>6874</v>
      </c>
      <c r="D343" s="23" t="s">
        <v>1187</v>
      </c>
      <c r="E343" s="23" t="s">
        <v>8163</v>
      </c>
      <c r="F343" s="24">
        <v>750</v>
      </c>
      <c r="G343" s="23">
        <v>232</v>
      </c>
      <c r="H343" s="23" t="s">
        <v>5624</v>
      </c>
      <c r="I343" s="174"/>
      <c r="J343" s="23" t="s">
        <v>4935</v>
      </c>
      <c r="K343" s="29" t="s">
        <v>12928</v>
      </c>
      <c r="L343" s="29"/>
      <c r="M343" s="141"/>
      <c r="N343" s="141"/>
      <c r="O343" s="45"/>
      <c r="P343" s="140"/>
      <c r="Q343" s="46"/>
    </row>
    <row r="344" spans="1:17" ht="76.5">
      <c r="A344" s="23">
        <v>340</v>
      </c>
      <c r="B344" s="23" t="s">
        <v>5722</v>
      </c>
      <c r="C344" s="23" t="s">
        <v>4948</v>
      </c>
      <c r="D344" s="23" t="s">
        <v>1187</v>
      </c>
      <c r="E344" s="23" t="s">
        <v>8163</v>
      </c>
      <c r="F344" s="24">
        <v>2000</v>
      </c>
      <c r="G344" s="23">
        <v>312</v>
      </c>
      <c r="H344" s="23" t="s">
        <v>8076</v>
      </c>
      <c r="I344" s="174"/>
      <c r="J344" s="23" t="s">
        <v>4935</v>
      </c>
      <c r="K344" s="29" t="s">
        <v>12928</v>
      </c>
      <c r="L344" s="29"/>
      <c r="M344" s="141"/>
      <c r="N344" s="141"/>
      <c r="O344" s="45"/>
      <c r="P344" s="140"/>
      <c r="Q344" s="46"/>
    </row>
    <row r="345" spans="1:17" ht="51">
      <c r="A345" s="23">
        <v>341</v>
      </c>
      <c r="B345" s="23" t="s">
        <v>5723</v>
      </c>
      <c r="C345" s="23" t="s">
        <v>16110</v>
      </c>
      <c r="D345" s="23" t="s">
        <v>1421</v>
      </c>
      <c r="E345" s="23">
        <v>1</v>
      </c>
      <c r="F345" s="24">
        <v>2000</v>
      </c>
      <c r="G345" s="23">
        <v>108</v>
      </c>
      <c r="H345" s="23" t="s">
        <v>11934</v>
      </c>
      <c r="I345" s="174"/>
      <c r="J345" s="23" t="s">
        <v>1193</v>
      </c>
      <c r="K345" s="29" t="s">
        <v>12928</v>
      </c>
      <c r="L345" s="29"/>
      <c r="M345" s="141"/>
      <c r="N345" s="141"/>
      <c r="O345" s="45"/>
      <c r="P345" s="140"/>
      <c r="Q345" s="46"/>
    </row>
    <row r="346" spans="1:17" ht="51">
      <c r="A346" s="23">
        <v>342</v>
      </c>
      <c r="B346" s="23" t="s">
        <v>5727</v>
      </c>
      <c r="C346" s="23" t="s">
        <v>5728</v>
      </c>
      <c r="D346" s="23" t="s">
        <v>1187</v>
      </c>
      <c r="E346" s="23">
        <v>1</v>
      </c>
      <c r="F346" s="24">
        <v>1230</v>
      </c>
      <c r="G346" s="23">
        <v>284</v>
      </c>
      <c r="H346" s="23" t="s">
        <v>8087</v>
      </c>
      <c r="I346" s="174"/>
      <c r="J346" s="23" t="s">
        <v>4978</v>
      </c>
      <c r="K346" s="29" t="s">
        <v>12928</v>
      </c>
      <c r="L346" s="29"/>
      <c r="M346" s="141"/>
      <c r="N346" s="141"/>
      <c r="O346" s="45"/>
      <c r="P346" s="140"/>
      <c r="Q346" s="46"/>
    </row>
    <row r="347" spans="1:17" ht="38.25">
      <c r="A347" s="23">
        <v>343</v>
      </c>
      <c r="B347" s="23" t="s">
        <v>5729</v>
      </c>
      <c r="C347" s="23" t="s">
        <v>5730</v>
      </c>
      <c r="D347" s="23" t="s">
        <v>1162</v>
      </c>
      <c r="E347" s="23">
        <v>1</v>
      </c>
      <c r="F347" s="24">
        <v>300</v>
      </c>
      <c r="G347" s="23">
        <v>512</v>
      </c>
      <c r="H347" s="23" t="s">
        <v>8087</v>
      </c>
      <c r="I347" s="174"/>
      <c r="J347" s="23" t="s">
        <v>60</v>
      </c>
      <c r="K347" s="29" t="s">
        <v>12928</v>
      </c>
      <c r="L347" s="29"/>
      <c r="M347" s="141"/>
      <c r="N347" s="141"/>
      <c r="O347" s="45"/>
      <c r="P347" s="140"/>
      <c r="Q347" s="46"/>
    </row>
    <row r="348" spans="1:17" ht="38.25">
      <c r="A348" s="23">
        <v>344</v>
      </c>
      <c r="B348" s="23" t="s">
        <v>5633</v>
      </c>
      <c r="C348" s="23" t="s">
        <v>5634</v>
      </c>
      <c r="D348" s="23" t="s">
        <v>1187</v>
      </c>
      <c r="E348" s="23">
        <v>1</v>
      </c>
      <c r="F348" s="24">
        <v>510</v>
      </c>
      <c r="G348" s="23">
        <v>256</v>
      </c>
      <c r="H348" s="23" t="s">
        <v>8087</v>
      </c>
      <c r="I348" s="174"/>
      <c r="J348" s="23" t="s">
        <v>60</v>
      </c>
      <c r="K348" s="29" t="s">
        <v>12928</v>
      </c>
      <c r="L348" s="29"/>
      <c r="M348" s="141"/>
      <c r="N348" s="141"/>
      <c r="O348" s="45"/>
      <c r="P348" s="140"/>
      <c r="Q348" s="46"/>
    </row>
    <row r="349" spans="1:17" ht="51">
      <c r="A349" s="23">
        <v>345</v>
      </c>
      <c r="B349" s="23" t="s">
        <v>245</v>
      </c>
      <c r="C349" s="23" t="s">
        <v>246</v>
      </c>
      <c r="D349" s="23" t="s">
        <v>1162</v>
      </c>
      <c r="E349" s="23">
        <v>1</v>
      </c>
      <c r="F349" s="24">
        <v>500</v>
      </c>
      <c r="G349" s="23">
        <v>248</v>
      </c>
      <c r="H349" s="23" t="s">
        <v>8087</v>
      </c>
      <c r="I349" s="174"/>
      <c r="J349" s="23" t="s">
        <v>60</v>
      </c>
      <c r="K349" s="29" t="s">
        <v>12928</v>
      </c>
      <c r="L349" s="29"/>
      <c r="M349" s="141"/>
      <c r="N349" s="141"/>
      <c r="O349" s="45"/>
      <c r="P349" s="140"/>
      <c r="Q349" s="46"/>
    </row>
    <row r="350" spans="1:17" ht="51">
      <c r="A350" s="23">
        <v>346</v>
      </c>
      <c r="B350" s="23" t="s">
        <v>247</v>
      </c>
      <c r="C350" s="23" t="s">
        <v>246</v>
      </c>
      <c r="D350" s="23" t="s">
        <v>1162</v>
      </c>
      <c r="E350" s="23">
        <v>1</v>
      </c>
      <c r="F350" s="24">
        <v>1000</v>
      </c>
      <c r="G350" s="23">
        <v>132</v>
      </c>
      <c r="H350" s="23" t="s">
        <v>8087</v>
      </c>
      <c r="I350" s="174"/>
      <c r="J350" s="23" t="s">
        <v>60</v>
      </c>
      <c r="K350" s="29" t="s">
        <v>12928</v>
      </c>
      <c r="L350" s="29"/>
      <c r="M350" s="141"/>
      <c r="N350" s="141"/>
      <c r="O350" s="45"/>
      <c r="P350" s="140"/>
      <c r="Q350" s="46"/>
    </row>
    <row r="351" spans="1:17" ht="38.25">
      <c r="A351" s="23">
        <v>347</v>
      </c>
      <c r="B351" s="23" t="s">
        <v>6366</v>
      </c>
      <c r="C351" s="23" t="s">
        <v>9279</v>
      </c>
      <c r="D351" s="23" t="s">
        <v>1187</v>
      </c>
      <c r="E351" s="23">
        <v>1</v>
      </c>
      <c r="F351" s="24">
        <v>1450</v>
      </c>
      <c r="G351" s="23">
        <v>344</v>
      </c>
      <c r="H351" s="23" t="s">
        <v>5624</v>
      </c>
      <c r="I351" s="27"/>
      <c r="J351" s="23" t="s">
        <v>60</v>
      </c>
      <c r="K351" s="29" t="s">
        <v>12928</v>
      </c>
      <c r="L351" s="29"/>
      <c r="M351" s="143"/>
      <c r="N351" s="143"/>
      <c r="O351" s="45"/>
      <c r="P351" s="140"/>
      <c r="Q351" s="46"/>
    </row>
    <row r="352" spans="1:17" ht="38.25">
      <c r="A352" s="23">
        <v>348</v>
      </c>
      <c r="B352" s="23" t="s">
        <v>248</v>
      </c>
      <c r="C352" s="23" t="s">
        <v>249</v>
      </c>
      <c r="D352" s="23" t="s">
        <v>1187</v>
      </c>
      <c r="E352" s="23">
        <v>1</v>
      </c>
      <c r="F352" s="24">
        <v>1450</v>
      </c>
      <c r="G352" s="23">
        <v>368</v>
      </c>
      <c r="H352" s="23" t="s">
        <v>5624</v>
      </c>
      <c r="I352" s="27"/>
      <c r="J352" s="23" t="s">
        <v>60</v>
      </c>
      <c r="K352" s="29" t="s">
        <v>12928</v>
      </c>
      <c r="L352" s="29"/>
      <c r="M352" s="143"/>
      <c r="N352" s="143"/>
      <c r="O352" s="45"/>
      <c r="P352" s="140"/>
      <c r="Q352" s="46"/>
    </row>
    <row r="353" spans="1:20" ht="51">
      <c r="A353" s="23">
        <v>349</v>
      </c>
      <c r="B353" s="23" t="s">
        <v>1366</v>
      </c>
      <c r="C353" s="23" t="s">
        <v>1367</v>
      </c>
      <c r="D353" s="23" t="s">
        <v>1187</v>
      </c>
      <c r="E353" s="23">
        <v>1</v>
      </c>
      <c r="F353" s="24">
        <v>800</v>
      </c>
      <c r="G353" s="23">
        <v>236</v>
      </c>
      <c r="H353" s="23" t="s">
        <v>5624</v>
      </c>
      <c r="I353" s="174"/>
      <c r="J353" s="23" t="s">
        <v>1188</v>
      </c>
      <c r="K353" s="25" t="s">
        <v>12928</v>
      </c>
      <c r="L353" s="25"/>
      <c r="M353" s="143"/>
      <c r="N353" s="143"/>
      <c r="O353" s="45"/>
      <c r="P353" s="140"/>
      <c r="Q353" s="46"/>
    </row>
    <row r="354" spans="1:20" ht="38.25">
      <c r="A354" s="23">
        <v>350</v>
      </c>
      <c r="B354" s="23" t="s">
        <v>9966</v>
      </c>
      <c r="C354" s="23" t="s">
        <v>249</v>
      </c>
      <c r="D354" s="23" t="s">
        <v>1187</v>
      </c>
      <c r="E354" s="23">
        <v>1</v>
      </c>
      <c r="F354" s="24">
        <v>800</v>
      </c>
      <c r="G354" s="23">
        <v>160</v>
      </c>
      <c r="H354" s="23" t="s">
        <v>5624</v>
      </c>
      <c r="I354" s="174"/>
      <c r="J354" s="23" t="s">
        <v>10035</v>
      </c>
      <c r="K354" s="25" t="s">
        <v>12928</v>
      </c>
      <c r="L354" s="25"/>
      <c r="M354" s="143"/>
      <c r="N354" s="143"/>
      <c r="O354" s="45"/>
      <c r="P354" s="140"/>
      <c r="Q354" s="46"/>
    </row>
    <row r="355" spans="1:20" ht="51">
      <c r="A355" s="23">
        <v>351</v>
      </c>
      <c r="B355" s="23" t="s">
        <v>2220</v>
      </c>
      <c r="C355" s="23" t="s">
        <v>2221</v>
      </c>
      <c r="D355" s="23" t="s">
        <v>1187</v>
      </c>
      <c r="E355" s="23" t="s">
        <v>8163</v>
      </c>
      <c r="F355" s="24">
        <v>900</v>
      </c>
      <c r="G355" s="23">
        <v>156</v>
      </c>
      <c r="H355" s="23" t="s">
        <v>5624</v>
      </c>
      <c r="I355" s="174"/>
      <c r="J355" s="23" t="s">
        <v>4935</v>
      </c>
      <c r="K355" s="25" t="s">
        <v>12928</v>
      </c>
      <c r="L355" s="25"/>
      <c r="M355" s="143"/>
      <c r="N355" s="143"/>
      <c r="O355" s="45"/>
      <c r="P355" s="140"/>
      <c r="Q355" s="46"/>
    </row>
    <row r="356" spans="1:20" ht="25.5">
      <c r="A356" s="23">
        <v>352</v>
      </c>
      <c r="B356" s="23" t="s">
        <v>2222</v>
      </c>
      <c r="C356" s="23" t="s">
        <v>6874</v>
      </c>
      <c r="D356" s="23" t="s">
        <v>1187</v>
      </c>
      <c r="E356" s="23">
        <v>1</v>
      </c>
      <c r="F356" s="24">
        <v>2350</v>
      </c>
      <c r="G356" s="23">
        <v>44</v>
      </c>
      <c r="H356" s="23" t="s">
        <v>8076</v>
      </c>
      <c r="I356" s="174"/>
      <c r="J356" s="23" t="s">
        <v>4935</v>
      </c>
      <c r="K356" s="25" t="s">
        <v>12928</v>
      </c>
      <c r="L356" s="25"/>
      <c r="M356" s="143"/>
      <c r="N356" s="143"/>
      <c r="O356" s="45"/>
      <c r="P356" s="140"/>
      <c r="Q356" s="46"/>
    </row>
    <row r="357" spans="1:20">
      <c r="A357" s="23">
        <v>353</v>
      </c>
      <c r="B357" s="23" t="s">
        <v>2223</v>
      </c>
      <c r="C357" s="23" t="s">
        <v>6874</v>
      </c>
      <c r="D357" s="23" t="s">
        <v>1187</v>
      </c>
      <c r="E357" s="23" t="s">
        <v>8163</v>
      </c>
      <c r="F357" s="24">
        <v>2000</v>
      </c>
      <c r="G357" s="23">
        <v>60</v>
      </c>
      <c r="H357" s="23" t="s">
        <v>8076</v>
      </c>
      <c r="I357" s="27"/>
      <c r="J357" s="23" t="s">
        <v>4935</v>
      </c>
      <c r="K357" s="25" t="s">
        <v>12928</v>
      </c>
      <c r="L357" s="25"/>
      <c r="M357" s="143"/>
      <c r="N357" s="143"/>
      <c r="O357" s="45"/>
      <c r="P357" s="140"/>
      <c r="Q357" s="46"/>
    </row>
    <row r="358" spans="1:20" ht="51">
      <c r="A358" s="23">
        <v>354</v>
      </c>
      <c r="B358" s="23" t="s">
        <v>7156</v>
      </c>
      <c r="C358" s="23" t="s">
        <v>4577</v>
      </c>
      <c r="D358" s="23" t="s">
        <v>1187</v>
      </c>
      <c r="E358" s="23">
        <v>1</v>
      </c>
      <c r="F358" s="24">
        <v>800</v>
      </c>
      <c r="G358" s="23">
        <v>280</v>
      </c>
      <c r="H358" s="23" t="s">
        <v>5624</v>
      </c>
      <c r="I358" s="174"/>
      <c r="J358" s="23" t="s">
        <v>4935</v>
      </c>
      <c r="K358" s="25" t="s">
        <v>12928</v>
      </c>
      <c r="L358" s="25"/>
      <c r="M358" s="143"/>
      <c r="N358" s="143"/>
      <c r="O358" s="45"/>
      <c r="P358" s="140"/>
      <c r="Q358" s="46"/>
    </row>
    <row r="359" spans="1:20" ht="38.25">
      <c r="A359" s="23">
        <v>355</v>
      </c>
      <c r="B359" s="23" t="s">
        <v>4578</v>
      </c>
      <c r="C359" s="23" t="s">
        <v>4579</v>
      </c>
      <c r="D359" s="23" t="s">
        <v>1162</v>
      </c>
      <c r="E359" s="23">
        <v>1</v>
      </c>
      <c r="F359" s="24">
        <v>620</v>
      </c>
      <c r="G359" s="23">
        <v>420</v>
      </c>
      <c r="H359" s="23" t="s">
        <v>2161</v>
      </c>
      <c r="I359" s="174"/>
      <c r="J359" s="23" t="s">
        <v>4580</v>
      </c>
      <c r="K359" s="25" t="s">
        <v>12928</v>
      </c>
      <c r="L359" s="25"/>
      <c r="M359" s="143"/>
      <c r="N359" s="143"/>
      <c r="O359" s="45"/>
      <c r="P359" s="140"/>
      <c r="Q359" s="46"/>
    </row>
    <row r="360" spans="1:20" ht="51">
      <c r="A360" s="23">
        <v>356</v>
      </c>
      <c r="B360" s="23" t="s">
        <v>4581</v>
      </c>
      <c r="C360" s="23" t="s">
        <v>4582</v>
      </c>
      <c r="D360" s="23" t="s">
        <v>10321</v>
      </c>
      <c r="E360" s="23">
        <v>1</v>
      </c>
      <c r="F360" s="24">
        <v>1000</v>
      </c>
      <c r="G360" s="23">
        <v>568</v>
      </c>
      <c r="H360" s="23" t="s">
        <v>2161</v>
      </c>
      <c r="I360" s="174"/>
      <c r="J360" s="23" t="s">
        <v>1188</v>
      </c>
      <c r="K360" s="25" t="s">
        <v>12928</v>
      </c>
      <c r="L360" s="25"/>
      <c r="M360" s="143"/>
      <c r="N360" s="143"/>
      <c r="O360" s="45"/>
      <c r="P360" s="140"/>
      <c r="Q360" s="46"/>
    </row>
    <row r="361" spans="1:20" ht="51">
      <c r="A361" s="23">
        <v>357</v>
      </c>
      <c r="B361" s="23" t="s">
        <v>4583</v>
      </c>
      <c r="C361" s="23" t="s">
        <v>2114</v>
      </c>
      <c r="D361" s="23" t="s">
        <v>10321</v>
      </c>
      <c r="E361" s="23">
        <v>1</v>
      </c>
      <c r="F361" s="24">
        <v>1000</v>
      </c>
      <c r="G361" s="23">
        <v>748</v>
      </c>
      <c r="H361" s="23" t="s">
        <v>8087</v>
      </c>
      <c r="I361" s="174"/>
      <c r="J361" s="23" t="s">
        <v>10035</v>
      </c>
      <c r="K361" s="25" t="s">
        <v>12928</v>
      </c>
      <c r="L361" s="25"/>
      <c r="M361" s="143"/>
      <c r="N361" s="143"/>
      <c r="O361" s="45"/>
      <c r="P361" s="140"/>
      <c r="Q361" s="46"/>
    </row>
    <row r="362" spans="1:20" ht="38.25">
      <c r="A362" s="23">
        <v>358</v>
      </c>
      <c r="B362" s="23" t="s">
        <v>5688</v>
      </c>
      <c r="C362" s="23" t="s">
        <v>3412</v>
      </c>
      <c r="D362" s="23" t="s">
        <v>1187</v>
      </c>
      <c r="E362" s="23">
        <v>1</v>
      </c>
      <c r="F362" s="24">
        <v>800</v>
      </c>
      <c r="G362" s="23">
        <v>168</v>
      </c>
      <c r="H362" s="23" t="s">
        <v>5624</v>
      </c>
      <c r="I362" s="174"/>
      <c r="J362" s="23" t="s">
        <v>10035</v>
      </c>
      <c r="K362" s="25" t="s">
        <v>12928</v>
      </c>
      <c r="L362" s="25"/>
      <c r="M362" s="143"/>
      <c r="N362" s="143"/>
      <c r="O362" s="45"/>
      <c r="P362" s="140"/>
      <c r="Q362" s="46"/>
    </row>
    <row r="363" spans="1:20" ht="51">
      <c r="A363" s="23">
        <v>359</v>
      </c>
      <c r="B363" s="23" t="s">
        <v>1376</v>
      </c>
      <c r="C363" s="23" t="s">
        <v>1377</v>
      </c>
      <c r="D363" s="23" t="s">
        <v>1187</v>
      </c>
      <c r="E363" s="23">
        <v>1</v>
      </c>
      <c r="F363" s="24">
        <v>1700</v>
      </c>
      <c r="G363" s="23">
        <v>292</v>
      </c>
      <c r="H363" s="23" t="s">
        <v>5624</v>
      </c>
      <c r="I363" s="174"/>
      <c r="J363" s="23" t="s">
        <v>1188</v>
      </c>
      <c r="K363" s="25" t="s">
        <v>12928</v>
      </c>
      <c r="L363" s="25"/>
      <c r="M363" s="143"/>
      <c r="N363" s="143"/>
      <c r="O363" s="45"/>
      <c r="P363" s="140"/>
      <c r="Q363" s="46"/>
    </row>
    <row r="364" spans="1:20" ht="76.5">
      <c r="A364" s="23">
        <v>360</v>
      </c>
      <c r="B364" s="23" t="s">
        <v>370</v>
      </c>
      <c r="C364" s="23" t="s">
        <v>371</v>
      </c>
      <c r="D364" s="23" t="s">
        <v>1187</v>
      </c>
      <c r="E364" s="23">
        <v>1</v>
      </c>
      <c r="F364" s="24">
        <v>1700</v>
      </c>
      <c r="G364" s="23">
        <v>260</v>
      </c>
      <c r="H364" s="23" t="s">
        <v>5624</v>
      </c>
      <c r="I364" s="174"/>
      <c r="J364" s="23" t="s">
        <v>1188</v>
      </c>
      <c r="K364" s="25" t="s">
        <v>12928</v>
      </c>
      <c r="L364" s="25"/>
      <c r="M364" s="143"/>
      <c r="N364" s="143"/>
      <c r="O364" s="45"/>
      <c r="P364" s="140"/>
      <c r="Q364" s="46"/>
    </row>
    <row r="365" spans="1:20" ht="51">
      <c r="A365" s="23">
        <v>361</v>
      </c>
      <c r="B365" s="23" t="s">
        <v>372</v>
      </c>
      <c r="C365" s="23" t="s">
        <v>373</v>
      </c>
      <c r="D365" s="23" t="s">
        <v>1187</v>
      </c>
      <c r="E365" s="23">
        <v>1</v>
      </c>
      <c r="F365" s="24">
        <v>1900</v>
      </c>
      <c r="G365" s="23">
        <v>68</v>
      </c>
      <c r="H365" s="23" t="s">
        <v>5624</v>
      </c>
      <c r="I365" s="174"/>
      <c r="J365" s="23" t="s">
        <v>1188</v>
      </c>
      <c r="K365" s="25" t="s">
        <v>12928</v>
      </c>
      <c r="L365" s="25"/>
      <c r="M365" s="143"/>
      <c r="N365" s="143"/>
      <c r="O365" s="45"/>
      <c r="P365" s="140"/>
      <c r="Q365" s="46"/>
    </row>
    <row r="366" spans="1:20" ht="51">
      <c r="A366" s="23">
        <v>362</v>
      </c>
      <c r="B366" s="23" t="s">
        <v>374</v>
      </c>
      <c r="C366" s="23" t="s">
        <v>375</v>
      </c>
      <c r="D366" s="23" t="s">
        <v>1187</v>
      </c>
      <c r="E366" s="23">
        <v>2</v>
      </c>
      <c r="F366" s="24">
        <v>1750</v>
      </c>
      <c r="G366" s="23">
        <v>200</v>
      </c>
      <c r="H366" s="23" t="s">
        <v>5624</v>
      </c>
      <c r="I366" s="174"/>
      <c r="J366" s="23" t="s">
        <v>1188</v>
      </c>
      <c r="K366" s="25" t="s">
        <v>12928</v>
      </c>
      <c r="L366" s="25"/>
      <c r="M366" s="143"/>
      <c r="N366" s="143"/>
      <c r="O366" s="45"/>
      <c r="P366" s="140"/>
      <c r="Q366" s="46"/>
    </row>
    <row r="367" spans="1:20" ht="38.25">
      <c r="A367" s="23">
        <v>363</v>
      </c>
      <c r="B367" s="23" t="s">
        <v>376</v>
      </c>
      <c r="C367" s="23" t="s">
        <v>377</v>
      </c>
      <c r="D367" s="23" t="s">
        <v>1187</v>
      </c>
      <c r="E367" s="23">
        <v>1</v>
      </c>
      <c r="F367" s="24">
        <v>1200</v>
      </c>
      <c r="G367" s="23">
        <v>200</v>
      </c>
      <c r="H367" s="23" t="s">
        <v>5624</v>
      </c>
      <c r="I367" s="174"/>
      <c r="J367" s="23" t="s">
        <v>1188</v>
      </c>
      <c r="K367" s="25" t="s">
        <v>12928</v>
      </c>
      <c r="L367" s="25"/>
      <c r="M367" s="143"/>
      <c r="N367" s="143"/>
      <c r="O367" s="45"/>
      <c r="P367" s="140"/>
      <c r="Q367" s="46"/>
    </row>
    <row r="368" spans="1:20" ht="51">
      <c r="A368" s="23">
        <v>364</v>
      </c>
      <c r="B368" s="23" t="s">
        <v>275</v>
      </c>
      <c r="C368" s="23" t="s">
        <v>276</v>
      </c>
      <c r="D368" s="23" t="s">
        <v>1162</v>
      </c>
      <c r="E368" s="23">
        <v>1</v>
      </c>
      <c r="F368" s="24">
        <v>1530</v>
      </c>
      <c r="G368" s="23">
        <v>644</v>
      </c>
      <c r="H368" s="23" t="s">
        <v>1228</v>
      </c>
      <c r="I368" s="174"/>
      <c r="J368" s="23" t="s">
        <v>4978</v>
      </c>
      <c r="K368" s="25" t="s">
        <v>12928</v>
      </c>
      <c r="L368" s="25"/>
      <c r="M368" s="143"/>
      <c r="N368" s="143"/>
      <c r="O368" s="45"/>
      <c r="P368" s="140"/>
      <c r="Q368" s="46"/>
      <c r="T368" s="26" t="s">
        <v>5774</v>
      </c>
    </row>
    <row r="369" spans="1:17" ht="38.25">
      <c r="A369" s="23">
        <v>365</v>
      </c>
      <c r="B369" s="23" t="s">
        <v>1129</v>
      </c>
      <c r="C369" s="23" t="s">
        <v>1130</v>
      </c>
      <c r="D369" s="23" t="s">
        <v>1187</v>
      </c>
      <c r="E369" s="23">
        <v>1</v>
      </c>
      <c r="F369" s="24">
        <v>1700</v>
      </c>
      <c r="G369" s="23">
        <v>216</v>
      </c>
      <c r="H369" s="23" t="s">
        <v>5624</v>
      </c>
      <c r="I369" s="27"/>
      <c r="J369" s="23" t="s">
        <v>4978</v>
      </c>
      <c r="K369" s="25" t="s">
        <v>12928</v>
      </c>
      <c r="L369" s="25"/>
      <c r="M369" s="141"/>
      <c r="N369" s="141"/>
      <c r="O369" s="45"/>
      <c r="P369" s="140"/>
      <c r="Q369" s="46"/>
    </row>
    <row r="370" spans="1:17" ht="51">
      <c r="A370" s="23">
        <v>366</v>
      </c>
      <c r="B370" s="23" t="s">
        <v>7926</v>
      </c>
      <c r="C370" s="23" t="s">
        <v>7945</v>
      </c>
      <c r="D370" s="23" t="s">
        <v>1187</v>
      </c>
      <c r="E370" s="23">
        <v>1</v>
      </c>
      <c r="F370" s="24">
        <v>1600</v>
      </c>
      <c r="G370" s="23">
        <v>328</v>
      </c>
      <c r="H370" s="23" t="s">
        <v>5624</v>
      </c>
      <c r="I370" s="27"/>
      <c r="J370" s="23" t="s">
        <v>60</v>
      </c>
      <c r="K370" s="29" t="s">
        <v>12928</v>
      </c>
      <c r="L370" s="29"/>
      <c r="M370" s="141"/>
      <c r="N370" s="141"/>
      <c r="O370" s="45"/>
      <c r="P370" s="140"/>
      <c r="Q370" s="46"/>
    </row>
    <row r="371" spans="1:17" ht="51">
      <c r="A371" s="23">
        <v>367</v>
      </c>
      <c r="B371" s="23" t="s">
        <v>9050</v>
      </c>
      <c r="C371" s="23" t="s">
        <v>7956</v>
      </c>
      <c r="D371" s="23" t="s">
        <v>1187</v>
      </c>
      <c r="E371" s="23">
        <v>1</v>
      </c>
      <c r="F371" s="24">
        <v>930</v>
      </c>
      <c r="G371" s="23">
        <v>172</v>
      </c>
      <c r="H371" s="23" t="s">
        <v>8076</v>
      </c>
      <c r="I371" s="174"/>
      <c r="J371" s="23" t="s">
        <v>4935</v>
      </c>
      <c r="K371" s="25" t="s">
        <v>12928</v>
      </c>
      <c r="L371" s="25"/>
      <c r="M371" s="141"/>
      <c r="N371" s="141"/>
      <c r="O371" s="45"/>
      <c r="P371" s="140"/>
      <c r="Q371" s="46"/>
    </row>
    <row r="372" spans="1:17" ht="38.25">
      <c r="A372" s="23">
        <v>368</v>
      </c>
      <c r="B372" s="23" t="s">
        <v>5160</v>
      </c>
      <c r="C372" s="23" t="s">
        <v>10156</v>
      </c>
      <c r="D372" s="23" t="s">
        <v>10321</v>
      </c>
      <c r="E372" s="23">
        <v>1</v>
      </c>
      <c r="F372" s="24">
        <v>1000</v>
      </c>
      <c r="G372" s="23">
        <v>1000</v>
      </c>
      <c r="H372" s="23" t="s">
        <v>2161</v>
      </c>
      <c r="I372" s="174"/>
      <c r="J372" s="23" t="s">
        <v>1188</v>
      </c>
      <c r="K372" s="25" t="s">
        <v>12928</v>
      </c>
      <c r="L372" s="25"/>
      <c r="M372" s="141"/>
      <c r="N372" s="141"/>
      <c r="O372" s="45"/>
      <c r="P372" s="140"/>
      <c r="Q372" s="46"/>
    </row>
    <row r="373" spans="1:17" ht="89.25">
      <c r="A373" s="23">
        <v>369</v>
      </c>
      <c r="B373" s="23" t="s">
        <v>10157</v>
      </c>
      <c r="C373" s="23"/>
      <c r="D373" s="23" t="s">
        <v>10321</v>
      </c>
      <c r="E373" s="23">
        <v>1</v>
      </c>
      <c r="F373" s="24">
        <v>1000</v>
      </c>
      <c r="G373" s="23">
        <v>388</v>
      </c>
      <c r="H373" s="23" t="s">
        <v>2161</v>
      </c>
      <c r="I373" s="174"/>
      <c r="J373" s="23" t="s">
        <v>10035</v>
      </c>
      <c r="K373" s="25" t="s">
        <v>12928</v>
      </c>
      <c r="L373" s="25"/>
      <c r="M373" s="141"/>
      <c r="N373" s="141"/>
      <c r="O373" s="45"/>
      <c r="P373" s="140"/>
      <c r="Q373" s="46"/>
    </row>
    <row r="374" spans="1:17" ht="38.25">
      <c r="A374" s="23">
        <v>370</v>
      </c>
      <c r="B374" s="23" t="s">
        <v>10158</v>
      </c>
      <c r="C374" s="23" t="s">
        <v>10159</v>
      </c>
      <c r="D374" s="23" t="s">
        <v>1187</v>
      </c>
      <c r="E374" s="23" t="s">
        <v>8163</v>
      </c>
      <c r="F374" s="24">
        <v>1000</v>
      </c>
      <c r="G374" s="23">
        <v>492</v>
      </c>
      <c r="H374" s="23" t="s">
        <v>8087</v>
      </c>
      <c r="I374" s="174"/>
      <c r="J374" s="23" t="s">
        <v>1188</v>
      </c>
      <c r="K374" s="25" t="s">
        <v>12928</v>
      </c>
      <c r="L374" s="25"/>
      <c r="M374" s="143"/>
      <c r="N374" s="143"/>
      <c r="O374" s="45"/>
      <c r="P374" s="140"/>
      <c r="Q374" s="46"/>
    </row>
    <row r="375" spans="1:17" ht="38.25">
      <c r="A375" s="23">
        <v>371</v>
      </c>
      <c r="B375" s="23" t="s">
        <v>9060</v>
      </c>
      <c r="C375" s="23" t="s">
        <v>5828</v>
      </c>
      <c r="D375" s="23" t="s">
        <v>1187</v>
      </c>
      <c r="E375" s="23">
        <v>1</v>
      </c>
      <c r="F375" s="24">
        <v>600</v>
      </c>
      <c r="G375" s="23">
        <v>108</v>
      </c>
      <c r="H375" s="23" t="s">
        <v>8076</v>
      </c>
      <c r="I375" s="174"/>
      <c r="J375" s="23" t="s">
        <v>1193</v>
      </c>
      <c r="K375" s="25" t="s">
        <v>12928</v>
      </c>
      <c r="L375" s="25"/>
      <c r="M375" s="143"/>
      <c r="N375" s="143"/>
      <c r="O375" s="45"/>
      <c r="P375" s="140"/>
      <c r="Q375" s="46"/>
    </row>
    <row r="376" spans="1:17" ht="38.25">
      <c r="A376" s="23">
        <v>372</v>
      </c>
      <c r="B376" s="23" t="s">
        <v>9048</v>
      </c>
      <c r="C376" s="23" t="s">
        <v>4440</v>
      </c>
      <c r="D376" s="23" t="s">
        <v>1187</v>
      </c>
      <c r="E376" s="23">
        <v>1</v>
      </c>
      <c r="F376" s="24">
        <v>830</v>
      </c>
      <c r="G376" s="23">
        <v>236</v>
      </c>
      <c r="H376" s="23" t="s">
        <v>8087</v>
      </c>
      <c r="I376" s="174"/>
      <c r="J376" s="23" t="s">
        <v>4935</v>
      </c>
      <c r="K376" s="25" t="s">
        <v>12928</v>
      </c>
      <c r="L376" s="25"/>
      <c r="M376" s="143"/>
      <c r="N376" s="143"/>
      <c r="O376" s="45"/>
      <c r="P376" s="140"/>
      <c r="Q376" s="46"/>
    </row>
    <row r="377" spans="1:17" ht="38.25">
      <c r="A377" s="23">
        <v>373</v>
      </c>
      <c r="B377" s="23" t="s">
        <v>10141</v>
      </c>
      <c r="C377" s="23" t="s">
        <v>10142</v>
      </c>
      <c r="D377" s="23" t="s">
        <v>1187</v>
      </c>
      <c r="E377" s="23">
        <v>1</v>
      </c>
      <c r="F377" s="24">
        <v>800</v>
      </c>
      <c r="G377" s="23">
        <v>272</v>
      </c>
      <c r="H377" s="23" t="s">
        <v>8076</v>
      </c>
      <c r="I377" s="174"/>
      <c r="J377" s="23" t="s">
        <v>4935</v>
      </c>
      <c r="K377" s="25" t="s">
        <v>12928</v>
      </c>
      <c r="L377" s="25"/>
      <c r="M377" s="143"/>
      <c r="N377" s="143"/>
      <c r="O377" s="45"/>
      <c r="P377" s="140"/>
      <c r="Q377" s="46"/>
    </row>
    <row r="378" spans="1:17" ht="38.25">
      <c r="A378" s="23">
        <v>374</v>
      </c>
      <c r="B378" s="23" t="s">
        <v>10143</v>
      </c>
      <c r="C378" s="23" t="s">
        <v>6874</v>
      </c>
      <c r="D378" s="23" t="s">
        <v>1187</v>
      </c>
      <c r="E378" s="23">
        <v>1</v>
      </c>
      <c r="F378" s="24">
        <v>800</v>
      </c>
      <c r="G378" s="23">
        <v>96</v>
      </c>
      <c r="H378" s="23" t="s">
        <v>8076</v>
      </c>
      <c r="I378" s="174"/>
      <c r="J378" s="23" t="s">
        <v>4935</v>
      </c>
      <c r="K378" s="25" t="s">
        <v>12928</v>
      </c>
      <c r="L378" s="25"/>
      <c r="M378" s="143"/>
      <c r="N378" s="143"/>
      <c r="O378" s="45"/>
      <c r="P378" s="140"/>
      <c r="Q378" s="46"/>
    </row>
    <row r="379" spans="1:17" ht="63.75">
      <c r="A379" s="23">
        <v>375</v>
      </c>
      <c r="B379" s="23" t="s">
        <v>11559</v>
      </c>
      <c r="C379" s="23" t="s">
        <v>4940</v>
      </c>
      <c r="D379" s="23" t="s">
        <v>1187</v>
      </c>
      <c r="E379" s="23" t="s">
        <v>8163</v>
      </c>
      <c r="F379" s="24">
        <v>600</v>
      </c>
      <c r="G379" s="23">
        <v>252</v>
      </c>
      <c r="H379" s="23" t="s">
        <v>8087</v>
      </c>
      <c r="I379" s="174"/>
      <c r="J379" s="23" t="s">
        <v>1193</v>
      </c>
      <c r="K379" s="25" t="s">
        <v>12928</v>
      </c>
      <c r="L379" s="25"/>
      <c r="M379" s="143"/>
      <c r="N379" s="143"/>
      <c r="O379" s="45"/>
      <c r="P379" s="140"/>
      <c r="Q379" s="46"/>
    </row>
    <row r="380" spans="1:17" ht="51">
      <c r="A380" s="23">
        <v>376</v>
      </c>
      <c r="B380" s="23" t="s">
        <v>5104</v>
      </c>
      <c r="C380" s="23" t="s">
        <v>6874</v>
      </c>
      <c r="D380" s="23" t="s">
        <v>1187</v>
      </c>
      <c r="E380" s="23">
        <v>1</v>
      </c>
      <c r="F380" s="24">
        <v>600</v>
      </c>
      <c r="G380" s="23">
        <v>916</v>
      </c>
      <c r="H380" s="23" t="s">
        <v>8087</v>
      </c>
      <c r="I380" s="174"/>
      <c r="J380" s="23" t="s">
        <v>4935</v>
      </c>
      <c r="K380" s="25" t="s">
        <v>12928</v>
      </c>
      <c r="L380" s="25"/>
      <c r="M380" s="143"/>
      <c r="N380" s="143"/>
      <c r="O380" s="45"/>
      <c r="P380" s="140"/>
      <c r="Q380" s="46"/>
    </row>
    <row r="381" spans="1:17" ht="25.5">
      <c r="A381" s="23">
        <v>377</v>
      </c>
      <c r="B381" s="23" t="s">
        <v>11373</v>
      </c>
      <c r="C381" s="23" t="s">
        <v>11374</v>
      </c>
      <c r="D381" s="23" t="s">
        <v>1187</v>
      </c>
      <c r="E381" s="23" t="s">
        <v>8163</v>
      </c>
      <c r="F381" s="24">
        <v>770</v>
      </c>
      <c r="G381" s="23">
        <v>176</v>
      </c>
      <c r="H381" s="23" t="s">
        <v>8076</v>
      </c>
      <c r="I381" s="174"/>
      <c r="J381" s="23" t="s">
        <v>1193</v>
      </c>
      <c r="K381" s="25" t="s">
        <v>12928</v>
      </c>
      <c r="L381" s="25"/>
      <c r="M381" s="143"/>
      <c r="N381" s="143"/>
      <c r="O381" s="45"/>
      <c r="P381" s="140"/>
      <c r="Q381" s="46"/>
    </row>
    <row r="382" spans="1:17" ht="25.5">
      <c r="A382" s="23">
        <v>378</v>
      </c>
      <c r="B382" s="23" t="s">
        <v>5846</v>
      </c>
      <c r="C382" s="23" t="s">
        <v>5857</v>
      </c>
      <c r="D382" s="23" t="s">
        <v>1162</v>
      </c>
      <c r="E382" s="23">
        <v>1</v>
      </c>
      <c r="F382" s="24">
        <v>1000</v>
      </c>
      <c r="G382" s="23">
        <v>616</v>
      </c>
      <c r="H382" s="23" t="s">
        <v>2161</v>
      </c>
      <c r="I382" s="174"/>
      <c r="J382" s="23" t="s">
        <v>2724</v>
      </c>
      <c r="K382" s="25" t="s">
        <v>12928</v>
      </c>
      <c r="L382" s="25"/>
      <c r="M382" s="143"/>
      <c r="N382" s="143"/>
      <c r="O382" s="45"/>
      <c r="P382" s="140"/>
      <c r="Q382" s="46"/>
    </row>
    <row r="383" spans="1:17" ht="25.5">
      <c r="A383" s="23">
        <v>379</v>
      </c>
      <c r="B383" s="23" t="s">
        <v>10278</v>
      </c>
      <c r="C383" s="23" t="s">
        <v>999</v>
      </c>
      <c r="D383" s="23" t="s">
        <v>1162</v>
      </c>
      <c r="E383" s="23">
        <v>1</v>
      </c>
      <c r="F383" s="24">
        <v>1000</v>
      </c>
      <c r="G383" s="23">
        <v>224</v>
      </c>
      <c r="H383" s="23" t="s">
        <v>8087</v>
      </c>
      <c r="I383" s="174"/>
      <c r="J383" s="23" t="s">
        <v>2724</v>
      </c>
      <c r="K383" s="25" t="s">
        <v>12928</v>
      </c>
      <c r="L383" s="25"/>
      <c r="M383" s="143"/>
      <c r="N383" s="143"/>
      <c r="O383" s="45"/>
      <c r="P383" s="140"/>
      <c r="Q383" s="46"/>
    </row>
    <row r="384" spans="1:17" ht="38.25">
      <c r="A384" s="23">
        <v>380</v>
      </c>
      <c r="B384" s="23" t="s">
        <v>8100</v>
      </c>
      <c r="C384" s="23" t="s">
        <v>6874</v>
      </c>
      <c r="D384" s="23" t="s">
        <v>1187</v>
      </c>
      <c r="E384" s="23">
        <v>1</v>
      </c>
      <c r="F384" s="24">
        <v>780</v>
      </c>
      <c r="G384" s="23">
        <v>420</v>
      </c>
      <c r="H384" s="23" t="s">
        <v>8087</v>
      </c>
      <c r="I384" s="174"/>
      <c r="J384" s="23" t="s">
        <v>4935</v>
      </c>
      <c r="K384" s="25" t="s">
        <v>12928</v>
      </c>
      <c r="L384" s="25"/>
      <c r="M384" s="143"/>
      <c r="N384" s="143"/>
      <c r="O384" s="45"/>
      <c r="P384" s="140"/>
      <c r="Q384" s="46"/>
    </row>
    <row r="385" spans="1:17" ht="25.5">
      <c r="A385" s="23">
        <v>381</v>
      </c>
      <c r="B385" s="23" t="s">
        <v>8048</v>
      </c>
      <c r="C385" s="23" t="s">
        <v>11674</v>
      </c>
      <c r="D385" s="23" t="s">
        <v>1187</v>
      </c>
      <c r="E385" s="23" t="s">
        <v>8163</v>
      </c>
      <c r="F385" s="24">
        <v>800</v>
      </c>
      <c r="G385" s="23">
        <v>312</v>
      </c>
      <c r="H385" s="23" t="s">
        <v>8087</v>
      </c>
      <c r="I385" s="174"/>
      <c r="J385" s="23" t="s">
        <v>1188</v>
      </c>
      <c r="K385" s="25" t="s">
        <v>12928</v>
      </c>
      <c r="L385" s="25"/>
      <c r="M385" s="143"/>
      <c r="N385" s="143"/>
      <c r="O385" s="45"/>
      <c r="P385" s="140"/>
      <c r="Q385" s="46"/>
    </row>
    <row r="386" spans="1:17" ht="38.25">
      <c r="A386" s="23">
        <v>382</v>
      </c>
      <c r="B386" s="23" t="s">
        <v>12624</v>
      </c>
      <c r="C386" s="23" t="s">
        <v>12625</v>
      </c>
      <c r="D386" s="23" t="s">
        <v>1421</v>
      </c>
      <c r="E386" s="23">
        <v>1</v>
      </c>
      <c r="F386" s="24">
        <v>500</v>
      </c>
      <c r="G386" s="23">
        <v>236</v>
      </c>
      <c r="H386" s="23" t="s">
        <v>8087</v>
      </c>
      <c r="I386" s="174"/>
      <c r="J386" s="23" t="s">
        <v>4978</v>
      </c>
      <c r="K386" s="25" t="s">
        <v>12928</v>
      </c>
      <c r="L386" s="25"/>
      <c r="M386" s="143"/>
      <c r="N386" s="143"/>
      <c r="O386" s="45"/>
      <c r="P386" s="140"/>
      <c r="Q386" s="46"/>
    </row>
    <row r="387" spans="1:17" ht="38.25">
      <c r="A387" s="23">
        <v>383</v>
      </c>
      <c r="B387" s="23" t="s">
        <v>8109</v>
      </c>
      <c r="C387" s="23" t="s">
        <v>6874</v>
      </c>
      <c r="D387" s="23" t="s">
        <v>1187</v>
      </c>
      <c r="E387" s="23" t="s">
        <v>8163</v>
      </c>
      <c r="F387" s="24">
        <v>4000</v>
      </c>
      <c r="G387" s="23">
        <v>100</v>
      </c>
      <c r="H387" s="23" t="s">
        <v>8076</v>
      </c>
      <c r="I387" s="174"/>
      <c r="J387" s="23" t="s">
        <v>4935</v>
      </c>
      <c r="K387" s="25" t="s">
        <v>12928</v>
      </c>
      <c r="L387" s="25"/>
      <c r="M387" s="143"/>
      <c r="N387" s="143"/>
      <c r="O387" s="45"/>
      <c r="P387" s="140"/>
      <c r="Q387" s="46"/>
    </row>
    <row r="388" spans="1:17" ht="38.25">
      <c r="A388" s="23">
        <v>384</v>
      </c>
      <c r="B388" s="23" t="s">
        <v>6138</v>
      </c>
      <c r="C388" s="23" t="s">
        <v>6139</v>
      </c>
      <c r="D388" s="23" t="s">
        <v>1162</v>
      </c>
      <c r="E388" s="23">
        <v>1</v>
      </c>
      <c r="F388" s="24">
        <v>600</v>
      </c>
      <c r="G388" s="23">
        <v>376</v>
      </c>
      <c r="H388" s="23" t="s">
        <v>8087</v>
      </c>
      <c r="I388" s="174"/>
      <c r="J388" s="23" t="s">
        <v>1188</v>
      </c>
      <c r="K388" s="25" t="s">
        <v>12928</v>
      </c>
      <c r="L388" s="25"/>
      <c r="M388" s="143"/>
      <c r="N388" s="143"/>
      <c r="O388" s="45"/>
      <c r="P388" s="140"/>
      <c r="Q388" s="46"/>
    </row>
    <row r="389" spans="1:17" ht="25.5">
      <c r="A389" s="23">
        <v>385</v>
      </c>
      <c r="B389" s="23" t="s">
        <v>5068</v>
      </c>
      <c r="C389" s="23" t="s">
        <v>3270</v>
      </c>
      <c r="D389" s="23" t="s">
        <v>1162</v>
      </c>
      <c r="E389" s="23">
        <v>1</v>
      </c>
      <c r="F389" s="24">
        <v>600</v>
      </c>
      <c r="G389" s="23">
        <v>168</v>
      </c>
      <c r="H389" s="23" t="s">
        <v>8087</v>
      </c>
      <c r="I389" s="174"/>
      <c r="J389" s="23" t="s">
        <v>2724</v>
      </c>
      <c r="K389" s="25" t="s">
        <v>12928</v>
      </c>
      <c r="L389" s="25"/>
      <c r="M389" s="143"/>
      <c r="N389" s="143"/>
      <c r="O389" s="45"/>
      <c r="P389" s="140"/>
      <c r="Q389" s="46"/>
    </row>
    <row r="390" spans="1:17" ht="38.25">
      <c r="A390" s="23">
        <v>386</v>
      </c>
      <c r="B390" s="23" t="s">
        <v>5724</v>
      </c>
      <c r="C390" s="23" t="s">
        <v>5725</v>
      </c>
      <c r="D390" s="23" t="s">
        <v>1162</v>
      </c>
      <c r="E390" s="23">
        <v>1</v>
      </c>
      <c r="F390" s="24">
        <v>1000</v>
      </c>
      <c r="G390" s="23">
        <v>368</v>
      </c>
      <c r="H390" s="23" t="s">
        <v>1228</v>
      </c>
      <c r="I390" s="174"/>
      <c r="J390" s="23" t="s">
        <v>4978</v>
      </c>
      <c r="K390" s="29" t="s">
        <v>5726</v>
      </c>
      <c r="L390" s="29"/>
      <c r="M390" s="143"/>
      <c r="N390" s="143"/>
      <c r="O390" s="45"/>
      <c r="P390" s="140"/>
      <c r="Q390" s="46"/>
    </row>
    <row r="391" spans="1:17" ht="25.5">
      <c r="A391" s="23">
        <v>387</v>
      </c>
      <c r="B391" s="23" t="s">
        <v>5775</v>
      </c>
      <c r="C391" s="23" t="s">
        <v>6830</v>
      </c>
      <c r="D391" s="23" t="s">
        <v>1162</v>
      </c>
      <c r="E391" s="23">
        <v>1</v>
      </c>
      <c r="F391" s="24">
        <v>500</v>
      </c>
      <c r="G391" s="23">
        <v>260</v>
      </c>
      <c r="H391" s="23" t="s">
        <v>8087</v>
      </c>
      <c r="I391" s="174"/>
      <c r="J391" s="23" t="s">
        <v>1193</v>
      </c>
      <c r="K391" s="29" t="s">
        <v>5726</v>
      </c>
      <c r="L391" s="29"/>
      <c r="M391" s="143"/>
      <c r="N391" s="143"/>
      <c r="O391" s="45"/>
      <c r="P391" s="140"/>
      <c r="Q391" s="46"/>
    </row>
    <row r="392" spans="1:17" ht="38.25">
      <c r="A392" s="23">
        <v>388</v>
      </c>
      <c r="B392" s="23" t="s">
        <v>6831</v>
      </c>
      <c r="C392" s="23" t="s">
        <v>6858</v>
      </c>
      <c r="D392" s="23" t="s">
        <v>1162</v>
      </c>
      <c r="E392" s="23">
        <v>1</v>
      </c>
      <c r="F392" s="24">
        <v>500</v>
      </c>
      <c r="G392" s="23">
        <v>240</v>
      </c>
      <c r="H392" s="23" t="s">
        <v>8087</v>
      </c>
      <c r="I392" s="174"/>
      <c r="J392" s="23" t="s">
        <v>60</v>
      </c>
      <c r="K392" s="29" t="s">
        <v>5726</v>
      </c>
      <c r="L392" s="29"/>
      <c r="M392" s="143"/>
      <c r="N392" s="143"/>
      <c r="O392" s="45"/>
      <c r="P392" s="140"/>
      <c r="Q392" s="46"/>
    </row>
    <row r="393" spans="1:17" ht="76.5">
      <c r="A393" s="23">
        <v>389</v>
      </c>
      <c r="B393" s="23" t="s">
        <v>6859</v>
      </c>
      <c r="C393" s="23" t="s">
        <v>6860</v>
      </c>
      <c r="D393" s="23" t="s">
        <v>1162</v>
      </c>
      <c r="E393" s="23">
        <v>1</v>
      </c>
      <c r="F393" s="24">
        <v>1030</v>
      </c>
      <c r="G393" s="23">
        <v>68</v>
      </c>
      <c r="H393" s="23" t="s">
        <v>8087</v>
      </c>
      <c r="I393" s="174"/>
      <c r="J393" s="23" t="s">
        <v>1193</v>
      </c>
      <c r="K393" s="29" t="s">
        <v>5726</v>
      </c>
      <c r="L393" s="29"/>
      <c r="M393" s="143"/>
      <c r="N393" s="143"/>
      <c r="O393" s="45"/>
      <c r="P393" s="140"/>
      <c r="Q393" s="46"/>
    </row>
    <row r="394" spans="1:17" ht="76.5">
      <c r="A394" s="23">
        <v>390</v>
      </c>
      <c r="B394" s="23" t="s">
        <v>7924</v>
      </c>
      <c r="C394" s="23" t="s">
        <v>7925</v>
      </c>
      <c r="D394" s="23" t="s">
        <v>1187</v>
      </c>
      <c r="E394" s="23">
        <v>1</v>
      </c>
      <c r="F394" s="24">
        <v>1000</v>
      </c>
      <c r="G394" s="23">
        <v>144</v>
      </c>
      <c r="H394" s="23" t="s">
        <v>8076</v>
      </c>
      <c r="I394" s="174"/>
      <c r="J394" s="23" t="s">
        <v>60</v>
      </c>
      <c r="K394" s="29" t="s">
        <v>5726</v>
      </c>
      <c r="L394" s="29"/>
      <c r="M394" s="143"/>
      <c r="N394" s="143"/>
      <c r="O394" s="45"/>
      <c r="P394" s="140"/>
      <c r="Q394" s="46"/>
    </row>
    <row r="395" spans="1:17" ht="25.5">
      <c r="A395" s="23">
        <v>391</v>
      </c>
      <c r="B395" s="23" t="s">
        <v>7946</v>
      </c>
      <c r="C395" s="23" t="s">
        <v>6860</v>
      </c>
      <c r="D395" s="23" t="s">
        <v>1162</v>
      </c>
      <c r="E395" s="23">
        <v>1</v>
      </c>
      <c r="F395" s="24">
        <v>5030</v>
      </c>
      <c r="G395" s="23">
        <v>32</v>
      </c>
      <c r="H395" s="23" t="s">
        <v>3449</v>
      </c>
      <c r="I395" s="174"/>
      <c r="J395" s="23" t="s">
        <v>1193</v>
      </c>
      <c r="K395" s="25" t="s">
        <v>5726</v>
      </c>
      <c r="L395" s="25"/>
      <c r="M395" s="143"/>
      <c r="N395" s="143"/>
      <c r="O395" s="45"/>
      <c r="P395" s="140"/>
      <c r="Q395" s="46"/>
    </row>
    <row r="396" spans="1:17" ht="63.75">
      <c r="A396" s="23">
        <v>392</v>
      </c>
      <c r="B396" s="23" t="s">
        <v>7944</v>
      </c>
      <c r="C396" s="23" t="s">
        <v>9049</v>
      </c>
      <c r="D396" s="23" t="s">
        <v>1162</v>
      </c>
      <c r="E396" s="23">
        <v>1</v>
      </c>
      <c r="F396" s="24">
        <v>1000</v>
      </c>
      <c r="G396" s="23">
        <v>108</v>
      </c>
      <c r="H396" s="23" t="s">
        <v>2161</v>
      </c>
      <c r="I396" s="174"/>
      <c r="J396" s="23" t="s">
        <v>4935</v>
      </c>
      <c r="K396" s="25" t="s">
        <v>5726</v>
      </c>
      <c r="L396" s="25"/>
      <c r="M396" s="143"/>
      <c r="N396" s="143"/>
      <c r="O396" s="45"/>
      <c r="P396" s="140"/>
      <c r="Q396" s="46"/>
    </row>
    <row r="397" spans="1:17" ht="102">
      <c r="A397" s="23">
        <v>393</v>
      </c>
      <c r="B397" s="23" t="s">
        <v>7957</v>
      </c>
      <c r="C397" s="23" t="s">
        <v>9055</v>
      </c>
      <c r="D397" s="23" t="s">
        <v>1187</v>
      </c>
      <c r="E397" s="23">
        <v>1</v>
      </c>
      <c r="F397" s="24">
        <v>540</v>
      </c>
      <c r="G397" s="23">
        <v>196</v>
      </c>
      <c r="H397" s="23" t="s">
        <v>8076</v>
      </c>
      <c r="I397" s="174"/>
      <c r="J397" s="23" t="s">
        <v>4935</v>
      </c>
      <c r="K397" s="25" t="s">
        <v>5726</v>
      </c>
      <c r="L397" s="25"/>
      <c r="M397" s="143"/>
      <c r="N397" s="143"/>
      <c r="O397" s="45"/>
      <c r="P397" s="140"/>
      <c r="Q397" s="46"/>
    </row>
    <row r="398" spans="1:17" ht="63.75">
      <c r="A398" s="23">
        <v>394</v>
      </c>
      <c r="B398" s="23" t="s">
        <v>10160</v>
      </c>
      <c r="C398" s="23" t="s">
        <v>9056</v>
      </c>
      <c r="D398" s="23" t="s">
        <v>1187</v>
      </c>
      <c r="E398" s="23">
        <v>1</v>
      </c>
      <c r="F398" s="24">
        <v>620</v>
      </c>
      <c r="G398" s="23">
        <v>576</v>
      </c>
      <c r="H398" s="23" t="s">
        <v>2161</v>
      </c>
      <c r="I398" s="174"/>
      <c r="J398" s="23" t="s">
        <v>1193</v>
      </c>
      <c r="K398" s="25" t="s">
        <v>5726</v>
      </c>
      <c r="L398" s="25"/>
      <c r="M398" s="143"/>
      <c r="N398" s="143"/>
      <c r="O398" s="45"/>
      <c r="P398" s="140"/>
      <c r="Q398" s="46"/>
    </row>
    <row r="399" spans="1:17" ht="38.25">
      <c r="A399" s="23">
        <v>395</v>
      </c>
      <c r="B399" s="23" t="s">
        <v>9057</v>
      </c>
      <c r="C399" s="23" t="s">
        <v>9058</v>
      </c>
      <c r="D399" s="23" t="s">
        <v>9059</v>
      </c>
      <c r="E399" s="23">
        <v>1</v>
      </c>
      <c r="F399" s="24">
        <v>1600</v>
      </c>
      <c r="G399" s="23">
        <v>640</v>
      </c>
      <c r="H399" s="23" t="s">
        <v>8087</v>
      </c>
      <c r="I399" s="174"/>
      <c r="J399" s="23" t="s">
        <v>1193</v>
      </c>
      <c r="K399" s="25" t="s">
        <v>5726</v>
      </c>
      <c r="L399" s="25"/>
      <c r="M399" s="143"/>
      <c r="N399" s="143"/>
      <c r="O399" s="45"/>
      <c r="P399" s="140"/>
      <c r="Q399" s="46"/>
    </row>
    <row r="400" spans="1:17" ht="63.75">
      <c r="A400" s="23">
        <v>396</v>
      </c>
      <c r="B400" s="23" t="s">
        <v>9061</v>
      </c>
      <c r="C400" s="23" t="s">
        <v>9047</v>
      </c>
      <c r="D400" s="23" t="s">
        <v>1187</v>
      </c>
      <c r="E400" s="23">
        <v>1</v>
      </c>
      <c r="F400" s="24">
        <v>650</v>
      </c>
      <c r="G400" s="23">
        <v>216</v>
      </c>
      <c r="H400" s="23" t="s">
        <v>8087</v>
      </c>
      <c r="I400" s="174"/>
      <c r="J400" s="23" t="s">
        <v>4978</v>
      </c>
      <c r="K400" s="25" t="s">
        <v>5726</v>
      </c>
      <c r="L400" s="25"/>
      <c r="M400" s="143"/>
      <c r="N400" s="143"/>
      <c r="O400" s="45"/>
      <c r="P400" s="140"/>
      <c r="Q400" s="46"/>
    </row>
    <row r="401" spans="1:17">
      <c r="A401" s="23">
        <v>397</v>
      </c>
      <c r="B401" s="23" t="s">
        <v>9594</v>
      </c>
      <c r="C401" s="23" t="s">
        <v>6874</v>
      </c>
      <c r="D401" s="23" t="s">
        <v>1187</v>
      </c>
      <c r="E401" s="23" t="s">
        <v>8163</v>
      </c>
      <c r="F401" s="24">
        <v>3000</v>
      </c>
      <c r="G401" s="23">
        <v>388</v>
      </c>
      <c r="H401" s="23" t="s">
        <v>8076</v>
      </c>
      <c r="I401" s="174"/>
      <c r="J401" s="23" t="s">
        <v>4935</v>
      </c>
      <c r="K401" s="25" t="s">
        <v>5726</v>
      </c>
      <c r="L401" s="25"/>
      <c r="M401" s="143"/>
      <c r="N401" s="143"/>
      <c r="O401" s="45"/>
      <c r="P401" s="140"/>
      <c r="Q401" s="46"/>
    </row>
    <row r="402" spans="1:17">
      <c r="A402" s="23">
        <v>398</v>
      </c>
      <c r="B402" s="23" t="s">
        <v>10144</v>
      </c>
      <c r="C402" s="23" t="s">
        <v>6874</v>
      </c>
      <c r="D402" s="23" t="s">
        <v>1187</v>
      </c>
      <c r="E402" s="23">
        <v>1</v>
      </c>
      <c r="F402" s="24">
        <v>4200</v>
      </c>
      <c r="G402" s="23">
        <v>48</v>
      </c>
      <c r="H402" s="23" t="s">
        <v>8076</v>
      </c>
      <c r="I402" s="174"/>
      <c r="J402" s="23" t="s">
        <v>4935</v>
      </c>
      <c r="K402" s="25" t="s">
        <v>5726</v>
      </c>
      <c r="L402" s="25"/>
      <c r="M402" s="143"/>
      <c r="N402" s="143"/>
      <c r="O402" s="45"/>
      <c r="P402" s="140"/>
      <c r="Q402" s="46"/>
    </row>
    <row r="403" spans="1:17">
      <c r="A403" s="23">
        <v>399</v>
      </c>
      <c r="B403" s="23" t="s">
        <v>10145</v>
      </c>
      <c r="C403" s="23" t="s">
        <v>6874</v>
      </c>
      <c r="D403" s="23" t="s">
        <v>1187</v>
      </c>
      <c r="E403" s="23">
        <v>1</v>
      </c>
      <c r="F403" s="24">
        <v>5600</v>
      </c>
      <c r="G403" s="23">
        <v>44</v>
      </c>
      <c r="H403" s="23" t="s">
        <v>8076</v>
      </c>
      <c r="I403" s="174"/>
      <c r="J403" s="23" t="s">
        <v>4935</v>
      </c>
      <c r="K403" s="25" t="s">
        <v>5726</v>
      </c>
      <c r="L403" s="25"/>
      <c r="M403" s="143"/>
      <c r="N403" s="143"/>
      <c r="O403" s="45"/>
      <c r="P403" s="140"/>
      <c r="Q403" s="46"/>
    </row>
    <row r="404" spans="1:17">
      <c r="A404" s="23">
        <v>400</v>
      </c>
      <c r="B404" s="23" t="s">
        <v>10146</v>
      </c>
      <c r="C404" s="23" t="s">
        <v>6874</v>
      </c>
      <c r="D404" s="23" t="s">
        <v>1187</v>
      </c>
      <c r="E404" s="23">
        <v>1</v>
      </c>
      <c r="F404" s="24">
        <v>4600</v>
      </c>
      <c r="G404" s="23">
        <v>156</v>
      </c>
      <c r="H404" s="23" t="s">
        <v>8076</v>
      </c>
      <c r="I404" s="174"/>
      <c r="J404" s="23" t="s">
        <v>4935</v>
      </c>
      <c r="K404" s="25" t="s">
        <v>5726</v>
      </c>
      <c r="L404" s="25"/>
      <c r="M404" s="143"/>
      <c r="N404" s="143"/>
      <c r="O404" s="45"/>
      <c r="P404" s="140"/>
      <c r="Q404" s="46"/>
    </row>
    <row r="405" spans="1:17">
      <c r="A405" s="23">
        <v>401</v>
      </c>
      <c r="B405" s="23" t="s">
        <v>10147</v>
      </c>
      <c r="C405" s="23" t="s">
        <v>6874</v>
      </c>
      <c r="D405" s="23" t="s">
        <v>1187</v>
      </c>
      <c r="E405" s="23">
        <v>1</v>
      </c>
      <c r="F405" s="24">
        <v>4550</v>
      </c>
      <c r="G405" s="23">
        <v>72</v>
      </c>
      <c r="H405" s="23" t="s">
        <v>8076</v>
      </c>
      <c r="I405" s="174"/>
      <c r="J405" s="23" t="s">
        <v>4935</v>
      </c>
      <c r="K405" s="25" t="s">
        <v>5726</v>
      </c>
      <c r="L405" s="25"/>
      <c r="M405" s="143"/>
      <c r="N405" s="143"/>
      <c r="O405" s="45"/>
      <c r="P405" s="140"/>
      <c r="Q405" s="46"/>
    </row>
    <row r="406" spans="1:17" ht="25.5">
      <c r="A406" s="23">
        <v>402</v>
      </c>
      <c r="B406" s="23" t="s">
        <v>10148</v>
      </c>
      <c r="C406" s="23" t="s">
        <v>6874</v>
      </c>
      <c r="D406" s="23" t="s">
        <v>1187</v>
      </c>
      <c r="E406" s="23">
        <v>1</v>
      </c>
      <c r="F406" s="24">
        <v>4750</v>
      </c>
      <c r="G406" s="23">
        <v>44</v>
      </c>
      <c r="H406" s="23" t="s">
        <v>8076</v>
      </c>
      <c r="I406" s="174"/>
      <c r="J406" s="23" t="s">
        <v>4935</v>
      </c>
      <c r="K406" s="25" t="s">
        <v>5726</v>
      </c>
      <c r="L406" s="25"/>
      <c r="M406" s="143"/>
      <c r="N406" s="143"/>
      <c r="O406" s="45"/>
      <c r="P406" s="140"/>
      <c r="Q406" s="46"/>
    </row>
    <row r="407" spans="1:17" ht="25.5">
      <c r="A407" s="23">
        <v>403</v>
      </c>
      <c r="B407" s="23" t="s">
        <v>10149</v>
      </c>
      <c r="C407" s="23" t="s">
        <v>6874</v>
      </c>
      <c r="D407" s="23" t="s">
        <v>1187</v>
      </c>
      <c r="E407" s="23">
        <v>1</v>
      </c>
      <c r="F407" s="24">
        <v>5050</v>
      </c>
      <c r="G407" s="23">
        <v>20</v>
      </c>
      <c r="H407" s="23" t="s">
        <v>8076</v>
      </c>
      <c r="I407" s="174"/>
      <c r="J407" s="23" t="s">
        <v>4935</v>
      </c>
      <c r="K407" s="25" t="s">
        <v>5726</v>
      </c>
      <c r="L407" s="25"/>
      <c r="M407" s="143"/>
      <c r="N407" s="143"/>
      <c r="O407" s="45"/>
      <c r="P407" s="140"/>
      <c r="Q407" s="46"/>
    </row>
    <row r="408" spans="1:17">
      <c r="A408" s="23">
        <v>404</v>
      </c>
      <c r="B408" s="23" t="s">
        <v>10150</v>
      </c>
      <c r="C408" s="23" t="s">
        <v>6874</v>
      </c>
      <c r="D408" s="23" t="s">
        <v>1187</v>
      </c>
      <c r="E408" s="23">
        <v>1</v>
      </c>
      <c r="F408" s="24">
        <v>5850</v>
      </c>
      <c r="G408" s="23">
        <v>184</v>
      </c>
      <c r="H408" s="23" t="s">
        <v>8076</v>
      </c>
      <c r="I408" s="174"/>
      <c r="J408" s="23" t="s">
        <v>4935</v>
      </c>
      <c r="K408" s="25" t="s">
        <v>5726</v>
      </c>
      <c r="L408" s="25"/>
      <c r="M408" s="143"/>
      <c r="N408" s="143"/>
      <c r="O408" s="45"/>
      <c r="P408" s="140"/>
      <c r="Q408" s="46"/>
    </row>
    <row r="409" spans="1:17" ht="25.5">
      <c r="A409" s="23">
        <v>405</v>
      </c>
      <c r="B409" s="23" t="s">
        <v>10151</v>
      </c>
      <c r="C409" s="23" t="s">
        <v>6874</v>
      </c>
      <c r="D409" s="23" t="s">
        <v>1187</v>
      </c>
      <c r="E409" s="23">
        <v>1</v>
      </c>
      <c r="F409" s="24">
        <v>3450</v>
      </c>
      <c r="G409" s="23">
        <v>48</v>
      </c>
      <c r="H409" s="23" t="s">
        <v>8076</v>
      </c>
      <c r="I409" s="174"/>
      <c r="J409" s="23" t="s">
        <v>4935</v>
      </c>
      <c r="K409" s="25" t="s">
        <v>5726</v>
      </c>
      <c r="L409" s="25"/>
      <c r="M409" s="143"/>
      <c r="N409" s="143"/>
      <c r="O409" s="45"/>
      <c r="P409" s="140"/>
      <c r="Q409" s="46"/>
    </row>
    <row r="410" spans="1:17">
      <c r="A410" s="23">
        <v>406</v>
      </c>
      <c r="B410" s="23" t="s">
        <v>10152</v>
      </c>
      <c r="C410" s="23" t="s">
        <v>6874</v>
      </c>
      <c r="D410" s="23" t="s">
        <v>1187</v>
      </c>
      <c r="E410" s="23">
        <v>1</v>
      </c>
      <c r="F410" s="24">
        <v>4550</v>
      </c>
      <c r="G410" s="23">
        <v>48</v>
      </c>
      <c r="H410" s="23" t="s">
        <v>8076</v>
      </c>
      <c r="I410" s="174"/>
      <c r="J410" s="23" t="s">
        <v>4935</v>
      </c>
      <c r="K410" s="25" t="s">
        <v>5726</v>
      </c>
      <c r="L410" s="25"/>
      <c r="M410" s="143"/>
      <c r="N410" s="143"/>
      <c r="O410" s="45"/>
      <c r="P410" s="140"/>
      <c r="Q410" s="46"/>
    </row>
    <row r="411" spans="1:17">
      <c r="A411" s="23">
        <v>407</v>
      </c>
      <c r="B411" s="23" t="s">
        <v>10153</v>
      </c>
      <c r="C411" s="23" t="s">
        <v>6874</v>
      </c>
      <c r="D411" s="23" t="s">
        <v>1187</v>
      </c>
      <c r="E411" s="23">
        <v>1</v>
      </c>
      <c r="F411" s="24">
        <v>5650</v>
      </c>
      <c r="G411" s="23">
        <v>76</v>
      </c>
      <c r="H411" s="23" t="s">
        <v>8076</v>
      </c>
      <c r="I411" s="174"/>
      <c r="J411" s="23" t="s">
        <v>4935</v>
      </c>
      <c r="K411" s="25" t="s">
        <v>5726</v>
      </c>
      <c r="L411" s="25"/>
      <c r="M411" s="143"/>
      <c r="N411" s="143"/>
      <c r="O411" s="45"/>
      <c r="P411" s="140"/>
      <c r="Q411" s="46"/>
    </row>
    <row r="412" spans="1:17" ht="25.5">
      <c r="A412" s="23">
        <v>408</v>
      </c>
      <c r="B412" s="23" t="s">
        <v>10154</v>
      </c>
      <c r="C412" s="23" t="s">
        <v>6874</v>
      </c>
      <c r="D412" s="23" t="s">
        <v>1187</v>
      </c>
      <c r="E412" s="23">
        <v>1</v>
      </c>
      <c r="F412" s="24">
        <v>3000</v>
      </c>
      <c r="G412" s="23">
        <v>180</v>
      </c>
      <c r="H412" s="23" t="s">
        <v>8076</v>
      </c>
      <c r="I412" s="174"/>
      <c r="J412" s="23" t="s">
        <v>4935</v>
      </c>
      <c r="K412" s="25" t="s">
        <v>5726</v>
      </c>
      <c r="L412" s="25"/>
      <c r="M412" s="143"/>
      <c r="N412" s="143"/>
      <c r="O412" s="45"/>
      <c r="P412" s="140"/>
      <c r="Q412" s="46"/>
    </row>
    <row r="413" spans="1:17" ht="38.25">
      <c r="A413" s="23">
        <v>409</v>
      </c>
      <c r="B413" s="23" t="s">
        <v>10102</v>
      </c>
      <c r="C413" s="23" t="s">
        <v>10103</v>
      </c>
      <c r="D413" s="23" t="s">
        <v>1162</v>
      </c>
      <c r="E413" s="23">
        <v>1</v>
      </c>
      <c r="F413" s="24">
        <v>2500</v>
      </c>
      <c r="G413" s="23">
        <v>702</v>
      </c>
      <c r="H413" s="23" t="s">
        <v>2161</v>
      </c>
      <c r="I413" s="174"/>
      <c r="J413" s="23" t="s">
        <v>4978</v>
      </c>
      <c r="K413" s="25" t="s">
        <v>5726</v>
      </c>
      <c r="L413" s="25"/>
      <c r="M413" s="143"/>
      <c r="N413" s="143"/>
      <c r="O413" s="45"/>
      <c r="P413" s="140"/>
      <c r="Q413" s="46"/>
    </row>
    <row r="414" spans="1:17" ht="63.75">
      <c r="A414" s="23">
        <v>410</v>
      </c>
      <c r="B414" s="23" t="s">
        <v>10104</v>
      </c>
      <c r="C414" s="23" t="s">
        <v>10105</v>
      </c>
      <c r="D414" s="23" t="s">
        <v>9059</v>
      </c>
      <c r="E414" s="23">
        <v>1</v>
      </c>
      <c r="F414" s="24">
        <v>1500</v>
      </c>
      <c r="G414" s="23">
        <v>504</v>
      </c>
      <c r="H414" s="23" t="s">
        <v>2161</v>
      </c>
      <c r="I414" s="174"/>
      <c r="J414" s="23" t="s">
        <v>4978</v>
      </c>
      <c r="K414" s="25" t="s">
        <v>5726</v>
      </c>
      <c r="L414" s="25"/>
      <c r="M414" s="143"/>
      <c r="N414" s="143"/>
      <c r="O414" s="45"/>
      <c r="P414" s="140"/>
      <c r="Q414" s="46"/>
    </row>
    <row r="415" spans="1:17" ht="51">
      <c r="A415" s="23">
        <v>411</v>
      </c>
      <c r="B415" s="23" t="s">
        <v>8989</v>
      </c>
      <c r="C415" s="23" t="s">
        <v>8990</v>
      </c>
      <c r="D415" s="23" t="s">
        <v>1187</v>
      </c>
      <c r="E415" s="23">
        <v>1</v>
      </c>
      <c r="F415" s="24">
        <v>1000</v>
      </c>
      <c r="G415" s="23">
        <v>592</v>
      </c>
      <c r="H415" s="23" t="s">
        <v>8087</v>
      </c>
      <c r="I415" s="174"/>
      <c r="J415" s="23" t="s">
        <v>4978</v>
      </c>
      <c r="K415" s="25" t="s">
        <v>5726</v>
      </c>
      <c r="L415" s="25"/>
      <c r="M415" s="143"/>
      <c r="N415" s="143"/>
      <c r="O415" s="45"/>
      <c r="P415" s="140"/>
      <c r="Q415" s="46"/>
    </row>
    <row r="416" spans="1:17" ht="51">
      <c r="A416" s="23">
        <v>412</v>
      </c>
      <c r="B416" s="23" t="s">
        <v>11555</v>
      </c>
      <c r="C416" s="23" t="s">
        <v>11556</v>
      </c>
      <c r="D416" s="23" t="s">
        <v>1162</v>
      </c>
      <c r="E416" s="23">
        <v>1</v>
      </c>
      <c r="F416" s="24">
        <v>700</v>
      </c>
      <c r="G416" s="23">
        <v>388</v>
      </c>
      <c r="H416" s="23" t="s">
        <v>8087</v>
      </c>
      <c r="I416" s="174"/>
      <c r="J416" s="23" t="s">
        <v>60</v>
      </c>
      <c r="K416" s="25" t="s">
        <v>5726</v>
      </c>
      <c r="L416" s="25"/>
      <c r="M416" s="143"/>
      <c r="N416" s="143"/>
      <c r="O416" s="45"/>
      <c r="P416" s="140"/>
      <c r="Q416" s="46"/>
    </row>
    <row r="417" spans="1:17" ht="38.25">
      <c r="A417" s="23">
        <v>413</v>
      </c>
      <c r="B417" s="23" t="s">
        <v>11557</v>
      </c>
      <c r="C417" s="23" t="s">
        <v>11558</v>
      </c>
      <c r="D417" s="23" t="s">
        <v>1162</v>
      </c>
      <c r="E417" s="23">
        <v>1</v>
      </c>
      <c r="F417" s="24">
        <v>650</v>
      </c>
      <c r="G417" s="23">
        <v>400</v>
      </c>
      <c r="H417" s="23" t="s">
        <v>8087</v>
      </c>
      <c r="I417" s="174"/>
      <c r="J417" s="23" t="s">
        <v>1193</v>
      </c>
      <c r="K417" s="25" t="s">
        <v>5726</v>
      </c>
      <c r="L417" s="25"/>
      <c r="M417" s="143"/>
      <c r="N417" s="143"/>
      <c r="O417" s="45"/>
      <c r="P417" s="140"/>
      <c r="Q417" s="46"/>
    </row>
    <row r="418" spans="1:17" ht="51">
      <c r="A418" s="23">
        <v>414</v>
      </c>
      <c r="B418" s="23" t="s">
        <v>5096</v>
      </c>
      <c r="C418" s="23" t="s">
        <v>10224</v>
      </c>
      <c r="D418" s="23" t="s">
        <v>1162</v>
      </c>
      <c r="E418" s="23">
        <v>1</v>
      </c>
      <c r="F418" s="24">
        <v>1500</v>
      </c>
      <c r="G418" s="23">
        <v>324</v>
      </c>
      <c r="H418" s="23" t="s">
        <v>2161</v>
      </c>
      <c r="I418" s="174"/>
      <c r="J418" s="23" t="s">
        <v>1188</v>
      </c>
      <c r="K418" s="25" t="s">
        <v>5726</v>
      </c>
      <c r="L418" s="25"/>
      <c r="M418" s="143"/>
      <c r="N418" s="143"/>
      <c r="O418" s="45"/>
      <c r="P418" s="140"/>
      <c r="Q418" s="46"/>
    </row>
    <row r="419" spans="1:17" ht="38.25">
      <c r="A419" s="23">
        <v>415</v>
      </c>
      <c r="B419" s="23" t="s">
        <v>5097</v>
      </c>
      <c r="C419" s="23" t="s">
        <v>5098</v>
      </c>
      <c r="D419" s="23" t="s">
        <v>1162</v>
      </c>
      <c r="E419" s="23">
        <v>1</v>
      </c>
      <c r="F419" s="24">
        <v>1000</v>
      </c>
      <c r="G419" s="23">
        <v>320</v>
      </c>
      <c r="H419" s="23" t="s">
        <v>1228</v>
      </c>
      <c r="I419" s="174"/>
      <c r="J419" s="23" t="s">
        <v>12454</v>
      </c>
      <c r="K419" s="25" t="s">
        <v>5726</v>
      </c>
      <c r="L419" s="25"/>
      <c r="M419" s="143"/>
      <c r="N419" s="143"/>
      <c r="O419" s="45"/>
      <c r="P419" s="140"/>
      <c r="Q419" s="46"/>
    </row>
    <row r="420" spans="1:17" ht="51">
      <c r="A420" s="23">
        <v>416</v>
      </c>
      <c r="B420" s="23" t="s">
        <v>5099</v>
      </c>
      <c r="C420" s="23" t="s">
        <v>5100</v>
      </c>
      <c r="D420" s="23" t="s">
        <v>1187</v>
      </c>
      <c r="E420" s="23" t="s">
        <v>8163</v>
      </c>
      <c r="F420" s="24">
        <v>1000</v>
      </c>
      <c r="G420" s="23">
        <v>476</v>
      </c>
      <c r="H420" s="23" t="s">
        <v>8087</v>
      </c>
      <c r="I420" s="174"/>
      <c r="J420" s="23" t="s">
        <v>1188</v>
      </c>
      <c r="K420" s="25" t="s">
        <v>5726</v>
      </c>
      <c r="L420" s="25"/>
      <c r="M420" s="143"/>
      <c r="N420" s="143"/>
      <c r="O420" s="45"/>
      <c r="P420" s="140"/>
      <c r="Q420" s="46"/>
    </row>
    <row r="421" spans="1:17" ht="38.25">
      <c r="A421" s="23">
        <v>417</v>
      </c>
      <c r="B421" s="23" t="s">
        <v>5101</v>
      </c>
      <c r="C421" s="23" t="s">
        <v>5102</v>
      </c>
      <c r="D421" s="23" t="s">
        <v>1162</v>
      </c>
      <c r="E421" s="23">
        <v>1</v>
      </c>
      <c r="F421" s="24">
        <v>600</v>
      </c>
      <c r="G421" s="23">
        <v>480</v>
      </c>
      <c r="H421" s="23" t="s">
        <v>8087</v>
      </c>
      <c r="I421" s="174"/>
      <c r="J421" s="23" t="s">
        <v>1188</v>
      </c>
      <c r="K421" s="25" t="s">
        <v>5726</v>
      </c>
      <c r="L421" s="25"/>
      <c r="M421" s="143"/>
      <c r="N421" s="143"/>
      <c r="O421" s="45"/>
      <c r="P421" s="140"/>
      <c r="Q421" s="46"/>
    </row>
    <row r="422" spans="1:17" ht="38.25">
      <c r="A422" s="23">
        <v>418</v>
      </c>
      <c r="B422" s="23" t="s">
        <v>5103</v>
      </c>
      <c r="C422" s="23" t="s">
        <v>10194</v>
      </c>
      <c r="D422" s="23" t="s">
        <v>1187</v>
      </c>
      <c r="E422" s="23" t="s">
        <v>8163</v>
      </c>
      <c r="F422" s="24">
        <v>1500</v>
      </c>
      <c r="G422" s="23">
        <v>104</v>
      </c>
      <c r="H422" s="23" t="s">
        <v>8076</v>
      </c>
      <c r="I422" s="174"/>
      <c r="J422" s="23" t="s">
        <v>1188</v>
      </c>
      <c r="K422" s="25" t="s">
        <v>5726</v>
      </c>
      <c r="L422" s="25"/>
      <c r="M422" s="143"/>
      <c r="N422" s="143"/>
      <c r="O422" s="45"/>
      <c r="P422" s="140"/>
      <c r="Q422" s="46"/>
    </row>
    <row r="423" spans="1:17" ht="51">
      <c r="A423" s="23">
        <v>419</v>
      </c>
      <c r="B423" s="23" t="s">
        <v>10270</v>
      </c>
      <c r="C423" s="23" t="s">
        <v>10271</v>
      </c>
      <c r="D423" s="23" t="s">
        <v>1187</v>
      </c>
      <c r="E423" s="23">
        <v>1</v>
      </c>
      <c r="F423" s="24">
        <v>1400</v>
      </c>
      <c r="G423" s="23">
        <v>304</v>
      </c>
      <c r="H423" s="23" t="s">
        <v>8087</v>
      </c>
      <c r="I423" s="174"/>
      <c r="J423" s="23" t="s">
        <v>4935</v>
      </c>
      <c r="K423" s="25" t="s">
        <v>5726</v>
      </c>
      <c r="L423" s="25"/>
      <c r="M423" s="143"/>
      <c r="N423" s="143"/>
      <c r="O423" s="45"/>
      <c r="P423" s="140"/>
      <c r="Q423" s="46"/>
    </row>
    <row r="424" spans="1:17">
      <c r="A424" s="23">
        <v>420</v>
      </c>
      <c r="B424" s="23" t="s">
        <v>3798</v>
      </c>
      <c r="C424" s="23" t="s">
        <v>6874</v>
      </c>
      <c r="D424" s="23" t="s">
        <v>1187</v>
      </c>
      <c r="E424" s="23" t="s">
        <v>8163</v>
      </c>
      <c r="F424" s="24">
        <v>4000</v>
      </c>
      <c r="G424" s="23">
        <v>88</v>
      </c>
      <c r="H424" s="23" t="s">
        <v>8076</v>
      </c>
      <c r="I424" s="174"/>
      <c r="J424" s="23" t="s">
        <v>4935</v>
      </c>
      <c r="K424" s="25" t="s">
        <v>5726</v>
      </c>
      <c r="L424" s="25"/>
      <c r="M424" s="143"/>
      <c r="N424" s="143"/>
      <c r="O424" s="45"/>
      <c r="P424" s="140"/>
      <c r="Q424" s="46"/>
    </row>
    <row r="425" spans="1:17" ht="38.25">
      <c r="A425" s="23">
        <v>421</v>
      </c>
      <c r="B425" s="23" t="s">
        <v>10272</v>
      </c>
      <c r="C425" s="23" t="s">
        <v>10273</v>
      </c>
      <c r="D425" s="23" t="s">
        <v>1162</v>
      </c>
      <c r="E425" s="23">
        <v>1</v>
      </c>
      <c r="F425" s="24">
        <v>1000</v>
      </c>
      <c r="G425" s="23">
        <v>532</v>
      </c>
      <c r="H425" s="23" t="s">
        <v>2161</v>
      </c>
      <c r="I425" s="174"/>
      <c r="J425" s="23" t="s">
        <v>60</v>
      </c>
      <c r="K425" s="25" t="s">
        <v>5726</v>
      </c>
      <c r="L425" s="25"/>
      <c r="M425" s="143"/>
      <c r="N425" s="143"/>
      <c r="O425" s="45"/>
      <c r="P425" s="140"/>
      <c r="Q425" s="46"/>
    </row>
    <row r="426" spans="1:17" ht="89.25">
      <c r="A426" s="23">
        <v>422</v>
      </c>
      <c r="B426" s="23" t="s">
        <v>10274</v>
      </c>
      <c r="C426" s="23" t="s">
        <v>10275</v>
      </c>
      <c r="D426" s="23" t="s">
        <v>1187</v>
      </c>
      <c r="E426" s="23">
        <v>1</v>
      </c>
      <c r="F426" s="24">
        <v>2000</v>
      </c>
      <c r="G426" s="23">
        <v>404</v>
      </c>
      <c r="H426" s="23" t="s">
        <v>8087</v>
      </c>
      <c r="I426" s="174"/>
      <c r="J426" s="23" t="s">
        <v>60</v>
      </c>
      <c r="K426" s="25" t="s">
        <v>5726</v>
      </c>
      <c r="L426" s="25"/>
      <c r="M426" s="143"/>
      <c r="N426" s="143"/>
      <c r="O426" s="45"/>
      <c r="P426" s="140"/>
      <c r="Q426" s="46"/>
    </row>
    <row r="427" spans="1:17" ht="63.75">
      <c r="A427" s="23">
        <v>423</v>
      </c>
      <c r="B427" s="23" t="s">
        <v>11371</v>
      </c>
      <c r="C427" s="23" t="s">
        <v>11372</v>
      </c>
      <c r="D427" s="23" t="s">
        <v>1187</v>
      </c>
      <c r="E427" s="23">
        <v>1</v>
      </c>
      <c r="F427" s="24">
        <v>1320</v>
      </c>
      <c r="G427" s="23">
        <v>210</v>
      </c>
      <c r="H427" s="23" t="s">
        <v>8087</v>
      </c>
      <c r="I427" s="174"/>
      <c r="J427" s="23" t="s">
        <v>1193</v>
      </c>
      <c r="K427" s="25" t="s">
        <v>5726</v>
      </c>
      <c r="L427" s="25"/>
      <c r="M427" s="143"/>
      <c r="N427" s="143"/>
      <c r="O427" s="45"/>
      <c r="P427" s="140"/>
      <c r="Q427" s="46"/>
    </row>
    <row r="428" spans="1:17" ht="51">
      <c r="A428" s="23">
        <v>424</v>
      </c>
      <c r="B428" s="23" t="s">
        <v>11341</v>
      </c>
      <c r="C428" s="23" t="s">
        <v>9184</v>
      </c>
      <c r="D428" s="23" t="s">
        <v>1187</v>
      </c>
      <c r="E428" s="23">
        <v>1</v>
      </c>
      <c r="F428" s="24">
        <v>750</v>
      </c>
      <c r="G428" s="23">
        <v>400</v>
      </c>
      <c r="H428" s="23" t="s">
        <v>1228</v>
      </c>
      <c r="I428" s="174"/>
      <c r="J428" s="23" t="s">
        <v>4978</v>
      </c>
      <c r="K428" s="25" t="s">
        <v>5726</v>
      </c>
      <c r="L428" s="25"/>
      <c r="M428" s="143"/>
      <c r="N428" s="143"/>
      <c r="O428" s="45"/>
      <c r="P428" s="140"/>
      <c r="Q428" s="46"/>
    </row>
    <row r="429" spans="1:17" ht="51">
      <c r="A429" s="23">
        <v>425</v>
      </c>
      <c r="B429" s="23" t="s">
        <v>9185</v>
      </c>
      <c r="C429" s="23" t="s">
        <v>8796</v>
      </c>
      <c r="D429" s="23" t="s">
        <v>1187</v>
      </c>
      <c r="E429" s="23">
        <v>1</v>
      </c>
      <c r="F429" s="24">
        <v>800</v>
      </c>
      <c r="G429" s="23">
        <v>340</v>
      </c>
      <c r="H429" s="23" t="s">
        <v>8087</v>
      </c>
      <c r="I429" s="174"/>
      <c r="J429" s="23" t="s">
        <v>4978</v>
      </c>
      <c r="K429" s="25" t="s">
        <v>5726</v>
      </c>
      <c r="L429" s="25"/>
      <c r="M429" s="143"/>
      <c r="N429" s="143"/>
      <c r="O429" s="45"/>
      <c r="P429" s="140"/>
      <c r="Q429" s="46"/>
    </row>
    <row r="430" spans="1:17">
      <c r="A430" s="23">
        <v>426</v>
      </c>
      <c r="B430" s="23" t="s">
        <v>9186</v>
      </c>
      <c r="C430" s="23" t="s">
        <v>5336</v>
      </c>
      <c r="D430" s="23" t="s">
        <v>1187</v>
      </c>
      <c r="E430" s="23">
        <v>1</v>
      </c>
      <c r="F430" s="24">
        <v>760</v>
      </c>
      <c r="G430" s="23">
        <v>304</v>
      </c>
      <c r="H430" s="23" t="s">
        <v>7638</v>
      </c>
      <c r="I430" s="174"/>
      <c r="J430" s="23" t="s">
        <v>4978</v>
      </c>
      <c r="K430" s="25" t="s">
        <v>5726</v>
      </c>
      <c r="L430" s="25"/>
      <c r="M430" s="143"/>
      <c r="N430" s="143"/>
      <c r="O430" s="45"/>
      <c r="P430" s="140"/>
      <c r="Q430" s="46"/>
    </row>
    <row r="431" spans="1:17" ht="51">
      <c r="A431" s="23">
        <v>427</v>
      </c>
      <c r="B431" s="23" t="s">
        <v>9187</v>
      </c>
      <c r="C431" s="23" t="s">
        <v>9188</v>
      </c>
      <c r="D431" s="23" t="s">
        <v>1187</v>
      </c>
      <c r="E431" s="23">
        <v>1</v>
      </c>
      <c r="F431" s="24">
        <v>645</v>
      </c>
      <c r="G431" s="23">
        <v>160</v>
      </c>
      <c r="H431" s="23" t="s">
        <v>8087</v>
      </c>
      <c r="I431" s="174"/>
      <c r="J431" s="23" t="s">
        <v>70</v>
      </c>
      <c r="K431" s="25" t="s">
        <v>5726</v>
      </c>
      <c r="L431" s="25"/>
      <c r="M431" s="143"/>
      <c r="N431" s="143"/>
      <c r="O431" s="45"/>
      <c r="P431" s="140"/>
      <c r="Q431" s="46"/>
    </row>
    <row r="432" spans="1:17" ht="76.5">
      <c r="A432" s="23">
        <v>428</v>
      </c>
      <c r="B432" s="23" t="s">
        <v>18994</v>
      </c>
      <c r="C432" s="23" t="s">
        <v>6926</v>
      </c>
      <c r="D432" s="23" t="s">
        <v>1187</v>
      </c>
      <c r="E432" s="23">
        <v>1</v>
      </c>
      <c r="F432" s="24">
        <v>2000</v>
      </c>
      <c r="G432" s="23">
        <v>236</v>
      </c>
      <c r="H432" s="23" t="s">
        <v>8087</v>
      </c>
      <c r="I432" s="174"/>
      <c r="J432" s="23" t="s">
        <v>1188</v>
      </c>
      <c r="K432" s="25" t="s">
        <v>5726</v>
      </c>
      <c r="L432" s="25"/>
      <c r="M432" s="143"/>
      <c r="N432" s="143"/>
      <c r="O432" s="45"/>
      <c r="P432" s="140"/>
      <c r="Q432" s="46"/>
    </row>
    <row r="433" spans="1:17" ht="63.75">
      <c r="A433" s="23">
        <v>429</v>
      </c>
      <c r="B433" s="23" t="s">
        <v>6927</v>
      </c>
      <c r="C433" s="23" t="s">
        <v>6928</v>
      </c>
      <c r="D433" s="23" t="s">
        <v>1187</v>
      </c>
      <c r="E433" s="23" t="s">
        <v>8163</v>
      </c>
      <c r="F433" s="24">
        <v>500</v>
      </c>
      <c r="G433" s="23">
        <v>256</v>
      </c>
      <c r="H433" s="23" t="s">
        <v>8087</v>
      </c>
      <c r="I433" s="174"/>
      <c r="J433" s="23" t="s">
        <v>1188</v>
      </c>
      <c r="K433" s="25" t="s">
        <v>5726</v>
      </c>
      <c r="L433" s="25"/>
      <c r="M433" s="143"/>
      <c r="N433" s="143"/>
      <c r="O433" s="45"/>
      <c r="P433" s="140"/>
      <c r="Q433" s="46"/>
    </row>
    <row r="434" spans="1:17" ht="25.5">
      <c r="A434" s="23">
        <v>430</v>
      </c>
      <c r="B434" s="23" t="s">
        <v>6929</v>
      </c>
      <c r="C434" s="23" t="s">
        <v>6930</v>
      </c>
      <c r="D434" s="23" t="s">
        <v>1187</v>
      </c>
      <c r="E434" s="23">
        <v>1</v>
      </c>
      <c r="F434" s="24">
        <v>1390</v>
      </c>
      <c r="G434" s="23">
        <v>276</v>
      </c>
      <c r="H434" s="23" t="s">
        <v>8087</v>
      </c>
      <c r="I434" s="174"/>
      <c r="J434" s="23" t="s">
        <v>4935</v>
      </c>
      <c r="K434" s="25" t="s">
        <v>5726</v>
      </c>
      <c r="L434" s="25"/>
      <c r="M434" s="143"/>
      <c r="N434" s="143"/>
      <c r="O434" s="45"/>
      <c r="P434" s="140"/>
      <c r="Q434" s="46"/>
    </row>
    <row r="435" spans="1:17" ht="38.25">
      <c r="A435" s="23">
        <v>431</v>
      </c>
      <c r="B435" s="23" t="s">
        <v>6931</v>
      </c>
      <c r="C435" s="23" t="s">
        <v>6874</v>
      </c>
      <c r="D435" s="23" t="s">
        <v>1187</v>
      </c>
      <c r="E435" s="23">
        <v>1</v>
      </c>
      <c r="F435" s="24">
        <v>600</v>
      </c>
      <c r="G435" s="23">
        <v>312</v>
      </c>
      <c r="H435" s="23" t="s">
        <v>8076</v>
      </c>
      <c r="I435" s="174"/>
      <c r="J435" s="23" t="s">
        <v>4935</v>
      </c>
      <c r="K435" s="25" t="s">
        <v>5726</v>
      </c>
      <c r="L435" s="25"/>
      <c r="M435" s="143"/>
      <c r="N435" s="143"/>
      <c r="O435" s="45"/>
      <c r="P435" s="140"/>
      <c r="Q435" s="46"/>
    </row>
    <row r="436" spans="1:17" ht="63.75">
      <c r="A436" s="23">
        <v>432</v>
      </c>
      <c r="B436" s="23" t="s">
        <v>6932</v>
      </c>
      <c r="C436" s="23" t="s">
        <v>6874</v>
      </c>
      <c r="D436" s="23" t="s">
        <v>1187</v>
      </c>
      <c r="E436" s="23">
        <v>1</v>
      </c>
      <c r="F436" s="24">
        <v>795</v>
      </c>
      <c r="G436" s="23">
        <v>284</v>
      </c>
      <c r="H436" s="23" t="s">
        <v>8076</v>
      </c>
      <c r="I436" s="174"/>
      <c r="J436" s="23" t="s">
        <v>4935</v>
      </c>
      <c r="K436" s="25" t="s">
        <v>5726</v>
      </c>
      <c r="L436" s="25"/>
      <c r="M436" s="143"/>
      <c r="N436" s="143"/>
      <c r="O436" s="45"/>
      <c r="P436" s="140"/>
      <c r="Q436" s="46"/>
    </row>
    <row r="437" spans="1:17" ht="51">
      <c r="A437" s="23">
        <v>433</v>
      </c>
      <c r="B437" s="23" t="s">
        <v>6933</v>
      </c>
      <c r="C437" s="23" t="s">
        <v>5837</v>
      </c>
      <c r="D437" s="23" t="s">
        <v>1187</v>
      </c>
      <c r="E437" s="23">
        <v>1</v>
      </c>
      <c r="F437" s="24">
        <v>1650</v>
      </c>
      <c r="G437" s="23">
        <v>88</v>
      </c>
      <c r="H437" s="23" t="s">
        <v>8076</v>
      </c>
      <c r="I437" s="174"/>
      <c r="J437" s="23" t="s">
        <v>4935</v>
      </c>
      <c r="K437" s="25" t="s">
        <v>5726</v>
      </c>
      <c r="L437" s="25"/>
      <c r="M437" s="143"/>
      <c r="N437" s="143"/>
      <c r="O437" s="45"/>
      <c r="P437" s="140"/>
      <c r="Q437" s="46"/>
    </row>
    <row r="438" spans="1:17">
      <c r="A438" s="23">
        <v>434</v>
      </c>
      <c r="B438" s="23" t="s">
        <v>5838</v>
      </c>
      <c r="C438" s="23" t="s">
        <v>6874</v>
      </c>
      <c r="D438" s="23" t="s">
        <v>1187</v>
      </c>
      <c r="E438" s="23" t="s">
        <v>8163</v>
      </c>
      <c r="F438" s="24">
        <v>2000</v>
      </c>
      <c r="G438" s="23">
        <v>48</v>
      </c>
      <c r="H438" s="23" t="s">
        <v>8076</v>
      </c>
      <c r="I438" s="174"/>
      <c r="J438" s="23" t="s">
        <v>4935</v>
      </c>
      <c r="K438" s="25" t="s">
        <v>5726</v>
      </c>
      <c r="L438" s="25"/>
      <c r="M438" s="143"/>
      <c r="N438" s="143"/>
      <c r="O438" s="45"/>
      <c r="P438" s="140"/>
      <c r="Q438" s="46"/>
    </row>
    <row r="439" spans="1:17">
      <c r="A439" s="23">
        <v>435</v>
      </c>
      <c r="B439" s="23" t="s">
        <v>3315</v>
      </c>
      <c r="C439" s="23" t="s">
        <v>6874</v>
      </c>
      <c r="D439" s="23" t="s">
        <v>1187</v>
      </c>
      <c r="E439" s="23" t="s">
        <v>8163</v>
      </c>
      <c r="F439" s="24">
        <v>2000</v>
      </c>
      <c r="G439" s="23">
        <v>60</v>
      </c>
      <c r="H439" s="23" t="s">
        <v>8076</v>
      </c>
      <c r="I439" s="174"/>
      <c r="J439" s="23" t="s">
        <v>4935</v>
      </c>
      <c r="K439" s="25" t="s">
        <v>5726</v>
      </c>
      <c r="L439" s="25"/>
      <c r="M439" s="143"/>
      <c r="N439" s="143"/>
      <c r="O439" s="45"/>
      <c r="P439" s="140"/>
      <c r="Q439" s="46"/>
    </row>
    <row r="440" spans="1:17" ht="51">
      <c r="A440" s="23">
        <v>436</v>
      </c>
      <c r="B440" s="23" t="s">
        <v>5839</v>
      </c>
      <c r="C440" s="23" t="s">
        <v>6874</v>
      </c>
      <c r="D440" s="23" t="s">
        <v>1187</v>
      </c>
      <c r="E440" s="23">
        <v>1</v>
      </c>
      <c r="F440" s="24">
        <v>1210</v>
      </c>
      <c r="G440" s="23">
        <v>88</v>
      </c>
      <c r="H440" s="23" t="s">
        <v>8076</v>
      </c>
      <c r="I440" s="174"/>
      <c r="J440" s="23" t="s">
        <v>4935</v>
      </c>
      <c r="K440" s="25" t="s">
        <v>5726</v>
      </c>
      <c r="L440" s="25"/>
      <c r="M440" s="143"/>
      <c r="N440" s="143"/>
      <c r="O440" s="45"/>
      <c r="P440" s="140"/>
      <c r="Q440" s="46"/>
    </row>
    <row r="441" spans="1:17" ht="25.5">
      <c r="A441" s="23">
        <v>437</v>
      </c>
      <c r="B441" s="23" t="s">
        <v>5840</v>
      </c>
      <c r="C441" s="23" t="s">
        <v>5841</v>
      </c>
      <c r="D441" s="23" t="s">
        <v>1162</v>
      </c>
      <c r="E441" s="23">
        <v>1</v>
      </c>
      <c r="F441" s="24">
        <v>500</v>
      </c>
      <c r="G441" s="23">
        <v>1028</v>
      </c>
      <c r="H441" s="23" t="s">
        <v>1228</v>
      </c>
      <c r="I441" s="174"/>
      <c r="J441" s="23" t="s">
        <v>1188</v>
      </c>
      <c r="K441" s="25" t="s">
        <v>5726</v>
      </c>
      <c r="L441" s="25"/>
      <c r="M441" s="143"/>
      <c r="N441" s="143"/>
      <c r="O441" s="45"/>
      <c r="P441" s="140"/>
      <c r="Q441" s="46"/>
    </row>
    <row r="442" spans="1:17" ht="38.25">
      <c r="A442" s="23">
        <v>438</v>
      </c>
      <c r="B442" s="23" t="s">
        <v>5842</v>
      </c>
      <c r="C442" s="23" t="s">
        <v>5843</v>
      </c>
      <c r="D442" s="23" t="s">
        <v>1162</v>
      </c>
      <c r="E442" s="23">
        <v>1</v>
      </c>
      <c r="F442" s="24">
        <v>500</v>
      </c>
      <c r="G442" s="23">
        <v>860</v>
      </c>
      <c r="H442" s="23" t="s">
        <v>1228</v>
      </c>
      <c r="I442" s="174"/>
      <c r="J442" s="23" t="s">
        <v>70</v>
      </c>
      <c r="K442" s="25" t="s">
        <v>5726</v>
      </c>
      <c r="L442" s="25"/>
      <c r="M442" s="143"/>
      <c r="N442" s="143"/>
      <c r="O442" s="45"/>
      <c r="P442" s="140"/>
      <c r="Q442" s="46"/>
    </row>
    <row r="443" spans="1:17" ht="38.25">
      <c r="A443" s="23">
        <v>439</v>
      </c>
      <c r="B443" s="23" t="s">
        <v>5844</v>
      </c>
      <c r="C443" s="23" t="s">
        <v>5841</v>
      </c>
      <c r="D443" s="23" t="s">
        <v>10321</v>
      </c>
      <c r="E443" s="23">
        <v>1</v>
      </c>
      <c r="F443" s="24">
        <v>500</v>
      </c>
      <c r="G443" s="23">
        <v>1124</v>
      </c>
      <c r="H443" s="23" t="s">
        <v>1228</v>
      </c>
      <c r="I443" s="174"/>
      <c r="J443" s="23" t="s">
        <v>1188</v>
      </c>
      <c r="K443" s="25" t="s">
        <v>5726</v>
      </c>
      <c r="L443" s="25"/>
      <c r="M443" s="143"/>
      <c r="N443" s="143"/>
      <c r="O443" s="45"/>
      <c r="P443" s="140"/>
      <c r="Q443" s="46"/>
    </row>
    <row r="444" spans="1:17" ht="38.25">
      <c r="A444" s="23">
        <v>440</v>
      </c>
      <c r="B444" s="23" t="s">
        <v>5845</v>
      </c>
      <c r="C444" s="23" t="s">
        <v>4939</v>
      </c>
      <c r="D444" s="23" t="s">
        <v>10321</v>
      </c>
      <c r="E444" s="23">
        <v>1</v>
      </c>
      <c r="F444" s="24">
        <v>1000</v>
      </c>
      <c r="G444" s="23">
        <v>1336</v>
      </c>
      <c r="H444" s="23" t="s">
        <v>1228</v>
      </c>
      <c r="I444" s="174"/>
      <c r="J444" s="23" t="s">
        <v>1193</v>
      </c>
      <c r="K444" s="25" t="s">
        <v>5726</v>
      </c>
      <c r="L444" s="25"/>
      <c r="M444" s="143"/>
      <c r="N444" s="143"/>
      <c r="O444" s="45"/>
      <c r="P444" s="140"/>
      <c r="Q444" s="46"/>
    </row>
    <row r="445" spans="1:17" ht="38.25">
      <c r="A445" s="23">
        <v>441</v>
      </c>
      <c r="B445" s="23" t="s">
        <v>9197</v>
      </c>
      <c r="C445" s="23" t="s">
        <v>9198</v>
      </c>
      <c r="D445" s="23" t="s">
        <v>1162</v>
      </c>
      <c r="E445" s="23">
        <v>1</v>
      </c>
      <c r="F445" s="24">
        <v>1000</v>
      </c>
      <c r="G445" s="23">
        <v>708</v>
      </c>
      <c r="H445" s="23" t="s">
        <v>1228</v>
      </c>
      <c r="I445" s="174"/>
      <c r="J445" s="23" t="s">
        <v>2724</v>
      </c>
      <c r="K445" s="25" t="s">
        <v>5726</v>
      </c>
      <c r="L445" s="25"/>
      <c r="M445" s="143"/>
      <c r="N445" s="143"/>
      <c r="O445" s="45"/>
      <c r="P445" s="140"/>
      <c r="Q445" s="46"/>
    </row>
    <row r="446" spans="1:17" ht="38.25">
      <c r="A446" s="23">
        <v>442</v>
      </c>
      <c r="B446" s="23" t="s">
        <v>9199</v>
      </c>
      <c r="C446" s="23" t="s">
        <v>9200</v>
      </c>
      <c r="D446" s="23" t="s">
        <v>1162</v>
      </c>
      <c r="E446" s="23">
        <v>1</v>
      </c>
      <c r="F446" s="24">
        <v>1000</v>
      </c>
      <c r="G446" s="23">
        <v>352</v>
      </c>
      <c r="H446" s="23" t="s">
        <v>8087</v>
      </c>
      <c r="I446" s="174"/>
      <c r="J446" s="23" t="s">
        <v>2724</v>
      </c>
      <c r="K446" s="25" t="s">
        <v>5726</v>
      </c>
      <c r="L446" s="25"/>
      <c r="M446" s="143"/>
      <c r="N446" s="143"/>
      <c r="O446" s="45"/>
      <c r="P446" s="140"/>
      <c r="Q446" s="46"/>
    </row>
    <row r="447" spans="1:17" ht="51">
      <c r="A447" s="23">
        <v>443</v>
      </c>
      <c r="B447" s="23" t="s">
        <v>10276</v>
      </c>
      <c r="C447" s="23" t="s">
        <v>10277</v>
      </c>
      <c r="D447" s="23" t="s">
        <v>1162</v>
      </c>
      <c r="E447" s="23">
        <v>1</v>
      </c>
      <c r="F447" s="24">
        <v>1000</v>
      </c>
      <c r="G447" s="23">
        <v>260</v>
      </c>
      <c r="H447" s="23" t="s">
        <v>8087</v>
      </c>
      <c r="I447" s="174"/>
      <c r="J447" s="23" t="s">
        <v>2724</v>
      </c>
      <c r="K447" s="25" t="s">
        <v>5726</v>
      </c>
      <c r="L447" s="25"/>
      <c r="M447" s="143"/>
      <c r="N447" s="143"/>
      <c r="O447" s="45"/>
      <c r="P447" s="140"/>
      <c r="Q447" s="46"/>
    </row>
    <row r="448" spans="1:17" ht="38.25">
      <c r="A448" s="23">
        <v>444</v>
      </c>
      <c r="B448" s="23" t="s">
        <v>10279</v>
      </c>
      <c r="C448" s="23" t="s">
        <v>10280</v>
      </c>
      <c r="D448" s="23" t="s">
        <v>1162</v>
      </c>
      <c r="E448" s="23">
        <v>1</v>
      </c>
      <c r="F448" s="24">
        <v>650</v>
      </c>
      <c r="G448" s="23">
        <v>420</v>
      </c>
      <c r="H448" s="23" t="s">
        <v>8087</v>
      </c>
      <c r="I448" s="174"/>
      <c r="J448" s="23" t="s">
        <v>4978</v>
      </c>
      <c r="K448" s="25" t="s">
        <v>5726</v>
      </c>
      <c r="L448" s="25"/>
      <c r="M448" s="143"/>
      <c r="N448" s="143"/>
      <c r="O448" s="45"/>
      <c r="P448" s="140"/>
      <c r="Q448" s="46"/>
    </row>
    <row r="449" spans="1:17" ht="38.25">
      <c r="A449" s="23">
        <v>445</v>
      </c>
      <c r="B449" s="23" t="s">
        <v>11303</v>
      </c>
      <c r="C449" s="23" t="s">
        <v>11304</v>
      </c>
      <c r="D449" s="23" t="s">
        <v>1162</v>
      </c>
      <c r="E449" s="23">
        <v>1</v>
      </c>
      <c r="F449" s="24">
        <v>550</v>
      </c>
      <c r="G449" s="23">
        <v>336</v>
      </c>
      <c r="H449" s="23" t="s">
        <v>8076</v>
      </c>
      <c r="I449" s="174"/>
      <c r="J449" s="23" t="s">
        <v>4978</v>
      </c>
      <c r="K449" s="25" t="s">
        <v>5726</v>
      </c>
      <c r="L449" s="25"/>
      <c r="M449" s="143"/>
      <c r="N449" s="143"/>
      <c r="O449" s="45"/>
      <c r="P449" s="140"/>
      <c r="Q449" s="46"/>
    </row>
    <row r="450" spans="1:17" ht="38.25">
      <c r="A450" s="23">
        <v>446</v>
      </c>
      <c r="B450" s="23" t="s">
        <v>11305</v>
      </c>
      <c r="C450" s="23" t="s">
        <v>11306</v>
      </c>
      <c r="D450" s="23" t="s">
        <v>1187</v>
      </c>
      <c r="E450" s="23">
        <v>1</v>
      </c>
      <c r="F450" s="24">
        <v>610</v>
      </c>
      <c r="G450" s="23">
        <v>364</v>
      </c>
      <c r="H450" s="23" t="s">
        <v>8087</v>
      </c>
      <c r="I450" s="174"/>
      <c r="J450" s="23" t="s">
        <v>4978</v>
      </c>
      <c r="K450" s="25" t="s">
        <v>5726</v>
      </c>
      <c r="L450" s="25"/>
      <c r="M450" s="143"/>
      <c r="N450" s="143"/>
      <c r="O450" s="45"/>
      <c r="P450" s="140"/>
      <c r="Q450" s="46"/>
    </row>
    <row r="451" spans="1:17" ht="51">
      <c r="A451" s="23">
        <v>447</v>
      </c>
      <c r="B451" s="23" t="s">
        <v>12774</v>
      </c>
      <c r="C451" s="23" t="s">
        <v>12775</v>
      </c>
      <c r="D451" s="23" t="s">
        <v>1187</v>
      </c>
      <c r="E451" s="23">
        <v>1</v>
      </c>
      <c r="F451" s="24">
        <v>860</v>
      </c>
      <c r="G451" s="23">
        <v>440</v>
      </c>
      <c r="H451" s="23" t="s">
        <v>2161</v>
      </c>
      <c r="I451" s="174"/>
      <c r="J451" s="23" t="s">
        <v>11251</v>
      </c>
      <c r="K451" s="25" t="s">
        <v>5726</v>
      </c>
      <c r="L451" s="25"/>
      <c r="M451" s="143"/>
      <c r="N451" s="143"/>
      <c r="O451" s="45"/>
      <c r="P451" s="140"/>
      <c r="Q451" s="46"/>
    </row>
    <row r="452" spans="1:17" ht="102">
      <c r="A452" s="23">
        <v>448</v>
      </c>
      <c r="B452" s="23" t="s">
        <v>9147</v>
      </c>
      <c r="C452" s="23" t="s">
        <v>9148</v>
      </c>
      <c r="D452" s="23" t="s">
        <v>10321</v>
      </c>
      <c r="E452" s="23">
        <v>1</v>
      </c>
      <c r="F452" s="24">
        <v>1000</v>
      </c>
      <c r="G452" s="23">
        <v>260</v>
      </c>
      <c r="H452" s="23" t="s">
        <v>2161</v>
      </c>
      <c r="I452" s="174"/>
      <c r="J452" s="23" t="s">
        <v>70</v>
      </c>
      <c r="K452" s="25" t="s">
        <v>5726</v>
      </c>
      <c r="L452" s="25"/>
      <c r="M452" s="143"/>
      <c r="N452" s="143"/>
      <c r="O452" s="45"/>
      <c r="P452" s="140"/>
      <c r="Q452" s="46"/>
    </row>
    <row r="453" spans="1:17" ht="63.75">
      <c r="A453" s="23">
        <v>449</v>
      </c>
      <c r="B453" s="23" t="s">
        <v>9152</v>
      </c>
      <c r="C453" s="23" t="s">
        <v>9153</v>
      </c>
      <c r="D453" s="23" t="s">
        <v>1187</v>
      </c>
      <c r="E453" s="23">
        <v>1</v>
      </c>
      <c r="F453" s="24">
        <v>1000</v>
      </c>
      <c r="G453" s="23">
        <v>460</v>
      </c>
      <c r="H453" s="23" t="s">
        <v>8087</v>
      </c>
      <c r="I453" s="174"/>
      <c r="J453" s="23" t="s">
        <v>60</v>
      </c>
      <c r="K453" s="25" t="s">
        <v>5726</v>
      </c>
      <c r="L453" s="25"/>
      <c r="M453" s="143"/>
      <c r="N453" s="143"/>
      <c r="O453" s="45"/>
      <c r="P453" s="140"/>
      <c r="Q453" s="46"/>
    </row>
    <row r="454" spans="1:17" ht="38.25">
      <c r="A454" s="23">
        <v>450</v>
      </c>
      <c r="B454" s="23" t="s">
        <v>9156</v>
      </c>
      <c r="C454" s="23" t="s">
        <v>9157</v>
      </c>
      <c r="D454" s="23" t="s">
        <v>1187</v>
      </c>
      <c r="E454" s="23" t="s">
        <v>8163</v>
      </c>
      <c r="F454" s="24">
        <v>550</v>
      </c>
      <c r="G454" s="23">
        <v>312</v>
      </c>
      <c r="H454" s="23" t="s">
        <v>8087</v>
      </c>
      <c r="I454" s="174"/>
      <c r="J454" s="23" t="s">
        <v>1193</v>
      </c>
      <c r="K454" s="25" t="s">
        <v>5726</v>
      </c>
      <c r="L454" s="25"/>
      <c r="M454" s="143"/>
      <c r="N454" s="143"/>
      <c r="O454" s="45"/>
      <c r="P454" s="140"/>
      <c r="Q454" s="46"/>
    </row>
    <row r="455" spans="1:17" ht="51">
      <c r="A455" s="23">
        <v>451</v>
      </c>
      <c r="B455" s="23" t="s">
        <v>9162</v>
      </c>
      <c r="C455" s="23" t="s">
        <v>9163</v>
      </c>
      <c r="D455" s="23" t="s">
        <v>10321</v>
      </c>
      <c r="E455" s="23">
        <v>1</v>
      </c>
      <c r="F455" s="24">
        <v>1000</v>
      </c>
      <c r="G455" s="23">
        <v>516</v>
      </c>
      <c r="H455" s="23" t="s">
        <v>8087</v>
      </c>
      <c r="I455" s="174"/>
      <c r="J455" s="23" t="s">
        <v>70</v>
      </c>
      <c r="K455" s="25" t="s">
        <v>5726</v>
      </c>
      <c r="L455" s="25"/>
      <c r="M455" s="143"/>
      <c r="N455" s="143"/>
      <c r="O455" s="45"/>
      <c r="P455" s="140"/>
      <c r="Q455" s="46"/>
    </row>
    <row r="456" spans="1:17" ht="38.25">
      <c r="A456" s="23">
        <v>452</v>
      </c>
      <c r="B456" s="23" t="s">
        <v>9164</v>
      </c>
      <c r="C456" s="23" t="s">
        <v>4831</v>
      </c>
      <c r="D456" s="23" t="s">
        <v>1187</v>
      </c>
      <c r="E456" s="23">
        <v>1</v>
      </c>
      <c r="F456" s="24">
        <v>830</v>
      </c>
      <c r="G456" s="23">
        <v>200</v>
      </c>
      <c r="H456" s="23" t="s">
        <v>8076</v>
      </c>
      <c r="I456" s="174"/>
      <c r="J456" s="23" t="s">
        <v>11251</v>
      </c>
      <c r="K456" s="25" t="s">
        <v>5726</v>
      </c>
      <c r="L456" s="25"/>
      <c r="M456" s="143"/>
      <c r="N456" s="143"/>
      <c r="O456" s="45"/>
      <c r="P456" s="140"/>
      <c r="Q456" s="46"/>
    </row>
    <row r="457" spans="1:17" ht="63.75">
      <c r="A457" s="23">
        <v>453</v>
      </c>
      <c r="B457" s="23" t="s">
        <v>8098</v>
      </c>
      <c r="C457" s="23" t="s">
        <v>8099</v>
      </c>
      <c r="D457" s="23" t="s">
        <v>1187</v>
      </c>
      <c r="E457" s="23">
        <v>1</v>
      </c>
      <c r="F457" s="24">
        <v>860</v>
      </c>
      <c r="G457" s="23">
        <v>196</v>
      </c>
      <c r="H457" s="23" t="s">
        <v>8076</v>
      </c>
      <c r="I457" s="174"/>
      <c r="J457" s="23" t="s">
        <v>11251</v>
      </c>
      <c r="K457" s="25" t="s">
        <v>5726</v>
      </c>
      <c r="L457" s="25"/>
      <c r="M457" s="143"/>
      <c r="N457" s="143"/>
      <c r="O457" s="45"/>
      <c r="P457" s="140"/>
      <c r="Q457" s="46"/>
    </row>
    <row r="458" spans="1:17" ht="38.25">
      <c r="A458" s="23">
        <v>454</v>
      </c>
      <c r="B458" s="23" t="s">
        <v>8101</v>
      </c>
      <c r="C458" s="23" t="s">
        <v>6874</v>
      </c>
      <c r="D458" s="23" t="s">
        <v>1187</v>
      </c>
      <c r="E458" s="23">
        <v>1</v>
      </c>
      <c r="F458" s="24">
        <v>750</v>
      </c>
      <c r="G458" s="23">
        <v>420</v>
      </c>
      <c r="H458" s="23" t="s">
        <v>8087</v>
      </c>
      <c r="I458" s="174"/>
      <c r="J458" s="23" t="s">
        <v>4935</v>
      </c>
      <c r="K458" s="25" t="s">
        <v>5726</v>
      </c>
      <c r="L458" s="25"/>
      <c r="M458" s="143"/>
      <c r="N458" s="143"/>
      <c r="O458" s="45"/>
      <c r="P458" s="140"/>
      <c r="Q458" s="46"/>
    </row>
    <row r="459" spans="1:17" ht="38.25">
      <c r="A459" s="23">
        <v>455</v>
      </c>
      <c r="B459" s="23" t="s">
        <v>3576</v>
      </c>
      <c r="C459" s="23" t="s">
        <v>6874</v>
      </c>
      <c r="D459" s="23" t="s">
        <v>1187</v>
      </c>
      <c r="E459" s="23">
        <v>1</v>
      </c>
      <c r="F459" s="24">
        <v>1080</v>
      </c>
      <c r="G459" s="23">
        <v>336</v>
      </c>
      <c r="H459" s="23" t="s">
        <v>8076</v>
      </c>
      <c r="I459" s="174"/>
      <c r="J459" s="23" t="s">
        <v>4935</v>
      </c>
      <c r="K459" s="25" t="s">
        <v>5726</v>
      </c>
      <c r="L459" s="25"/>
      <c r="M459" s="143"/>
      <c r="N459" s="143"/>
      <c r="O459" s="45"/>
      <c r="P459" s="140"/>
      <c r="Q459" s="46"/>
    </row>
    <row r="460" spans="1:17" ht="38.25">
      <c r="A460" s="23">
        <v>456</v>
      </c>
      <c r="B460" s="23" t="s">
        <v>8039</v>
      </c>
      <c r="C460" s="23" t="s">
        <v>6874</v>
      </c>
      <c r="D460" s="23" t="s">
        <v>1187</v>
      </c>
      <c r="E460" s="23" t="s">
        <v>8163</v>
      </c>
      <c r="F460" s="24">
        <v>2000</v>
      </c>
      <c r="G460" s="23">
        <v>136</v>
      </c>
      <c r="H460" s="23" t="s">
        <v>8076</v>
      </c>
      <c r="I460" s="27"/>
      <c r="J460" s="23" t="s">
        <v>4935</v>
      </c>
      <c r="K460" s="25" t="s">
        <v>5726</v>
      </c>
      <c r="L460" s="25"/>
      <c r="M460" s="143"/>
      <c r="N460" s="143"/>
      <c r="O460" s="45"/>
      <c r="P460" s="140"/>
      <c r="Q460" s="46"/>
    </row>
    <row r="461" spans="1:17" ht="25.5">
      <c r="A461" s="23">
        <v>457</v>
      </c>
      <c r="B461" s="23" t="s">
        <v>8040</v>
      </c>
      <c r="C461" s="23" t="s">
        <v>6874</v>
      </c>
      <c r="D461" s="23" t="s">
        <v>1187</v>
      </c>
      <c r="E461" s="23" t="s">
        <v>8163</v>
      </c>
      <c r="F461" s="24">
        <v>2000</v>
      </c>
      <c r="G461" s="23">
        <v>40</v>
      </c>
      <c r="H461" s="23" t="s">
        <v>8076</v>
      </c>
      <c r="I461" s="174"/>
      <c r="J461" s="23" t="s">
        <v>4935</v>
      </c>
      <c r="K461" s="25" t="s">
        <v>5726</v>
      </c>
      <c r="L461" s="25"/>
      <c r="M461" s="143"/>
      <c r="N461" s="143"/>
      <c r="O461" s="45"/>
      <c r="P461" s="140"/>
      <c r="Q461" s="46"/>
    </row>
    <row r="462" spans="1:17" ht="38.25">
      <c r="A462" s="23">
        <v>458</v>
      </c>
      <c r="B462" s="23" t="s">
        <v>8041</v>
      </c>
      <c r="C462" s="23" t="s">
        <v>1774</v>
      </c>
      <c r="D462" s="23" t="s">
        <v>1162</v>
      </c>
      <c r="E462" s="23">
        <v>1</v>
      </c>
      <c r="F462" s="24">
        <v>1030</v>
      </c>
      <c r="G462" s="23">
        <v>472</v>
      </c>
      <c r="H462" s="23" t="s">
        <v>2161</v>
      </c>
      <c r="I462" s="174"/>
      <c r="J462" s="23" t="s">
        <v>60</v>
      </c>
      <c r="K462" s="25" t="s">
        <v>5726</v>
      </c>
      <c r="L462" s="25"/>
      <c r="M462" s="143"/>
      <c r="N462" s="143"/>
      <c r="O462" s="45"/>
      <c r="P462" s="140"/>
      <c r="Q462" s="46"/>
    </row>
    <row r="463" spans="1:17" ht="25.5">
      <c r="A463" s="23">
        <v>459</v>
      </c>
      <c r="B463" s="23" t="s">
        <v>1775</v>
      </c>
      <c r="C463" s="23" t="s">
        <v>6860</v>
      </c>
      <c r="D463" s="23" t="s">
        <v>1162</v>
      </c>
      <c r="E463" s="23">
        <v>1</v>
      </c>
      <c r="F463" s="24">
        <v>1030</v>
      </c>
      <c r="G463" s="23">
        <v>224</v>
      </c>
      <c r="H463" s="23" t="s">
        <v>8087</v>
      </c>
      <c r="I463" s="174"/>
      <c r="J463" s="23" t="s">
        <v>1193</v>
      </c>
      <c r="K463" s="25" t="s">
        <v>5726</v>
      </c>
      <c r="L463" s="25"/>
      <c r="M463" s="143"/>
      <c r="N463" s="143"/>
      <c r="O463" s="45"/>
      <c r="P463" s="140"/>
      <c r="Q463" s="46"/>
    </row>
    <row r="464" spans="1:17" ht="25.5">
      <c r="A464" s="23">
        <v>460</v>
      </c>
      <c r="B464" s="23" t="s">
        <v>1776</v>
      </c>
      <c r="C464" s="23" t="s">
        <v>1777</v>
      </c>
      <c r="D464" s="23" t="s">
        <v>1187</v>
      </c>
      <c r="E464" s="23" t="s">
        <v>8163</v>
      </c>
      <c r="F464" s="24">
        <v>550</v>
      </c>
      <c r="G464" s="23">
        <v>228</v>
      </c>
      <c r="H464" s="23" t="s">
        <v>8087</v>
      </c>
      <c r="I464" s="174"/>
      <c r="J464" s="23" t="s">
        <v>1193</v>
      </c>
      <c r="K464" s="25" t="s">
        <v>5726</v>
      </c>
      <c r="L464" s="25"/>
      <c r="M464" s="143"/>
      <c r="N464" s="143"/>
      <c r="O464" s="45"/>
      <c r="P464" s="140"/>
      <c r="Q464" s="46"/>
    </row>
    <row r="465" spans="1:17" ht="25.5">
      <c r="A465" s="23">
        <v>461</v>
      </c>
      <c r="B465" s="23" t="s">
        <v>8049</v>
      </c>
      <c r="C465" s="23" t="s">
        <v>8050</v>
      </c>
      <c r="D465" s="23" t="s">
        <v>1187</v>
      </c>
      <c r="E465" s="23">
        <v>1</v>
      </c>
      <c r="F465" s="24">
        <v>510</v>
      </c>
      <c r="G465" s="23">
        <v>264</v>
      </c>
      <c r="H465" s="23" t="s">
        <v>8087</v>
      </c>
      <c r="I465" s="174"/>
      <c r="J465" s="23" t="s">
        <v>70</v>
      </c>
      <c r="K465" s="25" t="s">
        <v>5726</v>
      </c>
      <c r="L465" s="25"/>
      <c r="M465" s="143"/>
      <c r="N465" s="143"/>
      <c r="O465" s="45"/>
      <c r="P465" s="140"/>
      <c r="Q465" s="46"/>
    </row>
    <row r="466" spans="1:17" ht="38.25">
      <c r="A466" s="23">
        <v>462</v>
      </c>
      <c r="B466" s="23" t="s">
        <v>8056</v>
      </c>
      <c r="C466" s="23" t="s">
        <v>6874</v>
      </c>
      <c r="D466" s="23" t="s">
        <v>1187</v>
      </c>
      <c r="E466" s="23">
        <v>1</v>
      </c>
      <c r="F466" s="24">
        <v>970</v>
      </c>
      <c r="G466" s="23">
        <v>28</v>
      </c>
      <c r="H466" s="23" t="s">
        <v>8076</v>
      </c>
      <c r="I466" s="174"/>
      <c r="J466" s="23" t="s">
        <v>4935</v>
      </c>
      <c r="K466" s="25" t="s">
        <v>5726</v>
      </c>
      <c r="L466" s="25"/>
      <c r="M466" s="143"/>
      <c r="N466" s="143"/>
      <c r="O466" s="45"/>
      <c r="P466" s="140"/>
      <c r="Q466" s="46"/>
    </row>
    <row r="467" spans="1:17" ht="89.25">
      <c r="A467" s="23">
        <v>463</v>
      </c>
      <c r="B467" s="23" t="s">
        <v>10281</v>
      </c>
      <c r="C467" s="23" t="s">
        <v>10282</v>
      </c>
      <c r="D467" s="23" t="s">
        <v>1162</v>
      </c>
      <c r="E467" s="23">
        <v>1</v>
      </c>
      <c r="F467" s="24">
        <v>500</v>
      </c>
      <c r="G467" s="23">
        <v>176</v>
      </c>
      <c r="H467" s="23" t="s">
        <v>8087</v>
      </c>
      <c r="I467" s="174"/>
      <c r="J467" s="23" t="s">
        <v>60</v>
      </c>
      <c r="K467" s="29" t="s">
        <v>5726</v>
      </c>
      <c r="L467" s="29"/>
      <c r="M467" s="143"/>
      <c r="N467" s="143"/>
      <c r="O467" s="45"/>
      <c r="P467" s="140"/>
      <c r="Q467" s="46"/>
    </row>
    <row r="468" spans="1:17" ht="51">
      <c r="A468" s="23">
        <v>464</v>
      </c>
      <c r="B468" s="23" t="s">
        <v>7806</v>
      </c>
      <c r="C468" s="23" t="s">
        <v>7807</v>
      </c>
      <c r="D468" s="23" t="s">
        <v>1162</v>
      </c>
      <c r="E468" s="23">
        <v>1</v>
      </c>
      <c r="F468" s="24">
        <v>1000</v>
      </c>
      <c r="G468" s="23">
        <v>276</v>
      </c>
      <c r="H468" s="23" t="s">
        <v>8087</v>
      </c>
      <c r="I468" s="174"/>
      <c r="J468" s="23" t="s">
        <v>60</v>
      </c>
      <c r="K468" s="25" t="s">
        <v>5726</v>
      </c>
      <c r="L468" s="25"/>
      <c r="M468" s="143"/>
      <c r="N468" s="143"/>
      <c r="O468" s="45"/>
      <c r="P468" s="140"/>
      <c r="Q468" s="46"/>
    </row>
    <row r="469" spans="1:17" ht="51">
      <c r="A469" s="23">
        <v>465</v>
      </c>
      <c r="B469" s="23" t="s">
        <v>7290</v>
      </c>
      <c r="C469" s="23" t="s">
        <v>10568</v>
      </c>
      <c r="D469" s="23" t="s">
        <v>1162</v>
      </c>
      <c r="E469" s="23">
        <v>1</v>
      </c>
      <c r="F469" s="24">
        <v>1000</v>
      </c>
      <c r="G469" s="23">
        <v>316</v>
      </c>
      <c r="H469" s="23" t="s">
        <v>8087</v>
      </c>
      <c r="I469" s="174"/>
      <c r="J469" s="23" t="s">
        <v>60</v>
      </c>
      <c r="K469" s="25" t="s">
        <v>5726</v>
      </c>
      <c r="L469" s="25"/>
      <c r="M469" s="143"/>
      <c r="N469" s="143"/>
      <c r="O469" s="45"/>
      <c r="P469" s="140"/>
      <c r="Q469" s="46"/>
    </row>
    <row r="470" spans="1:17" ht="76.5">
      <c r="A470" s="23">
        <v>466</v>
      </c>
      <c r="B470" s="23" t="s">
        <v>7798</v>
      </c>
      <c r="C470" s="23" t="s">
        <v>7799</v>
      </c>
      <c r="D470" s="23" t="s">
        <v>1162</v>
      </c>
      <c r="E470" s="23">
        <v>1</v>
      </c>
      <c r="F470" s="24">
        <v>500</v>
      </c>
      <c r="G470" s="23">
        <v>120</v>
      </c>
      <c r="H470" s="23" t="s">
        <v>7800</v>
      </c>
      <c r="I470" s="174"/>
      <c r="J470" s="23" t="s">
        <v>60</v>
      </c>
      <c r="K470" s="25" t="s">
        <v>5726</v>
      </c>
      <c r="L470" s="25"/>
      <c r="M470" s="143"/>
      <c r="N470" s="143"/>
      <c r="O470" s="45"/>
      <c r="P470" s="140"/>
      <c r="Q470" s="46"/>
    </row>
    <row r="471" spans="1:17" ht="38.25">
      <c r="A471" s="23">
        <v>467</v>
      </c>
      <c r="B471" s="23" t="s">
        <v>4982</v>
      </c>
      <c r="C471" s="23" t="s">
        <v>4983</v>
      </c>
      <c r="D471" s="23" t="s">
        <v>4984</v>
      </c>
      <c r="E471" s="23" t="s">
        <v>8163</v>
      </c>
      <c r="F471" s="24">
        <v>300</v>
      </c>
      <c r="G471" s="23">
        <v>916</v>
      </c>
      <c r="H471" s="23" t="s">
        <v>2161</v>
      </c>
      <c r="I471" s="174"/>
      <c r="J471" s="23" t="s">
        <v>2724</v>
      </c>
      <c r="K471" s="25" t="s">
        <v>5726</v>
      </c>
      <c r="L471" s="25"/>
      <c r="M471" s="143"/>
      <c r="N471" s="143"/>
      <c r="O471" s="45"/>
      <c r="P471" s="140"/>
      <c r="Q471" s="46"/>
    </row>
    <row r="472" spans="1:17" ht="38.25">
      <c r="A472" s="23">
        <v>468</v>
      </c>
      <c r="B472" s="23" t="s">
        <v>3845</v>
      </c>
      <c r="C472" s="23" t="s">
        <v>3846</v>
      </c>
      <c r="D472" s="23" t="s">
        <v>4984</v>
      </c>
      <c r="E472" s="23">
        <v>1</v>
      </c>
      <c r="F472" s="24">
        <v>1000</v>
      </c>
      <c r="G472" s="23">
        <v>388</v>
      </c>
      <c r="H472" s="23" t="s">
        <v>8087</v>
      </c>
      <c r="I472" s="174"/>
      <c r="J472" s="23" t="s">
        <v>2724</v>
      </c>
      <c r="K472" s="25" t="s">
        <v>5726</v>
      </c>
      <c r="L472" s="25"/>
      <c r="M472" s="143"/>
      <c r="N472" s="143"/>
      <c r="O472" s="45"/>
      <c r="P472" s="140"/>
      <c r="Q472" s="46"/>
    </row>
    <row r="473" spans="1:17" ht="25.5">
      <c r="A473" s="23">
        <v>469</v>
      </c>
      <c r="B473" s="23" t="s">
        <v>2681</v>
      </c>
      <c r="C473" s="23" t="s">
        <v>3865</v>
      </c>
      <c r="D473" s="23" t="s">
        <v>1187</v>
      </c>
      <c r="E473" s="23">
        <v>1</v>
      </c>
      <c r="F473" s="24">
        <v>1000</v>
      </c>
      <c r="G473" s="23">
        <v>408</v>
      </c>
      <c r="H473" s="23" t="s">
        <v>8087</v>
      </c>
      <c r="I473" s="174"/>
      <c r="J473" s="23" t="s">
        <v>2724</v>
      </c>
      <c r="K473" s="25" t="s">
        <v>5726</v>
      </c>
      <c r="L473" s="25"/>
      <c r="M473" s="143"/>
      <c r="N473" s="143"/>
      <c r="O473" s="45"/>
      <c r="P473" s="140"/>
      <c r="Q473" s="46"/>
    </row>
    <row r="474" spans="1:17" ht="25.5">
      <c r="A474" s="23">
        <v>470</v>
      </c>
      <c r="B474" s="23" t="s">
        <v>9773</v>
      </c>
      <c r="C474" s="23" t="s">
        <v>6874</v>
      </c>
      <c r="D474" s="23" t="s">
        <v>10321</v>
      </c>
      <c r="E474" s="23">
        <v>1</v>
      </c>
      <c r="F474" s="24">
        <v>2000</v>
      </c>
      <c r="G474" s="23">
        <v>350</v>
      </c>
      <c r="H474" s="23" t="s">
        <v>8076</v>
      </c>
      <c r="I474" s="174"/>
      <c r="J474" s="23" t="s">
        <v>5629</v>
      </c>
      <c r="K474" s="25" t="s">
        <v>5726</v>
      </c>
      <c r="L474" s="25"/>
      <c r="M474" s="143"/>
      <c r="N474" s="143"/>
      <c r="O474" s="45"/>
      <c r="P474" s="140"/>
      <c r="Q474" s="46"/>
    </row>
    <row r="475" spans="1:17" ht="38.25">
      <c r="A475" s="23">
        <v>471</v>
      </c>
      <c r="B475" s="23" t="s">
        <v>9149</v>
      </c>
      <c r="C475" s="23" t="s">
        <v>9150</v>
      </c>
      <c r="D475" s="23" t="s">
        <v>1162</v>
      </c>
      <c r="E475" s="23">
        <v>1</v>
      </c>
      <c r="F475" s="24">
        <v>1000</v>
      </c>
      <c r="G475" s="23">
        <v>388</v>
      </c>
      <c r="H475" s="23" t="s">
        <v>8087</v>
      </c>
      <c r="I475" s="174"/>
      <c r="J475" s="23" t="s">
        <v>60</v>
      </c>
      <c r="K475" s="25" t="s">
        <v>9151</v>
      </c>
      <c r="L475" s="25"/>
      <c r="M475" s="143"/>
      <c r="N475" s="143"/>
      <c r="O475" s="45"/>
      <c r="P475" s="140"/>
      <c r="Q475" s="46"/>
    </row>
    <row r="476" spans="1:17" ht="25.5">
      <c r="A476" s="23">
        <v>472</v>
      </c>
      <c r="B476" s="23" t="s">
        <v>9154</v>
      </c>
      <c r="C476" s="23" t="s">
        <v>9155</v>
      </c>
      <c r="D476" s="23" t="s">
        <v>1162</v>
      </c>
      <c r="E476" s="23" t="s">
        <v>8163</v>
      </c>
      <c r="F476" s="24">
        <v>1000</v>
      </c>
      <c r="G476" s="23">
        <v>240</v>
      </c>
      <c r="H476" s="23" t="s">
        <v>8087</v>
      </c>
      <c r="I476" s="174"/>
      <c r="J476" s="23" t="s">
        <v>1193</v>
      </c>
      <c r="K476" s="25" t="s">
        <v>9151</v>
      </c>
      <c r="L476" s="25"/>
      <c r="M476" s="143"/>
      <c r="N476" s="143"/>
      <c r="O476" s="45"/>
      <c r="P476" s="140"/>
      <c r="Q476" s="46"/>
    </row>
    <row r="477" spans="1:17" ht="25.5">
      <c r="A477" s="23">
        <v>473</v>
      </c>
      <c r="B477" s="23" t="s">
        <v>9158</v>
      </c>
      <c r="C477" s="23" t="s">
        <v>9159</v>
      </c>
      <c r="D477" s="23" t="s">
        <v>1187</v>
      </c>
      <c r="E477" s="23" t="s">
        <v>8163</v>
      </c>
      <c r="F477" s="24">
        <v>600</v>
      </c>
      <c r="G477" s="23">
        <v>256</v>
      </c>
      <c r="H477" s="23" t="s">
        <v>8076</v>
      </c>
      <c r="I477" s="174"/>
      <c r="J477" s="23" t="s">
        <v>1193</v>
      </c>
      <c r="K477" s="25" t="s">
        <v>9151</v>
      </c>
      <c r="L477" s="25"/>
      <c r="M477" s="143"/>
      <c r="N477" s="143"/>
      <c r="O477" s="45"/>
      <c r="P477" s="140"/>
      <c r="Q477" s="46"/>
    </row>
    <row r="478" spans="1:17" ht="25.5">
      <c r="A478" s="23">
        <v>474</v>
      </c>
      <c r="B478" s="23" t="s">
        <v>9160</v>
      </c>
      <c r="C478" s="23" t="s">
        <v>9161</v>
      </c>
      <c r="D478" s="23" t="s">
        <v>1187</v>
      </c>
      <c r="E478" s="23" t="s">
        <v>8163</v>
      </c>
      <c r="F478" s="24">
        <v>880</v>
      </c>
      <c r="G478" s="23">
        <v>88</v>
      </c>
      <c r="H478" s="23" t="s">
        <v>8076</v>
      </c>
      <c r="I478" s="174"/>
      <c r="J478" s="23" t="s">
        <v>1193</v>
      </c>
      <c r="K478" s="25" t="s">
        <v>9151</v>
      </c>
      <c r="L478" s="25"/>
      <c r="M478" s="143"/>
      <c r="N478" s="143"/>
      <c r="O478" s="45"/>
      <c r="P478" s="140"/>
      <c r="Q478" s="46"/>
    </row>
    <row r="479" spans="1:17" ht="38.25">
      <c r="A479" s="23">
        <v>475</v>
      </c>
      <c r="B479" s="23" t="s">
        <v>4523</v>
      </c>
      <c r="C479" s="23" t="s">
        <v>6874</v>
      </c>
      <c r="D479" s="23" t="s">
        <v>1187</v>
      </c>
      <c r="E479" s="23" t="s">
        <v>8163</v>
      </c>
      <c r="F479" s="24">
        <v>500</v>
      </c>
      <c r="G479" s="23">
        <v>84</v>
      </c>
      <c r="H479" s="23" t="s">
        <v>8076</v>
      </c>
      <c r="I479" s="174"/>
      <c r="J479" s="23" t="s">
        <v>4935</v>
      </c>
      <c r="K479" s="25" t="s">
        <v>9151</v>
      </c>
      <c r="L479" s="25"/>
      <c r="M479" s="143"/>
      <c r="N479" s="143"/>
      <c r="O479" s="45"/>
      <c r="P479" s="140"/>
      <c r="Q479" s="46"/>
    </row>
    <row r="480" spans="1:17" ht="51">
      <c r="A480" s="23">
        <v>476</v>
      </c>
      <c r="B480" s="23" t="s">
        <v>646</v>
      </c>
      <c r="C480" s="23" t="s">
        <v>8047</v>
      </c>
      <c r="D480" s="23" t="s">
        <v>1187</v>
      </c>
      <c r="E480" s="23">
        <v>1</v>
      </c>
      <c r="F480" s="24">
        <v>790</v>
      </c>
      <c r="G480" s="23">
        <v>200</v>
      </c>
      <c r="H480" s="23" t="s">
        <v>4478</v>
      </c>
      <c r="I480" s="174"/>
      <c r="J480" s="23" t="s">
        <v>4978</v>
      </c>
      <c r="K480" s="25" t="s">
        <v>9151</v>
      </c>
      <c r="L480" s="25"/>
      <c r="M480" s="141"/>
      <c r="N480" s="141"/>
      <c r="O480" s="45"/>
      <c r="P480" s="140"/>
      <c r="Q480" s="46"/>
    </row>
    <row r="481" spans="1:17" ht="25.5">
      <c r="A481" s="23">
        <v>477</v>
      </c>
      <c r="B481" s="23" t="s">
        <v>8051</v>
      </c>
      <c r="C481" s="23" t="s">
        <v>5249</v>
      </c>
      <c r="D481" s="23" t="s">
        <v>1187</v>
      </c>
      <c r="E481" s="23">
        <v>1</v>
      </c>
      <c r="F481" s="24">
        <v>1050</v>
      </c>
      <c r="G481" s="23">
        <v>488</v>
      </c>
      <c r="H481" s="23" t="s">
        <v>2161</v>
      </c>
      <c r="I481" s="174"/>
      <c r="J481" s="23" t="s">
        <v>4935</v>
      </c>
      <c r="K481" s="25" t="s">
        <v>9151</v>
      </c>
      <c r="L481" s="25"/>
      <c r="M481" s="143"/>
      <c r="N481" s="143"/>
      <c r="O481" s="45"/>
      <c r="P481" s="140"/>
      <c r="Q481" s="46"/>
    </row>
    <row r="482" spans="1:17" ht="25.5">
      <c r="A482" s="23">
        <v>478</v>
      </c>
      <c r="B482" s="23" t="s">
        <v>8052</v>
      </c>
      <c r="C482" s="23" t="s">
        <v>6874</v>
      </c>
      <c r="D482" s="23" t="s">
        <v>1187</v>
      </c>
      <c r="E482" s="23">
        <v>1</v>
      </c>
      <c r="F482" s="24">
        <v>770</v>
      </c>
      <c r="G482" s="23">
        <v>560</v>
      </c>
      <c r="H482" s="23" t="s">
        <v>2161</v>
      </c>
      <c r="I482" s="174"/>
      <c r="J482" s="23" t="s">
        <v>4935</v>
      </c>
      <c r="K482" s="25" t="s">
        <v>9151</v>
      </c>
      <c r="L482" s="25"/>
      <c r="M482" s="143"/>
      <c r="N482" s="143"/>
      <c r="O482" s="45"/>
      <c r="P482" s="140"/>
      <c r="Q482" s="46"/>
    </row>
    <row r="483" spans="1:17" ht="51">
      <c r="A483" s="23">
        <v>479</v>
      </c>
      <c r="B483" s="23" t="s">
        <v>8053</v>
      </c>
      <c r="C483" s="23" t="s">
        <v>6874</v>
      </c>
      <c r="D483" s="23" t="s">
        <v>1187</v>
      </c>
      <c r="E483" s="23" t="s">
        <v>8163</v>
      </c>
      <c r="F483" s="24">
        <v>600</v>
      </c>
      <c r="G483" s="23">
        <v>212</v>
      </c>
      <c r="H483" s="23" t="s">
        <v>8076</v>
      </c>
      <c r="I483" s="174"/>
      <c r="J483" s="23" t="s">
        <v>4935</v>
      </c>
      <c r="K483" s="25" t="s">
        <v>9151</v>
      </c>
      <c r="L483" s="25"/>
      <c r="M483" s="143"/>
      <c r="N483" s="143"/>
      <c r="O483" s="45"/>
      <c r="P483" s="140"/>
      <c r="Q483" s="46"/>
    </row>
    <row r="484" spans="1:17">
      <c r="A484" s="23">
        <v>480</v>
      </c>
      <c r="B484" s="23" t="s">
        <v>8054</v>
      </c>
      <c r="C484" s="23" t="s">
        <v>6874</v>
      </c>
      <c r="D484" s="23" t="s">
        <v>1187</v>
      </c>
      <c r="E484" s="23" t="s">
        <v>8163</v>
      </c>
      <c r="F484" s="24">
        <v>1000</v>
      </c>
      <c r="G484" s="23">
        <v>64</v>
      </c>
      <c r="H484" s="23" t="s">
        <v>8076</v>
      </c>
      <c r="I484" s="174"/>
      <c r="J484" s="23" t="s">
        <v>4935</v>
      </c>
      <c r="K484" s="25" t="s">
        <v>9151</v>
      </c>
      <c r="L484" s="25"/>
      <c r="M484" s="143"/>
      <c r="N484" s="143"/>
      <c r="O484" s="45"/>
      <c r="P484" s="140"/>
      <c r="Q484" s="46"/>
    </row>
    <row r="485" spans="1:17">
      <c r="A485" s="23">
        <v>481</v>
      </c>
      <c r="B485" s="23" t="s">
        <v>8055</v>
      </c>
      <c r="C485" s="23" t="s">
        <v>6874</v>
      </c>
      <c r="D485" s="23" t="s">
        <v>1187</v>
      </c>
      <c r="E485" s="23" t="s">
        <v>8163</v>
      </c>
      <c r="F485" s="24">
        <v>1000</v>
      </c>
      <c r="G485" s="23">
        <v>40</v>
      </c>
      <c r="H485" s="23" t="s">
        <v>8076</v>
      </c>
      <c r="I485" s="174"/>
      <c r="J485" s="23" t="s">
        <v>4935</v>
      </c>
      <c r="K485" s="25" t="s">
        <v>9151</v>
      </c>
      <c r="L485" s="25"/>
      <c r="M485" s="143"/>
      <c r="N485" s="143"/>
      <c r="O485" s="45"/>
      <c r="P485" s="140"/>
      <c r="Q485" s="46"/>
    </row>
    <row r="486" spans="1:17">
      <c r="A486" s="23">
        <v>482</v>
      </c>
      <c r="B486" s="23" t="s">
        <v>8057</v>
      </c>
      <c r="C486" s="23" t="s">
        <v>6874</v>
      </c>
      <c r="D486" s="23" t="s">
        <v>1187</v>
      </c>
      <c r="E486" s="23" t="s">
        <v>8163</v>
      </c>
      <c r="F486" s="24">
        <v>1000</v>
      </c>
      <c r="G486" s="23">
        <v>140</v>
      </c>
      <c r="H486" s="23" t="s">
        <v>8076</v>
      </c>
      <c r="I486" s="174"/>
      <c r="J486" s="23" t="s">
        <v>4935</v>
      </c>
      <c r="K486" s="25" t="s">
        <v>9151</v>
      </c>
      <c r="L486" s="25"/>
      <c r="M486" s="143"/>
      <c r="N486" s="143"/>
      <c r="O486" s="45"/>
      <c r="P486" s="140"/>
      <c r="Q486" s="46"/>
    </row>
    <row r="487" spans="1:17" ht="38.25">
      <c r="A487" s="23">
        <v>483</v>
      </c>
      <c r="B487" s="23" t="s">
        <v>8058</v>
      </c>
      <c r="C487" s="23" t="s">
        <v>6874</v>
      </c>
      <c r="D487" s="23" t="s">
        <v>1187</v>
      </c>
      <c r="E487" s="23">
        <v>1</v>
      </c>
      <c r="F487" s="24">
        <v>1250</v>
      </c>
      <c r="G487" s="23">
        <v>216</v>
      </c>
      <c r="H487" s="23" t="s">
        <v>8076</v>
      </c>
      <c r="I487" s="174"/>
      <c r="J487" s="23" t="s">
        <v>4935</v>
      </c>
      <c r="K487" s="25" t="s">
        <v>9151</v>
      </c>
      <c r="L487" s="25"/>
      <c r="M487" s="143"/>
      <c r="N487" s="143"/>
      <c r="O487" s="45"/>
      <c r="P487" s="140"/>
      <c r="Q487" s="46"/>
    </row>
    <row r="488" spans="1:17" ht="25.5">
      <c r="A488" s="23">
        <v>484</v>
      </c>
      <c r="B488" s="23" t="s">
        <v>8059</v>
      </c>
      <c r="C488" s="23" t="s">
        <v>8060</v>
      </c>
      <c r="D488" s="23" t="s">
        <v>9059</v>
      </c>
      <c r="E488" s="23">
        <v>1</v>
      </c>
      <c r="F488" s="24">
        <v>2600</v>
      </c>
      <c r="G488" s="23">
        <v>520</v>
      </c>
      <c r="H488" s="23" t="s">
        <v>238</v>
      </c>
      <c r="I488" s="174"/>
      <c r="J488" s="23" t="s">
        <v>1193</v>
      </c>
      <c r="K488" s="25" t="s">
        <v>9151</v>
      </c>
      <c r="L488" s="25"/>
      <c r="M488" s="143"/>
      <c r="N488" s="143"/>
      <c r="O488" s="45"/>
      <c r="P488" s="140"/>
      <c r="Q488" s="46"/>
    </row>
    <row r="489" spans="1:17" ht="25.5">
      <c r="A489" s="23">
        <v>485</v>
      </c>
      <c r="B489" s="23" t="s">
        <v>8061</v>
      </c>
      <c r="C489" s="23" t="s">
        <v>8060</v>
      </c>
      <c r="D489" s="23" t="s">
        <v>9059</v>
      </c>
      <c r="E489" s="23">
        <v>1</v>
      </c>
      <c r="F489" s="24">
        <v>3000</v>
      </c>
      <c r="G489" s="23"/>
      <c r="H489" s="23"/>
      <c r="I489" s="174"/>
      <c r="J489" s="23" t="s">
        <v>1193</v>
      </c>
      <c r="K489" s="25" t="s">
        <v>9151</v>
      </c>
      <c r="L489" s="25"/>
      <c r="M489" s="143"/>
      <c r="N489" s="143"/>
      <c r="O489" s="45"/>
      <c r="P489" s="140"/>
      <c r="Q489" s="46"/>
    </row>
    <row r="490" spans="1:17" ht="38.25">
      <c r="A490" s="23">
        <v>486</v>
      </c>
      <c r="B490" s="23" t="s">
        <v>8062</v>
      </c>
      <c r="C490" s="23" t="s">
        <v>8063</v>
      </c>
      <c r="D490" s="23" t="s">
        <v>1162</v>
      </c>
      <c r="E490" s="23">
        <v>1</v>
      </c>
      <c r="F490" s="24">
        <v>1200</v>
      </c>
      <c r="G490" s="23">
        <v>600</v>
      </c>
      <c r="H490" s="23" t="s">
        <v>8087</v>
      </c>
      <c r="I490" s="174"/>
      <c r="J490" s="23" t="s">
        <v>1193</v>
      </c>
      <c r="K490" s="25" t="s">
        <v>9151</v>
      </c>
      <c r="L490" s="25"/>
      <c r="M490" s="143"/>
      <c r="N490" s="143"/>
      <c r="O490" s="45"/>
      <c r="P490" s="140"/>
      <c r="Q490" s="46"/>
    </row>
    <row r="491" spans="1:17" ht="38.25">
      <c r="A491" s="23">
        <v>487</v>
      </c>
      <c r="B491" s="23" t="s">
        <v>8064</v>
      </c>
      <c r="C491" s="23" t="s">
        <v>8065</v>
      </c>
      <c r="D491" s="23" t="s">
        <v>1162</v>
      </c>
      <c r="E491" s="23">
        <v>1</v>
      </c>
      <c r="F491" s="24">
        <v>500</v>
      </c>
      <c r="G491" s="23">
        <v>512</v>
      </c>
      <c r="H491" s="23" t="s">
        <v>8087</v>
      </c>
      <c r="I491" s="174"/>
      <c r="J491" s="23" t="s">
        <v>1193</v>
      </c>
      <c r="K491" s="25" t="s">
        <v>9151</v>
      </c>
      <c r="L491" s="25"/>
      <c r="M491" s="143"/>
      <c r="N491" s="143"/>
      <c r="O491" s="45"/>
      <c r="P491" s="140"/>
      <c r="Q491" s="46"/>
    </row>
    <row r="492" spans="1:17" ht="51">
      <c r="A492" s="23">
        <v>488</v>
      </c>
      <c r="B492" s="23" t="s">
        <v>8091</v>
      </c>
      <c r="C492" s="23" t="s">
        <v>8092</v>
      </c>
      <c r="D492" s="23" t="s">
        <v>1187</v>
      </c>
      <c r="E492" s="23">
        <v>1</v>
      </c>
      <c r="F492" s="24">
        <v>670</v>
      </c>
      <c r="G492" s="23">
        <v>700</v>
      </c>
      <c r="H492" s="23" t="s">
        <v>1228</v>
      </c>
      <c r="I492" s="174"/>
      <c r="J492" s="23" t="s">
        <v>1193</v>
      </c>
      <c r="K492" s="25" t="s">
        <v>9151</v>
      </c>
      <c r="L492" s="25"/>
      <c r="M492" s="143"/>
      <c r="N492" s="143"/>
      <c r="O492" s="45"/>
      <c r="P492" s="140"/>
      <c r="Q492" s="46"/>
    </row>
    <row r="493" spans="1:17" ht="25.5">
      <c r="A493" s="23">
        <v>489</v>
      </c>
      <c r="B493" s="23" t="s">
        <v>10283</v>
      </c>
      <c r="C493" s="23" t="s">
        <v>8102</v>
      </c>
      <c r="D493" s="23" t="s">
        <v>1162</v>
      </c>
      <c r="E493" s="23">
        <v>1</v>
      </c>
      <c r="F493" s="24">
        <v>500</v>
      </c>
      <c r="G493" s="23">
        <v>252</v>
      </c>
      <c r="H493" s="23" t="s">
        <v>8087</v>
      </c>
      <c r="I493" s="174"/>
      <c r="J493" s="23" t="s">
        <v>1193</v>
      </c>
      <c r="K493" s="25" t="s">
        <v>9151</v>
      </c>
      <c r="L493" s="25"/>
      <c r="M493" s="143"/>
      <c r="N493" s="143"/>
      <c r="O493" s="45"/>
      <c r="P493" s="140"/>
      <c r="Q493" s="46"/>
    </row>
    <row r="494" spans="1:17" ht="25.5">
      <c r="A494" s="23">
        <v>490</v>
      </c>
      <c r="B494" s="23" t="s">
        <v>8103</v>
      </c>
      <c r="C494" s="23" t="s">
        <v>9734</v>
      </c>
      <c r="D494" s="23" t="s">
        <v>1187</v>
      </c>
      <c r="E494" s="23" t="s">
        <v>8163</v>
      </c>
      <c r="F494" s="24">
        <v>1260</v>
      </c>
      <c r="G494" s="23">
        <v>732</v>
      </c>
      <c r="H494" s="23" t="s">
        <v>2161</v>
      </c>
      <c r="I494" s="174"/>
      <c r="J494" s="23" t="s">
        <v>70</v>
      </c>
      <c r="K494" s="25" t="s">
        <v>9151</v>
      </c>
      <c r="L494" s="25"/>
      <c r="M494" s="143"/>
      <c r="N494" s="143"/>
      <c r="O494" s="45"/>
      <c r="P494" s="140"/>
      <c r="Q494" s="46"/>
    </row>
    <row r="495" spans="1:17" ht="38.25">
      <c r="A495" s="23">
        <v>491</v>
      </c>
      <c r="B495" s="23" t="s">
        <v>8104</v>
      </c>
      <c r="C495" s="23" t="s">
        <v>9148</v>
      </c>
      <c r="D495" s="23" t="s">
        <v>1162</v>
      </c>
      <c r="E495" s="23">
        <v>1</v>
      </c>
      <c r="F495" s="24">
        <v>300</v>
      </c>
      <c r="G495" s="23">
        <v>656</v>
      </c>
      <c r="H495" s="23" t="s">
        <v>2161</v>
      </c>
      <c r="I495" s="174"/>
      <c r="J495" s="23" t="s">
        <v>70</v>
      </c>
      <c r="K495" s="25" t="s">
        <v>9151</v>
      </c>
      <c r="L495" s="25"/>
      <c r="M495" s="143"/>
      <c r="N495" s="143"/>
      <c r="O495" s="45"/>
      <c r="P495" s="140"/>
      <c r="Q495" s="46"/>
    </row>
    <row r="496" spans="1:17" ht="38.25">
      <c r="A496" s="23">
        <v>492</v>
      </c>
      <c r="B496" s="23" t="s">
        <v>8105</v>
      </c>
      <c r="C496" s="23" t="s">
        <v>8106</v>
      </c>
      <c r="D496" s="23" t="s">
        <v>1187</v>
      </c>
      <c r="E496" s="23">
        <v>1</v>
      </c>
      <c r="F496" s="24">
        <v>1000</v>
      </c>
      <c r="G496" s="23">
        <v>420</v>
      </c>
      <c r="H496" s="23" t="s">
        <v>1228</v>
      </c>
      <c r="I496" s="174"/>
      <c r="J496" s="23" t="s">
        <v>1188</v>
      </c>
      <c r="K496" s="25" t="s">
        <v>9151</v>
      </c>
      <c r="L496" s="25"/>
      <c r="M496" s="143"/>
      <c r="N496" s="143"/>
      <c r="O496" s="45"/>
      <c r="P496" s="140"/>
      <c r="Q496" s="46"/>
    </row>
    <row r="497" spans="1:17" ht="38.25">
      <c r="A497" s="23">
        <v>493</v>
      </c>
      <c r="B497" s="23" t="s">
        <v>9472</v>
      </c>
      <c r="C497" s="23" t="s">
        <v>9473</v>
      </c>
      <c r="D497" s="23" t="s">
        <v>1187</v>
      </c>
      <c r="E497" s="23" t="s">
        <v>8163</v>
      </c>
      <c r="F497" s="24">
        <v>1000</v>
      </c>
      <c r="G497" s="23">
        <v>672</v>
      </c>
      <c r="H497" s="23" t="s">
        <v>8087</v>
      </c>
      <c r="I497" s="174"/>
      <c r="J497" s="23" t="s">
        <v>1188</v>
      </c>
      <c r="K497" s="25" t="s">
        <v>9151</v>
      </c>
      <c r="L497" s="25"/>
      <c r="M497" s="143"/>
      <c r="N497" s="143"/>
      <c r="O497" s="45"/>
      <c r="P497" s="140"/>
      <c r="Q497" s="46"/>
    </row>
    <row r="498" spans="1:17" ht="63.75">
      <c r="A498" s="23">
        <v>494</v>
      </c>
      <c r="B498" s="23" t="s">
        <v>9474</v>
      </c>
      <c r="C498" s="23" t="s">
        <v>11700</v>
      </c>
      <c r="D498" s="23" t="s">
        <v>1162</v>
      </c>
      <c r="E498" s="23">
        <v>1</v>
      </c>
      <c r="F498" s="24">
        <v>5000</v>
      </c>
      <c r="G498" s="23">
        <v>476</v>
      </c>
      <c r="H498" s="23" t="s">
        <v>8087</v>
      </c>
      <c r="I498" s="174"/>
      <c r="J498" s="23" t="s">
        <v>1188</v>
      </c>
      <c r="K498" s="25" t="s">
        <v>9151</v>
      </c>
      <c r="L498" s="25"/>
      <c r="M498" s="143"/>
      <c r="N498" s="143"/>
      <c r="O498" s="45"/>
      <c r="P498" s="140"/>
      <c r="Q498" s="46"/>
    </row>
    <row r="499" spans="1:17" ht="38.25">
      <c r="A499" s="23">
        <v>495</v>
      </c>
      <c r="B499" s="23" t="s">
        <v>11701</v>
      </c>
      <c r="C499" s="23" t="s">
        <v>11702</v>
      </c>
      <c r="D499" s="23" t="s">
        <v>9059</v>
      </c>
      <c r="E499" s="23">
        <v>2</v>
      </c>
      <c r="F499" s="24">
        <v>1700</v>
      </c>
      <c r="G499" s="23">
        <v>196</v>
      </c>
      <c r="H499" s="23" t="s">
        <v>8087</v>
      </c>
      <c r="I499" s="174"/>
      <c r="J499" s="23" t="s">
        <v>70</v>
      </c>
      <c r="K499" s="25" t="s">
        <v>9151</v>
      </c>
      <c r="L499" s="25"/>
      <c r="M499" s="143"/>
      <c r="N499" s="143"/>
      <c r="O499" s="45"/>
      <c r="P499" s="140"/>
      <c r="Q499" s="46"/>
    </row>
    <row r="500" spans="1:17" ht="63.75">
      <c r="A500" s="23">
        <v>496</v>
      </c>
      <c r="B500" s="23" t="s">
        <v>10328</v>
      </c>
      <c r="C500" s="23" t="s">
        <v>10329</v>
      </c>
      <c r="D500" s="23" t="s">
        <v>1187</v>
      </c>
      <c r="E500" s="23">
        <v>1</v>
      </c>
      <c r="F500" s="24">
        <v>730</v>
      </c>
      <c r="G500" s="23">
        <v>216</v>
      </c>
      <c r="H500" s="23" t="s">
        <v>8087</v>
      </c>
      <c r="I500" s="174"/>
      <c r="J500" s="23" t="s">
        <v>4978</v>
      </c>
      <c r="K500" s="25" t="s">
        <v>9151</v>
      </c>
      <c r="L500" s="25"/>
      <c r="M500" s="143"/>
      <c r="N500" s="143"/>
      <c r="O500" s="45"/>
      <c r="P500" s="140"/>
      <c r="Q500" s="46"/>
    </row>
    <row r="501" spans="1:17" ht="25.5">
      <c r="A501" s="23">
        <v>497</v>
      </c>
      <c r="B501" s="23" t="s">
        <v>10330</v>
      </c>
      <c r="C501" s="23" t="s">
        <v>10331</v>
      </c>
      <c r="D501" s="23" t="s">
        <v>1187</v>
      </c>
      <c r="E501" s="23">
        <v>1</v>
      </c>
      <c r="F501" s="24">
        <v>1000</v>
      </c>
      <c r="G501" s="23">
        <v>384</v>
      </c>
      <c r="H501" s="23" t="s">
        <v>8087</v>
      </c>
      <c r="I501" s="174"/>
      <c r="J501" s="23" t="s">
        <v>4978</v>
      </c>
      <c r="K501" s="25" t="s">
        <v>9151</v>
      </c>
      <c r="L501" s="25"/>
      <c r="M501" s="143"/>
      <c r="N501" s="143"/>
      <c r="O501" s="45"/>
      <c r="P501" s="140"/>
      <c r="Q501" s="46"/>
    </row>
    <row r="502" spans="1:17" ht="51">
      <c r="A502" s="23">
        <v>498</v>
      </c>
      <c r="B502" s="23" t="s">
        <v>12617</v>
      </c>
      <c r="C502" s="23" t="s">
        <v>12618</v>
      </c>
      <c r="D502" s="23" t="s">
        <v>1162</v>
      </c>
      <c r="E502" s="23">
        <v>1</v>
      </c>
      <c r="F502" s="24">
        <v>1000</v>
      </c>
      <c r="G502" s="23">
        <v>212</v>
      </c>
      <c r="H502" s="23" t="s">
        <v>8087</v>
      </c>
      <c r="I502" s="174"/>
      <c r="J502" s="23" t="s">
        <v>57</v>
      </c>
      <c r="K502" s="25" t="s">
        <v>9151</v>
      </c>
      <c r="L502" s="25"/>
      <c r="M502" s="143"/>
      <c r="N502" s="143"/>
      <c r="O502" s="45"/>
      <c r="P502" s="140"/>
      <c r="Q502" s="46"/>
    </row>
    <row r="503" spans="1:17" ht="89.25">
      <c r="A503" s="23">
        <v>499</v>
      </c>
      <c r="B503" s="23" t="s">
        <v>12450</v>
      </c>
      <c r="C503" s="23" t="s">
        <v>6874</v>
      </c>
      <c r="D503" s="23" t="s">
        <v>1187</v>
      </c>
      <c r="E503" s="23">
        <v>1</v>
      </c>
      <c r="F503" s="24">
        <v>960</v>
      </c>
      <c r="G503" s="23">
        <v>256</v>
      </c>
      <c r="H503" s="23" t="s">
        <v>8087</v>
      </c>
      <c r="I503" s="174"/>
      <c r="J503" s="23" t="s">
        <v>4935</v>
      </c>
      <c r="K503" s="25" t="s">
        <v>9151</v>
      </c>
      <c r="L503" s="25"/>
      <c r="M503" s="143"/>
      <c r="N503" s="143"/>
      <c r="O503" s="45"/>
      <c r="P503" s="140"/>
      <c r="Q503" s="46"/>
    </row>
    <row r="504" spans="1:17" ht="38.25">
      <c r="A504" s="23">
        <v>500</v>
      </c>
      <c r="B504" s="23" t="s">
        <v>12451</v>
      </c>
      <c r="C504" s="24" t="s">
        <v>10593</v>
      </c>
      <c r="D504" s="23" t="s">
        <v>1187</v>
      </c>
      <c r="E504" s="23">
        <v>1</v>
      </c>
      <c r="F504" s="24">
        <v>1080</v>
      </c>
      <c r="G504" s="23">
        <v>332</v>
      </c>
      <c r="H504" s="23" t="s">
        <v>8087</v>
      </c>
      <c r="I504" s="174"/>
      <c r="J504" s="23" t="s">
        <v>4935</v>
      </c>
      <c r="K504" s="25" t="s">
        <v>9151</v>
      </c>
      <c r="L504" s="25"/>
      <c r="M504" s="143"/>
      <c r="N504" s="143"/>
      <c r="O504" s="45"/>
      <c r="P504" s="140"/>
      <c r="Q504" s="46"/>
    </row>
    <row r="505" spans="1:17" ht="25.5">
      <c r="A505" s="23">
        <v>501</v>
      </c>
      <c r="B505" s="23" t="s">
        <v>10594</v>
      </c>
      <c r="C505" s="23" t="s">
        <v>10595</v>
      </c>
      <c r="D505" s="23" t="s">
        <v>1187</v>
      </c>
      <c r="E505" s="23">
        <v>1</v>
      </c>
      <c r="F505" s="24">
        <v>740</v>
      </c>
      <c r="G505" s="23">
        <v>724</v>
      </c>
      <c r="H505" s="23" t="s">
        <v>1228</v>
      </c>
      <c r="I505" s="174"/>
      <c r="J505" s="23" t="s">
        <v>4935</v>
      </c>
      <c r="K505" s="25" t="s">
        <v>9151</v>
      </c>
      <c r="L505" s="25"/>
      <c r="M505" s="143"/>
      <c r="N505" s="143"/>
      <c r="O505" s="45"/>
      <c r="P505" s="140"/>
      <c r="Q505" s="46"/>
    </row>
    <row r="506" spans="1:17" ht="25.5">
      <c r="A506" s="23">
        <v>502</v>
      </c>
      <c r="B506" s="23" t="s">
        <v>10599</v>
      </c>
      <c r="C506" s="23" t="s">
        <v>10600</v>
      </c>
      <c r="D506" s="23" t="s">
        <v>9059</v>
      </c>
      <c r="E506" s="23" t="s">
        <v>8163</v>
      </c>
      <c r="F506" s="24">
        <v>1500</v>
      </c>
      <c r="G506" s="23">
        <v>596</v>
      </c>
      <c r="H506" s="23" t="s">
        <v>8087</v>
      </c>
      <c r="I506" s="174"/>
      <c r="J506" s="23" t="s">
        <v>1188</v>
      </c>
      <c r="K506" s="25" t="s">
        <v>9151</v>
      </c>
      <c r="L506" s="25"/>
      <c r="M506" s="143"/>
      <c r="N506" s="143"/>
      <c r="O506" s="45"/>
      <c r="P506" s="140"/>
      <c r="Q506" s="46"/>
    </row>
    <row r="507" spans="1:17" ht="38.25">
      <c r="A507" s="23">
        <v>503</v>
      </c>
      <c r="B507" s="23" t="s">
        <v>10601</v>
      </c>
      <c r="C507" s="23" t="s">
        <v>10602</v>
      </c>
      <c r="D507" s="23" t="s">
        <v>1162</v>
      </c>
      <c r="E507" s="23">
        <v>1</v>
      </c>
      <c r="F507" s="24">
        <v>1500</v>
      </c>
      <c r="G507" s="23">
        <v>296</v>
      </c>
      <c r="H507" s="23" t="s">
        <v>8087</v>
      </c>
      <c r="I507" s="174"/>
      <c r="J507" s="23" t="s">
        <v>1188</v>
      </c>
      <c r="K507" s="25" t="s">
        <v>9151</v>
      </c>
      <c r="L507" s="25"/>
      <c r="M507" s="141"/>
      <c r="N507" s="141"/>
      <c r="O507" s="45"/>
      <c r="P507" s="140"/>
      <c r="Q507" s="46"/>
    </row>
    <row r="508" spans="1:17" ht="38.25">
      <c r="A508" s="23">
        <v>504</v>
      </c>
      <c r="B508" s="23" t="s">
        <v>10603</v>
      </c>
      <c r="C508" s="23" t="s">
        <v>10604</v>
      </c>
      <c r="D508" s="23" t="s">
        <v>1162</v>
      </c>
      <c r="E508" s="23">
        <v>1</v>
      </c>
      <c r="F508" s="24">
        <v>350</v>
      </c>
      <c r="G508" s="23">
        <v>280</v>
      </c>
      <c r="H508" s="23" t="s">
        <v>8087</v>
      </c>
      <c r="I508" s="174"/>
      <c r="J508" s="23" t="s">
        <v>1188</v>
      </c>
      <c r="K508" s="25" t="s">
        <v>9151</v>
      </c>
      <c r="L508" s="25"/>
      <c r="M508" s="143"/>
      <c r="N508" s="143"/>
      <c r="O508" s="45"/>
      <c r="P508" s="140"/>
      <c r="Q508" s="46"/>
    </row>
    <row r="509" spans="1:17" ht="51">
      <c r="A509" s="23">
        <v>505</v>
      </c>
      <c r="B509" s="23" t="s">
        <v>11681</v>
      </c>
      <c r="C509" s="23" t="s">
        <v>8859</v>
      </c>
      <c r="D509" s="23" t="s">
        <v>1162</v>
      </c>
      <c r="E509" s="23">
        <v>1</v>
      </c>
      <c r="F509" s="24">
        <v>1000</v>
      </c>
      <c r="G509" s="23">
        <v>256</v>
      </c>
      <c r="H509" s="23" t="s">
        <v>8087</v>
      </c>
      <c r="I509" s="174"/>
      <c r="J509" s="23" t="s">
        <v>11251</v>
      </c>
      <c r="K509" s="25" t="s">
        <v>9151</v>
      </c>
      <c r="L509" s="25"/>
      <c r="M509" s="143"/>
      <c r="N509" s="143"/>
      <c r="O509" s="45"/>
      <c r="P509" s="140"/>
      <c r="Q509" s="46"/>
    </row>
    <row r="510" spans="1:17" ht="51">
      <c r="A510" s="23">
        <v>506</v>
      </c>
      <c r="B510" s="23" t="s">
        <v>8860</v>
      </c>
      <c r="C510" s="23" t="s">
        <v>8861</v>
      </c>
      <c r="D510" s="23" t="s">
        <v>1187</v>
      </c>
      <c r="E510" s="23">
        <v>1</v>
      </c>
      <c r="F510" s="24">
        <v>500</v>
      </c>
      <c r="G510" s="23">
        <v>300</v>
      </c>
      <c r="H510" s="23" t="s">
        <v>8087</v>
      </c>
      <c r="I510" s="174"/>
      <c r="J510" s="23" t="s">
        <v>7322</v>
      </c>
      <c r="K510" s="25" t="s">
        <v>9151</v>
      </c>
      <c r="L510" s="25"/>
      <c r="M510" s="143"/>
      <c r="N510" s="143"/>
      <c r="O510" s="45"/>
      <c r="P510" s="140"/>
      <c r="Q510" s="46"/>
    </row>
    <row r="511" spans="1:17" ht="51">
      <c r="A511" s="23">
        <v>507</v>
      </c>
      <c r="B511" s="23" t="s">
        <v>8862</v>
      </c>
      <c r="C511" s="23" t="s">
        <v>8863</v>
      </c>
      <c r="D511" s="23" t="s">
        <v>1187</v>
      </c>
      <c r="E511" s="23" t="s">
        <v>8163</v>
      </c>
      <c r="F511" s="24">
        <v>800</v>
      </c>
      <c r="G511" s="23">
        <v>376</v>
      </c>
      <c r="H511" s="23" t="s">
        <v>8087</v>
      </c>
      <c r="I511" s="174"/>
      <c r="J511" s="23" t="s">
        <v>7322</v>
      </c>
      <c r="K511" s="25" t="s">
        <v>9151</v>
      </c>
      <c r="L511" s="25"/>
      <c r="M511" s="143"/>
      <c r="N511" s="143"/>
      <c r="O511" s="45"/>
      <c r="P511" s="140"/>
      <c r="Q511" s="46"/>
    </row>
    <row r="512" spans="1:17" ht="63.75">
      <c r="A512" s="23">
        <v>508</v>
      </c>
      <c r="B512" s="23" t="s">
        <v>8864</v>
      </c>
      <c r="C512" s="23" t="s">
        <v>8865</v>
      </c>
      <c r="D512" s="23" t="s">
        <v>1187</v>
      </c>
      <c r="E512" s="23" t="s">
        <v>8163</v>
      </c>
      <c r="F512" s="24">
        <v>600</v>
      </c>
      <c r="G512" s="23">
        <v>260</v>
      </c>
      <c r="H512" s="23" t="s">
        <v>8087</v>
      </c>
      <c r="I512" s="174"/>
      <c r="J512" s="23" t="s">
        <v>7322</v>
      </c>
      <c r="K512" s="25" t="s">
        <v>9151</v>
      </c>
      <c r="L512" s="25"/>
      <c r="M512" s="143"/>
      <c r="N512" s="143"/>
      <c r="O512" s="45"/>
      <c r="P512" s="140"/>
      <c r="Q512" s="46"/>
    </row>
    <row r="513" spans="1:17" ht="63.75">
      <c r="A513" s="23">
        <v>509</v>
      </c>
      <c r="B513" s="23" t="s">
        <v>8866</v>
      </c>
      <c r="C513" s="23" t="s">
        <v>8867</v>
      </c>
      <c r="D513" s="23" t="s">
        <v>1187</v>
      </c>
      <c r="E513" s="23">
        <v>1</v>
      </c>
      <c r="F513" s="24">
        <v>620</v>
      </c>
      <c r="G513" s="23">
        <v>264</v>
      </c>
      <c r="H513" s="23" t="s">
        <v>8076</v>
      </c>
      <c r="I513" s="174"/>
      <c r="J513" s="23" t="s">
        <v>7322</v>
      </c>
      <c r="K513" s="25" t="s">
        <v>9151</v>
      </c>
      <c r="L513" s="25"/>
      <c r="M513" s="143"/>
      <c r="N513" s="143"/>
      <c r="O513" s="45"/>
      <c r="P513" s="140"/>
      <c r="Q513" s="46"/>
    </row>
    <row r="514" spans="1:17" ht="63.75">
      <c r="A514" s="23">
        <v>510</v>
      </c>
      <c r="B514" s="23" t="s">
        <v>8868</v>
      </c>
      <c r="C514" s="23" t="s">
        <v>8869</v>
      </c>
      <c r="D514" s="23" t="s">
        <v>1187</v>
      </c>
      <c r="E514" s="23">
        <v>1</v>
      </c>
      <c r="F514" s="24">
        <v>700</v>
      </c>
      <c r="G514" s="23">
        <v>252</v>
      </c>
      <c r="H514" s="23" t="s">
        <v>8087</v>
      </c>
      <c r="I514" s="174"/>
      <c r="J514" s="23" t="s">
        <v>60</v>
      </c>
      <c r="K514" s="25" t="s">
        <v>9151</v>
      </c>
      <c r="L514" s="25"/>
      <c r="M514" s="141"/>
      <c r="N514" s="141"/>
      <c r="O514" s="45"/>
      <c r="P514" s="140"/>
      <c r="Q514" s="46"/>
    </row>
    <row r="515" spans="1:17" ht="25.5">
      <c r="A515" s="23">
        <v>511</v>
      </c>
      <c r="B515" s="23" t="s">
        <v>8870</v>
      </c>
      <c r="C515" s="23" t="s">
        <v>8871</v>
      </c>
      <c r="D515" s="23" t="s">
        <v>1187</v>
      </c>
      <c r="E515" s="23">
        <v>1</v>
      </c>
      <c r="F515" s="24">
        <v>730</v>
      </c>
      <c r="G515" s="23">
        <v>164</v>
      </c>
      <c r="H515" s="23" t="s">
        <v>8087</v>
      </c>
      <c r="I515" s="174"/>
      <c r="J515" s="23" t="s">
        <v>60</v>
      </c>
      <c r="K515" s="25" t="s">
        <v>9151</v>
      </c>
      <c r="L515" s="25"/>
      <c r="M515" s="143"/>
      <c r="N515" s="143"/>
      <c r="O515" s="45"/>
      <c r="P515" s="140"/>
      <c r="Q515" s="46"/>
    </row>
    <row r="516" spans="1:17" ht="38.25">
      <c r="A516" s="23">
        <v>512</v>
      </c>
      <c r="B516" s="23" t="s">
        <v>7801</v>
      </c>
      <c r="C516" s="23" t="s">
        <v>7802</v>
      </c>
      <c r="D516" s="23" t="s">
        <v>1187</v>
      </c>
      <c r="E516" s="23">
        <v>1</v>
      </c>
      <c r="F516" s="24">
        <v>500</v>
      </c>
      <c r="G516" s="23">
        <v>340</v>
      </c>
      <c r="H516" s="23" t="s">
        <v>2161</v>
      </c>
      <c r="I516" s="174"/>
      <c r="J516" s="23" t="s">
        <v>1193</v>
      </c>
      <c r="K516" s="25" t="s">
        <v>9151</v>
      </c>
      <c r="L516" s="25"/>
      <c r="M516" s="143"/>
      <c r="N516" s="143"/>
      <c r="O516" s="45"/>
      <c r="P516" s="140"/>
      <c r="Q516" s="46"/>
    </row>
    <row r="517" spans="1:17" ht="51">
      <c r="A517" s="23">
        <v>513</v>
      </c>
      <c r="B517" s="23" t="s">
        <v>7803</v>
      </c>
      <c r="C517" s="23" t="s">
        <v>5637</v>
      </c>
      <c r="D517" s="23" t="s">
        <v>1421</v>
      </c>
      <c r="E517" s="23">
        <v>1</v>
      </c>
      <c r="F517" s="24">
        <v>500</v>
      </c>
      <c r="G517" s="23">
        <v>304</v>
      </c>
      <c r="H517" s="23" t="s">
        <v>8087</v>
      </c>
      <c r="I517" s="174"/>
      <c r="J517" s="23" t="s">
        <v>1193</v>
      </c>
      <c r="K517" s="25" t="s">
        <v>9151</v>
      </c>
      <c r="L517" s="25"/>
      <c r="M517" s="143"/>
      <c r="N517" s="143"/>
      <c r="O517" s="45"/>
      <c r="P517" s="140"/>
      <c r="Q517" s="46"/>
    </row>
    <row r="518" spans="1:17" ht="38.25">
      <c r="A518" s="23">
        <v>514</v>
      </c>
      <c r="B518" s="23" t="s">
        <v>5638</v>
      </c>
      <c r="C518" s="23" t="s">
        <v>5639</v>
      </c>
      <c r="D518" s="23" t="s">
        <v>1162</v>
      </c>
      <c r="E518" s="23">
        <v>1</v>
      </c>
      <c r="F518" s="24">
        <v>700</v>
      </c>
      <c r="G518" s="23">
        <v>220</v>
      </c>
      <c r="H518" s="23" t="s">
        <v>8087</v>
      </c>
      <c r="I518" s="174"/>
      <c r="J518" s="23" t="s">
        <v>60</v>
      </c>
      <c r="K518" s="25" t="s">
        <v>9151</v>
      </c>
      <c r="L518" s="25"/>
      <c r="M518" s="143"/>
      <c r="N518" s="143"/>
      <c r="O518" s="45"/>
      <c r="P518" s="140"/>
      <c r="Q518" s="46"/>
    </row>
    <row r="519" spans="1:17" ht="25.5">
      <c r="A519" s="23">
        <v>515</v>
      </c>
      <c r="B519" s="23" t="s">
        <v>12253</v>
      </c>
      <c r="C519" s="23" t="s">
        <v>12254</v>
      </c>
      <c r="D519" s="23" t="s">
        <v>1187</v>
      </c>
      <c r="E519" s="23" t="s">
        <v>8163</v>
      </c>
      <c r="F519" s="24">
        <v>745</v>
      </c>
      <c r="G519" s="23">
        <v>372</v>
      </c>
      <c r="H519" s="23" t="s">
        <v>8076</v>
      </c>
      <c r="I519" s="174"/>
      <c r="J519" s="23" t="s">
        <v>1193</v>
      </c>
      <c r="K519" s="25" t="s">
        <v>9151</v>
      </c>
      <c r="L519" s="25"/>
      <c r="M519" s="143"/>
      <c r="N519" s="143"/>
      <c r="O519" s="45"/>
      <c r="P519" s="140"/>
      <c r="Q519" s="46"/>
    </row>
    <row r="520" spans="1:17" ht="25.5">
      <c r="A520" s="23">
        <v>516</v>
      </c>
      <c r="B520" s="23" t="s">
        <v>12249</v>
      </c>
      <c r="C520" s="23" t="s">
        <v>12250</v>
      </c>
      <c r="D520" s="23" t="s">
        <v>1187</v>
      </c>
      <c r="E520" s="23" t="s">
        <v>8163</v>
      </c>
      <c r="F520" s="24">
        <v>640</v>
      </c>
      <c r="G520" s="23">
        <v>68</v>
      </c>
      <c r="H520" s="23" t="s">
        <v>8076</v>
      </c>
      <c r="I520" s="174"/>
      <c r="J520" s="23" t="s">
        <v>4978</v>
      </c>
      <c r="K520" s="25" t="s">
        <v>9151</v>
      </c>
      <c r="L520" s="25"/>
      <c r="M520" s="143"/>
      <c r="N520" s="143"/>
      <c r="O520" s="45"/>
      <c r="P520" s="140"/>
      <c r="Q520" s="46"/>
    </row>
    <row r="521" spans="1:17" ht="38.25">
      <c r="A521" s="23">
        <v>517</v>
      </c>
      <c r="B521" s="23" t="s">
        <v>12459</v>
      </c>
      <c r="C521" s="23" t="s">
        <v>12460</v>
      </c>
      <c r="D521" s="23"/>
      <c r="E521" s="23"/>
      <c r="F521" s="24">
        <v>1000</v>
      </c>
      <c r="G521" s="23">
        <v>656</v>
      </c>
      <c r="H521" s="23" t="s">
        <v>8087</v>
      </c>
      <c r="I521" s="174"/>
      <c r="J521" s="23" t="s">
        <v>11251</v>
      </c>
      <c r="K521" s="25" t="s">
        <v>9151</v>
      </c>
      <c r="L521" s="25"/>
      <c r="M521" s="143"/>
      <c r="N521" s="143"/>
      <c r="O521" s="45"/>
      <c r="P521" s="140"/>
      <c r="Q521" s="46"/>
    </row>
    <row r="522" spans="1:17" ht="51">
      <c r="A522" s="23">
        <v>518</v>
      </c>
      <c r="B522" s="23" t="s">
        <v>12461</v>
      </c>
      <c r="C522" s="23" t="s">
        <v>16109</v>
      </c>
      <c r="D522" s="23" t="s">
        <v>1187</v>
      </c>
      <c r="E522" s="23">
        <v>1</v>
      </c>
      <c r="F522" s="24">
        <v>500</v>
      </c>
      <c r="G522" s="23">
        <v>340</v>
      </c>
      <c r="H522" s="23" t="s">
        <v>8087</v>
      </c>
      <c r="I522" s="174"/>
      <c r="J522" s="23" t="s">
        <v>1188</v>
      </c>
      <c r="K522" s="25" t="s">
        <v>9151</v>
      </c>
      <c r="L522" s="25"/>
      <c r="M522" s="143"/>
      <c r="N522" s="143"/>
      <c r="O522" s="45"/>
      <c r="P522" s="140"/>
      <c r="Q522" s="46"/>
    </row>
    <row r="523" spans="1:17" ht="51">
      <c r="A523" s="23">
        <v>519</v>
      </c>
      <c r="B523" s="23" t="s">
        <v>12474</v>
      </c>
      <c r="C523" s="23" t="s">
        <v>6874</v>
      </c>
      <c r="D523" s="23" t="s">
        <v>1187</v>
      </c>
      <c r="E523" s="23" t="s">
        <v>8163</v>
      </c>
      <c r="F523" s="24">
        <v>750</v>
      </c>
      <c r="G523" s="23">
        <v>192</v>
      </c>
      <c r="H523" s="23" t="s">
        <v>8076</v>
      </c>
      <c r="I523" s="174"/>
      <c r="J523" s="23" t="s">
        <v>4935</v>
      </c>
      <c r="K523" s="25" t="s">
        <v>9151</v>
      </c>
      <c r="L523" s="25"/>
      <c r="M523" s="143"/>
      <c r="N523" s="143"/>
      <c r="O523" s="45"/>
      <c r="P523" s="140"/>
      <c r="Q523" s="46"/>
    </row>
    <row r="524" spans="1:17" ht="51">
      <c r="A524" s="23">
        <v>520</v>
      </c>
      <c r="B524" s="23" t="s">
        <v>12475</v>
      </c>
      <c r="C524" s="23" t="s">
        <v>6874</v>
      </c>
      <c r="D524" s="23" t="s">
        <v>1187</v>
      </c>
      <c r="E524" s="23">
        <v>1</v>
      </c>
      <c r="F524" s="24">
        <v>1100</v>
      </c>
      <c r="G524" s="23">
        <v>204</v>
      </c>
      <c r="H524" s="23" t="s">
        <v>8076</v>
      </c>
      <c r="I524" s="174"/>
      <c r="J524" s="23" t="s">
        <v>4935</v>
      </c>
      <c r="K524" s="25" t="s">
        <v>9151</v>
      </c>
      <c r="L524" s="25"/>
      <c r="M524" s="143"/>
      <c r="N524" s="143"/>
      <c r="O524" s="45"/>
      <c r="P524" s="140"/>
      <c r="Q524" s="46"/>
    </row>
    <row r="525" spans="1:17" ht="38.25">
      <c r="A525" s="23">
        <v>521</v>
      </c>
      <c r="B525" s="23" t="s">
        <v>12476</v>
      </c>
      <c r="C525" s="23" t="s">
        <v>6874</v>
      </c>
      <c r="D525" s="23" t="s">
        <v>1187</v>
      </c>
      <c r="E525" s="23">
        <v>1</v>
      </c>
      <c r="F525" s="24">
        <v>930</v>
      </c>
      <c r="G525" s="23">
        <v>92</v>
      </c>
      <c r="H525" s="23" t="s">
        <v>8076</v>
      </c>
      <c r="I525" s="174"/>
      <c r="J525" s="23" t="s">
        <v>4935</v>
      </c>
      <c r="K525" s="25" t="s">
        <v>9151</v>
      </c>
      <c r="L525" s="25"/>
      <c r="M525" s="143"/>
      <c r="N525" s="143"/>
      <c r="O525" s="45"/>
      <c r="P525" s="140"/>
      <c r="Q525" s="46"/>
    </row>
    <row r="526" spans="1:17" ht="89.25">
      <c r="A526" s="23">
        <v>522</v>
      </c>
      <c r="B526" s="23" t="s">
        <v>11411</v>
      </c>
      <c r="C526" s="23" t="s">
        <v>11412</v>
      </c>
      <c r="D526" s="23" t="s">
        <v>1187</v>
      </c>
      <c r="E526" s="23" t="s">
        <v>8163</v>
      </c>
      <c r="F526" s="24">
        <v>500</v>
      </c>
      <c r="G526" s="23">
        <v>272</v>
      </c>
      <c r="H526" s="23" t="s">
        <v>8087</v>
      </c>
      <c r="I526" s="174"/>
      <c r="J526" s="23" t="s">
        <v>4935</v>
      </c>
      <c r="K526" s="25" t="s">
        <v>9151</v>
      </c>
      <c r="L526" s="25"/>
      <c r="M526" s="143"/>
      <c r="N526" s="143"/>
      <c r="O526" s="45"/>
      <c r="P526" s="140"/>
      <c r="Q526" s="46"/>
    </row>
    <row r="527" spans="1:17" ht="38.25">
      <c r="A527" s="23">
        <v>523</v>
      </c>
      <c r="B527" s="23" t="s">
        <v>3847</v>
      </c>
      <c r="C527" s="23" t="s">
        <v>3848</v>
      </c>
      <c r="D527" s="23" t="s">
        <v>1187</v>
      </c>
      <c r="E527" s="23">
        <v>1</v>
      </c>
      <c r="F527" s="24">
        <v>2000</v>
      </c>
      <c r="G527" s="23">
        <v>164</v>
      </c>
      <c r="H527" s="23" t="s">
        <v>993</v>
      </c>
      <c r="I527" s="174"/>
      <c r="J527" s="23" t="s">
        <v>2724</v>
      </c>
      <c r="K527" s="25" t="s">
        <v>9151</v>
      </c>
      <c r="L527" s="25"/>
      <c r="M527" s="141"/>
      <c r="N527" s="143"/>
      <c r="O527" s="45"/>
      <c r="P527" s="140"/>
      <c r="Q527" s="46"/>
    </row>
    <row r="528" spans="1:17" ht="51">
      <c r="A528" s="23">
        <v>524</v>
      </c>
      <c r="B528" s="23" t="s">
        <v>3849</v>
      </c>
      <c r="C528" s="23" t="s">
        <v>3850</v>
      </c>
      <c r="D528" s="23" t="s">
        <v>1162</v>
      </c>
      <c r="E528" s="23">
        <v>1</v>
      </c>
      <c r="F528" s="24">
        <v>1500</v>
      </c>
      <c r="G528" s="23">
        <v>224</v>
      </c>
      <c r="H528" s="23" t="s">
        <v>8087</v>
      </c>
      <c r="I528" s="174"/>
      <c r="J528" s="23" t="s">
        <v>2724</v>
      </c>
      <c r="K528" s="25" t="s">
        <v>9151</v>
      </c>
      <c r="L528" s="25"/>
      <c r="M528" s="141"/>
      <c r="N528" s="143"/>
      <c r="O528" s="45"/>
      <c r="P528" s="140"/>
      <c r="Q528" s="46"/>
    </row>
    <row r="529" spans="1:17" ht="63.75">
      <c r="A529" s="23">
        <v>525</v>
      </c>
      <c r="B529" s="23" t="s">
        <v>3882</v>
      </c>
      <c r="C529" s="23" t="s">
        <v>3883</v>
      </c>
      <c r="D529" s="23" t="s">
        <v>1421</v>
      </c>
      <c r="E529" s="23">
        <v>1</v>
      </c>
      <c r="F529" s="24">
        <v>1000</v>
      </c>
      <c r="G529" s="23">
        <v>112</v>
      </c>
      <c r="H529" s="23" t="s">
        <v>8087</v>
      </c>
      <c r="I529" s="174"/>
      <c r="J529" s="23" t="s">
        <v>4978</v>
      </c>
      <c r="K529" s="25" t="s">
        <v>9151</v>
      </c>
      <c r="L529" s="25"/>
      <c r="M529" s="141"/>
      <c r="N529" s="143"/>
      <c r="O529" s="45"/>
      <c r="P529" s="140"/>
      <c r="Q529" s="46"/>
    </row>
    <row r="530" spans="1:17" ht="25.5">
      <c r="A530" s="23">
        <v>526</v>
      </c>
      <c r="B530" s="23" t="s">
        <v>2830</v>
      </c>
      <c r="C530" s="23" t="s">
        <v>2831</v>
      </c>
      <c r="D530" s="23" t="s">
        <v>1421</v>
      </c>
      <c r="E530" s="23">
        <v>1</v>
      </c>
      <c r="F530" s="24">
        <v>300</v>
      </c>
      <c r="G530" s="23">
        <v>248</v>
      </c>
      <c r="H530" s="23" t="s">
        <v>8087</v>
      </c>
      <c r="I530" s="174"/>
      <c r="J530" s="23" t="s">
        <v>4978</v>
      </c>
      <c r="K530" s="25" t="s">
        <v>9151</v>
      </c>
      <c r="L530" s="25"/>
      <c r="M530" s="143"/>
      <c r="N530" s="143"/>
      <c r="O530" s="45"/>
      <c r="P530" s="140"/>
      <c r="Q530" s="46"/>
    </row>
    <row r="531" spans="1:17" ht="51">
      <c r="A531" s="23">
        <v>527</v>
      </c>
      <c r="B531" s="23" t="s">
        <v>2788</v>
      </c>
      <c r="C531" s="23" t="s">
        <v>6874</v>
      </c>
      <c r="D531" s="23" t="s">
        <v>1187</v>
      </c>
      <c r="E531" s="23" t="s">
        <v>8163</v>
      </c>
      <c r="F531" s="24">
        <v>1000</v>
      </c>
      <c r="G531" s="23">
        <v>92</v>
      </c>
      <c r="H531" s="23" t="s">
        <v>8076</v>
      </c>
      <c r="I531" s="174"/>
      <c r="J531" s="23" t="s">
        <v>4935</v>
      </c>
      <c r="K531" s="25" t="s">
        <v>9151</v>
      </c>
      <c r="L531" s="25"/>
      <c r="M531" s="143"/>
      <c r="N531" s="143"/>
      <c r="O531" s="45"/>
      <c r="P531" s="140"/>
      <c r="Q531" s="46"/>
    </row>
    <row r="532" spans="1:17" ht="51">
      <c r="A532" s="23">
        <v>528</v>
      </c>
      <c r="B532" s="23" t="s">
        <v>5695</v>
      </c>
      <c r="C532" s="23" t="s">
        <v>10930</v>
      </c>
      <c r="D532" s="23" t="s">
        <v>1187</v>
      </c>
      <c r="E532" s="23" t="s">
        <v>8163</v>
      </c>
      <c r="F532" s="24">
        <v>500</v>
      </c>
      <c r="G532" s="23">
        <v>148</v>
      </c>
      <c r="H532" s="23" t="s">
        <v>8076</v>
      </c>
      <c r="I532" s="174"/>
      <c r="J532" s="23" t="s">
        <v>4978</v>
      </c>
      <c r="K532" s="25" t="s">
        <v>9151</v>
      </c>
      <c r="L532" s="25"/>
      <c r="M532" s="143"/>
      <c r="N532" s="143"/>
      <c r="O532" s="45"/>
      <c r="P532" s="140"/>
      <c r="Q532" s="46"/>
    </row>
    <row r="533" spans="1:17" ht="25.5">
      <c r="A533" s="23">
        <v>529</v>
      </c>
      <c r="B533" s="23" t="s">
        <v>10830</v>
      </c>
      <c r="C533" s="23" t="s">
        <v>10831</v>
      </c>
      <c r="D533" s="23" t="s">
        <v>1162</v>
      </c>
      <c r="E533" s="23">
        <v>1</v>
      </c>
      <c r="F533" s="24">
        <v>1000</v>
      </c>
      <c r="G533" s="23">
        <v>278</v>
      </c>
      <c r="H533" s="23" t="s">
        <v>8087</v>
      </c>
      <c r="I533" s="174"/>
      <c r="J533" s="23" t="s">
        <v>5629</v>
      </c>
      <c r="K533" s="25" t="s">
        <v>9151</v>
      </c>
      <c r="L533" s="25"/>
      <c r="M533" s="143"/>
      <c r="N533" s="143"/>
      <c r="O533" s="45"/>
      <c r="P533" s="140"/>
      <c r="Q533" s="46"/>
    </row>
    <row r="534" spans="1:17" ht="63.75">
      <c r="A534" s="23">
        <v>530</v>
      </c>
      <c r="B534" s="23" t="s">
        <v>8872</v>
      </c>
      <c r="C534" s="23" t="s">
        <v>7804</v>
      </c>
      <c r="D534" s="23" t="s">
        <v>1162</v>
      </c>
      <c r="E534" s="23">
        <v>1</v>
      </c>
      <c r="F534" s="24">
        <v>500</v>
      </c>
      <c r="G534" s="23">
        <v>234</v>
      </c>
      <c r="H534" s="23" t="s">
        <v>8087</v>
      </c>
      <c r="I534" s="174"/>
      <c r="J534" s="23" t="s">
        <v>60</v>
      </c>
      <c r="K534" s="29" t="s">
        <v>7805</v>
      </c>
      <c r="L534" s="29"/>
      <c r="M534" s="143"/>
      <c r="N534" s="143"/>
      <c r="O534" s="45"/>
      <c r="P534" s="140"/>
      <c r="Q534" s="46"/>
    </row>
    <row r="535" spans="1:17" ht="76.5">
      <c r="A535" s="23">
        <v>531</v>
      </c>
      <c r="B535" s="23" t="s">
        <v>5640</v>
      </c>
      <c r="C535" s="23" t="s">
        <v>12252</v>
      </c>
      <c r="D535" s="23" t="s">
        <v>1162</v>
      </c>
      <c r="E535" s="23">
        <v>1</v>
      </c>
      <c r="F535" s="24">
        <v>3030</v>
      </c>
      <c r="G535" s="23">
        <v>68</v>
      </c>
      <c r="H535" s="23" t="s">
        <v>8076</v>
      </c>
      <c r="I535" s="174"/>
      <c r="J535" s="23" t="s">
        <v>1193</v>
      </c>
      <c r="K535" s="29" t="s">
        <v>7805</v>
      </c>
      <c r="L535" s="29"/>
      <c r="M535" s="143"/>
      <c r="N535" s="143"/>
      <c r="O535" s="45"/>
      <c r="P535" s="140"/>
      <c r="Q535" s="46"/>
    </row>
    <row r="536" spans="1:17" ht="63.75">
      <c r="A536" s="23">
        <v>532</v>
      </c>
      <c r="B536" s="23" t="s">
        <v>12255</v>
      </c>
      <c r="C536" s="23" t="s">
        <v>12248</v>
      </c>
      <c r="D536" s="23" t="s">
        <v>1187</v>
      </c>
      <c r="E536" s="23">
        <v>1</v>
      </c>
      <c r="F536" s="24">
        <v>830</v>
      </c>
      <c r="G536" s="23">
        <v>264</v>
      </c>
      <c r="H536" s="23" t="s">
        <v>8087</v>
      </c>
      <c r="I536" s="174"/>
      <c r="J536" s="23" t="s">
        <v>4978</v>
      </c>
      <c r="K536" s="25" t="s">
        <v>7805</v>
      </c>
      <c r="L536" s="25"/>
      <c r="M536" s="143"/>
      <c r="N536" s="143"/>
      <c r="O536" s="45"/>
      <c r="P536" s="140"/>
      <c r="Q536" s="46"/>
    </row>
    <row r="537" spans="1:17" ht="76.5">
      <c r="A537" s="23">
        <v>533</v>
      </c>
      <c r="B537" s="23" t="s">
        <v>12251</v>
      </c>
      <c r="C537" s="23" t="s">
        <v>12458</v>
      </c>
      <c r="D537" s="23" t="s">
        <v>1187</v>
      </c>
      <c r="E537" s="23" t="s">
        <v>8163</v>
      </c>
      <c r="F537" s="24">
        <v>600</v>
      </c>
      <c r="G537" s="23">
        <v>444</v>
      </c>
      <c r="H537" s="23" t="s">
        <v>8087</v>
      </c>
      <c r="I537" s="174"/>
      <c r="J537" s="23" t="s">
        <v>70</v>
      </c>
      <c r="K537" s="25" t="s">
        <v>7805</v>
      </c>
      <c r="L537" s="25"/>
      <c r="M537" s="143"/>
      <c r="N537" s="143"/>
      <c r="O537" s="45"/>
      <c r="P537" s="140"/>
      <c r="Q537" s="46"/>
    </row>
    <row r="538" spans="1:17" ht="51">
      <c r="A538" s="23">
        <v>534</v>
      </c>
      <c r="B538" s="23" t="s">
        <v>12470</v>
      </c>
      <c r="C538" s="23" t="s">
        <v>12471</v>
      </c>
      <c r="D538" s="23" t="s">
        <v>9059</v>
      </c>
      <c r="E538" s="23">
        <v>1</v>
      </c>
      <c r="F538" s="24">
        <v>1800</v>
      </c>
      <c r="G538" s="23">
        <v>96</v>
      </c>
      <c r="H538" s="23" t="s">
        <v>8076</v>
      </c>
      <c r="I538" s="174"/>
      <c r="J538" s="23" t="s">
        <v>1188</v>
      </c>
      <c r="K538" s="25" t="s">
        <v>7805</v>
      </c>
      <c r="L538" s="25"/>
      <c r="M538" s="143"/>
      <c r="N538" s="143"/>
      <c r="O538" s="45"/>
      <c r="P538" s="140"/>
      <c r="Q538" s="46"/>
    </row>
    <row r="539" spans="1:17" ht="51">
      <c r="A539" s="23">
        <v>535</v>
      </c>
      <c r="B539" s="23" t="s">
        <v>12472</v>
      </c>
      <c r="C539" s="23" t="s">
        <v>12473</v>
      </c>
      <c r="D539" s="23" t="s">
        <v>1187</v>
      </c>
      <c r="E539" s="23">
        <v>1</v>
      </c>
      <c r="F539" s="24">
        <v>600</v>
      </c>
      <c r="G539" s="23">
        <v>312</v>
      </c>
      <c r="H539" s="23" t="s">
        <v>2161</v>
      </c>
      <c r="I539" s="174"/>
      <c r="J539" s="23" t="s">
        <v>4935</v>
      </c>
      <c r="K539" s="25" t="s">
        <v>7805</v>
      </c>
      <c r="L539" s="25"/>
      <c r="M539" s="143"/>
      <c r="N539" s="143"/>
      <c r="O539" s="45"/>
      <c r="P539" s="140"/>
      <c r="Q539" s="46"/>
    </row>
    <row r="540" spans="1:17" ht="38.25">
      <c r="A540" s="23">
        <v>536</v>
      </c>
      <c r="B540" s="23" t="s">
        <v>10350</v>
      </c>
      <c r="C540" s="23" t="s">
        <v>10351</v>
      </c>
      <c r="D540" s="23" t="s">
        <v>1162</v>
      </c>
      <c r="E540" s="23">
        <v>1</v>
      </c>
      <c r="F540" s="24">
        <v>1200</v>
      </c>
      <c r="G540" s="23">
        <v>176</v>
      </c>
      <c r="H540" s="23" t="s">
        <v>238</v>
      </c>
      <c r="I540" s="174"/>
      <c r="J540" s="23" t="s">
        <v>4935</v>
      </c>
      <c r="K540" s="29" t="s">
        <v>7805</v>
      </c>
      <c r="L540" s="29"/>
      <c r="M540" s="143"/>
      <c r="N540" s="143"/>
      <c r="O540" s="45"/>
      <c r="P540" s="140"/>
      <c r="Q540" s="46"/>
    </row>
    <row r="541" spans="1:17" ht="51">
      <c r="A541" s="23">
        <v>537</v>
      </c>
      <c r="B541" s="23" t="s">
        <v>9288</v>
      </c>
      <c r="C541" s="23" t="s">
        <v>6874</v>
      </c>
      <c r="D541" s="23" t="s">
        <v>1187</v>
      </c>
      <c r="E541" s="23" t="s">
        <v>8163</v>
      </c>
      <c r="F541" s="24">
        <v>740</v>
      </c>
      <c r="G541" s="23">
        <v>548</v>
      </c>
      <c r="H541" s="23" t="s">
        <v>8087</v>
      </c>
      <c r="I541" s="174"/>
      <c r="J541" s="23" t="s">
        <v>4935</v>
      </c>
      <c r="K541" s="29" t="s">
        <v>7805</v>
      </c>
      <c r="L541" s="29"/>
      <c r="M541" s="143"/>
      <c r="N541" s="143"/>
      <c r="O541" s="45"/>
      <c r="P541" s="140"/>
      <c r="Q541" s="46"/>
    </row>
    <row r="542" spans="1:17" ht="51">
      <c r="A542" s="23">
        <v>538</v>
      </c>
      <c r="B542" s="23" t="s">
        <v>9886</v>
      </c>
      <c r="C542" s="23" t="s">
        <v>6874</v>
      </c>
      <c r="D542" s="23" t="s">
        <v>1187</v>
      </c>
      <c r="E542" s="23" t="s">
        <v>8163</v>
      </c>
      <c r="F542" s="24">
        <v>500</v>
      </c>
      <c r="G542" s="23">
        <v>500</v>
      </c>
      <c r="H542" s="23" t="s">
        <v>8087</v>
      </c>
      <c r="I542" s="174"/>
      <c r="J542" s="23" t="s">
        <v>4935</v>
      </c>
      <c r="K542" s="29" t="s">
        <v>7805</v>
      </c>
      <c r="L542" s="29"/>
      <c r="M542" s="143"/>
      <c r="N542" s="143"/>
      <c r="O542" s="45"/>
      <c r="P542" s="140"/>
      <c r="Q542" s="46"/>
    </row>
    <row r="543" spans="1:17" ht="51">
      <c r="A543" s="23">
        <v>539</v>
      </c>
      <c r="B543" s="23" t="s">
        <v>11413</v>
      </c>
      <c r="C543" s="23" t="s">
        <v>11414</v>
      </c>
      <c r="D543" s="23" t="s">
        <v>1162</v>
      </c>
      <c r="E543" s="23">
        <v>1</v>
      </c>
      <c r="F543" s="24">
        <v>1000</v>
      </c>
      <c r="G543" s="23">
        <v>244</v>
      </c>
      <c r="H543" s="23" t="s">
        <v>8076</v>
      </c>
      <c r="I543" s="174"/>
      <c r="J543" s="23" t="s">
        <v>4935</v>
      </c>
      <c r="K543" s="25" t="s">
        <v>7805</v>
      </c>
      <c r="L543" s="25"/>
      <c r="M543" s="143"/>
      <c r="N543" s="143"/>
      <c r="O543" s="45"/>
      <c r="P543" s="140"/>
      <c r="Q543" s="46"/>
    </row>
    <row r="544" spans="1:17" ht="51">
      <c r="A544" s="23">
        <v>540</v>
      </c>
      <c r="B544" s="23" t="s">
        <v>11415</v>
      </c>
      <c r="C544" s="23" t="s">
        <v>11416</v>
      </c>
      <c r="D544" s="23" t="s">
        <v>1187</v>
      </c>
      <c r="E544" s="23">
        <v>1</v>
      </c>
      <c r="F544" s="24">
        <v>720</v>
      </c>
      <c r="G544" s="23">
        <v>356</v>
      </c>
      <c r="H544" s="23" t="s">
        <v>3703</v>
      </c>
      <c r="I544" s="174"/>
      <c r="J544" s="23" t="s">
        <v>1193</v>
      </c>
      <c r="K544" s="25" t="s">
        <v>7805</v>
      </c>
      <c r="L544" s="25"/>
      <c r="M544" s="143"/>
      <c r="N544" s="143"/>
      <c r="O544" s="45"/>
      <c r="P544" s="140"/>
      <c r="Q544" s="46"/>
    </row>
    <row r="545" spans="1:17" ht="38.25">
      <c r="A545" s="23">
        <v>541</v>
      </c>
      <c r="B545" s="23" t="s">
        <v>11417</v>
      </c>
      <c r="C545" s="23" t="s">
        <v>11418</v>
      </c>
      <c r="D545" s="23" t="s">
        <v>1187</v>
      </c>
      <c r="E545" s="23" t="s">
        <v>8163</v>
      </c>
      <c r="F545" s="24">
        <v>560</v>
      </c>
      <c r="G545" s="23">
        <v>680</v>
      </c>
      <c r="H545" s="23" t="s">
        <v>2161</v>
      </c>
      <c r="I545" s="174"/>
      <c r="J545" s="23" t="s">
        <v>1193</v>
      </c>
      <c r="K545" s="25" t="s">
        <v>7805</v>
      </c>
      <c r="L545" s="25"/>
      <c r="M545" s="143"/>
      <c r="N545" s="143"/>
      <c r="O545" s="45"/>
      <c r="P545" s="140"/>
      <c r="Q545" s="46"/>
    </row>
    <row r="546" spans="1:17" ht="51">
      <c r="A546" s="23">
        <v>542</v>
      </c>
      <c r="B546" s="23" t="s">
        <v>11419</v>
      </c>
      <c r="C546" s="23" t="s">
        <v>11420</v>
      </c>
      <c r="D546" s="23" t="s">
        <v>1187</v>
      </c>
      <c r="E546" s="23">
        <v>1</v>
      </c>
      <c r="F546" s="24">
        <v>510</v>
      </c>
      <c r="G546" s="23">
        <v>312</v>
      </c>
      <c r="H546" s="23" t="s">
        <v>8087</v>
      </c>
      <c r="I546" s="174"/>
      <c r="J546" s="23" t="s">
        <v>60</v>
      </c>
      <c r="K546" s="25" t="s">
        <v>7805</v>
      </c>
      <c r="L546" s="25"/>
      <c r="M546" s="143"/>
      <c r="N546" s="143"/>
      <c r="O546" s="45"/>
      <c r="P546" s="140"/>
      <c r="Q546" s="46"/>
    </row>
    <row r="547" spans="1:17" ht="38.25">
      <c r="A547" s="23">
        <v>543</v>
      </c>
      <c r="B547" s="23" t="s">
        <v>11421</v>
      </c>
      <c r="C547" s="23" t="s">
        <v>11422</v>
      </c>
      <c r="D547" s="23" t="s">
        <v>1187</v>
      </c>
      <c r="E547" s="23" t="s">
        <v>8163</v>
      </c>
      <c r="F547" s="24">
        <v>680</v>
      </c>
      <c r="G547" s="23">
        <v>624</v>
      </c>
      <c r="H547" s="23" t="s">
        <v>2161</v>
      </c>
      <c r="I547" s="174"/>
      <c r="J547" s="23" t="s">
        <v>70</v>
      </c>
      <c r="K547" s="25" t="s">
        <v>7805</v>
      </c>
      <c r="L547" s="25"/>
      <c r="M547" s="143"/>
      <c r="N547" s="143"/>
      <c r="O547" s="45"/>
      <c r="P547" s="140"/>
      <c r="Q547" s="46"/>
    </row>
    <row r="548" spans="1:17" ht="38.25">
      <c r="A548" s="23">
        <v>544</v>
      </c>
      <c r="B548" s="23" t="s">
        <v>12462</v>
      </c>
      <c r="C548" s="23" t="s">
        <v>8216</v>
      </c>
      <c r="D548" s="23" t="s">
        <v>1187</v>
      </c>
      <c r="E548" s="23" t="s">
        <v>8163</v>
      </c>
      <c r="F548" s="24">
        <v>500</v>
      </c>
      <c r="G548" s="23">
        <v>380</v>
      </c>
      <c r="H548" s="23" t="s">
        <v>2161</v>
      </c>
      <c r="I548" s="174"/>
      <c r="J548" s="23" t="s">
        <v>1188</v>
      </c>
      <c r="K548" s="25" t="s">
        <v>7805</v>
      </c>
      <c r="L548" s="25"/>
      <c r="M548" s="143"/>
      <c r="N548" s="143"/>
      <c r="O548" s="45"/>
      <c r="P548" s="140"/>
      <c r="Q548" s="46"/>
    </row>
    <row r="549" spans="1:17" ht="38.25">
      <c r="A549" s="23">
        <v>545</v>
      </c>
      <c r="B549" s="23" t="s">
        <v>8217</v>
      </c>
      <c r="C549" s="23" t="s">
        <v>9311</v>
      </c>
      <c r="D549" s="23" t="s">
        <v>1187</v>
      </c>
      <c r="E549" s="23">
        <v>1</v>
      </c>
      <c r="F549" s="24">
        <v>1000</v>
      </c>
      <c r="G549" s="23">
        <v>416</v>
      </c>
      <c r="H549" s="23" t="s">
        <v>8087</v>
      </c>
      <c r="I549" s="174"/>
      <c r="J549" s="23" t="s">
        <v>1188</v>
      </c>
      <c r="K549" s="25" t="s">
        <v>7805</v>
      </c>
      <c r="L549" s="25"/>
      <c r="M549" s="143"/>
      <c r="N549" s="143"/>
      <c r="O549" s="45"/>
      <c r="P549" s="140"/>
      <c r="Q549" s="46"/>
    </row>
    <row r="550" spans="1:17" ht="38.25">
      <c r="A550" s="23">
        <v>546</v>
      </c>
      <c r="B550" s="23" t="s">
        <v>9312</v>
      </c>
      <c r="C550" s="23" t="s">
        <v>8226</v>
      </c>
      <c r="D550" s="23" t="s">
        <v>1187</v>
      </c>
      <c r="E550" s="23">
        <v>1</v>
      </c>
      <c r="F550" s="24">
        <v>600</v>
      </c>
      <c r="G550" s="23">
        <v>224</v>
      </c>
      <c r="H550" s="23" t="s">
        <v>8087</v>
      </c>
      <c r="I550" s="174"/>
      <c r="J550" s="23" t="s">
        <v>70</v>
      </c>
      <c r="K550" s="25" t="s">
        <v>7805</v>
      </c>
      <c r="L550" s="25"/>
      <c r="M550" s="143"/>
      <c r="N550" s="143"/>
      <c r="O550" s="45"/>
      <c r="P550" s="140"/>
      <c r="Q550" s="46"/>
    </row>
    <row r="551" spans="1:17" ht="38.25">
      <c r="A551" s="23">
        <v>547</v>
      </c>
      <c r="B551" s="23" t="s">
        <v>3840</v>
      </c>
      <c r="C551" s="23" t="s">
        <v>3841</v>
      </c>
      <c r="D551" s="23" t="s">
        <v>1187</v>
      </c>
      <c r="E551" s="23">
        <v>1</v>
      </c>
      <c r="F551" s="24">
        <v>800</v>
      </c>
      <c r="G551" s="23">
        <v>296</v>
      </c>
      <c r="H551" s="23" t="s">
        <v>8087</v>
      </c>
      <c r="I551" s="174"/>
      <c r="J551" s="23" t="s">
        <v>70</v>
      </c>
      <c r="K551" s="25" t="s">
        <v>7805</v>
      </c>
      <c r="L551" s="25"/>
      <c r="M551" s="143"/>
      <c r="N551" s="143"/>
      <c r="O551" s="45"/>
      <c r="P551" s="140"/>
      <c r="Q551" s="46"/>
    </row>
    <row r="552" spans="1:17" ht="38.25">
      <c r="A552" s="23">
        <v>548</v>
      </c>
      <c r="B552" s="23" t="s">
        <v>3855</v>
      </c>
      <c r="C552" s="23"/>
      <c r="D552" s="23" t="s">
        <v>1187</v>
      </c>
      <c r="E552" s="23">
        <v>1</v>
      </c>
      <c r="F552" s="24">
        <v>500</v>
      </c>
      <c r="G552" s="23">
        <v>184</v>
      </c>
      <c r="H552" s="23" t="s">
        <v>8165</v>
      </c>
      <c r="I552" s="174"/>
      <c r="J552" s="23" t="s">
        <v>11251</v>
      </c>
      <c r="K552" s="25" t="s">
        <v>7805</v>
      </c>
      <c r="L552" s="25"/>
      <c r="M552" s="143"/>
      <c r="N552" s="143"/>
      <c r="O552" s="45"/>
      <c r="P552" s="140"/>
      <c r="Q552" s="46"/>
    </row>
    <row r="553" spans="1:17" ht="76.5">
      <c r="A553" s="23">
        <v>549</v>
      </c>
      <c r="B553" s="23" t="s">
        <v>3837</v>
      </c>
      <c r="C553" s="23" t="s">
        <v>6067</v>
      </c>
      <c r="D553" s="23" t="s">
        <v>1187</v>
      </c>
      <c r="E553" s="23">
        <v>1</v>
      </c>
      <c r="F553" s="24">
        <v>550</v>
      </c>
      <c r="G553" s="23">
        <v>256</v>
      </c>
      <c r="H553" s="23" t="s">
        <v>4478</v>
      </c>
      <c r="I553" s="174"/>
      <c r="J553" s="23" t="s">
        <v>4978</v>
      </c>
      <c r="K553" s="25" t="s">
        <v>7805</v>
      </c>
      <c r="L553" s="25"/>
      <c r="M553" s="143"/>
      <c r="N553" s="143"/>
      <c r="O553" s="45"/>
      <c r="P553" s="140"/>
      <c r="Q553" s="46"/>
    </row>
    <row r="554" spans="1:17" ht="51">
      <c r="A554" s="23">
        <v>550</v>
      </c>
      <c r="B554" s="23" t="s">
        <v>6068</v>
      </c>
      <c r="C554" s="23" t="s">
        <v>6069</v>
      </c>
      <c r="D554" s="23" t="s">
        <v>1187</v>
      </c>
      <c r="E554" s="23">
        <v>1</v>
      </c>
      <c r="F554" s="24">
        <v>700</v>
      </c>
      <c r="G554" s="23">
        <v>652</v>
      </c>
      <c r="H554" s="23" t="s">
        <v>2161</v>
      </c>
      <c r="I554" s="174"/>
      <c r="J554" s="23" t="s">
        <v>4978</v>
      </c>
      <c r="K554" s="25" t="s">
        <v>7805</v>
      </c>
      <c r="L554" s="25"/>
      <c r="M554" s="143"/>
      <c r="N554" s="143"/>
      <c r="O554" s="45"/>
      <c r="P554" s="140"/>
      <c r="Q554" s="46"/>
    </row>
    <row r="555" spans="1:17" ht="38.25">
      <c r="A555" s="23">
        <v>551</v>
      </c>
      <c r="B555" s="23" t="s">
        <v>6070</v>
      </c>
      <c r="C555" s="23" t="s">
        <v>6071</v>
      </c>
      <c r="D555" s="23" t="s">
        <v>1421</v>
      </c>
      <c r="E555" s="23">
        <v>1</v>
      </c>
      <c r="F555" s="24">
        <v>1000</v>
      </c>
      <c r="G555" s="23">
        <v>448</v>
      </c>
      <c r="H555" s="23" t="s">
        <v>2161</v>
      </c>
      <c r="I555" s="174"/>
      <c r="J555" s="23" t="s">
        <v>4978</v>
      </c>
      <c r="K555" s="25" t="s">
        <v>7805</v>
      </c>
      <c r="L555" s="25"/>
      <c r="M555" s="143"/>
      <c r="N555" s="143"/>
      <c r="O555" s="45"/>
      <c r="P555" s="140"/>
      <c r="Q555" s="46"/>
    </row>
    <row r="556" spans="1:17" ht="25.5">
      <c r="A556" s="23">
        <v>552</v>
      </c>
      <c r="B556" s="23" t="s">
        <v>6072</v>
      </c>
      <c r="C556" s="23" t="s">
        <v>6073</v>
      </c>
      <c r="D556" s="23" t="s">
        <v>1187</v>
      </c>
      <c r="E556" s="23" t="s">
        <v>8163</v>
      </c>
      <c r="F556" s="24">
        <v>600</v>
      </c>
      <c r="G556" s="23">
        <v>320</v>
      </c>
      <c r="H556" s="23" t="s">
        <v>8087</v>
      </c>
      <c r="I556" s="174"/>
      <c r="J556" s="23" t="s">
        <v>4978</v>
      </c>
      <c r="K556" s="25" t="s">
        <v>7805</v>
      </c>
      <c r="L556" s="25"/>
      <c r="M556" s="143"/>
      <c r="N556" s="143"/>
      <c r="O556" s="45"/>
      <c r="P556" s="140"/>
      <c r="Q556" s="46"/>
    </row>
    <row r="557" spans="1:17" ht="25.5">
      <c r="A557" s="23">
        <v>553</v>
      </c>
      <c r="B557" s="23" t="s">
        <v>6074</v>
      </c>
      <c r="C557" s="23" t="s">
        <v>6075</v>
      </c>
      <c r="D557" s="23" t="s">
        <v>1187</v>
      </c>
      <c r="E557" s="23">
        <v>1</v>
      </c>
      <c r="F557" s="24">
        <v>560</v>
      </c>
      <c r="G557" s="23">
        <v>296</v>
      </c>
      <c r="H557" s="23" t="s">
        <v>8087</v>
      </c>
      <c r="I557" s="174"/>
      <c r="J557" s="23" t="s">
        <v>4978</v>
      </c>
      <c r="K557" s="25" t="s">
        <v>7805</v>
      </c>
      <c r="L557" s="25"/>
      <c r="M557" s="143"/>
      <c r="N557" s="143"/>
      <c r="O557" s="45"/>
      <c r="P557" s="140"/>
      <c r="Q557" s="46"/>
    </row>
    <row r="558" spans="1:17" ht="38.25">
      <c r="A558" s="23">
        <v>554</v>
      </c>
      <c r="B558" s="23" t="s">
        <v>5471</v>
      </c>
      <c r="C558" s="23" t="s">
        <v>6076</v>
      </c>
      <c r="D558" s="23" t="s">
        <v>1187</v>
      </c>
      <c r="E558" s="23" t="s">
        <v>8163</v>
      </c>
      <c r="F558" s="24">
        <v>550</v>
      </c>
      <c r="G558" s="23">
        <v>364</v>
      </c>
      <c r="H558" s="23" t="s">
        <v>8087</v>
      </c>
      <c r="I558" s="174"/>
      <c r="J558" s="23" t="s">
        <v>4978</v>
      </c>
      <c r="K558" s="25" t="s">
        <v>7805</v>
      </c>
      <c r="L558" s="25"/>
      <c r="M558" s="143"/>
      <c r="N558" s="143"/>
      <c r="O558" s="45"/>
      <c r="P558" s="140"/>
      <c r="Q558" s="46"/>
    </row>
    <row r="559" spans="1:17" ht="38.25">
      <c r="A559" s="23">
        <v>555</v>
      </c>
      <c r="B559" s="23" t="s">
        <v>6077</v>
      </c>
      <c r="C559" s="23" t="s">
        <v>6078</v>
      </c>
      <c r="D559" s="23" t="s">
        <v>1187</v>
      </c>
      <c r="E559" s="23">
        <v>1</v>
      </c>
      <c r="F559" s="24">
        <v>800</v>
      </c>
      <c r="G559" s="23">
        <v>380</v>
      </c>
      <c r="H559" s="23" t="s">
        <v>8087</v>
      </c>
      <c r="I559" s="174"/>
      <c r="J559" s="23" t="s">
        <v>4978</v>
      </c>
      <c r="K559" s="25" t="s">
        <v>7805</v>
      </c>
      <c r="L559" s="25"/>
      <c r="M559" s="143"/>
      <c r="N559" s="143"/>
      <c r="O559" s="45"/>
      <c r="P559" s="140"/>
      <c r="Q559" s="46"/>
    </row>
    <row r="560" spans="1:17" ht="38.25">
      <c r="A560" s="23">
        <v>556</v>
      </c>
      <c r="B560" s="23" t="s">
        <v>4980</v>
      </c>
      <c r="C560" s="23" t="s">
        <v>4981</v>
      </c>
      <c r="D560" s="23" t="s">
        <v>1187</v>
      </c>
      <c r="E560" s="23">
        <v>1</v>
      </c>
      <c r="F560" s="24">
        <v>720</v>
      </c>
      <c r="G560" s="23">
        <v>92</v>
      </c>
      <c r="H560" s="23" t="s">
        <v>8076</v>
      </c>
      <c r="I560" s="174"/>
      <c r="J560" s="23" t="s">
        <v>4978</v>
      </c>
      <c r="K560" s="25" t="s">
        <v>7805</v>
      </c>
      <c r="L560" s="25"/>
      <c r="M560" s="143"/>
      <c r="N560" s="143"/>
      <c r="O560" s="45"/>
      <c r="P560" s="140"/>
      <c r="Q560" s="46"/>
    </row>
    <row r="561" spans="1:17" ht="38.25">
      <c r="A561" s="23">
        <v>557</v>
      </c>
      <c r="B561" s="23" t="s">
        <v>7191</v>
      </c>
      <c r="C561" s="23" t="s">
        <v>5014</v>
      </c>
      <c r="D561" s="23" t="s">
        <v>1162</v>
      </c>
      <c r="E561" s="23">
        <v>1</v>
      </c>
      <c r="F561" s="24">
        <v>1200</v>
      </c>
      <c r="G561" s="23">
        <v>532</v>
      </c>
      <c r="H561" s="23" t="s">
        <v>3713</v>
      </c>
      <c r="I561" s="174"/>
      <c r="J561" s="23" t="s">
        <v>4935</v>
      </c>
      <c r="K561" s="25" t="s">
        <v>7805</v>
      </c>
      <c r="L561" s="25"/>
      <c r="M561" s="143"/>
      <c r="N561" s="143"/>
      <c r="O561" s="45"/>
      <c r="P561" s="140"/>
      <c r="Q561" s="46"/>
    </row>
    <row r="562" spans="1:17" ht="76.5">
      <c r="A562" s="23">
        <v>558</v>
      </c>
      <c r="B562" s="23" t="s">
        <v>5015</v>
      </c>
      <c r="C562" s="23" t="s">
        <v>5016</v>
      </c>
      <c r="D562" s="23" t="s">
        <v>10321</v>
      </c>
      <c r="E562" s="23">
        <v>1</v>
      </c>
      <c r="F562" s="24">
        <v>1000</v>
      </c>
      <c r="G562" s="23">
        <v>820</v>
      </c>
      <c r="H562" s="23" t="s">
        <v>2161</v>
      </c>
      <c r="I562" s="174"/>
      <c r="J562" s="23" t="s">
        <v>70</v>
      </c>
      <c r="K562" s="25" t="s">
        <v>7805</v>
      </c>
      <c r="L562" s="25"/>
      <c r="M562" s="143"/>
      <c r="N562" s="143"/>
      <c r="O562" s="45"/>
      <c r="P562" s="140"/>
      <c r="Q562" s="46"/>
    </row>
    <row r="563" spans="1:17" ht="38.25">
      <c r="A563" s="23">
        <v>559</v>
      </c>
      <c r="B563" s="23" t="s">
        <v>5017</v>
      </c>
      <c r="C563" s="23" t="s">
        <v>5018</v>
      </c>
      <c r="D563" s="23" t="s">
        <v>1162</v>
      </c>
      <c r="E563" s="23">
        <v>1</v>
      </c>
      <c r="F563" s="24">
        <v>2000</v>
      </c>
      <c r="G563" s="23">
        <v>364</v>
      </c>
      <c r="H563" s="23" t="s">
        <v>1228</v>
      </c>
      <c r="I563" s="174"/>
      <c r="J563" s="23" t="s">
        <v>1188</v>
      </c>
      <c r="K563" s="25" t="s">
        <v>7805</v>
      </c>
      <c r="L563" s="25"/>
      <c r="M563" s="143"/>
      <c r="N563" s="143"/>
      <c r="O563" s="45"/>
      <c r="P563" s="140"/>
      <c r="Q563" s="46"/>
    </row>
    <row r="564" spans="1:17" ht="60.75" customHeight="1">
      <c r="A564" s="23">
        <v>560</v>
      </c>
      <c r="B564" s="23" t="s">
        <v>6140</v>
      </c>
      <c r="C564" s="23" t="s">
        <v>7594</v>
      </c>
      <c r="D564" s="23" t="s">
        <v>1162</v>
      </c>
      <c r="E564" s="23">
        <v>1</v>
      </c>
      <c r="F564" s="24">
        <v>5030</v>
      </c>
      <c r="G564" s="23">
        <v>664</v>
      </c>
      <c r="H564" s="23" t="s">
        <v>8087</v>
      </c>
      <c r="I564" s="174"/>
      <c r="J564" s="23" t="s">
        <v>1188</v>
      </c>
      <c r="K564" s="25" t="s">
        <v>7805</v>
      </c>
      <c r="L564" s="25"/>
      <c r="M564" s="143"/>
      <c r="N564" s="143"/>
      <c r="O564" s="45"/>
      <c r="P564" s="140"/>
      <c r="Q564" s="46"/>
    </row>
    <row r="565" spans="1:17" ht="38.25">
      <c r="A565" s="23">
        <v>561</v>
      </c>
      <c r="B565" s="23" t="s">
        <v>6141</v>
      </c>
      <c r="C565" s="23" t="s">
        <v>6142</v>
      </c>
      <c r="D565" s="23" t="s">
        <v>1187</v>
      </c>
      <c r="E565" s="23" t="s">
        <v>8163</v>
      </c>
      <c r="F565" s="24">
        <v>500</v>
      </c>
      <c r="G565" s="23">
        <v>360</v>
      </c>
      <c r="H565" s="23" t="s">
        <v>8076</v>
      </c>
      <c r="I565" s="174"/>
      <c r="J565" s="23" t="s">
        <v>1188</v>
      </c>
      <c r="K565" s="25" t="s">
        <v>7805</v>
      </c>
      <c r="L565" s="25"/>
      <c r="M565" s="143"/>
      <c r="N565" s="143"/>
      <c r="O565" s="45"/>
      <c r="P565" s="140"/>
      <c r="Q565" s="46"/>
    </row>
    <row r="566" spans="1:17" ht="38.25">
      <c r="A566" s="23">
        <v>562</v>
      </c>
      <c r="B566" s="23" t="s">
        <v>6179</v>
      </c>
      <c r="C566" s="23" t="s">
        <v>6180</v>
      </c>
      <c r="D566" s="23" t="s">
        <v>1187</v>
      </c>
      <c r="E566" s="23">
        <v>1</v>
      </c>
      <c r="F566" s="24">
        <v>630</v>
      </c>
      <c r="G566" s="23">
        <v>592</v>
      </c>
      <c r="H566" s="23" t="s">
        <v>2161</v>
      </c>
      <c r="I566" s="174"/>
      <c r="J566" s="23" t="s">
        <v>4978</v>
      </c>
      <c r="K566" s="25" t="s">
        <v>7805</v>
      </c>
      <c r="L566" s="25"/>
      <c r="M566" s="143"/>
      <c r="N566" s="143"/>
      <c r="O566" s="45"/>
      <c r="P566" s="140"/>
      <c r="Q566" s="46"/>
    </row>
    <row r="567" spans="1:17" ht="25.5">
      <c r="A567" s="23">
        <v>563</v>
      </c>
      <c r="B567" s="23" t="s">
        <v>8323</v>
      </c>
      <c r="C567" s="23" t="s">
        <v>8324</v>
      </c>
      <c r="D567" s="23" t="s">
        <v>1162</v>
      </c>
      <c r="E567" s="23">
        <v>1</v>
      </c>
      <c r="F567" s="24">
        <v>1000</v>
      </c>
      <c r="G567" s="23">
        <v>448</v>
      </c>
      <c r="H567" s="23" t="s">
        <v>8087</v>
      </c>
      <c r="I567" s="174"/>
      <c r="J567" s="23" t="s">
        <v>4978</v>
      </c>
      <c r="K567" s="25" t="s">
        <v>7805</v>
      </c>
      <c r="L567" s="25"/>
      <c r="M567" s="143"/>
      <c r="N567" s="143"/>
      <c r="O567" s="45"/>
      <c r="P567" s="140"/>
      <c r="Q567" s="46"/>
    </row>
    <row r="568" spans="1:17" ht="63.75">
      <c r="A568" s="23">
        <v>564</v>
      </c>
      <c r="B568" s="23" t="s">
        <v>5071</v>
      </c>
      <c r="C568" s="23" t="s">
        <v>5072</v>
      </c>
      <c r="D568" s="23" t="s">
        <v>1187</v>
      </c>
      <c r="E568" s="23" t="s">
        <v>8163</v>
      </c>
      <c r="F568" s="24">
        <v>500</v>
      </c>
      <c r="G568" s="23">
        <v>344</v>
      </c>
      <c r="H568" s="23" t="s">
        <v>8087</v>
      </c>
      <c r="I568" s="174"/>
      <c r="J568" s="23" t="s">
        <v>4978</v>
      </c>
      <c r="K568" s="25" t="s">
        <v>7805</v>
      </c>
      <c r="L568" s="25"/>
      <c r="M568" s="143"/>
      <c r="N568" s="143"/>
      <c r="O568" s="45"/>
      <c r="P568" s="140"/>
      <c r="Q568" s="46"/>
    </row>
    <row r="569" spans="1:17" ht="89.25">
      <c r="A569" s="23">
        <v>565</v>
      </c>
      <c r="B569" s="23" t="s">
        <v>5073</v>
      </c>
      <c r="C569" s="23" t="s">
        <v>5074</v>
      </c>
      <c r="D569" s="23" t="s">
        <v>1187</v>
      </c>
      <c r="E569" s="23" t="s">
        <v>8163</v>
      </c>
      <c r="F569" s="24">
        <v>500</v>
      </c>
      <c r="G569" s="23">
        <v>296</v>
      </c>
      <c r="H569" s="23" t="s">
        <v>8087</v>
      </c>
      <c r="I569" s="174"/>
      <c r="J569" s="23" t="s">
        <v>4978</v>
      </c>
      <c r="K569" s="25" t="s">
        <v>7805</v>
      </c>
      <c r="L569" s="25"/>
      <c r="M569" s="143"/>
      <c r="N569" s="143"/>
      <c r="O569" s="45"/>
      <c r="P569" s="140"/>
      <c r="Q569" s="46"/>
    </row>
    <row r="570" spans="1:17" ht="38.25">
      <c r="A570" s="23">
        <v>566</v>
      </c>
      <c r="B570" s="23" t="s">
        <v>5075</v>
      </c>
      <c r="C570" s="23" t="s">
        <v>5076</v>
      </c>
      <c r="D570" s="23" t="s">
        <v>1187</v>
      </c>
      <c r="E570" s="23" t="s">
        <v>8163</v>
      </c>
      <c r="F570" s="24">
        <v>500</v>
      </c>
      <c r="G570" s="23">
        <v>312</v>
      </c>
      <c r="H570" s="23" t="s">
        <v>8087</v>
      </c>
      <c r="I570" s="174"/>
      <c r="J570" s="23" t="s">
        <v>1193</v>
      </c>
      <c r="K570" s="25" t="s">
        <v>7805</v>
      </c>
      <c r="L570" s="25"/>
      <c r="M570" s="143"/>
      <c r="N570" s="143"/>
      <c r="O570" s="45"/>
      <c r="P570" s="140"/>
      <c r="Q570" s="46"/>
    </row>
    <row r="571" spans="1:17" ht="51">
      <c r="A571" s="23">
        <v>567</v>
      </c>
      <c r="B571" s="23" t="s">
        <v>3946</v>
      </c>
      <c r="C571" s="23" t="s">
        <v>1600</v>
      </c>
      <c r="D571" s="23" t="s">
        <v>1162</v>
      </c>
      <c r="E571" s="23">
        <v>1</v>
      </c>
      <c r="F571" s="24">
        <v>1000</v>
      </c>
      <c r="G571" s="23">
        <v>180</v>
      </c>
      <c r="H571" s="23" t="s">
        <v>8087</v>
      </c>
      <c r="I571" s="174"/>
      <c r="J571" s="23" t="s">
        <v>60</v>
      </c>
      <c r="K571" s="25" t="s">
        <v>7805</v>
      </c>
      <c r="L571" s="25"/>
      <c r="M571" s="143"/>
      <c r="N571" s="143"/>
      <c r="O571" s="45"/>
      <c r="P571" s="140"/>
      <c r="Q571" s="46"/>
    </row>
    <row r="572" spans="1:17" ht="25.5">
      <c r="A572" s="23">
        <v>568</v>
      </c>
      <c r="B572" s="23" t="s">
        <v>1601</v>
      </c>
      <c r="C572" s="23" t="s">
        <v>9734</v>
      </c>
      <c r="D572" s="23" t="s">
        <v>1187</v>
      </c>
      <c r="E572" s="23">
        <v>1</v>
      </c>
      <c r="F572" s="24">
        <v>2000</v>
      </c>
      <c r="G572" s="23">
        <v>280</v>
      </c>
      <c r="H572" s="23" t="s">
        <v>5624</v>
      </c>
      <c r="I572" s="174"/>
      <c r="J572" s="23" t="s">
        <v>60</v>
      </c>
      <c r="K572" s="25" t="s">
        <v>7805</v>
      </c>
      <c r="L572" s="25"/>
      <c r="M572" s="141"/>
      <c r="N572" s="143"/>
      <c r="O572" s="45"/>
      <c r="P572" s="140"/>
      <c r="Q572" s="46"/>
    </row>
    <row r="573" spans="1:17" ht="38.25">
      <c r="A573" s="23">
        <v>569</v>
      </c>
      <c r="B573" s="23" t="s">
        <v>2697</v>
      </c>
      <c r="C573" s="23" t="s">
        <v>6874</v>
      </c>
      <c r="D573" s="23" t="s">
        <v>1187</v>
      </c>
      <c r="E573" s="23">
        <v>1</v>
      </c>
      <c r="F573" s="24">
        <v>1300</v>
      </c>
      <c r="G573" s="23">
        <v>336</v>
      </c>
      <c r="H573" s="23" t="s">
        <v>8076</v>
      </c>
      <c r="I573" s="174"/>
      <c r="J573" s="23" t="s">
        <v>4935</v>
      </c>
      <c r="K573" s="25" t="s">
        <v>7805</v>
      </c>
      <c r="L573" s="25"/>
      <c r="M573" s="141"/>
      <c r="N573" s="143"/>
      <c r="O573" s="45"/>
      <c r="P573" s="140"/>
      <c r="Q573" s="46"/>
    </row>
    <row r="574" spans="1:17" ht="38.25">
      <c r="A574" s="23">
        <v>570</v>
      </c>
      <c r="B574" s="23" t="s">
        <v>2698</v>
      </c>
      <c r="C574" s="23" t="s">
        <v>6874</v>
      </c>
      <c r="D574" s="23" t="s">
        <v>1187</v>
      </c>
      <c r="E574" s="23">
        <v>1</v>
      </c>
      <c r="F574" s="24">
        <v>1200</v>
      </c>
      <c r="G574" s="23">
        <v>156</v>
      </c>
      <c r="H574" s="23" t="s">
        <v>8076</v>
      </c>
      <c r="I574" s="174"/>
      <c r="J574" s="23" t="s">
        <v>4935</v>
      </c>
      <c r="K574" s="25" t="s">
        <v>7805</v>
      </c>
      <c r="L574" s="25"/>
      <c r="M574" s="141"/>
      <c r="N574" s="143"/>
      <c r="O574" s="45"/>
      <c r="P574" s="140"/>
      <c r="Q574" s="46"/>
    </row>
    <row r="575" spans="1:17" ht="25.5">
      <c r="A575" s="23">
        <v>571</v>
      </c>
      <c r="B575" s="23" t="s">
        <v>2699</v>
      </c>
      <c r="C575" s="24" t="s">
        <v>2700</v>
      </c>
      <c r="D575" s="23" t="s">
        <v>1162</v>
      </c>
      <c r="E575" s="23">
        <v>1</v>
      </c>
      <c r="F575" s="24">
        <v>1000</v>
      </c>
      <c r="G575" s="23">
        <v>672</v>
      </c>
      <c r="H575" s="23" t="s">
        <v>1228</v>
      </c>
      <c r="I575" s="174"/>
      <c r="J575" s="23" t="s">
        <v>60</v>
      </c>
      <c r="K575" s="25" t="s">
        <v>7805</v>
      </c>
      <c r="L575" s="25"/>
      <c r="M575" s="141"/>
      <c r="N575" s="143"/>
      <c r="O575" s="45"/>
      <c r="P575" s="140"/>
      <c r="Q575" s="46"/>
    </row>
    <row r="576" spans="1:17" ht="38.25">
      <c r="A576" s="23">
        <v>572</v>
      </c>
      <c r="B576" s="23" t="s">
        <v>2710</v>
      </c>
      <c r="C576" s="23" t="s">
        <v>2711</v>
      </c>
      <c r="D576" s="23" t="s">
        <v>1187</v>
      </c>
      <c r="E576" s="23">
        <v>1</v>
      </c>
      <c r="F576" s="24">
        <v>810</v>
      </c>
      <c r="G576" s="23">
        <v>228</v>
      </c>
      <c r="H576" s="23" t="s">
        <v>8087</v>
      </c>
      <c r="I576" s="174"/>
      <c r="J576" s="23" t="s">
        <v>4978</v>
      </c>
      <c r="K576" s="25" t="s">
        <v>7805</v>
      </c>
      <c r="L576" s="25"/>
      <c r="M576" s="143"/>
      <c r="N576" s="143"/>
      <c r="O576" s="45"/>
      <c r="P576" s="140"/>
      <c r="Q576" s="46"/>
    </row>
    <row r="577" spans="1:17" ht="25.5">
      <c r="A577" s="23">
        <v>573</v>
      </c>
      <c r="B577" s="23" t="s">
        <v>3884</v>
      </c>
      <c r="C577" s="23" t="s">
        <v>6874</v>
      </c>
      <c r="D577" s="23" t="s">
        <v>1187</v>
      </c>
      <c r="E577" s="23">
        <v>1</v>
      </c>
      <c r="F577" s="24">
        <v>765</v>
      </c>
      <c r="G577" s="23">
        <v>680</v>
      </c>
      <c r="H577" s="23" t="s">
        <v>8087</v>
      </c>
      <c r="I577" s="174"/>
      <c r="J577" s="23" t="s">
        <v>4935</v>
      </c>
      <c r="K577" s="25" t="s">
        <v>7805</v>
      </c>
      <c r="L577" s="25"/>
      <c r="M577" s="143"/>
      <c r="N577" s="143"/>
      <c r="O577" s="45"/>
      <c r="P577" s="140"/>
      <c r="Q577" s="46"/>
    </row>
    <row r="578" spans="1:17" ht="76.5">
      <c r="A578" s="23">
        <v>574</v>
      </c>
      <c r="B578" s="23" t="s">
        <v>5065</v>
      </c>
      <c r="C578" s="23" t="s">
        <v>6874</v>
      </c>
      <c r="D578" s="23" t="s">
        <v>1187</v>
      </c>
      <c r="E578" s="23">
        <v>1</v>
      </c>
      <c r="F578" s="24">
        <v>650</v>
      </c>
      <c r="G578" s="23">
        <v>304</v>
      </c>
      <c r="H578" s="23" t="s">
        <v>8087</v>
      </c>
      <c r="I578" s="174"/>
      <c r="J578" s="23" t="s">
        <v>4935</v>
      </c>
      <c r="K578" s="25" t="s">
        <v>7805</v>
      </c>
      <c r="L578" s="25"/>
      <c r="M578" s="143"/>
      <c r="N578" s="143"/>
      <c r="O578" s="45"/>
      <c r="P578" s="140"/>
      <c r="Q578" s="46"/>
    </row>
    <row r="579" spans="1:17" ht="89.25">
      <c r="A579" s="23">
        <v>575</v>
      </c>
      <c r="B579" s="23" t="s">
        <v>8325</v>
      </c>
      <c r="C579" s="23" t="s">
        <v>6874</v>
      </c>
      <c r="D579" s="23" t="s">
        <v>1187</v>
      </c>
      <c r="E579" s="23">
        <v>1</v>
      </c>
      <c r="F579" s="24">
        <v>700</v>
      </c>
      <c r="G579" s="23">
        <v>264</v>
      </c>
      <c r="H579" s="23" t="s">
        <v>8087</v>
      </c>
      <c r="I579" s="174"/>
      <c r="J579" s="23" t="s">
        <v>4935</v>
      </c>
      <c r="K579" s="25" t="s">
        <v>7805</v>
      </c>
      <c r="L579" s="25"/>
      <c r="M579" s="143"/>
      <c r="N579" s="143"/>
      <c r="O579" s="45"/>
      <c r="P579" s="140"/>
      <c r="Q579" s="46"/>
    </row>
    <row r="580" spans="1:17" ht="38.25">
      <c r="A580" s="23">
        <v>576</v>
      </c>
      <c r="B580" s="23" t="s">
        <v>6175</v>
      </c>
      <c r="C580" s="23" t="s">
        <v>6874</v>
      </c>
      <c r="D580" s="23" t="s">
        <v>1187</v>
      </c>
      <c r="E580" s="23">
        <v>1</v>
      </c>
      <c r="F580" s="24">
        <v>600</v>
      </c>
      <c r="G580" s="23">
        <v>252</v>
      </c>
      <c r="H580" s="23" t="s">
        <v>8087</v>
      </c>
      <c r="I580" s="174"/>
      <c r="J580" s="23" t="s">
        <v>4935</v>
      </c>
      <c r="K580" s="25" t="s">
        <v>7805</v>
      </c>
      <c r="L580" s="25"/>
      <c r="M580" s="143"/>
      <c r="N580" s="143"/>
      <c r="O580" s="45"/>
      <c r="P580" s="140"/>
      <c r="Q580" s="46"/>
    </row>
    <row r="581" spans="1:17" ht="38.25">
      <c r="A581" s="23">
        <v>577</v>
      </c>
      <c r="B581" s="23" t="s">
        <v>6176</v>
      </c>
      <c r="C581" s="23" t="s">
        <v>6874</v>
      </c>
      <c r="D581" s="23" t="s">
        <v>1187</v>
      </c>
      <c r="E581" s="23">
        <v>1</v>
      </c>
      <c r="F581" s="24">
        <v>840</v>
      </c>
      <c r="G581" s="23">
        <v>56</v>
      </c>
      <c r="H581" s="23" t="s">
        <v>8076</v>
      </c>
      <c r="I581" s="174"/>
      <c r="J581" s="23" t="s">
        <v>4935</v>
      </c>
      <c r="K581" s="25" t="s">
        <v>7805</v>
      </c>
      <c r="L581" s="25"/>
      <c r="M581" s="143"/>
      <c r="N581" s="143"/>
      <c r="O581" s="45"/>
      <c r="P581" s="140"/>
      <c r="Q581" s="46"/>
    </row>
    <row r="582" spans="1:17" ht="38.25">
      <c r="A582" s="23">
        <v>578</v>
      </c>
      <c r="B582" s="23" t="s">
        <v>6177</v>
      </c>
      <c r="C582" s="23" t="s">
        <v>6874</v>
      </c>
      <c r="D582" s="23" t="s">
        <v>1187</v>
      </c>
      <c r="E582" s="23">
        <v>1</v>
      </c>
      <c r="F582" s="24">
        <v>980</v>
      </c>
      <c r="G582" s="23">
        <v>440</v>
      </c>
      <c r="H582" s="23" t="s">
        <v>8087</v>
      </c>
      <c r="I582" s="174"/>
      <c r="J582" s="23" t="s">
        <v>4935</v>
      </c>
      <c r="K582" s="25" t="s">
        <v>7805</v>
      </c>
      <c r="L582" s="25"/>
      <c r="M582" s="143"/>
      <c r="N582" s="143"/>
      <c r="O582" s="45"/>
      <c r="P582" s="140"/>
      <c r="Q582" s="46"/>
    </row>
    <row r="583" spans="1:17" ht="51">
      <c r="A583" s="23">
        <v>579</v>
      </c>
      <c r="B583" s="23" t="s">
        <v>5149</v>
      </c>
      <c r="C583" s="23" t="s">
        <v>6874</v>
      </c>
      <c r="D583" s="23" t="s">
        <v>1187</v>
      </c>
      <c r="E583" s="23">
        <v>1</v>
      </c>
      <c r="F583" s="24">
        <v>730</v>
      </c>
      <c r="G583" s="23">
        <v>116</v>
      </c>
      <c r="H583" s="23" t="s">
        <v>8076</v>
      </c>
      <c r="I583" s="174"/>
      <c r="J583" s="23" t="s">
        <v>4935</v>
      </c>
      <c r="K583" s="25" t="s">
        <v>7805</v>
      </c>
      <c r="L583" s="25"/>
      <c r="M583" s="143"/>
      <c r="N583" s="143"/>
      <c r="O583" s="45"/>
      <c r="P583" s="140"/>
      <c r="Q583" s="46"/>
    </row>
    <row r="584" spans="1:17" ht="25.5">
      <c r="A584" s="23">
        <v>580</v>
      </c>
      <c r="B584" s="23" t="s">
        <v>5150</v>
      </c>
      <c r="C584" s="23" t="s">
        <v>1063</v>
      </c>
      <c r="D584" s="23" t="s">
        <v>1187</v>
      </c>
      <c r="E584" s="23">
        <v>1</v>
      </c>
      <c r="F584" s="24">
        <v>500</v>
      </c>
      <c r="G584" s="23">
        <v>264</v>
      </c>
      <c r="H584" s="23" t="s">
        <v>8087</v>
      </c>
      <c r="I584" s="174"/>
      <c r="J584" s="23" t="s">
        <v>11251</v>
      </c>
      <c r="K584" s="25" t="s">
        <v>7805</v>
      </c>
      <c r="L584" s="25"/>
      <c r="M584" s="143"/>
      <c r="N584" s="143"/>
      <c r="O584" s="45"/>
      <c r="P584" s="140"/>
      <c r="Q584" s="46"/>
    </row>
    <row r="585" spans="1:17" ht="89.25">
      <c r="A585" s="23">
        <v>581</v>
      </c>
      <c r="B585" s="23" t="s">
        <v>1064</v>
      </c>
      <c r="C585" s="23" t="s">
        <v>1065</v>
      </c>
      <c r="D585" s="23" t="s">
        <v>1162</v>
      </c>
      <c r="E585" s="23">
        <v>1</v>
      </c>
      <c r="F585" s="24">
        <v>1000</v>
      </c>
      <c r="G585" s="23">
        <v>240</v>
      </c>
      <c r="H585" s="23" t="s">
        <v>8087</v>
      </c>
      <c r="I585" s="174"/>
      <c r="J585" s="23" t="s">
        <v>70</v>
      </c>
      <c r="K585" s="25" t="s">
        <v>7805</v>
      </c>
      <c r="L585" s="25"/>
      <c r="M585" s="143"/>
      <c r="N585" s="143"/>
      <c r="O585" s="45"/>
      <c r="P585" s="140"/>
      <c r="Q585" s="46"/>
    </row>
    <row r="586" spans="1:17" ht="38.25">
      <c r="A586" s="23">
        <v>582</v>
      </c>
      <c r="B586" s="23" t="s">
        <v>1705</v>
      </c>
      <c r="C586" s="23" t="s">
        <v>1706</v>
      </c>
      <c r="D586" s="23" t="s">
        <v>1162</v>
      </c>
      <c r="E586" s="23">
        <v>1</v>
      </c>
      <c r="F586" s="24">
        <v>700</v>
      </c>
      <c r="G586" s="23">
        <v>248</v>
      </c>
      <c r="H586" s="23" t="s">
        <v>8087</v>
      </c>
      <c r="I586" s="174"/>
      <c r="J586" s="23" t="s">
        <v>1188</v>
      </c>
      <c r="K586" s="25" t="s">
        <v>7805</v>
      </c>
      <c r="L586" s="25"/>
      <c r="M586" s="143"/>
      <c r="N586" s="143"/>
      <c r="O586" s="45"/>
      <c r="P586" s="140"/>
      <c r="Q586" s="46"/>
    </row>
    <row r="587" spans="1:17" ht="38.25">
      <c r="A587" s="23">
        <v>583</v>
      </c>
      <c r="B587" s="23" t="s">
        <v>1707</v>
      </c>
      <c r="C587" s="23" t="s">
        <v>1708</v>
      </c>
      <c r="D587" s="23" t="s">
        <v>1421</v>
      </c>
      <c r="E587" s="23">
        <v>1</v>
      </c>
      <c r="F587" s="24">
        <v>700</v>
      </c>
      <c r="G587" s="23">
        <v>312</v>
      </c>
      <c r="H587" s="23" t="s">
        <v>8087</v>
      </c>
      <c r="I587" s="174"/>
      <c r="J587" s="23" t="s">
        <v>12454</v>
      </c>
      <c r="K587" s="25" t="s">
        <v>7805</v>
      </c>
      <c r="L587" s="25"/>
      <c r="M587" s="143"/>
      <c r="N587" s="143"/>
      <c r="O587" s="45"/>
      <c r="P587" s="140"/>
      <c r="Q587" s="46"/>
    </row>
    <row r="588" spans="1:17" ht="25.5">
      <c r="A588" s="23">
        <v>584</v>
      </c>
      <c r="B588" s="23" t="s">
        <v>7268</v>
      </c>
      <c r="C588" s="23" t="s">
        <v>7269</v>
      </c>
      <c r="D588" s="23" t="s">
        <v>1162</v>
      </c>
      <c r="E588" s="23">
        <v>1</v>
      </c>
      <c r="F588" s="24">
        <v>1000</v>
      </c>
      <c r="G588" s="23">
        <v>328</v>
      </c>
      <c r="H588" s="23" t="s">
        <v>3703</v>
      </c>
      <c r="I588" s="174"/>
      <c r="J588" s="23" t="s">
        <v>2724</v>
      </c>
      <c r="K588" s="25" t="s">
        <v>7805</v>
      </c>
      <c r="L588" s="25"/>
      <c r="M588" s="143"/>
      <c r="N588" s="143"/>
      <c r="O588" s="45"/>
      <c r="P588" s="140"/>
      <c r="Q588" s="46"/>
    </row>
    <row r="589" spans="1:17" ht="25.5">
      <c r="A589" s="23">
        <v>585</v>
      </c>
      <c r="B589" s="23" t="s">
        <v>7270</v>
      </c>
      <c r="C589" s="23" t="s">
        <v>7269</v>
      </c>
      <c r="D589" s="23" t="s">
        <v>1162</v>
      </c>
      <c r="E589" s="23">
        <v>1</v>
      </c>
      <c r="F589" s="24">
        <v>1000</v>
      </c>
      <c r="G589" s="23">
        <v>428</v>
      </c>
      <c r="H589" s="23" t="s">
        <v>3703</v>
      </c>
      <c r="I589" s="174"/>
      <c r="J589" s="23" t="s">
        <v>2724</v>
      </c>
      <c r="K589" s="25" t="s">
        <v>7805</v>
      </c>
      <c r="L589" s="25"/>
      <c r="M589" s="143"/>
      <c r="N589" s="143"/>
      <c r="O589" s="45"/>
      <c r="P589" s="140"/>
      <c r="Q589" s="46"/>
    </row>
    <row r="590" spans="1:17" ht="25.5">
      <c r="A590" s="23">
        <v>586</v>
      </c>
      <c r="B590" s="23" t="s">
        <v>7271</v>
      </c>
      <c r="C590" s="23" t="s">
        <v>7269</v>
      </c>
      <c r="D590" s="23" t="s">
        <v>1162</v>
      </c>
      <c r="E590" s="23">
        <v>1</v>
      </c>
      <c r="F590" s="24">
        <v>1000</v>
      </c>
      <c r="G590" s="23">
        <v>296</v>
      </c>
      <c r="H590" s="23" t="s">
        <v>3703</v>
      </c>
      <c r="I590" s="174"/>
      <c r="J590" s="23" t="s">
        <v>2724</v>
      </c>
      <c r="K590" s="25" t="s">
        <v>7805</v>
      </c>
      <c r="L590" s="25"/>
      <c r="M590" s="143"/>
      <c r="N590" s="143"/>
      <c r="O590" s="45"/>
      <c r="P590" s="140"/>
      <c r="Q590" s="46"/>
    </row>
    <row r="591" spans="1:17" ht="25.5">
      <c r="A591" s="23">
        <v>587</v>
      </c>
      <c r="B591" s="23" t="s">
        <v>7272</v>
      </c>
      <c r="C591" s="23" t="s">
        <v>7269</v>
      </c>
      <c r="D591" s="23" t="s">
        <v>1162</v>
      </c>
      <c r="E591" s="23">
        <v>1</v>
      </c>
      <c r="F591" s="24">
        <v>1000</v>
      </c>
      <c r="G591" s="23">
        <v>504</v>
      </c>
      <c r="H591" s="23" t="s">
        <v>3703</v>
      </c>
      <c r="I591" s="174"/>
      <c r="J591" s="23" t="s">
        <v>2724</v>
      </c>
      <c r="K591" s="25" t="s">
        <v>7805</v>
      </c>
      <c r="L591" s="25"/>
      <c r="M591" s="143"/>
      <c r="N591" s="143"/>
      <c r="O591" s="45"/>
      <c r="P591" s="140"/>
      <c r="Q591" s="46"/>
    </row>
    <row r="592" spans="1:17" ht="38.25">
      <c r="A592" s="23">
        <v>588</v>
      </c>
      <c r="B592" s="23" t="s">
        <v>5066</v>
      </c>
      <c r="C592" s="23" t="s">
        <v>5067</v>
      </c>
      <c r="D592" s="23" t="s">
        <v>1162</v>
      </c>
      <c r="E592" s="23">
        <v>1</v>
      </c>
      <c r="F592" s="24">
        <v>1030</v>
      </c>
      <c r="G592" s="23">
        <v>544</v>
      </c>
      <c r="H592" s="23" t="s">
        <v>8087</v>
      </c>
      <c r="I592" s="174"/>
      <c r="J592" s="23" t="s">
        <v>2724</v>
      </c>
      <c r="K592" s="25" t="s">
        <v>7805</v>
      </c>
      <c r="L592" s="25"/>
      <c r="M592" s="143"/>
      <c r="N592" s="143"/>
      <c r="O592" s="45"/>
      <c r="P592" s="140"/>
      <c r="Q592" s="46"/>
    </row>
    <row r="593" spans="1:17" ht="38.25">
      <c r="A593" s="23">
        <v>589</v>
      </c>
      <c r="B593" s="23" t="s">
        <v>5069</v>
      </c>
      <c r="C593" s="23" t="s">
        <v>5070</v>
      </c>
      <c r="D593" s="23" t="s">
        <v>1162</v>
      </c>
      <c r="E593" s="23">
        <v>1</v>
      </c>
      <c r="F593" s="24">
        <v>2000</v>
      </c>
      <c r="G593" s="23">
        <v>388</v>
      </c>
      <c r="H593" s="23" t="s">
        <v>8087</v>
      </c>
      <c r="I593" s="174"/>
      <c r="J593" s="23" t="s">
        <v>2724</v>
      </c>
      <c r="K593" s="25" t="s">
        <v>7805</v>
      </c>
      <c r="L593" s="25"/>
      <c r="M593" s="143"/>
      <c r="N593" s="143"/>
      <c r="O593" s="45"/>
      <c r="P593" s="140"/>
      <c r="Q593" s="46"/>
    </row>
    <row r="594" spans="1:17" ht="38.25">
      <c r="A594" s="23">
        <v>590</v>
      </c>
      <c r="B594" s="23" t="s">
        <v>5055</v>
      </c>
      <c r="C594" s="23" t="s">
        <v>3998</v>
      </c>
      <c r="D594" s="23" t="s">
        <v>1162</v>
      </c>
      <c r="E594" s="23">
        <v>1</v>
      </c>
      <c r="F594" s="24">
        <v>1000</v>
      </c>
      <c r="G594" s="23">
        <v>892</v>
      </c>
      <c r="H594" s="23" t="s">
        <v>3703</v>
      </c>
      <c r="I594" s="174"/>
      <c r="J594" s="23" t="s">
        <v>60</v>
      </c>
      <c r="K594" s="25" t="s">
        <v>7805</v>
      </c>
      <c r="L594" s="25"/>
      <c r="M594" s="143"/>
      <c r="N594" s="143"/>
      <c r="O594" s="45"/>
      <c r="P594" s="140"/>
      <c r="Q594" s="46"/>
    </row>
    <row r="595" spans="1:17" ht="76.5">
      <c r="A595" s="23">
        <v>591</v>
      </c>
      <c r="B595" s="23" t="s">
        <v>18786</v>
      </c>
      <c r="C595" s="23" t="s">
        <v>1043</v>
      </c>
      <c r="D595" s="23" t="s">
        <v>1187</v>
      </c>
      <c r="E595" s="23" t="s">
        <v>8163</v>
      </c>
      <c r="F595" s="24">
        <v>600</v>
      </c>
      <c r="G595" s="23">
        <v>592</v>
      </c>
      <c r="H595" s="23" t="s">
        <v>2161</v>
      </c>
      <c r="I595" s="174"/>
      <c r="J595" s="23" t="s">
        <v>1193</v>
      </c>
      <c r="K595" s="25" t="s">
        <v>7805</v>
      </c>
      <c r="L595" s="25"/>
      <c r="M595" s="143"/>
      <c r="N595" s="143"/>
      <c r="O595" s="45"/>
      <c r="P595" s="140"/>
      <c r="Q595" s="46"/>
    </row>
    <row r="596" spans="1:17" ht="63.75">
      <c r="A596" s="23">
        <v>592</v>
      </c>
      <c r="B596" s="23" t="s">
        <v>4025</v>
      </c>
      <c r="C596" s="23" t="s">
        <v>4026</v>
      </c>
      <c r="D596" s="23" t="s">
        <v>1187</v>
      </c>
      <c r="E596" s="23" t="s">
        <v>8163</v>
      </c>
      <c r="F596" s="24">
        <v>500</v>
      </c>
      <c r="G596" s="23">
        <v>368</v>
      </c>
      <c r="H596" s="23" t="s">
        <v>8087</v>
      </c>
      <c r="I596" s="174"/>
      <c r="J596" s="23" t="s">
        <v>4978</v>
      </c>
      <c r="K596" s="25" t="s">
        <v>7805</v>
      </c>
      <c r="L596" s="25"/>
      <c r="M596" s="143"/>
      <c r="N596" s="143"/>
      <c r="O596" s="45"/>
      <c r="P596" s="140"/>
      <c r="Q596" s="46"/>
    </row>
    <row r="597" spans="1:17" ht="38.25">
      <c r="A597" s="23">
        <v>593</v>
      </c>
      <c r="B597" s="23" t="s">
        <v>4023</v>
      </c>
      <c r="C597" s="23" t="s">
        <v>4024</v>
      </c>
      <c r="D597" s="23" t="s">
        <v>1187</v>
      </c>
      <c r="E597" s="23">
        <v>1</v>
      </c>
      <c r="F597" s="24">
        <v>440</v>
      </c>
      <c r="G597" s="23">
        <v>248</v>
      </c>
      <c r="H597" s="23" t="s">
        <v>8087</v>
      </c>
      <c r="I597" s="174"/>
      <c r="J597" s="23" t="s">
        <v>4978</v>
      </c>
      <c r="K597" s="25" t="s">
        <v>7805</v>
      </c>
      <c r="L597" s="25"/>
      <c r="M597" s="143"/>
      <c r="N597" s="143"/>
      <c r="O597" s="45"/>
      <c r="P597" s="140"/>
      <c r="Q597" s="46"/>
    </row>
    <row r="598" spans="1:17" ht="63.75">
      <c r="A598" s="23">
        <v>594</v>
      </c>
      <c r="B598" s="23" t="s">
        <v>5162</v>
      </c>
      <c r="C598" s="23" t="s">
        <v>2795</v>
      </c>
      <c r="D598" s="23" t="s">
        <v>1187</v>
      </c>
      <c r="E598" s="23">
        <v>1</v>
      </c>
      <c r="F598" s="24">
        <v>520</v>
      </c>
      <c r="G598" s="23">
        <v>260</v>
      </c>
      <c r="H598" s="23" t="s">
        <v>8076</v>
      </c>
      <c r="I598" s="174"/>
      <c r="J598" s="23" t="s">
        <v>4978</v>
      </c>
      <c r="K598" s="25" t="s">
        <v>7805</v>
      </c>
      <c r="L598" s="25"/>
      <c r="M598" s="143"/>
      <c r="N598" s="143"/>
      <c r="O598" s="45"/>
      <c r="P598" s="140"/>
      <c r="Q598" s="46"/>
    </row>
    <row r="599" spans="1:17" ht="51">
      <c r="A599" s="23">
        <v>595</v>
      </c>
      <c r="B599" s="23" t="s">
        <v>2783</v>
      </c>
      <c r="C599" s="23" t="s">
        <v>2784</v>
      </c>
      <c r="D599" s="23" t="s">
        <v>1187</v>
      </c>
      <c r="E599" s="23">
        <v>1</v>
      </c>
      <c r="F599" s="24">
        <v>690</v>
      </c>
      <c r="G599" s="23">
        <v>160</v>
      </c>
      <c r="H599" s="23" t="s">
        <v>8087</v>
      </c>
      <c r="I599" s="174"/>
      <c r="J599" s="23" t="s">
        <v>1188</v>
      </c>
      <c r="K599" s="25" t="s">
        <v>7805</v>
      </c>
      <c r="L599" s="25"/>
      <c r="M599" s="143"/>
      <c r="N599" s="143"/>
      <c r="O599" s="45"/>
      <c r="P599" s="140"/>
      <c r="Q599" s="46"/>
    </row>
    <row r="600" spans="1:17" ht="38.25">
      <c r="A600" s="23">
        <v>596</v>
      </c>
      <c r="B600" s="23" t="s">
        <v>2785</v>
      </c>
      <c r="C600" s="23" t="s">
        <v>4440</v>
      </c>
      <c r="D600" s="23" t="s">
        <v>1187</v>
      </c>
      <c r="E600" s="23" t="s">
        <v>8163</v>
      </c>
      <c r="F600" s="24">
        <v>1340</v>
      </c>
      <c r="G600" s="23">
        <v>416</v>
      </c>
      <c r="H600" s="23" t="s">
        <v>8087</v>
      </c>
      <c r="I600" s="174"/>
      <c r="J600" s="23" t="s">
        <v>4935</v>
      </c>
      <c r="K600" s="25" t="s">
        <v>7805</v>
      </c>
      <c r="L600" s="25"/>
      <c r="M600" s="143"/>
      <c r="N600" s="143"/>
      <c r="O600" s="45"/>
      <c r="P600" s="140"/>
      <c r="Q600" s="46"/>
    </row>
    <row r="601" spans="1:17" ht="38.25">
      <c r="A601" s="23">
        <v>597</v>
      </c>
      <c r="B601" s="23" t="s">
        <v>2786</v>
      </c>
      <c r="C601" s="23" t="s">
        <v>2787</v>
      </c>
      <c r="D601" s="23" t="s">
        <v>1187</v>
      </c>
      <c r="E601" s="23">
        <v>1</v>
      </c>
      <c r="F601" s="24">
        <v>1000</v>
      </c>
      <c r="G601" s="23">
        <v>276</v>
      </c>
      <c r="H601" s="23" t="s">
        <v>8076</v>
      </c>
      <c r="I601" s="174"/>
      <c r="J601" s="23" t="s">
        <v>4935</v>
      </c>
      <c r="K601" s="25" t="s">
        <v>7805</v>
      </c>
      <c r="L601" s="25"/>
      <c r="M601" s="143"/>
      <c r="N601" s="143"/>
      <c r="O601" s="45"/>
      <c r="P601" s="140"/>
      <c r="Q601" s="46"/>
    </row>
    <row r="602" spans="1:17" ht="38.25">
      <c r="A602" s="23">
        <v>598</v>
      </c>
      <c r="B602" s="23" t="s">
        <v>5169</v>
      </c>
      <c r="C602" s="23" t="s">
        <v>5170</v>
      </c>
      <c r="D602" s="23" t="s">
        <v>1187</v>
      </c>
      <c r="E602" s="23">
        <v>1</v>
      </c>
      <c r="F602" s="24">
        <v>500</v>
      </c>
      <c r="G602" s="23">
        <v>244</v>
      </c>
      <c r="H602" s="23" t="s">
        <v>8087</v>
      </c>
      <c r="I602" s="174"/>
      <c r="J602" s="23" t="s">
        <v>60</v>
      </c>
      <c r="K602" s="25" t="s">
        <v>7805</v>
      </c>
      <c r="L602" s="25"/>
      <c r="M602" s="143"/>
      <c r="N602" s="143"/>
      <c r="O602" s="45"/>
      <c r="P602" s="140"/>
      <c r="Q602" s="46"/>
    </row>
    <row r="603" spans="1:17" ht="63.75">
      <c r="A603" s="23">
        <v>599</v>
      </c>
      <c r="B603" s="23" t="s">
        <v>5196</v>
      </c>
      <c r="C603" s="23" t="s">
        <v>5197</v>
      </c>
      <c r="D603" s="23" t="s">
        <v>1187</v>
      </c>
      <c r="E603" s="23">
        <v>1</v>
      </c>
      <c r="F603" s="24">
        <v>500</v>
      </c>
      <c r="G603" s="23">
        <v>360</v>
      </c>
      <c r="H603" s="23" t="s">
        <v>8087</v>
      </c>
      <c r="I603" s="174"/>
      <c r="J603" s="23" t="s">
        <v>1188</v>
      </c>
      <c r="K603" s="25" t="s">
        <v>7805</v>
      </c>
      <c r="L603" s="25"/>
      <c r="M603" s="143"/>
      <c r="N603" s="143"/>
      <c r="O603" s="45"/>
      <c r="P603" s="140"/>
      <c r="Q603" s="46"/>
    </row>
    <row r="604" spans="1:17" ht="38.25">
      <c r="A604" s="23">
        <v>600</v>
      </c>
      <c r="B604" s="23" t="s">
        <v>7419</v>
      </c>
      <c r="C604" s="23" t="s">
        <v>7420</v>
      </c>
      <c r="D604" s="23" t="s">
        <v>1187</v>
      </c>
      <c r="E604" s="23">
        <v>1</v>
      </c>
      <c r="F604" s="24">
        <v>1430</v>
      </c>
      <c r="G604" s="23">
        <v>328</v>
      </c>
      <c r="H604" s="23" t="s">
        <v>8087</v>
      </c>
      <c r="I604" s="174"/>
      <c r="J604" s="23" t="s">
        <v>70</v>
      </c>
      <c r="K604" s="25" t="s">
        <v>7805</v>
      </c>
      <c r="L604" s="25"/>
      <c r="M604" s="143"/>
      <c r="N604" s="143"/>
      <c r="O604" s="45"/>
      <c r="P604" s="140"/>
      <c r="Q604" s="46"/>
    </row>
    <row r="605" spans="1:17" ht="51">
      <c r="A605" s="23">
        <v>601</v>
      </c>
      <c r="B605" s="23" t="s">
        <v>7421</v>
      </c>
      <c r="C605" s="23" t="s">
        <v>6874</v>
      </c>
      <c r="D605" s="23" t="s">
        <v>1187</v>
      </c>
      <c r="E605" s="23" t="s">
        <v>8163</v>
      </c>
      <c r="F605" s="24">
        <v>500</v>
      </c>
      <c r="G605" s="23">
        <v>316</v>
      </c>
      <c r="H605" s="23" t="s">
        <v>8087</v>
      </c>
      <c r="I605" s="174"/>
      <c r="J605" s="23" t="s">
        <v>4935</v>
      </c>
      <c r="K605" s="25" t="s">
        <v>7805</v>
      </c>
      <c r="L605" s="25"/>
      <c r="M605" s="143"/>
      <c r="N605" s="143"/>
      <c r="O605" s="45"/>
      <c r="P605" s="140"/>
      <c r="Q605" s="46"/>
    </row>
    <row r="606" spans="1:17" ht="38.25">
      <c r="A606" s="23">
        <v>602</v>
      </c>
      <c r="B606" s="23" t="s">
        <v>7424</v>
      </c>
      <c r="C606" s="23" t="s">
        <v>7425</v>
      </c>
      <c r="D606" s="23" t="s">
        <v>1162</v>
      </c>
      <c r="E606" s="23">
        <v>1</v>
      </c>
      <c r="F606" s="24">
        <v>3021</v>
      </c>
      <c r="G606" s="23">
        <v>228</v>
      </c>
      <c r="H606" s="23" t="s">
        <v>8076</v>
      </c>
      <c r="I606" s="174"/>
      <c r="J606" s="23" t="s">
        <v>4935</v>
      </c>
      <c r="K606" s="25" t="s">
        <v>7805</v>
      </c>
      <c r="L606" s="25"/>
      <c r="M606" s="143"/>
      <c r="N606" s="143"/>
      <c r="O606" s="45"/>
      <c r="P606" s="140"/>
      <c r="Q606" s="46"/>
    </row>
    <row r="607" spans="1:17" ht="76.5">
      <c r="A607" s="23">
        <v>603</v>
      </c>
      <c r="B607" s="23" t="s">
        <v>7379</v>
      </c>
      <c r="C607" s="23" t="s">
        <v>6874</v>
      </c>
      <c r="D607" s="23" t="s">
        <v>1187</v>
      </c>
      <c r="E607" s="23">
        <v>1</v>
      </c>
      <c r="F607" s="24">
        <v>900</v>
      </c>
      <c r="G607" s="23">
        <v>84</v>
      </c>
      <c r="H607" s="23" t="s">
        <v>8076</v>
      </c>
      <c r="I607" s="174"/>
      <c r="J607" s="23" t="s">
        <v>4935</v>
      </c>
      <c r="K607" s="25" t="s">
        <v>7805</v>
      </c>
      <c r="L607" s="25"/>
      <c r="M607" s="143"/>
      <c r="N607" s="143"/>
      <c r="O607" s="45"/>
      <c r="P607" s="140"/>
      <c r="Q607" s="46"/>
    </row>
    <row r="608" spans="1:17" ht="25.5">
      <c r="A608" s="23">
        <v>604</v>
      </c>
      <c r="B608" s="23" t="s">
        <v>7381</v>
      </c>
      <c r="C608" s="23" t="s">
        <v>6874</v>
      </c>
      <c r="D608" s="23" t="s">
        <v>1187</v>
      </c>
      <c r="E608" s="23">
        <v>1</v>
      </c>
      <c r="F608" s="24">
        <v>520</v>
      </c>
      <c r="G608" s="23">
        <v>76</v>
      </c>
      <c r="H608" s="23" t="s">
        <v>8076</v>
      </c>
      <c r="I608" s="174"/>
      <c r="J608" s="23" t="s">
        <v>4935</v>
      </c>
      <c r="K608" s="25" t="s">
        <v>7805</v>
      </c>
      <c r="L608" s="25"/>
      <c r="M608" s="143"/>
      <c r="N608" s="143"/>
      <c r="O608" s="45"/>
      <c r="P608" s="140"/>
      <c r="Q608" s="46"/>
    </row>
    <row r="609" spans="1:17" ht="51">
      <c r="A609" s="23">
        <v>605</v>
      </c>
      <c r="B609" s="23" t="s">
        <v>7384</v>
      </c>
      <c r="C609" s="23" t="s">
        <v>7385</v>
      </c>
      <c r="D609" s="23" t="s">
        <v>1162</v>
      </c>
      <c r="E609" s="23">
        <v>1</v>
      </c>
      <c r="F609" s="24">
        <v>1500</v>
      </c>
      <c r="G609" s="23">
        <v>908</v>
      </c>
      <c r="H609" s="23" t="s">
        <v>7154</v>
      </c>
      <c r="I609" s="174"/>
      <c r="J609" s="23" t="s">
        <v>1193</v>
      </c>
      <c r="K609" s="25" t="s">
        <v>7805</v>
      </c>
      <c r="L609" s="25"/>
      <c r="M609" s="143"/>
      <c r="N609" s="143"/>
      <c r="O609" s="45"/>
      <c r="P609" s="140"/>
      <c r="Q609" s="46"/>
    </row>
    <row r="610" spans="1:17" ht="25.5">
      <c r="A610" s="23">
        <v>606</v>
      </c>
      <c r="B610" s="23" t="s">
        <v>8507</v>
      </c>
      <c r="C610" s="23" t="s">
        <v>8508</v>
      </c>
      <c r="D610" s="23" t="s">
        <v>1162</v>
      </c>
      <c r="E610" s="23">
        <v>1</v>
      </c>
      <c r="F610" s="24">
        <v>1000</v>
      </c>
      <c r="G610" s="23">
        <v>1008</v>
      </c>
      <c r="H610" s="23" t="s">
        <v>3703</v>
      </c>
      <c r="I610" s="174"/>
      <c r="J610" s="23" t="s">
        <v>1193</v>
      </c>
      <c r="K610" s="25" t="s">
        <v>7805</v>
      </c>
      <c r="L610" s="25"/>
      <c r="M610" s="143"/>
      <c r="N610" s="143"/>
      <c r="O610" s="45"/>
      <c r="P610" s="140"/>
      <c r="Q610" s="46"/>
    </row>
    <row r="611" spans="1:17" ht="38.25">
      <c r="A611" s="23">
        <v>607</v>
      </c>
      <c r="B611" s="23" t="s">
        <v>11695</v>
      </c>
      <c r="C611" s="23" t="s">
        <v>11696</v>
      </c>
      <c r="D611" s="23" t="s">
        <v>1162</v>
      </c>
      <c r="E611" s="23">
        <v>1</v>
      </c>
      <c r="F611" s="24">
        <v>3000</v>
      </c>
      <c r="G611" s="23">
        <v>682</v>
      </c>
      <c r="H611" s="23" t="s">
        <v>2161</v>
      </c>
      <c r="I611" s="174"/>
      <c r="J611" s="23" t="s">
        <v>60</v>
      </c>
      <c r="K611" s="25" t="s">
        <v>7805</v>
      </c>
      <c r="L611" s="25"/>
      <c r="M611" s="143"/>
      <c r="N611" s="143"/>
      <c r="O611" s="45"/>
      <c r="P611" s="140"/>
      <c r="Q611" s="46"/>
    </row>
    <row r="612" spans="1:17" ht="51">
      <c r="A612" s="23">
        <v>608</v>
      </c>
      <c r="B612" s="23" t="s">
        <v>11699</v>
      </c>
      <c r="C612" s="23" t="s">
        <v>10415</v>
      </c>
      <c r="D612" s="23" t="s">
        <v>1187</v>
      </c>
      <c r="E612" s="23" t="s">
        <v>8163</v>
      </c>
      <c r="F612" s="24">
        <v>500</v>
      </c>
      <c r="G612" s="23">
        <v>408</v>
      </c>
      <c r="H612" s="23" t="s">
        <v>8087</v>
      </c>
      <c r="I612" s="174"/>
      <c r="J612" s="23" t="s">
        <v>1193</v>
      </c>
      <c r="K612" s="25" t="s">
        <v>7805</v>
      </c>
      <c r="L612" s="25"/>
      <c r="M612" s="143"/>
      <c r="N612" s="143"/>
      <c r="O612" s="45"/>
      <c r="P612" s="140"/>
      <c r="Q612" s="46"/>
    </row>
    <row r="613" spans="1:17" ht="25.5">
      <c r="A613" s="23">
        <v>609</v>
      </c>
      <c r="B613" s="23" t="s">
        <v>11102</v>
      </c>
      <c r="C613" s="23" t="s">
        <v>9644</v>
      </c>
      <c r="D613" s="23" t="s">
        <v>1421</v>
      </c>
      <c r="E613" s="23">
        <v>1</v>
      </c>
      <c r="F613" s="24">
        <v>1000</v>
      </c>
      <c r="G613" s="23">
        <v>296</v>
      </c>
      <c r="H613" s="23" t="s">
        <v>8087</v>
      </c>
      <c r="I613" s="174"/>
      <c r="J613" s="23" t="s">
        <v>5629</v>
      </c>
      <c r="K613" s="25" t="s">
        <v>7805</v>
      </c>
      <c r="L613" s="25"/>
      <c r="M613" s="143"/>
      <c r="N613" s="143"/>
      <c r="O613" s="45"/>
      <c r="P613" s="140"/>
      <c r="Q613" s="46"/>
    </row>
    <row r="614" spans="1:17" ht="25.5">
      <c r="A614" s="23">
        <v>610</v>
      </c>
      <c r="B614" s="23" t="s">
        <v>10028</v>
      </c>
      <c r="C614" s="23" t="s">
        <v>6874</v>
      </c>
      <c r="D614" s="23" t="s">
        <v>10321</v>
      </c>
      <c r="E614" s="23">
        <v>1</v>
      </c>
      <c r="F614" s="24">
        <v>2000</v>
      </c>
      <c r="G614" s="23">
        <v>84</v>
      </c>
      <c r="H614" s="23" t="s">
        <v>8076</v>
      </c>
      <c r="I614" s="174"/>
      <c r="J614" s="23" t="s">
        <v>5629</v>
      </c>
      <c r="K614" s="25" t="s">
        <v>7805</v>
      </c>
      <c r="L614" s="25"/>
      <c r="M614" s="143"/>
      <c r="N614" s="143"/>
      <c r="O614" s="45"/>
      <c r="P614" s="140"/>
      <c r="Q614" s="46"/>
    </row>
    <row r="615" spans="1:17" ht="25.5">
      <c r="A615" s="23">
        <v>611</v>
      </c>
      <c r="B615" s="23" t="s">
        <v>9996</v>
      </c>
      <c r="C615" s="23" t="s">
        <v>9997</v>
      </c>
      <c r="D615" s="23" t="s">
        <v>1187</v>
      </c>
      <c r="E615" s="23">
        <v>1</v>
      </c>
      <c r="F615" s="24">
        <v>500</v>
      </c>
      <c r="G615" s="23">
        <v>140</v>
      </c>
      <c r="H615" s="23" t="s">
        <v>8087</v>
      </c>
      <c r="I615" s="174"/>
      <c r="J615" s="23" t="s">
        <v>2724</v>
      </c>
      <c r="K615" s="25" t="s">
        <v>7805</v>
      </c>
      <c r="L615" s="25"/>
      <c r="M615" s="143"/>
      <c r="N615" s="143"/>
      <c r="O615" s="45"/>
      <c r="P615" s="140"/>
      <c r="Q615" s="46"/>
    </row>
    <row r="616" spans="1:17" ht="38.25">
      <c r="A616" s="23">
        <v>612</v>
      </c>
      <c r="B616" s="23" t="s">
        <v>10596</v>
      </c>
      <c r="C616" s="23" t="s">
        <v>10597</v>
      </c>
      <c r="D616" s="23" t="s">
        <v>1421</v>
      </c>
      <c r="E616" s="23">
        <v>1</v>
      </c>
      <c r="F616" s="24">
        <v>1000</v>
      </c>
      <c r="G616" s="23">
        <v>350</v>
      </c>
      <c r="H616" s="23" t="s">
        <v>8087</v>
      </c>
      <c r="I616" s="174"/>
      <c r="J616" s="23" t="s">
        <v>4935</v>
      </c>
      <c r="K616" s="25" t="s">
        <v>10598</v>
      </c>
      <c r="L616" s="25"/>
      <c r="M616" s="143"/>
      <c r="N616" s="143"/>
      <c r="O616" s="45"/>
      <c r="P616" s="140"/>
      <c r="Q616" s="46"/>
    </row>
    <row r="617" spans="1:17" ht="38.25">
      <c r="A617" s="23">
        <v>613</v>
      </c>
      <c r="B617" s="23" t="s">
        <v>2701</v>
      </c>
      <c r="C617" s="23" t="s">
        <v>2702</v>
      </c>
      <c r="D617" s="23" t="s">
        <v>1162</v>
      </c>
      <c r="E617" s="23">
        <v>1</v>
      </c>
      <c r="F617" s="24">
        <v>700</v>
      </c>
      <c r="G617" s="23">
        <v>368</v>
      </c>
      <c r="H617" s="23" t="s">
        <v>8087</v>
      </c>
      <c r="I617" s="174"/>
      <c r="J617" s="23" t="s">
        <v>1193</v>
      </c>
      <c r="K617" s="29" t="s">
        <v>2703</v>
      </c>
      <c r="L617" s="29"/>
      <c r="M617" s="143"/>
      <c r="N617" s="143"/>
      <c r="O617" s="45"/>
      <c r="P617" s="140"/>
      <c r="Q617" s="46"/>
    </row>
    <row r="618" spans="1:17" ht="25.5">
      <c r="A618" s="23">
        <v>614</v>
      </c>
      <c r="B618" s="23" t="s">
        <v>2704</v>
      </c>
      <c r="C618" s="23" t="s">
        <v>2705</v>
      </c>
      <c r="D618" s="23" t="s">
        <v>1162</v>
      </c>
      <c r="E618" s="23">
        <v>1</v>
      </c>
      <c r="F618" s="24">
        <v>1500</v>
      </c>
      <c r="G618" s="23">
        <v>340</v>
      </c>
      <c r="H618" s="23" t="s">
        <v>8087</v>
      </c>
      <c r="I618" s="174"/>
      <c r="J618" s="23" t="s">
        <v>1193</v>
      </c>
      <c r="K618" s="29" t="s">
        <v>2703</v>
      </c>
      <c r="L618" s="29"/>
      <c r="M618" s="143"/>
      <c r="N618" s="143"/>
      <c r="O618" s="45"/>
      <c r="P618" s="140"/>
      <c r="Q618" s="46"/>
    </row>
    <row r="619" spans="1:17" ht="38.25">
      <c r="A619" s="23">
        <v>615</v>
      </c>
      <c r="B619" s="23" t="s">
        <v>2706</v>
      </c>
      <c r="C619" s="23" t="s">
        <v>2707</v>
      </c>
      <c r="D619" s="23" t="s">
        <v>1162</v>
      </c>
      <c r="E619" s="23">
        <v>1</v>
      </c>
      <c r="F619" s="24">
        <v>500</v>
      </c>
      <c r="G619" s="23">
        <v>440</v>
      </c>
      <c r="H619" s="23" t="s">
        <v>8087</v>
      </c>
      <c r="I619" s="174"/>
      <c r="J619" s="23" t="s">
        <v>60</v>
      </c>
      <c r="K619" s="29" t="s">
        <v>2703</v>
      </c>
      <c r="L619" s="29"/>
      <c r="M619" s="143"/>
      <c r="N619" s="143"/>
      <c r="O619" s="45"/>
      <c r="P619" s="140"/>
      <c r="Q619" s="46"/>
    </row>
    <row r="620" spans="1:17" ht="38.25">
      <c r="A620" s="23">
        <v>616</v>
      </c>
      <c r="B620" s="23" t="s">
        <v>2708</v>
      </c>
      <c r="C620" s="23" t="s">
        <v>2709</v>
      </c>
      <c r="D620" s="23" t="s">
        <v>1187</v>
      </c>
      <c r="E620" s="23">
        <v>1</v>
      </c>
      <c r="F620" s="24">
        <v>1800</v>
      </c>
      <c r="G620" s="23">
        <v>536</v>
      </c>
      <c r="H620" s="23" t="s">
        <v>8087</v>
      </c>
      <c r="I620" s="174"/>
      <c r="J620" s="23" t="s">
        <v>4978</v>
      </c>
      <c r="K620" s="29" t="s">
        <v>2703</v>
      </c>
      <c r="L620" s="29"/>
      <c r="M620" s="143"/>
      <c r="N620" s="143"/>
      <c r="O620" s="45"/>
      <c r="P620" s="140"/>
      <c r="Q620" s="46"/>
    </row>
    <row r="621" spans="1:17" ht="25.5">
      <c r="A621" s="23">
        <v>617</v>
      </c>
      <c r="B621" s="23" t="s">
        <v>3999</v>
      </c>
      <c r="C621" s="23" t="s">
        <v>4000</v>
      </c>
      <c r="D621" s="23" t="s">
        <v>1187</v>
      </c>
      <c r="E621" s="23">
        <v>1</v>
      </c>
      <c r="F621" s="24">
        <v>810</v>
      </c>
      <c r="G621" s="23">
        <v>732</v>
      </c>
      <c r="H621" s="23" t="s">
        <v>4001</v>
      </c>
      <c r="I621" s="174"/>
      <c r="J621" s="23" t="s">
        <v>1193</v>
      </c>
      <c r="K621" s="25" t="s">
        <v>2703</v>
      </c>
      <c r="L621" s="25"/>
      <c r="M621" s="143"/>
      <c r="N621" s="143"/>
      <c r="O621" s="45"/>
      <c r="P621" s="140"/>
      <c r="Q621" s="46"/>
    </row>
    <row r="622" spans="1:17" ht="38.25">
      <c r="A622" s="23">
        <v>618</v>
      </c>
      <c r="B622" s="23" t="s">
        <v>4083</v>
      </c>
      <c r="C622" s="23" t="s">
        <v>4084</v>
      </c>
      <c r="D622" s="23" t="s">
        <v>1187</v>
      </c>
      <c r="E622" s="23">
        <v>1</v>
      </c>
      <c r="F622" s="24">
        <v>1080</v>
      </c>
      <c r="G622" s="23">
        <v>368</v>
      </c>
      <c r="H622" s="23" t="s">
        <v>8087</v>
      </c>
      <c r="I622" s="174"/>
      <c r="J622" s="23" t="s">
        <v>1193</v>
      </c>
      <c r="K622" s="25" t="s">
        <v>2703</v>
      </c>
      <c r="L622" s="25"/>
      <c r="M622" s="143"/>
      <c r="N622" s="143"/>
      <c r="O622" s="45"/>
      <c r="P622" s="140"/>
      <c r="Q622" s="46"/>
    </row>
    <row r="623" spans="1:17" ht="63.75">
      <c r="A623" s="23">
        <v>619</v>
      </c>
      <c r="B623" s="23" t="s">
        <v>5078</v>
      </c>
      <c r="C623" s="23" t="s">
        <v>5079</v>
      </c>
      <c r="D623" s="23" t="s">
        <v>1162</v>
      </c>
      <c r="E623" s="23">
        <v>1</v>
      </c>
      <c r="F623" s="24">
        <v>1500</v>
      </c>
      <c r="G623" s="23">
        <v>560</v>
      </c>
      <c r="H623" s="23" t="s">
        <v>3703</v>
      </c>
      <c r="I623" s="174"/>
      <c r="J623" s="23" t="s">
        <v>4978</v>
      </c>
      <c r="K623" s="25" t="s">
        <v>2703</v>
      </c>
      <c r="L623" s="25"/>
      <c r="M623" s="143"/>
      <c r="N623" s="143"/>
      <c r="O623" s="45"/>
      <c r="P623" s="140"/>
      <c r="Q623" s="46"/>
    </row>
    <row r="624" spans="1:17" ht="38.25">
      <c r="A624" s="23">
        <v>620</v>
      </c>
      <c r="B624" s="23" t="s">
        <v>5080</v>
      </c>
      <c r="C624" s="23" t="s">
        <v>5081</v>
      </c>
      <c r="D624" s="23" t="s">
        <v>1162</v>
      </c>
      <c r="E624" s="23">
        <v>1</v>
      </c>
      <c r="F624" s="24">
        <v>1000</v>
      </c>
      <c r="G624" s="23">
        <v>400</v>
      </c>
      <c r="H624" s="23" t="s">
        <v>8087</v>
      </c>
      <c r="I624" s="174"/>
      <c r="J624" s="23" t="s">
        <v>4978</v>
      </c>
      <c r="K624" s="25" t="s">
        <v>2703</v>
      </c>
      <c r="L624" s="25"/>
      <c r="M624" s="143"/>
      <c r="N624" s="143"/>
      <c r="O624" s="45"/>
      <c r="P624" s="140"/>
      <c r="Q624" s="46"/>
    </row>
    <row r="625" spans="1:17" ht="51">
      <c r="A625" s="23">
        <v>621</v>
      </c>
      <c r="B625" s="23" t="s">
        <v>560</v>
      </c>
      <c r="C625" s="23" t="s">
        <v>561</v>
      </c>
      <c r="D625" s="23" t="s">
        <v>1187</v>
      </c>
      <c r="E625" s="23">
        <v>1</v>
      </c>
      <c r="F625" s="24">
        <v>600</v>
      </c>
      <c r="G625" s="23">
        <v>364</v>
      </c>
      <c r="H625" s="23" t="s">
        <v>8087</v>
      </c>
      <c r="I625" s="174"/>
      <c r="J625" s="23" t="s">
        <v>70</v>
      </c>
      <c r="K625" s="25" t="s">
        <v>2703</v>
      </c>
      <c r="L625" s="25"/>
      <c r="M625" s="143"/>
      <c r="N625" s="143"/>
      <c r="O625" s="45"/>
      <c r="P625" s="140"/>
      <c r="Q625" s="46"/>
    </row>
    <row r="626" spans="1:17" ht="51">
      <c r="A626" s="23">
        <v>622</v>
      </c>
      <c r="B626" s="23" t="s">
        <v>571</v>
      </c>
      <c r="C626" s="23" t="s">
        <v>572</v>
      </c>
      <c r="D626" s="23" t="s">
        <v>1187</v>
      </c>
      <c r="E626" s="23">
        <v>1</v>
      </c>
      <c r="F626" s="24">
        <v>500</v>
      </c>
      <c r="G626" s="23">
        <v>240</v>
      </c>
      <c r="H626" s="23" t="s">
        <v>8087</v>
      </c>
      <c r="I626" s="174"/>
      <c r="J626" s="23" t="s">
        <v>4978</v>
      </c>
      <c r="K626" s="25" t="s">
        <v>2703</v>
      </c>
      <c r="L626" s="25"/>
      <c r="M626" s="143"/>
      <c r="N626" s="143"/>
      <c r="O626" s="45"/>
      <c r="P626" s="140"/>
      <c r="Q626" s="46"/>
    </row>
    <row r="627" spans="1:17" ht="38.25">
      <c r="A627" s="23">
        <v>623</v>
      </c>
      <c r="B627" s="23" t="s">
        <v>573</v>
      </c>
      <c r="C627" s="23" t="s">
        <v>574</v>
      </c>
      <c r="D627" s="23" t="s">
        <v>1187</v>
      </c>
      <c r="E627" s="23">
        <v>1</v>
      </c>
      <c r="F627" s="24">
        <v>710</v>
      </c>
      <c r="G627" s="23">
        <v>392</v>
      </c>
      <c r="H627" s="23" t="s">
        <v>8087</v>
      </c>
      <c r="I627" s="174"/>
      <c r="J627" s="23" t="s">
        <v>4978</v>
      </c>
      <c r="K627" s="25" t="s">
        <v>2703</v>
      </c>
      <c r="L627" s="25"/>
      <c r="M627" s="143"/>
      <c r="N627" s="143"/>
      <c r="O627" s="45"/>
      <c r="P627" s="140"/>
      <c r="Q627" s="46"/>
    </row>
    <row r="628" spans="1:17" ht="38.25">
      <c r="A628" s="23">
        <v>624</v>
      </c>
      <c r="B628" s="23" t="s">
        <v>5165</v>
      </c>
      <c r="C628" s="23" t="s">
        <v>5166</v>
      </c>
      <c r="D628" s="23" t="s">
        <v>1162</v>
      </c>
      <c r="E628" s="23">
        <v>1</v>
      </c>
      <c r="F628" s="24">
        <v>1800</v>
      </c>
      <c r="G628" s="23">
        <v>288</v>
      </c>
      <c r="H628" s="23" t="s">
        <v>8087</v>
      </c>
      <c r="I628" s="174"/>
      <c r="J628" s="23" t="s">
        <v>1193</v>
      </c>
      <c r="K628" s="25" t="s">
        <v>2703</v>
      </c>
      <c r="L628" s="25"/>
      <c r="M628" s="143"/>
      <c r="N628" s="143"/>
      <c r="O628" s="45"/>
      <c r="P628" s="140"/>
      <c r="Q628" s="46"/>
    </row>
    <row r="629" spans="1:17" ht="38.25">
      <c r="A629" s="23">
        <v>625</v>
      </c>
      <c r="B629" s="23" t="s">
        <v>5167</v>
      </c>
      <c r="C629" s="23" t="s">
        <v>5168</v>
      </c>
      <c r="D629" s="23" t="s">
        <v>1187</v>
      </c>
      <c r="E629" s="23">
        <v>1</v>
      </c>
      <c r="F629" s="24">
        <v>430</v>
      </c>
      <c r="G629" s="23">
        <v>212</v>
      </c>
      <c r="H629" s="23" t="s">
        <v>8087</v>
      </c>
      <c r="I629" s="174"/>
      <c r="J629" s="23" t="s">
        <v>1193</v>
      </c>
      <c r="K629" s="25" t="s">
        <v>2703</v>
      </c>
      <c r="L629" s="25"/>
      <c r="M629" s="141"/>
      <c r="N629" s="143"/>
      <c r="O629" s="45"/>
      <c r="P629" s="140"/>
      <c r="Q629" s="46"/>
    </row>
    <row r="630" spans="1:17" ht="38.25">
      <c r="A630" s="23">
        <v>626</v>
      </c>
      <c r="B630" s="23" t="s">
        <v>5171</v>
      </c>
      <c r="C630" s="23" t="s">
        <v>5172</v>
      </c>
      <c r="D630" s="23" t="s">
        <v>1187</v>
      </c>
      <c r="E630" s="23">
        <v>1</v>
      </c>
      <c r="F630" s="24">
        <v>540</v>
      </c>
      <c r="G630" s="23">
        <v>140</v>
      </c>
      <c r="H630" s="23" t="s">
        <v>8087</v>
      </c>
      <c r="I630" s="174"/>
      <c r="J630" s="23" t="s">
        <v>1193</v>
      </c>
      <c r="K630" s="25" t="s">
        <v>2703</v>
      </c>
      <c r="L630" s="25"/>
      <c r="M630" s="143"/>
      <c r="N630" s="143"/>
      <c r="O630" s="45"/>
      <c r="P630" s="140"/>
      <c r="Q630" s="46"/>
    </row>
    <row r="631" spans="1:17" ht="25.5">
      <c r="A631" s="23">
        <v>627</v>
      </c>
      <c r="B631" s="23" t="s">
        <v>6330</v>
      </c>
      <c r="C631" s="23" t="s">
        <v>6331</v>
      </c>
      <c r="D631" s="23" t="s">
        <v>1187</v>
      </c>
      <c r="E631" s="23">
        <v>1</v>
      </c>
      <c r="F631" s="24">
        <v>500</v>
      </c>
      <c r="G631" s="23">
        <v>304</v>
      </c>
      <c r="H631" s="23" t="s">
        <v>8087</v>
      </c>
      <c r="I631" s="174"/>
      <c r="J631" s="23" t="s">
        <v>70</v>
      </c>
      <c r="K631" s="25" t="s">
        <v>2703</v>
      </c>
      <c r="L631" s="25"/>
      <c r="M631" s="143"/>
      <c r="N631" s="143"/>
      <c r="O631" s="45"/>
      <c r="P631" s="140"/>
      <c r="Q631" s="46"/>
    </row>
    <row r="632" spans="1:17" ht="63.75">
      <c r="A632" s="23">
        <v>628</v>
      </c>
      <c r="B632" s="23" t="s">
        <v>8491</v>
      </c>
      <c r="C632" s="23" t="s">
        <v>7594</v>
      </c>
      <c r="D632" s="23" t="s">
        <v>1187</v>
      </c>
      <c r="E632" s="23" t="s">
        <v>8163</v>
      </c>
      <c r="F632" s="24">
        <v>2000</v>
      </c>
      <c r="G632" s="23">
        <v>204</v>
      </c>
      <c r="H632" s="23" t="s">
        <v>8076</v>
      </c>
      <c r="I632" s="174"/>
      <c r="J632" s="23" t="s">
        <v>1188</v>
      </c>
      <c r="K632" s="25" t="s">
        <v>2703</v>
      </c>
      <c r="L632" s="25"/>
      <c r="M632" s="143"/>
      <c r="N632" s="143"/>
      <c r="O632" s="45"/>
      <c r="P632" s="140"/>
      <c r="Q632" s="46"/>
    </row>
    <row r="633" spans="1:17" ht="38.25">
      <c r="A633" s="23">
        <v>629</v>
      </c>
      <c r="B633" s="23" t="s">
        <v>7422</v>
      </c>
      <c r="C633" s="23" t="s">
        <v>7423</v>
      </c>
      <c r="D633" s="23" t="s">
        <v>1187</v>
      </c>
      <c r="E633" s="23">
        <v>1</v>
      </c>
      <c r="F633" s="24">
        <v>1200</v>
      </c>
      <c r="G633" s="23">
        <v>288</v>
      </c>
      <c r="H633" s="23" t="s">
        <v>8076</v>
      </c>
      <c r="I633" s="174"/>
      <c r="J633" s="23" t="s">
        <v>4935</v>
      </c>
      <c r="K633" s="25" t="s">
        <v>2703</v>
      </c>
      <c r="L633" s="25"/>
      <c r="M633" s="143"/>
      <c r="N633" s="143"/>
      <c r="O633" s="45"/>
      <c r="P633" s="140"/>
      <c r="Q633" s="46"/>
    </row>
    <row r="634" spans="1:17" ht="38.25">
      <c r="A634" s="23">
        <v>630</v>
      </c>
      <c r="B634" s="23" t="s">
        <v>7426</v>
      </c>
      <c r="C634" s="23" t="s">
        <v>6874</v>
      </c>
      <c r="D634" s="23" t="s">
        <v>1187</v>
      </c>
      <c r="E634" s="23" t="s">
        <v>8163</v>
      </c>
      <c r="F634" s="24">
        <v>1350</v>
      </c>
      <c r="G634" s="23">
        <v>112</v>
      </c>
      <c r="H634" s="23" t="s">
        <v>8076</v>
      </c>
      <c r="I634" s="174"/>
      <c r="J634" s="23" t="s">
        <v>4935</v>
      </c>
      <c r="K634" s="25" t="s">
        <v>2703</v>
      </c>
      <c r="L634" s="25"/>
      <c r="M634" s="143"/>
      <c r="N634" s="143"/>
      <c r="O634" s="45"/>
      <c r="P634" s="140"/>
      <c r="Q634" s="46"/>
    </row>
    <row r="635" spans="1:17" ht="76.5">
      <c r="A635" s="23">
        <v>631</v>
      </c>
      <c r="B635" s="23" t="s">
        <v>7380</v>
      </c>
      <c r="C635" s="23" t="s">
        <v>6874</v>
      </c>
      <c r="D635" s="23" t="s">
        <v>1187</v>
      </c>
      <c r="E635" s="23">
        <v>1</v>
      </c>
      <c r="F635" s="24">
        <v>850</v>
      </c>
      <c r="G635" s="23">
        <v>116</v>
      </c>
      <c r="H635" s="23" t="s">
        <v>8076</v>
      </c>
      <c r="I635" s="174"/>
      <c r="J635" s="23" t="s">
        <v>4935</v>
      </c>
      <c r="K635" s="25" t="s">
        <v>2703</v>
      </c>
      <c r="L635" s="25"/>
      <c r="M635" s="143"/>
      <c r="N635" s="143"/>
      <c r="O635" s="45"/>
      <c r="P635" s="140"/>
      <c r="Q635" s="46"/>
    </row>
    <row r="636" spans="1:17" ht="38.25">
      <c r="A636" s="23">
        <v>632</v>
      </c>
      <c r="B636" s="23" t="s">
        <v>7382</v>
      </c>
      <c r="C636" s="23" t="s">
        <v>7383</v>
      </c>
      <c r="D636" s="23" t="s">
        <v>1162</v>
      </c>
      <c r="E636" s="23">
        <v>1</v>
      </c>
      <c r="F636" s="24">
        <v>1200</v>
      </c>
      <c r="G636" s="23">
        <v>1484</v>
      </c>
      <c r="H636" s="23" t="s">
        <v>238</v>
      </c>
      <c r="I636" s="174"/>
      <c r="J636" s="23" t="s">
        <v>70</v>
      </c>
      <c r="K636" s="29" t="s">
        <v>2703</v>
      </c>
      <c r="L636" s="29"/>
      <c r="M636" s="143"/>
      <c r="N636" s="143"/>
      <c r="O636" s="45"/>
      <c r="P636" s="140"/>
      <c r="Q636" s="46"/>
    </row>
    <row r="637" spans="1:17" ht="63.75">
      <c r="A637" s="23">
        <v>633</v>
      </c>
      <c r="B637" s="23" t="s">
        <v>8509</v>
      </c>
      <c r="C637" s="23" t="s">
        <v>8510</v>
      </c>
      <c r="D637" s="23" t="s">
        <v>1187</v>
      </c>
      <c r="E637" s="23">
        <v>1</v>
      </c>
      <c r="F637" s="24">
        <v>760</v>
      </c>
      <c r="G637" s="23">
        <v>360</v>
      </c>
      <c r="H637" s="23" t="s">
        <v>2161</v>
      </c>
      <c r="I637" s="174"/>
      <c r="J637" s="23" t="s">
        <v>4978</v>
      </c>
      <c r="K637" s="25" t="s">
        <v>2703</v>
      </c>
      <c r="L637" s="25"/>
      <c r="M637" s="143"/>
      <c r="N637" s="143"/>
      <c r="O637" s="45"/>
      <c r="P637" s="140"/>
      <c r="Q637" s="46"/>
    </row>
    <row r="638" spans="1:17" ht="51">
      <c r="A638" s="23">
        <v>634</v>
      </c>
      <c r="B638" s="23" t="s">
        <v>8493</v>
      </c>
      <c r="C638" s="23" t="s">
        <v>8494</v>
      </c>
      <c r="D638" s="23" t="s">
        <v>10321</v>
      </c>
      <c r="E638" s="23">
        <v>1</v>
      </c>
      <c r="F638" s="24">
        <v>1000</v>
      </c>
      <c r="G638" s="23">
        <v>404</v>
      </c>
      <c r="H638" s="23" t="s">
        <v>2161</v>
      </c>
      <c r="I638" s="174"/>
      <c r="J638" s="23" t="s">
        <v>1188</v>
      </c>
      <c r="K638" s="25" t="s">
        <v>2703</v>
      </c>
      <c r="L638" s="25"/>
      <c r="M638" s="143"/>
      <c r="N638" s="143"/>
      <c r="O638" s="45"/>
      <c r="P638" s="140"/>
      <c r="Q638" s="46"/>
    </row>
    <row r="639" spans="1:17" ht="51">
      <c r="A639" s="23">
        <v>635</v>
      </c>
      <c r="B639" s="23" t="s">
        <v>8495</v>
      </c>
      <c r="C639" s="23" t="s">
        <v>8496</v>
      </c>
      <c r="D639" s="23" t="s">
        <v>10321</v>
      </c>
      <c r="E639" s="23">
        <v>1</v>
      </c>
      <c r="F639" s="24">
        <v>1000</v>
      </c>
      <c r="G639" s="23">
        <v>512</v>
      </c>
      <c r="H639" s="23" t="s">
        <v>2161</v>
      </c>
      <c r="I639" s="174"/>
      <c r="J639" s="23" t="s">
        <v>1188</v>
      </c>
      <c r="K639" s="25" t="s">
        <v>2703</v>
      </c>
      <c r="L639" s="25"/>
      <c r="M639" s="143"/>
      <c r="N639" s="143"/>
      <c r="O639" s="45"/>
      <c r="P639" s="140"/>
      <c r="Q639" s="46"/>
    </row>
    <row r="640" spans="1:17" ht="38.25">
      <c r="A640" s="23">
        <v>636</v>
      </c>
      <c r="B640" s="23" t="s">
        <v>8497</v>
      </c>
      <c r="C640" s="23" t="s">
        <v>8498</v>
      </c>
      <c r="D640" s="23" t="s">
        <v>9059</v>
      </c>
      <c r="E640" s="23">
        <v>1</v>
      </c>
      <c r="F640" s="24">
        <v>1500</v>
      </c>
      <c r="G640" s="23">
        <v>760</v>
      </c>
      <c r="H640" s="23" t="s">
        <v>8087</v>
      </c>
      <c r="I640" s="174"/>
      <c r="J640" s="23" t="s">
        <v>60</v>
      </c>
      <c r="K640" s="25" t="s">
        <v>2703</v>
      </c>
      <c r="L640" s="25"/>
      <c r="M640" s="143"/>
      <c r="N640" s="143"/>
      <c r="O640" s="45"/>
      <c r="P640" s="140"/>
      <c r="Q640" s="46"/>
    </row>
    <row r="641" spans="1:17" ht="51">
      <c r="A641" s="23">
        <v>637</v>
      </c>
      <c r="B641" s="23" t="s">
        <v>8499</v>
      </c>
      <c r="C641" s="23" t="s">
        <v>8500</v>
      </c>
      <c r="D641" s="23" t="s">
        <v>1187</v>
      </c>
      <c r="E641" s="23" t="s">
        <v>8163</v>
      </c>
      <c r="F641" s="24">
        <v>500</v>
      </c>
      <c r="G641" s="23">
        <v>252</v>
      </c>
      <c r="H641" s="23" t="s">
        <v>8087</v>
      </c>
      <c r="I641" s="174"/>
      <c r="J641" s="23" t="s">
        <v>60</v>
      </c>
      <c r="K641" s="25" t="s">
        <v>2703</v>
      </c>
      <c r="L641" s="25"/>
      <c r="M641" s="143"/>
      <c r="N641" s="143"/>
      <c r="O641" s="45"/>
      <c r="P641" s="140"/>
      <c r="Q641" s="46"/>
    </row>
    <row r="642" spans="1:17" ht="38.25">
      <c r="A642" s="23">
        <v>638</v>
      </c>
      <c r="B642" s="23" t="s">
        <v>9585</v>
      </c>
      <c r="C642" s="23" t="s">
        <v>8487</v>
      </c>
      <c r="D642" s="23" t="s">
        <v>1187</v>
      </c>
      <c r="E642" s="23">
        <v>1</v>
      </c>
      <c r="F642" s="24">
        <v>470</v>
      </c>
      <c r="G642" s="23">
        <v>308</v>
      </c>
      <c r="H642" s="23" t="s">
        <v>8087</v>
      </c>
      <c r="I642" s="174"/>
      <c r="J642" s="23" t="s">
        <v>60</v>
      </c>
      <c r="K642" s="25" t="s">
        <v>2703</v>
      </c>
      <c r="L642" s="25"/>
      <c r="M642" s="143"/>
      <c r="N642" s="143"/>
      <c r="O642" s="45"/>
      <c r="P642" s="140"/>
      <c r="Q642" s="46"/>
    </row>
    <row r="643" spans="1:17" ht="63.75">
      <c r="A643" s="23">
        <v>639</v>
      </c>
      <c r="B643" s="23" t="s">
        <v>9563</v>
      </c>
      <c r="C643" s="23" t="s">
        <v>9564</v>
      </c>
      <c r="D643" s="23" t="s">
        <v>1162</v>
      </c>
      <c r="E643" s="23">
        <v>1</v>
      </c>
      <c r="F643" s="24">
        <v>500</v>
      </c>
      <c r="G643" s="23">
        <v>268</v>
      </c>
      <c r="H643" s="23" t="s">
        <v>8087</v>
      </c>
      <c r="I643" s="174"/>
      <c r="J643" s="23" t="s">
        <v>1193</v>
      </c>
      <c r="K643" s="25" t="s">
        <v>2703</v>
      </c>
      <c r="L643" s="25"/>
      <c r="M643" s="143"/>
      <c r="N643" s="143"/>
      <c r="O643" s="45"/>
      <c r="P643" s="140"/>
      <c r="Q643" s="46"/>
    </row>
    <row r="644" spans="1:17" ht="51">
      <c r="A644" s="23">
        <v>640</v>
      </c>
      <c r="B644" s="23" t="s">
        <v>8492</v>
      </c>
      <c r="C644" s="23" t="s">
        <v>6874</v>
      </c>
      <c r="D644" s="23" t="s">
        <v>1187</v>
      </c>
      <c r="E644" s="23">
        <v>1</v>
      </c>
      <c r="F644" s="24">
        <v>760</v>
      </c>
      <c r="G644" s="23">
        <v>300</v>
      </c>
      <c r="H644" s="23" t="s">
        <v>8076</v>
      </c>
      <c r="I644" s="174"/>
      <c r="J644" s="23" t="s">
        <v>4935</v>
      </c>
      <c r="K644" s="25" t="s">
        <v>2703</v>
      </c>
      <c r="L644" s="25"/>
      <c r="M644" s="143"/>
      <c r="N644" s="143"/>
      <c r="O644" s="45"/>
      <c r="P644" s="140"/>
      <c r="Q644" s="46"/>
    </row>
    <row r="645" spans="1:17" ht="51">
      <c r="A645" s="23">
        <v>641</v>
      </c>
      <c r="B645" s="23" t="s">
        <v>9561</v>
      </c>
      <c r="C645" s="23" t="s">
        <v>9562</v>
      </c>
      <c r="D645" s="23" t="s">
        <v>1162</v>
      </c>
      <c r="E645" s="23">
        <v>1</v>
      </c>
      <c r="F645" s="24">
        <v>530</v>
      </c>
      <c r="G645" s="23">
        <v>328</v>
      </c>
      <c r="H645" s="23" t="s">
        <v>3713</v>
      </c>
      <c r="I645" s="174"/>
      <c r="J645" s="23" t="s">
        <v>60</v>
      </c>
      <c r="K645" s="25" t="s">
        <v>2703</v>
      </c>
      <c r="L645" s="25"/>
      <c r="M645" s="143"/>
      <c r="N645" s="143"/>
      <c r="O645" s="45"/>
      <c r="P645" s="140"/>
      <c r="Q645" s="46"/>
    </row>
    <row r="646" spans="1:17" ht="51">
      <c r="A646" s="23">
        <v>642</v>
      </c>
      <c r="B646" s="23" t="s">
        <v>10630</v>
      </c>
      <c r="C646" s="23" t="s">
        <v>9562</v>
      </c>
      <c r="D646" s="23" t="s">
        <v>1162</v>
      </c>
      <c r="E646" s="23">
        <v>1</v>
      </c>
      <c r="F646" s="24">
        <v>530</v>
      </c>
      <c r="G646" s="23">
        <v>104</v>
      </c>
      <c r="H646" s="23" t="s">
        <v>3713</v>
      </c>
      <c r="I646" s="174"/>
      <c r="J646" s="23" t="s">
        <v>60</v>
      </c>
      <c r="K646" s="25" t="s">
        <v>2703</v>
      </c>
      <c r="L646" s="25"/>
      <c r="M646" s="143"/>
      <c r="N646" s="143"/>
      <c r="O646" s="45"/>
      <c r="P646" s="140"/>
      <c r="Q646" s="46"/>
    </row>
    <row r="647" spans="1:17" ht="51">
      <c r="A647" s="23">
        <v>643</v>
      </c>
      <c r="B647" s="23" t="s">
        <v>11694</v>
      </c>
      <c r="C647" s="23" t="s">
        <v>9562</v>
      </c>
      <c r="D647" s="23" t="s">
        <v>1162</v>
      </c>
      <c r="E647" s="23">
        <v>1</v>
      </c>
      <c r="F647" s="24">
        <v>530</v>
      </c>
      <c r="G647" s="23">
        <v>72</v>
      </c>
      <c r="H647" s="23" t="s">
        <v>3713</v>
      </c>
      <c r="I647" s="174"/>
      <c r="J647" s="23" t="s">
        <v>60</v>
      </c>
      <c r="K647" s="25" t="s">
        <v>2703</v>
      </c>
      <c r="L647" s="25"/>
      <c r="M647" s="143"/>
      <c r="N647" s="143"/>
      <c r="O647" s="45"/>
      <c r="P647" s="140"/>
      <c r="Q647" s="46"/>
    </row>
    <row r="648" spans="1:17" ht="38.25">
      <c r="A648" s="23">
        <v>644</v>
      </c>
      <c r="B648" s="23" t="s">
        <v>11697</v>
      </c>
      <c r="C648" s="23" t="s">
        <v>11698</v>
      </c>
      <c r="D648" s="23" t="s">
        <v>1187</v>
      </c>
      <c r="E648" s="23">
        <v>1</v>
      </c>
      <c r="F648" s="24">
        <v>700</v>
      </c>
      <c r="G648" s="23">
        <v>372</v>
      </c>
      <c r="H648" s="23" t="s">
        <v>8087</v>
      </c>
      <c r="I648" s="174"/>
      <c r="J648" s="23" t="s">
        <v>1193</v>
      </c>
      <c r="K648" s="25" t="s">
        <v>2703</v>
      </c>
      <c r="L648" s="25"/>
      <c r="M648" s="143"/>
      <c r="N648" s="143"/>
      <c r="O648" s="45"/>
      <c r="P648" s="140"/>
      <c r="Q648" s="46"/>
    </row>
    <row r="649" spans="1:17" ht="38.25">
      <c r="A649" s="23">
        <v>645</v>
      </c>
      <c r="B649" s="23" t="s">
        <v>10416</v>
      </c>
      <c r="C649" s="23" t="s">
        <v>10417</v>
      </c>
      <c r="D649" s="23" t="s">
        <v>9059</v>
      </c>
      <c r="E649" s="23">
        <v>1</v>
      </c>
      <c r="F649" s="24">
        <v>2600</v>
      </c>
      <c r="G649" s="23">
        <v>312</v>
      </c>
      <c r="H649" s="23" t="s">
        <v>8087</v>
      </c>
      <c r="I649" s="174"/>
      <c r="J649" s="23" t="s">
        <v>1193</v>
      </c>
      <c r="K649" s="25" t="s">
        <v>2703</v>
      </c>
      <c r="L649" s="25"/>
      <c r="M649" s="143"/>
      <c r="N649" s="143"/>
      <c r="O649" s="45"/>
      <c r="P649" s="140"/>
      <c r="Q649" s="46"/>
    </row>
    <row r="650" spans="1:17" ht="76.5">
      <c r="A650" s="23">
        <v>646</v>
      </c>
      <c r="B650" s="23" t="s">
        <v>10370</v>
      </c>
      <c r="C650" s="23" t="s">
        <v>5694</v>
      </c>
      <c r="D650" s="23" t="s">
        <v>1187</v>
      </c>
      <c r="E650" s="23" t="s">
        <v>8163</v>
      </c>
      <c r="F650" s="24">
        <v>2034</v>
      </c>
      <c r="G650" s="23">
        <v>436</v>
      </c>
      <c r="H650" s="23" t="s">
        <v>8087</v>
      </c>
      <c r="I650" s="174"/>
      <c r="J650" s="23" t="s">
        <v>60</v>
      </c>
      <c r="K650" s="25" t="s">
        <v>2703</v>
      </c>
      <c r="L650" s="25"/>
      <c r="M650" s="143"/>
      <c r="N650" s="143"/>
      <c r="O650" s="45"/>
      <c r="P650" s="140"/>
      <c r="Q650" s="46"/>
    </row>
    <row r="651" spans="1:17" ht="114.75">
      <c r="A651" s="23">
        <v>647</v>
      </c>
      <c r="B651" s="23" t="s">
        <v>5696</v>
      </c>
      <c r="C651" s="23" t="s">
        <v>3416</v>
      </c>
      <c r="D651" s="23" t="s">
        <v>1187</v>
      </c>
      <c r="E651" s="23">
        <v>1</v>
      </c>
      <c r="F651" s="24">
        <v>2300</v>
      </c>
      <c r="G651" s="23">
        <v>940</v>
      </c>
      <c r="H651" s="23" t="s">
        <v>2161</v>
      </c>
      <c r="I651" s="174"/>
      <c r="J651" s="23" t="s">
        <v>4935</v>
      </c>
      <c r="K651" s="25" t="s">
        <v>2703</v>
      </c>
      <c r="L651" s="25"/>
      <c r="M651" s="143"/>
      <c r="N651" s="143"/>
      <c r="O651" s="45"/>
      <c r="P651" s="140"/>
      <c r="Q651" s="46"/>
    </row>
    <row r="652" spans="1:17" ht="102">
      <c r="A652" s="23">
        <v>648</v>
      </c>
      <c r="B652" s="23" t="s">
        <v>3417</v>
      </c>
      <c r="C652" s="23" t="s">
        <v>6874</v>
      </c>
      <c r="D652" s="23" t="s">
        <v>1187</v>
      </c>
      <c r="E652" s="23" t="s">
        <v>8163</v>
      </c>
      <c r="F652" s="24">
        <v>1034</v>
      </c>
      <c r="G652" s="23">
        <v>88</v>
      </c>
      <c r="H652" s="23" t="s">
        <v>8076</v>
      </c>
      <c r="I652" s="174"/>
      <c r="J652" s="23" t="s">
        <v>4935</v>
      </c>
      <c r="K652" s="25" t="s">
        <v>2703</v>
      </c>
      <c r="L652" s="25"/>
      <c r="M652" s="143"/>
      <c r="N652" s="143"/>
      <c r="O652" s="45"/>
      <c r="P652" s="140"/>
      <c r="Q652" s="46"/>
    </row>
    <row r="653" spans="1:17" ht="25.5">
      <c r="A653" s="23">
        <v>649</v>
      </c>
      <c r="B653" s="23" t="s">
        <v>17948</v>
      </c>
      <c r="C653" s="23" t="s">
        <v>9734</v>
      </c>
      <c r="D653" s="23" t="s">
        <v>1187</v>
      </c>
      <c r="E653" s="23">
        <v>1</v>
      </c>
      <c r="F653" s="24">
        <v>770</v>
      </c>
      <c r="G653" s="23">
        <v>568</v>
      </c>
      <c r="H653" s="23" t="s">
        <v>8087</v>
      </c>
      <c r="I653" s="174"/>
      <c r="J653" s="23" t="s">
        <v>70</v>
      </c>
      <c r="K653" s="25" t="s">
        <v>2703</v>
      </c>
      <c r="L653" s="25"/>
      <c r="M653" s="143"/>
      <c r="N653" s="143"/>
      <c r="O653" s="45"/>
      <c r="P653" s="140"/>
      <c r="Q653" s="46"/>
    </row>
    <row r="654" spans="1:17" ht="63.75">
      <c r="A654" s="23">
        <v>650</v>
      </c>
      <c r="B654" s="23" t="s">
        <v>3418</v>
      </c>
      <c r="C654" s="23" t="s">
        <v>3419</v>
      </c>
      <c r="D654" s="23" t="s">
        <v>1187</v>
      </c>
      <c r="E654" s="23">
        <v>1</v>
      </c>
      <c r="F654" s="24">
        <v>5050</v>
      </c>
      <c r="G654" s="23">
        <v>168</v>
      </c>
      <c r="H654" s="23" t="s">
        <v>8076</v>
      </c>
      <c r="I654" s="174"/>
      <c r="J654" s="23" t="s">
        <v>1188</v>
      </c>
      <c r="K654" s="25" t="s">
        <v>2703</v>
      </c>
      <c r="L654" s="25"/>
      <c r="M654" s="45"/>
      <c r="N654" s="143"/>
      <c r="O654" s="45"/>
      <c r="P654" s="140"/>
      <c r="Q654" s="46"/>
    </row>
    <row r="655" spans="1:17" ht="51">
      <c r="A655" s="23">
        <v>651</v>
      </c>
      <c r="B655" s="23" t="s">
        <v>3420</v>
      </c>
      <c r="C655" s="23" t="s">
        <v>4593</v>
      </c>
      <c r="D655" s="23" t="s">
        <v>1187</v>
      </c>
      <c r="E655" s="23">
        <v>1</v>
      </c>
      <c r="F655" s="24">
        <v>5050</v>
      </c>
      <c r="G655" s="23">
        <v>152</v>
      </c>
      <c r="H655" s="23" t="s">
        <v>8076</v>
      </c>
      <c r="I655" s="174"/>
      <c r="J655" s="23" t="s">
        <v>1188</v>
      </c>
      <c r="K655" s="25" t="s">
        <v>2703</v>
      </c>
      <c r="L655" s="25"/>
      <c r="M655" s="143"/>
      <c r="N655" s="143"/>
      <c r="O655" s="45"/>
      <c r="P655" s="140"/>
      <c r="Q655" s="46"/>
    </row>
    <row r="656" spans="1:17" ht="38.25">
      <c r="A656" s="23">
        <v>652</v>
      </c>
      <c r="B656" s="23" t="s">
        <v>4597</v>
      </c>
      <c r="C656" s="23" t="s">
        <v>11101</v>
      </c>
      <c r="D656" s="23" t="s">
        <v>1187</v>
      </c>
      <c r="E656" s="23">
        <v>1</v>
      </c>
      <c r="F656" s="24">
        <v>800</v>
      </c>
      <c r="G656" s="23">
        <v>672</v>
      </c>
      <c r="H656" s="23" t="s">
        <v>1228</v>
      </c>
      <c r="I656" s="174"/>
      <c r="J656" s="23" t="s">
        <v>4978</v>
      </c>
      <c r="K656" s="25" t="s">
        <v>2703</v>
      </c>
      <c r="L656" s="25"/>
      <c r="M656" s="143"/>
      <c r="N656" s="143"/>
      <c r="O656" s="45"/>
      <c r="P656" s="140"/>
      <c r="Q656" s="46"/>
    </row>
    <row r="657" spans="1:17" ht="25.5">
      <c r="A657" s="23">
        <v>653</v>
      </c>
      <c r="B657" s="23" t="s">
        <v>9645</v>
      </c>
      <c r="C657" s="23" t="s">
        <v>9646</v>
      </c>
      <c r="D657" s="23" t="s">
        <v>1187</v>
      </c>
      <c r="E657" s="23">
        <v>1</v>
      </c>
      <c r="F657" s="24">
        <v>500</v>
      </c>
      <c r="G657" s="23">
        <v>264</v>
      </c>
      <c r="H657" s="23" t="s">
        <v>8087</v>
      </c>
      <c r="I657" s="174"/>
      <c r="J657" s="23" t="s">
        <v>1188</v>
      </c>
      <c r="K657" s="25" t="s">
        <v>2703</v>
      </c>
      <c r="L657" s="25"/>
      <c r="M657" s="143"/>
      <c r="N657" s="143"/>
      <c r="O657" s="45"/>
      <c r="P657" s="140"/>
      <c r="Q657" s="46"/>
    </row>
    <row r="658" spans="1:17" ht="51">
      <c r="A658" s="23">
        <v>654</v>
      </c>
      <c r="B658" s="23" t="s">
        <v>9647</v>
      </c>
      <c r="C658" s="23" t="s">
        <v>9648</v>
      </c>
      <c r="D658" s="23" t="s">
        <v>1187</v>
      </c>
      <c r="E658" s="23">
        <v>1</v>
      </c>
      <c r="F658" s="24">
        <v>1000</v>
      </c>
      <c r="G658" s="23">
        <v>152</v>
      </c>
      <c r="H658" s="23" t="s">
        <v>8087</v>
      </c>
      <c r="I658" s="174"/>
      <c r="J658" s="23" t="s">
        <v>70</v>
      </c>
      <c r="K658" s="25" t="s">
        <v>2703</v>
      </c>
      <c r="L658" s="25"/>
      <c r="M658" s="143"/>
      <c r="N658" s="143"/>
      <c r="O658" s="45"/>
      <c r="P658" s="140"/>
      <c r="Q658" s="46"/>
    </row>
    <row r="659" spans="1:17" ht="25.5">
      <c r="A659" s="23">
        <v>655</v>
      </c>
      <c r="B659" s="23" t="s">
        <v>8606</v>
      </c>
      <c r="C659" s="23" t="s">
        <v>8607</v>
      </c>
      <c r="D659" s="23" t="s">
        <v>1421</v>
      </c>
      <c r="E659" s="23">
        <v>1</v>
      </c>
      <c r="F659" s="24">
        <v>2000</v>
      </c>
      <c r="G659" s="23">
        <v>404</v>
      </c>
      <c r="H659" s="23" t="s">
        <v>2161</v>
      </c>
      <c r="I659" s="174"/>
      <c r="J659" s="23" t="s">
        <v>60</v>
      </c>
      <c r="K659" s="25" t="s">
        <v>2703</v>
      </c>
      <c r="L659" s="25"/>
      <c r="M659" s="143"/>
      <c r="N659" s="143"/>
      <c r="O659" s="45"/>
      <c r="P659" s="140"/>
      <c r="Q659" s="46"/>
    </row>
    <row r="660" spans="1:17" ht="25.5">
      <c r="A660" s="23">
        <v>656</v>
      </c>
      <c r="B660" s="23" t="s">
        <v>9601</v>
      </c>
      <c r="C660" s="23" t="s">
        <v>9671</v>
      </c>
      <c r="D660" s="23" t="s">
        <v>1187</v>
      </c>
      <c r="E660" s="23" t="s">
        <v>8163</v>
      </c>
      <c r="F660" s="24">
        <v>400</v>
      </c>
      <c r="G660" s="23">
        <v>952</v>
      </c>
      <c r="H660" s="23" t="s">
        <v>2161</v>
      </c>
      <c r="I660" s="174"/>
      <c r="J660" s="23" t="s">
        <v>1193</v>
      </c>
      <c r="K660" s="25" t="s">
        <v>2703</v>
      </c>
      <c r="L660" s="25"/>
      <c r="M660" s="143"/>
      <c r="N660" s="143"/>
      <c r="O660" s="45"/>
      <c r="P660" s="140"/>
      <c r="Q660" s="46"/>
    </row>
    <row r="661" spans="1:17" ht="38.25">
      <c r="A661" s="23">
        <v>657</v>
      </c>
      <c r="B661" s="23" t="s">
        <v>10832</v>
      </c>
      <c r="C661" s="23" t="s">
        <v>10833</v>
      </c>
      <c r="D661" s="23" t="s">
        <v>1162</v>
      </c>
      <c r="E661" s="23">
        <v>1</v>
      </c>
      <c r="F661" s="24">
        <v>500</v>
      </c>
      <c r="G661" s="23">
        <v>280</v>
      </c>
      <c r="H661" s="23" t="s">
        <v>8087</v>
      </c>
      <c r="I661" s="174"/>
      <c r="J661" s="23" t="s">
        <v>60</v>
      </c>
      <c r="K661" s="25" t="s">
        <v>2703</v>
      </c>
      <c r="L661" s="25"/>
      <c r="M661" s="143"/>
      <c r="N661" s="143"/>
      <c r="O661" s="45"/>
      <c r="P661" s="140"/>
      <c r="Q661" s="46"/>
    </row>
    <row r="662" spans="1:17" ht="38.25">
      <c r="A662" s="23">
        <v>658</v>
      </c>
      <c r="B662" s="23" t="s">
        <v>10834</v>
      </c>
      <c r="C662" s="23" t="s">
        <v>10835</v>
      </c>
      <c r="D662" s="23" t="s">
        <v>1187</v>
      </c>
      <c r="E662" s="23">
        <v>1</v>
      </c>
      <c r="F662" s="24">
        <v>550</v>
      </c>
      <c r="G662" s="23">
        <v>448</v>
      </c>
      <c r="H662" s="23" t="s">
        <v>8087</v>
      </c>
      <c r="I662" s="174"/>
      <c r="J662" s="23" t="s">
        <v>1193</v>
      </c>
      <c r="K662" s="25" t="s">
        <v>2703</v>
      </c>
      <c r="L662" s="25"/>
      <c r="M662" s="143"/>
      <c r="N662" s="143"/>
      <c r="O662" s="45"/>
      <c r="P662" s="140"/>
      <c r="Q662" s="46"/>
    </row>
    <row r="663" spans="1:17" ht="38.25">
      <c r="A663" s="23">
        <v>659</v>
      </c>
      <c r="B663" s="23" t="s">
        <v>10836</v>
      </c>
      <c r="C663" s="23" t="s">
        <v>10837</v>
      </c>
      <c r="D663" s="23" t="s">
        <v>1187</v>
      </c>
      <c r="E663" s="23">
        <v>1</v>
      </c>
      <c r="F663" s="24">
        <v>550</v>
      </c>
      <c r="G663" s="23">
        <v>156</v>
      </c>
      <c r="H663" s="23" t="s">
        <v>8076</v>
      </c>
      <c r="I663" s="174"/>
      <c r="J663" s="23" t="s">
        <v>1193</v>
      </c>
      <c r="K663" s="25" t="s">
        <v>2703</v>
      </c>
      <c r="L663" s="25"/>
      <c r="M663" s="143"/>
      <c r="N663" s="143"/>
      <c r="O663" s="45"/>
      <c r="P663" s="140"/>
      <c r="Q663" s="46"/>
    </row>
    <row r="664" spans="1:17" ht="63.75">
      <c r="A664" s="23">
        <v>660</v>
      </c>
      <c r="B664" s="23" t="s">
        <v>9771</v>
      </c>
      <c r="C664" s="23" t="s">
        <v>9772</v>
      </c>
      <c r="D664" s="23" t="s">
        <v>1187</v>
      </c>
      <c r="E664" s="23" t="s">
        <v>8163</v>
      </c>
      <c r="F664" s="24">
        <v>510</v>
      </c>
      <c r="G664" s="23">
        <v>260</v>
      </c>
      <c r="H664" s="23" t="s">
        <v>8076</v>
      </c>
      <c r="I664" s="174"/>
      <c r="J664" s="23" t="s">
        <v>60</v>
      </c>
      <c r="K664" s="25" t="s">
        <v>2703</v>
      </c>
      <c r="L664" s="25"/>
      <c r="M664" s="143"/>
      <c r="N664" s="143"/>
      <c r="O664" s="45"/>
      <c r="P664" s="140"/>
      <c r="Q664" s="46"/>
    </row>
    <row r="665" spans="1:17" ht="25.5">
      <c r="A665" s="23">
        <v>661</v>
      </c>
      <c r="B665" s="23" t="s">
        <v>12083</v>
      </c>
      <c r="C665" s="23" t="s">
        <v>12084</v>
      </c>
      <c r="D665" s="23" t="s">
        <v>1187</v>
      </c>
      <c r="E665" s="23">
        <v>1</v>
      </c>
      <c r="F665" s="24">
        <v>600</v>
      </c>
      <c r="G665" s="23">
        <v>172</v>
      </c>
      <c r="H665" s="23" t="s">
        <v>8076</v>
      </c>
      <c r="I665" s="174"/>
      <c r="J665" s="23" t="s">
        <v>4935</v>
      </c>
      <c r="K665" s="25" t="s">
        <v>2703</v>
      </c>
      <c r="L665" s="25"/>
      <c r="M665" s="143"/>
      <c r="N665" s="143"/>
      <c r="O665" s="45"/>
      <c r="P665" s="140"/>
      <c r="Q665" s="46"/>
    </row>
    <row r="666" spans="1:17" ht="38.25">
      <c r="A666" s="23">
        <v>662</v>
      </c>
      <c r="B666" s="23" t="s">
        <v>12085</v>
      </c>
      <c r="C666" s="23" t="s">
        <v>9093</v>
      </c>
      <c r="D666" s="23" t="s">
        <v>1187</v>
      </c>
      <c r="E666" s="23">
        <v>1</v>
      </c>
      <c r="F666" s="24">
        <v>700</v>
      </c>
      <c r="G666" s="23">
        <v>268</v>
      </c>
      <c r="H666" s="23" t="s">
        <v>8076</v>
      </c>
      <c r="I666" s="174"/>
      <c r="J666" s="23" t="s">
        <v>4935</v>
      </c>
      <c r="K666" s="25" t="s">
        <v>2703</v>
      </c>
      <c r="L666" s="25"/>
      <c r="M666" s="143"/>
      <c r="N666" s="143"/>
      <c r="O666" s="45"/>
      <c r="P666" s="140"/>
      <c r="Q666" s="46"/>
    </row>
    <row r="667" spans="1:17" ht="38.25">
      <c r="A667" s="23">
        <v>663</v>
      </c>
      <c r="B667" s="23" t="s">
        <v>12086</v>
      </c>
      <c r="C667" s="23" t="s">
        <v>6874</v>
      </c>
      <c r="D667" s="23" t="s">
        <v>1187</v>
      </c>
      <c r="E667" s="23">
        <v>1</v>
      </c>
      <c r="F667" s="24">
        <v>3034</v>
      </c>
      <c r="G667" s="23">
        <v>124</v>
      </c>
      <c r="H667" s="23" t="s">
        <v>8076</v>
      </c>
      <c r="I667" s="174"/>
      <c r="J667" s="23" t="s">
        <v>4935</v>
      </c>
      <c r="K667" s="25" t="s">
        <v>2703</v>
      </c>
      <c r="L667" s="25"/>
      <c r="M667" s="143"/>
      <c r="N667" s="143"/>
      <c r="O667" s="45"/>
      <c r="P667" s="140"/>
      <c r="Q667" s="46"/>
    </row>
    <row r="668" spans="1:17" ht="63.75">
      <c r="A668" s="23">
        <v>664</v>
      </c>
      <c r="B668" s="23" t="s">
        <v>12087</v>
      </c>
      <c r="C668" s="23" t="s">
        <v>6874</v>
      </c>
      <c r="D668" s="23" t="s">
        <v>1187</v>
      </c>
      <c r="E668" s="23" t="s">
        <v>8163</v>
      </c>
      <c r="F668" s="24">
        <v>1034</v>
      </c>
      <c r="G668" s="23">
        <v>96</v>
      </c>
      <c r="H668" s="23" t="s">
        <v>8076</v>
      </c>
      <c r="I668" s="174"/>
      <c r="J668" s="23" t="s">
        <v>4935</v>
      </c>
      <c r="K668" s="25" t="s">
        <v>2703</v>
      </c>
      <c r="L668" s="25"/>
      <c r="M668" s="143"/>
      <c r="N668" s="143"/>
      <c r="O668" s="45"/>
      <c r="P668" s="140"/>
      <c r="Q668" s="46"/>
    </row>
    <row r="669" spans="1:17">
      <c r="A669" s="23">
        <v>665</v>
      </c>
      <c r="B669" s="23" t="s">
        <v>260</v>
      </c>
      <c r="C669" s="23" t="s">
        <v>6874</v>
      </c>
      <c r="D669" s="23" t="s">
        <v>1187</v>
      </c>
      <c r="E669" s="23" t="s">
        <v>8163</v>
      </c>
      <c r="F669" s="24">
        <v>3000</v>
      </c>
      <c r="G669" s="23">
        <v>92</v>
      </c>
      <c r="H669" s="23" t="s">
        <v>8076</v>
      </c>
      <c r="I669" s="174"/>
      <c r="J669" s="23" t="s">
        <v>4935</v>
      </c>
      <c r="K669" s="25" t="s">
        <v>2703</v>
      </c>
      <c r="L669" s="25"/>
      <c r="M669" s="143"/>
      <c r="N669" s="143"/>
      <c r="O669" s="45"/>
      <c r="P669" s="140"/>
      <c r="Q669" s="46"/>
    </row>
    <row r="670" spans="1:17" ht="38.25">
      <c r="A670" s="23">
        <v>666</v>
      </c>
      <c r="B670" s="23" t="s">
        <v>12088</v>
      </c>
      <c r="C670" s="23" t="s">
        <v>6874</v>
      </c>
      <c r="D670" s="23" t="s">
        <v>1187</v>
      </c>
      <c r="E670" s="23" t="s">
        <v>8163</v>
      </c>
      <c r="F670" s="24">
        <v>634</v>
      </c>
      <c r="G670" s="23">
        <v>124</v>
      </c>
      <c r="H670" s="23" t="s">
        <v>8076</v>
      </c>
      <c r="I670" s="174"/>
      <c r="J670" s="23" t="s">
        <v>4935</v>
      </c>
      <c r="K670" s="25" t="s">
        <v>2703</v>
      </c>
      <c r="L670" s="25"/>
      <c r="M670" s="141"/>
      <c r="N670" s="143"/>
      <c r="O670" s="45"/>
      <c r="P670" s="140"/>
      <c r="Q670" s="46"/>
    </row>
    <row r="671" spans="1:17" ht="38.25">
      <c r="A671" s="23">
        <v>667</v>
      </c>
      <c r="B671" s="23" t="s">
        <v>11863</v>
      </c>
      <c r="C671" s="23" t="s">
        <v>6874</v>
      </c>
      <c r="D671" s="23" t="s">
        <v>1187</v>
      </c>
      <c r="E671" s="23">
        <v>1</v>
      </c>
      <c r="F671" s="24">
        <v>720</v>
      </c>
      <c r="G671" s="23">
        <v>120</v>
      </c>
      <c r="H671" s="23" t="s">
        <v>8076</v>
      </c>
      <c r="I671" s="174"/>
      <c r="J671" s="23" t="s">
        <v>4935</v>
      </c>
      <c r="K671" s="25" t="s">
        <v>2703</v>
      </c>
      <c r="L671" s="25"/>
      <c r="M671" s="143"/>
      <c r="N671" s="143"/>
      <c r="O671" s="45"/>
      <c r="P671" s="140"/>
      <c r="Q671" s="46"/>
    </row>
    <row r="672" spans="1:17" ht="38.25">
      <c r="A672" s="23">
        <v>668</v>
      </c>
      <c r="B672" s="23" t="s">
        <v>11864</v>
      </c>
      <c r="C672" s="23" t="s">
        <v>11865</v>
      </c>
      <c r="D672" s="23" t="s">
        <v>1162</v>
      </c>
      <c r="E672" s="23">
        <v>1</v>
      </c>
      <c r="F672" s="24">
        <v>1030</v>
      </c>
      <c r="G672" s="23">
        <v>664</v>
      </c>
      <c r="H672" s="23" t="s">
        <v>1228</v>
      </c>
      <c r="I672" s="174"/>
      <c r="J672" s="23" t="s">
        <v>2724</v>
      </c>
      <c r="K672" s="25" t="s">
        <v>2703</v>
      </c>
      <c r="L672" s="25"/>
      <c r="M672" s="143"/>
      <c r="N672" s="143"/>
      <c r="O672" s="45"/>
      <c r="P672" s="140"/>
      <c r="Q672" s="46"/>
    </row>
    <row r="673" spans="1:17" ht="51">
      <c r="A673" s="23">
        <v>669</v>
      </c>
      <c r="B673" s="23" t="s">
        <v>9994</v>
      </c>
      <c r="C673" s="23" t="s">
        <v>9995</v>
      </c>
      <c r="D673" s="23" t="s">
        <v>1187</v>
      </c>
      <c r="E673" s="23">
        <v>1</v>
      </c>
      <c r="F673" s="24">
        <v>1000</v>
      </c>
      <c r="G673" s="23">
        <v>584</v>
      </c>
      <c r="H673" s="23" t="s">
        <v>8087</v>
      </c>
      <c r="I673" s="174"/>
      <c r="J673" s="23" t="s">
        <v>2724</v>
      </c>
      <c r="K673" s="25" t="s">
        <v>2703</v>
      </c>
      <c r="L673" s="25"/>
      <c r="M673" s="143"/>
      <c r="N673" s="143"/>
      <c r="O673" s="45"/>
      <c r="P673" s="140"/>
      <c r="Q673" s="46"/>
    </row>
    <row r="674" spans="1:17" ht="51">
      <c r="A674" s="23">
        <v>670</v>
      </c>
      <c r="B674" s="23" t="s">
        <v>9998</v>
      </c>
      <c r="C674" s="23" t="s">
        <v>9999</v>
      </c>
      <c r="D674" s="23" t="s">
        <v>1187</v>
      </c>
      <c r="E674" s="23">
        <v>1</v>
      </c>
      <c r="F674" s="24">
        <v>650</v>
      </c>
      <c r="G674" s="23">
        <v>260</v>
      </c>
      <c r="H674" s="23" t="s">
        <v>8087</v>
      </c>
      <c r="I674" s="174"/>
      <c r="J674" s="23" t="s">
        <v>4978</v>
      </c>
      <c r="K674" s="25" t="s">
        <v>2703</v>
      </c>
      <c r="L674" s="25"/>
      <c r="M674" s="143"/>
      <c r="N674" s="143"/>
      <c r="O674" s="45"/>
      <c r="P674" s="140"/>
      <c r="Q674" s="46"/>
    </row>
    <row r="675" spans="1:17" ht="51">
      <c r="A675" s="23">
        <v>671</v>
      </c>
      <c r="B675" s="23" t="s">
        <v>9690</v>
      </c>
      <c r="C675" s="23" t="s">
        <v>6874</v>
      </c>
      <c r="D675" s="23" t="s">
        <v>1187</v>
      </c>
      <c r="E675" s="23" t="s">
        <v>8163</v>
      </c>
      <c r="F675" s="24">
        <v>634</v>
      </c>
      <c r="G675" s="23">
        <v>392</v>
      </c>
      <c r="H675" s="23" t="s">
        <v>8087</v>
      </c>
      <c r="I675" s="174"/>
      <c r="J675" s="23" t="s">
        <v>4935</v>
      </c>
      <c r="K675" s="25" t="s">
        <v>2703</v>
      </c>
      <c r="L675" s="25"/>
      <c r="M675" s="143"/>
      <c r="N675" s="143"/>
      <c r="O675" s="45"/>
      <c r="P675" s="140"/>
      <c r="Q675" s="46"/>
    </row>
    <row r="676" spans="1:17" ht="38.25">
      <c r="A676" s="23">
        <v>672</v>
      </c>
      <c r="B676" s="23" t="s">
        <v>9691</v>
      </c>
      <c r="C676" s="23" t="s">
        <v>6874</v>
      </c>
      <c r="D676" s="23" t="s">
        <v>1187</v>
      </c>
      <c r="E676" s="23" t="s">
        <v>8163</v>
      </c>
      <c r="F676" s="24">
        <v>1034</v>
      </c>
      <c r="G676" s="23">
        <v>84</v>
      </c>
      <c r="H676" s="23" t="s">
        <v>8076</v>
      </c>
      <c r="I676" s="174"/>
      <c r="J676" s="23" t="s">
        <v>4935</v>
      </c>
      <c r="K676" s="25" t="s">
        <v>2703</v>
      </c>
      <c r="L676" s="25"/>
      <c r="M676" s="143"/>
      <c r="N676" s="143"/>
      <c r="O676" s="45"/>
      <c r="P676" s="140"/>
      <c r="Q676" s="46"/>
    </row>
    <row r="677" spans="1:17" ht="51">
      <c r="A677" s="23">
        <v>673</v>
      </c>
      <c r="B677" s="23" t="s">
        <v>9694</v>
      </c>
      <c r="C677" s="23" t="s">
        <v>6874</v>
      </c>
      <c r="D677" s="23" t="s">
        <v>1187</v>
      </c>
      <c r="E677" s="23" t="s">
        <v>8163</v>
      </c>
      <c r="F677" s="24">
        <v>1034</v>
      </c>
      <c r="G677" s="23">
        <v>64</v>
      </c>
      <c r="H677" s="23" t="s">
        <v>8076</v>
      </c>
      <c r="I677" s="174"/>
      <c r="J677" s="23" t="s">
        <v>4935</v>
      </c>
      <c r="K677" s="29" t="s">
        <v>2703</v>
      </c>
      <c r="L677" s="29"/>
      <c r="M677" s="143"/>
      <c r="N677" s="143"/>
      <c r="O677" s="45"/>
      <c r="P677" s="140"/>
      <c r="Q677" s="46"/>
    </row>
    <row r="678" spans="1:17" ht="51">
      <c r="A678" s="23">
        <v>674</v>
      </c>
      <c r="B678" s="23" t="s">
        <v>9695</v>
      </c>
      <c r="C678" s="23" t="s">
        <v>9696</v>
      </c>
      <c r="D678" s="23" t="s">
        <v>1162</v>
      </c>
      <c r="E678" s="23">
        <v>1</v>
      </c>
      <c r="F678" s="24">
        <v>2000</v>
      </c>
      <c r="G678" s="23">
        <v>540</v>
      </c>
      <c r="H678" s="23" t="s">
        <v>238</v>
      </c>
      <c r="I678" s="174"/>
      <c r="J678" s="23" t="s">
        <v>60</v>
      </c>
      <c r="K678" s="25" t="s">
        <v>2703</v>
      </c>
      <c r="L678" s="25"/>
      <c r="M678" s="143"/>
      <c r="N678" s="143"/>
      <c r="O678" s="45"/>
      <c r="P678" s="140"/>
      <c r="Q678" s="46"/>
    </row>
    <row r="679" spans="1:17" ht="38.25">
      <c r="A679" s="23">
        <v>675</v>
      </c>
      <c r="B679" s="23" t="s">
        <v>9697</v>
      </c>
      <c r="C679" s="23" t="s">
        <v>9698</v>
      </c>
      <c r="D679" s="23" t="s">
        <v>1162</v>
      </c>
      <c r="E679" s="23">
        <v>1</v>
      </c>
      <c r="F679" s="24">
        <v>800</v>
      </c>
      <c r="G679" s="23">
        <v>280</v>
      </c>
      <c r="H679" s="23" t="s">
        <v>8087</v>
      </c>
      <c r="I679" s="174"/>
      <c r="J679" s="23" t="s">
        <v>57</v>
      </c>
      <c r="K679" s="25" t="s">
        <v>2703</v>
      </c>
      <c r="L679" s="25"/>
      <c r="M679" s="143"/>
      <c r="N679" s="143"/>
      <c r="O679" s="45"/>
      <c r="P679" s="140"/>
      <c r="Q679" s="46"/>
    </row>
    <row r="680" spans="1:17" ht="51">
      <c r="A680" s="23">
        <v>676</v>
      </c>
      <c r="B680" s="23" t="s">
        <v>11862</v>
      </c>
      <c r="C680" s="23" t="s">
        <v>5828</v>
      </c>
      <c r="D680" s="23" t="s">
        <v>1187</v>
      </c>
      <c r="E680" s="23">
        <v>1</v>
      </c>
      <c r="F680" s="24">
        <v>570</v>
      </c>
      <c r="G680" s="23">
        <v>52</v>
      </c>
      <c r="H680" s="23" t="s">
        <v>8076</v>
      </c>
      <c r="I680" s="174"/>
      <c r="J680" s="23" t="s">
        <v>1193</v>
      </c>
      <c r="K680" s="25" t="s">
        <v>2703</v>
      </c>
      <c r="L680" s="25"/>
      <c r="M680" s="143"/>
      <c r="N680" s="143"/>
      <c r="O680" s="45"/>
      <c r="P680" s="140"/>
      <c r="Q680" s="46"/>
    </row>
    <row r="681" spans="1:17" ht="38.25">
      <c r="A681" s="23">
        <v>677</v>
      </c>
      <c r="B681" s="23" t="s">
        <v>10000</v>
      </c>
      <c r="C681" s="23" t="s">
        <v>9684</v>
      </c>
      <c r="D681" s="23" t="s">
        <v>1162</v>
      </c>
      <c r="E681" s="23">
        <v>1</v>
      </c>
      <c r="F681" s="24">
        <v>500</v>
      </c>
      <c r="G681" s="23">
        <v>384</v>
      </c>
      <c r="H681" s="23" t="s">
        <v>8087</v>
      </c>
      <c r="I681" s="174"/>
      <c r="J681" s="23" t="s">
        <v>1188</v>
      </c>
      <c r="K681" s="25" t="s">
        <v>9685</v>
      </c>
      <c r="L681" s="25"/>
      <c r="M681" s="143"/>
      <c r="N681" s="143"/>
      <c r="O681" s="45"/>
      <c r="P681" s="140"/>
      <c r="Q681" s="46"/>
    </row>
    <row r="682" spans="1:17" ht="38.25">
      <c r="A682" s="23">
        <v>678</v>
      </c>
      <c r="B682" s="23" t="s">
        <v>9686</v>
      </c>
      <c r="C682" s="23" t="s">
        <v>9687</v>
      </c>
      <c r="D682" s="23" t="s">
        <v>1162</v>
      </c>
      <c r="E682" s="23">
        <v>1</v>
      </c>
      <c r="F682" s="24">
        <v>540</v>
      </c>
      <c r="G682" s="23">
        <v>348</v>
      </c>
      <c r="H682" s="23" t="s">
        <v>8087</v>
      </c>
      <c r="I682" s="174"/>
      <c r="J682" s="23" t="s">
        <v>57</v>
      </c>
      <c r="K682" s="25" t="s">
        <v>9685</v>
      </c>
      <c r="L682" s="25"/>
      <c r="M682" s="143"/>
      <c r="N682" s="143"/>
      <c r="O682" s="45"/>
      <c r="P682" s="140"/>
      <c r="Q682" s="46"/>
    </row>
    <row r="683" spans="1:17" ht="38.25">
      <c r="A683" s="23">
        <v>679</v>
      </c>
      <c r="B683" s="23" t="s">
        <v>9688</v>
      </c>
      <c r="C683" s="23" t="s">
        <v>9689</v>
      </c>
      <c r="D683" s="23" t="s">
        <v>1162</v>
      </c>
      <c r="E683" s="23">
        <v>1</v>
      </c>
      <c r="F683" s="24">
        <v>600</v>
      </c>
      <c r="G683" s="23">
        <v>344</v>
      </c>
      <c r="H683" s="23" t="s">
        <v>8087</v>
      </c>
      <c r="I683" s="174"/>
      <c r="J683" s="23" t="s">
        <v>1193</v>
      </c>
      <c r="K683" s="25" t="s">
        <v>9685</v>
      </c>
      <c r="L683" s="25"/>
      <c r="M683" s="143"/>
      <c r="N683" s="143"/>
      <c r="O683" s="45"/>
      <c r="P683" s="140"/>
      <c r="Q683" s="46"/>
    </row>
    <row r="684" spans="1:17" ht="38.25">
      <c r="A684" s="23">
        <v>680</v>
      </c>
      <c r="B684" s="23" t="s">
        <v>9692</v>
      </c>
      <c r="C684" s="23" t="s">
        <v>6874</v>
      </c>
      <c r="D684" s="23" t="s">
        <v>1187</v>
      </c>
      <c r="E684" s="23" t="s">
        <v>8163</v>
      </c>
      <c r="F684" s="24">
        <v>1034</v>
      </c>
      <c r="G684" s="23">
        <v>80</v>
      </c>
      <c r="H684" s="23" t="s">
        <v>8076</v>
      </c>
      <c r="I684" s="174"/>
      <c r="J684" s="23" t="s">
        <v>4935</v>
      </c>
      <c r="K684" s="25" t="s">
        <v>9685</v>
      </c>
      <c r="L684" s="25"/>
      <c r="M684" s="143"/>
      <c r="N684" s="143"/>
      <c r="O684" s="45"/>
      <c r="P684" s="140"/>
      <c r="Q684" s="46"/>
    </row>
    <row r="685" spans="1:17" ht="25.5">
      <c r="A685" s="23">
        <v>681</v>
      </c>
      <c r="B685" s="23" t="s">
        <v>9693</v>
      </c>
      <c r="C685" s="23" t="s">
        <v>6874</v>
      </c>
      <c r="D685" s="23" t="s">
        <v>1187</v>
      </c>
      <c r="E685" s="23" t="s">
        <v>8163</v>
      </c>
      <c r="F685" s="24">
        <v>1034</v>
      </c>
      <c r="G685" s="23">
        <v>92</v>
      </c>
      <c r="H685" s="23" t="s">
        <v>8076</v>
      </c>
      <c r="I685" s="174"/>
      <c r="J685" s="23" t="s">
        <v>4935</v>
      </c>
      <c r="K685" s="25" t="s">
        <v>9685</v>
      </c>
      <c r="L685" s="25"/>
      <c r="M685" s="143"/>
      <c r="N685" s="143"/>
      <c r="O685" s="45"/>
      <c r="P685" s="140"/>
      <c r="Q685" s="46"/>
    </row>
    <row r="686" spans="1:17" ht="51">
      <c r="A686" s="23">
        <v>682</v>
      </c>
      <c r="B686" s="23" t="s">
        <v>9754</v>
      </c>
      <c r="C686" s="23" t="s">
        <v>6874</v>
      </c>
      <c r="D686" s="23" t="s">
        <v>1187</v>
      </c>
      <c r="E686" s="23" t="s">
        <v>8163</v>
      </c>
      <c r="F686" s="24">
        <v>634</v>
      </c>
      <c r="G686" s="23">
        <v>528</v>
      </c>
      <c r="H686" s="23" t="s">
        <v>8087</v>
      </c>
      <c r="I686" s="174"/>
      <c r="J686" s="23" t="s">
        <v>4935</v>
      </c>
      <c r="K686" s="25" t="s">
        <v>9685</v>
      </c>
      <c r="L686" s="25"/>
      <c r="M686" s="143"/>
      <c r="N686" s="143"/>
      <c r="O686" s="45"/>
      <c r="P686" s="140"/>
      <c r="Q686" s="46"/>
    </row>
    <row r="687" spans="1:17" ht="51">
      <c r="A687" s="23">
        <v>683</v>
      </c>
      <c r="B687" s="23" t="s">
        <v>11854</v>
      </c>
      <c r="C687" s="23" t="s">
        <v>11855</v>
      </c>
      <c r="D687" s="23" t="s">
        <v>1187</v>
      </c>
      <c r="E687" s="23">
        <v>1</v>
      </c>
      <c r="F687" s="24">
        <v>1100</v>
      </c>
      <c r="G687" s="23">
        <v>304</v>
      </c>
      <c r="H687" s="23" t="s">
        <v>8087</v>
      </c>
      <c r="I687" s="174"/>
      <c r="J687" s="23" t="s">
        <v>4935</v>
      </c>
      <c r="K687" s="25" t="s">
        <v>9685</v>
      </c>
      <c r="L687" s="25"/>
      <c r="M687" s="143"/>
      <c r="N687" s="143"/>
      <c r="O687" s="45"/>
      <c r="P687" s="140"/>
      <c r="Q687" s="46"/>
    </row>
    <row r="688" spans="1:17" ht="25.5">
      <c r="A688" s="23">
        <v>684</v>
      </c>
      <c r="B688" s="23" t="s">
        <v>11856</v>
      </c>
      <c r="C688" s="23" t="s">
        <v>11857</v>
      </c>
      <c r="D688" s="23" t="s">
        <v>4473</v>
      </c>
      <c r="E688" s="23">
        <v>1</v>
      </c>
      <c r="F688" s="24">
        <v>1400</v>
      </c>
      <c r="G688" s="23">
        <v>308</v>
      </c>
      <c r="H688" s="23" t="s">
        <v>2161</v>
      </c>
      <c r="I688" s="174"/>
      <c r="J688" s="23" t="s">
        <v>11251</v>
      </c>
      <c r="K688" s="25" t="s">
        <v>9685</v>
      </c>
      <c r="L688" s="25"/>
      <c r="M688" s="143"/>
      <c r="N688" s="143"/>
      <c r="O688" s="45"/>
      <c r="P688" s="140"/>
      <c r="Q688" s="46"/>
    </row>
    <row r="689" spans="1:17" ht="51">
      <c r="A689" s="23">
        <v>685</v>
      </c>
      <c r="B689" s="23" t="s">
        <v>11858</v>
      </c>
      <c r="C689" s="23" t="s">
        <v>11859</v>
      </c>
      <c r="D689" s="23" t="s">
        <v>1187</v>
      </c>
      <c r="E689" s="23">
        <v>1</v>
      </c>
      <c r="F689" s="24">
        <v>1200</v>
      </c>
      <c r="G689" s="23">
        <v>384</v>
      </c>
      <c r="H689" s="23" t="s">
        <v>1228</v>
      </c>
      <c r="I689" s="174"/>
      <c r="J689" s="23" t="s">
        <v>4978</v>
      </c>
      <c r="K689" s="25" t="s">
        <v>9685</v>
      </c>
      <c r="L689" s="25"/>
      <c r="M689" s="143"/>
      <c r="N689" s="143"/>
      <c r="O689" s="45"/>
      <c r="P689" s="140"/>
      <c r="Q689" s="46"/>
    </row>
    <row r="690" spans="1:17" ht="38.25">
      <c r="A690" s="23">
        <v>686</v>
      </c>
      <c r="B690" s="23" t="s">
        <v>11860</v>
      </c>
      <c r="C690" s="23" t="s">
        <v>11861</v>
      </c>
      <c r="D690" s="23" t="s">
        <v>1187</v>
      </c>
      <c r="E690" s="23">
        <v>1</v>
      </c>
      <c r="F690" s="24">
        <v>700</v>
      </c>
      <c r="G690" s="23">
        <v>312</v>
      </c>
      <c r="H690" s="23" t="s">
        <v>8087</v>
      </c>
      <c r="I690" s="174"/>
      <c r="J690" s="23" t="s">
        <v>4978</v>
      </c>
      <c r="K690" s="25" t="s">
        <v>9685</v>
      </c>
      <c r="L690" s="25"/>
      <c r="M690" s="143"/>
      <c r="N690" s="143"/>
      <c r="O690" s="45"/>
      <c r="P690" s="140"/>
      <c r="Q690" s="46"/>
    </row>
    <row r="691" spans="1:17" ht="25.5">
      <c r="A691" s="23">
        <v>687</v>
      </c>
      <c r="B691" s="23" t="s">
        <v>8621</v>
      </c>
      <c r="C691" s="23" t="s">
        <v>6874</v>
      </c>
      <c r="D691" s="23" t="s">
        <v>1187</v>
      </c>
      <c r="E691" s="23" t="s">
        <v>8163</v>
      </c>
      <c r="F691" s="24">
        <v>534</v>
      </c>
      <c r="G691" s="23">
        <v>696</v>
      </c>
      <c r="H691" s="23" t="s">
        <v>2161</v>
      </c>
      <c r="I691" s="174"/>
      <c r="J691" s="23" t="s">
        <v>4935</v>
      </c>
      <c r="K691" s="25" t="s">
        <v>9685</v>
      </c>
      <c r="L691" s="25"/>
      <c r="M691" s="141"/>
      <c r="N691" s="143"/>
      <c r="O691" s="45"/>
      <c r="P691" s="140"/>
      <c r="Q691" s="46"/>
    </row>
    <row r="692" spans="1:17" ht="51">
      <c r="A692" s="23">
        <v>688</v>
      </c>
      <c r="B692" s="23" t="s">
        <v>8622</v>
      </c>
      <c r="C692" s="23" t="s">
        <v>8623</v>
      </c>
      <c r="D692" s="23" t="s">
        <v>1187</v>
      </c>
      <c r="E692" s="23" t="s">
        <v>8163</v>
      </c>
      <c r="F692" s="24">
        <v>534</v>
      </c>
      <c r="G692" s="23">
        <v>516</v>
      </c>
      <c r="H692" s="23" t="s">
        <v>8087</v>
      </c>
      <c r="I692" s="174"/>
      <c r="J692" s="23" t="s">
        <v>4935</v>
      </c>
      <c r="K692" s="25" t="s">
        <v>9685</v>
      </c>
      <c r="L692" s="25"/>
      <c r="M692" s="143"/>
      <c r="N692" s="143"/>
      <c r="O692" s="45"/>
      <c r="P692" s="140"/>
      <c r="Q692" s="45"/>
    </row>
    <row r="693" spans="1:17" ht="51">
      <c r="A693" s="23">
        <v>689</v>
      </c>
      <c r="B693" s="23" t="s">
        <v>8624</v>
      </c>
      <c r="C693" s="23" t="s">
        <v>8623</v>
      </c>
      <c r="D693" s="23" t="s">
        <v>1187</v>
      </c>
      <c r="E693" s="23">
        <v>1</v>
      </c>
      <c r="F693" s="24">
        <v>1080</v>
      </c>
      <c r="G693" s="23">
        <v>120</v>
      </c>
      <c r="H693" s="23" t="s">
        <v>8076</v>
      </c>
      <c r="I693" s="174"/>
      <c r="J693" s="23" t="s">
        <v>4935</v>
      </c>
      <c r="K693" s="25" t="s">
        <v>9685</v>
      </c>
      <c r="L693" s="25"/>
      <c r="M693" s="143"/>
      <c r="N693" s="143"/>
      <c r="O693" s="45"/>
      <c r="P693" s="140"/>
      <c r="Q693" s="45"/>
    </row>
    <row r="694" spans="1:17">
      <c r="A694" s="23">
        <v>690</v>
      </c>
      <c r="B694" s="23" t="s">
        <v>8625</v>
      </c>
      <c r="C694" s="23" t="s">
        <v>8623</v>
      </c>
      <c r="D694" s="23" t="s">
        <v>1187</v>
      </c>
      <c r="E694" s="23" t="s">
        <v>8163</v>
      </c>
      <c r="F694" s="24">
        <v>1034</v>
      </c>
      <c r="G694" s="23">
        <v>24</v>
      </c>
      <c r="H694" s="23" t="s">
        <v>8076</v>
      </c>
      <c r="I694" s="174"/>
      <c r="J694" s="23" t="s">
        <v>4935</v>
      </c>
      <c r="K694" s="25" t="s">
        <v>9685</v>
      </c>
      <c r="L694" s="25"/>
      <c r="M694" s="143"/>
      <c r="N694" s="143"/>
      <c r="O694" s="45"/>
      <c r="P694" s="140"/>
      <c r="Q694" s="45"/>
    </row>
    <row r="695" spans="1:17" ht="38.25">
      <c r="A695" s="23">
        <v>691</v>
      </c>
      <c r="B695" s="23" t="s">
        <v>8626</v>
      </c>
      <c r="C695" s="23" t="s">
        <v>8627</v>
      </c>
      <c r="D695" s="23" t="s">
        <v>1162</v>
      </c>
      <c r="E695" s="23">
        <v>1</v>
      </c>
      <c r="F695" s="24">
        <v>500</v>
      </c>
      <c r="G695" s="23">
        <v>608</v>
      </c>
      <c r="H695" s="23" t="s">
        <v>8087</v>
      </c>
      <c r="I695" s="174"/>
      <c r="J695" s="23" t="s">
        <v>1188</v>
      </c>
      <c r="K695" s="25" t="s">
        <v>9685</v>
      </c>
      <c r="L695" s="25"/>
      <c r="M695" s="143"/>
      <c r="N695" s="143"/>
      <c r="O695" s="45"/>
      <c r="P695" s="140"/>
      <c r="Q695" s="45"/>
    </row>
    <row r="696" spans="1:17" ht="25.5">
      <c r="A696" s="23">
        <v>692</v>
      </c>
      <c r="B696" s="23" t="s">
        <v>6429</v>
      </c>
      <c r="C696" s="23" t="s">
        <v>6430</v>
      </c>
      <c r="D696" s="23" t="s">
        <v>1162</v>
      </c>
      <c r="E696" s="23" t="s">
        <v>8163</v>
      </c>
      <c r="F696" s="24">
        <v>1000</v>
      </c>
      <c r="G696" s="23">
        <v>172</v>
      </c>
      <c r="H696" s="23" t="s">
        <v>8076</v>
      </c>
      <c r="I696" s="174"/>
      <c r="J696" s="23" t="s">
        <v>1193</v>
      </c>
      <c r="K696" s="25" t="s">
        <v>9685</v>
      </c>
      <c r="L696" s="25"/>
      <c r="M696" s="143"/>
      <c r="N696" s="143"/>
      <c r="O696" s="45"/>
      <c r="P696" s="140"/>
      <c r="Q696" s="45"/>
    </row>
    <row r="697" spans="1:17" ht="25.5">
      <c r="A697" s="23">
        <v>693</v>
      </c>
      <c r="B697" s="23" t="s">
        <v>9095</v>
      </c>
      <c r="C697" s="23" t="s">
        <v>6430</v>
      </c>
      <c r="D697" s="23" t="s">
        <v>1162</v>
      </c>
      <c r="E697" s="23" t="s">
        <v>8163</v>
      </c>
      <c r="F697" s="24">
        <v>1000</v>
      </c>
      <c r="G697" s="23">
        <v>156</v>
      </c>
      <c r="H697" s="23" t="s">
        <v>8076</v>
      </c>
      <c r="I697" s="174"/>
      <c r="J697" s="23" t="s">
        <v>1193</v>
      </c>
      <c r="K697" s="25" t="s">
        <v>9685</v>
      </c>
      <c r="L697" s="25"/>
      <c r="M697" s="143"/>
      <c r="N697" s="143"/>
      <c r="O697" s="45"/>
      <c r="P697" s="140"/>
      <c r="Q697" s="45"/>
    </row>
    <row r="698" spans="1:17" ht="38.25">
      <c r="A698" s="23">
        <v>694</v>
      </c>
      <c r="B698" s="23" t="s">
        <v>18984</v>
      </c>
      <c r="C698" s="23" t="s">
        <v>2744</v>
      </c>
      <c r="D698" s="103" t="s">
        <v>1187</v>
      </c>
      <c r="E698" s="23">
        <v>1</v>
      </c>
      <c r="F698" s="24">
        <v>650</v>
      </c>
      <c r="G698" s="23">
        <v>120</v>
      </c>
      <c r="H698" s="23" t="s">
        <v>8076</v>
      </c>
      <c r="I698" s="174"/>
      <c r="J698" s="23" t="s">
        <v>4935</v>
      </c>
      <c r="K698" s="29" t="s">
        <v>9685</v>
      </c>
      <c r="L698" s="29"/>
      <c r="M698" s="143"/>
      <c r="N698" s="143"/>
      <c r="O698" s="45"/>
      <c r="P698" s="140"/>
      <c r="Q698" s="45"/>
    </row>
    <row r="699" spans="1:17" ht="38.25">
      <c r="A699" s="23">
        <v>695</v>
      </c>
      <c r="B699" s="23" t="s">
        <v>8629</v>
      </c>
      <c r="C699" s="23" t="s">
        <v>2744</v>
      </c>
      <c r="D699" s="103" t="s">
        <v>1187</v>
      </c>
      <c r="E699" s="23">
        <v>1</v>
      </c>
      <c r="F699" s="24">
        <v>830</v>
      </c>
      <c r="G699" s="23">
        <v>112</v>
      </c>
      <c r="H699" s="23" t="s">
        <v>8076</v>
      </c>
      <c r="I699" s="174"/>
      <c r="J699" s="23" t="s">
        <v>4935</v>
      </c>
      <c r="K699" s="29" t="s">
        <v>9685</v>
      </c>
      <c r="L699" s="29"/>
      <c r="M699" s="143"/>
      <c r="N699" s="143"/>
      <c r="O699" s="45"/>
      <c r="P699" s="140"/>
      <c r="Q699" s="45"/>
    </row>
    <row r="700" spans="1:17" ht="51">
      <c r="A700" s="23">
        <v>696</v>
      </c>
      <c r="B700" s="23" t="s">
        <v>8630</v>
      </c>
      <c r="C700" s="23" t="s">
        <v>8631</v>
      </c>
      <c r="D700" s="103" t="s">
        <v>1187</v>
      </c>
      <c r="E700" s="23">
        <v>1</v>
      </c>
      <c r="F700" s="24">
        <v>1760</v>
      </c>
      <c r="G700" s="23">
        <v>444</v>
      </c>
      <c r="H700" s="23" t="s">
        <v>8087</v>
      </c>
      <c r="I700" s="174"/>
      <c r="J700" s="23" t="s">
        <v>2724</v>
      </c>
      <c r="K700" s="29" t="s">
        <v>9685</v>
      </c>
      <c r="L700" s="29"/>
      <c r="M700" s="143"/>
      <c r="N700" s="143"/>
      <c r="O700" s="45"/>
      <c r="P700" s="140"/>
      <c r="Q700" s="45"/>
    </row>
    <row r="701" spans="1:17" ht="63.75">
      <c r="A701" s="23">
        <v>697</v>
      </c>
      <c r="B701" s="23" t="s">
        <v>8657</v>
      </c>
      <c r="C701" s="23" t="s">
        <v>8658</v>
      </c>
      <c r="D701" s="103" t="s">
        <v>1187</v>
      </c>
      <c r="E701" s="23">
        <v>1</v>
      </c>
      <c r="F701" s="24">
        <v>1000</v>
      </c>
      <c r="G701" s="23">
        <v>216</v>
      </c>
      <c r="H701" s="23" t="s">
        <v>8087</v>
      </c>
      <c r="I701" s="174"/>
      <c r="J701" s="23" t="s">
        <v>60</v>
      </c>
      <c r="K701" s="29" t="s">
        <v>9685</v>
      </c>
      <c r="L701" s="29"/>
      <c r="M701" s="143"/>
      <c r="N701" s="143"/>
      <c r="O701" s="45"/>
      <c r="P701" s="140"/>
      <c r="Q701" s="45"/>
    </row>
    <row r="702" spans="1:17" ht="25.5">
      <c r="A702" s="23">
        <v>698</v>
      </c>
      <c r="B702" s="23" t="s">
        <v>8659</v>
      </c>
      <c r="C702" s="23" t="s">
        <v>8660</v>
      </c>
      <c r="D702" s="103" t="s">
        <v>1187</v>
      </c>
      <c r="E702" s="23">
        <v>1</v>
      </c>
      <c r="F702" s="24">
        <v>820</v>
      </c>
      <c r="G702" s="23">
        <v>312</v>
      </c>
      <c r="H702" s="23" t="s">
        <v>8087</v>
      </c>
      <c r="I702" s="174"/>
      <c r="J702" s="23" t="s">
        <v>1193</v>
      </c>
      <c r="K702" s="29" t="s">
        <v>9685</v>
      </c>
      <c r="L702" s="29"/>
      <c r="M702" s="143"/>
      <c r="N702" s="143"/>
      <c r="O702" s="45"/>
      <c r="P702" s="140"/>
      <c r="Q702" s="45"/>
    </row>
    <row r="703" spans="1:17" ht="63.75">
      <c r="A703" s="23">
        <v>699</v>
      </c>
      <c r="B703" s="23" t="s">
        <v>8661</v>
      </c>
      <c r="C703" s="23" t="s">
        <v>8662</v>
      </c>
      <c r="D703" s="103" t="s">
        <v>1187</v>
      </c>
      <c r="E703" s="23">
        <v>1</v>
      </c>
      <c r="F703" s="24">
        <v>615</v>
      </c>
      <c r="G703" s="23">
        <v>256</v>
      </c>
      <c r="H703" s="23" t="s">
        <v>8087</v>
      </c>
      <c r="I703" s="174"/>
      <c r="J703" s="23" t="s">
        <v>4978</v>
      </c>
      <c r="K703" s="29" t="s">
        <v>9685</v>
      </c>
      <c r="L703" s="29"/>
      <c r="M703" s="143"/>
      <c r="N703" s="143"/>
      <c r="O703" s="45"/>
      <c r="P703" s="140"/>
      <c r="Q703" s="45"/>
    </row>
    <row r="704" spans="1:17" ht="25.5">
      <c r="A704" s="23">
        <v>700</v>
      </c>
      <c r="B704" s="23" t="s">
        <v>8663</v>
      </c>
      <c r="C704" s="23" t="s">
        <v>8664</v>
      </c>
      <c r="D704" s="103" t="s">
        <v>1187</v>
      </c>
      <c r="E704" s="23">
        <v>1</v>
      </c>
      <c r="F704" s="24">
        <v>1100</v>
      </c>
      <c r="G704" s="23">
        <v>308</v>
      </c>
      <c r="H704" s="23" t="s">
        <v>8087</v>
      </c>
      <c r="I704" s="174"/>
      <c r="J704" s="23" t="s">
        <v>4935</v>
      </c>
      <c r="K704" s="29" t="s">
        <v>9685</v>
      </c>
      <c r="L704" s="29"/>
      <c r="M704" s="143"/>
      <c r="N704" s="143"/>
      <c r="O704" s="45"/>
      <c r="P704" s="140"/>
      <c r="Q704" s="45"/>
    </row>
    <row r="705" spans="1:17" ht="25.5">
      <c r="A705" s="23">
        <v>701</v>
      </c>
      <c r="B705" s="23" t="s">
        <v>8665</v>
      </c>
      <c r="C705" s="23" t="s">
        <v>8666</v>
      </c>
      <c r="D705" s="103" t="s">
        <v>1187</v>
      </c>
      <c r="E705" s="23">
        <v>1</v>
      </c>
      <c r="F705" s="24">
        <v>750</v>
      </c>
      <c r="G705" s="23">
        <v>252</v>
      </c>
      <c r="H705" s="23" t="s">
        <v>8087</v>
      </c>
      <c r="I705" s="174"/>
      <c r="J705" s="23" t="s">
        <v>1193</v>
      </c>
      <c r="K705" s="29" t="s">
        <v>9685</v>
      </c>
      <c r="L705" s="29"/>
      <c r="M705" s="143"/>
      <c r="N705" s="143"/>
      <c r="O705" s="45"/>
      <c r="P705" s="140"/>
      <c r="Q705" s="45"/>
    </row>
    <row r="706" spans="1:17" ht="38.25">
      <c r="A706" s="23">
        <v>702</v>
      </c>
      <c r="B706" s="23" t="s">
        <v>8667</v>
      </c>
      <c r="C706" s="23" t="s">
        <v>8668</v>
      </c>
      <c r="D706" s="103" t="s">
        <v>1162</v>
      </c>
      <c r="E706" s="23">
        <v>1</v>
      </c>
      <c r="F706" s="24">
        <v>500</v>
      </c>
      <c r="G706" s="23">
        <v>240</v>
      </c>
      <c r="H706" s="23" t="s">
        <v>8087</v>
      </c>
      <c r="I706" s="174"/>
      <c r="J706" s="23" t="s">
        <v>1188</v>
      </c>
      <c r="K706" s="29" t="s">
        <v>9685</v>
      </c>
      <c r="L706" s="29"/>
      <c r="M706" s="143"/>
      <c r="N706" s="143"/>
      <c r="O706" s="45"/>
      <c r="P706" s="140"/>
      <c r="Q706" s="45"/>
    </row>
    <row r="707" spans="1:17" ht="25.5">
      <c r="A707" s="23">
        <v>703</v>
      </c>
      <c r="B707" s="23" t="s">
        <v>8669</v>
      </c>
      <c r="C707" s="23" t="s">
        <v>8670</v>
      </c>
      <c r="D707" s="23" t="s">
        <v>1187</v>
      </c>
      <c r="E707" s="23">
        <v>1</v>
      </c>
      <c r="F707" s="24">
        <v>820</v>
      </c>
      <c r="G707" s="23">
        <v>504</v>
      </c>
      <c r="H707" s="23" t="s">
        <v>8087</v>
      </c>
      <c r="I707" s="174"/>
      <c r="J707" s="23" t="s">
        <v>1193</v>
      </c>
      <c r="K707" s="29" t="s">
        <v>9685</v>
      </c>
      <c r="L707" s="29"/>
      <c r="M707" s="143"/>
      <c r="N707" s="143"/>
      <c r="O707" s="45"/>
      <c r="P707" s="140"/>
      <c r="Q707" s="45"/>
    </row>
    <row r="708" spans="1:17" ht="25.5">
      <c r="A708" s="23">
        <v>704</v>
      </c>
      <c r="B708" s="23" t="s">
        <v>8671</v>
      </c>
      <c r="C708" s="23" t="s">
        <v>8672</v>
      </c>
      <c r="D708" s="23" t="s">
        <v>1187</v>
      </c>
      <c r="E708" s="103" t="s">
        <v>8163</v>
      </c>
      <c r="F708" s="24">
        <v>3300</v>
      </c>
      <c r="G708" s="23">
        <v>120</v>
      </c>
      <c r="H708" s="23" t="s">
        <v>2161</v>
      </c>
      <c r="I708" s="174"/>
      <c r="J708" s="23" t="s">
        <v>5629</v>
      </c>
      <c r="K708" s="29" t="s">
        <v>9685</v>
      </c>
      <c r="L708" s="29"/>
      <c r="M708" s="141"/>
      <c r="N708" s="143"/>
      <c r="O708" s="45"/>
      <c r="P708" s="140"/>
      <c r="Q708" s="45"/>
    </row>
    <row r="709" spans="1:17" ht="38.25">
      <c r="A709" s="23">
        <v>705</v>
      </c>
      <c r="B709" s="23" t="s">
        <v>8673</v>
      </c>
      <c r="C709" s="23" t="s">
        <v>9741</v>
      </c>
      <c r="D709" s="103" t="s">
        <v>4473</v>
      </c>
      <c r="E709" s="23">
        <v>1</v>
      </c>
      <c r="F709" s="24">
        <v>1000</v>
      </c>
      <c r="G709" s="23">
        <v>144</v>
      </c>
      <c r="H709" s="23" t="s">
        <v>9742</v>
      </c>
      <c r="I709" s="174"/>
      <c r="J709" s="23" t="s">
        <v>70</v>
      </c>
      <c r="K709" s="29" t="s">
        <v>9685</v>
      </c>
      <c r="L709" s="29"/>
      <c r="M709" s="141"/>
      <c r="N709" s="143"/>
      <c r="O709" s="45"/>
      <c r="P709" s="140"/>
      <c r="Q709" s="45"/>
    </row>
    <row r="710" spans="1:17" ht="25.5">
      <c r="A710" s="23">
        <v>706</v>
      </c>
      <c r="B710" s="23" t="s">
        <v>9743</v>
      </c>
      <c r="C710" s="23" t="s">
        <v>9744</v>
      </c>
      <c r="D710" s="103" t="s">
        <v>1187</v>
      </c>
      <c r="E710" s="23" t="s">
        <v>8163</v>
      </c>
      <c r="F710" s="24">
        <v>1034</v>
      </c>
      <c r="G710" s="23">
        <v>160</v>
      </c>
      <c r="H710" s="23" t="s">
        <v>8076</v>
      </c>
      <c r="I710" s="174"/>
      <c r="J710" s="23" t="s">
        <v>4935</v>
      </c>
      <c r="K710" s="29" t="s">
        <v>9685</v>
      </c>
      <c r="L710" s="29"/>
      <c r="M710" s="141"/>
      <c r="N710" s="143"/>
      <c r="O710" s="45"/>
      <c r="P710" s="140"/>
      <c r="Q710" s="45"/>
    </row>
    <row r="711" spans="1:17" ht="51">
      <c r="A711" s="23">
        <v>707</v>
      </c>
      <c r="B711" s="23" t="s">
        <v>4594</v>
      </c>
      <c r="C711" s="23" t="s">
        <v>4595</v>
      </c>
      <c r="D711" s="23" t="s">
        <v>1162</v>
      </c>
      <c r="E711" s="23">
        <v>1</v>
      </c>
      <c r="F711" s="24">
        <v>1030</v>
      </c>
      <c r="G711" s="23">
        <v>1336</v>
      </c>
      <c r="H711" s="23" t="s">
        <v>3703</v>
      </c>
      <c r="I711" s="174"/>
      <c r="J711" s="23" t="s">
        <v>12454</v>
      </c>
      <c r="K711" s="23" t="s">
        <v>4596</v>
      </c>
      <c r="L711" s="23"/>
      <c r="M711" s="141"/>
      <c r="N711" s="143"/>
      <c r="O711" s="45"/>
      <c r="P711" s="140"/>
      <c r="Q711" s="45"/>
    </row>
    <row r="712" spans="1:17" ht="38.25">
      <c r="A712" s="23">
        <v>708</v>
      </c>
      <c r="B712" s="23" t="s">
        <v>4971</v>
      </c>
      <c r="C712" s="23" t="s">
        <v>4970</v>
      </c>
      <c r="D712" s="23" t="s">
        <v>1187</v>
      </c>
      <c r="E712" s="23">
        <v>1</v>
      </c>
      <c r="F712" s="24">
        <v>9000</v>
      </c>
      <c r="G712" s="23">
        <v>200</v>
      </c>
      <c r="H712" s="23" t="s">
        <v>5624</v>
      </c>
      <c r="I712" s="27"/>
      <c r="J712" s="23" t="s">
        <v>1188</v>
      </c>
      <c r="K712" s="125">
        <v>40513</v>
      </c>
      <c r="L712" s="125"/>
      <c r="M712" s="141"/>
      <c r="N712" s="143"/>
      <c r="O712" s="45"/>
      <c r="P712" s="140"/>
      <c r="Q712" s="45"/>
    </row>
    <row r="713" spans="1:17" ht="76.5">
      <c r="A713" s="23">
        <v>709</v>
      </c>
      <c r="B713" s="23" t="s">
        <v>8618</v>
      </c>
      <c r="C713" s="23" t="s">
        <v>8619</v>
      </c>
      <c r="D713" s="23" t="s">
        <v>1187</v>
      </c>
      <c r="E713" s="23">
        <v>1</v>
      </c>
      <c r="F713" s="24">
        <v>1000</v>
      </c>
      <c r="G713" s="23"/>
      <c r="H713" s="23"/>
      <c r="I713" s="174"/>
      <c r="J713" s="23" t="s">
        <v>11251</v>
      </c>
      <c r="K713" s="25" t="s">
        <v>8620</v>
      </c>
      <c r="L713" s="25"/>
      <c r="M713" s="141"/>
      <c r="N713" s="143"/>
      <c r="O713" s="45"/>
      <c r="P713" s="140"/>
      <c r="Q713" s="45"/>
    </row>
    <row r="714" spans="1:17" ht="51">
      <c r="A714" s="23">
        <v>710</v>
      </c>
      <c r="B714" s="23" t="s">
        <v>8213</v>
      </c>
      <c r="C714" s="23" t="s">
        <v>8214</v>
      </c>
      <c r="D714" s="23" t="s">
        <v>1187</v>
      </c>
      <c r="E714" s="23">
        <v>1</v>
      </c>
      <c r="F714" s="24">
        <v>9000</v>
      </c>
      <c r="G714" s="23">
        <v>92</v>
      </c>
      <c r="H714" s="23" t="s">
        <v>5624</v>
      </c>
      <c r="I714" s="27"/>
      <c r="J714" s="23" t="s">
        <v>4935</v>
      </c>
      <c r="K714" s="25" t="s">
        <v>8215</v>
      </c>
      <c r="L714" s="25"/>
      <c r="M714" s="141"/>
      <c r="N714" s="143"/>
      <c r="O714" s="45"/>
      <c r="P714" s="140"/>
      <c r="Q714" s="45"/>
    </row>
    <row r="715" spans="1:17" ht="76.5">
      <c r="A715" s="23">
        <v>711</v>
      </c>
      <c r="B715" s="23" t="s">
        <v>8108</v>
      </c>
      <c r="C715" s="23" t="s">
        <v>6874</v>
      </c>
      <c r="D715" s="23" t="s">
        <v>1187</v>
      </c>
      <c r="E715" s="23" t="s">
        <v>8163</v>
      </c>
      <c r="F715" s="24">
        <v>534</v>
      </c>
      <c r="G715" s="23">
        <v>320</v>
      </c>
      <c r="H715" s="23" t="s">
        <v>8076</v>
      </c>
      <c r="I715" s="27"/>
      <c r="J715" s="23" t="s">
        <v>4935</v>
      </c>
      <c r="K715" s="25">
        <v>2010</v>
      </c>
      <c r="L715" s="25"/>
      <c r="M715" s="141"/>
      <c r="N715" s="143"/>
      <c r="O715" s="45"/>
      <c r="P715" s="140"/>
      <c r="Q715" s="45"/>
    </row>
    <row r="716" spans="1:17" ht="51">
      <c r="A716" s="23">
        <v>712</v>
      </c>
      <c r="B716" s="23" t="s">
        <v>7323</v>
      </c>
      <c r="C716" s="23" t="s">
        <v>7324</v>
      </c>
      <c r="D716" s="23" t="s">
        <v>1187</v>
      </c>
      <c r="E716" s="23" t="s">
        <v>8163</v>
      </c>
      <c r="F716" s="24">
        <v>600</v>
      </c>
      <c r="G716" s="23">
        <v>260</v>
      </c>
      <c r="H716" s="23" t="s">
        <v>8087</v>
      </c>
      <c r="I716" s="27"/>
      <c r="J716" s="23" t="s">
        <v>4978</v>
      </c>
      <c r="K716" s="25">
        <v>2010</v>
      </c>
      <c r="L716" s="23"/>
      <c r="M716" s="141"/>
      <c r="N716" s="143"/>
      <c r="O716" s="45"/>
      <c r="P716" s="140"/>
      <c r="Q716" s="45"/>
    </row>
    <row r="717" spans="1:17" ht="38.25">
      <c r="A717" s="23">
        <v>713</v>
      </c>
      <c r="B717" s="23" t="s">
        <v>4889</v>
      </c>
      <c r="C717" s="23" t="s">
        <v>4890</v>
      </c>
      <c r="D717" s="23" t="s">
        <v>1187</v>
      </c>
      <c r="E717" s="23" t="s">
        <v>8163</v>
      </c>
      <c r="F717" s="24">
        <v>3034</v>
      </c>
      <c r="G717" s="23">
        <v>512</v>
      </c>
      <c r="H717" s="23" t="s">
        <v>2161</v>
      </c>
      <c r="I717" s="27"/>
      <c r="J717" s="23" t="s">
        <v>4935</v>
      </c>
      <c r="K717" s="25">
        <v>2010</v>
      </c>
      <c r="L717" s="124"/>
      <c r="M717" s="141"/>
      <c r="N717" s="143"/>
      <c r="O717" s="45"/>
      <c r="P717" s="140"/>
      <c r="Q717" s="45"/>
    </row>
    <row r="718" spans="1:17" ht="38.25">
      <c r="A718" s="23">
        <v>714</v>
      </c>
      <c r="B718" s="23" t="s">
        <v>9548</v>
      </c>
      <c r="C718" s="23" t="s">
        <v>9549</v>
      </c>
      <c r="D718" s="23" t="s">
        <v>10321</v>
      </c>
      <c r="E718" s="23">
        <v>1</v>
      </c>
      <c r="F718" s="24">
        <v>0</v>
      </c>
      <c r="G718" s="23">
        <v>338</v>
      </c>
      <c r="H718" s="23"/>
      <c r="I718" s="27"/>
      <c r="J718" s="23" t="s">
        <v>70</v>
      </c>
      <c r="K718" s="25">
        <v>2010</v>
      </c>
      <c r="L718" s="23"/>
      <c r="M718" s="141"/>
      <c r="N718" s="143"/>
      <c r="O718" s="45"/>
      <c r="P718" s="140"/>
      <c r="Q718" s="45"/>
    </row>
    <row r="719" spans="1:17" ht="38.25">
      <c r="A719" s="23">
        <v>715</v>
      </c>
      <c r="B719" s="23" t="s">
        <v>4378</v>
      </c>
      <c r="C719" s="23" t="s">
        <v>6874</v>
      </c>
      <c r="D719" s="23" t="s">
        <v>1187</v>
      </c>
      <c r="E719" s="23" t="s">
        <v>8163</v>
      </c>
      <c r="F719" s="24">
        <v>534</v>
      </c>
      <c r="G719" s="23">
        <v>170</v>
      </c>
      <c r="H719" s="23" t="s">
        <v>8076</v>
      </c>
      <c r="I719" s="27"/>
      <c r="J719" s="23" t="s">
        <v>4935</v>
      </c>
      <c r="K719" s="25">
        <v>2010</v>
      </c>
      <c r="L719" s="25"/>
      <c r="M719" s="141"/>
      <c r="N719" s="143"/>
      <c r="O719" s="45"/>
      <c r="P719" s="140"/>
      <c r="Q719" s="45"/>
    </row>
    <row r="720" spans="1:17" ht="25.5">
      <c r="A720" s="23">
        <v>716</v>
      </c>
      <c r="B720" s="23" t="s">
        <v>8052</v>
      </c>
      <c r="C720" s="23" t="s">
        <v>6874</v>
      </c>
      <c r="D720" s="23" t="s">
        <v>1187</v>
      </c>
      <c r="E720" s="23" t="s">
        <v>8163</v>
      </c>
      <c r="F720" s="24">
        <v>534</v>
      </c>
      <c r="G720" s="23">
        <v>560</v>
      </c>
      <c r="H720" s="23" t="s">
        <v>2161</v>
      </c>
      <c r="I720" s="27"/>
      <c r="J720" s="23" t="s">
        <v>4935</v>
      </c>
      <c r="K720" s="25">
        <v>2010</v>
      </c>
      <c r="L720" s="25"/>
      <c r="M720" s="141"/>
      <c r="N720" s="143"/>
      <c r="O720" s="45"/>
      <c r="P720" s="140"/>
      <c r="Q720" s="45"/>
    </row>
    <row r="721" spans="1:14" s="21" customFormat="1" ht="36">
      <c r="A721" s="23">
        <v>717</v>
      </c>
      <c r="B721" s="27" t="s">
        <v>11028</v>
      </c>
      <c r="C721" s="27" t="s">
        <v>11029</v>
      </c>
      <c r="D721" s="27" t="s">
        <v>1162</v>
      </c>
      <c r="E721" s="27">
        <v>1</v>
      </c>
      <c r="F721" s="28">
        <v>450</v>
      </c>
      <c r="G721" s="27">
        <v>396</v>
      </c>
      <c r="H721" s="27" t="s">
        <v>8087</v>
      </c>
      <c r="I721" s="28">
        <v>0</v>
      </c>
      <c r="J721" s="27" t="s">
        <v>1188</v>
      </c>
      <c r="K721" s="32" t="s">
        <v>1557</v>
      </c>
      <c r="L721" s="27" t="s">
        <v>11030</v>
      </c>
      <c r="M721" s="27" t="s">
        <v>8367</v>
      </c>
      <c r="N721" s="45"/>
    </row>
    <row r="722" spans="1:14" s="21" customFormat="1" ht="48">
      <c r="A722" s="23">
        <v>718</v>
      </c>
      <c r="B722" s="27" t="s">
        <v>11594</v>
      </c>
      <c r="C722" s="27" t="s">
        <v>11595</v>
      </c>
      <c r="D722" s="27" t="s">
        <v>1421</v>
      </c>
      <c r="E722" s="27">
        <v>1</v>
      </c>
      <c r="F722" s="28">
        <v>700</v>
      </c>
      <c r="G722" s="27">
        <v>110</v>
      </c>
      <c r="H722" s="27" t="s">
        <v>3466</v>
      </c>
      <c r="I722" s="28">
        <v>0</v>
      </c>
      <c r="J722" s="27" t="s">
        <v>60</v>
      </c>
      <c r="K722" s="123" t="s">
        <v>5726</v>
      </c>
      <c r="L722" s="27" t="s">
        <v>5782</v>
      </c>
      <c r="M722" s="27" t="s">
        <v>11596</v>
      </c>
      <c r="N722" s="45"/>
    </row>
    <row r="723" spans="1:14" s="21" customFormat="1" ht="48">
      <c r="A723" s="23">
        <v>719</v>
      </c>
      <c r="B723" s="27" t="s">
        <v>11597</v>
      </c>
      <c r="C723" s="27" t="s">
        <v>11598</v>
      </c>
      <c r="D723" s="27" t="s">
        <v>1421</v>
      </c>
      <c r="E723" s="27">
        <v>1</v>
      </c>
      <c r="F723" s="28">
        <v>500</v>
      </c>
      <c r="G723" s="27">
        <v>108</v>
      </c>
      <c r="H723" s="27" t="s">
        <v>3466</v>
      </c>
      <c r="I723" s="28">
        <v>0</v>
      </c>
      <c r="J723" s="27" t="s">
        <v>60</v>
      </c>
      <c r="K723" s="123" t="s">
        <v>5726</v>
      </c>
      <c r="L723" s="27" t="s">
        <v>5782</v>
      </c>
      <c r="M723" s="27" t="s">
        <v>11596</v>
      </c>
      <c r="N723" s="45"/>
    </row>
    <row r="724" spans="1:14" s="21" customFormat="1" ht="38.25">
      <c r="A724" s="23">
        <v>720</v>
      </c>
      <c r="B724" s="23" t="s">
        <v>3301</v>
      </c>
      <c r="C724" s="23" t="s">
        <v>3302</v>
      </c>
      <c r="D724" s="23" t="s">
        <v>1421</v>
      </c>
      <c r="E724" s="23">
        <v>1</v>
      </c>
      <c r="F724" s="24">
        <v>1500</v>
      </c>
      <c r="G724" s="23">
        <v>188</v>
      </c>
      <c r="H724" s="23" t="s">
        <v>8087</v>
      </c>
      <c r="I724" s="24">
        <v>0</v>
      </c>
      <c r="J724" s="23" t="s">
        <v>1193</v>
      </c>
      <c r="K724" s="124" t="s">
        <v>9151</v>
      </c>
      <c r="L724" s="23" t="s">
        <v>3303</v>
      </c>
      <c r="M724" s="23" t="s">
        <v>3304</v>
      </c>
      <c r="N724" s="45"/>
    </row>
    <row r="725" spans="1:14" s="21" customFormat="1" ht="36">
      <c r="A725" s="23">
        <v>721</v>
      </c>
      <c r="B725" s="27" t="s">
        <v>10867</v>
      </c>
      <c r="C725" s="27" t="s">
        <v>10868</v>
      </c>
      <c r="D725" s="27" t="s">
        <v>1162</v>
      </c>
      <c r="E725" s="27">
        <v>1</v>
      </c>
      <c r="F725" s="28">
        <v>1500</v>
      </c>
      <c r="G725" s="27">
        <v>724</v>
      </c>
      <c r="H725" s="27" t="s">
        <v>2161</v>
      </c>
      <c r="I725" s="28">
        <v>0</v>
      </c>
      <c r="J725" s="27" t="s">
        <v>1188</v>
      </c>
      <c r="K725" s="123" t="s">
        <v>7805</v>
      </c>
      <c r="L725" s="27" t="s">
        <v>10869</v>
      </c>
      <c r="M725" s="27" t="s">
        <v>11601</v>
      </c>
      <c r="N725" s="45"/>
    </row>
    <row r="726" spans="1:14" s="21" customFormat="1" ht="51">
      <c r="A726" s="23">
        <v>722</v>
      </c>
      <c r="B726" s="23" t="s">
        <v>10881</v>
      </c>
      <c r="C726" s="23" t="s">
        <v>10882</v>
      </c>
      <c r="D726" s="23" t="s">
        <v>1162</v>
      </c>
      <c r="E726" s="23">
        <v>1</v>
      </c>
      <c r="F726" s="24">
        <v>2500</v>
      </c>
      <c r="G726" s="23">
        <v>1888</v>
      </c>
      <c r="H726" s="23" t="s">
        <v>3703</v>
      </c>
      <c r="I726" s="24">
        <v>0</v>
      </c>
      <c r="J726" s="23" t="s">
        <v>1188</v>
      </c>
      <c r="K726" s="25" t="s">
        <v>7805</v>
      </c>
      <c r="L726" s="23" t="s">
        <v>10883</v>
      </c>
      <c r="M726" s="23" t="s">
        <v>10884</v>
      </c>
      <c r="N726" s="45"/>
    </row>
    <row r="727" spans="1:14" s="21" customFormat="1" ht="38.25">
      <c r="A727" s="23">
        <v>723</v>
      </c>
      <c r="B727" s="23" t="s">
        <v>9827</v>
      </c>
      <c r="C727" s="23" t="s">
        <v>9828</v>
      </c>
      <c r="D727" s="23" t="s">
        <v>1162</v>
      </c>
      <c r="E727" s="23">
        <v>1</v>
      </c>
      <c r="F727" s="24">
        <v>2000</v>
      </c>
      <c r="G727" s="23">
        <v>368</v>
      </c>
      <c r="H727" s="23" t="s">
        <v>1228</v>
      </c>
      <c r="I727" s="24">
        <v>0</v>
      </c>
      <c r="J727" s="23" t="s">
        <v>1188</v>
      </c>
      <c r="K727" s="25" t="s">
        <v>7805</v>
      </c>
      <c r="L727" s="23" t="s">
        <v>10883</v>
      </c>
      <c r="M727" s="23" t="s">
        <v>9829</v>
      </c>
      <c r="N727" s="45"/>
    </row>
    <row r="728" spans="1:14" s="21" customFormat="1" ht="38.25">
      <c r="A728" s="23">
        <v>724</v>
      </c>
      <c r="B728" s="23" t="s">
        <v>5519</v>
      </c>
      <c r="C728" s="23" t="s">
        <v>9828</v>
      </c>
      <c r="D728" s="23" t="s">
        <v>1162</v>
      </c>
      <c r="E728" s="23">
        <v>1</v>
      </c>
      <c r="F728" s="24">
        <v>2000</v>
      </c>
      <c r="G728" s="23">
        <v>424</v>
      </c>
      <c r="H728" s="23" t="s">
        <v>5520</v>
      </c>
      <c r="I728" s="24">
        <v>0</v>
      </c>
      <c r="J728" s="23" t="s">
        <v>1188</v>
      </c>
      <c r="K728" s="25" t="s">
        <v>7805</v>
      </c>
      <c r="L728" s="23" t="s">
        <v>10883</v>
      </c>
      <c r="M728" s="23" t="s">
        <v>9829</v>
      </c>
      <c r="N728" s="45"/>
    </row>
    <row r="729" spans="1:14" s="21" customFormat="1" ht="36">
      <c r="A729" s="23">
        <v>725</v>
      </c>
      <c r="B729" s="27" t="s">
        <v>7543</v>
      </c>
      <c r="C729" s="27" t="s">
        <v>10042</v>
      </c>
      <c r="D729" s="27" t="s">
        <v>1162</v>
      </c>
      <c r="E729" s="27">
        <v>1</v>
      </c>
      <c r="F729" s="28">
        <v>500</v>
      </c>
      <c r="G729" s="27">
        <v>440</v>
      </c>
      <c r="H729" s="27" t="s">
        <v>8087</v>
      </c>
      <c r="I729" s="28">
        <v>76000</v>
      </c>
      <c r="J729" s="27" t="s">
        <v>60</v>
      </c>
      <c r="K729" s="32" t="s">
        <v>2703</v>
      </c>
      <c r="L729" s="27" t="s">
        <v>10043</v>
      </c>
      <c r="M729" s="27" t="s">
        <v>10044</v>
      </c>
      <c r="N729" s="45"/>
    </row>
    <row r="730" spans="1:14" s="21" customFormat="1" ht="48">
      <c r="A730" s="23">
        <v>726</v>
      </c>
      <c r="B730" s="27" t="s">
        <v>8628</v>
      </c>
      <c r="C730" s="27" t="s">
        <v>8638</v>
      </c>
      <c r="D730" s="27" t="s">
        <v>4473</v>
      </c>
      <c r="E730" s="27">
        <v>1</v>
      </c>
      <c r="F730" s="28">
        <v>1000</v>
      </c>
      <c r="G730" s="27">
        <v>544</v>
      </c>
      <c r="H730" s="27" t="s">
        <v>2161</v>
      </c>
      <c r="I730" s="28">
        <v>0</v>
      </c>
      <c r="J730" s="27" t="s">
        <v>2724</v>
      </c>
      <c r="K730" s="122" t="s">
        <v>9685</v>
      </c>
      <c r="L730" s="27" t="s">
        <v>8639</v>
      </c>
      <c r="M730" s="27" t="s">
        <v>8640</v>
      </c>
      <c r="N730" s="45"/>
    </row>
    <row r="731" spans="1:14" s="21" customFormat="1" ht="60">
      <c r="A731" s="23">
        <v>727</v>
      </c>
      <c r="B731" s="27" t="s">
        <v>11599</v>
      </c>
      <c r="C731" s="27" t="s">
        <v>11600</v>
      </c>
      <c r="D731" s="27" t="s">
        <v>1421</v>
      </c>
      <c r="E731" s="27">
        <v>1</v>
      </c>
      <c r="F731" s="28">
        <v>500</v>
      </c>
      <c r="G731" s="27">
        <v>300</v>
      </c>
      <c r="H731" s="27" t="s">
        <v>8087</v>
      </c>
      <c r="I731" s="28">
        <v>0</v>
      </c>
      <c r="J731" s="27" t="s">
        <v>60</v>
      </c>
      <c r="K731" s="32" t="s">
        <v>9685</v>
      </c>
      <c r="L731" s="27" t="s">
        <v>10043</v>
      </c>
      <c r="M731" s="27" t="s">
        <v>11601</v>
      </c>
      <c r="N731" s="45"/>
    </row>
    <row r="732" spans="1:14" s="21" customFormat="1" ht="60">
      <c r="A732" s="23">
        <v>728</v>
      </c>
      <c r="B732" s="27" t="s">
        <v>10865</v>
      </c>
      <c r="C732" s="27" t="s">
        <v>10866</v>
      </c>
      <c r="D732" s="27" t="s">
        <v>1421</v>
      </c>
      <c r="E732" s="27">
        <v>1</v>
      </c>
      <c r="F732" s="28">
        <v>500</v>
      </c>
      <c r="G732" s="27">
        <v>268</v>
      </c>
      <c r="H732" s="27" t="s">
        <v>8087</v>
      </c>
      <c r="I732" s="28">
        <v>0</v>
      </c>
      <c r="J732" s="27" t="s">
        <v>60</v>
      </c>
      <c r="K732" s="32" t="s">
        <v>9685</v>
      </c>
      <c r="L732" s="27" t="s">
        <v>10043</v>
      </c>
      <c r="M732" s="27" t="s">
        <v>11601</v>
      </c>
      <c r="N732" s="45"/>
    </row>
    <row r="733" spans="1:14" s="21" customFormat="1" ht="38.25">
      <c r="A733" s="23">
        <v>729</v>
      </c>
      <c r="B733" s="27" t="s">
        <v>12954</v>
      </c>
      <c r="C733" s="27" t="s">
        <v>12955</v>
      </c>
      <c r="D733" s="27" t="s">
        <v>1187</v>
      </c>
      <c r="E733" s="23">
        <v>1</v>
      </c>
      <c r="F733" s="24">
        <v>2000</v>
      </c>
      <c r="G733" s="23">
        <v>140</v>
      </c>
      <c r="H733" s="23" t="s">
        <v>2161</v>
      </c>
      <c r="I733" s="24">
        <v>27000</v>
      </c>
      <c r="J733" s="23" t="s">
        <v>5629</v>
      </c>
      <c r="K733" s="25" t="s">
        <v>9685</v>
      </c>
      <c r="L733" s="23" t="s">
        <v>12956</v>
      </c>
      <c r="M733" s="23" t="s">
        <v>8930</v>
      </c>
      <c r="N733" s="45"/>
    </row>
    <row r="734" spans="1:14" s="21" customFormat="1" ht="38.25">
      <c r="A734" s="23">
        <v>730</v>
      </c>
      <c r="B734" s="23" t="s">
        <v>5541</v>
      </c>
      <c r="C734" s="23" t="s">
        <v>5542</v>
      </c>
      <c r="D734" s="23" t="s">
        <v>1421</v>
      </c>
      <c r="E734" s="23">
        <v>1</v>
      </c>
      <c r="F734" s="24">
        <v>400</v>
      </c>
      <c r="G734" s="23">
        <v>308</v>
      </c>
      <c r="H734" s="23" t="s">
        <v>8087</v>
      </c>
      <c r="I734" s="24">
        <v>0</v>
      </c>
      <c r="J734" s="27" t="s">
        <v>5629</v>
      </c>
      <c r="K734" s="124" t="s">
        <v>9685</v>
      </c>
      <c r="L734" s="23" t="s">
        <v>3299</v>
      </c>
      <c r="M734" s="23" t="s">
        <v>3300</v>
      </c>
      <c r="N734" s="45"/>
    </row>
    <row r="735" spans="1:14" s="21" customFormat="1" ht="38.25">
      <c r="A735" s="23">
        <v>731</v>
      </c>
      <c r="B735" s="23" t="s">
        <v>3305</v>
      </c>
      <c r="C735" s="23" t="s">
        <v>3306</v>
      </c>
      <c r="D735" s="23" t="s">
        <v>1421</v>
      </c>
      <c r="E735" s="23">
        <v>1</v>
      </c>
      <c r="F735" s="24">
        <v>1000</v>
      </c>
      <c r="G735" s="23">
        <v>540</v>
      </c>
      <c r="H735" s="23" t="s">
        <v>8087</v>
      </c>
      <c r="I735" s="24">
        <v>0</v>
      </c>
      <c r="J735" s="23" t="s">
        <v>5629</v>
      </c>
      <c r="K735" s="25" t="s">
        <v>9685</v>
      </c>
      <c r="L735" s="23" t="s">
        <v>3307</v>
      </c>
      <c r="M735" s="23" t="s">
        <v>3304</v>
      </c>
      <c r="N735" s="45"/>
    </row>
    <row r="736" spans="1:14" s="21" customFormat="1" ht="24">
      <c r="A736" s="23">
        <v>732</v>
      </c>
      <c r="B736" s="27" t="s">
        <v>9747</v>
      </c>
      <c r="C736" s="27" t="s">
        <v>6874</v>
      </c>
      <c r="D736" s="27" t="s">
        <v>1187</v>
      </c>
      <c r="E736" s="27">
        <v>1</v>
      </c>
      <c r="F736" s="28">
        <v>970</v>
      </c>
      <c r="G736" s="27">
        <v>776</v>
      </c>
      <c r="H736" s="27" t="s">
        <v>3703</v>
      </c>
      <c r="I736" s="28">
        <v>152000</v>
      </c>
      <c r="J736" s="27" t="s">
        <v>4935</v>
      </c>
      <c r="K736" s="121">
        <v>40494</v>
      </c>
      <c r="L736" s="27" t="s">
        <v>9748</v>
      </c>
      <c r="M736" s="27" t="s">
        <v>9749</v>
      </c>
      <c r="N736" s="45"/>
    </row>
    <row r="737" spans="1:14" s="21" customFormat="1" ht="72">
      <c r="A737" s="23">
        <v>733</v>
      </c>
      <c r="B737" s="27" t="s">
        <v>9807</v>
      </c>
      <c r="C737" s="27" t="s">
        <v>9808</v>
      </c>
      <c r="D737" s="27" t="s">
        <v>1162</v>
      </c>
      <c r="E737" s="27">
        <v>1</v>
      </c>
      <c r="F737" s="28">
        <v>1150</v>
      </c>
      <c r="G737" s="27">
        <v>372</v>
      </c>
      <c r="H737" s="27" t="s">
        <v>8087</v>
      </c>
      <c r="I737" s="28">
        <v>0</v>
      </c>
      <c r="J737" s="27" t="s">
        <v>11251</v>
      </c>
      <c r="K737" s="122" t="s">
        <v>8620</v>
      </c>
      <c r="L737" s="27" t="s">
        <v>10043</v>
      </c>
      <c r="M737" s="27" t="s">
        <v>11601</v>
      </c>
      <c r="N737" s="45"/>
    </row>
    <row r="738" spans="1:14" s="21" customFormat="1" ht="48">
      <c r="A738" s="23">
        <v>734</v>
      </c>
      <c r="B738" s="27" t="s">
        <v>9809</v>
      </c>
      <c r="C738" s="27" t="s">
        <v>9810</v>
      </c>
      <c r="D738" s="27" t="s">
        <v>1162</v>
      </c>
      <c r="E738" s="27">
        <v>1</v>
      </c>
      <c r="F738" s="28">
        <v>1700</v>
      </c>
      <c r="G738" s="27">
        <v>180</v>
      </c>
      <c r="H738" s="27" t="s">
        <v>8087</v>
      </c>
      <c r="I738" s="28">
        <v>0</v>
      </c>
      <c r="J738" s="27" t="s">
        <v>11251</v>
      </c>
      <c r="K738" s="122" t="s">
        <v>8620</v>
      </c>
      <c r="L738" s="27" t="s">
        <v>10043</v>
      </c>
      <c r="M738" s="27" t="s">
        <v>11601</v>
      </c>
      <c r="N738" s="45"/>
    </row>
    <row r="739" spans="1:14" s="21" customFormat="1" ht="36">
      <c r="A739" s="23">
        <v>735</v>
      </c>
      <c r="B739" s="27" t="s">
        <v>9811</v>
      </c>
      <c r="C739" s="27" t="s">
        <v>10920</v>
      </c>
      <c r="D739" s="27" t="s">
        <v>4473</v>
      </c>
      <c r="E739" s="27">
        <v>1</v>
      </c>
      <c r="F739" s="28">
        <v>1000</v>
      </c>
      <c r="G739" s="27">
        <v>456</v>
      </c>
      <c r="H739" s="27" t="s">
        <v>2161</v>
      </c>
      <c r="I739" s="28">
        <v>0</v>
      </c>
      <c r="J739" s="27" t="s">
        <v>36</v>
      </c>
      <c r="K739" s="122" t="s">
        <v>8620</v>
      </c>
      <c r="L739" s="27" t="s">
        <v>9812</v>
      </c>
      <c r="M739" s="27" t="s">
        <v>11601</v>
      </c>
      <c r="N739" s="45"/>
    </row>
    <row r="740" spans="1:14" s="21" customFormat="1" ht="48">
      <c r="A740" s="23">
        <v>736</v>
      </c>
      <c r="B740" s="27" t="s">
        <v>10534</v>
      </c>
      <c r="C740" s="27" t="s">
        <v>10535</v>
      </c>
      <c r="D740" s="27" t="s">
        <v>1187</v>
      </c>
      <c r="E740" s="27">
        <v>1</v>
      </c>
      <c r="F740" s="28">
        <v>480</v>
      </c>
      <c r="G740" s="27">
        <v>280</v>
      </c>
      <c r="H740" s="27" t="s">
        <v>8076</v>
      </c>
      <c r="I740" s="28">
        <v>39000</v>
      </c>
      <c r="J740" s="27" t="s">
        <v>36</v>
      </c>
      <c r="K740" s="122" t="s">
        <v>8620</v>
      </c>
      <c r="L740" s="27" t="s">
        <v>9748</v>
      </c>
      <c r="M740" s="27" t="s">
        <v>11601</v>
      </c>
      <c r="N740" s="45"/>
    </row>
    <row r="741" spans="1:14" s="21" customFormat="1" ht="48">
      <c r="A741" s="23">
        <v>737</v>
      </c>
      <c r="B741" s="27" t="s">
        <v>8913</v>
      </c>
      <c r="C741" s="27" t="s">
        <v>8914</v>
      </c>
      <c r="D741" s="27" t="s">
        <v>1162</v>
      </c>
      <c r="E741" s="27">
        <v>1</v>
      </c>
      <c r="F741" s="28">
        <v>780</v>
      </c>
      <c r="G741" s="27">
        <v>592</v>
      </c>
      <c r="H741" s="27" t="s">
        <v>8087</v>
      </c>
      <c r="I741" s="28">
        <v>0</v>
      </c>
      <c r="J741" s="27" t="s">
        <v>4935</v>
      </c>
      <c r="K741" s="122" t="s">
        <v>8620</v>
      </c>
      <c r="L741" s="27" t="s">
        <v>8915</v>
      </c>
      <c r="M741" s="27" t="s">
        <v>11601</v>
      </c>
      <c r="N741" s="45"/>
    </row>
    <row r="742" spans="1:14" s="21" customFormat="1" ht="24">
      <c r="A742" s="23">
        <v>738</v>
      </c>
      <c r="B742" s="27" t="s">
        <v>12806</v>
      </c>
      <c r="C742" s="27" t="s">
        <v>6874</v>
      </c>
      <c r="D742" s="27" t="s">
        <v>1187</v>
      </c>
      <c r="E742" s="27">
        <v>1</v>
      </c>
      <c r="F742" s="28">
        <v>830</v>
      </c>
      <c r="G742" s="27">
        <v>436</v>
      </c>
      <c r="H742" s="27" t="s">
        <v>8076</v>
      </c>
      <c r="I742" s="28">
        <v>47000</v>
      </c>
      <c r="J742" s="27" t="s">
        <v>4935</v>
      </c>
      <c r="K742" s="122" t="s">
        <v>8620</v>
      </c>
      <c r="L742" s="27" t="s">
        <v>9748</v>
      </c>
      <c r="M742" s="27" t="s">
        <v>11601</v>
      </c>
      <c r="N742" s="45"/>
    </row>
    <row r="743" spans="1:14" s="21" customFormat="1" ht="120">
      <c r="A743" s="23">
        <v>739</v>
      </c>
      <c r="B743" s="27" t="s">
        <v>9452</v>
      </c>
      <c r="C743" s="27" t="s">
        <v>6874</v>
      </c>
      <c r="D743" s="27" t="s">
        <v>1187</v>
      </c>
      <c r="E743" s="27" t="s">
        <v>8163</v>
      </c>
      <c r="F743" s="28">
        <v>534</v>
      </c>
      <c r="G743" s="27">
        <v>344</v>
      </c>
      <c r="H743" s="27" t="s">
        <v>8076</v>
      </c>
      <c r="I743" s="28">
        <v>41000</v>
      </c>
      <c r="J743" s="27" t="s">
        <v>4935</v>
      </c>
      <c r="K743" s="122" t="s">
        <v>8620</v>
      </c>
      <c r="L743" s="27" t="s">
        <v>9748</v>
      </c>
      <c r="M743" s="27" t="s">
        <v>11601</v>
      </c>
      <c r="N743" s="45"/>
    </row>
    <row r="744" spans="1:14" s="21" customFormat="1" ht="60">
      <c r="A744" s="23">
        <v>740</v>
      </c>
      <c r="B744" s="27" t="s">
        <v>8364</v>
      </c>
      <c r="C744" s="27" t="s">
        <v>8365</v>
      </c>
      <c r="D744" s="27" t="s">
        <v>4473</v>
      </c>
      <c r="E744" s="27" t="s">
        <v>8163</v>
      </c>
      <c r="F744" s="28">
        <v>1000</v>
      </c>
      <c r="G744" s="27">
        <v>1232</v>
      </c>
      <c r="H744" s="27" t="s">
        <v>3703</v>
      </c>
      <c r="I744" s="28">
        <v>0</v>
      </c>
      <c r="J744" s="27" t="s">
        <v>1193</v>
      </c>
      <c r="K744" s="123" t="s">
        <v>8620</v>
      </c>
      <c r="L744" s="27" t="s">
        <v>8366</v>
      </c>
      <c r="M744" s="27" t="s">
        <v>8367</v>
      </c>
      <c r="N744" s="45"/>
    </row>
    <row r="745" spans="1:14" s="21" customFormat="1" ht="36">
      <c r="A745" s="23">
        <v>741</v>
      </c>
      <c r="B745" s="27" t="s">
        <v>11074</v>
      </c>
      <c r="C745" s="27" t="s">
        <v>8365</v>
      </c>
      <c r="D745" s="27" t="s">
        <v>4473</v>
      </c>
      <c r="E745" s="27">
        <v>1</v>
      </c>
      <c r="F745" s="28">
        <v>1000</v>
      </c>
      <c r="G745" s="27">
        <v>904</v>
      </c>
      <c r="H745" s="27" t="s">
        <v>1228</v>
      </c>
      <c r="I745" s="28">
        <v>0</v>
      </c>
      <c r="J745" s="27" t="s">
        <v>1193</v>
      </c>
      <c r="K745" s="123" t="s">
        <v>8620</v>
      </c>
      <c r="L745" s="27" t="s">
        <v>11075</v>
      </c>
      <c r="M745" s="27" t="s">
        <v>8367</v>
      </c>
      <c r="N745" s="45"/>
    </row>
    <row r="746" spans="1:14" s="21" customFormat="1" ht="36">
      <c r="A746" s="23">
        <v>742</v>
      </c>
      <c r="B746" s="27" t="s">
        <v>11023</v>
      </c>
      <c r="C746" s="27" t="s">
        <v>3361</v>
      </c>
      <c r="D746" s="27" t="s">
        <v>1187</v>
      </c>
      <c r="E746" s="27">
        <v>1</v>
      </c>
      <c r="F746" s="28">
        <v>780</v>
      </c>
      <c r="G746" s="27">
        <v>484</v>
      </c>
      <c r="H746" s="27" t="s">
        <v>8087</v>
      </c>
      <c r="I746" s="28">
        <v>69000</v>
      </c>
      <c r="J746" s="27" t="s">
        <v>1193</v>
      </c>
      <c r="K746" s="123" t="s">
        <v>8620</v>
      </c>
      <c r="L746" s="27" t="s">
        <v>7538</v>
      </c>
      <c r="M746" s="27" t="s">
        <v>8367</v>
      </c>
      <c r="N746" s="45"/>
    </row>
    <row r="747" spans="1:14" s="21" customFormat="1" ht="36">
      <c r="A747" s="23">
        <v>743</v>
      </c>
      <c r="B747" s="27" t="s">
        <v>11024</v>
      </c>
      <c r="C747" s="27" t="s">
        <v>11025</v>
      </c>
      <c r="D747" s="27" t="s">
        <v>7541</v>
      </c>
      <c r="E747" s="27">
        <v>1</v>
      </c>
      <c r="F747" s="28">
        <v>1500</v>
      </c>
      <c r="G747" s="27">
        <v>280</v>
      </c>
      <c r="H747" s="27" t="s">
        <v>8087</v>
      </c>
      <c r="I747" s="28">
        <v>0</v>
      </c>
      <c r="J747" s="27" t="s">
        <v>1193</v>
      </c>
      <c r="K747" s="123" t="s">
        <v>8620</v>
      </c>
      <c r="L747" s="27" t="s">
        <v>10767</v>
      </c>
      <c r="M747" s="27" t="s">
        <v>8367</v>
      </c>
      <c r="N747" s="45"/>
    </row>
    <row r="748" spans="1:14" s="21" customFormat="1" ht="36">
      <c r="A748" s="23">
        <v>744</v>
      </c>
      <c r="B748" s="27" t="s">
        <v>11026</v>
      </c>
      <c r="C748" s="27" t="s">
        <v>11027</v>
      </c>
      <c r="D748" s="27" t="s">
        <v>1187</v>
      </c>
      <c r="E748" s="27">
        <v>1</v>
      </c>
      <c r="F748" s="28">
        <v>570</v>
      </c>
      <c r="G748" s="27">
        <v>256</v>
      </c>
      <c r="H748" s="27" t="s">
        <v>8087</v>
      </c>
      <c r="I748" s="28">
        <v>42000</v>
      </c>
      <c r="J748" s="27" t="s">
        <v>36</v>
      </c>
      <c r="K748" s="123" t="s">
        <v>8620</v>
      </c>
      <c r="L748" s="27" t="s">
        <v>9748</v>
      </c>
      <c r="M748" s="27" t="s">
        <v>8367</v>
      </c>
      <c r="N748" s="45"/>
    </row>
    <row r="749" spans="1:14" s="21" customFormat="1" ht="36">
      <c r="A749" s="23">
        <v>745</v>
      </c>
      <c r="B749" s="27" t="s">
        <v>11031</v>
      </c>
      <c r="C749" s="27" t="s">
        <v>6874</v>
      </c>
      <c r="D749" s="27" t="s">
        <v>1187</v>
      </c>
      <c r="E749" s="27" t="s">
        <v>8163</v>
      </c>
      <c r="F749" s="28">
        <v>534</v>
      </c>
      <c r="G749" s="27">
        <v>748</v>
      </c>
      <c r="H749" s="27" t="s">
        <v>3703</v>
      </c>
      <c r="I749" s="28">
        <v>161000</v>
      </c>
      <c r="J749" s="27" t="s">
        <v>4935</v>
      </c>
      <c r="K749" s="32" t="s">
        <v>8620</v>
      </c>
      <c r="L749" s="27" t="s">
        <v>9748</v>
      </c>
      <c r="M749" s="27" t="s">
        <v>8367</v>
      </c>
      <c r="N749" s="45"/>
    </row>
    <row r="750" spans="1:14" s="21" customFormat="1" ht="36">
      <c r="A750" s="23">
        <v>746</v>
      </c>
      <c r="B750" s="27" t="s">
        <v>11032</v>
      </c>
      <c r="C750" s="27" t="s">
        <v>6874</v>
      </c>
      <c r="D750" s="27" t="s">
        <v>1187</v>
      </c>
      <c r="E750" s="27" t="s">
        <v>8163</v>
      </c>
      <c r="F750" s="28">
        <v>534</v>
      </c>
      <c r="G750" s="27">
        <v>520</v>
      </c>
      <c r="H750" s="27" t="s">
        <v>3703</v>
      </c>
      <c r="I750" s="28">
        <v>115000</v>
      </c>
      <c r="J750" s="27" t="s">
        <v>4935</v>
      </c>
      <c r="K750" s="32" t="s">
        <v>8620</v>
      </c>
      <c r="L750" s="27" t="s">
        <v>9748</v>
      </c>
      <c r="M750" s="27" t="s">
        <v>8367</v>
      </c>
      <c r="N750" s="45"/>
    </row>
    <row r="751" spans="1:14" s="21" customFormat="1" ht="36">
      <c r="A751" s="23">
        <v>747</v>
      </c>
      <c r="B751" s="27" t="s">
        <v>11033</v>
      </c>
      <c r="C751" s="27" t="s">
        <v>6874</v>
      </c>
      <c r="D751" s="27" t="s">
        <v>1187</v>
      </c>
      <c r="E751" s="27" t="s">
        <v>8163</v>
      </c>
      <c r="F751" s="28">
        <v>534</v>
      </c>
      <c r="G751" s="27">
        <v>572</v>
      </c>
      <c r="H751" s="27" t="s">
        <v>2161</v>
      </c>
      <c r="I751" s="28">
        <v>104000</v>
      </c>
      <c r="J751" s="27" t="s">
        <v>4935</v>
      </c>
      <c r="K751" s="32" t="s">
        <v>8620</v>
      </c>
      <c r="L751" s="27" t="s">
        <v>11034</v>
      </c>
      <c r="M751" s="27" t="s">
        <v>8367</v>
      </c>
      <c r="N751" s="45"/>
    </row>
    <row r="752" spans="1:14" s="21" customFormat="1" ht="36">
      <c r="A752" s="23">
        <v>748</v>
      </c>
      <c r="B752" s="27" t="s">
        <v>12442</v>
      </c>
      <c r="C752" s="27" t="s">
        <v>12443</v>
      </c>
      <c r="D752" s="27" t="s">
        <v>1187</v>
      </c>
      <c r="E752" s="27">
        <v>1</v>
      </c>
      <c r="F752" s="28">
        <v>1000</v>
      </c>
      <c r="G752" s="27">
        <v>512</v>
      </c>
      <c r="H752" s="27" t="s">
        <v>8087</v>
      </c>
      <c r="I752" s="28">
        <v>67000</v>
      </c>
      <c r="J752" s="27" t="s">
        <v>4935</v>
      </c>
      <c r="K752" s="32" t="s">
        <v>8620</v>
      </c>
      <c r="L752" s="27" t="s">
        <v>9748</v>
      </c>
      <c r="M752" s="27" t="s">
        <v>8367</v>
      </c>
      <c r="N752" s="45"/>
    </row>
    <row r="753" spans="1:14" s="21" customFormat="1" ht="48">
      <c r="A753" s="23">
        <v>749</v>
      </c>
      <c r="B753" s="27" t="s">
        <v>12444</v>
      </c>
      <c r="C753" s="27" t="s">
        <v>6874</v>
      </c>
      <c r="D753" s="27" t="s">
        <v>1187</v>
      </c>
      <c r="E753" s="27" t="s">
        <v>8163</v>
      </c>
      <c r="F753" s="28">
        <v>534</v>
      </c>
      <c r="G753" s="27">
        <v>728</v>
      </c>
      <c r="H753" s="27" t="s">
        <v>1228</v>
      </c>
      <c r="I753" s="28">
        <v>105000</v>
      </c>
      <c r="J753" s="27" t="s">
        <v>4935</v>
      </c>
      <c r="K753" s="32" t="s">
        <v>8620</v>
      </c>
      <c r="L753" s="27" t="s">
        <v>9748</v>
      </c>
      <c r="M753" s="27" t="s">
        <v>8367</v>
      </c>
      <c r="N753" s="45"/>
    </row>
    <row r="754" spans="1:14" s="21" customFormat="1" ht="36">
      <c r="A754" s="23">
        <v>750</v>
      </c>
      <c r="B754" s="27" t="s">
        <v>12501</v>
      </c>
      <c r="C754" s="27" t="s">
        <v>12502</v>
      </c>
      <c r="D754" s="27" t="s">
        <v>1187</v>
      </c>
      <c r="E754" s="27">
        <v>1</v>
      </c>
      <c r="F754" s="28">
        <v>900</v>
      </c>
      <c r="G754" s="27">
        <v>512</v>
      </c>
      <c r="H754" s="27" t="s">
        <v>8087</v>
      </c>
      <c r="I754" s="28">
        <v>71000</v>
      </c>
      <c r="J754" s="27" t="s">
        <v>4935</v>
      </c>
      <c r="K754" s="32" t="s">
        <v>8620</v>
      </c>
      <c r="L754" s="27" t="s">
        <v>9748</v>
      </c>
      <c r="M754" s="27" t="s">
        <v>8367</v>
      </c>
      <c r="N754" s="45"/>
    </row>
    <row r="755" spans="1:14" s="21" customFormat="1" ht="36">
      <c r="A755" s="23">
        <v>751</v>
      </c>
      <c r="B755" s="27" t="s">
        <v>12503</v>
      </c>
      <c r="C755" s="27" t="s">
        <v>6874</v>
      </c>
      <c r="D755" s="27" t="s">
        <v>1187</v>
      </c>
      <c r="E755" s="27">
        <v>1</v>
      </c>
      <c r="F755" s="28">
        <v>1650</v>
      </c>
      <c r="G755" s="27">
        <v>92</v>
      </c>
      <c r="H755" s="27" t="s">
        <v>8076</v>
      </c>
      <c r="I755" s="28">
        <v>11000</v>
      </c>
      <c r="J755" s="27" t="s">
        <v>4935</v>
      </c>
      <c r="K755" s="32" t="s">
        <v>8620</v>
      </c>
      <c r="L755" s="27" t="s">
        <v>9748</v>
      </c>
      <c r="M755" s="27" t="s">
        <v>8367</v>
      </c>
      <c r="N755" s="45"/>
    </row>
    <row r="756" spans="1:14" s="21" customFormat="1" ht="36">
      <c r="A756" s="23">
        <v>752</v>
      </c>
      <c r="B756" s="27" t="s">
        <v>12504</v>
      </c>
      <c r="C756" s="27" t="s">
        <v>6874</v>
      </c>
      <c r="D756" s="27" t="s">
        <v>1187</v>
      </c>
      <c r="E756" s="27">
        <v>1</v>
      </c>
      <c r="F756" s="28">
        <v>4750</v>
      </c>
      <c r="G756" s="27">
        <v>40</v>
      </c>
      <c r="H756" s="27" t="s">
        <v>8076</v>
      </c>
      <c r="I756" s="28">
        <v>6000</v>
      </c>
      <c r="J756" s="27" t="s">
        <v>4935</v>
      </c>
      <c r="K756" s="32" t="s">
        <v>8620</v>
      </c>
      <c r="L756" s="27" t="s">
        <v>9748</v>
      </c>
      <c r="M756" s="27" t="s">
        <v>8367</v>
      </c>
      <c r="N756" s="45"/>
    </row>
    <row r="757" spans="1:14" s="21" customFormat="1" ht="36">
      <c r="A757" s="23">
        <v>753</v>
      </c>
      <c r="B757" s="27" t="s">
        <v>12505</v>
      </c>
      <c r="C757" s="27" t="s">
        <v>6874</v>
      </c>
      <c r="D757" s="27" t="s">
        <v>1187</v>
      </c>
      <c r="E757" s="27">
        <v>1</v>
      </c>
      <c r="F757" s="28">
        <v>2080</v>
      </c>
      <c r="G757" s="27">
        <v>264</v>
      </c>
      <c r="H757" s="27" t="s">
        <v>8076</v>
      </c>
      <c r="I757" s="28">
        <v>25000</v>
      </c>
      <c r="J757" s="27" t="s">
        <v>4935</v>
      </c>
      <c r="K757" s="32" t="s">
        <v>8620</v>
      </c>
      <c r="L757" s="27" t="s">
        <v>9748</v>
      </c>
      <c r="M757" s="27" t="s">
        <v>8367</v>
      </c>
      <c r="N757" s="45"/>
    </row>
    <row r="758" spans="1:14" s="21" customFormat="1" ht="36">
      <c r="A758" s="23">
        <v>754</v>
      </c>
      <c r="B758" s="27" t="s">
        <v>12506</v>
      </c>
      <c r="C758" s="27" t="s">
        <v>6874</v>
      </c>
      <c r="D758" s="27" t="s">
        <v>1187</v>
      </c>
      <c r="E758" s="27">
        <v>1</v>
      </c>
      <c r="F758" s="28">
        <v>4750</v>
      </c>
      <c r="G758" s="27">
        <v>16</v>
      </c>
      <c r="H758" s="27" t="s">
        <v>8076</v>
      </c>
      <c r="I758" s="28">
        <v>4000</v>
      </c>
      <c r="J758" s="27" t="s">
        <v>4935</v>
      </c>
      <c r="K758" s="32" t="s">
        <v>8620</v>
      </c>
      <c r="L758" s="27" t="s">
        <v>9748</v>
      </c>
      <c r="M758" s="27" t="s">
        <v>8367</v>
      </c>
      <c r="N758" s="45"/>
    </row>
    <row r="759" spans="1:14" s="21" customFormat="1" ht="36">
      <c r="A759" s="23">
        <v>755</v>
      </c>
      <c r="B759" s="27" t="s">
        <v>12507</v>
      </c>
      <c r="C759" s="27" t="s">
        <v>6874</v>
      </c>
      <c r="D759" s="27" t="s">
        <v>1187</v>
      </c>
      <c r="E759" s="27">
        <v>1</v>
      </c>
      <c r="F759" s="28">
        <v>3230</v>
      </c>
      <c r="G759" s="27">
        <v>80</v>
      </c>
      <c r="H759" s="27" t="s">
        <v>8076</v>
      </c>
      <c r="I759" s="28">
        <v>9000</v>
      </c>
      <c r="J759" s="27" t="s">
        <v>4935</v>
      </c>
      <c r="K759" s="32" t="s">
        <v>8620</v>
      </c>
      <c r="L759" s="27" t="s">
        <v>9748</v>
      </c>
      <c r="M759" s="27" t="s">
        <v>8367</v>
      </c>
      <c r="N759" s="45"/>
    </row>
    <row r="760" spans="1:14" s="21" customFormat="1" ht="36">
      <c r="A760" s="23">
        <v>756</v>
      </c>
      <c r="B760" s="27" t="s">
        <v>11267</v>
      </c>
      <c r="C760" s="27" t="s">
        <v>6874</v>
      </c>
      <c r="D760" s="27" t="s">
        <v>1187</v>
      </c>
      <c r="E760" s="27">
        <v>1</v>
      </c>
      <c r="F760" s="28">
        <v>4500</v>
      </c>
      <c r="G760" s="27">
        <v>80</v>
      </c>
      <c r="H760" s="27" t="s">
        <v>8076</v>
      </c>
      <c r="I760" s="28">
        <v>10000</v>
      </c>
      <c r="J760" s="27" t="s">
        <v>4935</v>
      </c>
      <c r="K760" s="32" t="s">
        <v>8620</v>
      </c>
      <c r="L760" s="27" t="s">
        <v>9748</v>
      </c>
      <c r="M760" s="27" t="s">
        <v>8367</v>
      </c>
      <c r="N760" s="45"/>
    </row>
    <row r="761" spans="1:14" s="21" customFormat="1" ht="36">
      <c r="A761" s="23">
        <v>757</v>
      </c>
      <c r="B761" s="27" t="s">
        <v>12508</v>
      </c>
      <c r="C761" s="27" t="s">
        <v>6874</v>
      </c>
      <c r="D761" s="27" t="s">
        <v>1187</v>
      </c>
      <c r="E761" s="27">
        <v>1</v>
      </c>
      <c r="F761" s="28">
        <v>8000</v>
      </c>
      <c r="G761" s="27">
        <v>52</v>
      </c>
      <c r="H761" s="27" t="s">
        <v>8076</v>
      </c>
      <c r="I761" s="28">
        <v>7000</v>
      </c>
      <c r="J761" s="27" t="s">
        <v>4935</v>
      </c>
      <c r="K761" s="32" t="s">
        <v>8620</v>
      </c>
      <c r="L761" s="27" t="s">
        <v>9748</v>
      </c>
      <c r="M761" s="27" t="s">
        <v>8367</v>
      </c>
      <c r="N761" s="45"/>
    </row>
    <row r="762" spans="1:14" s="21" customFormat="1" ht="36">
      <c r="A762" s="23">
        <v>758</v>
      </c>
      <c r="B762" s="27" t="s">
        <v>12509</v>
      </c>
      <c r="C762" s="27" t="s">
        <v>6874</v>
      </c>
      <c r="D762" s="27" t="s">
        <v>1187</v>
      </c>
      <c r="E762" s="27">
        <v>1</v>
      </c>
      <c r="F762" s="28">
        <v>5000</v>
      </c>
      <c r="G762" s="27">
        <v>184</v>
      </c>
      <c r="H762" s="27" t="s">
        <v>8076</v>
      </c>
      <c r="I762" s="28">
        <v>16000</v>
      </c>
      <c r="J762" s="27" t="s">
        <v>4935</v>
      </c>
      <c r="K762" s="32" t="s">
        <v>8620</v>
      </c>
      <c r="L762" s="27" t="s">
        <v>9748</v>
      </c>
      <c r="M762" s="27" t="s">
        <v>8367</v>
      </c>
      <c r="N762" s="45"/>
    </row>
    <row r="763" spans="1:14" s="21" customFormat="1" ht="36">
      <c r="A763" s="23">
        <v>759</v>
      </c>
      <c r="B763" s="27" t="s">
        <v>12510</v>
      </c>
      <c r="C763" s="27" t="s">
        <v>6874</v>
      </c>
      <c r="D763" s="27" t="s">
        <v>1187</v>
      </c>
      <c r="E763" s="27" t="s">
        <v>8163</v>
      </c>
      <c r="F763" s="28">
        <v>534</v>
      </c>
      <c r="G763" s="27">
        <v>176</v>
      </c>
      <c r="H763" s="27" t="s">
        <v>8076</v>
      </c>
      <c r="I763" s="28">
        <v>19000</v>
      </c>
      <c r="J763" s="27" t="s">
        <v>4935</v>
      </c>
      <c r="K763" s="32" t="s">
        <v>8620</v>
      </c>
      <c r="L763" s="27" t="s">
        <v>9748</v>
      </c>
      <c r="M763" s="27" t="s">
        <v>8367</v>
      </c>
      <c r="N763" s="45"/>
    </row>
    <row r="764" spans="1:14" s="21" customFormat="1" ht="36">
      <c r="A764" s="23">
        <v>760</v>
      </c>
      <c r="B764" s="27" t="s">
        <v>12511</v>
      </c>
      <c r="C764" s="27" t="s">
        <v>6874</v>
      </c>
      <c r="D764" s="27" t="s">
        <v>1187</v>
      </c>
      <c r="E764" s="27">
        <v>1</v>
      </c>
      <c r="F764" s="28">
        <v>2280</v>
      </c>
      <c r="G764" s="27">
        <v>164</v>
      </c>
      <c r="H764" s="27" t="s">
        <v>8076</v>
      </c>
      <c r="I764" s="28">
        <v>17000</v>
      </c>
      <c r="J764" s="27" t="s">
        <v>4935</v>
      </c>
      <c r="K764" s="32" t="s">
        <v>8620</v>
      </c>
      <c r="L764" s="27" t="s">
        <v>9748</v>
      </c>
      <c r="M764" s="27" t="s">
        <v>8367</v>
      </c>
      <c r="N764" s="45"/>
    </row>
    <row r="765" spans="1:14" s="21" customFormat="1" ht="51">
      <c r="A765" s="23">
        <v>761</v>
      </c>
      <c r="B765" s="27" t="s">
        <v>12946</v>
      </c>
      <c r="C765" s="27" t="s">
        <v>12947</v>
      </c>
      <c r="D765" s="27" t="s">
        <v>1187</v>
      </c>
      <c r="E765" s="27">
        <v>1</v>
      </c>
      <c r="F765" s="24">
        <v>790</v>
      </c>
      <c r="G765" s="23">
        <v>420</v>
      </c>
      <c r="H765" s="23" t="s">
        <v>8087</v>
      </c>
      <c r="I765" s="24">
        <v>61000</v>
      </c>
      <c r="J765" s="23" t="s">
        <v>36</v>
      </c>
      <c r="K765" s="124" t="s">
        <v>8620</v>
      </c>
      <c r="L765" s="23" t="s">
        <v>12948</v>
      </c>
      <c r="M765" s="25" t="s">
        <v>12949</v>
      </c>
      <c r="N765" s="45"/>
    </row>
    <row r="766" spans="1:14" s="21" customFormat="1" ht="48">
      <c r="A766" s="23">
        <v>762</v>
      </c>
      <c r="B766" s="27" t="s">
        <v>7808</v>
      </c>
      <c r="C766" s="27" t="s">
        <v>7809</v>
      </c>
      <c r="D766" s="27" t="s">
        <v>1187</v>
      </c>
      <c r="E766" s="27" t="s">
        <v>8163</v>
      </c>
      <c r="F766" s="24">
        <v>1000</v>
      </c>
      <c r="G766" s="23">
        <v>484</v>
      </c>
      <c r="H766" s="23" t="s">
        <v>8087</v>
      </c>
      <c r="I766" s="24">
        <v>64000</v>
      </c>
      <c r="J766" s="23" t="s">
        <v>1193</v>
      </c>
      <c r="K766" s="124" t="s">
        <v>8620</v>
      </c>
      <c r="L766" s="23" t="s">
        <v>9748</v>
      </c>
      <c r="M766" s="23" t="s">
        <v>8930</v>
      </c>
      <c r="N766" s="45"/>
    </row>
    <row r="767" spans="1:14" s="21" customFormat="1" ht="48">
      <c r="A767" s="23">
        <v>763</v>
      </c>
      <c r="B767" s="27" t="s">
        <v>6776</v>
      </c>
      <c r="C767" s="27" t="s">
        <v>10084</v>
      </c>
      <c r="D767" s="27" t="s">
        <v>1162</v>
      </c>
      <c r="E767" s="23">
        <v>1</v>
      </c>
      <c r="F767" s="24">
        <v>1000</v>
      </c>
      <c r="G767" s="23">
        <v>236</v>
      </c>
      <c r="H767" s="23" t="s">
        <v>8087</v>
      </c>
      <c r="I767" s="24">
        <v>30000</v>
      </c>
      <c r="J767" s="23" t="s">
        <v>1193</v>
      </c>
      <c r="K767" s="124" t="s">
        <v>8620</v>
      </c>
      <c r="L767" s="23" t="s">
        <v>9748</v>
      </c>
      <c r="M767" s="23" t="s">
        <v>8930</v>
      </c>
      <c r="N767" s="45"/>
    </row>
    <row r="768" spans="1:14" s="21" customFormat="1" ht="38.25">
      <c r="A768" s="23">
        <v>764</v>
      </c>
      <c r="B768" s="27" t="s">
        <v>10085</v>
      </c>
      <c r="C768" s="27" t="s">
        <v>10086</v>
      </c>
      <c r="D768" s="27" t="s">
        <v>1162</v>
      </c>
      <c r="E768" s="23">
        <v>1</v>
      </c>
      <c r="F768" s="24">
        <v>500</v>
      </c>
      <c r="G768" s="23">
        <v>172</v>
      </c>
      <c r="H768" s="23" t="s">
        <v>8087</v>
      </c>
      <c r="I768" s="24">
        <v>22000</v>
      </c>
      <c r="J768" s="23" t="s">
        <v>1193</v>
      </c>
      <c r="K768" s="124" t="s">
        <v>8620</v>
      </c>
      <c r="L768" s="23" t="s">
        <v>9748</v>
      </c>
      <c r="M768" s="23" t="s">
        <v>8930</v>
      </c>
      <c r="N768" s="45"/>
    </row>
    <row r="769" spans="1:14" s="21" customFormat="1" ht="38.25">
      <c r="A769" s="23">
        <v>765</v>
      </c>
      <c r="B769" s="27" t="s">
        <v>10087</v>
      </c>
      <c r="C769" s="27" t="s">
        <v>10088</v>
      </c>
      <c r="D769" s="27" t="s">
        <v>1187</v>
      </c>
      <c r="E769" s="23">
        <v>1</v>
      </c>
      <c r="F769" s="24">
        <v>500</v>
      </c>
      <c r="G769" s="23">
        <v>204</v>
      </c>
      <c r="H769" s="23" t="s">
        <v>8087</v>
      </c>
      <c r="I769" s="24">
        <v>30000</v>
      </c>
      <c r="J769" s="23" t="s">
        <v>60</v>
      </c>
      <c r="K769" s="25" t="s">
        <v>8620</v>
      </c>
      <c r="L769" s="23" t="s">
        <v>9748</v>
      </c>
      <c r="M769" s="23" t="s">
        <v>8930</v>
      </c>
      <c r="N769" s="45"/>
    </row>
    <row r="770" spans="1:14" s="21" customFormat="1" ht="38.25">
      <c r="A770" s="23">
        <v>766</v>
      </c>
      <c r="B770" s="27" t="s">
        <v>3125</v>
      </c>
      <c r="C770" s="27" t="s">
        <v>11231</v>
      </c>
      <c r="D770" s="27" t="s">
        <v>1187</v>
      </c>
      <c r="E770" s="23" t="s">
        <v>8163</v>
      </c>
      <c r="F770" s="24">
        <v>1334</v>
      </c>
      <c r="G770" s="23">
        <v>100</v>
      </c>
      <c r="H770" s="23" t="s">
        <v>5624</v>
      </c>
      <c r="I770" s="24">
        <v>17000</v>
      </c>
      <c r="J770" s="23" t="s">
        <v>1193</v>
      </c>
      <c r="K770" s="25" t="s">
        <v>8620</v>
      </c>
      <c r="L770" s="23" t="s">
        <v>11030</v>
      </c>
      <c r="M770" s="23" t="s">
        <v>8930</v>
      </c>
      <c r="N770" s="45"/>
    </row>
    <row r="771" spans="1:14" s="21" customFormat="1" ht="51">
      <c r="A771" s="23">
        <v>767</v>
      </c>
      <c r="B771" s="27" t="s">
        <v>10089</v>
      </c>
      <c r="C771" s="27" t="s">
        <v>10090</v>
      </c>
      <c r="D771" s="27" t="s">
        <v>1421</v>
      </c>
      <c r="E771" s="23">
        <v>1</v>
      </c>
      <c r="F771" s="24">
        <v>1000</v>
      </c>
      <c r="G771" s="23">
        <v>400</v>
      </c>
      <c r="H771" s="23" t="s">
        <v>2161</v>
      </c>
      <c r="I771" s="24">
        <v>0</v>
      </c>
      <c r="J771" s="23" t="s">
        <v>4935</v>
      </c>
      <c r="K771" s="25" t="s">
        <v>8620</v>
      </c>
      <c r="L771" s="23" t="s">
        <v>10091</v>
      </c>
      <c r="M771" s="23" t="s">
        <v>8930</v>
      </c>
      <c r="N771" s="45"/>
    </row>
    <row r="772" spans="1:14" s="21" customFormat="1" ht="60">
      <c r="A772" s="23">
        <v>768</v>
      </c>
      <c r="B772" s="27" t="s">
        <v>10092</v>
      </c>
      <c r="C772" s="27" t="s">
        <v>10093</v>
      </c>
      <c r="D772" s="27" t="s">
        <v>1187</v>
      </c>
      <c r="E772" s="23">
        <v>1</v>
      </c>
      <c r="F772" s="24">
        <v>500</v>
      </c>
      <c r="G772" s="23">
        <v>292</v>
      </c>
      <c r="H772" s="23" t="s">
        <v>8076</v>
      </c>
      <c r="I772" s="24">
        <v>39000</v>
      </c>
      <c r="J772" s="23" t="s">
        <v>4935</v>
      </c>
      <c r="K772" s="25" t="s">
        <v>8620</v>
      </c>
      <c r="L772" s="23" t="s">
        <v>8982</v>
      </c>
      <c r="M772" s="23" t="s">
        <v>8930</v>
      </c>
      <c r="N772" s="45"/>
    </row>
    <row r="773" spans="1:14" s="21" customFormat="1" ht="38.25">
      <c r="A773" s="23">
        <v>769</v>
      </c>
      <c r="B773" s="27" t="s">
        <v>8777</v>
      </c>
      <c r="C773" s="27" t="s">
        <v>6874</v>
      </c>
      <c r="D773" s="27" t="s">
        <v>1187</v>
      </c>
      <c r="E773" s="27">
        <v>1</v>
      </c>
      <c r="F773" s="27">
        <v>1950</v>
      </c>
      <c r="G773" s="27">
        <v>144</v>
      </c>
      <c r="H773" s="27" t="s">
        <v>8076</v>
      </c>
      <c r="I773" s="24">
        <v>16000</v>
      </c>
      <c r="J773" s="23" t="s">
        <v>4935</v>
      </c>
      <c r="K773" s="25" t="s">
        <v>8620</v>
      </c>
      <c r="L773" s="23" t="s">
        <v>10871</v>
      </c>
      <c r="M773" s="23" t="s">
        <v>8930</v>
      </c>
      <c r="N773" s="45"/>
    </row>
    <row r="774" spans="1:14" s="21" customFormat="1" ht="48">
      <c r="A774" s="23">
        <v>770</v>
      </c>
      <c r="B774" s="27" t="s">
        <v>8778</v>
      </c>
      <c r="C774" s="27" t="s">
        <v>6874</v>
      </c>
      <c r="D774" s="27" t="s">
        <v>1187</v>
      </c>
      <c r="E774" s="27">
        <v>1</v>
      </c>
      <c r="F774" s="27">
        <v>2100</v>
      </c>
      <c r="G774" s="27">
        <v>132</v>
      </c>
      <c r="H774" s="27" t="s">
        <v>8076</v>
      </c>
      <c r="I774" s="24">
        <v>14000</v>
      </c>
      <c r="J774" s="23" t="s">
        <v>4935</v>
      </c>
      <c r="K774" s="25" t="s">
        <v>8620</v>
      </c>
      <c r="L774" s="23" t="s">
        <v>10871</v>
      </c>
      <c r="M774" s="23" t="s">
        <v>8930</v>
      </c>
      <c r="N774" s="45"/>
    </row>
    <row r="775" spans="1:14" s="21" customFormat="1" ht="38.25">
      <c r="A775" s="23">
        <v>771</v>
      </c>
      <c r="B775" s="27" t="s">
        <v>8779</v>
      </c>
      <c r="C775" s="27" t="s">
        <v>6874</v>
      </c>
      <c r="D775" s="23" t="s">
        <v>1187</v>
      </c>
      <c r="E775" s="23">
        <v>1</v>
      </c>
      <c r="F775" s="24">
        <v>1230</v>
      </c>
      <c r="G775" s="23">
        <v>136</v>
      </c>
      <c r="H775" s="23" t="s">
        <v>8076</v>
      </c>
      <c r="I775" s="24">
        <v>16000</v>
      </c>
      <c r="J775" s="23" t="s">
        <v>4935</v>
      </c>
      <c r="K775" s="25" t="s">
        <v>8620</v>
      </c>
      <c r="L775" s="23" t="s">
        <v>10871</v>
      </c>
      <c r="M775" s="23" t="s">
        <v>8930</v>
      </c>
      <c r="N775" s="45"/>
    </row>
    <row r="776" spans="1:14" s="21" customFormat="1" ht="38.25">
      <c r="A776" s="23">
        <v>772</v>
      </c>
      <c r="B776" s="27" t="s">
        <v>8780</v>
      </c>
      <c r="C776" s="27" t="s">
        <v>6874</v>
      </c>
      <c r="D776" s="27" t="s">
        <v>1187</v>
      </c>
      <c r="E776" s="27">
        <v>1</v>
      </c>
      <c r="F776" s="24">
        <v>2800</v>
      </c>
      <c r="G776" s="23">
        <v>114</v>
      </c>
      <c r="H776" s="23" t="s">
        <v>8076</v>
      </c>
      <c r="I776" s="24">
        <v>16000</v>
      </c>
      <c r="J776" s="23" t="s">
        <v>4935</v>
      </c>
      <c r="K776" s="25" t="s">
        <v>8620</v>
      </c>
      <c r="L776" s="23" t="s">
        <v>10871</v>
      </c>
      <c r="M776" s="23" t="s">
        <v>8930</v>
      </c>
      <c r="N776" s="45"/>
    </row>
    <row r="777" spans="1:14" s="21" customFormat="1" ht="51">
      <c r="A777" s="23">
        <v>773</v>
      </c>
      <c r="B777" s="27" t="s">
        <v>8781</v>
      </c>
      <c r="C777" s="27" t="s">
        <v>5513</v>
      </c>
      <c r="D777" s="27" t="s">
        <v>4473</v>
      </c>
      <c r="E777" s="27">
        <v>1</v>
      </c>
      <c r="F777" s="24">
        <v>2000</v>
      </c>
      <c r="G777" s="23"/>
      <c r="H777" s="23"/>
      <c r="I777" s="24">
        <v>0</v>
      </c>
      <c r="J777" s="23" t="s">
        <v>36</v>
      </c>
      <c r="K777" s="25" t="s">
        <v>8620</v>
      </c>
      <c r="L777" s="23" t="s">
        <v>7719</v>
      </c>
      <c r="M777" s="23" t="s">
        <v>7720</v>
      </c>
      <c r="N777" s="45"/>
    </row>
    <row r="778" spans="1:14" s="21" customFormat="1" ht="38.25">
      <c r="A778" s="23">
        <v>774</v>
      </c>
      <c r="B778" s="27" t="s">
        <v>7721</v>
      </c>
      <c r="C778" s="27" t="s">
        <v>5513</v>
      </c>
      <c r="D778" s="27" t="s">
        <v>4473</v>
      </c>
      <c r="E778" s="23">
        <v>1</v>
      </c>
      <c r="F778" s="24">
        <v>3000</v>
      </c>
      <c r="G778" s="23"/>
      <c r="H778" s="23"/>
      <c r="I778" s="24">
        <v>0</v>
      </c>
      <c r="J778" s="23" t="s">
        <v>36</v>
      </c>
      <c r="K778" s="25" t="s">
        <v>8620</v>
      </c>
      <c r="L778" s="23" t="s">
        <v>7719</v>
      </c>
      <c r="M778" s="23" t="s">
        <v>8930</v>
      </c>
      <c r="N778" s="45"/>
    </row>
    <row r="779" spans="1:14" s="21" customFormat="1" ht="38.25">
      <c r="A779" s="23">
        <v>775</v>
      </c>
      <c r="B779" s="23" t="s">
        <v>7722</v>
      </c>
      <c r="C779" s="23" t="s">
        <v>7723</v>
      </c>
      <c r="D779" s="23" t="s">
        <v>1187</v>
      </c>
      <c r="E779" s="23">
        <v>1</v>
      </c>
      <c r="F779" s="24">
        <v>700</v>
      </c>
      <c r="G779" s="23">
        <v>336</v>
      </c>
      <c r="H779" s="23" t="s">
        <v>8076</v>
      </c>
      <c r="I779" s="24">
        <v>42000</v>
      </c>
      <c r="J779" s="23" t="s">
        <v>4935</v>
      </c>
      <c r="K779" s="25" t="s">
        <v>8620</v>
      </c>
      <c r="L779" s="23" t="s">
        <v>8982</v>
      </c>
      <c r="M779" s="23" t="s">
        <v>8930</v>
      </c>
      <c r="N779" s="45"/>
    </row>
    <row r="780" spans="1:14" s="21" customFormat="1" ht="38.25">
      <c r="A780" s="23">
        <v>776</v>
      </c>
      <c r="B780" s="23" t="s">
        <v>6740</v>
      </c>
      <c r="C780" s="23" t="s">
        <v>2744</v>
      </c>
      <c r="D780" s="23" t="s">
        <v>1162</v>
      </c>
      <c r="E780" s="23">
        <v>1</v>
      </c>
      <c r="F780" s="24">
        <v>1600</v>
      </c>
      <c r="G780" s="23">
        <v>1480</v>
      </c>
      <c r="H780" s="23" t="s">
        <v>2161</v>
      </c>
      <c r="I780" s="24">
        <v>0</v>
      </c>
      <c r="J780" s="23" t="s">
        <v>4935</v>
      </c>
      <c r="K780" s="124" t="s">
        <v>8620</v>
      </c>
      <c r="L780" s="23" t="s">
        <v>11030</v>
      </c>
      <c r="M780" s="23" t="s">
        <v>8930</v>
      </c>
      <c r="N780" s="45"/>
    </row>
    <row r="781" spans="1:14" s="21" customFormat="1" ht="51">
      <c r="A781" s="23">
        <v>777</v>
      </c>
      <c r="B781" s="23" t="s">
        <v>6745</v>
      </c>
      <c r="C781" s="23" t="s">
        <v>8940</v>
      </c>
      <c r="D781" s="23" t="s">
        <v>1162</v>
      </c>
      <c r="E781" s="23">
        <v>1</v>
      </c>
      <c r="F781" s="24">
        <v>530</v>
      </c>
      <c r="G781" s="23">
        <v>852</v>
      </c>
      <c r="H781" s="23" t="s">
        <v>2161</v>
      </c>
      <c r="I781" s="24">
        <v>175000</v>
      </c>
      <c r="J781" s="23" t="s">
        <v>1193</v>
      </c>
      <c r="K781" s="25" t="s">
        <v>8620</v>
      </c>
      <c r="L781" s="23" t="s">
        <v>8941</v>
      </c>
      <c r="M781" s="23"/>
      <c r="N781" s="45"/>
    </row>
    <row r="782" spans="1:14" s="21" customFormat="1" ht="51">
      <c r="A782" s="23">
        <v>778</v>
      </c>
      <c r="B782" s="23" t="s">
        <v>11952</v>
      </c>
      <c r="C782" s="23" t="s">
        <v>6874</v>
      </c>
      <c r="D782" s="23" t="s">
        <v>1187</v>
      </c>
      <c r="E782" s="23" t="s">
        <v>8163</v>
      </c>
      <c r="F782" s="24">
        <v>534</v>
      </c>
      <c r="G782" s="23">
        <v>768</v>
      </c>
      <c r="H782" s="23" t="s">
        <v>8087</v>
      </c>
      <c r="I782" s="24">
        <v>101000</v>
      </c>
      <c r="J782" s="23" t="s">
        <v>4935</v>
      </c>
      <c r="K782" s="25" t="s">
        <v>8620</v>
      </c>
      <c r="L782" s="23" t="s">
        <v>9748</v>
      </c>
      <c r="M782" s="23" t="s">
        <v>11953</v>
      </c>
      <c r="N782" s="45"/>
    </row>
    <row r="783" spans="1:14" s="21" customFormat="1" ht="51">
      <c r="A783" s="23">
        <v>779</v>
      </c>
      <c r="B783" s="23" t="s">
        <v>11954</v>
      </c>
      <c r="C783" s="23" t="s">
        <v>6874</v>
      </c>
      <c r="D783" s="23" t="s">
        <v>1187</v>
      </c>
      <c r="E783" s="23" t="s">
        <v>8163</v>
      </c>
      <c r="F783" s="24">
        <v>534</v>
      </c>
      <c r="G783" s="23">
        <v>488</v>
      </c>
      <c r="H783" s="23" t="s">
        <v>8087</v>
      </c>
      <c r="I783" s="24">
        <v>67000</v>
      </c>
      <c r="J783" s="23" t="s">
        <v>4935</v>
      </c>
      <c r="K783" s="25" t="s">
        <v>8620</v>
      </c>
      <c r="L783" s="23" t="s">
        <v>9748</v>
      </c>
      <c r="M783" s="23" t="s">
        <v>11955</v>
      </c>
      <c r="N783" s="45"/>
    </row>
    <row r="784" spans="1:14" s="21" customFormat="1" ht="51">
      <c r="A784" s="23">
        <v>780</v>
      </c>
      <c r="B784" s="23" t="s">
        <v>11956</v>
      </c>
      <c r="C784" s="23" t="s">
        <v>6874</v>
      </c>
      <c r="D784" s="23" t="s">
        <v>1187</v>
      </c>
      <c r="E784" s="23">
        <v>1</v>
      </c>
      <c r="F784" s="24">
        <v>700</v>
      </c>
      <c r="G784" s="23">
        <v>196</v>
      </c>
      <c r="H784" s="23" t="s">
        <v>8076</v>
      </c>
      <c r="I784" s="24">
        <v>25000</v>
      </c>
      <c r="J784" s="23" t="s">
        <v>4935</v>
      </c>
      <c r="K784" s="25" t="s">
        <v>8620</v>
      </c>
      <c r="L784" s="23" t="s">
        <v>9748</v>
      </c>
      <c r="M784" s="23" t="s">
        <v>11957</v>
      </c>
      <c r="N784" s="45"/>
    </row>
    <row r="785" spans="1:14" s="21" customFormat="1" ht="51">
      <c r="A785" s="23">
        <v>781</v>
      </c>
      <c r="B785" s="23" t="s">
        <v>9825</v>
      </c>
      <c r="C785" s="23" t="s">
        <v>9826</v>
      </c>
      <c r="D785" s="23" t="s">
        <v>1187</v>
      </c>
      <c r="E785" s="23" t="s">
        <v>8163</v>
      </c>
      <c r="F785" s="24">
        <v>560</v>
      </c>
      <c r="G785" s="23">
        <v>564</v>
      </c>
      <c r="H785" s="23" t="s">
        <v>8087</v>
      </c>
      <c r="I785" s="24">
        <v>84000</v>
      </c>
      <c r="J785" s="23" t="s">
        <v>70</v>
      </c>
      <c r="K785" s="124" t="s">
        <v>8620</v>
      </c>
      <c r="L785" s="23" t="s">
        <v>11951</v>
      </c>
      <c r="M785" s="23" t="s">
        <v>10884</v>
      </c>
      <c r="N785" s="45"/>
    </row>
    <row r="786" spans="1:14" s="21" customFormat="1" ht="63.75">
      <c r="A786" s="23">
        <v>782</v>
      </c>
      <c r="B786" s="23" t="s">
        <v>5526</v>
      </c>
      <c r="C786" s="23" t="s">
        <v>6874</v>
      </c>
      <c r="D786" s="23" t="s">
        <v>1187</v>
      </c>
      <c r="E786" s="23">
        <v>1</v>
      </c>
      <c r="F786" s="24">
        <v>1410</v>
      </c>
      <c r="G786" s="23">
        <v>376</v>
      </c>
      <c r="H786" s="23" t="s">
        <v>8076</v>
      </c>
      <c r="I786" s="24">
        <v>37000</v>
      </c>
      <c r="J786" s="23" t="s">
        <v>4935</v>
      </c>
      <c r="K786" s="25" t="s">
        <v>8620</v>
      </c>
      <c r="L786" s="23" t="s">
        <v>7600</v>
      </c>
      <c r="M786" s="23" t="s">
        <v>5527</v>
      </c>
      <c r="N786" s="45"/>
    </row>
    <row r="787" spans="1:14" s="21" customFormat="1" ht="38.25">
      <c r="A787" s="23">
        <v>783</v>
      </c>
      <c r="B787" s="23" t="s">
        <v>4407</v>
      </c>
      <c r="C787" s="23" t="s">
        <v>6874</v>
      </c>
      <c r="D787" s="23" t="s">
        <v>1187</v>
      </c>
      <c r="E787" s="23" t="s">
        <v>8163</v>
      </c>
      <c r="F787" s="24">
        <v>534</v>
      </c>
      <c r="G787" s="23">
        <v>212</v>
      </c>
      <c r="H787" s="23" t="s">
        <v>8076</v>
      </c>
      <c r="I787" s="24">
        <v>28000</v>
      </c>
      <c r="J787" s="23" t="s">
        <v>4935</v>
      </c>
      <c r="K787" s="25" t="s">
        <v>8620</v>
      </c>
      <c r="L787" s="23" t="s">
        <v>7538</v>
      </c>
      <c r="M787" s="23" t="s">
        <v>5527</v>
      </c>
      <c r="N787" s="45"/>
    </row>
    <row r="788" spans="1:14" s="21" customFormat="1" ht="38.25">
      <c r="A788" s="23">
        <v>784</v>
      </c>
      <c r="B788" s="23" t="s">
        <v>4447</v>
      </c>
      <c r="C788" s="23" t="s">
        <v>6874</v>
      </c>
      <c r="D788" s="23" t="s">
        <v>1187</v>
      </c>
      <c r="E788" s="23">
        <v>1</v>
      </c>
      <c r="F788" s="24">
        <v>600</v>
      </c>
      <c r="G788" s="23">
        <v>216</v>
      </c>
      <c r="H788" s="23" t="s">
        <v>8076</v>
      </c>
      <c r="I788" s="24">
        <v>28000</v>
      </c>
      <c r="J788" s="23" t="s">
        <v>4935</v>
      </c>
      <c r="K788" s="124" t="s">
        <v>8620</v>
      </c>
      <c r="L788" s="23" t="s">
        <v>7538</v>
      </c>
      <c r="M788" s="23" t="s">
        <v>4448</v>
      </c>
      <c r="N788" s="45"/>
    </row>
    <row r="789" spans="1:14" s="21" customFormat="1" ht="25.5">
      <c r="A789" s="23">
        <v>785</v>
      </c>
      <c r="B789" s="23" t="s">
        <v>3311</v>
      </c>
      <c r="C789" s="23" t="s">
        <v>3312</v>
      </c>
      <c r="D789" s="23" t="s">
        <v>1187</v>
      </c>
      <c r="E789" s="23">
        <v>1</v>
      </c>
      <c r="F789" s="24">
        <v>780</v>
      </c>
      <c r="G789" s="23">
        <v>892</v>
      </c>
      <c r="H789" s="23" t="s">
        <v>8087</v>
      </c>
      <c r="I789" s="24">
        <v>121000</v>
      </c>
      <c r="J789" s="23" t="s">
        <v>36</v>
      </c>
      <c r="K789" s="124" t="s">
        <v>8620</v>
      </c>
      <c r="L789" s="23" t="s">
        <v>9748</v>
      </c>
      <c r="M789" s="23"/>
      <c r="N789" s="45"/>
    </row>
    <row r="790" spans="1:14" s="21" customFormat="1" ht="38.25">
      <c r="A790" s="23">
        <v>786</v>
      </c>
      <c r="B790" s="23" t="s">
        <v>6685</v>
      </c>
      <c r="C790" s="23" t="s">
        <v>6874</v>
      </c>
      <c r="D790" s="23" t="s">
        <v>1187</v>
      </c>
      <c r="E790" s="23">
        <v>1</v>
      </c>
      <c r="F790" s="24">
        <v>2000</v>
      </c>
      <c r="G790" s="23">
        <v>204</v>
      </c>
      <c r="H790" s="23" t="s">
        <v>8076</v>
      </c>
      <c r="I790" s="24">
        <v>0</v>
      </c>
      <c r="J790" s="23" t="s">
        <v>4935</v>
      </c>
      <c r="K790" s="25" t="s">
        <v>8620</v>
      </c>
      <c r="L790" s="23" t="s">
        <v>6686</v>
      </c>
      <c r="M790" s="23"/>
      <c r="N790" s="45"/>
    </row>
    <row r="791" spans="1:14" s="21" customFormat="1" ht="38.25">
      <c r="A791" s="23">
        <v>787</v>
      </c>
      <c r="B791" s="23" t="s">
        <v>1344</v>
      </c>
      <c r="C791" s="23" t="s">
        <v>1345</v>
      </c>
      <c r="D791" s="23" t="s">
        <v>1421</v>
      </c>
      <c r="E791" s="23">
        <v>1</v>
      </c>
      <c r="F791" s="24">
        <v>300</v>
      </c>
      <c r="G791" s="23">
        <v>324</v>
      </c>
      <c r="H791" s="23" t="s">
        <v>8087</v>
      </c>
      <c r="I791" s="24">
        <v>0</v>
      </c>
      <c r="J791" s="23" t="s">
        <v>60</v>
      </c>
      <c r="K791" s="25" t="s">
        <v>8620</v>
      </c>
      <c r="L791" s="23" t="s">
        <v>1346</v>
      </c>
      <c r="M791" s="23" t="s">
        <v>1347</v>
      </c>
      <c r="N791" s="45"/>
    </row>
    <row r="792" spans="1:14" s="21" customFormat="1" ht="38.25">
      <c r="A792" s="23">
        <v>788</v>
      </c>
      <c r="B792" s="23" t="s">
        <v>3434</v>
      </c>
      <c r="C792" s="23" t="s">
        <v>6874</v>
      </c>
      <c r="D792" s="23" t="s">
        <v>1187</v>
      </c>
      <c r="E792" s="23">
        <v>1</v>
      </c>
      <c r="F792" s="24">
        <v>2000</v>
      </c>
      <c r="G792" s="23">
        <v>108</v>
      </c>
      <c r="H792" s="23" t="s">
        <v>8076</v>
      </c>
      <c r="I792" s="24">
        <v>0</v>
      </c>
      <c r="J792" s="23" t="s">
        <v>4935</v>
      </c>
      <c r="K792" s="25" t="s">
        <v>8620</v>
      </c>
      <c r="L792" s="23" t="s">
        <v>3303</v>
      </c>
      <c r="M792" s="23"/>
      <c r="N792" s="45"/>
    </row>
    <row r="793" spans="1:14" s="21" customFormat="1" ht="38.25">
      <c r="A793" s="23">
        <v>789</v>
      </c>
      <c r="B793" s="23" t="s">
        <v>10122</v>
      </c>
      <c r="C793" s="23" t="s">
        <v>10123</v>
      </c>
      <c r="D793" s="23" t="s">
        <v>1421</v>
      </c>
      <c r="E793" s="23" t="s">
        <v>8163</v>
      </c>
      <c r="F793" s="24">
        <v>10000</v>
      </c>
      <c r="G793" s="23">
        <v>68</v>
      </c>
      <c r="H793" s="23" t="s">
        <v>2161</v>
      </c>
      <c r="I793" s="24">
        <v>55000</v>
      </c>
      <c r="J793" s="23" t="s">
        <v>1193</v>
      </c>
      <c r="K793" s="25" t="s">
        <v>8620</v>
      </c>
      <c r="L793" s="23" t="s">
        <v>10124</v>
      </c>
      <c r="M793" s="27" t="s">
        <v>10125</v>
      </c>
      <c r="N793" s="45"/>
    </row>
    <row r="794" spans="1:14" s="21" customFormat="1" ht="36">
      <c r="A794" s="23">
        <v>790</v>
      </c>
      <c r="B794" s="27" t="s">
        <v>7555</v>
      </c>
      <c r="C794" s="27" t="s">
        <v>6874</v>
      </c>
      <c r="D794" s="27" t="s">
        <v>1187</v>
      </c>
      <c r="E794" s="27" t="s">
        <v>8163</v>
      </c>
      <c r="F794" s="28">
        <v>534</v>
      </c>
      <c r="G794" s="27">
        <v>288</v>
      </c>
      <c r="H794" s="27" t="s">
        <v>8087</v>
      </c>
      <c r="I794" s="28">
        <v>43000</v>
      </c>
      <c r="J794" s="27" t="s">
        <v>4935</v>
      </c>
      <c r="K794" s="121" t="s">
        <v>7556</v>
      </c>
      <c r="L794" s="27" t="s">
        <v>9748</v>
      </c>
      <c r="M794" s="27" t="s">
        <v>9749</v>
      </c>
      <c r="N794" s="45"/>
    </row>
    <row r="795" spans="1:14" s="21" customFormat="1" ht="84">
      <c r="A795" s="23">
        <v>791</v>
      </c>
      <c r="B795" s="27" t="s">
        <v>7532</v>
      </c>
      <c r="C795" s="27" t="s">
        <v>7533</v>
      </c>
      <c r="D795" s="27" t="s">
        <v>1421</v>
      </c>
      <c r="E795" s="27">
        <v>1</v>
      </c>
      <c r="F795" s="28">
        <v>1000</v>
      </c>
      <c r="G795" s="27">
        <v>374</v>
      </c>
      <c r="H795" s="27" t="s">
        <v>8087</v>
      </c>
      <c r="I795" s="28">
        <v>50000</v>
      </c>
      <c r="J795" s="27" t="s">
        <v>2724</v>
      </c>
      <c r="K795" s="121" t="s">
        <v>7556</v>
      </c>
      <c r="L795" s="27" t="s">
        <v>7534</v>
      </c>
      <c r="M795" s="27" t="s">
        <v>7535</v>
      </c>
      <c r="N795" s="45"/>
    </row>
    <row r="796" spans="1:14" s="21" customFormat="1" ht="36">
      <c r="A796" s="23">
        <v>792</v>
      </c>
      <c r="B796" s="27" t="s">
        <v>7557</v>
      </c>
      <c r="C796" s="27" t="s">
        <v>7558</v>
      </c>
      <c r="D796" s="27" t="s">
        <v>1187</v>
      </c>
      <c r="E796" s="27">
        <v>1</v>
      </c>
      <c r="F796" s="28">
        <v>650</v>
      </c>
      <c r="G796" s="27">
        <v>296</v>
      </c>
      <c r="H796" s="27" t="s">
        <v>2161</v>
      </c>
      <c r="I796" s="28">
        <v>60000</v>
      </c>
      <c r="J796" s="27" t="s">
        <v>36</v>
      </c>
      <c r="K796" s="121" t="s">
        <v>7559</v>
      </c>
      <c r="L796" s="27" t="s">
        <v>9748</v>
      </c>
      <c r="M796" s="27" t="s">
        <v>9749</v>
      </c>
      <c r="N796" s="45"/>
    </row>
    <row r="797" spans="1:14" s="21" customFormat="1" ht="36">
      <c r="A797" s="23">
        <v>793</v>
      </c>
      <c r="B797" s="27" t="s">
        <v>7536</v>
      </c>
      <c r="C797" s="27" t="s">
        <v>7537</v>
      </c>
      <c r="D797" s="27" t="s">
        <v>1187</v>
      </c>
      <c r="E797" s="27">
        <v>1</v>
      </c>
      <c r="F797" s="28">
        <v>750</v>
      </c>
      <c r="G797" s="27">
        <v>476</v>
      </c>
      <c r="H797" s="27" t="s">
        <v>2161</v>
      </c>
      <c r="I797" s="28">
        <v>90000</v>
      </c>
      <c r="J797" s="27" t="s">
        <v>1193</v>
      </c>
      <c r="K797" s="27" t="s">
        <v>7559</v>
      </c>
      <c r="L797" s="27" t="s">
        <v>7538</v>
      </c>
      <c r="M797" s="27" t="s">
        <v>7535</v>
      </c>
      <c r="N797" s="45"/>
    </row>
    <row r="798" spans="1:14" s="21" customFormat="1" ht="60">
      <c r="A798" s="23">
        <v>794</v>
      </c>
      <c r="B798" s="27" t="s">
        <v>7539</v>
      </c>
      <c r="C798" s="27" t="s">
        <v>7540</v>
      </c>
      <c r="D798" s="27" t="s">
        <v>7541</v>
      </c>
      <c r="E798" s="27">
        <v>1</v>
      </c>
      <c r="F798" s="28">
        <v>1500</v>
      </c>
      <c r="G798" s="27">
        <v>676</v>
      </c>
      <c r="H798" s="27" t="s">
        <v>8087</v>
      </c>
      <c r="I798" s="28">
        <v>0</v>
      </c>
      <c r="J798" s="27" t="s">
        <v>1193</v>
      </c>
      <c r="K798" s="121" t="s">
        <v>7559</v>
      </c>
      <c r="L798" s="27" t="s">
        <v>7542</v>
      </c>
      <c r="M798" s="27" t="s">
        <v>7535</v>
      </c>
      <c r="N798" s="45"/>
    </row>
    <row r="799" spans="1:14" s="21" customFormat="1" ht="24">
      <c r="A799" s="23">
        <v>795</v>
      </c>
      <c r="B799" s="27" t="s">
        <v>12791</v>
      </c>
      <c r="C799" s="27" t="s">
        <v>12792</v>
      </c>
      <c r="D799" s="27" t="s">
        <v>1187</v>
      </c>
      <c r="E799" s="27">
        <v>1</v>
      </c>
      <c r="F799" s="28">
        <v>700</v>
      </c>
      <c r="G799" s="27">
        <v>176</v>
      </c>
      <c r="H799" s="27" t="s">
        <v>8076</v>
      </c>
      <c r="I799" s="28">
        <v>25000</v>
      </c>
      <c r="J799" s="27" t="s">
        <v>70</v>
      </c>
      <c r="K799" s="121" t="s">
        <v>7559</v>
      </c>
      <c r="L799" s="27" t="s">
        <v>9748</v>
      </c>
      <c r="M799" s="27" t="s">
        <v>7535</v>
      </c>
      <c r="N799" s="45"/>
    </row>
    <row r="800" spans="1:14" s="21" customFormat="1" ht="60">
      <c r="A800" s="23">
        <v>796</v>
      </c>
      <c r="B800" s="27" t="s">
        <v>12793</v>
      </c>
      <c r="C800" s="27" t="s">
        <v>12794</v>
      </c>
      <c r="D800" s="27" t="s">
        <v>7541</v>
      </c>
      <c r="E800" s="27">
        <v>1</v>
      </c>
      <c r="F800" s="28">
        <v>1650</v>
      </c>
      <c r="G800" s="27">
        <v>272</v>
      </c>
      <c r="H800" s="27" t="s">
        <v>8087</v>
      </c>
      <c r="I800" s="28">
        <v>0</v>
      </c>
      <c r="J800" s="27" t="s">
        <v>70</v>
      </c>
      <c r="K800" s="27" t="s">
        <v>7559</v>
      </c>
      <c r="L800" s="27" t="s">
        <v>12795</v>
      </c>
      <c r="M800" s="27" t="s">
        <v>7535</v>
      </c>
      <c r="N800" s="45"/>
    </row>
  </sheetData>
  <sortState xmlns:xlrd2="http://schemas.microsoft.com/office/spreadsheetml/2017/richdata2" ref="B5:L770">
    <sortCondition ref="K5:K770"/>
  </sortState>
  <mergeCells count="16">
    <mergeCell ref="Q3:Q4"/>
    <mergeCell ref="N3:N4"/>
    <mergeCell ref="O3:O4"/>
    <mergeCell ref="I3:I4"/>
    <mergeCell ref="L3:L4"/>
    <mergeCell ref="K3:K4"/>
    <mergeCell ref="A3:A4"/>
    <mergeCell ref="B3:B4"/>
    <mergeCell ref="C3:C4"/>
    <mergeCell ref="J3:J4"/>
    <mergeCell ref="P3:P4"/>
    <mergeCell ref="D3:D4"/>
    <mergeCell ref="E3:E4"/>
    <mergeCell ref="F3:F4"/>
    <mergeCell ref="G3:G4"/>
    <mergeCell ref="H3:H4"/>
  </mergeCells>
  <phoneticPr fontId="8"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718"/>
  <sheetViews>
    <sheetView topLeftCell="A598" workbookViewId="0">
      <selection activeCell="K604" sqref="K604"/>
    </sheetView>
  </sheetViews>
  <sheetFormatPr defaultRowHeight="15.75"/>
  <cols>
    <col min="1" max="1" width="4" style="21" customWidth="1"/>
    <col min="2" max="2" width="22.7109375" style="21" customWidth="1"/>
    <col min="3" max="3" width="12.85546875" style="21" customWidth="1"/>
    <col min="4" max="4" width="6.42578125" style="21" customWidth="1"/>
    <col min="5" max="5" width="5" style="21" customWidth="1"/>
    <col min="6" max="6" width="7.140625" style="22" customWidth="1"/>
    <col min="7" max="7" width="6.42578125" style="21" customWidth="1"/>
    <col min="8" max="8" width="8.7109375" style="21" customWidth="1"/>
    <col min="9" max="9" width="8.7109375" style="22" customWidth="1"/>
    <col min="10" max="10" width="8.28515625" style="21" bestFit="1" customWidth="1"/>
    <col min="11" max="11" width="8.7109375" style="21" bestFit="1" customWidth="1"/>
    <col min="12" max="12" width="9.7109375" style="21" customWidth="1"/>
    <col min="13" max="13" width="12.140625" style="21" customWidth="1"/>
    <col min="14" max="14" width="12.85546875" style="21" customWidth="1"/>
    <col min="15" max="15" width="14.42578125" style="21" customWidth="1"/>
    <col min="16" max="16" width="15.140625" style="21" customWidth="1"/>
    <col min="17" max="17" width="10.5703125" style="21" bestFit="1" customWidth="1"/>
    <col min="18" max="18" width="6.140625" style="21" customWidth="1"/>
    <col min="19" max="19" width="6.7109375" style="21" customWidth="1"/>
    <col min="20" max="20" width="6.42578125" style="21" customWidth="1"/>
    <col min="21" max="21" width="5.28515625" style="21" customWidth="1"/>
    <col min="22" max="22" width="7.140625" style="21" customWidth="1"/>
    <col min="23" max="23" width="12" style="21" customWidth="1"/>
    <col min="24" max="24" width="14.28515625" style="21" customWidth="1"/>
    <col min="25" max="25" width="18" style="21" customWidth="1"/>
    <col min="26" max="16384" width="9.140625" style="21"/>
  </cols>
  <sheetData>
    <row r="1" spans="1:14" ht="28.5" customHeight="1">
      <c r="A1" s="279" t="s">
        <v>18985</v>
      </c>
      <c r="B1" s="280"/>
      <c r="C1" s="280"/>
      <c r="D1" s="280"/>
      <c r="E1" s="280"/>
      <c r="F1" s="280"/>
      <c r="G1" s="280"/>
      <c r="H1" s="280"/>
    </row>
    <row r="2" spans="1:14" ht="38.25">
      <c r="A2" s="118" t="s">
        <v>3915</v>
      </c>
      <c r="B2" s="118" t="s">
        <v>8067</v>
      </c>
      <c r="C2" s="118" t="s">
        <v>8068</v>
      </c>
      <c r="D2" s="119" t="s">
        <v>8069</v>
      </c>
      <c r="E2" s="118" t="s">
        <v>8070</v>
      </c>
      <c r="F2" s="120" t="s">
        <v>9746</v>
      </c>
      <c r="G2" s="118" t="s">
        <v>8072</v>
      </c>
      <c r="H2" s="118" t="s">
        <v>8073</v>
      </c>
      <c r="I2" s="120" t="s">
        <v>8074</v>
      </c>
      <c r="J2" s="85" t="s">
        <v>1098</v>
      </c>
      <c r="K2" s="118" t="s">
        <v>3319</v>
      </c>
      <c r="L2" s="85" t="s">
        <v>1183</v>
      </c>
      <c r="M2" s="86" t="s">
        <v>1184</v>
      </c>
    </row>
    <row r="3" spans="1:14" ht="48">
      <c r="A3" s="27">
        <v>1</v>
      </c>
      <c r="B3" s="27" t="s">
        <v>12512</v>
      </c>
      <c r="C3" s="27" t="s">
        <v>12513</v>
      </c>
      <c r="D3" s="27" t="s">
        <v>1187</v>
      </c>
      <c r="E3" s="27">
        <v>1</v>
      </c>
      <c r="F3" s="28">
        <v>690</v>
      </c>
      <c r="G3" s="27">
        <v>408</v>
      </c>
      <c r="H3" s="27" t="s">
        <v>2161</v>
      </c>
      <c r="I3" s="28">
        <v>79000</v>
      </c>
      <c r="J3" s="27" t="s">
        <v>36</v>
      </c>
      <c r="K3" s="32" t="s">
        <v>12514</v>
      </c>
      <c r="L3" s="27" t="s">
        <v>12515</v>
      </c>
      <c r="M3" s="27"/>
      <c r="N3" s="45"/>
    </row>
    <row r="4" spans="1:14" ht="36">
      <c r="A4" s="27">
        <v>2</v>
      </c>
      <c r="B4" s="27" t="s">
        <v>12950</v>
      </c>
      <c r="C4" s="27" t="s">
        <v>12951</v>
      </c>
      <c r="D4" s="27" t="s">
        <v>4473</v>
      </c>
      <c r="E4" s="23">
        <v>1</v>
      </c>
      <c r="F4" s="24">
        <v>1000</v>
      </c>
      <c r="G4" s="23">
        <v>1092</v>
      </c>
      <c r="H4" s="23" t="s">
        <v>1228</v>
      </c>
      <c r="I4" s="24">
        <v>155000</v>
      </c>
      <c r="J4" s="23" t="s">
        <v>1193</v>
      </c>
      <c r="K4" s="25" t="s">
        <v>12514</v>
      </c>
      <c r="L4" s="23" t="s">
        <v>12952</v>
      </c>
      <c r="M4" s="23" t="s">
        <v>12953</v>
      </c>
      <c r="N4" s="45"/>
    </row>
    <row r="5" spans="1:14" ht="51">
      <c r="A5" s="27">
        <v>3</v>
      </c>
      <c r="B5" s="23" t="s">
        <v>7724</v>
      </c>
      <c r="C5" s="23" t="s">
        <v>7725</v>
      </c>
      <c r="D5" s="23" t="s">
        <v>1187</v>
      </c>
      <c r="E5" s="23">
        <v>1</v>
      </c>
      <c r="F5" s="24">
        <v>7000</v>
      </c>
      <c r="G5" s="23">
        <v>364</v>
      </c>
      <c r="H5" s="23" t="s">
        <v>7726</v>
      </c>
      <c r="I5" s="24">
        <v>48000</v>
      </c>
      <c r="J5" s="23" t="s">
        <v>57</v>
      </c>
      <c r="K5" s="25" t="s">
        <v>7727</v>
      </c>
      <c r="L5" s="23" t="s">
        <v>7728</v>
      </c>
      <c r="M5" s="23" t="s">
        <v>8930</v>
      </c>
      <c r="N5" s="45"/>
    </row>
    <row r="6" spans="1:14" ht="51">
      <c r="A6" s="27">
        <v>4</v>
      </c>
      <c r="B6" s="23" t="s">
        <v>5676</v>
      </c>
      <c r="C6" s="23" t="s">
        <v>6738</v>
      </c>
      <c r="D6" s="23" t="s">
        <v>1187</v>
      </c>
      <c r="E6" s="23">
        <v>1</v>
      </c>
      <c r="F6" s="24">
        <v>830</v>
      </c>
      <c r="G6" s="23">
        <v>700</v>
      </c>
      <c r="H6" s="23" t="s">
        <v>2161</v>
      </c>
      <c r="I6" s="24">
        <v>0</v>
      </c>
      <c r="J6" s="23" t="s">
        <v>70</v>
      </c>
      <c r="K6" s="25" t="s">
        <v>12514</v>
      </c>
      <c r="L6" s="23" t="s">
        <v>6739</v>
      </c>
      <c r="M6" s="23" t="s">
        <v>8930</v>
      </c>
      <c r="N6" s="45"/>
    </row>
    <row r="7" spans="1:14" ht="38.25">
      <c r="A7" s="27">
        <v>5</v>
      </c>
      <c r="B7" s="23" t="s">
        <v>6741</v>
      </c>
      <c r="C7" s="23" t="s">
        <v>12951</v>
      </c>
      <c r="D7" s="23" t="s">
        <v>4473</v>
      </c>
      <c r="E7" s="23" t="s">
        <v>8163</v>
      </c>
      <c r="F7" s="24">
        <v>1500</v>
      </c>
      <c r="G7" s="23">
        <v>576</v>
      </c>
      <c r="H7" s="23" t="s">
        <v>2161</v>
      </c>
      <c r="I7" s="24">
        <v>0</v>
      </c>
      <c r="J7" s="23" t="s">
        <v>36</v>
      </c>
      <c r="K7" s="124" t="s">
        <v>12514</v>
      </c>
      <c r="L7" s="23" t="s">
        <v>11030</v>
      </c>
      <c r="M7" s="23"/>
      <c r="N7" s="45"/>
    </row>
    <row r="8" spans="1:14" ht="38.25">
      <c r="A8" s="27">
        <v>6</v>
      </c>
      <c r="B8" s="23" t="s">
        <v>6742</v>
      </c>
      <c r="C8" s="23" t="s">
        <v>12951</v>
      </c>
      <c r="D8" s="23" t="s">
        <v>4473</v>
      </c>
      <c r="E8" s="23" t="s">
        <v>8163</v>
      </c>
      <c r="F8" s="24">
        <v>1500</v>
      </c>
      <c r="G8" s="23">
        <v>650</v>
      </c>
      <c r="H8" s="23" t="s">
        <v>2161</v>
      </c>
      <c r="I8" s="24">
        <v>0</v>
      </c>
      <c r="J8" s="23" t="s">
        <v>36</v>
      </c>
      <c r="K8" s="124" t="s">
        <v>12514</v>
      </c>
      <c r="L8" s="23" t="s">
        <v>4359</v>
      </c>
      <c r="M8" s="23"/>
      <c r="N8" s="45"/>
    </row>
    <row r="9" spans="1:14" ht="38.25">
      <c r="A9" s="27">
        <v>7</v>
      </c>
      <c r="B9" s="23" t="s">
        <v>6743</v>
      </c>
      <c r="C9" s="23" t="s">
        <v>6744</v>
      </c>
      <c r="D9" s="23" t="s">
        <v>4473</v>
      </c>
      <c r="E9" s="23" t="s">
        <v>8163</v>
      </c>
      <c r="F9" s="24">
        <v>1500</v>
      </c>
      <c r="G9" s="23">
        <v>700</v>
      </c>
      <c r="H9" s="23" t="s">
        <v>2161</v>
      </c>
      <c r="I9" s="24">
        <v>0</v>
      </c>
      <c r="J9" s="23" t="s">
        <v>36</v>
      </c>
      <c r="K9" s="124" t="s">
        <v>12514</v>
      </c>
      <c r="L9" s="23" t="s">
        <v>11030</v>
      </c>
      <c r="M9" s="23"/>
      <c r="N9" s="45"/>
    </row>
    <row r="10" spans="1:14" ht="102">
      <c r="A10" s="27">
        <v>8</v>
      </c>
      <c r="B10" s="23" t="s">
        <v>8942</v>
      </c>
      <c r="C10" s="23" t="s">
        <v>10671</v>
      </c>
      <c r="D10" s="23" t="s">
        <v>1187</v>
      </c>
      <c r="E10" s="23" t="s">
        <v>8163</v>
      </c>
      <c r="F10" s="24">
        <v>1000</v>
      </c>
      <c r="G10" s="23">
        <v>492</v>
      </c>
      <c r="H10" s="23" t="s">
        <v>8087</v>
      </c>
      <c r="I10" s="24">
        <v>66000</v>
      </c>
      <c r="J10" s="23" t="s">
        <v>1188</v>
      </c>
      <c r="K10" s="124" t="s">
        <v>12514</v>
      </c>
      <c r="L10" s="23" t="s">
        <v>9748</v>
      </c>
      <c r="M10" s="23"/>
      <c r="N10" s="45"/>
    </row>
    <row r="11" spans="1:14" ht="63.75">
      <c r="A11" s="27">
        <v>9</v>
      </c>
      <c r="B11" s="23" t="s">
        <v>8943</v>
      </c>
      <c r="C11" s="23" t="s">
        <v>8944</v>
      </c>
      <c r="D11" s="23" t="s">
        <v>1187</v>
      </c>
      <c r="E11" s="23">
        <v>1</v>
      </c>
      <c r="F11" s="24">
        <v>800</v>
      </c>
      <c r="G11" s="23">
        <v>592</v>
      </c>
      <c r="H11" s="23" t="s">
        <v>8087</v>
      </c>
      <c r="I11" s="24">
        <v>83000</v>
      </c>
      <c r="J11" s="23" t="s">
        <v>1188</v>
      </c>
      <c r="K11" s="124" t="s">
        <v>12514</v>
      </c>
      <c r="L11" s="23" t="s">
        <v>9748</v>
      </c>
      <c r="M11" s="23"/>
      <c r="N11" s="45"/>
    </row>
    <row r="12" spans="1:14" ht="72">
      <c r="A12" s="27">
        <v>10</v>
      </c>
      <c r="B12" s="23" t="s">
        <v>10051</v>
      </c>
      <c r="C12" s="27" t="s">
        <v>10052</v>
      </c>
      <c r="D12" s="23" t="s">
        <v>1162</v>
      </c>
      <c r="E12" s="23">
        <v>1</v>
      </c>
      <c r="F12" s="24">
        <v>300</v>
      </c>
      <c r="G12" s="23">
        <v>76</v>
      </c>
      <c r="H12" s="23" t="s">
        <v>10053</v>
      </c>
      <c r="I12" s="24">
        <v>0</v>
      </c>
      <c r="J12" s="23" t="s">
        <v>4935</v>
      </c>
      <c r="K12" s="25" t="s">
        <v>12514</v>
      </c>
      <c r="L12" s="23" t="s">
        <v>11951</v>
      </c>
      <c r="M12" s="23"/>
      <c r="N12" s="45"/>
    </row>
    <row r="13" spans="1:14" ht="51">
      <c r="A13" s="27">
        <v>11</v>
      </c>
      <c r="B13" s="23" t="s">
        <v>1568</v>
      </c>
      <c r="C13" s="23" t="s">
        <v>6874</v>
      </c>
      <c r="D13" s="23" t="s">
        <v>1187</v>
      </c>
      <c r="E13" s="23" t="s">
        <v>8163</v>
      </c>
      <c r="F13" s="24">
        <v>1500</v>
      </c>
      <c r="G13" s="23">
        <v>20</v>
      </c>
      <c r="H13" s="23" t="s">
        <v>8076</v>
      </c>
      <c r="I13" s="24">
        <v>5000</v>
      </c>
      <c r="J13" s="23" t="s">
        <v>4935</v>
      </c>
      <c r="K13" s="25" t="s">
        <v>12514</v>
      </c>
      <c r="L13" s="23" t="s">
        <v>11958</v>
      </c>
      <c r="M13" s="23" t="s">
        <v>11959</v>
      </c>
      <c r="N13" s="45"/>
    </row>
    <row r="14" spans="1:14" ht="51">
      <c r="A14" s="27">
        <v>12</v>
      </c>
      <c r="B14" s="23" t="s">
        <v>5521</v>
      </c>
      <c r="C14" s="23" t="s">
        <v>5522</v>
      </c>
      <c r="D14" s="23" t="s">
        <v>4473</v>
      </c>
      <c r="E14" s="23">
        <v>1</v>
      </c>
      <c r="F14" s="24">
        <v>1000</v>
      </c>
      <c r="G14" s="23">
        <v>472</v>
      </c>
      <c r="H14" s="23" t="s">
        <v>2161</v>
      </c>
      <c r="I14" s="24">
        <v>0</v>
      </c>
      <c r="J14" s="23" t="s">
        <v>60</v>
      </c>
      <c r="K14" s="125">
        <v>40544</v>
      </c>
      <c r="L14" s="23" t="s">
        <v>5523</v>
      </c>
      <c r="M14" s="23"/>
      <c r="N14" s="45"/>
    </row>
    <row r="15" spans="1:14" ht="25.5">
      <c r="A15" s="27">
        <v>13</v>
      </c>
      <c r="B15" s="23" t="s">
        <v>5524</v>
      </c>
      <c r="C15" s="23" t="s">
        <v>5525</v>
      </c>
      <c r="D15" s="23" t="s">
        <v>1162</v>
      </c>
      <c r="E15" s="23">
        <v>1</v>
      </c>
      <c r="F15" s="24">
        <v>300</v>
      </c>
      <c r="G15" s="23">
        <v>424</v>
      </c>
      <c r="H15" s="23" t="s">
        <v>8087</v>
      </c>
      <c r="I15" s="24">
        <v>0</v>
      </c>
      <c r="J15" s="23" t="s">
        <v>36</v>
      </c>
      <c r="K15" s="125">
        <v>40544</v>
      </c>
      <c r="L15" s="23" t="s">
        <v>11030</v>
      </c>
      <c r="M15" s="23"/>
      <c r="N15" s="45"/>
    </row>
    <row r="16" spans="1:14" ht="63.75">
      <c r="A16" s="27">
        <v>14</v>
      </c>
      <c r="B16" s="23" t="s">
        <v>4432</v>
      </c>
      <c r="C16" s="23" t="s">
        <v>4433</v>
      </c>
      <c r="D16" s="23" t="s">
        <v>1187</v>
      </c>
      <c r="E16" s="23" t="s">
        <v>8163</v>
      </c>
      <c r="F16" s="24">
        <v>534</v>
      </c>
      <c r="G16" s="23">
        <v>176</v>
      </c>
      <c r="H16" s="23" t="s">
        <v>8076</v>
      </c>
      <c r="I16" s="24">
        <v>27000</v>
      </c>
      <c r="J16" s="23" t="s">
        <v>36</v>
      </c>
      <c r="K16" s="124" t="s">
        <v>12514</v>
      </c>
      <c r="L16" s="23" t="s">
        <v>7538</v>
      </c>
      <c r="M16" s="23"/>
      <c r="N16" s="45"/>
    </row>
    <row r="17" spans="1:17" ht="51">
      <c r="A17" s="27">
        <v>15</v>
      </c>
      <c r="B17" s="23" t="s">
        <v>4446</v>
      </c>
      <c r="C17" s="23" t="s">
        <v>6874</v>
      </c>
      <c r="D17" s="23" t="s">
        <v>1187</v>
      </c>
      <c r="E17" s="23" t="s">
        <v>8163</v>
      </c>
      <c r="F17" s="24">
        <v>1000</v>
      </c>
      <c r="G17" s="23">
        <v>192</v>
      </c>
      <c r="H17" s="23" t="s">
        <v>8076</v>
      </c>
      <c r="I17" s="24">
        <v>27000</v>
      </c>
      <c r="J17" s="23" t="s">
        <v>4935</v>
      </c>
      <c r="K17" s="124" t="s">
        <v>12514</v>
      </c>
      <c r="L17" s="23" t="s">
        <v>7538</v>
      </c>
      <c r="M17" s="23"/>
      <c r="N17" s="45"/>
    </row>
    <row r="18" spans="1:17" ht="51">
      <c r="A18" s="27">
        <v>16</v>
      </c>
      <c r="B18" s="23" t="s">
        <v>4449</v>
      </c>
      <c r="C18" s="23" t="s">
        <v>4450</v>
      </c>
      <c r="D18" s="23" t="s">
        <v>1187</v>
      </c>
      <c r="E18" s="23">
        <v>1</v>
      </c>
      <c r="F18" s="24">
        <v>950</v>
      </c>
      <c r="G18" s="23">
        <v>92</v>
      </c>
      <c r="H18" s="23" t="s">
        <v>8076</v>
      </c>
      <c r="I18" s="24">
        <v>15000</v>
      </c>
      <c r="J18" s="23" t="s">
        <v>4935</v>
      </c>
      <c r="K18" s="124" t="s">
        <v>12514</v>
      </c>
      <c r="L18" s="23" t="s">
        <v>7538</v>
      </c>
      <c r="M18" s="23"/>
      <c r="N18" s="45"/>
    </row>
    <row r="19" spans="1:17" ht="51">
      <c r="A19" s="27">
        <v>17</v>
      </c>
      <c r="B19" s="23" t="s">
        <v>4451</v>
      </c>
      <c r="C19" s="23" t="s">
        <v>6874</v>
      </c>
      <c r="D19" s="23" t="s">
        <v>1187</v>
      </c>
      <c r="E19" s="23">
        <v>1</v>
      </c>
      <c r="F19" s="24">
        <v>1000</v>
      </c>
      <c r="G19" s="23">
        <v>204</v>
      </c>
      <c r="H19" s="23" t="s">
        <v>8076</v>
      </c>
      <c r="I19" s="24">
        <v>23000</v>
      </c>
      <c r="J19" s="23" t="s">
        <v>4935</v>
      </c>
      <c r="K19" s="124" t="s">
        <v>12514</v>
      </c>
      <c r="L19" s="23" t="s">
        <v>7538</v>
      </c>
      <c r="M19" s="23"/>
      <c r="N19" s="45"/>
      <c r="Q19" s="21">
        <v>540</v>
      </c>
    </row>
    <row r="20" spans="1:17" ht="38.25">
      <c r="A20" s="27">
        <v>18</v>
      </c>
      <c r="B20" s="23" t="s">
        <v>4452</v>
      </c>
      <c r="C20" s="23" t="s">
        <v>4453</v>
      </c>
      <c r="D20" s="23" t="s">
        <v>1187</v>
      </c>
      <c r="E20" s="23" t="s">
        <v>8163</v>
      </c>
      <c r="F20" s="24">
        <v>485</v>
      </c>
      <c r="G20" s="23">
        <v>232</v>
      </c>
      <c r="H20" s="23" t="s">
        <v>8076</v>
      </c>
      <c r="I20" s="24">
        <v>34000</v>
      </c>
      <c r="J20" s="23" t="s">
        <v>4935</v>
      </c>
      <c r="K20" s="124" t="s">
        <v>12514</v>
      </c>
      <c r="L20" s="23" t="s">
        <v>7538</v>
      </c>
      <c r="M20" s="23"/>
      <c r="N20" s="45"/>
    </row>
    <row r="21" spans="1:17" ht="38.25">
      <c r="A21" s="27">
        <v>19</v>
      </c>
      <c r="B21" s="23" t="s">
        <v>4454</v>
      </c>
      <c r="C21" s="23" t="s">
        <v>6874</v>
      </c>
      <c r="D21" s="23" t="s">
        <v>1187</v>
      </c>
      <c r="E21" s="23" t="s">
        <v>8163</v>
      </c>
      <c r="F21" s="24">
        <v>1250</v>
      </c>
      <c r="G21" s="23">
        <v>260</v>
      </c>
      <c r="H21" s="23" t="s">
        <v>8076</v>
      </c>
      <c r="I21" s="24">
        <v>27000</v>
      </c>
      <c r="J21" s="23" t="s">
        <v>4935</v>
      </c>
      <c r="K21" s="124" t="s">
        <v>12514</v>
      </c>
      <c r="L21" s="23" t="s">
        <v>7538</v>
      </c>
      <c r="M21" s="23"/>
      <c r="N21" s="45"/>
    </row>
    <row r="22" spans="1:17" ht="63.75">
      <c r="A22" s="27">
        <v>20</v>
      </c>
      <c r="B22" s="23" t="s">
        <v>5569</v>
      </c>
      <c r="C22" s="23" t="s">
        <v>5538</v>
      </c>
      <c r="D22" s="23" t="s">
        <v>1187</v>
      </c>
      <c r="E22" s="23">
        <v>1</v>
      </c>
      <c r="F22" s="24">
        <v>600</v>
      </c>
      <c r="G22" s="23">
        <v>244</v>
      </c>
      <c r="H22" s="23" t="s">
        <v>8087</v>
      </c>
      <c r="I22" s="24">
        <v>40000</v>
      </c>
      <c r="J22" s="27" t="s">
        <v>1193</v>
      </c>
      <c r="K22" s="124" t="s">
        <v>12514</v>
      </c>
      <c r="L22" s="23" t="s">
        <v>7538</v>
      </c>
      <c r="M22" s="23"/>
      <c r="N22" s="45"/>
    </row>
    <row r="23" spans="1:17" ht="51">
      <c r="A23" s="27">
        <v>21</v>
      </c>
      <c r="B23" s="23" t="s">
        <v>5539</v>
      </c>
      <c r="C23" s="23" t="s">
        <v>5540</v>
      </c>
      <c r="D23" s="23" t="s">
        <v>1162</v>
      </c>
      <c r="E23" s="23">
        <v>1</v>
      </c>
      <c r="F23" s="24">
        <v>250</v>
      </c>
      <c r="G23" s="23">
        <v>284</v>
      </c>
      <c r="H23" s="23" t="s">
        <v>8087</v>
      </c>
      <c r="I23" s="24">
        <v>0</v>
      </c>
      <c r="J23" s="27" t="s">
        <v>1188</v>
      </c>
      <c r="K23" s="124" t="s">
        <v>12514</v>
      </c>
      <c r="L23" s="23" t="s">
        <v>283</v>
      </c>
      <c r="M23" s="23"/>
      <c r="N23" s="45"/>
    </row>
    <row r="24" spans="1:17" ht="51">
      <c r="A24" s="27">
        <v>22</v>
      </c>
      <c r="B24" s="23" t="s">
        <v>3308</v>
      </c>
      <c r="C24" s="23" t="s">
        <v>3309</v>
      </c>
      <c r="D24" s="23" t="s">
        <v>4473</v>
      </c>
      <c r="E24" s="23">
        <v>1</v>
      </c>
      <c r="F24" s="24">
        <v>1000</v>
      </c>
      <c r="G24" s="23">
        <v>296</v>
      </c>
      <c r="H24" s="23" t="s">
        <v>2161</v>
      </c>
      <c r="I24" s="24">
        <v>0</v>
      </c>
      <c r="J24" s="23" t="s">
        <v>60</v>
      </c>
      <c r="K24" s="29" t="s">
        <v>12514</v>
      </c>
      <c r="L24" s="23" t="s">
        <v>3310</v>
      </c>
      <c r="M24" s="23"/>
      <c r="N24" s="45"/>
    </row>
    <row r="25" spans="1:17" ht="63.75">
      <c r="A25" s="27">
        <v>23</v>
      </c>
      <c r="B25" s="23" t="s">
        <v>7786</v>
      </c>
      <c r="C25" s="23" t="s">
        <v>7787</v>
      </c>
      <c r="D25" s="23" t="s">
        <v>1162</v>
      </c>
      <c r="E25" s="23">
        <v>1</v>
      </c>
      <c r="F25" s="24">
        <v>2000</v>
      </c>
      <c r="G25" s="23">
        <v>72</v>
      </c>
      <c r="H25" s="23" t="s">
        <v>10053</v>
      </c>
      <c r="I25" s="24">
        <v>0</v>
      </c>
      <c r="J25" s="23" t="s">
        <v>4935</v>
      </c>
      <c r="K25" s="29" t="s">
        <v>12514</v>
      </c>
      <c r="L25" s="23" t="s">
        <v>11951</v>
      </c>
      <c r="M25" s="23" t="s">
        <v>7788</v>
      </c>
      <c r="N25" s="45"/>
    </row>
    <row r="26" spans="1:17" ht="114.75">
      <c r="A26" s="27">
        <v>24</v>
      </c>
      <c r="B26" s="23" t="s">
        <v>4442</v>
      </c>
      <c r="C26" s="23" t="s">
        <v>4443</v>
      </c>
      <c r="D26" s="23" t="s">
        <v>1187</v>
      </c>
      <c r="E26" s="23" t="s">
        <v>8163</v>
      </c>
      <c r="F26" s="126">
        <v>534</v>
      </c>
      <c r="G26" s="127">
        <v>524</v>
      </c>
      <c r="H26" s="127" t="s">
        <v>2161</v>
      </c>
      <c r="I26" s="126">
        <v>105000</v>
      </c>
      <c r="J26" s="127" t="s">
        <v>1193</v>
      </c>
      <c r="K26" s="128" t="s">
        <v>12514</v>
      </c>
      <c r="L26" s="127" t="s">
        <v>9748</v>
      </c>
      <c r="M26" s="127"/>
      <c r="N26" s="45"/>
    </row>
    <row r="27" spans="1:17" ht="51">
      <c r="A27" s="27">
        <v>25</v>
      </c>
      <c r="B27" s="23" t="s">
        <v>4444</v>
      </c>
      <c r="C27" s="23" t="s">
        <v>4445</v>
      </c>
      <c r="D27" s="23" t="s">
        <v>1187</v>
      </c>
      <c r="E27" s="23" t="s">
        <v>8163</v>
      </c>
      <c r="F27" s="24">
        <v>534</v>
      </c>
      <c r="G27" s="23">
        <v>532</v>
      </c>
      <c r="H27" s="23" t="s">
        <v>8087</v>
      </c>
      <c r="I27" s="24">
        <v>80000</v>
      </c>
      <c r="J27" s="23" t="s">
        <v>1193</v>
      </c>
      <c r="K27" s="128" t="s">
        <v>12514</v>
      </c>
      <c r="L27" s="127" t="s">
        <v>7538</v>
      </c>
      <c r="M27" s="23"/>
      <c r="N27" s="45"/>
    </row>
    <row r="28" spans="1:17" ht="51">
      <c r="A28" s="27">
        <v>26</v>
      </c>
      <c r="B28" s="23" t="s">
        <v>4427</v>
      </c>
      <c r="C28" s="23" t="s">
        <v>4428</v>
      </c>
      <c r="D28" s="23" t="s">
        <v>1187</v>
      </c>
      <c r="E28" s="23">
        <v>1</v>
      </c>
      <c r="F28" s="24">
        <v>680</v>
      </c>
      <c r="G28" s="23">
        <v>396</v>
      </c>
      <c r="H28" s="23" t="s">
        <v>8087</v>
      </c>
      <c r="I28" s="24">
        <v>59000</v>
      </c>
      <c r="J28" s="23" t="s">
        <v>36</v>
      </c>
      <c r="K28" s="25" t="s">
        <v>12514</v>
      </c>
      <c r="L28" s="23" t="s">
        <v>9748</v>
      </c>
      <c r="M28" s="23"/>
      <c r="N28" s="45"/>
    </row>
    <row r="29" spans="1:17" ht="25.5">
      <c r="A29" s="27">
        <v>27</v>
      </c>
      <c r="B29" s="23" t="s">
        <v>10319</v>
      </c>
      <c r="C29" s="23" t="s">
        <v>6874</v>
      </c>
      <c r="D29" s="23" t="s">
        <v>1187</v>
      </c>
      <c r="E29" s="23">
        <v>1</v>
      </c>
      <c r="F29" s="24">
        <v>2000</v>
      </c>
      <c r="G29" s="23">
        <v>60</v>
      </c>
      <c r="H29" s="23" t="s">
        <v>8076</v>
      </c>
      <c r="I29" s="24">
        <v>10000</v>
      </c>
      <c r="J29" s="23" t="s">
        <v>4935</v>
      </c>
      <c r="K29" s="25" t="s">
        <v>12514</v>
      </c>
      <c r="L29" s="23" t="s">
        <v>9748</v>
      </c>
      <c r="M29" s="23" t="s">
        <v>3278</v>
      </c>
      <c r="N29" s="45"/>
    </row>
    <row r="30" spans="1:17" ht="51">
      <c r="A30" s="27">
        <v>28</v>
      </c>
      <c r="B30" s="88" t="s">
        <v>18837</v>
      </c>
      <c r="C30" s="88" t="s">
        <v>3279</v>
      </c>
      <c r="D30" s="88" t="s">
        <v>1162</v>
      </c>
      <c r="E30" s="88">
        <v>1</v>
      </c>
      <c r="F30" s="147">
        <v>1600</v>
      </c>
      <c r="G30" s="88">
        <v>1480</v>
      </c>
      <c r="H30" s="88" t="s">
        <v>2161</v>
      </c>
      <c r="I30" s="147">
        <v>0</v>
      </c>
      <c r="J30" s="88" t="s">
        <v>4935</v>
      </c>
      <c r="K30" s="148">
        <v>40513</v>
      </c>
      <c r="L30" s="88" t="s">
        <v>12952</v>
      </c>
      <c r="M30" s="23"/>
      <c r="N30" s="45"/>
    </row>
    <row r="31" spans="1:17" ht="51">
      <c r="A31" s="27">
        <v>29</v>
      </c>
      <c r="B31" s="23" t="s">
        <v>18838</v>
      </c>
      <c r="C31" s="23" t="s">
        <v>3279</v>
      </c>
      <c r="D31" s="23" t="s">
        <v>1162</v>
      </c>
      <c r="E31" s="23">
        <v>1</v>
      </c>
      <c r="F31" s="24">
        <v>1600</v>
      </c>
      <c r="G31" s="23">
        <v>1772</v>
      </c>
      <c r="H31" s="23" t="s">
        <v>2161</v>
      </c>
      <c r="I31" s="24">
        <v>0</v>
      </c>
      <c r="J31" s="23" t="s">
        <v>4935</v>
      </c>
      <c r="K31" s="25" t="s">
        <v>8620</v>
      </c>
      <c r="L31" s="23" t="s">
        <v>12952</v>
      </c>
      <c r="M31" s="23"/>
      <c r="N31" s="45"/>
    </row>
    <row r="32" spans="1:17" ht="25.5">
      <c r="A32" s="27">
        <v>30</v>
      </c>
      <c r="B32" s="23" t="s">
        <v>3280</v>
      </c>
      <c r="C32" s="23" t="s">
        <v>1570</v>
      </c>
      <c r="D32" s="23" t="s">
        <v>4473</v>
      </c>
      <c r="E32" s="23">
        <v>1</v>
      </c>
      <c r="F32" s="24">
        <v>1800</v>
      </c>
      <c r="G32" s="23">
        <v>956</v>
      </c>
      <c r="H32" s="23" t="s">
        <v>2161</v>
      </c>
      <c r="I32" s="24">
        <v>0</v>
      </c>
      <c r="J32" s="23" t="s">
        <v>1188</v>
      </c>
      <c r="K32" s="25" t="s">
        <v>12514</v>
      </c>
      <c r="L32" s="23" t="s">
        <v>12952</v>
      </c>
      <c r="M32" s="23"/>
      <c r="N32" s="45"/>
    </row>
    <row r="33" spans="1:14" ht="114.75">
      <c r="A33" s="27">
        <v>31</v>
      </c>
      <c r="B33" s="23" t="s">
        <v>2118</v>
      </c>
      <c r="C33" s="23" t="s">
        <v>2119</v>
      </c>
      <c r="D33" s="23" t="s">
        <v>1187</v>
      </c>
      <c r="E33" s="23">
        <v>1</v>
      </c>
      <c r="F33" s="24">
        <v>570</v>
      </c>
      <c r="G33" s="23">
        <v>320</v>
      </c>
      <c r="H33" s="23" t="s">
        <v>8087</v>
      </c>
      <c r="I33" s="24">
        <v>58000</v>
      </c>
      <c r="J33" s="23" t="s">
        <v>70</v>
      </c>
      <c r="K33" s="25" t="s">
        <v>12514</v>
      </c>
      <c r="L33" s="23" t="s">
        <v>9748</v>
      </c>
      <c r="M33" s="23"/>
      <c r="N33" s="45"/>
    </row>
    <row r="34" spans="1:14" ht="38.25">
      <c r="A34" s="27">
        <v>32</v>
      </c>
      <c r="B34" s="23" t="s">
        <v>2120</v>
      </c>
      <c r="C34" s="23" t="s">
        <v>2121</v>
      </c>
      <c r="D34" s="23" t="s">
        <v>1187</v>
      </c>
      <c r="E34" s="23">
        <v>1</v>
      </c>
      <c r="F34" s="24">
        <v>930</v>
      </c>
      <c r="G34" s="23">
        <v>464</v>
      </c>
      <c r="H34" s="23" t="s">
        <v>8087</v>
      </c>
      <c r="I34" s="24">
        <v>65000</v>
      </c>
      <c r="J34" s="23" t="s">
        <v>60</v>
      </c>
      <c r="K34" s="124" t="s">
        <v>12514</v>
      </c>
      <c r="L34" s="23" t="s">
        <v>9748</v>
      </c>
      <c r="M34" s="23"/>
      <c r="N34" s="45"/>
    </row>
    <row r="35" spans="1:14" ht="36.75" customHeight="1">
      <c r="A35" s="27">
        <v>33</v>
      </c>
      <c r="B35" s="23" t="s">
        <v>6684</v>
      </c>
      <c r="C35" s="23" t="s">
        <v>6874</v>
      </c>
      <c r="D35" s="23" t="s">
        <v>1187</v>
      </c>
      <c r="E35" s="23" t="s">
        <v>8163</v>
      </c>
      <c r="F35" s="24">
        <v>1034</v>
      </c>
      <c r="G35" s="23">
        <v>408</v>
      </c>
      <c r="H35" s="23" t="s">
        <v>8087</v>
      </c>
      <c r="I35" s="24">
        <v>56000</v>
      </c>
      <c r="J35" s="23" t="s">
        <v>4935</v>
      </c>
      <c r="K35" s="25" t="s">
        <v>12514</v>
      </c>
      <c r="L35" s="23" t="s">
        <v>9748</v>
      </c>
      <c r="M35" s="23"/>
      <c r="N35" s="45"/>
    </row>
    <row r="36" spans="1:14" ht="38.25">
      <c r="A36" s="27">
        <v>34</v>
      </c>
      <c r="B36" s="23" t="s">
        <v>4523</v>
      </c>
      <c r="C36" s="23" t="s">
        <v>6874</v>
      </c>
      <c r="D36" s="23" t="s">
        <v>1187</v>
      </c>
      <c r="E36" s="23" t="s">
        <v>8163</v>
      </c>
      <c r="F36" s="24">
        <v>1034</v>
      </c>
      <c r="G36" s="23">
        <v>84</v>
      </c>
      <c r="H36" s="23" t="s">
        <v>8076</v>
      </c>
      <c r="I36" s="24">
        <v>13000</v>
      </c>
      <c r="J36" s="23" t="s">
        <v>4935</v>
      </c>
      <c r="K36" s="25" t="s">
        <v>12514</v>
      </c>
      <c r="L36" s="23" t="s">
        <v>9748</v>
      </c>
      <c r="M36" s="23"/>
      <c r="N36" s="45"/>
    </row>
    <row r="37" spans="1:14" ht="76.5">
      <c r="A37" s="27">
        <v>35</v>
      </c>
      <c r="B37" s="23" t="s">
        <v>6689</v>
      </c>
      <c r="C37" s="24" t="s">
        <v>6690</v>
      </c>
      <c r="D37" s="23" t="s">
        <v>1187</v>
      </c>
      <c r="E37" s="23" t="s">
        <v>8163</v>
      </c>
      <c r="F37" s="24">
        <v>534</v>
      </c>
      <c r="G37" s="23">
        <v>120</v>
      </c>
      <c r="H37" s="23" t="s">
        <v>7800</v>
      </c>
      <c r="I37" s="24">
        <v>20000</v>
      </c>
      <c r="J37" s="23" t="s">
        <v>60</v>
      </c>
      <c r="K37" s="29" t="s">
        <v>12514</v>
      </c>
      <c r="L37" s="23" t="s">
        <v>9748</v>
      </c>
      <c r="M37" s="23" t="s">
        <v>6691</v>
      </c>
      <c r="N37" s="45"/>
    </row>
    <row r="38" spans="1:14" ht="102">
      <c r="A38" s="27">
        <v>36</v>
      </c>
      <c r="B38" s="23" t="s">
        <v>6695</v>
      </c>
      <c r="C38" s="23" t="s">
        <v>6696</v>
      </c>
      <c r="D38" s="23" t="s">
        <v>1187</v>
      </c>
      <c r="E38" s="23">
        <v>1</v>
      </c>
      <c r="F38" s="24">
        <v>500</v>
      </c>
      <c r="G38" s="23">
        <v>568</v>
      </c>
      <c r="H38" s="23" t="s">
        <v>1228</v>
      </c>
      <c r="I38" s="24">
        <v>94000</v>
      </c>
      <c r="J38" s="23" t="s">
        <v>1193</v>
      </c>
      <c r="K38" s="25" t="s">
        <v>12514</v>
      </c>
      <c r="L38" s="23" t="s">
        <v>6697</v>
      </c>
      <c r="M38" s="23"/>
      <c r="N38" s="45"/>
    </row>
    <row r="39" spans="1:14" ht="51">
      <c r="A39" s="27">
        <v>37</v>
      </c>
      <c r="B39" s="23" t="s">
        <v>4533</v>
      </c>
      <c r="C39" s="23" t="s">
        <v>2211</v>
      </c>
      <c r="D39" s="23" t="s">
        <v>1162</v>
      </c>
      <c r="E39" s="23">
        <v>1</v>
      </c>
      <c r="F39" s="24">
        <v>250</v>
      </c>
      <c r="G39" s="23">
        <v>272</v>
      </c>
      <c r="H39" s="23" t="s">
        <v>8087</v>
      </c>
      <c r="I39" s="24">
        <v>0</v>
      </c>
      <c r="J39" s="23" t="s">
        <v>70</v>
      </c>
      <c r="K39" s="124" t="s">
        <v>12514</v>
      </c>
      <c r="L39" s="23" t="s">
        <v>2212</v>
      </c>
      <c r="M39" s="23"/>
      <c r="N39" s="45"/>
    </row>
    <row r="40" spans="1:14" ht="76.5">
      <c r="A40" s="27">
        <v>38</v>
      </c>
      <c r="B40" s="23" t="s">
        <v>8836</v>
      </c>
      <c r="C40" s="23" t="s">
        <v>8837</v>
      </c>
      <c r="D40" s="23" t="s">
        <v>1187</v>
      </c>
      <c r="E40" s="23">
        <v>1</v>
      </c>
      <c r="F40" s="24">
        <v>860</v>
      </c>
      <c r="G40" s="23">
        <v>520</v>
      </c>
      <c r="H40" s="23" t="s">
        <v>8087</v>
      </c>
      <c r="I40" s="24">
        <v>78000</v>
      </c>
      <c r="J40" s="23" t="s">
        <v>2724</v>
      </c>
      <c r="K40" s="124" t="s">
        <v>12514</v>
      </c>
      <c r="L40" s="23" t="s">
        <v>8838</v>
      </c>
      <c r="M40" s="23"/>
      <c r="N40" s="45"/>
    </row>
    <row r="41" spans="1:14" ht="38.25">
      <c r="A41" s="27">
        <v>39</v>
      </c>
      <c r="B41" s="23" t="s">
        <v>8839</v>
      </c>
      <c r="C41" s="23" t="s">
        <v>8840</v>
      </c>
      <c r="D41" s="23" t="s">
        <v>1187</v>
      </c>
      <c r="E41" s="23">
        <v>1</v>
      </c>
      <c r="F41" s="24">
        <v>730</v>
      </c>
      <c r="G41" s="23">
        <v>420</v>
      </c>
      <c r="H41" s="23" t="s">
        <v>8087</v>
      </c>
      <c r="I41" s="24">
        <v>63000</v>
      </c>
      <c r="J41" s="23" t="s">
        <v>36</v>
      </c>
      <c r="K41" s="124" t="s">
        <v>12514</v>
      </c>
      <c r="L41" s="23" t="s">
        <v>9748</v>
      </c>
      <c r="M41" s="23"/>
      <c r="N41" s="45"/>
    </row>
    <row r="42" spans="1:14" ht="38.25">
      <c r="A42" s="27">
        <v>40</v>
      </c>
      <c r="B42" s="23" t="s">
        <v>8842</v>
      </c>
      <c r="C42" s="23" t="s">
        <v>8843</v>
      </c>
      <c r="D42" s="23" t="s">
        <v>1187</v>
      </c>
      <c r="E42" s="23" t="s">
        <v>8163</v>
      </c>
      <c r="F42" s="24">
        <v>3034</v>
      </c>
      <c r="G42" s="23">
        <v>512</v>
      </c>
      <c r="H42" s="23" t="s">
        <v>2161</v>
      </c>
      <c r="I42" s="24">
        <v>90000</v>
      </c>
      <c r="J42" s="23" t="s">
        <v>4935</v>
      </c>
      <c r="K42" s="25" t="s">
        <v>12514</v>
      </c>
      <c r="L42" s="23" t="s">
        <v>8844</v>
      </c>
      <c r="M42" s="23"/>
      <c r="N42" s="45"/>
    </row>
    <row r="43" spans="1:14" ht="38.25">
      <c r="A43" s="27">
        <v>41</v>
      </c>
      <c r="B43" s="23" t="s">
        <v>8779</v>
      </c>
      <c r="C43" s="23" t="s">
        <v>6874</v>
      </c>
      <c r="D43" s="23" t="s">
        <v>1187</v>
      </c>
      <c r="E43" s="23" t="s">
        <v>8163</v>
      </c>
      <c r="F43" s="24">
        <v>2034</v>
      </c>
      <c r="G43" s="23">
        <v>136</v>
      </c>
      <c r="H43" s="23" t="s">
        <v>8076</v>
      </c>
      <c r="I43" s="24">
        <v>16000</v>
      </c>
      <c r="J43" s="23" t="s">
        <v>4935</v>
      </c>
      <c r="K43" s="25" t="s">
        <v>12514</v>
      </c>
      <c r="L43" s="23" t="s">
        <v>10871</v>
      </c>
      <c r="M43" s="23"/>
      <c r="N43" s="45"/>
    </row>
    <row r="44" spans="1:14" ht="38.25">
      <c r="A44" s="27">
        <v>42</v>
      </c>
      <c r="B44" s="23" t="s">
        <v>7769</v>
      </c>
      <c r="C44" s="23" t="s">
        <v>6874</v>
      </c>
      <c r="D44" s="23" t="s">
        <v>1187</v>
      </c>
      <c r="E44" s="23" t="s">
        <v>8163</v>
      </c>
      <c r="F44" s="24">
        <v>2034</v>
      </c>
      <c r="G44" s="23">
        <v>114</v>
      </c>
      <c r="H44" s="23" t="s">
        <v>8076</v>
      </c>
      <c r="I44" s="24">
        <v>16000</v>
      </c>
      <c r="J44" s="23" t="s">
        <v>4935</v>
      </c>
      <c r="K44" s="25" t="s">
        <v>12514</v>
      </c>
      <c r="L44" s="23" t="s">
        <v>10871</v>
      </c>
      <c r="M44" s="23"/>
      <c r="N44" s="45"/>
    </row>
    <row r="45" spans="1:14" ht="51">
      <c r="A45" s="27">
        <v>43</v>
      </c>
      <c r="B45" s="23" t="s">
        <v>8852</v>
      </c>
      <c r="C45" s="23" t="s">
        <v>4502</v>
      </c>
      <c r="D45" s="23" t="s">
        <v>4473</v>
      </c>
      <c r="E45" s="23">
        <v>1</v>
      </c>
      <c r="F45" s="24">
        <v>1800</v>
      </c>
      <c r="G45" s="23">
        <v>956</v>
      </c>
      <c r="H45" s="23" t="s">
        <v>2161</v>
      </c>
      <c r="I45" s="24">
        <v>0</v>
      </c>
      <c r="J45" s="23" t="s">
        <v>1188</v>
      </c>
      <c r="K45" s="25" t="s">
        <v>12514</v>
      </c>
      <c r="L45" s="23" t="s">
        <v>12952</v>
      </c>
      <c r="M45" s="23" t="s">
        <v>4503</v>
      </c>
      <c r="N45" s="45"/>
    </row>
    <row r="46" spans="1:14" ht="38.25">
      <c r="A46" s="27">
        <v>44</v>
      </c>
      <c r="B46" s="23" t="s">
        <v>1373</v>
      </c>
      <c r="C46" s="23" t="s">
        <v>1374</v>
      </c>
      <c r="D46" s="23" t="s">
        <v>4473</v>
      </c>
      <c r="E46" s="23">
        <v>1</v>
      </c>
      <c r="F46" s="24">
        <v>1000</v>
      </c>
      <c r="G46" s="23">
        <v>238</v>
      </c>
      <c r="H46" s="23" t="s">
        <v>8087</v>
      </c>
      <c r="I46" s="24">
        <v>0</v>
      </c>
      <c r="J46" s="23" t="s">
        <v>5629</v>
      </c>
      <c r="K46" s="25" t="s">
        <v>12514</v>
      </c>
      <c r="L46" s="23" t="s">
        <v>6686</v>
      </c>
      <c r="M46" s="23" t="s">
        <v>1375</v>
      </c>
    </row>
    <row r="47" spans="1:14" ht="51">
      <c r="A47" s="27">
        <v>45</v>
      </c>
      <c r="B47" s="23" t="s">
        <v>12604</v>
      </c>
      <c r="C47" s="24" t="s">
        <v>12605</v>
      </c>
      <c r="D47" s="23" t="s">
        <v>1162</v>
      </c>
      <c r="E47" s="23">
        <v>1</v>
      </c>
      <c r="F47" s="24">
        <v>1500</v>
      </c>
      <c r="G47" s="23">
        <v>152</v>
      </c>
      <c r="H47" s="23" t="s">
        <v>238</v>
      </c>
      <c r="I47" s="24">
        <v>0</v>
      </c>
      <c r="J47" s="23" t="s">
        <v>60</v>
      </c>
      <c r="K47" s="25" t="s">
        <v>12514</v>
      </c>
      <c r="L47" s="23" t="s">
        <v>12795</v>
      </c>
      <c r="M47" s="23" t="s">
        <v>12606</v>
      </c>
    </row>
    <row r="48" spans="1:14" ht="51">
      <c r="A48" s="27">
        <v>46</v>
      </c>
      <c r="B48" s="23" t="s">
        <v>8229</v>
      </c>
      <c r="C48" s="23" t="s">
        <v>8230</v>
      </c>
      <c r="D48" s="23" t="s">
        <v>1162</v>
      </c>
      <c r="E48" s="23">
        <v>1</v>
      </c>
      <c r="F48" s="24">
        <v>1030</v>
      </c>
      <c r="G48" s="23">
        <v>592</v>
      </c>
      <c r="H48" s="23" t="s">
        <v>2161</v>
      </c>
      <c r="I48" s="24">
        <v>0</v>
      </c>
      <c r="J48" s="23" t="s">
        <v>2724</v>
      </c>
      <c r="K48" s="29" t="s">
        <v>12514</v>
      </c>
      <c r="L48" s="23" t="s">
        <v>7168</v>
      </c>
      <c r="M48" s="23" t="s">
        <v>7169</v>
      </c>
    </row>
    <row r="49" spans="1:13" ht="63.75">
      <c r="A49" s="27">
        <v>47</v>
      </c>
      <c r="B49" s="23" t="s">
        <v>4423</v>
      </c>
      <c r="C49" s="23" t="s">
        <v>4424</v>
      </c>
      <c r="D49" s="23" t="s">
        <v>4425</v>
      </c>
      <c r="E49" s="23">
        <v>1</v>
      </c>
      <c r="F49" s="24">
        <v>1700</v>
      </c>
      <c r="G49" s="23">
        <v>304</v>
      </c>
      <c r="H49" s="23" t="s">
        <v>8087</v>
      </c>
      <c r="I49" s="24">
        <v>0</v>
      </c>
      <c r="J49" s="23" t="s">
        <v>60</v>
      </c>
      <c r="K49" s="25" t="s">
        <v>4426</v>
      </c>
      <c r="L49" s="23" t="s">
        <v>12795</v>
      </c>
      <c r="M49" s="23"/>
    </row>
    <row r="50" spans="1:13" ht="51">
      <c r="A50" s="27">
        <v>48</v>
      </c>
      <c r="B50" s="23" t="s">
        <v>8650</v>
      </c>
      <c r="C50" s="23" t="s">
        <v>3281</v>
      </c>
      <c r="D50" s="23" t="s">
        <v>1187</v>
      </c>
      <c r="E50" s="23" t="s">
        <v>8163</v>
      </c>
      <c r="F50" s="24">
        <v>534</v>
      </c>
      <c r="G50" s="23">
        <v>240</v>
      </c>
      <c r="H50" s="23" t="s">
        <v>2161</v>
      </c>
      <c r="I50" s="24">
        <v>46000</v>
      </c>
      <c r="J50" s="23" t="s">
        <v>70</v>
      </c>
      <c r="K50" s="124" t="s">
        <v>4426</v>
      </c>
      <c r="L50" s="23" t="s">
        <v>9748</v>
      </c>
      <c r="M50" s="23"/>
    </row>
    <row r="51" spans="1:13" ht="38.25">
      <c r="A51" s="27">
        <v>49</v>
      </c>
      <c r="B51" s="23" t="s">
        <v>3282</v>
      </c>
      <c r="C51" s="23" t="s">
        <v>2117</v>
      </c>
      <c r="D51" s="23" t="s">
        <v>1187</v>
      </c>
      <c r="E51" s="23">
        <v>1</v>
      </c>
      <c r="F51" s="24">
        <v>580</v>
      </c>
      <c r="G51" s="23">
        <v>456</v>
      </c>
      <c r="H51" s="23" t="s">
        <v>2161</v>
      </c>
      <c r="I51" s="24">
        <v>91000</v>
      </c>
      <c r="J51" s="23" t="s">
        <v>36</v>
      </c>
      <c r="K51" s="124" t="s">
        <v>4426</v>
      </c>
      <c r="L51" s="23" t="s">
        <v>9748</v>
      </c>
      <c r="M51" s="23"/>
    </row>
    <row r="52" spans="1:13" ht="76.5">
      <c r="A52" s="27">
        <v>50</v>
      </c>
      <c r="B52" s="23" t="s">
        <v>2122</v>
      </c>
      <c r="C52" s="23" t="s">
        <v>2123</v>
      </c>
      <c r="D52" s="23" t="s">
        <v>1187</v>
      </c>
      <c r="E52" s="23">
        <v>1</v>
      </c>
      <c r="F52" s="24">
        <v>550</v>
      </c>
      <c r="G52" s="23">
        <v>300</v>
      </c>
      <c r="H52" s="23" t="s">
        <v>8087</v>
      </c>
      <c r="I52" s="24">
        <v>49000</v>
      </c>
      <c r="J52" s="23" t="s">
        <v>4935</v>
      </c>
      <c r="K52" s="124" t="s">
        <v>4426</v>
      </c>
      <c r="L52" s="23" t="s">
        <v>9748</v>
      </c>
      <c r="M52" s="23"/>
    </row>
    <row r="53" spans="1:13" ht="63.75">
      <c r="A53" s="27">
        <v>51</v>
      </c>
      <c r="B53" s="23" t="s">
        <v>6682</v>
      </c>
      <c r="C53" s="23" t="s">
        <v>6683</v>
      </c>
      <c r="D53" s="23" t="s">
        <v>1187</v>
      </c>
      <c r="E53" s="23">
        <v>1</v>
      </c>
      <c r="F53" s="24">
        <v>730</v>
      </c>
      <c r="G53" s="23">
        <v>328</v>
      </c>
      <c r="H53" s="23" t="s">
        <v>8087</v>
      </c>
      <c r="I53" s="24">
        <v>50000</v>
      </c>
      <c r="J53" s="23" t="s">
        <v>4935</v>
      </c>
      <c r="K53" s="25" t="s">
        <v>4426</v>
      </c>
      <c r="L53" s="23" t="s">
        <v>9748</v>
      </c>
      <c r="M53" s="23"/>
    </row>
    <row r="54" spans="1:13" ht="25.5">
      <c r="A54" s="27">
        <v>52</v>
      </c>
      <c r="B54" s="23" t="s">
        <v>12509</v>
      </c>
      <c r="C54" s="23" t="s">
        <v>6874</v>
      </c>
      <c r="D54" s="23" t="s">
        <v>1187</v>
      </c>
      <c r="E54" s="23" t="s">
        <v>8163</v>
      </c>
      <c r="F54" s="24">
        <v>2034</v>
      </c>
      <c r="G54" s="23">
        <v>184</v>
      </c>
      <c r="H54" s="23" t="s">
        <v>8076</v>
      </c>
      <c r="I54" s="24">
        <v>16000</v>
      </c>
      <c r="J54" s="23" t="s">
        <v>4935</v>
      </c>
      <c r="K54" s="25" t="s">
        <v>4426</v>
      </c>
      <c r="L54" s="23" t="s">
        <v>9748</v>
      </c>
      <c r="M54" s="23"/>
    </row>
    <row r="55" spans="1:13" ht="38.25">
      <c r="A55" s="27">
        <v>53</v>
      </c>
      <c r="B55" s="23" t="s">
        <v>12505</v>
      </c>
      <c r="C55" s="23" t="s">
        <v>6874</v>
      </c>
      <c r="D55" s="23" t="s">
        <v>1187</v>
      </c>
      <c r="E55" s="23" t="s">
        <v>8163</v>
      </c>
      <c r="F55" s="24">
        <v>1034</v>
      </c>
      <c r="G55" s="23">
        <v>264</v>
      </c>
      <c r="H55" s="23" t="s">
        <v>8076</v>
      </c>
      <c r="I55" s="24">
        <v>25000</v>
      </c>
      <c r="J55" s="23" t="s">
        <v>4935</v>
      </c>
      <c r="K55" s="25" t="s">
        <v>4426</v>
      </c>
      <c r="L55" s="23" t="s">
        <v>9748</v>
      </c>
      <c r="M55" s="23"/>
    </row>
    <row r="56" spans="1:13" ht="38.25">
      <c r="A56" s="27">
        <v>54</v>
      </c>
      <c r="B56" s="23" t="s">
        <v>6692</v>
      </c>
      <c r="C56" s="23" t="s">
        <v>6693</v>
      </c>
      <c r="D56" s="23" t="s">
        <v>1162</v>
      </c>
      <c r="E56" s="23">
        <v>1</v>
      </c>
      <c r="F56" s="24">
        <v>700</v>
      </c>
      <c r="G56" s="23">
        <v>884</v>
      </c>
      <c r="H56" s="23" t="s">
        <v>2161</v>
      </c>
      <c r="I56" s="24">
        <v>0</v>
      </c>
      <c r="J56" s="23" t="s">
        <v>11251</v>
      </c>
      <c r="K56" s="25" t="s">
        <v>4426</v>
      </c>
      <c r="L56" s="23" t="s">
        <v>6694</v>
      </c>
      <c r="M56" s="23"/>
    </row>
    <row r="57" spans="1:13" ht="76.5">
      <c r="A57" s="27">
        <v>55</v>
      </c>
      <c r="B57" s="23" t="s">
        <v>4527</v>
      </c>
      <c r="C57" s="23" t="s">
        <v>4528</v>
      </c>
      <c r="D57" s="23" t="s">
        <v>1187</v>
      </c>
      <c r="E57" s="23">
        <v>1</v>
      </c>
      <c r="F57" s="24">
        <v>1050</v>
      </c>
      <c r="G57" s="23">
        <v>284</v>
      </c>
      <c r="H57" s="23" t="s">
        <v>8087</v>
      </c>
      <c r="I57" s="24">
        <v>40000</v>
      </c>
      <c r="J57" s="23" t="s">
        <v>1193</v>
      </c>
      <c r="K57" s="124" t="s">
        <v>4426</v>
      </c>
      <c r="L57" s="23" t="s">
        <v>6697</v>
      </c>
      <c r="M57" s="23"/>
    </row>
    <row r="58" spans="1:13" ht="51">
      <c r="A58" s="27">
        <v>56</v>
      </c>
      <c r="B58" s="23" t="s">
        <v>4529</v>
      </c>
      <c r="C58" s="23" t="s">
        <v>4530</v>
      </c>
      <c r="D58" s="23" t="s">
        <v>1162</v>
      </c>
      <c r="E58" s="23">
        <v>1</v>
      </c>
      <c r="F58" s="24">
        <v>500</v>
      </c>
      <c r="G58" s="23">
        <v>160</v>
      </c>
      <c r="H58" s="23" t="s">
        <v>8087</v>
      </c>
      <c r="I58" s="24">
        <v>35000</v>
      </c>
      <c r="J58" s="23" t="s">
        <v>60</v>
      </c>
      <c r="K58" s="124" t="s">
        <v>4426</v>
      </c>
      <c r="L58" s="23" t="s">
        <v>7600</v>
      </c>
      <c r="M58" s="23"/>
    </row>
    <row r="59" spans="1:13" ht="25.5">
      <c r="A59" s="27">
        <v>57</v>
      </c>
      <c r="B59" s="23" t="s">
        <v>4531</v>
      </c>
      <c r="C59" s="23" t="s">
        <v>4532</v>
      </c>
      <c r="D59" s="23" t="s">
        <v>1162</v>
      </c>
      <c r="E59" s="23">
        <v>1</v>
      </c>
      <c r="F59" s="24">
        <v>300</v>
      </c>
      <c r="G59" s="23">
        <v>172</v>
      </c>
      <c r="H59" s="23" t="s">
        <v>8087</v>
      </c>
      <c r="I59" s="24">
        <v>56000</v>
      </c>
      <c r="J59" s="23" t="s">
        <v>1188</v>
      </c>
      <c r="K59" s="124" t="s">
        <v>4426</v>
      </c>
      <c r="L59" s="23" t="s">
        <v>9748</v>
      </c>
      <c r="M59" s="23"/>
    </row>
    <row r="60" spans="1:13" ht="38.25">
      <c r="A60" s="27">
        <v>58</v>
      </c>
      <c r="B60" s="23" t="s">
        <v>8841</v>
      </c>
      <c r="C60" s="23" t="s">
        <v>10930</v>
      </c>
      <c r="D60" s="23" t="s">
        <v>1187</v>
      </c>
      <c r="E60" s="23" t="s">
        <v>8163</v>
      </c>
      <c r="F60" s="24">
        <v>1034</v>
      </c>
      <c r="G60" s="23">
        <v>148</v>
      </c>
      <c r="H60" s="23" t="s">
        <v>8076</v>
      </c>
      <c r="I60" s="24">
        <v>27000</v>
      </c>
      <c r="J60" s="23" t="s">
        <v>36</v>
      </c>
      <c r="K60" s="25" t="s">
        <v>4426</v>
      </c>
      <c r="L60" s="23" t="s">
        <v>9748</v>
      </c>
      <c r="M60" s="23"/>
    </row>
    <row r="61" spans="1:13" ht="63.75">
      <c r="A61" s="27">
        <v>59</v>
      </c>
      <c r="B61" s="23" t="s">
        <v>8845</v>
      </c>
      <c r="C61" s="23" t="s">
        <v>8846</v>
      </c>
      <c r="D61" s="23" t="s">
        <v>1187</v>
      </c>
      <c r="E61" s="23">
        <v>1</v>
      </c>
      <c r="F61" s="24">
        <v>730</v>
      </c>
      <c r="G61" s="23">
        <v>116</v>
      </c>
      <c r="H61" s="23" t="s">
        <v>8076</v>
      </c>
      <c r="I61" s="24">
        <v>19000</v>
      </c>
      <c r="J61" s="23" t="s">
        <v>4935</v>
      </c>
      <c r="K61" s="29" t="s">
        <v>4426</v>
      </c>
      <c r="L61" s="23" t="s">
        <v>9748</v>
      </c>
      <c r="M61" s="23"/>
    </row>
    <row r="62" spans="1:13" ht="38.25">
      <c r="A62" s="27">
        <v>60</v>
      </c>
      <c r="B62" s="23" t="s">
        <v>10153</v>
      </c>
      <c r="C62" s="23" t="s">
        <v>6874</v>
      </c>
      <c r="D62" s="23" t="s">
        <v>1187</v>
      </c>
      <c r="E62" s="23" t="s">
        <v>8163</v>
      </c>
      <c r="F62" s="24">
        <v>2034</v>
      </c>
      <c r="G62" s="23">
        <v>76</v>
      </c>
      <c r="H62" s="23" t="s">
        <v>8076</v>
      </c>
      <c r="I62" s="24">
        <v>11000</v>
      </c>
      <c r="J62" s="23" t="s">
        <v>4935</v>
      </c>
      <c r="K62" s="25" t="s">
        <v>4426</v>
      </c>
      <c r="L62" s="23" t="s">
        <v>10871</v>
      </c>
      <c r="M62" s="23"/>
    </row>
    <row r="63" spans="1:13" ht="38.25">
      <c r="A63" s="27">
        <v>61</v>
      </c>
      <c r="B63" s="23" t="s">
        <v>7770</v>
      </c>
      <c r="C63" s="23" t="s">
        <v>6874</v>
      </c>
      <c r="D63" s="23" t="s">
        <v>1187</v>
      </c>
      <c r="E63" s="23" t="s">
        <v>8163</v>
      </c>
      <c r="F63" s="24">
        <v>2034</v>
      </c>
      <c r="G63" s="23">
        <v>40</v>
      </c>
      <c r="H63" s="23" t="s">
        <v>8076</v>
      </c>
      <c r="I63" s="24">
        <v>8000</v>
      </c>
      <c r="J63" s="23" t="s">
        <v>4935</v>
      </c>
      <c r="K63" s="25" t="s">
        <v>4426</v>
      </c>
      <c r="L63" s="23" t="s">
        <v>12956</v>
      </c>
      <c r="M63" s="23"/>
    </row>
    <row r="64" spans="1:13" ht="38.25">
      <c r="A64" s="27">
        <v>62</v>
      </c>
      <c r="B64" s="23" t="s">
        <v>10150</v>
      </c>
      <c r="C64" s="23" t="s">
        <v>6874</v>
      </c>
      <c r="D64" s="23" t="s">
        <v>1187</v>
      </c>
      <c r="E64" s="23" t="s">
        <v>8163</v>
      </c>
      <c r="F64" s="24">
        <v>2034</v>
      </c>
      <c r="G64" s="23">
        <v>184</v>
      </c>
      <c r="H64" s="23" t="s">
        <v>8076</v>
      </c>
      <c r="I64" s="24">
        <v>22000</v>
      </c>
      <c r="J64" s="23" t="s">
        <v>4935</v>
      </c>
      <c r="K64" s="25" t="s">
        <v>4426</v>
      </c>
      <c r="L64" s="23" t="s">
        <v>12956</v>
      </c>
      <c r="M64" s="23"/>
    </row>
    <row r="65" spans="1:13" ht="38.25">
      <c r="A65" s="27">
        <v>63</v>
      </c>
      <c r="B65" s="23" t="s">
        <v>7771</v>
      </c>
      <c r="C65" s="23" t="s">
        <v>6874</v>
      </c>
      <c r="D65" s="23" t="s">
        <v>1187</v>
      </c>
      <c r="E65" s="23" t="s">
        <v>8163</v>
      </c>
      <c r="F65" s="24">
        <v>2034</v>
      </c>
      <c r="G65" s="23">
        <v>124</v>
      </c>
      <c r="H65" s="23" t="s">
        <v>8076</v>
      </c>
      <c r="I65" s="24">
        <v>13000</v>
      </c>
      <c r="J65" s="23" t="s">
        <v>4935</v>
      </c>
      <c r="K65" s="25" t="s">
        <v>4426</v>
      </c>
      <c r="L65" s="23" t="s">
        <v>12956</v>
      </c>
      <c r="M65" s="23"/>
    </row>
    <row r="66" spans="1:13" ht="38.25">
      <c r="A66" s="27">
        <v>64</v>
      </c>
      <c r="B66" s="23" t="s">
        <v>7772</v>
      </c>
      <c r="C66" s="23" t="s">
        <v>6874</v>
      </c>
      <c r="D66" s="23" t="s">
        <v>1187</v>
      </c>
      <c r="E66" s="23" t="s">
        <v>8163</v>
      </c>
      <c r="F66" s="24">
        <v>1034</v>
      </c>
      <c r="G66" s="23">
        <v>20</v>
      </c>
      <c r="H66" s="23" t="s">
        <v>8076</v>
      </c>
      <c r="I66" s="24">
        <v>6000</v>
      </c>
      <c r="J66" s="23" t="s">
        <v>4935</v>
      </c>
      <c r="K66" s="25" t="s">
        <v>4426</v>
      </c>
      <c r="L66" s="23" t="s">
        <v>12956</v>
      </c>
      <c r="M66" s="23"/>
    </row>
    <row r="67" spans="1:13" ht="38.25">
      <c r="A67" s="27">
        <v>65</v>
      </c>
      <c r="B67" s="23" t="s">
        <v>10144</v>
      </c>
      <c r="C67" s="23" t="s">
        <v>6874</v>
      </c>
      <c r="D67" s="23" t="s">
        <v>1187</v>
      </c>
      <c r="E67" s="23" t="s">
        <v>8163</v>
      </c>
      <c r="F67" s="24">
        <v>1034</v>
      </c>
      <c r="G67" s="23">
        <v>48</v>
      </c>
      <c r="H67" s="23" t="s">
        <v>8076</v>
      </c>
      <c r="I67" s="24">
        <v>8000</v>
      </c>
      <c r="J67" s="23" t="s">
        <v>4935</v>
      </c>
      <c r="K67" s="25" t="s">
        <v>4426</v>
      </c>
      <c r="L67" s="23" t="s">
        <v>12956</v>
      </c>
      <c r="M67" s="23"/>
    </row>
    <row r="68" spans="1:13" ht="38.25">
      <c r="A68" s="27">
        <v>66</v>
      </c>
      <c r="B68" s="23" t="s">
        <v>7773</v>
      </c>
      <c r="C68" s="23" t="s">
        <v>6874</v>
      </c>
      <c r="D68" s="23" t="s">
        <v>1187</v>
      </c>
      <c r="E68" s="23" t="s">
        <v>8163</v>
      </c>
      <c r="F68" s="24">
        <v>2034</v>
      </c>
      <c r="G68" s="23">
        <v>44</v>
      </c>
      <c r="H68" s="23" t="s">
        <v>8076</v>
      </c>
      <c r="I68" s="24">
        <v>8000</v>
      </c>
      <c r="J68" s="23" t="s">
        <v>4935</v>
      </c>
      <c r="K68" s="25" t="s">
        <v>4426</v>
      </c>
      <c r="L68" s="23" t="s">
        <v>12956</v>
      </c>
      <c r="M68" s="23"/>
    </row>
    <row r="69" spans="1:13" ht="38.25">
      <c r="A69" s="27">
        <v>67</v>
      </c>
      <c r="B69" s="23" t="s">
        <v>8077</v>
      </c>
      <c r="C69" s="23" t="s">
        <v>6874</v>
      </c>
      <c r="D69" s="23" t="s">
        <v>1187</v>
      </c>
      <c r="E69" s="23" t="s">
        <v>8163</v>
      </c>
      <c r="F69" s="24">
        <v>1034</v>
      </c>
      <c r="G69" s="23">
        <v>36</v>
      </c>
      <c r="H69" s="23" t="s">
        <v>8076</v>
      </c>
      <c r="I69" s="24">
        <v>9000</v>
      </c>
      <c r="J69" s="23" t="s">
        <v>4935</v>
      </c>
      <c r="K69" s="25" t="s">
        <v>4426</v>
      </c>
      <c r="L69" s="23" t="s">
        <v>12956</v>
      </c>
      <c r="M69" s="23"/>
    </row>
    <row r="70" spans="1:13" ht="38.25">
      <c r="A70" s="27">
        <v>68</v>
      </c>
      <c r="B70" s="23" t="s">
        <v>10152</v>
      </c>
      <c r="C70" s="23" t="s">
        <v>6874</v>
      </c>
      <c r="D70" s="23" t="s">
        <v>1187</v>
      </c>
      <c r="E70" s="23" t="s">
        <v>8163</v>
      </c>
      <c r="F70" s="24">
        <v>1034</v>
      </c>
      <c r="G70" s="23">
        <v>18</v>
      </c>
      <c r="H70" s="23" t="s">
        <v>8076</v>
      </c>
      <c r="I70" s="24">
        <v>8000</v>
      </c>
      <c r="J70" s="23" t="s">
        <v>4935</v>
      </c>
      <c r="K70" s="25" t="s">
        <v>4426</v>
      </c>
      <c r="L70" s="23" t="s">
        <v>12956</v>
      </c>
      <c r="M70" s="23"/>
    </row>
    <row r="71" spans="1:13" ht="38.25">
      <c r="A71" s="27">
        <v>69</v>
      </c>
      <c r="B71" s="23" t="s">
        <v>7774</v>
      </c>
      <c r="C71" s="23" t="s">
        <v>6874</v>
      </c>
      <c r="D71" s="23" t="s">
        <v>1187</v>
      </c>
      <c r="E71" s="23" t="s">
        <v>8163</v>
      </c>
      <c r="F71" s="24">
        <v>1034</v>
      </c>
      <c r="G71" s="23">
        <v>72</v>
      </c>
      <c r="H71" s="23" t="s">
        <v>8076</v>
      </c>
      <c r="I71" s="24">
        <v>11000</v>
      </c>
      <c r="J71" s="23" t="s">
        <v>4935</v>
      </c>
      <c r="K71" s="25" t="s">
        <v>4426</v>
      </c>
      <c r="L71" s="23" t="s">
        <v>12956</v>
      </c>
      <c r="M71" s="23"/>
    </row>
    <row r="72" spans="1:13" ht="38.25">
      <c r="A72" s="27">
        <v>70</v>
      </c>
      <c r="B72" s="23" t="s">
        <v>10146</v>
      </c>
      <c r="C72" s="23" t="s">
        <v>6874</v>
      </c>
      <c r="D72" s="23" t="s">
        <v>1187</v>
      </c>
      <c r="E72" s="23" t="s">
        <v>8163</v>
      </c>
      <c r="F72" s="24">
        <v>1034</v>
      </c>
      <c r="G72" s="23">
        <v>156</v>
      </c>
      <c r="H72" s="23" t="s">
        <v>8076</v>
      </c>
      <c r="I72" s="24">
        <v>20000</v>
      </c>
      <c r="J72" s="23" t="s">
        <v>4935</v>
      </c>
      <c r="K72" s="25" t="s">
        <v>4426</v>
      </c>
      <c r="L72" s="23" t="s">
        <v>12956</v>
      </c>
      <c r="M72" s="23"/>
    </row>
    <row r="73" spans="1:13" ht="38.25">
      <c r="A73" s="27">
        <v>71</v>
      </c>
      <c r="B73" s="23" t="s">
        <v>7775</v>
      </c>
      <c r="C73" s="23" t="s">
        <v>6874</v>
      </c>
      <c r="D73" s="23" t="s">
        <v>1187</v>
      </c>
      <c r="E73" s="23" t="s">
        <v>8163</v>
      </c>
      <c r="F73" s="24">
        <v>2034</v>
      </c>
      <c r="G73" s="23">
        <v>320</v>
      </c>
      <c r="H73" s="23" t="s">
        <v>8076</v>
      </c>
      <c r="I73" s="24">
        <v>35000</v>
      </c>
      <c r="J73" s="23" t="s">
        <v>4935</v>
      </c>
      <c r="K73" s="25" t="s">
        <v>4426</v>
      </c>
      <c r="L73" s="23" t="s">
        <v>12956</v>
      </c>
      <c r="M73" s="23"/>
    </row>
    <row r="74" spans="1:13" ht="38.25">
      <c r="A74" s="27">
        <v>72</v>
      </c>
      <c r="B74" s="23" t="s">
        <v>9594</v>
      </c>
      <c r="C74" s="23" t="s">
        <v>6874</v>
      </c>
      <c r="D74" s="23" t="s">
        <v>1187</v>
      </c>
      <c r="E74" s="23" t="s">
        <v>8163</v>
      </c>
      <c r="F74" s="24">
        <v>1034</v>
      </c>
      <c r="G74" s="23">
        <v>388</v>
      </c>
      <c r="H74" s="23" t="s">
        <v>8076</v>
      </c>
      <c r="I74" s="24">
        <v>37000</v>
      </c>
      <c r="J74" s="23" t="s">
        <v>4935</v>
      </c>
      <c r="K74" s="25" t="s">
        <v>4426</v>
      </c>
      <c r="L74" s="23" t="s">
        <v>12956</v>
      </c>
      <c r="M74" s="23" t="s">
        <v>7776</v>
      </c>
    </row>
    <row r="75" spans="1:13" ht="51">
      <c r="A75" s="27">
        <v>73</v>
      </c>
      <c r="B75" s="23" t="s">
        <v>4626</v>
      </c>
      <c r="C75" s="23" t="s">
        <v>4627</v>
      </c>
      <c r="D75" s="23" t="s">
        <v>1187</v>
      </c>
      <c r="E75" s="23" t="s">
        <v>8163</v>
      </c>
      <c r="F75" s="24">
        <v>6000</v>
      </c>
      <c r="G75" s="23">
        <v>192</v>
      </c>
      <c r="H75" s="23" t="s">
        <v>8076</v>
      </c>
      <c r="I75" s="24">
        <v>15500</v>
      </c>
      <c r="J75" s="23" t="s">
        <v>1188</v>
      </c>
      <c r="K75" s="25" t="s">
        <v>4426</v>
      </c>
      <c r="L75" s="23" t="s">
        <v>6697</v>
      </c>
      <c r="M75" s="23"/>
    </row>
    <row r="76" spans="1:13" ht="63.75">
      <c r="A76" s="27">
        <v>74</v>
      </c>
      <c r="B76" s="23" t="s">
        <v>1076</v>
      </c>
      <c r="C76" s="23" t="s">
        <v>5692</v>
      </c>
      <c r="D76" s="23" t="s">
        <v>1162</v>
      </c>
      <c r="E76" s="23">
        <v>1</v>
      </c>
      <c r="F76" s="24">
        <v>2000</v>
      </c>
      <c r="G76" s="23">
        <v>296</v>
      </c>
      <c r="H76" s="23" t="s">
        <v>7726</v>
      </c>
      <c r="I76" s="24">
        <v>0</v>
      </c>
      <c r="J76" s="23" t="s">
        <v>1193</v>
      </c>
      <c r="K76" s="25" t="s">
        <v>4426</v>
      </c>
      <c r="L76" s="23" t="s">
        <v>5690</v>
      </c>
      <c r="M76" s="23"/>
    </row>
    <row r="77" spans="1:13" ht="51">
      <c r="A77" s="27">
        <v>75</v>
      </c>
      <c r="B77" s="23" t="s">
        <v>1089</v>
      </c>
      <c r="C77" s="23" t="s">
        <v>7449</v>
      </c>
      <c r="D77" s="23" t="s">
        <v>1187</v>
      </c>
      <c r="E77" s="23">
        <v>1</v>
      </c>
      <c r="F77" s="24">
        <v>500</v>
      </c>
      <c r="G77" s="23">
        <v>620</v>
      </c>
      <c r="H77" s="23" t="s">
        <v>1228</v>
      </c>
      <c r="I77" s="24">
        <v>134000</v>
      </c>
      <c r="J77" s="23" t="s">
        <v>4935</v>
      </c>
      <c r="K77" s="25" t="s">
        <v>4426</v>
      </c>
      <c r="L77" s="23" t="s">
        <v>6697</v>
      </c>
      <c r="M77" s="23" t="s">
        <v>1090</v>
      </c>
    </row>
    <row r="78" spans="1:13" ht="63.75">
      <c r="A78" s="27">
        <v>76</v>
      </c>
      <c r="B78" s="23" t="s">
        <v>9420</v>
      </c>
      <c r="C78" s="23" t="s">
        <v>9421</v>
      </c>
      <c r="D78" s="23" t="s">
        <v>4473</v>
      </c>
      <c r="E78" s="23">
        <v>1</v>
      </c>
      <c r="F78" s="24">
        <v>1000</v>
      </c>
      <c r="G78" s="23">
        <v>480</v>
      </c>
      <c r="H78" s="23" t="s">
        <v>2161</v>
      </c>
      <c r="I78" s="24">
        <v>0</v>
      </c>
      <c r="J78" s="23" t="s">
        <v>60</v>
      </c>
      <c r="K78" s="25" t="s">
        <v>4426</v>
      </c>
      <c r="L78" s="23" t="s">
        <v>5690</v>
      </c>
      <c r="M78" s="23"/>
    </row>
    <row r="79" spans="1:13" ht="51">
      <c r="A79" s="27">
        <v>77</v>
      </c>
      <c r="B79" s="23" t="s">
        <v>1342</v>
      </c>
      <c r="C79" s="23" t="s">
        <v>1343</v>
      </c>
      <c r="D79" s="23" t="s">
        <v>1187</v>
      </c>
      <c r="E79" s="23">
        <v>1</v>
      </c>
      <c r="F79" s="24">
        <v>800</v>
      </c>
      <c r="G79" s="23">
        <v>388</v>
      </c>
      <c r="H79" s="23" t="s">
        <v>8087</v>
      </c>
      <c r="I79" s="24">
        <v>160000</v>
      </c>
      <c r="J79" s="23" t="s">
        <v>1193</v>
      </c>
      <c r="K79" s="25" t="s">
        <v>4426</v>
      </c>
      <c r="L79" s="23" t="s">
        <v>3310</v>
      </c>
      <c r="M79" s="23"/>
    </row>
    <row r="80" spans="1:13" ht="51">
      <c r="A80" s="27">
        <v>78</v>
      </c>
      <c r="B80" s="23" t="s">
        <v>243</v>
      </c>
      <c r="C80" s="23" t="s">
        <v>6874</v>
      </c>
      <c r="D80" s="23" t="s">
        <v>1187</v>
      </c>
      <c r="E80" s="23">
        <v>1</v>
      </c>
      <c r="F80" s="24">
        <v>3034</v>
      </c>
      <c r="G80" s="23">
        <v>256</v>
      </c>
      <c r="H80" s="23" t="s">
        <v>8076</v>
      </c>
      <c r="I80" s="24">
        <v>30000</v>
      </c>
      <c r="J80" s="23" t="s">
        <v>4935</v>
      </c>
      <c r="K80" s="25" t="s">
        <v>4426</v>
      </c>
      <c r="L80" s="23" t="s">
        <v>244</v>
      </c>
      <c r="M80" s="23"/>
    </row>
    <row r="81" spans="1:13" ht="51">
      <c r="A81" s="27">
        <v>79</v>
      </c>
      <c r="B81" s="23" t="s">
        <v>4618</v>
      </c>
      <c r="C81" s="23" t="s">
        <v>6874</v>
      </c>
      <c r="D81" s="23" t="s">
        <v>1187</v>
      </c>
      <c r="E81" s="23" t="s">
        <v>8163</v>
      </c>
      <c r="F81" s="24">
        <v>2034</v>
      </c>
      <c r="G81" s="23">
        <v>164</v>
      </c>
      <c r="H81" s="23" t="s">
        <v>8076</v>
      </c>
      <c r="I81" s="24">
        <v>17000</v>
      </c>
      <c r="J81" s="23" t="s">
        <v>4935</v>
      </c>
      <c r="K81" s="29" t="s">
        <v>4426</v>
      </c>
      <c r="L81" s="23" t="s">
        <v>4619</v>
      </c>
      <c r="M81" s="23"/>
    </row>
    <row r="82" spans="1:13" ht="51">
      <c r="A82" s="27">
        <v>80</v>
      </c>
      <c r="B82" s="23" t="s">
        <v>6584</v>
      </c>
      <c r="C82" s="23" t="s">
        <v>6874</v>
      </c>
      <c r="D82" s="23" t="s">
        <v>1187</v>
      </c>
      <c r="E82" s="23" t="s">
        <v>8163</v>
      </c>
      <c r="F82" s="24">
        <v>2034</v>
      </c>
      <c r="G82" s="23">
        <v>180</v>
      </c>
      <c r="H82" s="23" t="s">
        <v>8076</v>
      </c>
      <c r="I82" s="24">
        <v>21000</v>
      </c>
      <c r="J82" s="23" t="s">
        <v>4935</v>
      </c>
      <c r="K82" s="29" t="s">
        <v>4426</v>
      </c>
      <c r="L82" s="23" t="s">
        <v>4619</v>
      </c>
      <c r="M82" s="23"/>
    </row>
    <row r="83" spans="1:13" ht="51">
      <c r="A83" s="27">
        <v>81</v>
      </c>
      <c r="B83" s="23" t="s">
        <v>4620</v>
      </c>
      <c r="C83" s="23" t="s">
        <v>6874</v>
      </c>
      <c r="D83" s="23" t="s">
        <v>1187</v>
      </c>
      <c r="E83" s="23" t="s">
        <v>8163</v>
      </c>
      <c r="F83" s="24">
        <v>2034</v>
      </c>
      <c r="G83" s="23">
        <v>40</v>
      </c>
      <c r="H83" s="23" t="s">
        <v>8076</v>
      </c>
      <c r="I83" s="24">
        <v>6000</v>
      </c>
      <c r="J83" s="23" t="s">
        <v>4935</v>
      </c>
      <c r="K83" s="29" t="s">
        <v>4426</v>
      </c>
      <c r="L83" s="23" t="s">
        <v>4619</v>
      </c>
      <c r="M83" s="23" t="s">
        <v>5715</v>
      </c>
    </row>
    <row r="84" spans="1:13" ht="89.25">
      <c r="A84" s="27">
        <v>82</v>
      </c>
      <c r="B84" s="23" t="s">
        <v>7938</v>
      </c>
      <c r="C84" s="23" t="s">
        <v>9051</v>
      </c>
      <c r="D84" s="23" t="s">
        <v>1421</v>
      </c>
      <c r="E84" s="23">
        <v>1</v>
      </c>
      <c r="F84" s="24">
        <v>5000</v>
      </c>
      <c r="G84" s="23">
        <v>144</v>
      </c>
      <c r="H84" s="23" t="s">
        <v>8087</v>
      </c>
      <c r="I84" s="24">
        <v>0</v>
      </c>
      <c r="J84" s="23" t="s">
        <v>60</v>
      </c>
      <c r="K84" s="25" t="s">
        <v>4426</v>
      </c>
      <c r="L84" s="23" t="s">
        <v>9052</v>
      </c>
      <c r="M84" s="23"/>
    </row>
    <row r="85" spans="1:13" ht="38.25">
      <c r="A85" s="27">
        <v>83</v>
      </c>
      <c r="B85" s="23" t="s">
        <v>7962</v>
      </c>
      <c r="C85" s="23" t="s">
        <v>6874</v>
      </c>
      <c r="D85" s="23" t="s">
        <v>1187</v>
      </c>
      <c r="E85" s="23" t="s">
        <v>8163</v>
      </c>
      <c r="F85" s="24">
        <v>2034</v>
      </c>
      <c r="G85" s="23">
        <v>164</v>
      </c>
      <c r="H85" s="23" t="s">
        <v>8076</v>
      </c>
      <c r="I85" s="24">
        <v>20000</v>
      </c>
      <c r="J85" s="23" t="s">
        <v>4935</v>
      </c>
      <c r="K85" s="25" t="s">
        <v>4426</v>
      </c>
      <c r="L85" s="23" t="s">
        <v>6841</v>
      </c>
      <c r="M85" s="23"/>
    </row>
    <row r="86" spans="1:13" ht="38.25">
      <c r="A86" s="27">
        <v>84</v>
      </c>
      <c r="B86" s="23" t="s">
        <v>5838</v>
      </c>
      <c r="C86" s="23" t="s">
        <v>6874</v>
      </c>
      <c r="D86" s="23" t="s">
        <v>1187</v>
      </c>
      <c r="E86" s="23" t="s">
        <v>8163</v>
      </c>
      <c r="F86" s="24">
        <v>2034</v>
      </c>
      <c r="G86" s="23">
        <v>48</v>
      </c>
      <c r="H86" s="23" t="s">
        <v>8076</v>
      </c>
      <c r="I86" s="24">
        <v>9000</v>
      </c>
      <c r="J86" s="23" t="s">
        <v>4935</v>
      </c>
      <c r="K86" s="25" t="s">
        <v>4426</v>
      </c>
      <c r="L86" s="23" t="s">
        <v>6841</v>
      </c>
      <c r="M86" s="23"/>
    </row>
    <row r="87" spans="1:13" ht="38.25">
      <c r="A87" s="27">
        <v>85</v>
      </c>
      <c r="B87" s="23" t="s">
        <v>2195</v>
      </c>
      <c r="C87" s="23" t="s">
        <v>6874</v>
      </c>
      <c r="D87" s="23" t="s">
        <v>1187</v>
      </c>
      <c r="E87" s="23" t="s">
        <v>8163</v>
      </c>
      <c r="F87" s="24">
        <v>2034</v>
      </c>
      <c r="G87" s="23">
        <v>60</v>
      </c>
      <c r="H87" s="23" t="s">
        <v>8076</v>
      </c>
      <c r="I87" s="24">
        <v>9500</v>
      </c>
      <c r="J87" s="23" t="s">
        <v>4935</v>
      </c>
      <c r="K87" s="25" t="s">
        <v>4426</v>
      </c>
      <c r="L87" s="23" t="s">
        <v>6841</v>
      </c>
      <c r="M87" s="23"/>
    </row>
    <row r="88" spans="1:13" ht="38.25">
      <c r="A88" s="27">
        <v>86</v>
      </c>
      <c r="B88" s="23" t="s">
        <v>6842</v>
      </c>
      <c r="C88" s="23" t="s">
        <v>6874</v>
      </c>
      <c r="D88" s="23" t="s">
        <v>1187</v>
      </c>
      <c r="E88" s="23" t="s">
        <v>8163</v>
      </c>
      <c r="F88" s="24">
        <v>2034</v>
      </c>
      <c r="G88" s="23">
        <v>88</v>
      </c>
      <c r="H88" s="23" t="s">
        <v>8076</v>
      </c>
      <c r="I88" s="24">
        <v>13000</v>
      </c>
      <c r="J88" s="23" t="s">
        <v>4935</v>
      </c>
      <c r="K88" s="25" t="s">
        <v>4426</v>
      </c>
      <c r="L88" s="23" t="s">
        <v>6841</v>
      </c>
      <c r="M88" s="23"/>
    </row>
    <row r="89" spans="1:13" ht="51">
      <c r="A89" s="27">
        <v>87</v>
      </c>
      <c r="B89" s="23" t="s">
        <v>18839</v>
      </c>
      <c r="C89" s="23" t="s">
        <v>3279</v>
      </c>
      <c r="D89" s="23" t="s">
        <v>1162</v>
      </c>
      <c r="E89" s="23">
        <v>1</v>
      </c>
      <c r="F89" s="24">
        <v>1600</v>
      </c>
      <c r="G89" s="23">
        <v>1676</v>
      </c>
      <c r="H89" s="23" t="s">
        <v>2161</v>
      </c>
      <c r="I89" s="24">
        <v>0</v>
      </c>
      <c r="J89" s="23" t="s">
        <v>4935</v>
      </c>
      <c r="K89" s="25" t="s">
        <v>4426</v>
      </c>
      <c r="L89" s="23" t="s">
        <v>11030</v>
      </c>
      <c r="M89" s="23"/>
    </row>
    <row r="90" spans="1:13" ht="38.25">
      <c r="A90" s="27">
        <v>88</v>
      </c>
      <c r="B90" s="23" t="s">
        <v>6184</v>
      </c>
      <c r="C90" s="23" t="s">
        <v>6874</v>
      </c>
      <c r="D90" s="23" t="s">
        <v>1187</v>
      </c>
      <c r="E90" s="23" t="s">
        <v>8163</v>
      </c>
      <c r="F90" s="24">
        <v>1034</v>
      </c>
      <c r="G90" s="23">
        <v>48</v>
      </c>
      <c r="H90" s="23" t="s">
        <v>8076</v>
      </c>
      <c r="I90" s="24">
        <v>8000</v>
      </c>
      <c r="J90" s="23" t="s">
        <v>4935</v>
      </c>
      <c r="K90" s="25" t="s">
        <v>4426</v>
      </c>
      <c r="L90" s="23" t="s">
        <v>6185</v>
      </c>
      <c r="M90" s="23"/>
    </row>
    <row r="91" spans="1:13" ht="38.25">
      <c r="A91" s="27">
        <v>89</v>
      </c>
      <c r="B91" s="23" t="s">
        <v>6186</v>
      </c>
      <c r="C91" s="23" t="s">
        <v>6874</v>
      </c>
      <c r="D91" s="23" t="s">
        <v>1187</v>
      </c>
      <c r="E91" s="23" t="s">
        <v>8163</v>
      </c>
      <c r="F91" s="24">
        <v>1034</v>
      </c>
      <c r="G91" s="23">
        <v>40</v>
      </c>
      <c r="H91" s="23" t="s">
        <v>8076</v>
      </c>
      <c r="I91" s="24">
        <v>7000</v>
      </c>
      <c r="J91" s="23" t="s">
        <v>4935</v>
      </c>
      <c r="K91" s="25" t="s">
        <v>4426</v>
      </c>
      <c r="L91" s="23" t="s">
        <v>6185</v>
      </c>
      <c r="M91" s="23"/>
    </row>
    <row r="92" spans="1:13" ht="38.25">
      <c r="A92" s="27">
        <v>90</v>
      </c>
      <c r="B92" s="23" t="s">
        <v>6187</v>
      </c>
      <c r="C92" s="23" t="s">
        <v>6874</v>
      </c>
      <c r="D92" s="23" t="s">
        <v>1187</v>
      </c>
      <c r="E92" s="23" t="s">
        <v>8163</v>
      </c>
      <c r="F92" s="24">
        <v>1034</v>
      </c>
      <c r="G92" s="23">
        <v>44</v>
      </c>
      <c r="H92" s="23" t="s">
        <v>8076</v>
      </c>
      <c r="I92" s="24">
        <v>8000</v>
      </c>
      <c r="J92" s="23" t="s">
        <v>4935</v>
      </c>
      <c r="K92" s="25" t="s">
        <v>4426</v>
      </c>
      <c r="L92" s="23" t="s">
        <v>6185</v>
      </c>
      <c r="M92" s="23"/>
    </row>
    <row r="93" spans="1:13" ht="38.25">
      <c r="A93" s="27">
        <v>91</v>
      </c>
      <c r="B93" s="23" t="s">
        <v>260</v>
      </c>
      <c r="C93" s="23" t="s">
        <v>6874</v>
      </c>
      <c r="D93" s="23" t="s">
        <v>1187</v>
      </c>
      <c r="E93" s="23" t="s">
        <v>8163</v>
      </c>
      <c r="F93" s="24">
        <v>2034</v>
      </c>
      <c r="G93" s="23">
        <v>92</v>
      </c>
      <c r="H93" s="23" t="s">
        <v>8076</v>
      </c>
      <c r="I93" s="24">
        <v>13000</v>
      </c>
      <c r="J93" s="23" t="s">
        <v>4935</v>
      </c>
      <c r="K93" s="25" t="s">
        <v>4426</v>
      </c>
      <c r="L93" s="23" t="s">
        <v>6185</v>
      </c>
      <c r="M93" s="23"/>
    </row>
    <row r="94" spans="1:13" ht="51">
      <c r="A94" s="27">
        <v>92</v>
      </c>
      <c r="B94" s="23" t="s">
        <v>12080</v>
      </c>
      <c r="C94" s="23" t="s">
        <v>12081</v>
      </c>
      <c r="D94" s="23" t="s">
        <v>1162</v>
      </c>
      <c r="E94" s="23">
        <v>1</v>
      </c>
      <c r="F94" s="24">
        <v>630</v>
      </c>
      <c r="G94" s="23">
        <v>516</v>
      </c>
      <c r="H94" s="23" t="s">
        <v>2161</v>
      </c>
      <c r="I94" s="24">
        <v>0</v>
      </c>
      <c r="J94" s="27" t="s">
        <v>2724</v>
      </c>
      <c r="K94" s="25" t="s">
        <v>4426</v>
      </c>
      <c r="L94" s="23" t="s">
        <v>12082</v>
      </c>
      <c r="M94" s="23"/>
    </row>
    <row r="95" spans="1:13" ht="51">
      <c r="A95" s="27">
        <v>93</v>
      </c>
      <c r="B95" s="23" t="s">
        <v>11011</v>
      </c>
      <c r="C95" s="23" t="s">
        <v>11012</v>
      </c>
      <c r="D95" s="23" t="s">
        <v>1162</v>
      </c>
      <c r="E95" s="23">
        <v>1</v>
      </c>
      <c r="F95" s="24">
        <v>830</v>
      </c>
      <c r="G95" s="23">
        <v>280</v>
      </c>
      <c r="H95" s="23" t="s">
        <v>8087</v>
      </c>
      <c r="I95" s="24">
        <v>0</v>
      </c>
      <c r="J95" s="27" t="s">
        <v>2724</v>
      </c>
      <c r="K95" s="25" t="s">
        <v>4426</v>
      </c>
      <c r="L95" s="23" t="s">
        <v>11013</v>
      </c>
      <c r="M95" s="23"/>
    </row>
    <row r="96" spans="1:13" ht="38.25">
      <c r="A96" s="27">
        <v>94</v>
      </c>
      <c r="B96" s="23" t="s">
        <v>10215</v>
      </c>
      <c r="C96" s="23" t="s">
        <v>10216</v>
      </c>
      <c r="D96" s="23" t="s">
        <v>1421</v>
      </c>
      <c r="E96" s="23">
        <v>1</v>
      </c>
      <c r="F96" s="24">
        <v>500</v>
      </c>
      <c r="G96" s="23">
        <v>312</v>
      </c>
      <c r="H96" s="23" t="s">
        <v>8087</v>
      </c>
      <c r="I96" s="24">
        <v>0</v>
      </c>
      <c r="J96" s="23" t="s">
        <v>5629</v>
      </c>
      <c r="K96" s="25" t="s">
        <v>4426</v>
      </c>
      <c r="L96" s="23" t="s">
        <v>3299</v>
      </c>
      <c r="M96" s="23"/>
    </row>
    <row r="97" spans="1:13" ht="25.5">
      <c r="A97" s="27">
        <v>95</v>
      </c>
      <c r="B97" s="23" t="s">
        <v>7777</v>
      </c>
      <c r="C97" s="23" t="s">
        <v>7778</v>
      </c>
      <c r="D97" s="23" t="s">
        <v>1187</v>
      </c>
      <c r="E97" s="23">
        <v>1</v>
      </c>
      <c r="F97" s="24">
        <v>64000</v>
      </c>
      <c r="G97" s="23">
        <v>72</v>
      </c>
      <c r="H97" s="23" t="s">
        <v>3449</v>
      </c>
      <c r="I97" s="24">
        <v>7000</v>
      </c>
      <c r="J97" s="23" t="s">
        <v>36</v>
      </c>
      <c r="K97" s="25" t="s">
        <v>7779</v>
      </c>
      <c r="L97" s="23" t="s">
        <v>12952</v>
      </c>
      <c r="M97" s="23"/>
    </row>
    <row r="98" spans="1:13" ht="51">
      <c r="A98" s="27">
        <v>96</v>
      </c>
      <c r="B98" s="23" t="s">
        <v>7780</v>
      </c>
      <c r="C98" s="23" t="s">
        <v>7755</v>
      </c>
      <c r="D98" s="23" t="s">
        <v>1187</v>
      </c>
      <c r="E98" s="23" t="s">
        <v>8163</v>
      </c>
      <c r="F98" s="24">
        <v>3100</v>
      </c>
      <c r="G98" s="23">
        <v>96</v>
      </c>
      <c r="H98" s="23" t="s">
        <v>8076</v>
      </c>
      <c r="I98" s="24">
        <v>14000</v>
      </c>
      <c r="J98" s="23" t="s">
        <v>1188</v>
      </c>
      <c r="K98" s="129" t="s">
        <v>7779</v>
      </c>
      <c r="L98" s="23" t="s">
        <v>7756</v>
      </c>
      <c r="M98" s="23"/>
    </row>
    <row r="99" spans="1:13" ht="51">
      <c r="A99" s="27">
        <v>97</v>
      </c>
      <c r="B99" s="23" t="s">
        <v>7757</v>
      </c>
      <c r="C99" s="23" t="s">
        <v>7778</v>
      </c>
      <c r="D99" s="23" t="s">
        <v>1187</v>
      </c>
      <c r="E99" s="23">
        <v>1</v>
      </c>
      <c r="F99" s="24">
        <v>5200</v>
      </c>
      <c r="G99" s="23">
        <v>68</v>
      </c>
      <c r="H99" s="23" t="s">
        <v>8076</v>
      </c>
      <c r="I99" s="24">
        <v>10000</v>
      </c>
      <c r="J99" s="23" t="s">
        <v>36</v>
      </c>
      <c r="K99" s="129" t="s">
        <v>7779</v>
      </c>
      <c r="L99" s="23" t="s">
        <v>7758</v>
      </c>
      <c r="M99" s="23"/>
    </row>
    <row r="100" spans="1:13" ht="63.75">
      <c r="A100" s="27">
        <v>98</v>
      </c>
      <c r="B100" s="23" t="s">
        <v>8835</v>
      </c>
      <c r="C100" s="23" t="s">
        <v>7778</v>
      </c>
      <c r="D100" s="23" t="s">
        <v>1187</v>
      </c>
      <c r="E100" s="23">
        <v>1</v>
      </c>
      <c r="F100" s="24">
        <v>5200</v>
      </c>
      <c r="G100" s="23">
        <v>36</v>
      </c>
      <c r="H100" s="23" t="s">
        <v>8076</v>
      </c>
      <c r="I100" s="24">
        <v>7000</v>
      </c>
      <c r="J100" s="23" t="s">
        <v>36</v>
      </c>
      <c r="K100" s="129" t="s">
        <v>7779</v>
      </c>
      <c r="L100" s="23" t="s">
        <v>7758</v>
      </c>
      <c r="M100" s="23"/>
    </row>
    <row r="101" spans="1:13" ht="25.5">
      <c r="A101" s="27">
        <v>99</v>
      </c>
      <c r="B101" s="23" t="s">
        <v>8858</v>
      </c>
      <c r="C101" s="23" t="s">
        <v>7778</v>
      </c>
      <c r="D101" s="23" t="s">
        <v>1187</v>
      </c>
      <c r="E101" s="23">
        <v>1</v>
      </c>
      <c r="F101" s="24">
        <v>35000</v>
      </c>
      <c r="G101" s="23">
        <v>336</v>
      </c>
      <c r="H101" s="23" t="s">
        <v>8076</v>
      </c>
      <c r="I101" s="24">
        <v>0</v>
      </c>
      <c r="J101" s="23" t="s">
        <v>36</v>
      </c>
      <c r="K101" s="129" t="s">
        <v>7779</v>
      </c>
      <c r="L101" s="23" t="s">
        <v>6697</v>
      </c>
      <c r="M101" s="23"/>
    </row>
    <row r="102" spans="1:13" ht="114.75">
      <c r="A102" s="27">
        <v>100</v>
      </c>
      <c r="B102" s="23" t="s">
        <v>8853</v>
      </c>
      <c r="C102" s="23" t="s">
        <v>8854</v>
      </c>
      <c r="D102" s="23" t="s">
        <v>1187</v>
      </c>
      <c r="E102" s="23">
        <v>1</v>
      </c>
      <c r="F102" s="24">
        <v>1150</v>
      </c>
      <c r="G102" s="23">
        <v>284</v>
      </c>
      <c r="H102" s="23" t="s">
        <v>8087</v>
      </c>
      <c r="I102" s="24">
        <v>39000</v>
      </c>
      <c r="J102" s="23" t="s">
        <v>60</v>
      </c>
      <c r="K102" s="25" t="s">
        <v>7779</v>
      </c>
      <c r="L102" s="23" t="s">
        <v>8855</v>
      </c>
      <c r="M102" s="23"/>
    </row>
    <row r="103" spans="1:13" ht="51">
      <c r="A103" s="27">
        <v>101</v>
      </c>
      <c r="B103" s="23" t="s">
        <v>4628</v>
      </c>
      <c r="C103" s="23" t="s">
        <v>4629</v>
      </c>
      <c r="D103" s="23" t="s">
        <v>1187</v>
      </c>
      <c r="E103" s="23">
        <v>1</v>
      </c>
      <c r="F103" s="24">
        <v>5800</v>
      </c>
      <c r="G103" s="23">
        <v>128</v>
      </c>
      <c r="H103" s="23" t="s">
        <v>8076</v>
      </c>
      <c r="I103" s="24">
        <v>17000</v>
      </c>
      <c r="J103" s="23" t="s">
        <v>36</v>
      </c>
      <c r="K103" s="25" t="s">
        <v>7779</v>
      </c>
      <c r="L103" s="23" t="s">
        <v>4630</v>
      </c>
      <c r="M103" s="23"/>
    </row>
    <row r="104" spans="1:13" ht="63.75">
      <c r="A104" s="27">
        <v>102</v>
      </c>
      <c r="B104" s="23" t="s">
        <v>5689</v>
      </c>
      <c r="C104" s="23" t="s">
        <v>6874</v>
      </c>
      <c r="D104" s="23" t="s">
        <v>1187</v>
      </c>
      <c r="E104" s="23" t="s">
        <v>8163</v>
      </c>
      <c r="F104" s="24">
        <v>10000</v>
      </c>
      <c r="G104" s="23">
        <v>132</v>
      </c>
      <c r="H104" s="23" t="s">
        <v>8076</v>
      </c>
      <c r="I104" s="24">
        <v>14000</v>
      </c>
      <c r="J104" s="23" t="s">
        <v>4935</v>
      </c>
      <c r="K104" s="25" t="s">
        <v>7779</v>
      </c>
      <c r="L104" s="23" t="s">
        <v>5690</v>
      </c>
      <c r="M104" s="23"/>
    </row>
    <row r="105" spans="1:13" ht="63.75">
      <c r="A105" s="27">
        <v>103</v>
      </c>
      <c r="B105" s="23" t="s">
        <v>5691</v>
      </c>
      <c r="C105" s="23" t="s">
        <v>5692</v>
      </c>
      <c r="D105" s="23" t="s">
        <v>1162</v>
      </c>
      <c r="E105" s="23">
        <v>1</v>
      </c>
      <c r="F105" s="24">
        <v>700</v>
      </c>
      <c r="G105" s="23">
        <v>432</v>
      </c>
      <c r="H105" s="23" t="s">
        <v>8087</v>
      </c>
      <c r="I105" s="24">
        <v>0</v>
      </c>
      <c r="J105" s="23" t="s">
        <v>1193</v>
      </c>
      <c r="K105" s="25" t="s">
        <v>7779</v>
      </c>
      <c r="L105" s="23" t="s">
        <v>5690</v>
      </c>
      <c r="M105" s="23"/>
    </row>
    <row r="106" spans="1:13" ht="63.75">
      <c r="A106" s="27">
        <v>104</v>
      </c>
      <c r="B106" s="23" t="s">
        <v>5693</v>
      </c>
      <c r="C106" s="23" t="s">
        <v>5692</v>
      </c>
      <c r="D106" s="23" t="s">
        <v>1162</v>
      </c>
      <c r="E106" s="23">
        <v>1</v>
      </c>
      <c r="F106" s="24">
        <v>700</v>
      </c>
      <c r="G106" s="23">
        <v>336</v>
      </c>
      <c r="H106" s="23" t="s">
        <v>8087</v>
      </c>
      <c r="I106" s="24">
        <v>0</v>
      </c>
      <c r="J106" s="23" t="s">
        <v>1193</v>
      </c>
      <c r="K106" s="29" t="s">
        <v>7779</v>
      </c>
      <c r="L106" s="23" t="s">
        <v>5690</v>
      </c>
      <c r="M106" s="23"/>
    </row>
    <row r="107" spans="1:13" ht="63.75">
      <c r="A107" s="27">
        <v>105</v>
      </c>
      <c r="B107" s="23" t="s">
        <v>1077</v>
      </c>
      <c r="C107" s="23" t="s">
        <v>5692</v>
      </c>
      <c r="D107" s="23" t="s">
        <v>1162</v>
      </c>
      <c r="E107" s="23">
        <v>1</v>
      </c>
      <c r="F107" s="24">
        <v>1000</v>
      </c>
      <c r="G107" s="23">
        <v>304</v>
      </c>
      <c r="H107" s="23" t="s">
        <v>2161</v>
      </c>
      <c r="I107" s="24">
        <v>0</v>
      </c>
      <c r="J107" s="23" t="s">
        <v>1193</v>
      </c>
      <c r="K107" s="25" t="s">
        <v>7779</v>
      </c>
      <c r="L107" s="23" t="s">
        <v>5690</v>
      </c>
      <c r="M107" s="23"/>
    </row>
    <row r="108" spans="1:13" ht="51">
      <c r="A108" s="27">
        <v>106</v>
      </c>
      <c r="B108" s="23" t="s">
        <v>4504</v>
      </c>
      <c r="C108" s="23" t="s">
        <v>4502</v>
      </c>
      <c r="D108" s="23" t="s">
        <v>4473</v>
      </c>
      <c r="E108" s="23">
        <v>1</v>
      </c>
      <c r="F108" s="24">
        <v>1800</v>
      </c>
      <c r="G108" s="23">
        <v>1668</v>
      </c>
      <c r="H108" s="23" t="s">
        <v>2161</v>
      </c>
      <c r="I108" s="24">
        <v>0</v>
      </c>
      <c r="J108" s="23" t="s">
        <v>1188</v>
      </c>
      <c r="K108" s="25" t="s">
        <v>7779</v>
      </c>
      <c r="L108" s="23" t="s">
        <v>12952</v>
      </c>
      <c r="M108" s="23"/>
    </row>
    <row r="109" spans="1:13" ht="38.25">
      <c r="A109" s="27">
        <v>107</v>
      </c>
      <c r="B109" s="23" t="s">
        <v>241</v>
      </c>
      <c r="C109" s="24" t="s">
        <v>242</v>
      </c>
      <c r="D109" s="23" t="s">
        <v>1162</v>
      </c>
      <c r="E109" s="23">
        <v>1</v>
      </c>
      <c r="F109" s="24">
        <v>500</v>
      </c>
      <c r="G109" s="23">
        <v>264</v>
      </c>
      <c r="H109" s="23" t="s">
        <v>8087</v>
      </c>
      <c r="I109" s="24">
        <v>90000</v>
      </c>
      <c r="J109" s="23" t="s">
        <v>36</v>
      </c>
      <c r="K109" s="25" t="s">
        <v>7779</v>
      </c>
      <c r="L109" s="23" t="s">
        <v>4359</v>
      </c>
      <c r="M109" s="23"/>
    </row>
    <row r="110" spans="1:13" ht="51">
      <c r="A110" s="27">
        <v>108</v>
      </c>
      <c r="B110" s="23" t="s">
        <v>4621</v>
      </c>
      <c r="C110" s="23" t="s">
        <v>4617</v>
      </c>
      <c r="D110" s="23" t="s">
        <v>1187</v>
      </c>
      <c r="E110" s="23">
        <v>1</v>
      </c>
      <c r="F110" s="24">
        <v>2560</v>
      </c>
      <c r="G110" s="23">
        <v>208</v>
      </c>
      <c r="H110" s="23" t="s">
        <v>8076</v>
      </c>
      <c r="I110" s="24">
        <v>24000</v>
      </c>
      <c r="J110" s="23" t="s">
        <v>4935</v>
      </c>
      <c r="K110" s="25" t="s">
        <v>7779</v>
      </c>
      <c r="L110" s="23" t="s">
        <v>9748</v>
      </c>
      <c r="M110" s="23"/>
    </row>
    <row r="111" spans="1:13" ht="76.5">
      <c r="A111" s="27">
        <v>109</v>
      </c>
      <c r="B111" s="23" t="s">
        <v>5716</v>
      </c>
      <c r="C111" s="23" t="s">
        <v>5717</v>
      </c>
      <c r="D111" s="23" t="s">
        <v>1162</v>
      </c>
      <c r="E111" s="23">
        <v>1</v>
      </c>
      <c r="F111" s="24">
        <v>1000</v>
      </c>
      <c r="G111" s="23">
        <v>912</v>
      </c>
      <c r="H111" s="23" t="s">
        <v>2161</v>
      </c>
      <c r="I111" s="24">
        <v>219000</v>
      </c>
      <c r="J111" s="23" t="s">
        <v>36</v>
      </c>
      <c r="K111" s="25" t="s">
        <v>7779</v>
      </c>
      <c r="L111" s="23" t="s">
        <v>5718</v>
      </c>
      <c r="M111" s="23"/>
    </row>
    <row r="112" spans="1:13" ht="63.75">
      <c r="A112" s="27">
        <v>110</v>
      </c>
      <c r="B112" s="23" t="s">
        <v>5719</v>
      </c>
      <c r="C112" s="23" t="s">
        <v>4502</v>
      </c>
      <c r="D112" s="23" t="s">
        <v>4473</v>
      </c>
      <c r="E112" s="23">
        <v>1</v>
      </c>
      <c r="F112" s="24">
        <v>900</v>
      </c>
      <c r="G112" s="23">
        <v>1044</v>
      </c>
      <c r="H112" s="23" t="s">
        <v>2161</v>
      </c>
      <c r="I112" s="24">
        <v>0</v>
      </c>
      <c r="J112" s="23" t="s">
        <v>1188</v>
      </c>
      <c r="K112" s="25" t="s">
        <v>7779</v>
      </c>
      <c r="L112" s="23" t="s">
        <v>5720</v>
      </c>
      <c r="M112" s="23"/>
    </row>
    <row r="113" spans="1:13" ht="63.75">
      <c r="A113" s="27">
        <v>111</v>
      </c>
      <c r="B113" s="23" t="s">
        <v>1368</v>
      </c>
      <c r="C113" s="23" t="s">
        <v>4502</v>
      </c>
      <c r="D113" s="23" t="s">
        <v>4473</v>
      </c>
      <c r="E113" s="23">
        <v>1</v>
      </c>
      <c r="F113" s="24">
        <v>900</v>
      </c>
      <c r="G113" s="23">
        <v>1320</v>
      </c>
      <c r="H113" s="23" t="s">
        <v>2161</v>
      </c>
      <c r="I113" s="24">
        <v>0</v>
      </c>
      <c r="J113" s="23" t="s">
        <v>1188</v>
      </c>
      <c r="K113" s="25" t="s">
        <v>7779</v>
      </c>
      <c r="L113" s="23" t="s">
        <v>5720</v>
      </c>
      <c r="M113" s="23"/>
    </row>
    <row r="114" spans="1:13" ht="51">
      <c r="A114" s="27">
        <v>112</v>
      </c>
      <c r="B114" s="23" t="s">
        <v>1369</v>
      </c>
      <c r="C114" s="23" t="s">
        <v>1370</v>
      </c>
      <c r="D114" s="23" t="s">
        <v>1162</v>
      </c>
      <c r="E114" s="23">
        <v>1</v>
      </c>
      <c r="F114" s="24">
        <v>1150</v>
      </c>
      <c r="G114" s="23">
        <v>896</v>
      </c>
      <c r="H114" s="23" t="s">
        <v>2161</v>
      </c>
      <c r="I114" s="24">
        <v>0</v>
      </c>
      <c r="J114" s="23" t="s">
        <v>1188</v>
      </c>
      <c r="K114" s="25" t="s">
        <v>7779</v>
      </c>
      <c r="L114" s="23" t="s">
        <v>11030</v>
      </c>
      <c r="M114" s="23"/>
    </row>
    <row r="115" spans="1:13" ht="25.5">
      <c r="A115" s="27">
        <v>113</v>
      </c>
      <c r="B115" s="23" t="s">
        <v>11856</v>
      </c>
      <c r="C115" s="23" t="s">
        <v>11857</v>
      </c>
      <c r="D115" s="23" t="s">
        <v>1187</v>
      </c>
      <c r="E115" s="23" t="s">
        <v>8163</v>
      </c>
      <c r="F115" s="24">
        <v>534</v>
      </c>
      <c r="G115" s="23">
        <v>308</v>
      </c>
      <c r="H115" s="23" t="s">
        <v>2161</v>
      </c>
      <c r="I115" s="24">
        <v>54000</v>
      </c>
      <c r="J115" s="23" t="s">
        <v>11251</v>
      </c>
      <c r="K115" s="25" t="s">
        <v>7779</v>
      </c>
      <c r="L115" s="23" t="s">
        <v>11030</v>
      </c>
      <c r="M115" s="23"/>
    </row>
    <row r="116" spans="1:13" ht="63.75">
      <c r="A116" s="27">
        <v>114</v>
      </c>
      <c r="B116" s="23" t="s">
        <v>1371</v>
      </c>
      <c r="C116" s="23" t="s">
        <v>5692</v>
      </c>
      <c r="D116" s="23" t="s">
        <v>1162</v>
      </c>
      <c r="E116" s="23">
        <v>1</v>
      </c>
      <c r="F116" s="24">
        <v>700</v>
      </c>
      <c r="G116" s="23">
        <v>664</v>
      </c>
      <c r="H116" s="23" t="s">
        <v>2161</v>
      </c>
      <c r="I116" s="24">
        <v>0</v>
      </c>
      <c r="J116" s="23" t="s">
        <v>1193</v>
      </c>
      <c r="K116" s="25" t="s">
        <v>7779</v>
      </c>
      <c r="L116" s="23" t="s">
        <v>1372</v>
      </c>
      <c r="M116" s="23"/>
    </row>
    <row r="117" spans="1:13" ht="102">
      <c r="A117" s="27">
        <v>115</v>
      </c>
      <c r="B117" s="23" t="s">
        <v>5779</v>
      </c>
      <c r="C117" s="23" t="s">
        <v>4948</v>
      </c>
      <c r="D117" s="23" t="s">
        <v>1187</v>
      </c>
      <c r="E117" s="23" t="s">
        <v>8163</v>
      </c>
      <c r="F117" s="24">
        <v>5034</v>
      </c>
      <c r="G117" s="23">
        <v>484</v>
      </c>
      <c r="H117" s="23" t="s">
        <v>8087</v>
      </c>
      <c r="I117" s="24">
        <v>32000</v>
      </c>
      <c r="J117" s="27" t="s">
        <v>1188</v>
      </c>
      <c r="K117" s="29" t="s">
        <v>7779</v>
      </c>
      <c r="L117" s="23" t="s">
        <v>9748</v>
      </c>
      <c r="M117" s="25"/>
    </row>
    <row r="118" spans="1:13" ht="89.25">
      <c r="A118" s="27">
        <v>116</v>
      </c>
      <c r="B118" s="23" t="s">
        <v>4660</v>
      </c>
      <c r="C118" s="23" t="s">
        <v>4948</v>
      </c>
      <c r="D118" s="23" t="s">
        <v>1187</v>
      </c>
      <c r="E118" s="23" t="s">
        <v>8163</v>
      </c>
      <c r="F118" s="24">
        <v>5034</v>
      </c>
      <c r="G118" s="23">
        <v>256</v>
      </c>
      <c r="H118" s="23" t="s">
        <v>8087</v>
      </c>
      <c r="I118" s="24">
        <v>22000</v>
      </c>
      <c r="J118" s="27" t="s">
        <v>1188</v>
      </c>
      <c r="K118" s="29" t="s">
        <v>7779</v>
      </c>
      <c r="L118" s="23" t="s">
        <v>5718</v>
      </c>
      <c r="M118" s="25"/>
    </row>
    <row r="119" spans="1:13" ht="38.25">
      <c r="A119" s="27">
        <v>117</v>
      </c>
      <c r="B119" s="23" t="s">
        <v>6861</v>
      </c>
      <c r="C119" s="23" t="s">
        <v>6862</v>
      </c>
      <c r="D119" s="23" t="s">
        <v>1187</v>
      </c>
      <c r="E119" s="23" t="s">
        <v>8163</v>
      </c>
      <c r="F119" s="24">
        <v>20034</v>
      </c>
      <c r="G119" s="23">
        <v>224</v>
      </c>
      <c r="H119" s="23" t="s">
        <v>8076</v>
      </c>
      <c r="I119" s="24">
        <v>24000</v>
      </c>
      <c r="J119" s="27" t="s">
        <v>1188</v>
      </c>
      <c r="K119" s="29" t="s">
        <v>7779</v>
      </c>
      <c r="L119" s="23" t="s">
        <v>9748</v>
      </c>
      <c r="M119" s="25"/>
    </row>
    <row r="120" spans="1:13" ht="89.25">
      <c r="A120" s="27">
        <v>118</v>
      </c>
      <c r="B120" s="23" t="s">
        <v>6863</v>
      </c>
      <c r="C120" s="23" t="s">
        <v>6864</v>
      </c>
      <c r="D120" s="23" t="s">
        <v>1187</v>
      </c>
      <c r="E120" s="23" t="s">
        <v>8163</v>
      </c>
      <c r="F120" s="24">
        <v>5034</v>
      </c>
      <c r="G120" s="23">
        <v>152</v>
      </c>
      <c r="H120" s="23" t="s">
        <v>8076</v>
      </c>
      <c r="I120" s="24">
        <v>14000</v>
      </c>
      <c r="J120" s="27" t="s">
        <v>1188</v>
      </c>
      <c r="K120" s="29" t="s">
        <v>7779</v>
      </c>
      <c r="L120" s="23" t="s">
        <v>9748</v>
      </c>
      <c r="M120" s="25"/>
    </row>
    <row r="121" spans="1:13" ht="63.75">
      <c r="A121" s="27">
        <v>119</v>
      </c>
      <c r="B121" s="23" t="s">
        <v>6865</v>
      </c>
      <c r="C121" s="23" t="s">
        <v>6866</v>
      </c>
      <c r="D121" s="23" t="s">
        <v>1187</v>
      </c>
      <c r="E121" s="23" t="s">
        <v>8163</v>
      </c>
      <c r="F121" s="24">
        <v>5034</v>
      </c>
      <c r="G121" s="23">
        <v>168</v>
      </c>
      <c r="H121" s="23" t="s">
        <v>8076</v>
      </c>
      <c r="I121" s="24">
        <v>16000</v>
      </c>
      <c r="J121" s="27" t="s">
        <v>1188</v>
      </c>
      <c r="K121" s="29" t="s">
        <v>7779</v>
      </c>
      <c r="L121" s="23" t="s">
        <v>9748</v>
      </c>
      <c r="M121" s="25"/>
    </row>
    <row r="122" spans="1:13" ht="38.25">
      <c r="A122" s="27">
        <v>120</v>
      </c>
      <c r="B122" s="23" t="s">
        <v>6867</v>
      </c>
      <c r="C122" s="23" t="s">
        <v>2744</v>
      </c>
      <c r="D122" s="23" t="s">
        <v>1187</v>
      </c>
      <c r="E122" s="23">
        <v>1</v>
      </c>
      <c r="F122" s="24">
        <v>2370</v>
      </c>
      <c r="G122" s="23">
        <v>440</v>
      </c>
      <c r="H122" s="23" t="s">
        <v>8087</v>
      </c>
      <c r="I122" s="24">
        <v>43000</v>
      </c>
      <c r="J122" s="23" t="s">
        <v>4935</v>
      </c>
      <c r="K122" s="29" t="s">
        <v>7779</v>
      </c>
      <c r="L122" s="23" t="s">
        <v>9748</v>
      </c>
      <c r="M122" s="23"/>
    </row>
    <row r="123" spans="1:13" ht="51">
      <c r="A123" s="27">
        <v>121</v>
      </c>
      <c r="B123" s="23" t="s">
        <v>6868</v>
      </c>
      <c r="C123" s="23" t="s">
        <v>5762</v>
      </c>
      <c r="D123" s="23" t="s">
        <v>1187</v>
      </c>
      <c r="E123" s="23">
        <v>1</v>
      </c>
      <c r="F123" s="24">
        <v>2550</v>
      </c>
      <c r="G123" s="23">
        <v>152</v>
      </c>
      <c r="H123" s="23" t="s">
        <v>8076</v>
      </c>
      <c r="I123" s="24">
        <v>18000</v>
      </c>
      <c r="J123" s="23" t="s">
        <v>4935</v>
      </c>
      <c r="K123" s="29" t="s">
        <v>7779</v>
      </c>
      <c r="L123" s="23" t="s">
        <v>7538</v>
      </c>
      <c r="M123" s="23" t="s">
        <v>5763</v>
      </c>
    </row>
    <row r="124" spans="1:13" ht="63.75">
      <c r="A124" s="27">
        <v>122</v>
      </c>
      <c r="B124" s="23" t="s">
        <v>5764</v>
      </c>
      <c r="C124" s="23" t="s">
        <v>5765</v>
      </c>
      <c r="D124" s="23" t="s">
        <v>1162</v>
      </c>
      <c r="E124" s="23">
        <v>1</v>
      </c>
      <c r="F124" s="24">
        <v>300</v>
      </c>
      <c r="G124" s="23">
        <v>756</v>
      </c>
      <c r="H124" s="23" t="s">
        <v>3703</v>
      </c>
      <c r="I124" s="24">
        <v>0</v>
      </c>
      <c r="J124" s="23" t="s">
        <v>1188</v>
      </c>
      <c r="K124" s="25" t="s">
        <v>7779</v>
      </c>
      <c r="L124" s="23" t="s">
        <v>5766</v>
      </c>
      <c r="M124" s="23"/>
    </row>
    <row r="125" spans="1:13" ht="38.25">
      <c r="A125" s="27">
        <v>123</v>
      </c>
      <c r="B125" s="23" t="s">
        <v>5767</v>
      </c>
      <c r="C125" s="23" t="s">
        <v>5768</v>
      </c>
      <c r="D125" s="23" t="s">
        <v>1162</v>
      </c>
      <c r="E125" s="23">
        <v>1</v>
      </c>
      <c r="F125" s="24">
        <v>2000</v>
      </c>
      <c r="G125" s="23">
        <v>576</v>
      </c>
      <c r="H125" s="23" t="s">
        <v>2161</v>
      </c>
      <c r="I125" s="24">
        <v>0</v>
      </c>
      <c r="J125" s="23" t="s">
        <v>60</v>
      </c>
      <c r="K125" s="25" t="s">
        <v>7779</v>
      </c>
      <c r="L125" s="23" t="s">
        <v>5769</v>
      </c>
      <c r="M125" s="23"/>
    </row>
    <row r="126" spans="1:13" ht="51">
      <c r="A126" s="27">
        <v>124</v>
      </c>
      <c r="B126" s="23" t="s">
        <v>5770</v>
      </c>
      <c r="C126" s="23" t="s">
        <v>5771</v>
      </c>
      <c r="D126" s="23" t="s">
        <v>1162</v>
      </c>
      <c r="E126" s="23">
        <v>1</v>
      </c>
      <c r="F126" s="24">
        <v>200</v>
      </c>
      <c r="G126" s="23">
        <v>896</v>
      </c>
      <c r="H126" s="23" t="s">
        <v>2161</v>
      </c>
      <c r="I126" s="24">
        <v>232000</v>
      </c>
      <c r="J126" s="23" t="s">
        <v>36</v>
      </c>
      <c r="K126" s="25" t="s">
        <v>7779</v>
      </c>
      <c r="L126" s="23" t="s">
        <v>11030</v>
      </c>
      <c r="M126" s="23"/>
    </row>
    <row r="127" spans="1:13" ht="51">
      <c r="A127" s="27">
        <v>125</v>
      </c>
      <c r="B127" s="23" t="s">
        <v>5772</v>
      </c>
      <c r="C127" s="23" t="s">
        <v>5773</v>
      </c>
      <c r="D127" s="23" t="s">
        <v>1421</v>
      </c>
      <c r="E127" s="23">
        <v>1</v>
      </c>
      <c r="F127" s="24">
        <v>1000</v>
      </c>
      <c r="G127" s="23">
        <v>432</v>
      </c>
      <c r="H127" s="23" t="s">
        <v>2161</v>
      </c>
      <c r="I127" s="24">
        <v>0</v>
      </c>
      <c r="J127" s="23" t="s">
        <v>57</v>
      </c>
      <c r="K127" s="25" t="s">
        <v>7779</v>
      </c>
      <c r="L127" s="23" t="s">
        <v>319</v>
      </c>
      <c r="M127" s="23"/>
    </row>
    <row r="128" spans="1:13" ht="51">
      <c r="A128" s="27">
        <v>126</v>
      </c>
      <c r="B128" s="23" t="s">
        <v>6852</v>
      </c>
      <c r="C128" s="23" t="s">
        <v>6853</v>
      </c>
      <c r="D128" s="23" t="s">
        <v>1162</v>
      </c>
      <c r="E128" s="23">
        <v>1</v>
      </c>
      <c r="F128" s="24">
        <v>700</v>
      </c>
      <c r="G128" s="23">
        <v>172</v>
      </c>
      <c r="H128" s="23" t="s">
        <v>2161</v>
      </c>
      <c r="I128" s="24">
        <v>0</v>
      </c>
      <c r="J128" s="23" t="s">
        <v>70</v>
      </c>
      <c r="K128" s="25" t="s">
        <v>7779</v>
      </c>
      <c r="L128" s="23" t="s">
        <v>6854</v>
      </c>
      <c r="M128" s="23"/>
    </row>
    <row r="129" spans="1:13" ht="76.5">
      <c r="A129" s="27">
        <v>127</v>
      </c>
      <c r="B129" s="23" t="s">
        <v>6855</v>
      </c>
      <c r="C129" s="23" t="s">
        <v>6856</v>
      </c>
      <c r="D129" s="23" t="s">
        <v>1187</v>
      </c>
      <c r="E129" s="23" t="s">
        <v>8163</v>
      </c>
      <c r="F129" s="24">
        <v>1034</v>
      </c>
      <c r="G129" s="23">
        <v>672</v>
      </c>
      <c r="H129" s="23" t="s">
        <v>8087</v>
      </c>
      <c r="I129" s="24">
        <v>90000</v>
      </c>
      <c r="J129" s="23" t="s">
        <v>1188</v>
      </c>
      <c r="K129" s="25" t="s">
        <v>7779</v>
      </c>
      <c r="L129" s="23" t="s">
        <v>5690</v>
      </c>
      <c r="M129" s="23"/>
    </row>
    <row r="130" spans="1:13" ht="63.75">
      <c r="A130" s="27">
        <v>128</v>
      </c>
      <c r="B130" s="23" t="s">
        <v>6857</v>
      </c>
      <c r="C130" s="23" t="s">
        <v>10920</v>
      </c>
      <c r="D130" s="23" t="s">
        <v>4473</v>
      </c>
      <c r="E130" s="23">
        <v>1</v>
      </c>
      <c r="F130" s="24">
        <v>1000</v>
      </c>
      <c r="G130" s="23">
        <v>410</v>
      </c>
      <c r="H130" s="23" t="s">
        <v>2161</v>
      </c>
      <c r="I130" s="24">
        <v>0</v>
      </c>
      <c r="J130" s="23" t="s">
        <v>36</v>
      </c>
      <c r="K130" s="25" t="s">
        <v>7779</v>
      </c>
      <c r="L130" s="23" t="s">
        <v>5690</v>
      </c>
      <c r="M130" s="23"/>
    </row>
    <row r="131" spans="1:13" ht="63.75">
      <c r="A131" s="27">
        <v>129</v>
      </c>
      <c r="B131" s="23" t="s">
        <v>7934</v>
      </c>
      <c r="C131" s="23" t="s">
        <v>7935</v>
      </c>
      <c r="D131" s="23" t="s">
        <v>4425</v>
      </c>
      <c r="E131" s="23">
        <v>1</v>
      </c>
      <c r="F131" s="24">
        <v>2000</v>
      </c>
      <c r="G131" s="23">
        <v>268</v>
      </c>
      <c r="H131" s="23" t="s">
        <v>8087</v>
      </c>
      <c r="I131" s="24">
        <v>0</v>
      </c>
      <c r="J131" s="23" t="s">
        <v>60</v>
      </c>
      <c r="K131" s="25" t="s">
        <v>7779</v>
      </c>
      <c r="L131" s="23" t="s">
        <v>5690</v>
      </c>
      <c r="M131" s="23"/>
    </row>
    <row r="132" spans="1:13" ht="63.75">
      <c r="A132" s="27">
        <v>130</v>
      </c>
      <c r="B132" s="23" t="s">
        <v>7936</v>
      </c>
      <c r="C132" s="23" t="s">
        <v>7937</v>
      </c>
      <c r="D132" s="23" t="s">
        <v>1187</v>
      </c>
      <c r="E132" s="23" t="s">
        <v>8163</v>
      </c>
      <c r="F132" s="24">
        <v>970</v>
      </c>
      <c r="G132" s="23">
        <v>260</v>
      </c>
      <c r="H132" s="23" t="s">
        <v>8087</v>
      </c>
      <c r="I132" s="24">
        <v>51000</v>
      </c>
      <c r="J132" s="23" t="s">
        <v>6441</v>
      </c>
      <c r="K132" s="25" t="s">
        <v>7779</v>
      </c>
      <c r="L132" s="23" t="s">
        <v>6697</v>
      </c>
      <c r="M132" s="23"/>
    </row>
    <row r="133" spans="1:13" ht="51">
      <c r="A133" s="27">
        <v>131</v>
      </c>
      <c r="B133" s="23" t="s">
        <v>9053</v>
      </c>
      <c r="C133" s="23" t="s">
        <v>9054</v>
      </c>
      <c r="D133" s="23" t="s">
        <v>1187</v>
      </c>
      <c r="E133" s="23">
        <v>1</v>
      </c>
      <c r="F133" s="24">
        <v>740</v>
      </c>
      <c r="G133" s="23">
        <v>192</v>
      </c>
      <c r="H133" s="23" t="s">
        <v>8087</v>
      </c>
      <c r="I133" s="24">
        <v>33000</v>
      </c>
      <c r="J133" s="23" t="s">
        <v>60</v>
      </c>
      <c r="K133" s="25" t="s">
        <v>7779</v>
      </c>
      <c r="L133" s="23" t="s">
        <v>6697</v>
      </c>
      <c r="M133" s="23"/>
    </row>
    <row r="134" spans="1:13" ht="51">
      <c r="A134" s="27">
        <v>132</v>
      </c>
      <c r="B134" s="23" t="s">
        <v>6838</v>
      </c>
      <c r="C134" s="23" t="s">
        <v>6839</v>
      </c>
      <c r="D134" s="23" t="s">
        <v>1187</v>
      </c>
      <c r="E134" s="23">
        <v>1</v>
      </c>
      <c r="F134" s="24">
        <v>720</v>
      </c>
      <c r="G134" s="23">
        <v>412</v>
      </c>
      <c r="H134" s="23" t="s">
        <v>8087</v>
      </c>
      <c r="I134" s="24">
        <v>72000</v>
      </c>
      <c r="J134" s="23" t="s">
        <v>4935</v>
      </c>
      <c r="K134" s="25" t="s">
        <v>7779</v>
      </c>
      <c r="L134" s="23" t="s">
        <v>6697</v>
      </c>
      <c r="M134" s="23"/>
    </row>
    <row r="135" spans="1:13" ht="25.5">
      <c r="A135" s="27">
        <v>133</v>
      </c>
      <c r="B135" s="23" t="s">
        <v>1196</v>
      </c>
      <c r="C135" s="23" t="s">
        <v>6874</v>
      </c>
      <c r="D135" s="23" t="s">
        <v>1187</v>
      </c>
      <c r="E135" s="23" t="s">
        <v>8163</v>
      </c>
      <c r="F135" s="24">
        <v>2034</v>
      </c>
      <c r="G135" s="23">
        <v>148</v>
      </c>
      <c r="H135" s="23" t="s">
        <v>8076</v>
      </c>
      <c r="I135" s="24">
        <v>19000</v>
      </c>
      <c r="J135" s="23" t="s">
        <v>4935</v>
      </c>
      <c r="K135" s="25" t="s">
        <v>7779</v>
      </c>
      <c r="L135" s="23" t="s">
        <v>6697</v>
      </c>
      <c r="M135" s="23"/>
    </row>
    <row r="136" spans="1:13" ht="38.25">
      <c r="A136" s="27">
        <v>134</v>
      </c>
      <c r="B136" s="23" t="s">
        <v>6840</v>
      </c>
      <c r="C136" s="23" t="s">
        <v>6874</v>
      </c>
      <c r="D136" s="23" t="s">
        <v>1187</v>
      </c>
      <c r="E136" s="23" t="s">
        <v>8163</v>
      </c>
      <c r="F136" s="24">
        <v>1034</v>
      </c>
      <c r="G136" s="23">
        <v>136</v>
      </c>
      <c r="H136" s="23" t="s">
        <v>8076</v>
      </c>
      <c r="I136" s="24">
        <v>19000</v>
      </c>
      <c r="J136" s="23" t="s">
        <v>4935</v>
      </c>
      <c r="K136" s="25" t="s">
        <v>7779</v>
      </c>
      <c r="L136" s="23" t="s">
        <v>6697</v>
      </c>
      <c r="M136" s="23"/>
    </row>
    <row r="137" spans="1:13" ht="38.25">
      <c r="A137" s="27">
        <v>135</v>
      </c>
      <c r="B137" s="23" t="s">
        <v>6843</v>
      </c>
      <c r="C137" s="23" t="s">
        <v>6844</v>
      </c>
      <c r="D137" s="23" t="s">
        <v>1187</v>
      </c>
      <c r="E137" s="23">
        <v>1</v>
      </c>
      <c r="F137" s="24">
        <v>25000</v>
      </c>
      <c r="G137" s="23">
        <v>144</v>
      </c>
      <c r="H137" s="23" t="s">
        <v>8076</v>
      </c>
      <c r="I137" s="24">
        <v>10000</v>
      </c>
      <c r="J137" s="23" t="s">
        <v>4935</v>
      </c>
      <c r="K137" s="25" t="s">
        <v>7779</v>
      </c>
      <c r="L137" s="23" t="s">
        <v>6845</v>
      </c>
      <c r="M137" s="23"/>
    </row>
    <row r="138" spans="1:13" ht="25.5">
      <c r="A138" s="27">
        <v>136</v>
      </c>
      <c r="B138" s="23" t="s">
        <v>12152</v>
      </c>
      <c r="C138" s="23" t="s">
        <v>12153</v>
      </c>
      <c r="D138" s="23" t="s">
        <v>1187</v>
      </c>
      <c r="E138" s="23" t="s">
        <v>8163</v>
      </c>
      <c r="F138" s="24">
        <v>1034</v>
      </c>
      <c r="G138" s="23">
        <v>116</v>
      </c>
      <c r="H138" s="23" t="s">
        <v>8076</v>
      </c>
      <c r="I138" s="24">
        <v>17000</v>
      </c>
      <c r="J138" s="23" t="s">
        <v>4935</v>
      </c>
      <c r="K138" s="25" t="s">
        <v>7779</v>
      </c>
      <c r="L138" s="23" t="s">
        <v>9748</v>
      </c>
      <c r="M138" s="23" t="s">
        <v>6846</v>
      </c>
    </row>
    <row r="139" spans="1:13" ht="89.25">
      <c r="A139" s="27">
        <v>137</v>
      </c>
      <c r="B139" s="23" t="s">
        <v>6847</v>
      </c>
      <c r="C139" s="23" t="s">
        <v>10161</v>
      </c>
      <c r="D139" s="23" t="s">
        <v>1162</v>
      </c>
      <c r="E139" s="23">
        <v>1</v>
      </c>
      <c r="F139" s="24">
        <v>245</v>
      </c>
      <c r="G139" s="23">
        <v>1740</v>
      </c>
      <c r="H139" s="23" t="s">
        <v>2161</v>
      </c>
      <c r="I139" s="24">
        <v>0</v>
      </c>
      <c r="J139" s="23" t="s">
        <v>4935</v>
      </c>
      <c r="K139" s="25" t="s">
        <v>7779</v>
      </c>
      <c r="L139" s="23" t="s">
        <v>7538</v>
      </c>
      <c r="M139" s="23"/>
    </row>
    <row r="140" spans="1:13" ht="51">
      <c r="A140" s="27">
        <v>138</v>
      </c>
      <c r="B140" s="23" t="s">
        <v>10162</v>
      </c>
      <c r="C140" s="23" t="s">
        <v>3256</v>
      </c>
      <c r="D140" s="23" t="s">
        <v>1187</v>
      </c>
      <c r="E140" s="23">
        <v>1</v>
      </c>
      <c r="F140" s="24">
        <v>880</v>
      </c>
      <c r="G140" s="23">
        <v>528</v>
      </c>
      <c r="H140" s="23" t="s">
        <v>2161</v>
      </c>
      <c r="I140" s="24">
        <v>107000</v>
      </c>
      <c r="J140" s="23" t="s">
        <v>36</v>
      </c>
      <c r="K140" s="25" t="s">
        <v>7779</v>
      </c>
      <c r="L140" s="23" t="s">
        <v>8855</v>
      </c>
      <c r="M140" s="23"/>
    </row>
    <row r="141" spans="1:13" ht="76.5">
      <c r="A141" s="27">
        <v>139</v>
      </c>
      <c r="B141" s="23" t="s">
        <v>10163</v>
      </c>
      <c r="C141" s="23" t="s">
        <v>7288</v>
      </c>
      <c r="D141" s="23" t="s">
        <v>4425</v>
      </c>
      <c r="E141" s="23">
        <v>1</v>
      </c>
      <c r="F141" s="24">
        <v>1700</v>
      </c>
      <c r="G141" s="23">
        <v>420</v>
      </c>
      <c r="H141" s="23" t="s">
        <v>8087</v>
      </c>
      <c r="I141" s="24">
        <v>0</v>
      </c>
      <c r="J141" s="23" t="s">
        <v>60</v>
      </c>
      <c r="K141" s="25" t="s">
        <v>7779</v>
      </c>
      <c r="L141" s="23" t="s">
        <v>12952</v>
      </c>
      <c r="M141" s="23"/>
    </row>
    <row r="142" spans="1:13" ht="51">
      <c r="A142" s="27">
        <v>140</v>
      </c>
      <c r="B142" s="23" t="s">
        <v>7289</v>
      </c>
      <c r="C142" s="23" t="s">
        <v>3279</v>
      </c>
      <c r="D142" s="23" t="s">
        <v>1162</v>
      </c>
      <c r="E142" s="23">
        <v>1</v>
      </c>
      <c r="F142" s="24">
        <v>3021</v>
      </c>
      <c r="G142" s="23">
        <v>200</v>
      </c>
      <c r="H142" s="23" t="s">
        <v>8076</v>
      </c>
      <c r="I142" s="24">
        <v>25000</v>
      </c>
      <c r="J142" s="23" t="s">
        <v>4935</v>
      </c>
      <c r="K142" s="25" t="s">
        <v>7779</v>
      </c>
      <c r="L142" s="23" t="s">
        <v>6697</v>
      </c>
      <c r="M142" s="23"/>
    </row>
    <row r="143" spans="1:13" ht="51">
      <c r="A143" s="27">
        <v>141</v>
      </c>
      <c r="B143" s="23" t="s">
        <v>6188</v>
      </c>
      <c r="C143" s="23" t="s">
        <v>6874</v>
      </c>
      <c r="D143" s="23" t="s">
        <v>1187</v>
      </c>
      <c r="E143" s="23" t="s">
        <v>8163</v>
      </c>
      <c r="F143" s="24">
        <v>1034</v>
      </c>
      <c r="G143" s="23">
        <v>148</v>
      </c>
      <c r="H143" s="23" t="s">
        <v>8076</v>
      </c>
      <c r="I143" s="130">
        <v>20000</v>
      </c>
      <c r="J143" s="23" t="s">
        <v>4935</v>
      </c>
      <c r="K143" s="25" t="s">
        <v>7779</v>
      </c>
      <c r="L143" s="23" t="s">
        <v>6697</v>
      </c>
      <c r="M143" s="23"/>
    </row>
    <row r="144" spans="1:13" ht="38.25">
      <c r="A144" s="27">
        <v>142</v>
      </c>
      <c r="B144" s="23" t="s">
        <v>6861</v>
      </c>
      <c r="C144" s="23" t="s">
        <v>6862</v>
      </c>
      <c r="D144" s="23" t="s">
        <v>1187</v>
      </c>
      <c r="E144" s="23" t="s">
        <v>8163</v>
      </c>
      <c r="F144" s="24">
        <v>4000</v>
      </c>
      <c r="G144" s="23">
        <v>224</v>
      </c>
      <c r="H144" s="23" t="s">
        <v>8076</v>
      </c>
      <c r="I144" s="24">
        <v>24000</v>
      </c>
      <c r="J144" s="23" t="s">
        <v>1188</v>
      </c>
      <c r="K144" s="25" t="s">
        <v>7779</v>
      </c>
      <c r="L144" s="23" t="s">
        <v>6189</v>
      </c>
      <c r="M144" s="23"/>
    </row>
    <row r="145" spans="1:13" ht="51">
      <c r="A145" s="27">
        <v>143</v>
      </c>
      <c r="B145" s="23" t="s">
        <v>4626</v>
      </c>
      <c r="C145" s="23" t="s">
        <v>6862</v>
      </c>
      <c r="D145" s="23" t="s">
        <v>1187</v>
      </c>
      <c r="E145" s="23" t="s">
        <v>8163</v>
      </c>
      <c r="F145" s="24">
        <v>4000</v>
      </c>
      <c r="G145" s="23">
        <v>192</v>
      </c>
      <c r="H145" s="23" t="s">
        <v>8076</v>
      </c>
      <c r="I145" s="24">
        <v>15500</v>
      </c>
      <c r="J145" s="23" t="s">
        <v>1188</v>
      </c>
      <c r="K145" s="25" t="s">
        <v>7779</v>
      </c>
      <c r="L145" s="23" t="s">
        <v>6190</v>
      </c>
      <c r="M145" s="23" t="s">
        <v>6191</v>
      </c>
    </row>
    <row r="146" spans="1:13" ht="25.5">
      <c r="A146" s="27">
        <v>144</v>
      </c>
      <c r="B146" s="23" t="s">
        <v>12078</v>
      </c>
      <c r="C146" s="23" t="s">
        <v>12079</v>
      </c>
      <c r="D146" s="23" t="s">
        <v>1187</v>
      </c>
      <c r="E146" s="23" t="s">
        <v>8163</v>
      </c>
      <c r="F146" s="24">
        <v>560</v>
      </c>
      <c r="G146" s="23">
        <v>648</v>
      </c>
      <c r="H146" s="23" t="s">
        <v>2161</v>
      </c>
      <c r="I146" s="24">
        <v>130000</v>
      </c>
      <c r="J146" s="23" t="s">
        <v>70</v>
      </c>
      <c r="K146" s="25" t="s">
        <v>7779</v>
      </c>
      <c r="L146" s="23" t="s">
        <v>6697</v>
      </c>
      <c r="M146" s="23"/>
    </row>
    <row r="147" spans="1:13" ht="76.5">
      <c r="A147" s="27">
        <v>145</v>
      </c>
      <c r="B147" s="23" t="s">
        <v>11017</v>
      </c>
      <c r="C147" s="23" t="s">
        <v>11018</v>
      </c>
      <c r="D147" s="23" t="s">
        <v>1187</v>
      </c>
      <c r="E147" s="23">
        <v>1</v>
      </c>
      <c r="F147" s="24">
        <v>510</v>
      </c>
      <c r="G147" s="23">
        <v>192</v>
      </c>
      <c r="H147" s="23" t="s">
        <v>8087</v>
      </c>
      <c r="I147" s="24">
        <v>37000</v>
      </c>
      <c r="J147" s="23" t="s">
        <v>2724</v>
      </c>
      <c r="K147" s="25" t="s">
        <v>7779</v>
      </c>
      <c r="L147" s="23" t="s">
        <v>11019</v>
      </c>
      <c r="M147" s="23"/>
    </row>
    <row r="148" spans="1:13" ht="51">
      <c r="A148" s="27">
        <v>146</v>
      </c>
      <c r="B148" s="23" t="s">
        <v>8247</v>
      </c>
      <c r="C148" s="23" t="s">
        <v>8248</v>
      </c>
      <c r="D148" s="23" t="s">
        <v>1187</v>
      </c>
      <c r="E148" s="23">
        <v>1</v>
      </c>
      <c r="F148" s="24">
        <v>960</v>
      </c>
      <c r="G148" s="23">
        <v>400</v>
      </c>
      <c r="H148" s="23" t="s">
        <v>8087</v>
      </c>
      <c r="I148" s="24">
        <v>59000</v>
      </c>
      <c r="J148" s="27" t="s">
        <v>2724</v>
      </c>
      <c r="K148" s="25" t="s">
        <v>7779</v>
      </c>
      <c r="L148" s="23" t="s">
        <v>8249</v>
      </c>
      <c r="M148" s="23"/>
    </row>
    <row r="149" spans="1:13" ht="51">
      <c r="A149" s="27">
        <v>147</v>
      </c>
      <c r="B149" s="23" t="s">
        <v>7192</v>
      </c>
      <c r="C149" s="23" t="s">
        <v>6874</v>
      </c>
      <c r="D149" s="23" t="s">
        <v>1187</v>
      </c>
      <c r="E149" s="23">
        <v>1</v>
      </c>
      <c r="F149" s="24">
        <v>1950</v>
      </c>
      <c r="G149" s="23">
        <v>76</v>
      </c>
      <c r="H149" s="23" t="s">
        <v>8076</v>
      </c>
      <c r="I149" s="24">
        <v>12000</v>
      </c>
      <c r="J149" s="23" t="s">
        <v>4935</v>
      </c>
      <c r="K149" s="25" t="s">
        <v>7779</v>
      </c>
      <c r="L149" s="23" t="s">
        <v>9748</v>
      </c>
      <c r="M149" s="23"/>
    </row>
    <row r="150" spans="1:13" ht="51">
      <c r="A150" s="27">
        <v>148</v>
      </c>
      <c r="B150" s="23" t="s">
        <v>7193</v>
      </c>
      <c r="C150" s="23" t="s">
        <v>6874</v>
      </c>
      <c r="D150" s="23" t="s">
        <v>1187</v>
      </c>
      <c r="E150" s="23">
        <v>1</v>
      </c>
      <c r="F150" s="24">
        <v>2050</v>
      </c>
      <c r="G150" s="23">
        <v>80</v>
      </c>
      <c r="H150" s="23" t="s">
        <v>8076</v>
      </c>
      <c r="I150" s="24">
        <v>12000</v>
      </c>
      <c r="J150" s="23" t="s">
        <v>4935</v>
      </c>
      <c r="K150" s="25" t="s">
        <v>7779</v>
      </c>
      <c r="L150" s="23" t="s">
        <v>9748</v>
      </c>
      <c r="M150" s="23"/>
    </row>
    <row r="151" spans="1:13" ht="114.75">
      <c r="A151" s="27">
        <v>149</v>
      </c>
      <c r="B151" s="23" t="s">
        <v>12957</v>
      </c>
      <c r="C151" s="23" t="s">
        <v>6874</v>
      </c>
      <c r="D151" s="23" t="s">
        <v>1187</v>
      </c>
      <c r="E151" s="23">
        <v>1</v>
      </c>
      <c r="F151" s="24">
        <v>1034</v>
      </c>
      <c r="G151" s="23">
        <v>128</v>
      </c>
      <c r="H151" s="23" t="s">
        <v>8076</v>
      </c>
      <c r="I151" s="24">
        <v>17000</v>
      </c>
      <c r="J151" s="23" t="s">
        <v>4935</v>
      </c>
      <c r="K151" s="25" t="s">
        <v>7779</v>
      </c>
      <c r="L151" s="23" t="s">
        <v>9748</v>
      </c>
      <c r="M151" s="23"/>
    </row>
    <row r="152" spans="1:13" ht="25.5">
      <c r="A152" s="27">
        <v>150</v>
      </c>
      <c r="B152" s="23" t="s">
        <v>12958</v>
      </c>
      <c r="C152" s="23" t="s">
        <v>6874</v>
      </c>
      <c r="D152" s="23" t="s">
        <v>1187</v>
      </c>
      <c r="E152" s="23" t="s">
        <v>8163</v>
      </c>
      <c r="F152" s="24">
        <v>2000</v>
      </c>
      <c r="G152" s="23">
        <v>92</v>
      </c>
      <c r="H152" s="23" t="s">
        <v>8076</v>
      </c>
      <c r="I152" s="24">
        <v>13000</v>
      </c>
      <c r="J152" s="23" t="s">
        <v>4935</v>
      </c>
      <c r="K152" s="25" t="s">
        <v>7779</v>
      </c>
      <c r="L152" s="23" t="s">
        <v>9748</v>
      </c>
      <c r="M152" s="23"/>
    </row>
    <row r="153" spans="1:13" ht="51">
      <c r="A153" s="27">
        <v>151</v>
      </c>
      <c r="B153" s="23" t="s">
        <v>10119</v>
      </c>
      <c r="C153" s="23" t="s">
        <v>10120</v>
      </c>
      <c r="D153" s="23" t="s">
        <v>1187</v>
      </c>
      <c r="E153" s="23" t="s">
        <v>8163</v>
      </c>
      <c r="F153" s="24">
        <v>2034</v>
      </c>
      <c r="G153" s="23">
        <v>716</v>
      </c>
      <c r="H153" s="23" t="s">
        <v>2161</v>
      </c>
      <c r="I153" s="24">
        <v>112000</v>
      </c>
      <c r="J153" s="23" t="s">
        <v>4935</v>
      </c>
      <c r="K153" s="25" t="s">
        <v>7779</v>
      </c>
      <c r="L153" s="23" t="s">
        <v>6686</v>
      </c>
      <c r="M153" s="23"/>
    </row>
    <row r="154" spans="1:13" ht="38.25">
      <c r="A154" s="27">
        <v>152</v>
      </c>
      <c r="B154" s="23" t="s">
        <v>12169</v>
      </c>
      <c r="C154" s="23" t="s">
        <v>10123</v>
      </c>
      <c r="D154" s="23" t="s">
        <v>1421</v>
      </c>
      <c r="E154" s="23" t="s">
        <v>8163</v>
      </c>
      <c r="F154" s="24">
        <v>10000</v>
      </c>
      <c r="G154" s="23">
        <v>68</v>
      </c>
      <c r="H154" s="23" t="s">
        <v>2161</v>
      </c>
      <c r="I154" s="24">
        <v>55000</v>
      </c>
      <c r="J154" s="23" t="s">
        <v>1193</v>
      </c>
      <c r="K154" s="25" t="s">
        <v>7779</v>
      </c>
      <c r="L154" s="23" t="s">
        <v>10124</v>
      </c>
      <c r="M154" s="23"/>
    </row>
    <row r="155" spans="1:13" ht="38.25">
      <c r="A155" s="27">
        <v>153</v>
      </c>
      <c r="B155" s="23" t="s">
        <v>10213</v>
      </c>
      <c r="C155" s="23" t="s">
        <v>10214</v>
      </c>
      <c r="D155" s="23" t="s">
        <v>1187</v>
      </c>
      <c r="E155" s="23">
        <v>1</v>
      </c>
      <c r="F155" s="24">
        <v>860</v>
      </c>
      <c r="G155" s="23">
        <v>152</v>
      </c>
      <c r="H155" s="23" t="s">
        <v>8087</v>
      </c>
      <c r="I155" s="24">
        <v>27000</v>
      </c>
      <c r="J155" s="23" t="s">
        <v>2724</v>
      </c>
      <c r="K155" s="25" t="s">
        <v>7779</v>
      </c>
      <c r="L155" s="23" t="s">
        <v>9748</v>
      </c>
      <c r="M155" s="23"/>
    </row>
    <row r="156" spans="1:13" ht="51">
      <c r="A156" s="27">
        <v>154</v>
      </c>
      <c r="B156" s="23" t="s">
        <v>10225</v>
      </c>
      <c r="C156" s="23" t="s">
        <v>8652</v>
      </c>
      <c r="D156" s="23" t="s">
        <v>4473</v>
      </c>
      <c r="E156" s="23">
        <v>1</v>
      </c>
      <c r="F156" s="24">
        <v>660</v>
      </c>
      <c r="G156" s="23">
        <v>900</v>
      </c>
      <c r="H156" s="23" t="s">
        <v>8087</v>
      </c>
      <c r="I156" s="24">
        <v>136000</v>
      </c>
      <c r="J156" s="23" t="s">
        <v>70</v>
      </c>
      <c r="K156" s="25" t="s">
        <v>7779</v>
      </c>
      <c r="L156" s="23" t="s">
        <v>9748</v>
      </c>
      <c r="M156" s="23"/>
    </row>
    <row r="157" spans="1:13" ht="38.25">
      <c r="A157" s="27">
        <v>155</v>
      </c>
      <c r="B157" s="23" t="s">
        <v>11344</v>
      </c>
      <c r="C157" s="23" t="s">
        <v>10224</v>
      </c>
      <c r="D157" s="23" t="s">
        <v>1187</v>
      </c>
      <c r="E157" s="23" t="s">
        <v>8163</v>
      </c>
      <c r="F157" s="24">
        <v>4034</v>
      </c>
      <c r="G157" s="23">
        <v>204</v>
      </c>
      <c r="H157" s="23" t="s">
        <v>8076</v>
      </c>
      <c r="I157" s="24">
        <v>23000</v>
      </c>
      <c r="J157" s="23" t="s">
        <v>1188</v>
      </c>
      <c r="K157" s="25" t="s">
        <v>7779</v>
      </c>
      <c r="L157" s="23" t="s">
        <v>11345</v>
      </c>
      <c r="M157" s="23"/>
    </row>
    <row r="158" spans="1:13" ht="25.5">
      <c r="A158" s="27">
        <v>156</v>
      </c>
      <c r="B158" s="23" t="s">
        <v>11549</v>
      </c>
      <c r="C158" s="23" t="s">
        <v>6874</v>
      </c>
      <c r="D158" s="23" t="s">
        <v>1187</v>
      </c>
      <c r="E158" s="23">
        <v>1</v>
      </c>
      <c r="F158" s="24">
        <v>2000</v>
      </c>
      <c r="G158" s="23">
        <v>60</v>
      </c>
      <c r="H158" s="23" t="s">
        <v>8076</v>
      </c>
      <c r="I158" s="24">
        <v>10000</v>
      </c>
      <c r="J158" s="23" t="s">
        <v>4935</v>
      </c>
      <c r="K158" s="25" t="s">
        <v>7779</v>
      </c>
      <c r="L158" s="23" t="s">
        <v>7538</v>
      </c>
      <c r="M158" s="23"/>
    </row>
    <row r="159" spans="1:13" ht="38.25">
      <c r="A159" s="27">
        <v>157</v>
      </c>
      <c r="B159" s="23" t="s">
        <v>11550</v>
      </c>
      <c r="C159" s="23" t="s">
        <v>6874</v>
      </c>
      <c r="D159" s="23" t="s">
        <v>1187</v>
      </c>
      <c r="E159" s="23" t="s">
        <v>8163</v>
      </c>
      <c r="F159" s="24">
        <v>2034</v>
      </c>
      <c r="G159" s="23">
        <v>192</v>
      </c>
      <c r="H159" s="23" t="s">
        <v>8076</v>
      </c>
      <c r="I159" s="24">
        <v>23000</v>
      </c>
      <c r="J159" s="23" t="s">
        <v>4935</v>
      </c>
      <c r="K159" s="25" t="s">
        <v>7779</v>
      </c>
      <c r="L159" s="23" t="s">
        <v>6686</v>
      </c>
      <c r="M159" s="23"/>
    </row>
    <row r="160" spans="1:13" ht="38.25">
      <c r="A160" s="27">
        <v>158</v>
      </c>
      <c r="B160" s="23" t="s">
        <v>11551</v>
      </c>
      <c r="C160" s="23" t="s">
        <v>6874</v>
      </c>
      <c r="D160" s="23" t="s">
        <v>1187</v>
      </c>
      <c r="E160" s="23" t="s">
        <v>8163</v>
      </c>
      <c r="F160" s="24">
        <v>1034</v>
      </c>
      <c r="G160" s="23">
        <v>204</v>
      </c>
      <c r="H160" s="23" t="s">
        <v>8076</v>
      </c>
      <c r="I160" s="24">
        <v>26000</v>
      </c>
      <c r="J160" s="23" t="s">
        <v>4935</v>
      </c>
      <c r="K160" s="25" t="s">
        <v>7779</v>
      </c>
      <c r="L160" s="23" t="s">
        <v>6686</v>
      </c>
      <c r="M160" s="23"/>
    </row>
    <row r="161" spans="1:13" ht="51">
      <c r="A161" s="27">
        <v>159</v>
      </c>
      <c r="B161" s="23" t="s">
        <v>11552</v>
      </c>
      <c r="C161" s="23" t="s">
        <v>6874</v>
      </c>
      <c r="D161" s="23" t="s">
        <v>1187</v>
      </c>
      <c r="E161" s="23">
        <v>1</v>
      </c>
      <c r="F161" s="24">
        <v>1450</v>
      </c>
      <c r="G161" s="23">
        <v>52</v>
      </c>
      <c r="H161" s="23" t="s">
        <v>8076</v>
      </c>
      <c r="I161" s="24">
        <v>10000</v>
      </c>
      <c r="J161" s="23" t="s">
        <v>4935</v>
      </c>
      <c r="K161" s="25" t="s">
        <v>7779</v>
      </c>
      <c r="L161" s="23" t="s">
        <v>9748</v>
      </c>
      <c r="M161" s="23"/>
    </row>
    <row r="162" spans="1:13" ht="51">
      <c r="A162" s="27">
        <v>160</v>
      </c>
      <c r="B162" s="23" t="s">
        <v>12753</v>
      </c>
      <c r="C162" s="23" t="s">
        <v>6874</v>
      </c>
      <c r="D162" s="23" t="s">
        <v>1162</v>
      </c>
      <c r="E162" s="23">
        <v>1</v>
      </c>
      <c r="F162" s="24">
        <v>1450</v>
      </c>
      <c r="G162" s="23">
        <v>48</v>
      </c>
      <c r="H162" s="23" t="s">
        <v>8076</v>
      </c>
      <c r="I162" s="24">
        <v>10000</v>
      </c>
      <c r="J162" s="23" t="s">
        <v>4935</v>
      </c>
      <c r="K162" s="25" t="s">
        <v>7779</v>
      </c>
      <c r="L162" s="23" t="s">
        <v>9748</v>
      </c>
      <c r="M162" s="23"/>
    </row>
    <row r="163" spans="1:13" ht="63.75">
      <c r="A163" s="27">
        <v>161</v>
      </c>
      <c r="B163" s="23" t="s">
        <v>12755</v>
      </c>
      <c r="C163" s="23" t="s">
        <v>6874</v>
      </c>
      <c r="D163" s="23" t="s">
        <v>1187</v>
      </c>
      <c r="E163" s="23" t="s">
        <v>8163</v>
      </c>
      <c r="F163" s="24">
        <v>1034</v>
      </c>
      <c r="G163" s="23">
        <v>288</v>
      </c>
      <c r="H163" s="23" t="s">
        <v>8076</v>
      </c>
      <c r="I163" s="24">
        <v>34000</v>
      </c>
      <c r="J163" s="23" t="s">
        <v>4935</v>
      </c>
      <c r="K163" s="25" t="s">
        <v>7779</v>
      </c>
      <c r="L163" s="23" t="s">
        <v>12956</v>
      </c>
      <c r="M163" s="23"/>
    </row>
    <row r="164" spans="1:13" ht="51">
      <c r="A164" s="27">
        <v>162</v>
      </c>
      <c r="B164" s="23" t="s">
        <v>12756</v>
      </c>
      <c r="C164" s="23" t="s">
        <v>6874</v>
      </c>
      <c r="D164" s="23" t="s">
        <v>1187</v>
      </c>
      <c r="E164" s="23" t="s">
        <v>8163</v>
      </c>
      <c r="F164" s="24">
        <v>1034</v>
      </c>
      <c r="G164" s="23">
        <v>106</v>
      </c>
      <c r="H164" s="23" t="s">
        <v>8076</v>
      </c>
      <c r="I164" s="24">
        <v>15000</v>
      </c>
      <c r="J164" s="23" t="s">
        <v>4935</v>
      </c>
      <c r="K164" s="25" t="s">
        <v>7779</v>
      </c>
      <c r="L164" s="23" t="s">
        <v>12956</v>
      </c>
      <c r="M164" s="23"/>
    </row>
    <row r="165" spans="1:13" ht="51">
      <c r="A165" s="27">
        <v>163</v>
      </c>
      <c r="B165" s="23" t="s">
        <v>12757</v>
      </c>
      <c r="C165" s="23" t="s">
        <v>10224</v>
      </c>
      <c r="D165" s="23" t="s">
        <v>1187</v>
      </c>
      <c r="E165" s="23" t="s">
        <v>8163</v>
      </c>
      <c r="F165" s="24">
        <v>2000</v>
      </c>
      <c r="G165" s="23">
        <v>152</v>
      </c>
      <c r="H165" s="23" t="s">
        <v>8076</v>
      </c>
      <c r="I165" s="24">
        <v>14000</v>
      </c>
      <c r="J165" s="23" t="s">
        <v>1188</v>
      </c>
      <c r="K165" s="25" t="s">
        <v>7779</v>
      </c>
      <c r="L165" s="23" t="s">
        <v>12956</v>
      </c>
      <c r="M165" s="23"/>
    </row>
    <row r="166" spans="1:13" ht="76.5">
      <c r="A166" s="27">
        <v>164</v>
      </c>
      <c r="B166" s="23" t="s">
        <v>12782</v>
      </c>
      <c r="C166" s="23" t="s">
        <v>12783</v>
      </c>
      <c r="D166" s="23" t="s">
        <v>1187</v>
      </c>
      <c r="E166" s="23" t="s">
        <v>8163</v>
      </c>
      <c r="F166" s="24">
        <v>2000</v>
      </c>
      <c r="G166" s="23">
        <v>168</v>
      </c>
      <c r="H166" s="23" t="s">
        <v>8076</v>
      </c>
      <c r="I166" s="24">
        <v>16000</v>
      </c>
      <c r="J166" s="23" t="s">
        <v>1188</v>
      </c>
      <c r="K166" s="25" t="s">
        <v>7779</v>
      </c>
      <c r="L166" s="23" t="s">
        <v>12956</v>
      </c>
      <c r="M166" s="23" t="s">
        <v>12784</v>
      </c>
    </row>
    <row r="167" spans="1:13" ht="38.25">
      <c r="A167" s="27">
        <v>165</v>
      </c>
      <c r="B167" s="23" t="s">
        <v>8109</v>
      </c>
      <c r="C167" s="23" t="s">
        <v>2744</v>
      </c>
      <c r="D167" s="23" t="s">
        <v>1187</v>
      </c>
      <c r="E167" s="23" t="s">
        <v>8163</v>
      </c>
      <c r="F167" s="24">
        <v>1034</v>
      </c>
      <c r="G167" s="23">
        <v>100</v>
      </c>
      <c r="H167" s="23" t="s">
        <v>8076</v>
      </c>
      <c r="I167" s="24">
        <v>16000</v>
      </c>
      <c r="J167" s="27" t="s">
        <v>4935</v>
      </c>
      <c r="K167" s="29" t="s">
        <v>7779</v>
      </c>
      <c r="L167" s="23" t="s">
        <v>12785</v>
      </c>
      <c r="M167" s="23"/>
    </row>
    <row r="168" spans="1:13" ht="38.25">
      <c r="A168" s="27">
        <v>166</v>
      </c>
      <c r="B168" s="23" t="s">
        <v>12786</v>
      </c>
      <c r="C168" s="23" t="s">
        <v>12787</v>
      </c>
      <c r="D168" s="23" t="s">
        <v>1187</v>
      </c>
      <c r="E168" s="23">
        <v>1</v>
      </c>
      <c r="F168" s="24">
        <v>740</v>
      </c>
      <c r="G168" s="23">
        <v>212</v>
      </c>
      <c r="H168" s="23" t="s">
        <v>8087</v>
      </c>
      <c r="I168" s="24">
        <v>35000</v>
      </c>
      <c r="J168" s="27" t="s">
        <v>1193</v>
      </c>
      <c r="K168" s="29" t="s">
        <v>7779</v>
      </c>
      <c r="L168" s="23" t="s">
        <v>8982</v>
      </c>
      <c r="M168" s="23"/>
    </row>
    <row r="169" spans="1:13" ht="63.75">
      <c r="A169" s="27">
        <v>167</v>
      </c>
      <c r="B169" s="23" t="s">
        <v>12788</v>
      </c>
      <c r="C169" s="23" t="s">
        <v>12789</v>
      </c>
      <c r="D169" s="23" t="s">
        <v>4425</v>
      </c>
      <c r="E169" s="23">
        <v>1</v>
      </c>
      <c r="F169" s="24">
        <v>3200</v>
      </c>
      <c r="G169" s="23">
        <v>316</v>
      </c>
      <c r="H169" s="23" t="s">
        <v>8076</v>
      </c>
      <c r="I169" s="24">
        <v>36000</v>
      </c>
      <c r="J169" s="27" t="s">
        <v>36</v>
      </c>
      <c r="K169" s="29" t="s">
        <v>7779</v>
      </c>
      <c r="L169" s="23" t="s">
        <v>12790</v>
      </c>
      <c r="M169" s="23"/>
    </row>
    <row r="170" spans="1:13" ht="63.75">
      <c r="A170" s="27">
        <v>168</v>
      </c>
      <c r="B170" s="23" t="s">
        <v>11590</v>
      </c>
      <c r="C170" s="23" t="s">
        <v>11591</v>
      </c>
      <c r="D170" s="23" t="s">
        <v>1187</v>
      </c>
      <c r="E170" s="23" t="s">
        <v>8163</v>
      </c>
      <c r="F170" s="24">
        <v>1034</v>
      </c>
      <c r="G170" s="23">
        <v>328</v>
      </c>
      <c r="H170" s="23" t="s">
        <v>5624</v>
      </c>
      <c r="I170" s="24">
        <v>50000</v>
      </c>
      <c r="J170" s="27" t="s">
        <v>60</v>
      </c>
      <c r="K170" s="29" t="s">
        <v>7779</v>
      </c>
      <c r="L170" s="23" t="s">
        <v>11592</v>
      </c>
      <c r="M170" s="23"/>
    </row>
    <row r="171" spans="1:13" ht="63.75">
      <c r="A171" s="27">
        <v>169</v>
      </c>
      <c r="B171" s="23" t="s">
        <v>11593</v>
      </c>
      <c r="C171" s="23" t="s">
        <v>10506</v>
      </c>
      <c r="D171" s="23" t="s">
        <v>1187</v>
      </c>
      <c r="E171" s="23" t="s">
        <v>8163</v>
      </c>
      <c r="F171" s="24">
        <v>1034</v>
      </c>
      <c r="G171" s="23">
        <v>292</v>
      </c>
      <c r="H171" s="23" t="s">
        <v>5624</v>
      </c>
      <c r="I171" s="24">
        <v>44000</v>
      </c>
      <c r="J171" s="27" t="s">
        <v>1188</v>
      </c>
      <c r="K171" s="29" t="s">
        <v>7779</v>
      </c>
      <c r="L171" s="23" t="s">
        <v>8982</v>
      </c>
      <c r="M171" s="23"/>
    </row>
    <row r="172" spans="1:13" ht="38.25">
      <c r="A172" s="27">
        <v>170</v>
      </c>
      <c r="B172" s="23" t="s">
        <v>6609</v>
      </c>
      <c r="C172" s="23" t="s">
        <v>2744</v>
      </c>
      <c r="D172" s="23" t="s">
        <v>1187</v>
      </c>
      <c r="E172" s="23" t="s">
        <v>8163</v>
      </c>
      <c r="F172" s="24">
        <v>3000</v>
      </c>
      <c r="G172" s="23">
        <v>320</v>
      </c>
      <c r="H172" s="23" t="s">
        <v>8076</v>
      </c>
      <c r="I172" s="24">
        <v>37000</v>
      </c>
      <c r="J172" s="23" t="s">
        <v>4935</v>
      </c>
      <c r="K172" s="29" t="s">
        <v>7779</v>
      </c>
      <c r="L172" s="23" t="s">
        <v>8982</v>
      </c>
      <c r="M172" s="23"/>
    </row>
    <row r="173" spans="1:13" ht="51">
      <c r="A173" s="27">
        <v>171</v>
      </c>
      <c r="B173" s="23" t="s">
        <v>10507</v>
      </c>
      <c r="C173" s="23" t="s">
        <v>10508</v>
      </c>
      <c r="D173" s="23" t="s">
        <v>1187</v>
      </c>
      <c r="E173" s="23" t="s">
        <v>8163</v>
      </c>
      <c r="F173" s="24">
        <v>1034</v>
      </c>
      <c r="G173" s="23">
        <v>92</v>
      </c>
      <c r="H173" s="23" t="s">
        <v>5624</v>
      </c>
      <c r="I173" s="24">
        <v>16000</v>
      </c>
      <c r="J173" s="23" t="s">
        <v>4935</v>
      </c>
      <c r="K173" s="29" t="s">
        <v>7779</v>
      </c>
      <c r="L173" s="23" t="s">
        <v>9683</v>
      </c>
      <c r="M173" s="23"/>
    </row>
    <row r="174" spans="1:13" ht="51">
      <c r="A174" s="27">
        <v>172</v>
      </c>
      <c r="B174" s="23" t="s">
        <v>10509</v>
      </c>
      <c r="C174" s="23" t="s">
        <v>10510</v>
      </c>
      <c r="D174" s="23" t="s">
        <v>1187</v>
      </c>
      <c r="E174" s="23" t="s">
        <v>8163</v>
      </c>
      <c r="F174" s="24">
        <v>1034</v>
      </c>
      <c r="G174" s="23">
        <v>68</v>
      </c>
      <c r="H174" s="23" t="s">
        <v>5624</v>
      </c>
      <c r="I174" s="24">
        <v>15000</v>
      </c>
      <c r="J174" s="23" t="s">
        <v>1188</v>
      </c>
      <c r="K174" s="29" t="s">
        <v>7779</v>
      </c>
      <c r="L174" s="23" t="s">
        <v>8982</v>
      </c>
      <c r="M174" s="23"/>
    </row>
    <row r="175" spans="1:13" ht="25.5">
      <c r="A175" s="27">
        <v>173</v>
      </c>
      <c r="B175" s="23" t="s">
        <v>10511</v>
      </c>
      <c r="C175" s="23" t="s">
        <v>2744</v>
      </c>
      <c r="D175" s="23" t="s">
        <v>1187</v>
      </c>
      <c r="E175" s="23" t="s">
        <v>8163</v>
      </c>
      <c r="F175" s="24">
        <v>1534</v>
      </c>
      <c r="G175" s="23">
        <v>60</v>
      </c>
      <c r="H175" s="23" t="s">
        <v>8076</v>
      </c>
      <c r="I175" s="24">
        <v>10000</v>
      </c>
      <c r="J175" s="23" t="s">
        <v>4935</v>
      </c>
      <c r="K175" s="29" t="s">
        <v>7779</v>
      </c>
      <c r="L175" s="23" t="s">
        <v>8982</v>
      </c>
      <c r="M175" s="23"/>
    </row>
    <row r="176" spans="1:13" ht="38.25">
      <c r="A176" s="27">
        <v>174</v>
      </c>
      <c r="B176" s="23" t="s">
        <v>12519</v>
      </c>
      <c r="C176" s="23" t="s">
        <v>2744</v>
      </c>
      <c r="D176" s="23" t="s">
        <v>1187</v>
      </c>
      <c r="E176" s="23" t="s">
        <v>8163</v>
      </c>
      <c r="F176" s="24">
        <v>2034</v>
      </c>
      <c r="G176" s="23">
        <v>76</v>
      </c>
      <c r="H176" s="23" t="s">
        <v>8076</v>
      </c>
      <c r="I176" s="24">
        <v>12000</v>
      </c>
      <c r="J176" s="23" t="s">
        <v>4935</v>
      </c>
      <c r="K176" s="29" t="s">
        <v>7779</v>
      </c>
      <c r="L176" s="23" t="s">
        <v>8982</v>
      </c>
      <c r="M176" s="23"/>
    </row>
    <row r="177" spans="1:13" ht="38.25">
      <c r="A177" s="27">
        <v>175</v>
      </c>
      <c r="B177" s="23" t="s">
        <v>11551</v>
      </c>
      <c r="C177" s="23" t="s">
        <v>2744</v>
      </c>
      <c r="D177" s="23" t="s">
        <v>1187</v>
      </c>
      <c r="E177" s="23" t="s">
        <v>8163</v>
      </c>
      <c r="F177" s="24">
        <v>2000</v>
      </c>
      <c r="G177" s="23">
        <v>204</v>
      </c>
      <c r="H177" s="23" t="s">
        <v>8076</v>
      </c>
      <c r="I177" s="24">
        <v>26000</v>
      </c>
      <c r="J177" s="23" t="s">
        <v>4935</v>
      </c>
      <c r="K177" s="29" t="s">
        <v>7779</v>
      </c>
      <c r="L177" s="23" t="s">
        <v>8982</v>
      </c>
      <c r="M177" s="23"/>
    </row>
    <row r="178" spans="1:13" ht="38.25">
      <c r="A178" s="27">
        <v>176</v>
      </c>
      <c r="B178" s="23" t="s">
        <v>10512</v>
      </c>
      <c r="C178" s="23" t="s">
        <v>2744</v>
      </c>
      <c r="D178" s="23" t="s">
        <v>1187</v>
      </c>
      <c r="E178" s="23" t="s">
        <v>8163</v>
      </c>
      <c r="F178" s="24">
        <v>1034</v>
      </c>
      <c r="G178" s="23">
        <v>60</v>
      </c>
      <c r="H178" s="23" t="s">
        <v>8076</v>
      </c>
      <c r="I178" s="24">
        <v>12000</v>
      </c>
      <c r="J178" s="23" t="s">
        <v>4935</v>
      </c>
      <c r="K178" s="29" t="s">
        <v>7779</v>
      </c>
      <c r="L178" s="23" t="s">
        <v>10513</v>
      </c>
      <c r="M178" s="23"/>
    </row>
    <row r="179" spans="1:13" ht="38.25">
      <c r="A179" s="27">
        <v>177</v>
      </c>
      <c r="B179" s="23" t="s">
        <v>10319</v>
      </c>
      <c r="C179" s="23" t="s">
        <v>2744</v>
      </c>
      <c r="D179" s="23" t="s">
        <v>1187</v>
      </c>
      <c r="E179" s="23" t="s">
        <v>8163</v>
      </c>
      <c r="F179" s="24">
        <v>1034</v>
      </c>
      <c r="G179" s="23">
        <v>60</v>
      </c>
      <c r="H179" s="23" t="s">
        <v>8076</v>
      </c>
      <c r="I179" s="24">
        <v>10000</v>
      </c>
      <c r="J179" s="23" t="s">
        <v>4935</v>
      </c>
      <c r="K179" s="29" t="s">
        <v>7779</v>
      </c>
      <c r="L179" s="23" t="s">
        <v>10513</v>
      </c>
      <c r="M179" s="23"/>
    </row>
    <row r="180" spans="1:13" ht="25.5">
      <c r="A180" s="27">
        <v>178</v>
      </c>
      <c r="B180" s="23" t="s">
        <v>10514</v>
      </c>
      <c r="C180" s="23" t="s">
        <v>5592</v>
      </c>
      <c r="D180" s="23" t="s">
        <v>1187</v>
      </c>
      <c r="E180" s="23">
        <v>1</v>
      </c>
      <c r="F180" s="24">
        <v>720</v>
      </c>
      <c r="G180" s="23">
        <v>520</v>
      </c>
      <c r="H180" s="23" t="s">
        <v>8087</v>
      </c>
      <c r="I180" s="24">
        <v>77000</v>
      </c>
      <c r="J180" s="23" t="s">
        <v>4935</v>
      </c>
      <c r="K180" s="29" t="s">
        <v>7779</v>
      </c>
      <c r="L180" s="23" t="s">
        <v>8982</v>
      </c>
      <c r="M180" s="23"/>
    </row>
    <row r="181" spans="1:13" ht="38.25">
      <c r="A181" s="27">
        <v>179</v>
      </c>
      <c r="B181" s="23" t="s">
        <v>10515</v>
      </c>
      <c r="C181" s="23" t="s">
        <v>10516</v>
      </c>
      <c r="D181" s="23" t="s">
        <v>1162</v>
      </c>
      <c r="E181" s="23">
        <v>1</v>
      </c>
      <c r="F181" s="24">
        <v>430</v>
      </c>
      <c r="G181" s="23">
        <v>276</v>
      </c>
      <c r="H181" s="23" t="s">
        <v>8087</v>
      </c>
      <c r="I181" s="24">
        <v>0</v>
      </c>
      <c r="J181" s="23" t="s">
        <v>60</v>
      </c>
      <c r="K181" s="29" t="s">
        <v>7779</v>
      </c>
      <c r="L181" s="23" t="s">
        <v>10517</v>
      </c>
      <c r="M181" s="23"/>
    </row>
    <row r="182" spans="1:13" ht="38.25">
      <c r="A182" s="27">
        <v>180</v>
      </c>
      <c r="B182" s="23" t="s">
        <v>10518</v>
      </c>
      <c r="C182" s="23" t="s">
        <v>5513</v>
      </c>
      <c r="D182" s="23" t="s">
        <v>1187</v>
      </c>
      <c r="E182" s="23" t="s">
        <v>8163</v>
      </c>
      <c r="F182" s="24">
        <v>1534</v>
      </c>
      <c r="G182" s="23">
        <v>736</v>
      </c>
      <c r="H182" s="23" t="s">
        <v>1228</v>
      </c>
      <c r="I182" s="24">
        <v>119000</v>
      </c>
      <c r="J182" s="23" t="s">
        <v>2724</v>
      </c>
      <c r="K182" s="29" t="s">
        <v>7779</v>
      </c>
      <c r="L182" s="23" t="s">
        <v>10519</v>
      </c>
      <c r="M182" s="23"/>
    </row>
    <row r="183" spans="1:13" ht="51">
      <c r="A183" s="27">
        <v>181</v>
      </c>
      <c r="B183" s="23" t="s">
        <v>10520</v>
      </c>
      <c r="C183" s="23" t="s">
        <v>9189</v>
      </c>
      <c r="D183" s="23" t="s">
        <v>4473</v>
      </c>
      <c r="E183" s="23">
        <v>1</v>
      </c>
      <c r="F183" s="24">
        <v>1000</v>
      </c>
      <c r="G183" s="23">
        <v>1164</v>
      </c>
      <c r="H183" s="23" t="s">
        <v>1228</v>
      </c>
      <c r="I183" s="24">
        <v>170000</v>
      </c>
      <c r="J183" s="23" t="s">
        <v>1193</v>
      </c>
      <c r="K183" s="29" t="s">
        <v>7779</v>
      </c>
      <c r="L183" s="23" t="s">
        <v>9190</v>
      </c>
      <c r="M183" s="23"/>
    </row>
    <row r="184" spans="1:13" ht="63.75">
      <c r="A184" s="27">
        <v>182</v>
      </c>
      <c r="B184" s="23" t="s">
        <v>9191</v>
      </c>
      <c r="C184" s="23" t="s">
        <v>9192</v>
      </c>
      <c r="D184" s="23" t="s">
        <v>9193</v>
      </c>
      <c r="E184" s="23">
        <v>1</v>
      </c>
      <c r="F184" s="24">
        <v>2100</v>
      </c>
      <c r="G184" s="23">
        <v>740</v>
      </c>
      <c r="H184" s="23" t="s">
        <v>1228</v>
      </c>
      <c r="I184" s="24">
        <v>0</v>
      </c>
      <c r="J184" s="23" t="s">
        <v>1188</v>
      </c>
      <c r="K184" s="29" t="s">
        <v>7779</v>
      </c>
      <c r="L184" s="23" t="s">
        <v>9683</v>
      </c>
      <c r="M184" s="23"/>
    </row>
    <row r="185" spans="1:13" ht="38.25">
      <c r="A185" s="27">
        <v>183</v>
      </c>
      <c r="B185" s="23" t="s">
        <v>9194</v>
      </c>
      <c r="C185" s="23" t="s">
        <v>9195</v>
      </c>
      <c r="D185" s="23" t="s">
        <v>1187</v>
      </c>
      <c r="E185" s="23">
        <v>1</v>
      </c>
      <c r="F185" s="24">
        <v>2000</v>
      </c>
      <c r="G185" s="23">
        <v>168</v>
      </c>
      <c r="H185" s="23" t="s">
        <v>2161</v>
      </c>
      <c r="I185" s="24">
        <v>29000</v>
      </c>
      <c r="J185" s="23" t="s">
        <v>4935</v>
      </c>
      <c r="K185" s="29" t="s">
        <v>7779</v>
      </c>
      <c r="L185" s="23" t="s">
        <v>9196</v>
      </c>
      <c r="M185" s="23"/>
    </row>
    <row r="186" spans="1:13" ht="38.25">
      <c r="A186" s="27">
        <v>184</v>
      </c>
      <c r="B186" s="23" t="s">
        <v>10523</v>
      </c>
      <c r="C186" s="23" t="s">
        <v>10524</v>
      </c>
      <c r="D186" s="23" t="s">
        <v>1162</v>
      </c>
      <c r="E186" s="23">
        <v>1</v>
      </c>
      <c r="F186" s="24">
        <v>500</v>
      </c>
      <c r="G186" s="23">
        <v>1104</v>
      </c>
      <c r="H186" s="23" t="s">
        <v>1604</v>
      </c>
      <c r="I186" s="24">
        <v>0</v>
      </c>
      <c r="J186" s="23" t="s">
        <v>1188</v>
      </c>
      <c r="K186" s="29" t="s">
        <v>7779</v>
      </c>
      <c r="L186" s="23" t="s">
        <v>9683</v>
      </c>
      <c r="M186" s="23"/>
    </row>
    <row r="187" spans="1:13" ht="51">
      <c r="A187" s="27">
        <v>185</v>
      </c>
      <c r="B187" s="23" t="s">
        <v>12776</v>
      </c>
      <c r="C187" s="23" t="s">
        <v>10524</v>
      </c>
      <c r="D187" s="23" t="s">
        <v>1162</v>
      </c>
      <c r="E187" s="23">
        <v>1</v>
      </c>
      <c r="F187" s="24">
        <v>500</v>
      </c>
      <c r="G187" s="23">
        <v>596</v>
      </c>
      <c r="H187" s="23" t="s">
        <v>1604</v>
      </c>
      <c r="I187" s="24">
        <v>0</v>
      </c>
      <c r="J187" s="23" t="s">
        <v>1188</v>
      </c>
      <c r="K187" s="29" t="s">
        <v>7779</v>
      </c>
      <c r="L187" s="23" t="s">
        <v>9683</v>
      </c>
      <c r="M187" s="23" t="s">
        <v>12777</v>
      </c>
    </row>
    <row r="188" spans="1:13" ht="25.5">
      <c r="A188" s="27">
        <v>186</v>
      </c>
      <c r="B188" s="23" t="s">
        <v>12601</v>
      </c>
      <c r="C188" s="23" t="s">
        <v>6874</v>
      </c>
      <c r="D188" s="23" t="s">
        <v>1187</v>
      </c>
      <c r="E188" s="23" t="s">
        <v>8163</v>
      </c>
      <c r="F188" s="24">
        <v>2034</v>
      </c>
      <c r="G188" s="23">
        <v>28</v>
      </c>
      <c r="H188" s="23" t="s">
        <v>8076</v>
      </c>
      <c r="I188" s="24">
        <v>7000</v>
      </c>
      <c r="J188" s="23" t="s">
        <v>4935</v>
      </c>
      <c r="K188" s="25" t="s">
        <v>7779</v>
      </c>
      <c r="L188" s="23" t="s">
        <v>9748</v>
      </c>
      <c r="M188" s="23"/>
    </row>
    <row r="189" spans="1:13" ht="51">
      <c r="A189" s="27">
        <v>187</v>
      </c>
      <c r="B189" s="23" t="s">
        <v>9202</v>
      </c>
      <c r="C189" s="23" t="s">
        <v>6874</v>
      </c>
      <c r="D189" s="23" t="s">
        <v>1187</v>
      </c>
      <c r="E189" s="23" t="s">
        <v>8163</v>
      </c>
      <c r="F189" s="24">
        <v>1000</v>
      </c>
      <c r="G189" s="23">
        <v>106</v>
      </c>
      <c r="H189" s="23" t="s">
        <v>8076</v>
      </c>
      <c r="I189" s="24">
        <v>15000</v>
      </c>
      <c r="J189" s="23" t="s">
        <v>4935</v>
      </c>
      <c r="K189" s="25" t="s">
        <v>7779</v>
      </c>
      <c r="L189" s="23" t="s">
        <v>9748</v>
      </c>
      <c r="M189" s="23"/>
    </row>
    <row r="190" spans="1:13" ht="38.25">
      <c r="A190" s="27">
        <v>188</v>
      </c>
      <c r="B190" s="23" t="s">
        <v>3869</v>
      </c>
      <c r="C190" s="23" t="s">
        <v>3870</v>
      </c>
      <c r="D190" s="23" t="s">
        <v>4473</v>
      </c>
      <c r="E190" s="23">
        <v>1</v>
      </c>
      <c r="F190" s="24">
        <v>1000</v>
      </c>
      <c r="G190" s="23">
        <v>328</v>
      </c>
      <c r="H190" s="23" t="s">
        <v>8087</v>
      </c>
      <c r="I190" s="24">
        <v>0</v>
      </c>
      <c r="J190" s="23" t="s">
        <v>9596</v>
      </c>
      <c r="K190" s="29" t="s">
        <v>7779</v>
      </c>
      <c r="L190" s="23" t="s">
        <v>3871</v>
      </c>
      <c r="M190" s="23"/>
    </row>
    <row r="191" spans="1:13" ht="51">
      <c r="A191" s="27">
        <v>189</v>
      </c>
      <c r="B191" s="23" t="s">
        <v>11678</v>
      </c>
      <c r="C191" s="23" t="s">
        <v>11679</v>
      </c>
      <c r="D191" s="23" t="s">
        <v>10591</v>
      </c>
      <c r="E191" s="23">
        <v>1</v>
      </c>
      <c r="F191" s="24">
        <v>2530</v>
      </c>
      <c r="G191" s="23">
        <v>224</v>
      </c>
      <c r="H191" s="23" t="s">
        <v>11680</v>
      </c>
      <c r="I191" s="24">
        <v>0</v>
      </c>
      <c r="J191" s="23" t="s">
        <v>70</v>
      </c>
      <c r="K191" s="124">
        <v>40607</v>
      </c>
      <c r="L191" s="23" t="s">
        <v>11677</v>
      </c>
      <c r="M191" s="23"/>
    </row>
    <row r="192" spans="1:13" ht="76.5">
      <c r="A192" s="27">
        <v>190</v>
      </c>
      <c r="B192" s="23" t="s">
        <v>6192</v>
      </c>
      <c r="C192" s="23" t="s">
        <v>12074</v>
      </c>
      <c r="D192" s="23" t="s">
        <v>1162</v>
      </c>
      <c r="E192" s="23">
        <v>1</v>
      </c>
      <c r="F192" s="24">
        <v>1000</v>
      </c>
      <c r="G192" s="23">
        <v>176</v>
      </c>
      <c r="H192" s="23" t="s">
        <v>12075</v>
      </c>
      <c r="I192" s="24">
        <v>0</v>
      </c>
      <c r="J192" s="23" t="s">
        <v>4935</v>
      </c>
      <c r="K192" s="25" t="s">
        <v>12076</v>
      </c>
      <c r="L192" s="23" t="s">
        <v>12077</v>
      </c>
      <c r="M192" s="23"/>
    </row>
    <row r="193" spans="1:13" ht="76.5">
      <c r="A193" s="27">
        <v>191</v>
      </c>
      <c r="B193" s="23" t="s">
        <v>11014</v>
      </c>
      <c r="C193" s="23" t="s">
        <v>11015</v>
      </c>
      <c r="D193" s="23" t="s">
        <v>1187</v>
      </c>
      <c r="E193" s="23" t="s">
        <v>8163</v>
      </c>
      <c r="F193" s="24">
        <v>5034</v>
      </c>
      <c r="G193" s="23">
        <v>292</v>
      </c>
      <c r="H193" s="23" t="s">
        <v>8087</v>
      </c>
      <c r="I193" s="24">
        <v>24000</v>
      </c>
      <c r="J193" s="23" t="s">
        <v>1188</v>
      </c>
      <c r="K193" s="25" t="s">
        <v>12076</v>
      </c>
      <c r="L193" s="23" t="s">
        <v>11016</v>
      </c>
      <c r="M193" s="23"/>
    </row>
    <row r="194" spans="1:13" ht="51">
      <c r="A194" s="27">
        <v>192</v>
      </c>
      <c r="B194" s="23" t="s">
        <v>11020</v>
      </c>
      <c r="C194" s="23" t="s">
        <v>11021</v>
      </c>
      <c r="D194" s="23" t="s">
        <v>1187</v>
      </c>
      <c r="E194" s="23">
        <v>1</v>
      </c>
      <c r="F194" s="24">
        <v>2700</v>
      </c>
      <c r="G194" s="23">
        <v>156</v>
      </c>
      <c r="H194" s="23" t="s">
        <v>8087</v>
      </c>
      <c r="I194" s="24">
        <v>24000</v>
      </c>
      <c r="J194" s="23" t="s">
        <v>1188</v>
      </c>
      <c r="K194" s="25" t="s">
        <v>12076</v>
      </c>
      <c r="L194" s="23" t="s">
        <v>11022</v>
      </c>
      <c r="M194" s="23"/>
    </row>
    <row r="195" spans="1:13" ht="51">
      <c r="A195" s="27">
        <v>193</v>
      </c>
      <c r="B195" s="23" t="s">
        <v>8245</v>
      </c>
      <c r="C195" s="23" t="s">
        <v>8246</v>
      </c>
      <c r="D195" s="23" t="s">
        <v>1187</v>
      </c>
      <c r="E195" s="23">
        <v>1</v>
      </c>
      <c r="F195" s="24">
        <v>1150</v>
      </c>
      <c r="G195" s="23">
        <v>520</v>
      </c>
      <c r="H195" s="23" t="s">
        <v>8087</v>
      </c>
      <c r="I195" s="24">
        <v>74000</v>
      </c>
      <c r="J195" s="27" t="s">
        <v>2724</v>
      </c>
      <c r="K195" s="25" t="s">
        <v>12076</v>
      </c>
      <c r="L195" s="23" t="s">
        <v>11019</v>
      </c>
      <c r="M195" s="23"/>
    </row>
    <row r="196" spans="1:13" ht="63.75">
      <c r="A196" s="27">
        <v>194</v>
      </c>
      <c r="B196" s="23" t="s">
        <v>12959</v>
      </c>
      <c r="C196" s="23" t="s">
        <v>10224</v>
      </c>
      <c r="D196" s="23" t="s">
        <v>1187</v>
      </c>
      <c r="E196" s="23">
        <v>1</v>
      </c>
      <c r="F196" s="24">
        <v>10000</v>
      </c>
      <c r="G196" s="23">
        <v>164</v>
      </c>
      <c r="H196" s="23" t="s">
        <v>8076</v>
      </c>
      <c r="I196" s="24">
        <v>10000</v>
      </c>
      <c r="J196" s="23" t="s">
        <v>1188</v>
      </c>
      <c r="K196" s="25" t="s">
        <v>12076</v>
      </c>
      <c r="L196" s="23" t="s">
        <v>12960</v>
      </c>
      <c r="M196" s="23" t="s">
        <v>12961</v>
      </c>
    </row>
    <row r="197" spans="1:13" ht="89.25">
      <c r="A197" s="27">
        <v>195</v>
      </c>
      <c r="B197" s="23" t="s">
        <v>10399</v>
      </c>
      <c r="C197" s="23" t="s">
        <v>10224</v>
      </c>
      <c r="D197" s="23" t="s">
        <v>1187</v>
      </c>
      <c r="E197" s="23">
        <v>1</v>
      </c>
      <c r="F197" s="24">
        <v>10050</v>
      </c>
      <c r="G197" s="23">
        <v>184</v>
      </c>
      <c r="H197" s="23" t="s">
        <v>8076</v>
      </c>
      <c r="I197" s="24">
        <v>12000</v>
      </c>
      <c r="J197" s="23" t="s">
        <v>1188</v>
      </c>
      <c r="K197" s="25" t="s">
        <v>12076</v>
      </c>
      <c r="L197" s="23" t="s">
        <v>12960</v>
      </c>
      <c r="M197" s="23" t="s">
        <v>12961</v>
      </c>
    </row>
    <row r="198" spans="1:13" ht="63.75">
      <c r="A198" s="27">
        <v>196</v>
      </c>
      <c r="B198" s="23" t="s">
        <v>6208</v>
      </c>
      <c r="C198" s="23" t="s">
        <v>10224</v>
      </c>
      <c r="D198" s="23" t="s">
        <v>1187</v>
      </c>
      <c r="E198" s="23">
        <v>1</v>
      </c>
      <c r="F198" s="24">
        <v>10050</v>
      </c>
      <c r="G198" s="23">
        <v>200</v>
      </c>
      <c r="H198" s="23" t="s">
        <v>8076</v>
      </c>
      <c r="I198" s="24">
        <v>12000</v>
      </c>
      <c r="J198" s="23" t="s">
        <v>1188</v>
      </c>
      <c r="K198" s="25" t="s">
        <v>12076</v>
      </c>
      <c r="L198" s="23" t="s">
        <v>9748</v>
      </c>
      <c r="M198" s="23" t="s">
        <v>5105</v>
      </c>
    </row>
    <row r="199" spans="1:13" ht="38.25">
      <c r="A199" s="27">
        <v>197</v>
      </c>
      <c r="B199" s="23" t="s">
        <v>10121</v>
      </c>
      <c r="C199" s="23" t="s">
        <v>5513</v>
      </c>
      <c r="D199" s="23" t="s">
        <v>4425</v>
      </c>
      <c r="E199" s="23">
        <v>1</v>
      </c>
      <c r="F199" s="24">
        <v>10800</v>
      </c>
      <c r="G199" s="23">
        <v>516</v>
      </c>
      <c r="H199" s="23" t="s">
        <v>2161</v>
      </c>
      <c r="I199" s="24">
        <v>87000</v>
      </c>
      <c r="J199" s="23" t="s">
        <v>36</v>
      </c>
      <c r="K199" s="25" t="s">
        <v>12076</v>
      </c>
      <c r="L199" s="23" t="s">
        <v>12952</v>
      </c>
      <c r="M199" s="23"/>
    </row>
    <row r="200" spans="1:13" ht="51">
      <c r="A200" s="27">
        <v>198</v>
      </c>
      <c r="B200" s="23" t="s">
        <v>10126</v>
      </c>
      <c r="C200" s="23" t="s">
        <v>8796</v>
      </c>
      <c r="D200" s="23" t="s">
        <v>1187</v>
      </c>
      <c r="E200" s="23">
        <v>1</v>
      </c>
      <c r="F200" s="24">
        <v>600</v>
      </c>
      <c r="G200" s="23">
        <v>292</v>
      </c>
      <c r="H200" s="23" t="s">
        <v>8087</v>
      </c>
      <c r="I200" s="24">
        <v>48000</v>
      </c>
      <c r="J200" s="23" t="s">
        <v>36</v>
      </c>
      <c r="K200" s="25" t="s">
        <v>12076</v>
      </c>
      <c r="L200" s="23" t="s">
        <v>9748</v>
      </c>
      <c r="M200" s="23"/>
    </row>
    <row r="201" spans="1:13" ht="51">
      <c r="A201" s="27">
        <v>199</v>
      </c>
      <c r="B201" s="23" t="s">
        <v>10211</v>
      </c>
      <c r="C201" s="23" t="s">
        <v>10212</v>
      </c>
      <c r="D201" s="23" t="s">
        <v>1162</v>
      </c>
      <c r="E201" s="23">
        <v>1</v>
      </c>
      <c r="F201" s="24">
        <v>500</v>
      </c>
      <c r="G201" s="23">
        <v>128</v>
      </c>
      <c r="H201" s="23" t="s">
        <v>8087</v>
      </c>
      <c r="I201" s="24">
        <v>0</v>
      </c>
      <c r="J201" s="23" t="s">
        <v>1188</v>
      </c>
      <c r="K201" s="25" t="s">
        <v>12076</v>
      </c>
      <c r="L201" s="23" t="s">
        <v>283</v>
      </c>
      <c r="M201" s="23"/>
    </row>
    <row r="202" spans="1:13" ht="63.75">
      <c r="A202" s="27">
        <v>200</v>
      </c>
      <c r="B202" s="23" t="s">
        <v>11342</v>
      </c>
      <c r="C202" s="23" t="s">
        <v>10224</v>
      </c>
      <c r="D202" s="23" t="s">
        <v>1187</v>
      </c>
      <c r="E202" s="23" t="s">
        <v>8163</v>
      </c>
      <c r="F202" s="24">
        <v>20050</v>
      </c>
      <c r="G202" s="23">
        <v>382</v>
      </c>
      <c r="H202" s="23" t="s">
        <v>8076</v>
      </c>
      <c r="I202" s="24">
        <v>21000</v>
      </c>
      <c r="J202" s="23" t="s">
        <v>1188</v>
      </c>
      <c r="K202" s="25" t="s">
        <v>12076</v>
      </c>
      <c r="L202" s="23" t="s">
        <v>11343</v>
      </c>
      <c r="M202" s="23"/>
    </row>
    <row r="203" spans="1:13" ht="102">
      <c r="A203" s="27">
        <v>201</v>
      </c>
      <c r="B203" s="23" t="s">
        <v>11546</v>
      </c>
      <c r="C203" s="23" t="s">
        <v>11547</v>
      </c>
      <c r="D203" s="23" t="s">
        <v>1187</v>
      </c>
      <c r="E203" s="23">
        <v>1</v>
      </c>
      <c r="F203" s="24">
        <v>10550</v>
      </c>
      <c r="G203" s="23">
        <v>168</v>
      </c>
      <c r="H203" s="23" t="s">
        <v>8076</v>
      </c>
      <c r="I203" s="24">
        <v>20000</v>
      </c>
      <c r="J203" s="23" t="s">
        <v>1188</v>
      </c>
      <c r="K203" s="25" t="s">
        <v>12076</v>
      </c>
      <c r="L203" s="23" t="s">
        <v>11548</v>
      </c>
      <c r="M203" s="23"/>
    </row>
    <row r="204" spans="1:13" ht="25.5">
      <c r="A204" s="27">
        <v>202</v>
      </c>
      <c r="B204" s="23" t="s">
        <v>11267</v>
      </c>
      <c r="C204" s="23" t="s">
        <v>6874</v>
      </c>
      <c r="D204" s="23" t="s">
        <v>1187</v>
      </c>
      <c r="E204" s="23" t="s">
        <v>8163</v>
      </c>
      <c r="F204" s="24">
        <v>2034</v>
      </c>
      <c r="G204" s="23">
        <v>80</v>
      </c>
      <c r="H204" s="23" t="s">
        <v>8076</v>
      </c>
      <c r="I204" s="24">
        <v>12000</v>
      </c>
      <c r="J204" s="23" t="s">
        <v>4935</v>
      </c>
      <c r="K204" s="25" t="s">
        <v>12076</v>
      </c>
      <c r="L204" s="23" t="s">
        <v>6697</v>
      </c>
      <c r="M204" s="23"/>
    </row>
    <row r="205" spans="1:13" ht="38.25">
      <c r="A205" s="27">
        <v>203</v>
      </c>
      <c r="B205" s="23" t="s">
        <v>11863</v>
      </c>
      <c r="C205" s="23" t="s">
        <v>6874</v>
      </c>
      <c r="D205" s="23" t="s">
        <v>1187</v>
      </c>
      <c r="E205" s="23" t="s">
        <v>8163</v>
      </c>
      <c r="F205" s="24">
        <v>1034</v>
      </c>
      <c r="G205" s="23">
        <v>120</v>
      </c>
      <c r="H205" s="23" t="s">
        <v>8076</v>
      </c>
      <c r="I205" s="24">
        <v>17000</v>
      </c>
      <c r="J205" s="23" t="s">
        <v>4935</v>
      </c>
      <c r="K205" s="25" t="s">
        <v>12076</v>
      </c>
      <c r="L205" s="23" t="s">
        <v>9748</v>
      </c>
      <c r="M205" s="23"/>
    </row>
    <row r="206" spans="1:13" ht="38.25">
      <c r="A206" s="27">
        <v>204</v>
      </c>
      <c r="B206" s="23" t="s">
        <v>12754</v>
      </c>
      <c r="C206" s="23" t="s">
        <v>6874</v>
      </c>
      <c r="D206" s="23" t="s">
        <v>1187</v>
      </c>
      <c r="E206" s="23" t="s">
        <v>8163</v>
      </c>
      <c r="F206" s="24">
        <v>2000</v>
      </c>
      <c r="G206" s="23">
        <v>256</v>
      </c>
      <c r="H206" s="23" t="s">
        <v>8076</v>
      </c>
      <c r="I206" s="24">
        <v>30000</v>
      </c>
      <c r="J206" s="23" t="s">
        <v>4935</v>
      </c>
      <c r="K206" s="25" t="s">
        <v>12076</v>
      </c>
      <c r="L206" s="23" t="s">
        <v>12956</v>
      </c>
      <c r="M206" s="23"/>
    </row>
    <row r="207" spans="1:13" ht="63.75">
      <c r="A207" s="27">
        <v>205</v>
      </c>
      <c r="B207" s="23" t="s">
        <v>12778</v>
      </c>
      <c r="C207" s="23" t="s">
        <v>12779</v>
      </c>
      <c r="D207" s="23" t="s">
        <v>1162</v>
      </c>
      <c r="E207" s="23">
        <v>1</v>
      </c>
      <c r="F207" s="24">
        <v>1150</v>
      </c>
      <c r="G207" s="23">
        <v>944</v>
      </c>
      <c r="H207" s="23" t="s">
        <v>2161</v>
      </c>
      <c r="I207" s="24">
        <v>0</v>
      </c>
      <c r="J207" s="23" t="s">
        <v>1188</v>
      </c>
      <c r="K207" s="25" t="s">
        <v>12076</v>
      </c>
      <c r="L207" s="23" t="s">
        <v>5690</v>
      </c>
      <c r="M207" s="23"/>
    </row>
    <row r="208" spans="1:13" ht="63.75">
      <c r="A208" s="27">
        <v>206</v>
      </c>
      <c r="B208" s="23" t="s">
        <v>12780</v>
      </c>
      <c r="C208" s="24" t="s">
        <v>12781</v>
      </c>
      <c r="D208" s="23" t="s">
        <v>4473</v>
      </c>
      <c r="E208" s="23">
        <v>1</v>
      </c>
      <c r="F208" s="24">
        <v>1000</v>
      </c>
      <c r="G208" s="23">
        <v>1288</v>
      </c>
      <c r="H208" s="23" t="s">
        <v>1228</v>
      </c>
      <c r="I208" s="24">
        <v>190000</v>
      </c>
      <c r="J208" s="23" t="s">
        <v>1193</v>
      </c>
      <c r="K208" s="25" t="s">
        <v>12076</v>
      </c>
      <c r="L208" s="23" t="s">
        <v>5690</v>
      </c>
      <c r="M208" s="23"/>
    </row>
    <row r="209" spans="1:13" ht="38.25">
      <c r="A209" s="27">
        <v>207</v>
      </c>
      <c r="B209" s="23" t="s">
        <v>9211</v>
      </c>
      <c r="C209" s="23" t="s">
        <v>9212</v>
      </c>
      <c r="D209" s="23" t="s">
        <v>4473</v>
      </c>
      <c r="E209" s="23">
        <v>1</v>
      </c>
      <c r="F209" s="24">
        <v>1000</v>
      </c>
      <c r="G209" s="23">
        <v>392</v>
      </c>
      <c r="H209" s="23" t="s">
        <v>8087</v>
      </c>
      <c r="I209" s="24">
        <v>0</v>
      </c>
      <c r="J209" s="23" t="s">
        <v>70</v>
      </c>
      <c r="K209" s="25" t="s">
        <v>12076</v>
      </c>
      <c r="L209" s="23" t="s">
        <v>9748</v>
      </c>
      <c r="M209" s="23" t="s">
        <v>8481</v>
      </c>
    </row>
    <row r="210" spans="1:13" ht="63.75">
      <c r="A210" s="27">
        <v>208</v>
      </c>
      <c r="B210" s="23" t="s">
        <v>9213</v>
      </c>
      <c r="C210" s="23" t="s">
        <v>12947</v>
      </c>
      <c r="D210" s="23" t="s">
        <v>1187</v>
      </c>
      <c r="E210" s="23" t="s">
        <v>8163</v>
      </c>
      <c r="F210" s="24">
        <v>1034</v>
      </c>
      <c r="G210" s="23">
        <v>420</v>
      </c>
      <c r="H210" s="23" t="s">
        <v>8087</v>
      </c>
      <c r="I210" s="24">
        <v>61000</v>
      </c>
      <c r="J210" s="23" t="s">
        <v>36</v>
      </c>
      <c r="K210" s="25" t="s">
        <v>12076</v>
      </c>
      <c r="L210" s="23" t="s">
        <v>5690</v>
      </c>
      <c r="M210" s="23"/>
    </row>
    <row r="211" spans="1:13" ht="51">
      <c r="A211" s="27">
        <v>209</v>
      </c>
      <c r="B211" s="23" t="s">
        <v>9214</v>
      </c>
      <c r="C211" s="23" t="s">
        <v>9215</v>
      </c>
      <c r="D211" s="23" t="s">
        <v>1421</v>
      </c>
      <c r="E211" s="23">
        <v>1</v>
      </c>
      <c r="F211" s="24">
        <v>200</v>
      </c>
      <c r="G211" s="23">
        <v>372</v>
      </c>
      <c r="H211" s="23" t="s">
        <v>8087</v>
      </c>
      <c r="I211" s="24">
        <v>0</v>
      </c>
      <c r="J211" s="23" t="s">
        <v>1193</v>
      </c>
      <c r="K211" s="25" t="s">
        <v>12076</v>
      </c>
      <c r="L211" s="23" t="s">
        <v>9216</v>
      </c>
      <c r="M211" s="23"/>
    </row>
    <row r="212" spans="1:13" ht="89.25">
      <c r="A212" s="27">
        <v>210</v>
      </c>
      <c r="B212" s="23" t="s">
        <v>9165</v>
      </c>
      <c r="C212" s="23" t="s">
        <v>8088</v>
      </c>
      <c r="D212" s="23" t="s">
        <v>8089</v>
      </c>
      <c r="E212" s="23">
        <v>1</v>
      </c>
      <c r="F212" s="24">
        <v>1330</v>
      </c>
      <c r="G212" s="23">
        <v>228</v>
      </c>
      <c r="H212" s="23" t="s">
        <v>8087</v>
      </c>
      <c r="I212" s="24">
        <v>38000</v>
      </c>
      <c r="J212" s="23" t="s">
        <v>1188</v>
      </c>
      <c r="K212" s="25" t="s">
        <v>12076</v>
      </c>
      <c r="L212" s="23" t="s">
        <v>9748</v>
      </c>
      <c r="M212" s="23"/>
    </row>
    <row r="213" spans="1:13" ht="38.25">
      <c r="A213" s="27">
        <v>211</v>
      </c>
      <c r="B213" s="23" t="s">
        <v>8090</v>
      </c>
      <c r="C213" s="23" t="s">
        <v>9218</v>
      </c>
      <c r="D213" s="23" t="s">
        <v>1187</v>
      </c>
      <c r="E213" s="23">
        <v>1</v>
      </c>
      <c r="F213" s="24">
        <v>1000</v>
      </c>
      <c r="G213" s="23">
        <v>280</v>
      </c>
      <c r="H213" s="23" t="s">
        <v>8087</v>
      </c>
      <c r="I213" s="24">
        <v>45000</v>
      </c>
      <c r="J213" s="23" t="s">
        <v>1188</v>
      </c>
      <c r="K213" s="25" t="s">
        <v>12076</v>
      </c>
      <c r="L213" s="23" t="s">
        <v>9748</v>
      </c>
      <c r="M213" s="23"/>
    </row>
    <row r="214" spans="1:13" ht="51">
      <c r="A214" s="27">
        <v>212</v>
      </c>
      <c r="B214" s="23" t="s">
        <v>9219</v>
      </c>
      <c r="C214" s="23" t="s">
        <v>9170</v>
      </c>
      <c r="D214" s="23" t="s">
        <v>1187</v>
      </c>
      <c r="E214" s="23">
        <v>1</v>
      </c>
      <c r="F214" s="24">
        <v>4450</v>
      </c>
      <c r="G214" s="23">
        <v>376</v>
      </c>
      <c r="H214" s="23" t="s">
        <v>8076</v>
      </c>
      <c r="I214" s="24">
        <v>48000</v>
      </c>
      <c r="J214" s="23" t="s">
        <v>4935</v>
      </c>
      <c r="K214" s="25" t="s">
        <v>12076</v>
      </c>
      <c r="L214" s="23" t="s">
        <v>9220</v>
      </c>
      <c r="M214" s="23"/>
    </row>
    <row r="215" spans="1:13" ht="38.25">
      <c r="A215" s="27">
        <v>213</v>
      </c>
      <c r="B215" s="23" t="s">
        <v>9221</v>
      </c>
      <c r="C215" s="23" t="s">
        <v>6874</v>
      </c>
      <c r="D215" s="23" t="s">
        <v>1187</v>
      </c>
      <c r="E215" s="23" t="s">
        <v>8163</v>
      </c>
      <c r="F215" s="24">
        <v>1300</v>
      </c>
      <c r="G215" s="23">
        <v>44</v>
      </c>
      <c r="H215" s="23" t="s">
        <v>8076</v>
      </c>
      <c r="I215" s="24">
        <v>10000</v>
      </c>
      <c r="J215" s="23" t="s">
        <v>4935</v>
      </c>
      <c r="K215" s="25" t="s">
        <v>12076</v>
      </c>
      <c r="L215" s="23" t="s">
        <v>6697</v>
      </c>
      <c r="M215" s="23"/>
    </row>
    <row r="216" spans="1:13" ht="38.25">
      <c r="A216" s="27">
        <v>214</v>
      </c>
      <c r="B216" s="23" t="s">
        <v>9222</v>
      </c>
      <c r="C216" s="23" t="s">
        <v>6874</v>
      </c>
      <c r="D216" s="23" t="s">
        <v>1187</v>
      </c>
      <c r="E216" s="23">
        <v>1</v>
      </c>
      <c r="F216" s="24">
        <v>2300</v>
      </c>
      <c r="G216" s="23">
        <v>76</v>
      </c>
      <c r="H216" s="23" t="s">
        <v>8076</v>
      </c>
      <c r="I216" s="24">
        <v>12000</v>
      </c>
      <c r="J216" s="23" t="s">
        <v>4935</v>
      </c>
      <c r="K216" s="25" t="s">
        <v>12076</v>
      </c>
      <c r="L216" s="23" t="s">
        <v>6697</v>
      </c>
      <c r="M216" s="23"/>
    </row>
    <row r="217" spans="1:13" ht="25.5">
      <c r="A217" s="27">
        <v>215</v>
      </c>
      <c r="B217" s="23" t="s">
        <v>9223</v>
      </c>
      <c r="C217" s="23" t="s">
        <v>6874</v>
      </c>
      <c r="D217" s="23" t="s">
        <v>1187</v>
      </c>
      <c r="E217" s="23">
        <v>1</v>
      </c>
      <c r="F217" s="24">
        <v>4950</v>
      </c>
      <c r="G217" s="23">
        <v>68</v>
      </c>
      <c r="H217" s="23" t="s">
        <v>8076</v>
      </c>
      <c r="I217" s="24">
        <v>11000</v>
      </c>
      <c r="J217" s="23" t="s">
        <v>4935</v>
      </c>
      <c r="K217" s="25" t="s">
        <v>12076</v>
      </c>
      <c r="L217" s="23" t="s">
        <v>6697</v>
      </c>
      <c r="M217" s="23"/>
    </row>
    <row r="218" spans="1:13" ht="114.75">
      <c r="A218" s="27">
        <v>216</v>
      </c>
      <c r="B218" s="23" t="s">
        <v>12599</v>
      </c>
      <c r="C218" s="23" t="s">
        <v>12600</v>
      </c>
      <c r="D218" s="23" t="s">
        <v>1187</v>
      </c>
      <c r="E218" s="23">
        <v>1</v>
      </c>
      <c r="F218" s="24">
        <v>3000</v>
      </c>
      <c r="G218" s="23">
        <v>148</v>
      </c>
      <c r="H218" s="23" t="s">
        <v>8076</v>
      </c>
      <c r="I218" s="24">
        <v>0</v>
      </c>
      <c r="J218" s="23" t="s">
        <v>70</v>
      </c>
      <c r="K218" s="25" t="s">
        <v>12076</v>
      </c>
      <c r="L218" s="23" t="s">
        <v>11548</v>
      </c>
      <c r="M218" s="23"/>
    </row>
    <row r="219" spans="1:13" ht="57.75" customHeight="1">
      <c r="A219" s="27">
        <v>217</v>
      </c>
      <c r="B219" s="23" t="s">
        <v>12602</v>
      </c>
      <c r="C219" s="23" t="s">
        <v>6874</v>
      </c>
      <c r="D219" s="23" t="s">
        <v>1187</v>
      </c>
      <c r="E219" s="23">
        <v>1</v>
      </c>
      <c r="F219" s="24">
        <v>4800</v>
      </c>
      <c r="G219" s="23">
        <v>44</v>
      </c>
      <c r="H219" s="23" t="s">
        <v>8076</v>
      </c>
      <c r="I219" s="24">
        <v>8000</v>
      </c>
      <c r="J219" s="23" t="s">
        <v>4935</v>
      </c>
      <c r="K219" s="25" t="s">
        <v>12076</v>
      </c>
      <c r="L219" s="23" t="s">
        <v>9748</v>
      </c>
      <c r="M219" s="23" t="s">
        <v>12603</v>
      </c>
    </row>
    <row r="220" spans="1:13" ht="51">
      <c r="A220" s="27">
        <v>218</v>
      </c>
      <c r="B220" s="23" t="s">
        <v>12610</v>
      </c>
      <c r="C220" s="23" t="s">
        <v>12611</v>
      </c>
      <c r="D220" s="23" t="s">
        <v>1162</v>
      </c>
      <c r="E220" s="23">
        <v>1</v>
      </c>
      <c r="F220" s="24">
        <v>350</v>
      </c>
      <c r="G220" s="23">
        <v>400</v>
      </c>
      <c r="H220" s="23" t="s">
        <v>8087</v>
      </c>
      <c r="I220" s="24">
        <v>0</v>
      </c>
      <c r="J220" s="23" t="s">
        <v>60</v>
      </c>
      <c r="K220" s="25" t="s">
        <v>12076</v>
      </c>
      <c r="L220" s="23" t="s">
        <v>11022</v>
      </c>
      <c r="M220" s="23"/>
    </row>
    <row r="221" spans="1:13" ht="51">
      <c r="A221" s="27">
        <v>219</v>
      </c>
      <c r="B221" s="23" t="s">
        <v>12612</v>
      </c>
      <c r="C221" s="23" t="s">
        <v>9170</v>
      </c>
      <c r="D221" s="23" t="s">
        <v>1187</v>
      </c>
      <c r="E221" s="23" t="s">
        <v>8163</v>
      </c>
      <c r="F221" s="24">
        <v>1034</v>
      </c>
      <c r="G221" s="23">
        <v>392</v>
      </c>
      <c r="H221" s="23" t="s">
        <v>8087</v>
      </c>
      <c r="I221" s="24">
        <v>60000</v>
      </c>
      <c r="J221" s="23" t="s">
        <v>4935</v>
      </c>
      <c r="K221" s="25" t="s">
        <v>12076</v>
      </c>
      <c r="L221" s="23" t="s">
        <v>9748</v>
      </c>
      <c r="M221" s="23"/>
    </row>
    <row r="222" spans="1:13" ht="38.25">
      <c r="A222" s="27">
        <v>220</v>
      </c>
      <c r="B222" s="23" t="s">
        <v>12445</v>
      </c>
      <c r="C222" s="23" t="s">
        <v>12446</v>
      </c>
      <c r="D222" s="23" t="s">
        <v>1187</v>
      </c>
      <c r="E222" s="23">
        <v>1</v>
      </c>
      <c r="F222" s="24">
        <v>490</v>
      </c>
      <c r="G222" s="23">
        <v>204</v>
      </c>
      <c r="H222" s="23" t="s">
        <v>8087</v>
      </c>
      <c r="I222" s="24">
        <v>41000</v>
      </c>
      <c r="J222" s="23" t="s">
        <v>36</v>
      </c>
      <c r="K222" s="25" t="s">
        <v>12076</v>
      </c>
      <c r="L222" s="23" t="s">
        <v>9748</v>
      </c>
      <c r="M222" s="23"/>
    </row>
    <row r="223" spans="1:13" ht="89.25">
      <c r="A223" s="27">
        <v>221</v>
      </c>
      <c r="B223" s="23" t="s">
        <v>11703</v>
      </c>
      <c r="C223" s="23" t="s">
        <v>11704</v>
      </c>
      <c r="D223" s="23" t="s">
        <v>1421</v>
      </c>
      <c r="E223" s="23">
        <v>1</v>
      </c>
      <c r="F223" s="24">
        <v>1000</v>
      </c>
      <c r="G223" s="23">
        <v>384</v>
      </c>
      <c r="H223" s="23" t="s">
        <v>8087</v>
      </c>
      <c r="I223" s="24">
        <v>43000</v>
      </c>
      <c r="J223" s="23" t="s">
        <v>70</v>
      </c>
      <c r="K223" s="25" t="s">
        <v>12076</v>
      </c>
      <c r="L223" s="23" t="s">
        <v>6739</v>
      </c>
      <c r="M223" s="23"/>
    </row>
    <row r="224" spans="1:13" ht="76.5">
      <c r="A224" s="27">
        <v>222</v>
      </c>
      <c r="B224" s="23" t="s">
        <v>8110</v>
      </c>
      <c r="C224" s="23" t="s">
        <v>8111</v>
      </c>
      <c r="D224" s="23" t="s">
        <v>1187</v>
      </c>
      <c r="E224" s="23">
        <v>1</v>
      </c>
      <c r="F224" s="24">
        <v>1000</v>
      </c>
      <c r="G224" s="23">
        <v>532</v>
      </c>
      <c r="H224" s="23" t="s">
        <v>8087</v>
      </c>
      <c r="I224" s="24">
        <v>83000</v>
      </c>
      <c r="J224" s="23" t="s">
        <v>4935</v>
      </c>
      <c r="K224" s="25" t="s">
        <v>12076</v>
      </c>
      <c r="L224" s="23" t="s">
        <v>9748</v>
      </c>
      <c r="M224" s="23"/>
    </row>
    <row r="225" spans="1:13" ht="51">
      <c r="A225" s="27">
        <v>223</v>
      </c>
      <c r="B225" s="23" t="s">
        <v>8112</v>
      </c>
      <c r="C225" s="23" t="s">
        <v>8113</v>
      </c>
      <c r="D225" s="23" t="s">
        <v>1187</v>
      </c>
      <c r="E225" s="23">
        <v>1</v>
      </c>
      <c r="F225" s="24">
        <v>500</v>
      </c>
      <c r="G225" s="23">
        <v>272</v>
      </c>
      <c r="H225" s="23" t="s">
        <v>8087</v>
      </c>
      <c r="I225" s="24">
        <v>50000</v>
      </c>
      <c r="J225" s="23" t="s">
        <v>1188</v>
      </c>
      <c r="K225" s="25" t="s">
        <v>12076</v>
      </c>
      <c r="L225" s="23" t="s">
        <v>9748</v>
      </c>
      <c r="M225" s="23"/>
    </row>
    <row r="226" spans="1:13" ht="38.25">
      <c r="A226" s="27">
        <v>224</v>
      </c>
      <c r="B226" s="23" t="s">
        <v>9201</v>
      </c>
      <c r="C226" s="23" t="s">
        <v>4617</v>
      </c>
      <c r="D226" s="23" t="s">
        <v>1187</v>
      </c>
      <c r="E226" s="23" t="s">
        <v>8163</v>
      </c>
      <c r="F226" s="24">
        <v>970</v>
      </c>
      <c r="G226" s="23">
        <v>184</v>
      </c>
      <c r="H226" s="23" t="s">
        <v>8076</v>
      </c>
      <c r="I226" s="24">
        <v>31000</v>
      </c>
      <c r="J226" s="23" t="s">
        <v>4935</v>
      </c>
      <c r="K226" s="25" t="s">
        <v>12076</v>
      </c>
      <c r="L226" s="23" t="s">
        <v>9748</v>
      </c>
      <c r="M226" s="23"/>
    </row>
    <row r="227" spans="1:13" ht="51">
      <c r="A227" s="27">
        <v>225</v>
      </c>
      <c r="B227" s="23" t="s">
        <v>9203</v>
      </c>
      <c r="C227" s="23" t="s">
        <v>6874</v>
      </c>
      <c r="D227" s="23" t="s">
        <v>1187</v>
      </c>
      <c r="E227" s="23" t="s">
        <v>8163</v>
      </c>
      <c r="F227" s="24">
        <v>2234</v>
      </c>
      <c r="G227" s="23">
        <v>92</v>
      </c>
      <c r="H227" s="23" t="s">
        <v>8076</v>
      </c>
      <c r="I227" s="24">
        <v>16000</v>
      </c>
      <c r="J227" s="23" t="s">
        <v>4935</v>
      </c>
      <c r="K227" s="25" t="s">
        <v>12076</v>
      </c>
      <c r="L227" s="23" t="s">
        <v>9748</v>
      </c>
      <c r="M227" s="23"/>
    </row>
    <row r="228" spans="1:13" ht="38.25">
      <c r="A228" s="27">
        <v>226</v>
      </c>
      <c r="B228" s="23" t="s">
        <v>9204</v>
      </c>
      <c r="C228" s="23" t="s">
        <v>6874</v>
      </c>
      <c r="D228" s="23" t="s">
        <v>1187</v>
      </c>
      <c r="E228" s="23">
        <v>1</v>
      </c>
      <c r="F228" s="24">
        <v>1600</v>
      </c>
      <c r="G228" s="23">
        <v>92</v>
      </c>
      <c r="H228" s="23" t="s">
        <v>8076</v>
      </c>
      <c r="I228" s="24">
        <v>16000</v>
      </c>
      <c r="J228" s="23" t="s">
        <v>4935</v>
      </c>
      <c r="K228" s="25" t="s">
        <v>12076</v>
      </c>
      <c r="L228" s="23" t="s">
        <v>9748</v>
      </c>
      <c r="M228" s="23"/>
    </row>
    <row r="229" spans="1:13" ht="38.25">
      <c r="A229" s="27">
        <v>227</v>
      </c>
      <c r="B229" s="23" t="s">
        <v>8109</v>
      </c>
      <c r="C229" s="23" t="s">
        <v>6874</v>
      </c>
      <c r="D229" s="23" t="s">
        <v>1187</v>
      </c>
      <c r="E229" s="23">
        <v>1</v>
      </c>
      <c r="F229" s="24">
        <v>2000</v>
      </c>
      <c r="G229" s="23">
        <v>100</v>
      </c>
      <c r="H229" s="23" t="s">
        <v>8076</v>
      </c>
      <c r="I229" s="24">
        <v>16000</v>
      </c>
      <c r="J229" s="23" t="s">
        <v>4935</v>
      </c>
      <c r="K229" s="25" t="s">
        <v>12076</v>
      </c>
      <c r="L229" s="23" t="s">
        <v>9748</v>
      </c>
      <c r="M229" s="23"/>
    </row>
    <row r="230" spans="1:13" ht="38.25">
      <c r="A230" s="27">
        <v>228</v>
      </c>
      <c r="B230" s="23" t="s">
        <v>9205</v>
      </c>
      <c r="C230" s="23" t="s">
        <v>6874</v>
      </c>
      <c r="D230" s="23" t="s">
        <v>1187</v>
      </c>
      <c r="E230" s="23">
        <v>1</v>
      </c>
      <c r="F230" s="24">
        <v>1600</v>
      </c>
      <c r="G230" s="23">
        <v>68</v>
      </c>
      <c r="H230" s="23" t="s">
        <v>8076</v>
      </c>
      <c r="I230" s="24">
        <v>13000</v>
      </c>
      <c r="J230" s="23" t="s">
        <v>4935</v>
      </c>
      <c r="K230" s="25" t="s">
        <v>12076</v>
      </c>
      <c r="L230" s="23" t="s">
        <v>9748</v>
      </c>
      <c r="M230" s="23"/>
    </row>
    <row r="231" spans="1:13" ht="38.25">
      <c r="A231" s="27">
        <v>229</v>
      </c>
      <c r="B231" s="23" t="s">
        <v>9206</v>
      </c>
      <c r="C231" s="23" t="s">
        <v>6874</v>
      </c>
      <c r="D231" s="23" t="s">
        <v>1187</v>
      </c>
      <c r="E231" s="23">
        <v>1</v>
      </c>
      <c r="F231" s="24">
        <v>950</v>
      </c>
      <c r="G231" s="23">
        <v>80</v>
      </c>
      <c r="H231" s="23" t="s">
        <v>8076</v>
      </c>
      <c r="I231" s="24">
        <v>14000</v>
      </c>
      <c r="J231" s="23" t="s">
        <v>4935</v>
      </c>
      <c r="K231" s="25" t="s">
        <v>12076</v>
      </c>
      <c r="L231" s="23" t="s">
        <v>9748</v>
      </c>
      <c r="M231" s="23"/>
    </row>
    <row r="232" spans="1:13" ht="38.25">
      <c r="A232" s="27">
        <v>230</v>
      </c>
      <c r="B232" s="23" t="s">
        <v>12447</v>
      </c>
      <c r="C232" s="23" t="s">
        <v>6874</v>
      </c>
      <c r="D232" s="23" t="s">
        <v>1187</v>
      </c>
      <c r="E232" s="23">
        <v>1</v>
      </c>
      <c r="F232" s="24">
        <v>600</v>
      </c>
      <c r="G232" s="23">
        <v>40</v>
      </c>
      <c r="H232" s="23" t="s">
        <v>8076</v>
      </c>
      <c r="I232" s="24">
        <v>10000</v>
      </c>
      <c r="J232" s="23" t="s">
        <v>4935</v>
      </c>
      <c r="K232" s="25" t="s">
        <v>12076</v>
      </c>
      <c r="L232" s="23" t="s">
        <v>9748</v>
      </c>
      <c r="M232" s="23" t="s">
        <v>12448</v>
      </c>
    </row>
    <row r="233" spans="1:13" ht="51">
      <c r="A233" s="27">
        <v>231</v>
      </c>
      <c r="B233" s="23" t="s">
        <v>10305</v>
      </c>
      <c r="C233" s="23" t="s">
        <v>10306</v>
      </c>
      <c r="D233" s="23" t="s">
        <v>1162</v>
      </c>
      <c r="E233" s="23">
        <v>1</v>
      </c>
      <c r="F233" s="24">
        <v>300</v>
      </c>
      <c r="G233" s="23">
        <v>164</v>
      </c>
      <c r="H233" s="23" t="s">
        <v>8087</v>
      </c>
      <c r="I233" s="24">
        <v>0</v>
      </c>
      <c r="J233" s="23" t="s">
        <v>70</v>
      </c>
      <c r="K233" s="25" t="s">
        <v>12076</v>
      </c>
      <c r="L233" s="23" t="s">
        <v>283</v>
      </c>
      <c r="M233" s="23"/>
    </row>
    <row r="234" spans="1:13" ht="25.5">
      <c r="A234" s="27">
        <v>232</v>
      </c>
      <c r="B234" s="23" t="s">
        <v>6246</v>
      </c>
      <c r="C234" s="23" t="s">
        <v>6247</v>
      </c>
      <c r="D234" s="23" t="s">
        <v>1162</v>
      </c>
      <c r="E234" s="23">
        <v>1</v>
      </c>
      <c r="F234" s="24">
        <v>5000</v>
      </c>
      <c r="G234" s="23">
        <v>508</v>
      </c>
      <c r="H234" s="23" t="s">
        <v>3703</v>
      </c>
      <c r="I234" s="24">
        <v>0</v>
      </c>
      <c r="J234" s="27" t="s">
        <v>1188</v>
      </c>
      <c r="K234" s="25" t="s">
        <v>12076</v>
      </c>
      <c r="L234" s="23" t="s">
        <v>11030</v>
      </c>
      <c r="M234" s="23" t="s">
        <v>7352</v>
      </c>
    </row>
    <row r="235" spans="1:13" ht="51">
      <c r="A235" s="27">
        <v>233</v>
      </c>
      <c r="B235" s="23" t="s">
        <v>9520</v>
      </c>
      <c r="C235" s="23" t="s">
        <v>7200</v>
      </c>
      <c r="D235" s="23" t="s">
        <v>1162</v>
      </c>
      <c r="E235" s="23">
        <v>1</v>
      </c>
      <c r="F235" s="24">
        <v>1530</v>
      </c>
      <c r="G235" s="23">
        <v>480</v>
      </c>
      <c r="H235" s="23" t="s">
        <v>1228</v>
      </c>
      <c r="I235" s="24">
        <v>0</v>
      </c>
      <c r="J235" s="23" t="s">
        <v>2724</v>
      </c>
      <c r="K235" s="25" t="s">
        <v>12076</v>
      </c>
      <c r="L235" s="23" t="s">
        <v>8838</v>
      </c>
      <c r="M235" s="23"/>
    </row>
    <row r="236" spans="1:13" ht="76.5">
      <c r="A236" s="27">
        <v>234</v>
      </c>
      <c r="B236" s="23" t="s">
        <v>7204</v>
      </c>
      <c r="C236" s="23" t="s">
        <v>7205</v>
      </c>
      <c r="D236" s="23" t="s">
        <v>1162</v>
      </c>
      <c r="E236" s="23">
        <v>1</v>
      </c>
      <c r="F236" s="24">
        <v>330</v>
      </c>
      <c r="G236" s="23">
        <v>204</v>
      </c>
      <c r="H236" s="23" t="s">
        <v>8087</v>
      </c>
      <c r="I236" s="24">
        <v>0</v>
      </c>
      <c r="J236" s="23" t="s">
        <v>2724</v>
      </c>
      <c r="K236" s="25" t="s">
        <v>12076</v>
      </c>
      <c r="L236" s="23" t="s">
        <v>7203</v>
      </c>
      <c r="M236" s="23"/>
    </row>
    <row r="237" spans="1:13" ht="89.25">
      <c r="A237" s="27">
        <v>235</v>
      </c>
      <c r="B237" s="23" t="s">
        <v>7211</v>
      </c>
      <c r="C237" s="23" t="s">
        <v>7212</v>
      </c>
      <c r="D237" s="23" t="s">
        <v>1421</v>
      </c>
      <c r="E237" s="23">
        <v>1</v>
      </c>
      <c r="F237" s="24">
        <v>1000</v>
      </c>
      <c r="G237" s="23">
        <v>456</v>
      </c>
      <c r="H237" s="23" t="s">
        <v>8087</v>
      </c>
      <c r="I237" s="24">
        <v>66000</v>
      </c>
      <c r="J237" s="23" t="s">
        <v>2724</v>
      </c>
      <c r="K237" s="25" t="s">
        <v>12076</v>
      </c>
      <c r="L237" s="23" t="s">
        <v>7213</v>
      </c>
      <c r="M237" s="23"/>
    </row>
    <row r="238" spans="1:13" ht="51">
      <c r="A238" s="27">
        <v>236</v>
      </c>
      <c r="B238" s="23" t="s">
        <v>11689</v>
      </c>
      <c r="C238" s="23" t="s">
        <v>10224</v>
      </c>
      <c r="D238" s="23" t="s">
        <v>1187</v>
      </c>
      <c r="E238" s="23" t="s">
        <v>8163</v>
      </c>
      <c r="F238" s="24">
        <v>3000</v>
      </c>
      <c r="G238" s="23">
        <v>192</v>
      </c>
      <c r="H238" s="23" t="s">
        <v>8076</v>
      </c>
      <c r="I238" s="24">
        <v>15500</v>
      </c>
      <c r="J238" s="23" t="s">
        <v>1188</v>
      </c>
      <c r="K238" s="29" t="s">
        <v>12076</v>
      </c>
      <c r="L238" s="23" t="s">
        <v>12956</v>
      </c>
      <c r="M238" s="23"/>
    </row>
    <row r="239" spans="1:13" ht="38.25">
      <c r="A239" s="27">
        <v>237</v>
      </c>
      <c r="B239" s="23" t="s">
        <v>11244</v>
      </c>
      <c r="C239" s="23" t="s">
        <v>3954</v>
      </c>
      <c r="D239" s="23" t="s">
        <v>1187</v>
      </c>
      <c r="E239" s="23" t="s">
        <v>8163</v>
      </c>
      <c r="F239" s="24">
        <v>604</v>
      </c>
      <c r="G239" s="23">
        <v>168</v>
      </c>
      <c r="H239" s="23" t="s">
        <v>5624</v>
      </c>
      <c r="I239" s="24">
        <v>33000</v>
      </c>
      <c r="J239" s="23" t="s">
        <v>4935</v>
      </c>
      <c r="K239" s="29" t="s">
        <v>12076</v>
      </c>
      <c r="L239" s="23" t="s">
        <v>10513</v>
      </c>
      <c r="M239" s="23" t="s">
        <v>8801</v>
      </c>
    </row>
    <row r="240" spans="1:13" ht="51">
      <c r="A240" s="27">
        <v>238</v>
      </c>
      <c r="B240" s="23" t="s">
        <v>10284</v>
      </c>
      <c r="C240" s="23" t="s">
        <v>10285</v>
      </c>
      <c r="D240" s="23" t="s">
        <v>1187</v>
      </c>
      <c r="E240" s="23" t="s">
        <v>8163</v>
      </c>
      <c r="F240" s="24">
        <v>1034</v>
      </c>
      <c r="G240" s="23">
        <v>548</v>
      </c>
      <c r="H240" s="23" t="s">
        <v>8087</v>
      </c>
      <c r="I240" s="24">
        <v>80000</v>
      </c>
      <c r="J240" s="23" t="s">
        <v>1193</v>
      </c>
      <c r="K240" s="25" t="s">
        <v>10286</v>
      </c>
      <c r="L240" s="23" t="s">
        <v>12952</v>
      </c>
      <c r="M240" s="23"/>
    </row>
    <row r="241" spans="1:13" ht="38.25">
      <c r="A241" s="27">
        <v>239</v>
      </c>
      <c r="B241" s="23" t="s">
        <v>12607</v>
      </c>
      <c r="C241" s="23" t="s">
        <v>12608</v>
      </c>
      <c r="D241" s="23" t="s">
        <v>1162</v>
      </c>
      <c r="E241" s="23">
        <v>1</v>
      </c>
      <c r="F241" s="24">
        <v>534</v>
      </c>
      <c r="G241" s="23">
        <v>444</v>
      </c>
      <c r="H241" s="23" t="s">
        <v>8087</v>
      </c>
      <c r="I241" s="24">
        <v>0</v>
      </c>
      <c r="J241" s="23" t="s">
        <v>1193</v>
      </c>
      <c r="K241" s="29" t="s">
        <v>10286</v>
      </c>
      <c r="L241" s="23" t="s">
        <v>12609</v>
      </c>
      <c r="M241" s="23"/>
    </row>
    <row r="242" spans="1:13" ht="63.75">
      <c r="A242" s="27">
        <v>240</v>
      </c>
      <c r="B242" s="23" t="s">
        <v>12449</v>
      </c>
      <c r="C242" s="24" t="s">
        <v>10303</v>
      </c>
      <c r="D242" s="23" t="s">
        <v>1162</v>
      </c>
      <c r="E242" s="23">
        <v>1</v>
      </c>
      <c r="F242" s="24">
        <v>500</v>
      </c>
      <c r="G242" s="23">
        <v>316</v>
      </c>
      <c r="H242" s="23" t="s">
        <v>1228</v>
      </c>
      <c r="I242" s="24">
        <v>0</v>
      </c>
      <c r="J242" s="23" t="s">
        <v>1188</v>
      </c>
      <c r="K242" s="25" t="s">
        <v>10286</v>
      </c>
      <c r="L242" s="23" t="s">
        <v>10304</v>
      </c>
      <c r="M242" s="23"/>
    </row>
    <row r="243" spans="1:13" ht="38.25">
      <c r="A243" s="27">
        <v>241</v>
      </c>
      <c r="B243" s="23" t="s">
        <v>10307</v>
      </c>
      <c r="C243" s="23" t="s">
        <v>10308</v>
      </c>
      <c r="D243" s="23" t="s">
        <v>4473</v>
      </c>
      <c r="E243" s="23">
        <v>1</v>
      </c>
      <c r="F243" s="24">
        <v>1000</v>
      </c>
      <c r="G243" s="23">
        <v>384</v>
      </c>
      <c r="H243" s="23" t="s">
        <v>8087</v>
      </c>
      <c r="I243" s="24">
        <v>0</v>
      </c>
      <c r="J243" s="23" t="s">
        <v>4935</v>
      </c>
      <c r="K243" s="25" t="s">
        <v>10286</v>
      </c>
      <c r="L243" s="23" t="s">
        <v>9748</v>
      </c>
      <c r="M243" s="23"/>
    </row>
    <row r="244" spans="1:13" ht="51">
      <c r="A244" s="27">
        <v>242</v>
      </c>
      <c r="B244" s="23" t="s">
        <v>9235</v>
      </c>
      <c r="C244" s="23" t="s">
        <v>9236</v>
      </c>
      <c r="D244" s="23" t="s">
        <v>1187</v>
      </c>
      <c r="E244" s="23">
        <v>1</v>
      </c>
      <c r="F244" s="24">
        <v>600</v>
      </c>
      <c r="G244" s="23">
        <v>496</v>
      </c>
      <c r="H244" s="23" t="s">
        <v>8087</v>
      </c>
      <c r="I244" s="24">
        <v>87000</v>
      </c>
      <c r="J244" s="23" t="s">
        <v>4935</v>
      </c>
      <c r="K244" s="25" t="s">
        <v>10286</v>
      </c>
      <c r="L244" s="23" t="s">
        <v>9748</v>
      </c>
      <c r="M244" s="23"/>
    </row>
    <row r="245" spans="1:13" ht="25.5">
      <c r="A245" s="27">
        <v>243</v>
      </c>
      <c r="B245" s="23" t="s">
        <v>9237</v>
      </c>
      <c r="C245" s="23" t="s">
        <v>293</v>
      </c>
      <c r="D245" s="23" t="s">
        <v>1187</v>
      </c>
      <c r="E245" s="23">
        <v>1</v>
      </c>
      <c r="F245" s="24">
        <v>4034</v>
      </c>
      <c r="G245" s="23">
        <v>46</v>
      </c>
      <c r="H245" s="23" t="s">
        <v>1228</v>
      </c>
      <c r="I245" s="24">
        <v>18000</v>
      </c>
      <c r="J245" s="23" t="s">
        <v>36</v>
      </c>
      <c r="K245" s="25" t="s">
        <v>10286</v>
      </c>
      <c r="L245" s="23" t="s">
        <v>12952</v>
      </c>
      <c r="M245" s="23"/>
    </row>
    <row r="246" spans="1:13" ht="38.25">
      <c r="A246" s="27">
        <v>244</v>
      </c>
      <c r="B246" s="23" t="s">
        <v>11969</v>
      </c>
      <c r="C246" s="23" t="s">
        <v>11970</v>
      </c>
      <c r="D246" s="23" t="s">
        <v>1187</v>
      </c>
      <c r="E246" s="23">
        <v>1</v>
      </c>
      <c r="F246" s="24">
        <v>560</v>
      </c>
      <c r="G246" s="23">
        <v>252</v>
      </c>
      <c r="H246" s="23" t="s">
        <v>8087</v>
      </c>
      <c r="I246" s="24">
        <v>47000</v>
      </c>
      <c r="J246" s="23" t="s">
        <v>60</v>
      </c>
      <c r="K246" s="25" t="s">
        <v>10286</v>
      </c>
      <c r="L246" s="23" t="s">
        <v>7538</v>
      </c>
      <c r="M246" s="23"/>
    </row>
    <row r="247" spans="1:13" ht="38.25">
      <c r="A247" s="27">
        <v>245</v>
      </c>
      <c r="B247" s="23" t="s">
        <v>11971</v>
      </c>
      <c r="C247" s="23" t="s">
        <v>4940</v>
      </c>
      <c r="D247" s="23" t="s">
        <v>1187</v>
      </c>
      <c r="E247" s="23">
        <v>1</v>
      </c>
      <c r="F247" s="24">
        <v>520</v>
      </c>
      <c r="G247" s="23">
        <v>356</v>
      </c>
      <c r="H247" s="23" t="s">
        <v>8087</v>
      </c>
      <c r="I247" s="24">
        <v>64000</v>
      </c>
      <c r="J247" s="23" t="s">
        <v>1193</v>
      </c>
      <c r="K247" s="25" t="s">
        <v>10286</v>
      </c>
      <c r="L247" s="23" t="s">
        <v>7538</v>
      </c>
      <c r="M247" s="23"/>
    </row>
    <row r="248" spans="1:13" ht="51">
      <c r="A248" s="27">
        <v>246</v>
      </c>
      <c r="B248" s="23" t="s">
        <v>11972</v>
      </c>
      <c r="C248" s="23" t="s">
        <v>11973</v>
      </c>
      <c r="D248" s="23" t="s">
        <v>1162</v>
      </c>
      <c r="E248" s="23">
        <v>1</v>
      </c>
      <c r="F248" s="24">
        <v>600</v>
      </c>
      <c r="G248" s="23">
        <v>380</v>
      </c>
      <c r="H248" s="23" t="s">
        <v>8087</v>
      </c>
      <c r="I248" s="24">
        <v>0</v>
      </c>
      <c r="J248" s="23" t="s">
        <v>1193</v>
      </c>
      <c r="K248" s="25" t="s">
        <v>10286</v>
      </c>
      <c r="L248" s="23" t="s">
        <v>8208</v>
      </c>
      <c r="M248" s="23"/>
    </row>
    <row r="249" spans="1:13" ht="38.25">
      <c r="A249" s="27">
        <v>247</v>
      </c>
      <c r="B249" s="23" t="s">
        <v>11974</v>
      </c>
      <c r="C249" s="23" t="s">
        <v>11975</v>
      </c>
      <c r="D249" s="23" t="s">
        <v>1187</v>
      </c>
      <c r="E249" s="23">
        <v>1</v>
      </c>
      <c r="F249" s="24">
        <v>510</v>
      </c>
      <c r="G249" s="23">
        <v>264</v>
      </c>
      <c r="H249" s="23" t="s">
        <v>8087</v>
      </c>
      <c r="I249" s="24">
        <v>49000</v>
      </c>
      <c r="J249" s="23" t="s">
        <v>1193</v>
      </c>
      <c r="K249" s="25" t="s">
        <v>10286</v>
      </c>
      <c r="L249" s="23" t="s">
        <v>11976</v>
      </c>
      <c r="M249" s="23"/>
    </row>
    <row r="250" spans="1:13" ht="25.5">
      <c r="A250" s="27">
        <v>248</v>
      </c>
      <c r="B250" s="23" t="s">
        <v>11977</v>
      </c>
      <c r="C250" s="23" t="s">
        <v>6874</v>
      </c>
      <c r="D250" s="23" t="s">
        <v>1187</v>
      </c>
      <c r="E250" s="23">
        <v>1</v>
      </c>
      <c r="F250" s="24">
        <v>1730</v>
      </c>
      <c r="G250" s="23">
        <v>108</v>
      </c>
      <c r="H250" s="23" t="s">
        <v>8076</v>
      </c>
      <c r="I250" s="24">
        <v>20000</v>
      </c>
      <c r="J250" s="23" t="s">
        <v>4935</v>
      </c>
      <c r="K250" s="25" t="s">
        <v>10286</v>
      </c>
      <c r="L250" s="23" t="s">
        <v>11976</v>
      </c>
      <c r="M250" s="23"/>
    </row>
    <row r="251" spans="1:13" ht="38.25">
      <c r="A251" s="27">
        <v>249</v>
      </c>
      <c r="B251" s="23" t="s">
        <v>12086</v>
      </c>
      <c r="C251" s="23" t="s">
        <v>6874</v>
      </c>
      <c r="D251" s="23" t="s">
        <v>1187</v>
      </c>
      <c r="E251" s="23">
        <v>1</v>
      </c>
      <c r="F251" s="24">
        <v>3000</v>
      </c>
      <c r="G251" s="23">
        <v>124</v>
      </c>
      <c r="H251" s="23" t="s">
        <v>8076</v>
      </c>
      <c r="I251" s="24">
        <v>22000</v>
      </c>
      <c r="J251" s="23" t="s">
        <v>4935</v>
      </c>
      <c r="K251" s="25" t="s">
        <v>10286</v>
      </c>
      <c r="L251" s="23" t="s">
        <v>11976</v>
      </c>
      <c r="M251" s="23"/>
    </row>
    <row r="252" spans="1:13" ht="38.25">
      <c r="A252" s="27">
        <v>250</v>
      </c>
      <c r="B252" s="23" t="s">
        <v>11984</v>
      </c>
      <c r="C252" s="23" t="s">
        <v>6874</v>
      </c>
      <c r="D252" s="23" t="s">
        <v>1187</v>
      </c>
      <c r="E252" s="23">
        <v>1</v>
      </c>
      <c r="F252" s="24">
        <v>1600</v>
      </c>
      <c r="G252" s="23">
        <v>48</v>
      </c>
      <c r="H252" s="23" t="s">
        <v>8076</v>
      </c>
      <c r="I252" s="24">
        <v>11000</v>
      </c>
      <c r="J252" s="23" t="s">
        <v>4935</v>
      </c>
      <c r="K252" s="25" t="s">
        <v>10286</v>
      </c>
      <c r="L252" s="23" t="s">
        <v>11976</v>
      </c>
      <c r="M252" s="23"/>
    </row>
    <row r="253" spans="1:13" ht="25.5">
      <c r="A253" s="27">
        <v>251</v>
      </c>
      <c r="B253" s="23" t="s">
        <v>11985</v>
      </c>
      <c r="C253" s="23" t="s">
        <v>6874</v>
      </c>
      <c r="D253" s="23" t="s">
        <v>1187</v>
      </c>
      <c r="E253" s="23" t="s">
        <v>8163</v>
      </c>
      <c r="F253" s="24">
        <v>2700</v>
      </c>
      <c r="G253" s="23">
        <v>116</v>
      </c>
      <c r="H253" s="23" t="s">
        <v>8076</v>
      </c>
      <c r="I253" s="24">
        <v>21000</v>
      </c>
      <c r="J253" s="23" t="s">
        <v>4935</v>
      </c>
      <c r="K253" s="25" t="s">
        <v>10286</v>
      </c>
      <c r="L253" s="23" t="s">
        <v>11976</v>
      </c>
      <c r="M253" s="23"/>
    </row>
    <row r="254" spans="1:13" ht="38.25">
      <c r="A254" s="27">
        <v>252</v>
      </c>
      <c r="B254" s="23" t="s">
        <v>11986</v>
      </c>
      <c r="C254" s="23" t="s">
        <v>11987</v>
      </c>
      <c r="D254" s="23" t="s">
        <v>1187</v>
      </c>
      <c r="E254" s="23">
        <v>1</v>
      </c>
      <c r="F254" s="24">
        <v>700</v>
      </c>
      <c r="G254" s="23">
        <v>184</v>
      </c>
      <c r="H254" s="23" t="s">
        <v>8076</v>
      </c>
      <c r="I254" s="24">
        <v>30000</v>
      </c>
      <c r="J254" s="23" t="s">
        <v>4935</v>
      </c>
      <c r="K254" s="25" t="s">
        <v>10286</v>
      </c>
      <c r="L254" s="23" t="s">
        <v>11976</v>
      </c>
      <c r="M254" s="23" t="s">
        <v>11988</v>
      </c>
    </row>
    <row r="255" spans="1:13" ht="38.25">
      <c r="A255" s="27">
        <v>253</v>
      </c>
      <c r="B255" s="23" t="s">
        <v>11989</v>
      </c>
      <c r="C255" s="23" t="s">
        <v>11990</v>
      </c>
      <c r="D255" s="23" t="s">
        <v>1187</v>
      </c>
      <c r="E255" s="23">
        <v>1</v>
      </c>
      <c r="F255" s="24">
        <v>1380</v>
      </c>
      <c r="G255" s="23">
        <v>228</v>
      </c>
      <c r="H255" s="23" t="s">
        <v>8076</v>
      </c>
      <c r="I255" s="24">
        <v>37000</v>
      </c>
      <c r="J255" s="23" t="s">
        <v>4935</v>
      </c>
      <c r="K255" s="29" t="s">
        <v>10286</v>
      </c>
      <c r="L255" s="23" t="s">
        <v>11976</v>
      </c>
      <c r="M255" s="23"/>
    </row>
    <row r="256" spans="1:13" ht="51">
      <c r="A256" s="27">
        <v>254</v>
      </c>
      <c r="B256" s="23" t="s">
        <v>11991</v>
      </c>
      <c r="C256" s="23" t="s">
        <v>11992</v>
      </c>
      <c r="D256" s="23" t="s">
        <v>1162</v>
      </c>
      <c r="E256" s="23">
        <v>1</v>
      </c>
      <c r="F256" s="24">
        <v>5030</v>
      </c>
      <c r="G256" s="23">
        <v>156</v>
      </c>
      <c r="H256" s="23" t="s">
        <v>8076</v>
      </c>
      <c r="I256" s="24">
        <v>0</v>
      </c>
      <c r="J256" s="23" t="s">
        <v>60</v>
      </c>
      <c r="K256" s="25" t="s">
        <v>10286</v>
      </c>
      <c r="L256" s="23" t="s">
        <v>11976</v>
      </c>
      <c r="M256" s="23"/>
    </row>
    <row r="257" spans="1:13" ht="38.25">
      <c r="A257" s="27">
        <v>255</v>
      </c>
      <c r="B257" s="23" t="s">
        <v>11993</v>
      </c>
      <c r="C257" s="23" t="s">
        <v>2744</v>
      </c>
      <c r="D257" s="23" t="s">
        <v>1187</v>
      </c>
      <c r="E257" s="23" t="s">
        <v>8163</v>
      </c>
      <c r="F257" s="24">
        <v>1700</v>
      </c>
      <c r="G257" s="23">
        <v>128</v>
      </c>
      <c r="H257" s="23" t="s">
        <v>8076</v>
      </c>
      <c r="I257" s="24">
        <v>23000</v>
      </c>
      <c r="J257" s="23" t="s">
        <v>4935</v>
      </c>
      <c r="K257" s="25" t="s">
        <v>10286</v>
      </c>
      <c r="L257" s="23" t="s">
        <v>11976</v>
      </c>
      <c r="M257" s="23"/>
    </row>
    <row r="258" spans="1:13" ht="25.5">
      <c r="A258" s="27">
        <v>256</v>
      </c>
      <c r="B258" s="23" t="s">
        <v>11994</v>
      </c>
      <c r="C258" s="23" t="s">
        <v>2744</v>
      </c>
      <c r="D258" s="23" t="s">
        <v>1187</v>
      </c>
      <c r="E258" s="23" t="s">
        <v>8163</v>
      </c>
      <c r="F258" s="24">
        <v>1534</v>
      </c>
      <c r="G258" s="23">
        <v>92</v>
      </c>
      <c r="H258" s="23" t="s">
        <v>8076</v>
      </c>
      <c r="I258" s="24">
        <v>17000</v>
      </c>
      <c r="J258" s="23" t="s">
        <v>4935</v>
      </c>
      <c r="K258" s="25" t="s">
        <v>10286</v>
      </c>
      <c r="L258" s="23" t="s">
        <v>11976</v>
      </c>
      <c r="M258" s="23"/>
    </row>
    <row r="259" spans="1:13" ht="38.25">
      <c r="A259" s="27">
        <v>257</v>
      </c>
      <c r="B259" s="23" t="s">
        <v>12626</v>
      </c>
      <c r="C259" s="23" t="s">
        <v>2744</v>
      </c>
      <c r="D259" s="23" t="s">
        <v>1187</v>
      </c>
      <c r="E259" s="23" t="s">
        <v>8163</v>
      </c>
      <c r="F259" s="24">
        <v>714</v>
      </c>
      <c r="G259" s="23">
        <v>124</v>
      </c>
      <c r="H259" s="23" t="s">
        <v>8076</v>
      </c>
      <c r="I259" s="24">
        <v>22000</v>
      </c>
      <c r="J259" s="23" t="s">
        <v>4935</v>
      </c>
      <c r="K259" s="25" t="s">
        <v>10286</v>
      </c>
      <c r="L259" s="23" t="s">
        <v>11976</v>
      </c>
      <c r="M259" s="23"/>
    </row>
    <row r="260" spans="1:13" ht="51">
      <c r="A260" s="27">
        <v>258</v>
      </c>
      <c r="B260" s="23" t="s">
        <v>11705</v>
      </c>
      <c r="C260" s="23" t="s">
        <v>11706</v>
      </c>
      <c r="D260" s="23" t="s">
        <v>1187</v>
      </c>
      <c r="E260" s="23" t="s">
        <v>8163</v>
      </c>
      <c r="F260" s="24">
        <v>580</v>
      </c>
      <c r="G260" s="23">
        <v>356</v>
      </c>
      <c r="H260" s="23" t="s">
        <v>8076</v>
      </c>
      <c r="I260" s="24">
        <v>54000</v>
      </c>
      <c r="J260" s="23" t="s">
        <v>4935</v>
      </c>
      <c r="K260" s="25" t="s">
        <v>10286</v>
      </c>
      <c r="L260" s="23" t="s">
        <v>11976</v>
      </c>
      <c r="M260" s="23"/>
    </row>
    <row r="261" spans="1:13" ht="38.25">
      <c r="A261" s="27">
        <v>259</v>
      </c>
      <c r="B261" s="23" t="s">
        <v>11707</v>
      </c>
      <c r="C261" s="23" t="s">
        <v>11708</v>
      </c>
      <c r="D261" s="23" t="s">
        <v>1187</v>
      </c>
      <c r="E261" s="23">
        <v>1</v>
      </c>
      <c r="F261" s="24">
        <v>610</v>
      </c>
      <c r="G261" s="23">
        <v>292</v>
      </c>
      <c r="H261" s="23" t="s">
        <v>8087</v>
      </c>
      <c r="I261" s="24">
        <v>54000</v>
      </c>
      <c r="J261" s="23" t="s">
        <v>60</v>
      </c>
      <c r="K261" s="25" t="s">
        <v>10286</v>
      </c>
      <c r="L261" s="23" t="s">
        <v>11976</v>
      </c>
      <c r="M261" s="23"/>
    </row>
    <row r="262" spans="1:13" ht="63.75">
      <c r="A262" s="27">
        <v>260</v>
      </c>
      <c r="B262" s="23" t="s">
        <v>11709</v>
      </c>
      <c r="C262" s="23" t="s">
        <v>2744</v>
      </c>
      <c r="D262" s="23" t="s">
        <v>1187</v>
      </c>
      <c r="E262" s="23" t="s">
        <v>8163</v>
      </c>
      <c r="F262" s="24">
        <v>2700</v>
      </c>
      <c r="G262" s="23">
        <v>324</v>
      </c>
      <c r="H262" s="23" t="s">
        <v>8087</v>
      </c>
      <c r="I262" s="24">
        <v>50000</v>
      </c>
      <c r="J262" s="23" t="s">
        <v>4935</v>
      </c>
      <c r="K262" s="25" t="s">
        <v>10286</v>
      </c>
      <c r="L262" s="23" t="s">
        <v>11976</v>
      </c>
      <c r="M262" s="23"/>
    </row>
    <row r="263" spans="1:13" ht="38.25">
      <c r="A263" s="27">
        <v>261</v>
      </c>
      <c r="B263" s="23" t="s">
        <v>11710</v>
      </c>
      <c r="C263" s="23" t="s">
        <v>11711</v>
      </c>
      <c r="D263" s="23" t="s">
        <v>1187</v>
      </c>
      <c r="E263" s="23">
        <v>1</v>
      </c>
      <c r="F263" s="24">
        <v>680</v>
      </c>
      <c r="G263" s="23">
        <v>300</v>
      </c>
      <c r="H263" s="23" t="s">
        <v>8087</v>
      </c>
      <c r="I263" s="24">
        <v>55000</v>
      </c>
      <c r="J263" s="23" t="s">
        <v>4935</v>
      </c>
      <c r="K263" s="25" t="s">
        <v>10286</v>
      </c>
      <c r="L263" s="23" t="s">
        <v>11976</v>
      </c>
      <c r="M263" s="23"/>
    </row>
    <row r="264" spans="1:13" ht="25.5">
      <c r="A264" s="27">
        <v>262</v>
      </c>
      <c r="B264" s="23" t="s">
        <v>12164</v>
      </c>
      <c r="C264" s="23" t="s">
        <v>12165</v>
      </c>
      <c r="D264" s="23" t="s">
        <v>1187</v>
      </c>
      <c r="E264" s="23">
        <v>1</v>
      </c>
      <c r="F264" s="24">
        <v>700</v>
      </c>
      <c r="G264" s="23">
        <v>224</v>
      </c>
      <c r="H264" s="23" t="s">
        <v>8087</v>
      </c>
      <c r="I264" s="24">
        <v>42000</v>
      </c>
      <c r="J264" s="23" t="s">
        <v>1193</v>
      </c>
      <c r="K264" s="25" t="s">
        <v>10286</v>
      </c>
      <c r="L264" s="23" t="s">
        <v>12166</v>
      </c>
      <c r="M264" s="23"/>
    </row>
    <row r="265" spans="1:13" ht="38.25">
      <c r="A265" s="27">
        <v>263</v>
      </c>
      <c r="B265" s="23" t="s">
        <v>12613</v>
      </c>
      <c r="C265" s="23" t="s">
        <v>4642</v>
      </c>
      <c r="D265" s="23" t="s">
        <v>1162</v>
      </c>
      <c r="E265" s="23">
        <v>1</v>
      </c>
      <c r="F265" s="24">
        <v>500</v>
      </c>
      <c r="G265" s="23">
        <v>840</v>
      </c>
      <c r="H265" s="23" t="s">
        <v>1228</v>
      </c>
      <c r="I265" s="24">
        <v>0</v>
      </c>
      <c r="J265" s="23" t="s">
        <v>1188</v>
      </c>
      <c r="K265" s="25" t="s">
        <v>10286</v>
      </c>
      <c r="L265" s="23" t="s">
        <v>9683</v>
      </c>
      <c r="M265" s="23"/>
    </row>
    <row r="266" spans="1:13" ht="51">
      <c r="A266" s="27">
        <v>264</v>
      </c>
      <c r="B266" s="23" t="s">
        <v>12614</v>
      </c>
      <c r="C266" s="23" t="s">
        <v>12615</v>
      </c>
      <c r="D266" s="23" t="s">
        <v>1162</v>
      </c>
      <c r="E266" s="23">
        <v>1</v>
      </c>
      <c r="F266" s="24">
        <v>1150</v>
      </c>
      <c r="G266" s="23">
        <v>1272</v>
      </c>
      <c r="H266" s="23" t="s">
        <v>2161</v>
      </c>
      <c r="I266" s="24">
        <v>0</v>
      </c>
      <c r="J266" s="23" t="s">
        <v>1188</v>
      </c>
      <c r="K266" s="25" t="s">
        <v>10286</v>
      </c>
      <c r="L266" s="23" t="s">
        <v>10517</v>
      </c>
      <c r="M266" s="23" t="s">
        <v>12616</v>
      </c>
    </row>
    <row r="267" spans="1:13" ht="63.75">
      <c r="A267" s="27">
        <v>265</v>
      </c>
      <c r="B267" s="23" t="s">
        <v>7353</v>
      </c>
      <c r="C267" s="23" t="s">
        <v>7354</v>
      </c>
      <c r="D267" s="23" t="s">
        <v>10591</v>
      </c>
      <c r="E267" s="23">
        <v>1</v>
      </c>
      <c r="F267" s="24">
        <v>1030</v>
      </c>
      <c r="G267" s="23">
        <v>952</v>
      </c>
      <c r="H267" s="23" t="s">
        <v>2161</v>
      </c>
      <c r="I267" s="24">
        <v>0</v>
      </c>
      <c r="J267" s="23" t="s">
        <v>70</v>
      </c>
      <c r="K267" s="25" t="s">
        <v>10286</v>
      </c>
      <c r="L267" s="23" t="s">
        <v>7355</v>
      </c>
      <c r="M267" s="23"/>
    </row>
    <row r="268" spans="1:13" ht="51">
      <c r="A268" s="27">
        <v>266</v>
      </c>
      <c r="B268" s="23" t="s">
        <v>8434</v>
      </c>
      <c r="C268" s="23" t="s">
        <v>7354</v>
      </c>
      <c r="D268" s="23" t="s">
        <v>10591</v>
      </c>
      <c r="E268" s="23">
        <v>1</v>
      </c>
      <c r="F268" s="24">
        <v>1030</v>
      </c>
      <c r="G268" s="23">
        <v>916</v>
      </c>
      <c r="H268" s="23" t="s">
        <v>2161</v>
      </c>
      <c r="I268" s="24">
        <v>0</v>
      </c>
      <c r="J268" s="23" t="s">
        <v>70</v>
      </c>
      <c r="K268" s="25" t="s">
        <v>10286</v>
      </c>
      <c r="L268" s="23" t="s">
        <v>7355</v>
      </c>
      <c r="M268" s="23"/>
    </row>
    <row r="269" spans="1:13" ht="63.75">
      <c r="A269" s="27">
        <v>267</v>
      </c>
      <c r="B269" s="23" t="s">
        <v>8435</v>
      </c>
      <c r="C269" s="23" t="s">
        <v>7354</v>
      </c>
      <c r="D269" s="23" t="s">
        <v>10591</v>
      </c>
      <c r="E269" s="23">
        <v>1</v>
      </c>
      <c r="F269" s="24">
        <v>1030</v>
      </c>
      <c r="G269" s="23">
        <v>376</v>
      </c>
      <c r="H269" s="23" t="s">
        <v>2161</v>
      </c>
      <c r="I269" s="24">
        <v>0</v>
      </c>
      <c r="J269" s="23" t="s">
        <v>70</v>
      </c>
      <c r="K269" s="25" t="s">
        <v>10286</v>
      </c>
      <c r="L269" s="23" t="s">
        <v>8838</v>
      </c>
      <c r="M269" s="23"/>
    </row>
    <row r="270" spans="1:13" ht="63.75">
      <c r="A270" s="27">
        <v>268</v>
      </c>
      <c r="B270" s="23" t="s">
        <v>8436</v>
      </c>
      <c r="C270" s="23" t="s">
        <v>9518</v>
      </c>
      <c r="D270" s="23" t="s">
        <v>9193</v>
      </c>
      <c r="E270" s="23">
        <v>1</v>
      </c>
      <c r="F270" s="24">
        <v>800</v>
      </c>
      <c r="G270" s="23">
        <v>444</v>
      </c>
      <c r="H270" s="23" t="s">
        <v>2161</v>
      </c>
      <c r="I270" s="24">
        <v>118000</v>
      </c>
      <c r="J270" s="23" t="s">
        <v>2724</v>
      </c>
      <c r="K270" s="29" t="s">
        <v>10286</v>
      </c>
      <c r="L270" s="23" t="s">
        <v>8838</v>
      </c>
      <c r="M270" s="23"/>
    </row>
    <row r="271" spans="1:13" ht="63.75">
      <c r="A271" s="27">
        <v>269</v>
      </c>
      <c r="B271" s="23" t="s">
        <v>9519</v>
      </c>
      <c r="C271" s="23" t="s">
        <v>5513</v>
      </c>
      <c r="D271" s="23" t="s">
        <v>1162</v>
      </c>
      <c r="E271" s="23">
        <v>1</v>
      </c>
      <c r="F271" s="24">
        <v>1000</v>
      </c>
      <c r="G271" s="23">
        <v>664</v>
      </c>
      <c r="H271" s="23" t="s">
        <v>2161</v>
      </c>
      <c r="I271" s="24">
        <v>70000</v>
      </c>
      <c r="J271" s="23" t="s">
        <v>11251</v>
      </c>
      <c r="K271" s="29" t="s">
        <v>10286</v>
      </c>
      <c r="L271" s="23" t="s">
        <v>9220</v>
      </c>
      <c r="M271" s="23"/>
    </row>
    <row r="272" spans="1:13" ht="76.5">
      <c r="A272" s="27">
        <v>270</v>
      </c>
      <c r="B272" s="23" t="s">
        <v>7201</v>
      </c>
      <c r="C272" s="23" t="s">
        <v>7202</v>
      </c>
      <c r="D272" s="23" t="s">
        <v>1162</v>
      </c>
      <c r="E272" s="23">
        <v>1</v>
      </c>
      <c r="F272" s="24">
        <v>1000</v>
      </c>
      <c r="G272" s="23">
        <v>580</v>
      </c>
      <c r="H272" s="23" t="s">
        <v>8087</v>
      </c>
      <c r="I272" s="24">
        <v>0</v>
      </c>
      <c r="J272" s="23" t="s">
        <v>2724</v>
      </c>
      <c r="K272" s="25" t="s">
        <v>10286</v>
      </c>
      <c r="L272" s="23" t="s">
        <v>7203</v>
      </c>
      <c r="M272" s="23"/>
    </row>
    <row r="273" spans="1:13" ht="63.75">
      <c r="A273" s="27">
        <v>271</v>
      </c>
      <c r="B273" s="23" t="s">
        <v>7206</v>
      </c>
      <c r="C273" s="23" t="s">
        <v>7207</v>
      </c>
      <c r="D273" s="23" t="s">
        <v>1187</v>
      </c>
      <c r="E273" s="23">
        <v>1</v>
      </c>
      <c r="F273" s="24">
        <v>700</v>
      </c>
      <c r="G273" s="23">
        <v>600</v>
      </c>
      <c r="H273" s="23" t="s">
        <v>8087</v>
      </c>
      <c r="I273" s="24">
        <v>105000</v>
      </c>
      <c r="J273" s="23" t="s">
        <v>1188</v>
      </c>
      <c r="K273" s="25" t="s">
        <v>10286</v>
      </c>
      <c r="L273" s="23" t="s">
        <v>9748</v>
      </c>
      <c r="M273" s="23"/>
    </row>
    <row r="274" spans="1:13" ht="38.25">
      <c r="A274" s="27">
        <v>272</v>
      </c>
      <c r="B274" s="23" t="s">
        <v>7208</v>
      </c>
      <c r="C274" s="23" t="s">
        <v>7209</v>
      </c>
      <c r="D274" s="23" t="s">
        <v>1187</v>
      </c>
      <c r="E274" s="23">
        <v>1</v>
      </c>
      <c r="F274" s="24">
        <v>750</v>
      </c>
      <c r="G274" s="23">
        <v>448</v>
      </c>
      <c r="H274" s="23" t="s">
        <v>8087</v>
      </c>
      <c r="I274" s="24">
        <v>79000</v>
      </c>
      <c r="J274" s="23" t="s">
        <v>4935</v>
      </c>
      <c r="K274" s="25" t="s">
        <v>10286</v>
      </c>
      <c r="L274" s="23" t="s">
        <v>9748</v>
      </c>
      <c r="M274" s="23"/>
    </row>
    <row r="275" spans="1:13" ht="51">
      <c r="A275" s="27">
        <v>273</v>
      </c>
      <c r="B275" s="23" t="s">
        <v>7210</v>
      </c>
      <c r="C275" s="23" t="s">
        <v>6874</v>
      </c>
      <c r="D275" s="23" t="s">
        <v>1187</v>
      </c>
      <c r="E275" s="23">
        <v>1</v>
      </c>
      <c r="F275" s="24">
        <v>1330</v>
      </c>
      <c r="G275" s="23">
        <v>500</v>
      </c>
      <c r="H275" s="23" t="s">
        <v>8087</v>
      </c>
      <c r="I275" s="24">
        <v>75000</v>
      </c>
      <c r="J275" s="23" t="s">
        <v>4935</v>
      </c>
      <c r="K275" s="25" t="s">
        <v>10286</v>
      </c>
      <c r="L275" s="23" t="s">
        <v>9748</v>
      </c>
      <c r="M275" s="23"/>
    </row>
    <row r="276" spans="1:13" ht="51">
      <c r="A276" s="27">
        <v>274</v>
      </c>
      <c r="B276" s="23" t="s">
        <v>7214</v>
      </c>
      <c r="C276" s="23" t="s">
        <v>7215</v>
      </c>
      <c r="D276" s="23" t="s">
        <v>1187</v>
      </c>
      <c r="E276" s="23">
        <v>1</v>
      </c>
      <c r="F276" s="24">
        <v>680</v>
      </c>
      <c r="G276" s="23">
        <v>260</v>
      </c>
      <c r="H276" s="23" t="s">
        <v>8087</v>
      </c>
      <c r="I276" s="24">
        <v>48000</v>
      </c>
      <c r="J276" s="23" t="s">
        <v>1188</v>
      </c>
      <c r="K276" s="25" t="s">
        <v>10286</v>
      </c>
      <c r="L276" s="23" t="s">
        <v>9748</v>
      </c>
      <c r="M276" s="23"/>
    </row>
    <row r="277" spans="1:13" ht="76.5">
      <c r="A277" s="27">
        <v>275</v>
      </c>
      <c r="B277" s="23" t="s">
        <v>7216</v>
      </c>
      <c r="C277" s="23" t="s">
        <v>7217</v>
      </c>
      <c r="D277" s="23" t="s">
        <v>1187</v>
      </c>
      <c r="E277" s="23">
        <v>1</v>
      </c>
      <c r="F277" s="24">
        <v>570</v>
      </c>
      <c r="G277" s="23">
        <v>240</v>
      </c>
      <c r="H277" s="23" t="s">
        <v>8087</v>
      </c>
      <c r="I277" s="24">
        <v>46000</v>
      </c>
      <c r="J277" s="27" t="s">
        <v>2724</v>
      </c>
      <c r="K277" s="25" t="s">
        <v>10286</v>
      </c>
      <c r="L277" s="23" t="s">
        <v>7218</v>
      </c>
      <c r="M277" s="23"/>
    </row>
    <row r="278" spans="1:13" ht="127.5">
      <c r="A278" s="27">
        <v>276</v>
      </c>
      <c r="B278" s="23" t="s">
        <v>12520</v>
      </c>
      <c r="C278" s="23" t="s">
        <v>12521</v>
      </c>
      <c r="D278" s="23" t="s">
        <v>1162</v>
      </c>
      <c r="E278" s="23">
        <v>1</v>
      </c>
      <c r="F278" s="24">
        <v>200</v>
      </c>
      <c r="G278" s="23">
        <v>56</v>
      </c>
      <c r="H278" s="23" t="s">
        <v>8076</v>
      </c>
      <c r="I278" s="24">
        <v>0</v>
      </c>
      <c r="J278" s="27" t="s">
        <v>60</v>
      </c>
      <c r="K278" s="25" t="s">
        <v>10286</v>
      </c>
      <c r="L278" s="23" t="s">
        <v>9748</v>
      </c>
      <c r="M278" s="23"/>
    </row>
    <row r="279" spans="1:13" ht="63.75">
      <c r="A279" s="27">
        <v>277</v>
      </c>
      <c r="B279" s="23" t="s">
        <v>12522</v>
      </c>
      <c r="C279" s="23" t="s">
        <v>6874</v>
      </c>
      <c r="D279" s="23" t="s">
        <v>1187</v>
      </c>
      <c r="E279" s="23">
        <v>1</v>
      </c>
      <c r="F279" s="24">
        <v>430</v>
      </c>
      <c r="G279" s="23">
        <v>144</v>
      </c>
      <c r="H279" s="23" t="s">
        <v>8076</v>
      </c>
      <c r="I279" s="24">
        <v>25000</v>
      </c>
      <c r="J279" s="23" t="s">
        <v>4935</v>
      </c>
      <c r="K279" s="25" t="s">
        <v>10286</v>
      </c>
      <c r="L279" s="23" t="s">
        <v>6697</v>
      </c>
      <c r="M279" s="23"/>
    </row>
    <row r="280" spans="1:13" ht="63.75">
      <c r="A280" s="27">
        <v>278</v>
      </c>
      <c r="B280" s="23" t="s">
        <v>12523</v>
      </c>
      <c r="C280" s="23" t="s">
        <v>5513</v>
      </c>
      <c r="D280" s="23" t="s">
        <v>1162</v>
      </c>
      <c r="E280" s="23">
        <v>1</v>
      </c>
      <c r="F280" s="24">
        <v>5000</v>
      </c>
      <c r="G280" s="23">
        <v>40</v>
      </c>
      <c r="H280" s="23" t="s">
        <v>12524</v>
      </c>
      <c r="I280" s="24">
        <v>0</v>
      </c>
      <c r="J280" s="23" t="s">
        <v>70</v>
      </c>
      <c r="K280" s="25" t="s">
        <v>10286</v>
      </c>
      <c r="L280" s="23" t="s">
        <v>11030</v>
      </c>
      <c r="M280" s="23"/>
    </row>
    <row r="281" spans="1:13" ht="63.75">
      <c r="A281" s="27">
        <v>279</v>
      </c>
      <c r="B281" s="23" t="s">
        <v>12525</v>
      </c>
      <c r="C281" s="23" t="s">
        <v>5513</v>
      </c>
      <c r="D281" s="23" t="s">
        <v>1162</v>
      </c>
      <c r="E281" s="23">
        <v>1</v>
      </c>
      <c r="F281" s="24">
        <v>1000</v>
      </c>
      <c r="G281" s="23">
        <v>48</v>
      </c>
      <c r="H281" s="23" t="s">
        <v>12524</v>
      </c>
      <c r="I281" s="24">
        <v>0</v>
      </c>
      <c r="J281" s="23" t="s">
        <v>70</v>
      </c>
      <c r="K281" s="25" t="s">
        <v>10286</v>
      </c>
      <c r="L281" s="23" t="s">
        <v>11030</v>
      </c>
      <c r="M281" s="23"/>
    </row>
    <row r="282" spans="1:13" ht="63.75">
      <c r="A282" s="27">
        <v>280</v>
      </c>
      <c r="B282" s="23" t="s">
        <v>12256</v>
      </c>
      <c r="C282" s="23" t="s">
        <v>5513</v>
      </c>
      <c r="D282" s="23" t="s">
        <v>1162</v>
      </c>
      <c r="E282" s="23">
        <v>1</v>
      </c>
      <c r="F282" s="24">
        <v>2000</v>
      </c>
      <c r="G282" s="23">
        <v>48</v>
      </c>
      <c r="H282" s="23" t="s">
        <v>12524</v>
      </c>
      <c r="I282" s="24">
        <v>0</v>
      </c>
      <c r="J282" s="23" t="s">
        <v>70</v>
      </c>
      <c r="K282" s="25" t="s">
        <v>10286</v>
      </c>
      <c r="L282" s="23" t="s">
        <v>11030</v>
      </c>
      <c r="M282" s="23" t="s">
        <v>12257</v>
      </c>
    </row>
    <row r="283" spans="1:13" ht="51">
      <c r="A283" s="27">
        <v>281</v>
      </c>
      <c r="B283" s="23" t="s">
        <v>9874</v>
      </c>
      <c r="C283" s="23" t="s">
        <v>12951</v>
      </c>
      <c r="D283" s="23" t="s">
        <v>4473</v>
      </c>
      <c r="E283" s="23">
        <v>1</v>
      </c>
      <c r="F283" s="24">
        <v>1000</v>
      </c>
      <c r="G283" s="23">
        <v>1000</v>
      </c>
      <c r="H283" s="23" t="s">
        <v>8087</v>
      </c>
      <c r="I283" s="24">
        <v>0</v>
      </c>
      <c r="J283" s="23" t="s">
        <v>1193</v>
      </c>
      <c r="K283" s="29" t="s">
        <v>10286</v>
      </c>
      <c r="L283" s="23" t="s">
        <v>12261</v>
      </c>
      <c r="M283" s="23"/>
    </row>
    <row r="284" spans="1:13" ht="51">
      <c r="A284" s="27">
        <v>282</v>
      </c>
      <c r="B284" s="23" t="s">
        <v>9877</v>
      </c>
      <c r="C284" s="23" t="s">
        <v>6874</v>
      </c>
      <c r="D284" s="23" t="s">
        <v>1187</v>
      </c>
      <c r="E284" s="23">
        <v>1</v>
      </c>
      <c r="F284" s="24">
        <v>1080</v>
      </c>
      <c r="G284" s="23">
        <v>396</v>
      </c>
      <c r="H284" s="23" t="s">
        <v>8087</v>
      </c>
      <c r="I284" s="24">
        <v>70000</v>
      </c>
      <c r="J284" s="23" t="s">
        <v>4935</v>
      </c>
      <c r="K284" s="29" t="s">
        <v>10286</v>
      </c>
      <c r="L284" s="23" t="s">
        <v>9748</v>
      </c>
      <c r="M284" s="23"/>
    </row>
    <row r="285" spans="1:13" ht="63.75">
      <c r="A285" s="27">
        <v>283</v>
      </c>
      <c r="B285" s="23" t="s">
        <v>9878</v>
      </c>
      <c r="C285" s="23" t="s">
        <v>9879</v>
      </c>
      <c r="D285" s="23" t="s">
        <v>1187</v>
      </c>
      <c r="E285" s="23">
        <v>1</v>
      </c>
      <c r="F285" s="24">
        <v>500</v>
      </c>
      <c r="G285" s="23">
        <v>308</v>
      </c>
      <c r="H285" s="23" t="s">
        <v>8087</v>
      </c>
      <c r="I285" s="24">
        <v>56000</v>
      </c>
      <c r="J285" s="23" t="s">
        <v>36</v>
      </c>
      <c r="K285" s="29" t="s">
        <v>10286</v>
      </c>
      <c r="L285" s="23" t="s">
        <v>9748</v>
      </c>
      <c r="M285" s="23"/>
    </row>
    <row r="286" spans="1:13" ht="38.25">
      <c r="A286" s="27">
        <v>284</v>
      </c>
      <c r="B286" s="23" t="s">
        <v>9880</v>
      </c>
      <c r="C286" s="23" t="s">
        <v>9881</v>
      </c>
      <c r="D286" s="23" t="s">
        <v>1187</v>
      </c>
      <c r="E286" s="23" t="s">
        <v>8163</v>
      </c>
      <c r="F286" s="24">
        <v>650</v>
      </c>
      <c r="G286" s="23">
        <v>248</v>
      </c>
      <c r="H286" s="23" t="s">
        <v>8087</v>
      </c>
      <c r="I286" s="24">
        <v>46000</v>
      </c>
      <c r="J286" s="23" t="s">
        <v>4935</v>
      </c>
      <c r="K286" s="29" t="s">
        <v>10286</v>
      </c>
      <c r="L286" s="23" t="s">
        <v>9748</v>
      </c>
      <c r="M286" s="23"/>
    </row>
    <row r="287" spans="1:13" ht="51">
      <c r="A287" s="27">
        <v>285</v>
      </c>
      <c r="B287" s="23" t="s">
        <v>9882</v>
      </c>
      <c r="C287" s="23" t="s">
        <v>6874</v>
      </c>
      <c r="D287" s="23" t="s">
        <v>1187</v>
      </c>
      <c r="E287" s="23" t="s">
        <v>8163</v>
      </c>
      <c r="F287" s="24">
        <v>650</v>
      </c>
      <c r="G287" s="23">
        <v>352</v>
      </c>
      <c r="H287" s="23" t="s">
        <v>8087</v>
      </c>
      <c r="I287" s="24">
        <v>62000</v>
      </c>
      <c r="J287" s="23" t="s">
        <v>4935</v>
      </c>
      <c r="K287" s="29" t="s">
        <v>10286</v>
      </c>
      <c r="L287" s="23" t="s">
        <v>9883</v>
      </c>
      <c r="M287" s="23"/>
    </row>
    <row r="288" spans="1:13" ht="51">
      <c r="A288" s="27">
        <v>286</v>
      </c>
      <c r="B288" s="23" t="s">
        <v>9884</v>
      </c>
      <c r="C288" s="23" t="s">
        <v>9885</v>
      </c>
      <c r="D288" s="23" t="s">
        <v>1187</v>
      </c>
      <c r="E288" s="23">
        <v>1</v>
      </c>
      <c r="F288" s="24">
        <v>970</v>
      </c>
      <c r="G288" s="23">
        <v>292</v>
      </c>
      <c r="H288" s="23" t="s">
        <v>8087</v>
      </c>
      <c r="I288" s="24">
        <v>51000</v>
      </c>
      <c r="J288" s="23" t="s">
        <v>2724</v>
      </c>
      <c r="K288" s="29" t="s">
        <v>10286</v>
      </c>
      <c r="L288" s="23" t="s">
        <v>9883</v>
      </c>
      <c r="M288" s="23"/>
    </row>
    <row r="289" spans="1:13" ht="51">
      <c r="A289" s="27">
        <v>287</v>
      </c>
      <c r="B289" s="23" t="s">
        <v>11690</v>
      </c>
      <c r="C289" s="23" t="s">
        <v>11691</v>
      </c>
      <c r="D289" s="23" t="s">
        <v>1187</v>
      </c>
      <c r="E289" s="23">
        <v>1</v>
      </c>
      <c r="F289" s="24">
        <v>1320</v>
      </c>
      <c r="G289" s="23">
        <v>304</v>
      </c>
      <c r="H289" s="23" t="s">
        <v>8076</v>
      </c>
      <c r="I289" s="24">
        <v>47000</v>
      </c>
      <c r="J289" s="23" t="s">
        <v>4935</v>
      </c>
      <c r="K289" s="29" t="s">
        <v>10286</v>
      </c>
      <c r="L289" s="23" t="s">
        <v>9748</v>
      </c>
      <c r="M289" s="23"/>
    </row>
    <row r="290" spans="1:13" ht="25.5">
      <c r="A290" s="27">
        <v>288</v>
      </c>
      <c r="B290" s="23" t="s">
        <v>11692</v>
      </c>
      <c r="C290" s="23" t="s">
        <v>6874</v>
      </c>
      <c r="D290" s="23" t="s">
        <v>1187</v>
      </c>
      <c r="E290" s="23">
        <v>1</v>
      </c>
      <c r="F290" s="24">
        <v>830</v>
      </c>
      <c r="G290" s="23">
        <v>136</v>
      </c>
      <c r="H290" s="23" t="s">
        <v>8076</v>
      </c>
      <c r="I290" s="24">
        <v>24000</v>
      </c>
      <c r="J290" s="23" t="s">
        <v>4935</v>
      </c>
      <c r="K290" s="29" t="s">
        <v>10286</v>
      </c>
      <c r="L290" s="23" t="s">
        <v>9748</v>
      </c>
      <c r="M290" s="23"/>
    </row>
    <row r="291" spans="1:13" ht="25.5">
      <c r="A291" s="27">
        <v>289</v>
      </c>
      <c r="B291" s="23" t="s">
        <v>11693</v>
      </c>
      <c r="C291" s="23" t="s">
        <v>6874</v>
      </c>
      <c r="D291" s="23" t="s">
        <v>1187</v>
      </c>
      <c r="E291" s="23">
        <v>1</v>
      </c>
      <c r="F291" s="24">
        <v>570</v>
      </c>
      <c r="G291" s="23">
        <v>140</v>
      </c>
      <c r="H291" s="23" t="s">
        <v>8076</v>
      </c>
      <c r="I291" s="24">
        <v>24000</v>
      </c>
      <c r="J291" s="23" t="s">
        <v>4935</v>
      </c>
      <c r="K291" s="29" t="s">
        <v>10286</v>
      </c>
      <c r="L291" s="23" t="s">
        <v>9748</v>
      </c>
      <c r="M291" s="23"/>
    </row>
    <row r="292" spans="1:13" ht="89.25">
      <c r="A292" s="27">
        <v>290</v>
      </c>
      <c r="B292" s="23" t="s">
        <v>10624</v>
      </c>
      <c r="C292" s="23" t="s">
        <v>9887</v>
      </c>
      <c r="D292" s="23" t="s">
        <v>1187</v>
      </c>
      <c r="E292" s="23">
        <v>1</v>
      </c>
      <c r="F292" s="24">
        <v>5050</v>
      </c>
      <c r="G292" s="23">
        <v>116</v>
      </c>
      <c r="H292" s="23" t="s">
        <v>8076</v>
      </c>
      <c r="I292" s="24">
        <v>16000</v>
      </c>
      <c r="J292" s="23" t="s">
        <v>1188</v>
      </c>
      <c r="K292" s="29" t="s">
        <v>10286</v>
      </c>
      <c r="L292" s="23" t="s">
        <v>9748</v>
      </c>
      <c r="M292" s="23"/>
    </row>
    <row r="293" spans="1:13" ht="63.75">
      <c r="A293" s="27">
        <v>291</v>
      </c>
      <c r="B293" s="23" t="s">
        <v>9888</v>
      </c>
      <c r="C293" s="23" t="s">
        <v>8799</v>
      </c>
      <c r="D293" s="23" t="s">
        <v>8800</v>
      </c>
      <c r="E293" s="23" t="s">
        <v>8163</v>
      </c>
      <c r="F293" s="24">
        <v>604</v>
      </c>
      <c r="G293" s="23">
        <v>212</v>
      </c>
      <c r="H293" s="23" t="s">
        <v>5624</v>
      </c>
      <c r="I293" s="24">
        <v>38000</v>
      </c>
      <c r="J293" s="23" t="s">
        <v>4935</v>
      </c>
      <c r="K293" s="29" t="s">
        <v>10286</v>
      </c>
      <c r="L293" s="23" t="s">
        <v>10513</v>
      </c>
      <c r="M293" s="23"/>
    </row>
    <row r="294" spans="1:13" ht="51">
      <c r="A294" s="27">
        <v>292</v>
      </c>
      <c r="B294" s="23" t="s">
        <v>8804</v>
      </c>
      <c r="C294" s="23" t="s">
        <v>8805</v>
      </c>
      <c r="D294" s="23" t="s">
        <v>1162</v>
      </c>
      <c r="E294" s="23">
        <v>1</v>
      </c>
      <c r="F294" s="24">
        <v>700</v>
      </c>
      <c r="G294" s="23">
        <v>360</v>
      </c>
      <c r="H294" s="23" t="s">
        <v>8087</v>
      </c>
      <c r="I294" s="24">
        <v>0</v>
      </c>
      <c r="J294" s="23" t="s">
        <v>5629</v>
      </c>
      <c r="K294" s="29" t="s">
        <v>10286</v>
      </c>
      <c r="L294" s="23" t="s">
        <v>12956</v>
      </c>
      <c r="M294" s="23"/>
    </row>
    <row r="295" spans="1:13" ht="38.25">
      <c r="A295" s="27">
        <v>293</v>
      </c>
      <c r="B295" s="23" t="s">
        <v>3866</v>
      </c>
      <c r="C295" s="23" t="s">
        <v>3867</v>
      </c>
      <c r="D295" s="23" t="s">
        <v>4473</v>
      </c>
      <c r="E295" s="23">
        <v>1</v>
      </c>
      <c r="F295" s="24">
        <v>1000</v>
      </c>
      <c r="G295" s="23">
        <v>1200</v>
      </c>
      <c r="H295" s="23" t="s">
        <v>1228</v>
      </c>
      <c r="I295" s="24">
        <v>0</v>
      </c>
      <c r="J295" s="23" t="s">
        <v>70</v>
      </c>
      <c r="K295" s="29" t="s">
        <v>10286</v>
      </c>
      <c r="L295" s="23" t="s">
        <v>12952</v>
      </c>
      <c r="M295" s="23"/>
    </row>
    <row r="296" spans="1:13" ht="38.25">
      <c r="A296" s="27">
        <v>294</v>
      </c>
      <c r="B296" s="23" t="s">
        <v>3868</v>
      </c>
      <c r="C296" s="23" t="s">
        <v>3867</v>
      </c>
      <c r="D296" s="23" t="s">
        <v>4473</v>
      </c>
      <c r="E296" s="23">
        <v>1</v>
      </c>
      <c r="F296" s="24">
        <v>1000</v>
      </c>
      <c r="G296" s="23">
        <v>1312</v>
      </c>
      <c r="H296" s="23" t="s">
        <v>1228</v>
      </c>
      <c r="I296" s="24">
        <v>0</v>
      </c>
      <c r="J296" s="23" t="s">
        <v>70</v>
      </c>
      <c r="K296" s="29" t="s">
        <v>10286</v>
      </c>
      <c r="L296" s="23" t="s">
        <v>12952</v>
      </c>
      <c r="M296" s="23"/>
    </row>
    <row r="297" spans="1:13" ht="51">
      <c r="A297" s="27">
        <v>295</v>
      </c>
      <c r="B297" s="23" t="s">
        <v>3874</v>
      </c>
      <c r="C297" s="23" t="s">
        <v>3875</v>
      </c>
      <c r="D297" s="23" t="s">
        <v>1187</v>
      </c>
      <c r="E297" s="23">
        <v>1</v>
      </c>
      <c r="F297" s="24">
        <v>600</v>
      </c>
      <c r="G297" s="23">
        <v>192</v>
      </c>
      <c r="H297" s="23" t="s">
        <v>8087</v>
      </c>
      <c r="I297" s="24">
        <v>39000</v>
      </c>
      <c r="J297" s="23" t="s">
        <v>2724</v>
      </c>
      <c r="K297" s="25" t="s">
        <v>10286</v>
      </c>
      <c r="L297" s="23" t="s">
        <v>7168</v>
      </c>
      <c r="M297" s="23"/>
    </row>
    <row r="298" spans="1:13" ht="38.25">
      <c r="A298" s="27">
        <v>296</v>
      </c>
      <c r="B298" s="23" t="s">
        <v>7166</v>
      </c>
      <c r="C298" s="23" t="s">
        <v>12951</v>
      </c>
      <c r="D298" s="23" t="s">
        <v>9193</v>
      </c>
      <c r="E298" s="23">
        <v>3</v>
      </c>
      <c r="F298" s="24">
        <v>1500</v>
      </c>
      <c r="G298" s="23">
        <v>620</v>
      </c>
      <c r="H298" s="23" t="s">
        <v>2161</v>
      </c>
      <c r="I298" s="24">
        <v>0</v>
      </c>
      <c r="J298" s="23" t="s">
        <v>36</v>
      </c>
      <c r="K298" s="25" t="s">
        <v>10286</v>
      </c>
      <c r="L298" s="23" t="s">
        <v>11030</v>
      </c>
      <c r="M298" s="23"/>
    </row>
    <row r="299" spans="1:13" ht="38.25">
      <c r="A299" s="27">
        <v>297</v>
      </c>
      <c r="B299" s="23" t="s">
        <v>6079</v>
      </c>
      <c r="C299" s="23" t="s">
        <v>4939</v>
      </c>
      <c r="D299" s="23" t="s">
        <v>9193</v>
      </c>
      <c r="E299" s="23">
        <v>3</v>
      </c>
      <c r="F299" s="24">
        <v>1500</v>
      </c>
      <c r="G299" s="23">
        <v>632</v>
      </c>
      <c r="H299" s="23" t="s">
        <v>2161</v>
      </c>
      <c r="I299" s="24">
        <v>0</v>
      </c>
      <c r="J299" s="23" t="s">
        <v>36</v>
      </c>
      <c r="K299" s="25" t="s">
        <v>10286</v>
      </c>
      <c r="L299" s="23" t="s">
        <v>11030</v>
      </c>
      <c r="M299" s="23"/>
    </row>
    <row r="300" spans="1:13" ht="51">
      <c r="A300" s="27">
        <v>298</v>
      </c>
      <c r="B300" s="23" t="s">
        <v>5020</v>
      </c>
      <c r="C300" s="27" t="s">
        <v>7239</v>
      </c>
      <c r="D300" s="23" t="s">
        <v>7240</v>
      </c>
      <c r="E300" s="23">
        <v>1</v>
      </c>
      <c r="F300" s="28">
        <v>4000</v>
      </c>
      <c r="G300" s="27">
        <v>200</v>
      </c>
      <c r="H300" s="23" t="s">
        <v>5624</v>
      </c>
      <c r="I300" s="28">
        <v>0</v>
      </c>
      <c r="J300" s="23" t="s">
        <v>2724</v>
      </c>
      <c r="K300" s="25" t="s">
        <v>10286</v>
      </c>
      <c r="L300" s="23" t="s">
        <v>7241</v>
      </c>
      <c r="M300" s="27"/>
    </row>
    <row r="301" spans="1:13" ht="36">
      <c r="A301" s="27">
        <v>299</v>
      </c>
      <c r="B301" s="27" t="s">
        <v>9594</v>
      </c>
      <c r="C301" s="27" t="s">
        <v>6874</v>
      </c>
      <c r="D301" s="27" t="s">
        <v>1187</v>
      </c>
      <c r="E301" s="27" t="s">
        <v>8163</v>
      </c>
      <c r="F301" s="28">
        <v>1000</v>
      </c>
      <c r="G301" s="27">
        <v>388</v>
      </c>
      <c r="H301" s="27" t="s">
        <v>8076</v>
      </c>
      <c r="I301" s="28">
        <v>45000</v>
      </c>
      <c r="J301" s="27" t="s">
        <v>4935</v>
      </c>
      <c r="K301" s="32" t="s">
        <v>10286</v>
      </c>
      <c r="L301" s="27" t="s">
        <v>12956</v>
      </c>
      <c r="M301" s="27"/>
    </row>
    <row r="302" spans="1:13" ht="36">
      <c r="A302" s="27">
        <v>300</v>
      </c>
      <c r="B302" s="27" t="s">
        <v>6169</v>
      </c>
      <c r="C302" s="27" t="s">
        <v>6170</v>
      </c>
      <c r="D302" s="27" t="s">
        <v>1421</v>
      </c>
      <c r="E302" s="27">
        <v>1</v>
      </c>
      <c r="F302" s="28">
        <v>500</v>
      </c>
      <c r="G302" s="27">
        <v>290</v>
      </c>
      <c r="H302" s="27" t="s">
        <v>8087</v>
      </c>
      <c r="I302" s="28">
        <v>70000</v>
      </c>
      <c r="J302" s="27" t="s">
        <v>12454</v>
      </c>
      <c r="K302" s="32" t="s">
        <v>10286</v>
      </c>
      <c r="L302" s="27" t="s">
        <v>6171</v>
      </c>
      <c r="M302" s="27"/>
    </row>
    <row r="303" spans="1:13" ht="48">
      <c r="A303" s="27">
        <v>301</v>
      </c>
      <c r="B303" s="27" t="s">
        <v>1698</v>
      </c>
      <c r="C303" s="27" t="s">
        <v>1699</v>
      </c>
      <c r="D303" s="27" t="s">
        <v>1187</v>
      </c>
      <c r="E303" s="27">
        <v>1</v>
      </c>
      <c r="F303" s="28">
        <v>750</v>
      </c>
      <c r="G303" s="27">
        <v>272</v>
      </c>
      <c r="H303" s="27" t="s">
        <v>8087</v>
      </c>
      <c r="I303" s="28">
        <v>42000</v>
      </c>
      <c r="J303" s="27" t="s">
        <v>2724</v>
      </c>
      <c r="K303" s="32" t="s">
        <v>10286</v>
      </c>
      <c r="L303" s="27" t="s">
        <v>1700</v>
      </c>
      <c r="M303" s="27"/>
    </row>
    <row r="304" spans="1:13" ht="48">
      <c r="A304" s="27">
        <v>302</v>
      </c>
      <c r="B304" s="31" t="s">
        <v>11801</v>
      </c>
      <c r="C304" s="31" t="s">
        <v>11802</v>
      </c>
      <c r="D304" s="31" t="s">
        <v>9193</v>
      </c>
      <c r="E304" s="31">
        <v>3</v>
      </c>
      <c r="F304" s="131">
        <v>1500</v>
      </c>
      <c r="G304" s="31">
        <v>762</v>
      </c>
      <c r="H304" s="31" t="s">
        <v>2161</v>
      </c>
      <c r="I304" s="131">
        <v>0</v>
      </c>
      <c r="J304" s="31" t="s">
        <v>36</v>
      </c>
      <c r="K304" s="132" t="s">
        <v>10286</v>
      </c>
      <c r="L304" s="31" t="s">
        <v>11030</v>
      </c>
      <c r="M304" s="31" t="s">
        <v>11803</v>
      </c>
    </row>
    <row r="305" spans="1:13" ht="63.75">
      <c r="A305" s="27">
        <v>303</v>
      </c>
      <c r="B305" s="23" t="s">
        <v>10589</v>
      </c>
      <c r="C305" s="23" t="s">
        <v>10590</v>
      </c>
      <c r="D305" s="23" t="s">
        <v>10591</v>
      </c>
      <c r="E305" s="23">
        <v>1</v>
      </c>
      <c r="F305" s="24">
        <v>1030</v>
      </c>
      <c r="G305" s="23">
        <v>1264</v>
      </c>
      <c r="H305" s="23" t="s">
        <v>2161</v>
      </c>
      <c r="I305" s="24">
        <v>0</v>
      </c>
      <c r="J305" s="23" t="s">
        <v>70</v>
      </c>
      <c r="K305" s="23" t="s">
        <v>10592</v>
      </c>
      <c r="L305" s="23" t="s">
        <v>11030</v>
      </c>
      <c r="M305" s="23"/>
    </row>
    <row r="306" spans="1:13" ht="63.75">
      <c r="A306" s="27">
        <v>304</v>
      </c>
      <c r="B306" s="23" t="s">
        <v>10609</v>
      </c>
      <c r="C306" s="23" t="s">
        <v>10610</v>
      </c>
      <c r="D306" s="23" t="s">
        <v>10591</v>
      </c>
      <c r="E306" s="23">
        <v>1</v>
      </c>
      <c r="F306" s="24">
        <v>1030</v>
      </c>
      <c r="G306" s="23">
        <v>548</v>
      </c>
      <c r="H306" s="23" t="s">
        <v>2161</v>
      </c>
      <c r="I306" s="24">
        <v>0</v>
      </c>
      <c r="J306" s="23" t="s">
        <v>70</v>
      </c>
      <c r="K306" s="23" t="s">
        <v>10592</v>
      </c>
      <c r="L306" s="23" t="s">
        <v>11030</v>
      </c>
      <c r="M306" s="23"/>
    </row>
    <row r="307" spans="1:13" ht="51">
      <c r="A307" s="27">
        <v>305</v>
      </c>
      <c r="B307" s="23" t="s">
        <v>11675</v>
      </c>
      <c r="C307" s="23" t="s">
        <v>10039</v>
      </c>
      <c r="D307" s="23" t="s">
        <v>10591</v>
      </c>
      <c r="E307" s="23">
        <v>1</v>
      </c>
      <c r="F307" s="24">
        <v>1030</v>
      </c>
      <c r="G307" s="23">
        <v>1252</v>
      </c>
      <c r="H307" s="23" t="s">
        <v>2161</v>
      </c>
      <c r="I307" s="24">
        <v>0</v>
      </c>
      <c r="J307" s="23" t="s">
        <v>70</v>
      </c>
      <c r="K307" s="23" t="s">
        <v>11676</v>
      </c>
      <c r="L307" s="23" t="s">
        <v>11677</v>
      </c>
      <c r="M307" s="23"/>
    </row>
    <row r="308" spans="1:13" ht="51">
      <c r="A308" s="27">
        <v>306</v>
      </c>
      <c r="B308" s="23" t="s">
        <v>7349</v>
      </c>
      <c r="C308" s="23" t="s">
        <v>11679</v>
      </c>
      <c r="D308" s="23" t="s">
        <v>10591</v>
      </c>
      <c r="E308" s="23">
        <v>1</v>
      </c>
      <c r="F308" s="24">
        <v>2530</v>
      </c>
      <c r="G308" s="23">
        <v>224</v>
      </c>
      <c r="H308" s="23" t="s">
        <v>11680</v>
      </c>
      <c r="I308" s="24">
        <v>0</v>
      </c>
      <c r="J308" s="23" t="s">
        <v>70</v>
      </c>
      <c r="K308" s="23" t="s">
        <v>7350</v>
      </c>
      <c r="L308" s="23" t="s">
        <v>11677</v>
      </c>
      <c r="M308" s="23"/>
    </row>
    <row r="309" spans="1:13" ht="63.75">
      <c r="A309" s="27">
        <v>307</v>
      </c>
      <c r="B309" s="23" t="s">
        <v>7351</v>
      </c>
      <c r="C309" s="23" t="s">
        <v>11679</v>
      </c>
      <c r="D309" s="23" t="s">
        <v>10591</v>
      </c>
      <c r="E309" s="23">
        <v>1</v>
      </c>
      <c r="F309" s="24">
        <v>1030</v>
      </c>
      <c r="G309" s="23">
        <v>1252</v>
      </c>
      <c r="H309" s="23" t="s">
        <v>2161</v>
      </c>
      <c r="I309" s="24">
        <v>0</v>
      </c>
      <c r="J309" s="23" t="s">
        <v>70</v>
      </c>
      <c r="K309" s="23" t="s">
        <v>7350</v>
      </c>
      <c r="L309" s="23" t="s">
        <v>11030</v>
      </c>
      <c r="M309" s="23"/>
    </row>
    <row r="310" spans="1:13" ht="63.75">
      <c r="A310" s="27">
        <v>308</v>
      </c>
      <c r="B310" s="23" t="s">
        <v>12258</v>
      </c>
      <c r="C310" s="23" t="s">
        <v>12259</v>
      </c>
      <c r="D310" s="23" t="s">
        <v>1162</v>
      </c>
      <c r="E310" s="23">
        <v>1</v>
      </c>
      <c r="F310" s="24">
        <v>400</v>
      </c>
      <c r="G310" s="23">
        <v>444</v>
      </c>
      <c r="H310" s="23" t="s">
        <v>2161</v>
      </c>
      <c r="I310" s="24">
        <v>0</v>
      </c>
      <c r="J310" s="23" t="s">
        <v>4935</v>
      </c>
      <c r="K310" s="29" t="s">
        <v>12260</v>
      </c>
      <c r="L310" s="23" t="s">
        <v>12261</v>
      </c>
      <c r="M310" s="23"/>
    </row>
    <row r="311" spans="1:13" ht="38.25">
      <c r="A311" s="27">
        <v>309</v>
      </c>
      <c r="B311" s="23" t="s">
        <v>9875</v>
      </c>
      <c r="C311" s="23" t="s">
        <v>9876</v>
      </c>
      <c r="D311" s="23" t="s">
        <v>1187</v>
      </c>
      <c r="E311" s="23">
        <v>1</v>
      </c>
      <c r="F311" s="24">
        <v>3050</v>
      </c>
      <c r="G311" s="23">
        <v>304</v>
      </c>
      <c r="H311" s="23" t="s">
        <v>8087</v>
      </c>
      <c r="I311" s="24">
        <v>56000</v>
      </c>
      <c r="J311" s="23" t="s">
        <v>1193</v>
      </c>
      <c r="K311" s="29" t="s">
        <v>12260</v>
      </c>
      <c r="L311" s="23" t="s">
        <v>9748</v>
      </c>
      <c r="M311" s="23"/>
    </row>
    <row r="312" spans="1:13" ht="76.5">
      <c r="A312" s="27">
        <v>310</v>
      </c>
      <c r="B312" s="23" t="s">
        <v>8802</v>
      </c>
      <c r="C312" s="23" t="s">
        <v>8803</v>
      </c>
      <c r="D312" s="23" t="s">
        <v>1187</v>
      </c>
      <c r="E312" s="23">
        <v>1</v>
      </c>
      <c r="F312" s="24">
        <v>690</v>
      </c>
      <c r="G312" s="23">
        <v>647</v>
      </c>
      <c r="H312" s="23" t="s">
        <v>2161</v>
      </c>
      <c r="I312" s="24">
        <v>149000</v>
      </c>
      <c r="J312" s="23" t="s">
        <v>1193</v>
      </c>
      <c r="K312" s="29" t="s">
        <v>12260</v>
      </c>
      <c r="L312" s="23" t="s">
        <v>9748</v>
      </c>
      <c r="M312" s="23"/>
    </row>
    <row r="313" spans="1:13" ht="51">
      <c r="A313" s="27">
        <v>311</v>
      </c>
      <c r="B313" s="23" t="s">
        <v>8806</v>
      </c>
      <c r="C313" s="23" t="s">
        <v>12463</v>
      </c>
      <c r="D313" s="23" t="s">
        <v>1187</v>
      </c>
      <c r="E313" s="23">
        <v>1</v>
      </c>
      <c r="F313" s="24">
        <v>490</v>
      </c>
      <c r="G313" s="23">
        <v>468</v>
      </c>
      <c r="H313" s="23" t="s">
        <v>8087</v>
      </c>
      <c r="I313" s="24">
        <v>83000</v>
      </c>
      <c r="J313" s="23" t="s">
        <v>1188</v>
      </c>
      <c r="K313" s="29" t="s">
        <v>12260</v>
      </c>
      <c r="L313" s="23" t="s">
        <v>9748</v>
      </c>
      <c r="M313" s="23"/>
    </row>
    <row r="314" spans="1:13" ht="38.25">
      <c r="A314" s="27">
        <v>312</v>
      </c>
      <c r="B314" s="23" t="s">
        <v>12464</v>
      </c>
      <c r="C314" s="23" t="s">
        <v>12465</v>
      </c>
      <c r="D314" s="23" t="s">
        <v>1187</v>
      </c>
      <c r="E314" s="23">
        <v>1</v>
      </c>
      <c r="F314" s="24">
        <v>750</v>
      </c>
      <c r="G314" s="23">
        <v>356</v>
      </c>
      <c r="H314" s="23" t="s">
        <v>8087</v>
      </c>
      <c r="I314" s="24">
        <v>64000</v>
      </c>
      <c r="J314" s="23" t="s">
        <v>36</v>
      </c>
      <c r="K314" s="29" t="s">
        <v>12260</v>
      </c>
      <c r="L314" s="23" t="s">
        <v>9748</v>
      </c>
      <c r="M314" s="23"/>
    </row>
    <row r="315" spans="1:13" ht="25.5">
      <c r="A315" s="27">
        <v>313</v>
      </c>
      <c r="B315" s="23" t="s">
        <v>8227</v>
      </c>
      <c r="C315" s="23" t="s">
        <v>6874</v>
      </c>
      <c r="D315" s="23" t="s">
        <v>1187</v>
      </c>
      <c r="E315" s="23">
        <v>1</v>
      </c>
      <c r="F315" s="24">
        <v>650</v>
      </c>
      <c r="G315" s="23">
        <v>456</v>
      </c>
      <c r="H315" s="23" t="s">
        <v>8087</v>
      </c>
      <c r="I315" s="24">
        <v>80000</v>
      </c>
      <c r="J315" s="23" t="s">
        <v>4935</v>
      </c>
      <c r="K315" s="29" t="s">
        <v>12260</v>
      </c>
      <c r="L315" s="23" t="s">
        <v>9748</v>
      </c>
      <c r="M315" s="23" t="s">
        <v>8228</v>
      </c>
    </row>
    <row r="316" spans="1:13" ht="25.5">
      <c r="A316" s="27">
        <v>314</v>
      </c>
      <c r="B316" s="23" t="s">
        <v>4985</v>
      </c>
      <c r="C316" s="23" t="s">
        <v>4986</v>
      </c>
      <c r="D316" s="23" t="s">
        <v>1187</v>
      </c>
      <c r="E316" s="23">
        <v>1</v>
      </c>
      <c r="F316" s="24">
        <v>760</v>
      </c>
      <c r="G316" s="23">
        <v>320</v>
      </c>
      <c r="H316" s="23" t="s">
        <v>2161</v>
      </c>
      <c r="I316" s="24">
        <v>77000</v>
      </c>
      <c r="J316" s="23" t="s">
        <v>4935</v>
      </c>
      <c r="K316" s="29" t="s">
        <v>12260</v>
      </c>
      <c r="L316" s="23" t="s">
        <v>9748</v>
      </c>
      <c r="M316" s="23"/>
    </row>
    <row r="317" spans="1:13" ht="38.25">
      <c r="A317" s="27">
        <v>315</v>
      </c>
      <c r="B317" s="23" t="s">
        <v>3872</v>
      </c>
      <c r="C317" s="24" t="s">
        <v>3873</v>
      </c>
      <c r="D317" s="23" t="s">
        <v>1187</v>
      </c>
      <c r="E317" s="23">
        <v>1</v>
      </c>
      <c r="F317" s="24">
        <v>700</v>
      </c>
      <c r="G317" s="23">
        <v>272</v>
      </c>
      <c r="H317" s="23" t="s">
        <v>8087</v>
      </c>
      <c r="I317" s="24">
        <v>50000</v>
      </c>
      <c r="J317" s="23" t="s">
        <v>4935</v>
      </c>
      <c r="K317" s="29" t="s">
        <v>12260</v>
      </c>
      <c r="L317" s="23" t="s">
        <v>9748</v>
      </c>
      <c r="M317" s="23"/>
    </row>
    <row r="318" spans="1:13" ht="51">
      <c r="A318" s="27">
        <v>316</v>
      </c>
      <c r="B318" s="23" t="s">
        <v>3876</v>
      </c>
      <c r="C318" s="23" t="s">
        <v>3877</v>
      </c>
      <c r="D318" s="23" t="s">
        <v>1187</v>
      </c>
      <c r="E318" s="23">
        <v>1</v>
      </c>
      <c r="F318" s="24">
        <v>900</v>
      </c>
      <c r="G318" s="23">
        <v>252</v>
      </c>
      <c r="H318" s="23" t="s">
        <v>8087</v>
      </c>
      <c r="I318" s="24">
        <v>45000</v>
      </c>
      <c r="J318" s="23" t="s">
        <v>2724</v>
      </c>
      <c r="K318" s="25" t="s">
        <v>12260</v>
      </c>
      <c r="L318" s="23" t="s">
        <v>7168</v>
      </c>
      <c r="M318" s="23"/>
    </row>
    <row r="319" spans="1:13" ht="51">
      <c r="A319" s="27">
        <v>317</v>
      </c>
      <c r="B319" s="23" t="s">
        <v>3878</v>
      </c>
      <c r="C319" s="23" t="s">
        <v>3879</v>
      </c>
      <c r="D319" s="23" t="s">
        <v>1187</v>
      </c>
      <c r="E319" s="23">
        <v>1</v>
      </c>
      <c r="F319" s="24">
        <v>850</v>
      </c>
      <c r="G319" s="23">
        <v>324</v>
      </c>
      <c r="H319" s="23" t="s">
        <v>8087</v>
      </c>
      <c r="I319" s="24">
        <v>59000</v>
      </c>
      <c r="J319" s="23" t="s">
        <v>60</v>
      </c>
      <c r="K319" s="25" t="s">
        <v>12260</v>
      </c>
      <c r="L319" s="23" t="s">
        <v>3880</v>
      </c>
      <c r="M319" s="23"/>
    </row>
    <row r="320" spans="1:13" ht="76.5">
      <c r="A320" s="27">
        <v>318</v>
      </c>
      <c r="B320" s="23" t="s">
        <v>7244</v>
      </c>
      <c r="C320" s="23" t="s">
        <v>7245</v>
      </c>
      <c r="D320" s="23" t="s">
        <v>1187</v>
      </c>
      <c r="E320" s="23">
        <v>1</v>
      </c>
      <c r="F320" s="24">
        <v>500</v>
      </c>
      <c r="G320" s="23">
        <v>180</v>
      </c>
      <c r="H320" s="23" t="s">
        <v>8087</v>
      </c>
      <c r="I320" s="24">
        <v>35000</v>
      </c>
      <c r="J320" s="23" t="s">
        <v>36</v>
      </c>
      <c r="K320" s="25" t="s">
        <v>12260</v>
      </c>
      <c r="L320" s="23" t="s">
        <v>9748</v>
      </c>
      <c r="M320" s="23"/>
    </row>
    <row r="321" spans="1:13" ht="89.25">
      <c r="A321" s="27">
        <v>319</v>
      </c>
      <c r="B321" s="23" t="s">
        <v>7246</v>
      </c>
      <c r="C321" s="23" t="s">
        <v>7247</v>
      </c>
      <c r="D321" s="23" t="s">
        <v>1187</v>
      </c>
      <c r="E321" s="23" t="s">
        <v>8163</v>
      </c>
      <c r="F321" s="24">
        <v>2000</v>
      </c>
      <c r="G321" s="23">
        <v>152</v>
      </c>
      <c r="H321" s="23" t="s">
        <v>8076</v>
      </c>
      <c r="I321" s="24">
        <v>19000</v>
      </c>
      <c r="J321" s="23" t="s">
        <v>1188</v>
      </c>
      <c r="K321" s="25" t="s">
        <v>12260</v>
      </c>
      <c r="L321" s="23" t="s">
        <v>9748</v>
      </c>
      <c r="M321" s="23"/>
    </row>
    <row r="322" spans="1:13" ht="51">
      <c r="A322" s="27">
        <v>320</v>
      </c>
      <c r="B322" s="23" t="s">
        <v>3856</v>
      </c>
      <c r="C322" s="23" t="s">
        <v>4996</v>
      </c>
      <c r="D322" s="23" t="s">
        <v>1187</v>
      </c>
      <c r="E322" s="23">
        <v>1</v>
      </c>
      <c r="F322" s="24">
        <v>690</v>
      </c>
      <c r="G322" s="23">
        <v>240</v>
      </c>
      <c r="H322" s="23" t="s">
        <v>8076</v>
      </c>
      <c r="I322" s="24">
        <v>38000</v>
      </c>
      <c r="J322" s="23" t="s">
        <v>4935</v>
      </c>
      <c r="K322" s="25" t="s">
        <v>12260</v>
      </c>
      <c r="L322" s="23" t="s">
        <v>9748</v>
      </c>
      <c r="M322" s="23"/>
    </row>
    <row r="323" spans="1:13" ht="51">
      <c r="A323" s="27">
        <v>321</v>
      </c>
      <c r="B323" s="23" t="s">
        <v>7164</v>
      </c>
      <c r="C323" s="23" t="s">
        <v>6874</v>
      </c>
      <c r="D323" s="23" t="s">
        <v>1187</v>
      </c>
      <c r="E323" s="23">
        <v>1</v>
      </c>
      <c r="F323" s="24">
        <v>480</v>
      </c>
      <c r="G323" s="23">
        <v>384</v>
      </c>
      <c r="H323" s="23" t="s">
        <v>8076</v>
      </c>
      <c r="I323" s="24">
        <v>50000</v>
      </c>
      <c r="J323" s="23" t="s">
        <v>4935</v>
      </c>
      <c r="K323" s="25" t="s">
        <v>12260</v>
      </c>
      <c r="L323" s="23" t="s">
        <v>6697</v>
      </c>
      <c r="M323" s="23"/>
    </row>
    <row r="324" spans="1:13" ht="25.5">
      <c r="A324" s="27">
        <v>322</v>
      </c>
      <c r="B324" s="23" t="s">
        <v>7773</v>
      </c>
      <c r="C324" s="23" t="s">
        <v>6874</v>
      </c>
      <c r="D324" s="23" t="s">
        <v>1187</v>
      </c>
      <c r="E324" s="23" t="s">
        <v>8163</v>
      </c>
      <c r="F324" s="24">
        <v>2000</v>
      </c>
      <c r="G324" s="23">
        <v>44</v>
      </c>
      <c r="H324" s="23" t="s">
        <v>8076</v>
      </c>
      <c r="I324" s="24">
        <v>11000</v>
      </c>
      <c r="J324" s="23" t="s">
        <v>4935</v>
      </c>
      <c r="K324" s="25" t="s">
        <v>12260</v>
      </c>
      <c r="L324" s="23" t="s">
        <v>9748</v>
      </c>
      <c r="M324" s="23"/>
    </row>
    <row r="325" spans="1:13" ht="25.5">
      <c r="A325" s="27">
        <v>323</v>
      </c>
      <c r="B325" s="23" t="s">
        <v>8055</v>
      </c>
      <c r="C325" s="23" t="s">
        <v>6874</v>
      </c>
      <c r="D325" s="23" t="s">
        <v>1187</v>
      </c>
      <c r="E325" s="23" t="s">
        <v>8163</v>
      </c>
      <c r="F325" s="24">
        <v>1535</v>
      </c>
      <c r="G325" s="23">
        <v>40</v>
      </c>
      <c r="H325" s="23" t="s">
        <v>8076</v>
      </c>
      <c r="I325" s="24">
        <v>10000</v>
      </c>
      <c r="J325" s="23" t="s">
        <v>4935</v>
      </c>
      <c r="K325" s="25" t="s">
        <v>12260</v>
      </c>
      <c r="L325" s="23" t="s">
        <v>9748</v>
      </c>
      <c r="M325" s="23" t="s">
        <v>7165</v>
      </c>
    </row>
    <row r="326" spans="1:13" ht="25.5">
      <c r="A326" s="27">
        <v>324</v>
      </c>
      <c r="B326" s="23" t="s">
        <v>6080</v>
      </c>
      <c r="C326" s="24" t="s">
        <v>6081</v>
      </c>
      <c r="D326" s="23" t="s">
        <v>1187</v>
      </c>
      <c r="E326" s="23">
        <v>1</v>
      </c>
      <c r="F326" s="24">
        <v>570</v>
      </c>
      <c r="G326" s="23">
        <v>260</v>
      </c>
      <c r="H326" s="23" t="s">
        <v>8087</v>
      </c>
      <c r="I326" s="24">
        <v>48000</v>
      </c>
      <c r="J326" s="23" t="s">
        <v>70</v>
      </c>
      <c r="K326" s="25" t="s">
        <v>12260</v>
      </c>
      <c r="L326" s="23" t="s">
        <v>9084</v>
      </c>
      <c r="M326" s="23"/>
    </row>
    <row r="327" spans="1:13" ht="38.25">
      <c r="A327" s="27">
        <v>325</v>
      </c>
      <c r="B327" s="23" t="s">
        <v>6082</v>
      </c>
      <c r="C327" s="27" t="s">
        <v>6083</v>
      </c>
      <c r="D327" s="23" t="s">
        <v>1187</v>
      </c>
      <c r="E327" s="23">
        <v>1</v>
      </c>
      <c r="F327" s="24">
        <v>700</v>
      </c>
      <c r="G327" s="27">
        <v>260</v>
      </c>
      <c r="H327" s="23" t="s">
        <v>8087</v>
      </c>
      <c r="I327" s="28">
        <v>48000</v>
      </c>
      <c r="J327" s="23" t="s">
        <v>60</v>
      </c>
      <c r="K327" s="25" t="s">
        <v>12260</v>
      </c>
      <c r="L327" s="23" t="s">
        <v>6084</v>
      </c>
      <c r="M327" s="27"/>
    </row>
    <row r="328" spans="1:13" ht="60">
      <c r="A328" s="27">
        <v>326</v>
      </c>
      <c r="B328" s="23" t="s">
        <v>6085</v>
      </c>
      <c r="C328" s="27" t="s">
        <v>6086</v>
      </c>
      <c r="D328" s="23" t="s">
        <v>1187</v>
      </c>
      <c r="E328" s="23">
        <v>1</v>
      </c>
      <c r="F328" s="28">
        <v>500</v>
      </c>
      <c r="G328" s="27">
        <v>304</v>
      </c>
      <c r="H328" s="23" t="s">
        <v>8087</v>
      </c>
      <c r="I328" s="28">
        <v>56000</v>
      </c>
      <c r="J328" s="23" t="s">
        <v>60</v>
      </c>
      <c r="K328" s="25" t="s">
        <v>12260</v>
      </c>
      <c r="L328" s="23" t="s">
        <v>8982</v>
      </c>
      <c r="M328" s="27"/>
    </row>
    <row r="329" spans="1:13" ht="76.5">
      <c r="A329" s="27">
        <v>327</v>
      </c>
      <c r="B329" s="23" t="s">
        <v>3863</v>
      </c>
      <c r="C329" s="27" t="s">
        <v>3864</v>
      </c>
      <c r="D329" s="23" t="s">
        <v>1187</v>
      </c>
      <c r="E329" s="23">
        <v>1</v>
      </c>
      <c r="F329" s="28">
        <v>840</v>
      </c>
      <c r="G329" s="27">
        <v>400</v>
      </c>
      <c r="H329" s="23" t="s">
        <v>8087</v>
      </c>
      <c r="I329" s="28">
        <v>62000</v>
      </c>
      <c r="J329" s="23" t="s">
        <v>2724</v>
      </c>
      <c r="K329" s="25" t="s">
        <v>12260</v>
      </c>
      <c r="L329" s="23" t="s">
        <v>5019</v>
      </c>
      <c r="M329" s="27"/>
    </row>
    <row r="330" spans="1:13" ht="72">
      <c r="A330" s="27">
        <v>328</v>
      </c>
      <c r="B330" s="23" t="s">
        <v>7242</v>
      </c>
      <c r="C330" s="27" t="s">
        <v>5010</v>
      </c>
      <c r="D330" s="27" t="s">
        <v>1187</v>
      </c>
      <c r="E330" s="27">
        <v>1</v>
      </c>
      <c r="F330" s="28">
        <v>1540</v>
      </c>
      <c r="G330" s="27">
        <v>68</v>
      </c>
      <c r="H330" s="27" t="s">
        <v>8076</v>
      </c>
      <c r="I330" s="28">
        <v>14000</v>
      </c>
      <c r="J330" s="27" t="s">
        <v>4935</v>
      </c>
      <c r="K330" s="25" t="s">
        <v>12260</v>
      </c>
      <c r="L330" s="27" t="s">
        <v>9748</v>
      </c>
      <c r="M330" s="27"/>
    </row>
    <row r="331" spans="1:13" ht="24">
      <c r="A331" s="27">
        <v>329</v>
      </c>
      <c r="B331" s="27" t="s">
        <v>8790</v>
      </c>
      <c r="C331" s="27" t="s">
        <v>6874</v>
      </c>
      <c r="D331" s="27" t="s">
        <v>1187</v>
      </c>
      <c r="E331" s="27" t="s">
        <v>8163</v>
      </c>
      <c r="F331" s="28">
        <v>1500</v>
      </c>
      <c r="G331" s="27">
        <v>68</v>
      </c>
      <c r="H331" s="27" t="s">
        <v>8076</v>
      </c>
      <c r="I331" s="28">
        <v>10000</v>
      </c>
      <c r="J331" s="27" t="s">
        <v>4935</v>
      </c>
      <c r="K331" s="25" t="s">
        <v>12260</v>
      </c>
      <c r="L331" s="27" t="s">
        <v>9748</v>
      </c>
      <c r="M331" s="27"/>
    </row>
    <row r="332" spans="1:13" ht="36">
      <c r="A332" s="27">
        <v>330</v>
      </c>
      <c r="B332" s="27" t="s">
        <v>5011</v>
      </c>
      <c r="C332" s="27" t="s">
        <v>6874</v>
      </c>
      <c r="D332" s="27" t="s">
        <v>1187</v>
      </c>
      <c r="E332" s="27" t="s">
        <v>8163</v>
      </c>
      <c r="F332" s="28">
        <v>2035</v>
      </c>
      <c r="G332" s="27">
        <v>92</v>
      </c>
      <c r="H332" s="27" t="s">
        <v>8076</v>
      </c>
      <c r="I332" s="28">
        <v>17000</v>
      </c>
      <c r="J332" s="27" t="s">
        <v>4935</v>
      </c>
      <c r="K332" s="25" t="s">
        <v>12260</v>
      </c>
      <c r="L332" s="27" t="s">
        <v>9748</v>
      </c>
      <c r="M332" s="27"/>
    </row>
    <row r="333" spans="1:13" ht="84">
      <c r="A333" s="27">
        <v>331</v>
      </c>
      <c r="B333" s="27" t="s">
        <v>5012</v>
      </c>
      <c r="C333" s="27" t="s">
        <v>6874</v>
      </c>
      <c r="D333" s="27" t="s">
        <v>1187</v>
      </c>
      <c r="E333" s="27">
        <v>1</v>
      </c>
      <c r="F333" s="28">
        <v>435</v>
      </c>
      <c r="G333" s="27">
        <v>152</v>
      </c>
      <c r="H333" s="27" t="s">
        <v>8076</v>
      </c>
      <c r="I333" s="28">
        <v>26000</v>
      </c>
      <c r="J333" s="27" t="s">
        <v>4935</v>
      </c>
      <c r="K333" s="25" t="s">
        <v>12260</v>
      </c>
      <c r="L333" s="27" t="s">
        <v>9748</v>
      </c>
      <c r="M333" s="27" t="s">
        <v>5013</v>
      </c>
    </row>
    <row r="334" spans="1:13" ht="36">
      <c r="A334" s="27">
        <v>332</v>
      </c>
      <c r="B334" s="27" t="s">
        <v>5024</v>
      </c>
      <c r="C334" s="27" t="s">
        <v>6134</v>
      </c>
      <c r="D334" s="27" t="s">
        <v>1162</v>
      </c>
      <c r="E334" s="27">
        <v>1</v>
      </c>
      <c r="F334" s="28">
        <v>1150</v>
      </c>
      <c r="G334" s="27">
        <v>1040</v>
      </c>
      <c r="H334" s="27" t="s">
        <v>2161</v>
      </c>
      <c r="I334" s="28">
        <v>0</v>
      </c>
      <c r="J334" s="27" t="s">
        <v>1188</v>
      </c>
      <c r="K334" s="25" t="s">
        <v>12260</v>
      </c>
      <c r="L334" s="27" t="s">
        <v>11030</v>
      </c>
      <c r="M334" s="27"/>
    </row>
    <row r="335" spans="1:13" ht="48">
      <c r="A335" s="27">
        <v>333</v>
      </c>
      <c r="B335" s="27" t="s">
        <v>6135</v>
      </c>
      <c r="C335" s="27" t="s">
        <v>6136</v>
      </c>
      <c r="D335" s="27" t="s">
        <v>1187</v>
      </c>
      <c r="E335" s="27" t="s">
        <v>8163</v>
      </c>
      <c r="F335" s="28">
        <v>1034</v>
      </c>
      <c r="G335" s="27">
        <v>512</v>
      </c>
      <c r="H335" s="27" t="s">
        <v>2161</v>
      </c>
      <c r="I335" s="28">
        <v>125000</v>
      </c>
      <c r="J335" s="27" t="s">
        <v>1188</v>
      </c>
      <c r="K335" s="25" t="s">
        <v>12260</v>
      </c>
      <c r="L335" s="27" t="s">
        <v>6132</v>
      </c>
      <c r="M335" s="27"/>
    </row>
    <row r="336" spans="1:13" ht="48">
      <c r="A336" s="27">
        <v>334</v>
      </c>
      <c r="B336" s="27" t="s">
        <v>6133</v>
      </c>
      <c r="C336" s="27" t="s">
        <v>5513</v>
      </c>
      <c r="D336" s="27" t="s">
        <v>1187</v>
      </c>
      <c r="E336" s="27">
        <v>1</v>
      </c>
      <c r="F336" s="28">
        <v>720</v>
      </c>
      <c r="G336" s="27">
        <v>1148</v>
      </c>
      <c r="H336" s="27" t="s">
        <v>2161</v>
      </c>
      <c r="I336" s="28">
        <v>260000</v>
      </c>
      <c r="J336" s="27" t="s">
        <v>1188</v>
      </c>
      <c r="K336" s="25" t="s">
        <v>12260</v>
      </c>
      <c r="L336" s="27" t="s">
        <v>7229</v>
      </c>
      <c r="M336" s="27"/>
    </row>
    <row r="337" spans="1:13" ht="24">
      <c r="A337" s="27">
        <v>335</v>
      </c>
      <c r="B337" s="27" t="s">
        <v>3861</v>
      </c>
      <c r="C337" s="27" t="s">
        <v>6874</v>
      </c>
      <c r="D337" s="27" t="s">
        <v>1187</v>
      </c>
      <c r="E337" s="27">
        <v>1</v>
      </c>
      <c r="F337" s="28">
        <v>840</v>
      </c>
      <c r="G337" s="27">
        <v>392</v>
      </c>
      <c r="H337" s="27" t="s">
        <v>8087</v>
      </c>
      <c r="I337" s="28">
        <v>70000</v>
      </c>
      <c r="J337" s="27" t="s">
        <v>4935</v>
      </c>
      <c r="K337" s="32" t="s">
        <v>12260</v>
      </c>
      <c r="L337" s="27" t="s">
        <v>9748</v>
      </c>
      <c r="M337" s="27"/>
    </row>
    <row r="338" spans="1:13" ht="48">
      <c r="A338" s="27">
        <v>336</v>
      </c>
      <c r="B338" s="27" t="s">
        <v>3862</v>
      </c>
      <c r="C338" s="27" t="s">
        <v>2685</v>
      </c>
      <c r="D338" s="27" t="s">
        <v>1187</v>
      </c>
      <c r="E338" s="27">
        <v>1</v>
      </c>
      <c r="F338" s="28">
        <v>690</v>
      </c>
      <c r="G338" s="27">
        <v>296</v>
      </c>
      <c r="H338" s="27" t="s">
        <v>8087</v>
      </c>
      <c r="I338" s="28">
        <v>54000</v>
      </c>
      <c r="J338" s="27" t="s">
        <v>4935</v>
      </c>
      <c r="K338" s="32" t="s">
        <v>12260</v>
      </c>
      <c r="L338" s="27" t="s">
        <v>9748</v>
      </c>
      <c r="M338" s="27"/>
    </row>
    <row r="339" spans="1:13" ht="72">
      <c r="A339" s="27">
        <v>337</v>
      </c>
      <c r="B339" s="27" t="s">
        <v>2686</v>
      </c>
      <c r="C339" s="27" t="s">
        <v>2687</v>
      </c>
      <c r="D339" s="27" t="s">
        <v>1421</v>
      </c>
      <c r="E339" s="27">
        <v>1</v>
      </c>
      <c r="F339" s="28">
        <v>500</v>
      </c>
      <c r="G339" s="27">
        <v>196</v>
      </c>
      <c r="H339" s="27" t="s">
        <v>8087</v>
      </c>
      <c r="I339" s="28">
        <v>0</v>
      </c>
      <c r="J339" s="27" t="s">
        <v>4935</v>
      </c>
      <c r="K339" s="32" t="s">
        <v>12260</v>
      </c>
      <c r="L339" s="27" t="s">
        <v>10091</v>
      </c>
      <c r="M339" s="27"/>
    </row>
    <row r="340" spans="1:13" ht="24">
      <c r="A340" s="27">
        <v>338</v>
      </c>
      <c r="B340" s="27" t="s">
        <v>2688</v>
      </c>
      <c r="C340" s="27" t="s">
        <v>2689</v>
      </c>
      <c r="D340" s="27" t="s">
        <v>1187</v>
      </c>
      <c r="E340" s="27">
        <v>1</v>
      </c>
      <c r="F340" s="28">
        <v>760</v>
      </c>
      <c r="G340" s="27">
        <v>492</v>
      </c>
      <c r="H340" s="27" t="s">
        <v>8087</v>
      </c>
      <c r="I340" s="28">
        <v>90000</v>
      </c>
      <c r="J340" s="27" t="s">
        <v>1193</v>
      </c>
      <c r="K340" s="32" t="s">
        <v>12260</v>
      </c>
      <c r="L340" s="27" t="s">
        <v>9748</v>
      </c>
      <c r="M340" s="27"/>
    </row>
    <row r="341" spans="1:13" ht="48">
      <c r="A341" s="27">
        <v>339</v>
      </c>
      <c r="B341" s="27" t="s">
        <v>2690</v>
      </c>
      <c r="C341" s="27" t="s">
        <v>2691</v>
      </c>
      <c r="D341" s="27" t="s">
        <v>1187</v>
      </c>
      <c r="E341" s="27">
        <v>1</v>
      </c>
      <c r="F341" s="28">
        <v>500</v>
      </c>
      <c r="G341" s="27">
        <v>340</v>
      </c>
      <c r="H341" s="27" t="s">
        <v>8087</v>
      </c>
      <c r="I341" s="28">
        <v>71000</v>
      </c>
      <c r="J341" s="27" t="s">
        <v>2692</v>
      </c>
      <c r="K341" s="32" t="s">
        <v>12260</v>
      </c>
      <c r="L341" s="27" t="s">
        <v>6132</v>
      </c>
      <c r="M341" s="27"/>
    </row>
    <row r="342" spans="1:13" ht="48">
      <c r="A342" s="27">
        <v>340</v>
      </c>
      <c r="B342" s="27" t="s">
        <v>2693</v>
      </c>
      <c r="C342" s="27" t="s">
        <v>2694</v>
      </c>
      <c r="D342" s="27" t="s">
        <v>1187</v>
      </c>
      <c r="E342" s="27">
        <v>1</v>
      </c>
      <c r="F342" s="28">
        <v>490</v>
      </c>
      <c r="G342" s="27">
        <v>312</v>
      </c>
      <c r="H342" s="27" t="s">
        <v>8087</v>
      </c>
      <c r="I342" s="28">
        <v>56000</v>
      </c>
      <c r="J342" s="27" t="s">
        <v>2692</v>
      </c>
      <c r="K342" s="32" t="s">
        <v>12260</v>
      </c>
      <c r="L342" s="27" t="s">
        <v>2695</v>
      </c>
      <c r="M342" s="27"/>
    </row>
    <row r="343" spans="1:13" ht="48">
      <c r="A343" s="27">
        <v>341</v>
      </c>
      <c r="B343" s="27" t="s">
        <v>2696</v>
      </c>
      <c r="C343" s="27" t="s">
        <v>10224</v>
      </c>
      <c r="D343" s="27" t="s">
        <v>1162</v>
      </c>
      <c r="E343" s="27">
        <v>1</v>
      </c>
      <c r="F343" s="28">
        <v>20000</v>
      </c>
      <c r="G343" s="27">
        <v>326</v>
      </c>
      <c r="H343" s="27" t="s">
        <v>8087</v>
      </c>
      <c r="I343" s="28">
        <v>0</v>
      </c>
      <c r="J343" s="27" t="s">
        <v>70</v>
      </c>
      <c r="K343" s="32" t="s">
        <v>12260</v>
      </c>
      <c r="L343" s="27" t="s">
        <v>7248</v>
      </c>
      <c r="M343" s="27"/>
    </row>
    <row r="344" spans="1:13" ht="24">
      <c r="A344" s="27">
        <v>342</v>
      </c>
      <c r="B344" s="27" t="s">
        <v>7962</v>
      </c>
      <c r="C344" s="27" t="s">
        <v>6874</v>
      </c>
      <c r="D344" s="27" t="s">
        <v>1187</v>
      </c>
      <c r="E344" s="27" t="s">
        <v>8163</v>
      </c>
      <c r="F344" s="28">
        <v>1000</v>
      </c>
      <c r="G344" s="27">
        <v>164</v>
      </c>
      <c r="H344" s="27" t="s">
        <v>8076</v>
      </c>
      <c r="I344" s="28">
        <v>27000</v>
      </c>
      <c r="J344" s="27" t="s">
        <v>4935</v>
      </c>
      <c r="K344" s="32" t="s">
        <v>12260</v>
      </c>
      <c r="L344" s="27" t="s">
        <v>9748</v>
      </c>
      <c r="M344" s="27"/>
    </row>
    <row r="345" spans="1:13" ht="36">
      <c r="A345" s="27">
        <v>343</v>
      </c>
      <c r="B345" s="27" t="s">
        <v>7249</v>
      </c>
      <c r="C345" s="27" t="s">
        <v>6874</v>
      </c>
      <c r="D345" s="27" t="s">
        <v>1187</v>
      </c>
      <c r="E345" s="27" t="s">
        <v>8163</v>
      </c>
      <c r="F345" s="28">
        <v>1000</v>
      </c>
      <c r="G345" s="27">
        <v>80</v>
      </c>
      <c r="H345" s="27" t="s">
        <v>8076</v>
      </c>
      <c r="I345" s="28">
        <v>12000</v>
      </c>
      <c r="J345" s="27" t="s">
        <v>4935</v>
      </c>
      <c r="K345" s="32" t="s">
        <v>12260</v>
      </c>
      <c r="L345" s="27" t="s">
        <v>12956</v>
      </c>
      <c r="M345" s="27"/>
    </row>
    <row r="346" spans="1:13" ht="36">
      <c r="A346" s="27">
        <v>344</v>
      </c>
      <c r="B346" s="27" t="s">
        <v>4620</v>
      </c>
      <c r="C346" s="27" t="s">
        <v>6874</v>
      </c>
      <c r="D346" s="27" t="s">
        <v>1187</v>
      </c>
      <c r="E346" s="27" t="s">
        <v>8163</v>
      </c>
      <c r="F346" s="28">
        <v>1000</v>
      </c>
      <c r="G346" s="27">
        <v>40</v>
      </c>
      <c r="H346" s="27" t="s">
        <v>8076</v>
      </c>
      <c r="I346" s="28">
        <v>6000</v>
      </c>
      <c r="J346" s="27" t="s">
        <v>4935</v>
      </c>
      <c r="K346" s="32" t="s">
        <v>12260</v>
      </c>
      <c r="L346" s="27" t="s">
        <v>12956</v>
      </c>
      <c r="M346" s="27"/>
    </row>
    <row r="347" spans="1:13" ht="48">
      <c r="A347" s="27">
        <v>345</v>
      </c>
      <c r="B347" s="27" t="s">
        <v>7250</v>
      </c>
      <c r="C347" s="27" t="s">
        <v>7251</v>
      </c>
      <c r="D347" s="27" t="s">
        <v>1187</v>
      </c>
      <c r="E347" s="27">
        <v>1</v>
      </c>
      <c r="F347" s="28">
        <v>1060</v>
      </c>
      <c r="G347" s="27">
        <v>88</v>
      </c>
      <c r="H347" s="27" t="s">
        <v>8076</v>
      </c>
      <c r="I347" s="28">
        <v>17000</v>
      </c>
      <c r="J347" s="27" t="s">
        <v>4935</v>
      </c>
      <c r="K347" s="32" t="s">
        <v>12260</v>
      </c>
      <c r="L347" s="27" t="s">
        <v>9748</v>
      </c>
      <c r="M347" s="27"/>
    </row>
    <row r="348" spans="1:13" ht="24">
      <c r="A348" s="27">
        <v>346</v>
      </c>
      <c r="B348" s="27" t="s">
        <v>7252</v>
      </c>
      <c r="C348" s="27" t="s">
        <v>6874</v>
      </c>
      <c r="D348" s="27" t="s">
        <v>1187</v>
      </c>
      <c r="E348" s="27" t="s">
        <v>8163</v>
      </c>
      <c r="F348" s="28">
        <v>2035</v>
      </c>
      <c r="G348" s="27">
        <v>88</v>
      </c>
      <c r="H348" s="27" t="s">
        <v>8076</v>
      </c>
      <c r="I348" s="28">
        <v>17000</v>
      </c>
      <c r="J348" s="27" t="s">
        <v>4935</v>
      </c>
      <c r="K348" s="32" t="s">
        <v>12260</v>
      </c>
      <c r="L348" s="27" t="s">
        <v>9748</v>
      </c>
      <c r="M348" s="27"/>
    </row>
    <row r="349" spans="1:13" ht="56.25">
      <c r="A349" s="27">
        <v>347</v>
      </c>
      <c r="B349" s="27" t="s">
        <v>7253</v>
      </c>
      <c r="C349" s="27" t="s">
        <v>5513</v>
      </c>
      <c r="D349" s="33" t="s">
        <v>7254</v>
      </c>
      <c r="E349" s="27">
        <v>1</v>
      </c>
      <c r="F349" s="28">
        <v>5000</v>
      </c>
      <c r="G349" s="27">
        <v>72</v>
      </c>
      <c r="H349" s="27" t="s">
        <v>3449</v>
      </c>
      <c r="I349" s="28">
        <v>7000</v>
      </c>
      <c r="J349" s="27" t="s">
        <v>36</v>
      </c>
      <c r="K349" s="32" t="s">
        <v>12260</v>
      </c>
      <c r="L349" s="27" t="s">
        <v>6686</v>
      </c>
      <c r="M349" s="27" t="s">
        <v>7255</v>
      </c>
    </row>
    <row r="350" spans="1:13" ht="36">
      <c r="A350" s="27">
        <v>348</v>
      </c>
      <c r="B350" s="27" t="s">
        <v>7256</v>
      </c>
      <c r="C350" s="27" t="s">
        <v>7257</v>
      </c>
      <c r="D350" s="27" t="s">
        <v>1187</v>
      </c>
      <c r="E350" s="27">
        <v>1</v>
      </c>
      <c r="F350" s="28">
        <v>660</v>
      </c>
      <c r="G350" s="27">
        <v>232</v>
      </c>
      <c r="H350" s="27" t="s">
        <v>8087</v>
      </c>
      <c r="I350" s="28">
        <v>44000</v>
      </c>
      <c r="J350" s="27" t="s">
        <v>1193</v>
      </c>
      <c r="K350" s="32" t="s">
        <v>12260</v>
      </c>
      <c r="L350" s="27" t="s">
        <v>9748</v>
      </c>
      <c r="M350" s="27"/>
    </row>
    <row r="351" spans="1:13" ht="36">
      <c r="A351" s="27">
        <v>349</v>
      </c>
      <c r="B351" s="27" t="s">
        <v>5146</v>
      </c>
      <c r="C351" s="27" t="s">
        <v>5147</v>
      </c>
      <c r="D351" s="27" t="s">
        <v>1162</v>
      </c>
      <c r="E351" s="27">
        <v>1</v>
      </c>
      <c r="F351" s="28">
        <v>3021</v>
      </c>
      <c r="G351" s="27">
        <v>256</v>
      </c>
      <c r="H351" s="27" t="s">
        <v>8076</v>
      </c>
      <c r="I351" s="28">
        <v>30000</v>
      </c>
      <c r="J351" s="27" t="s">
        <v>4935</v>
      </c>
      <c r="K351" s="32" t="s">
        <v>12260</v>
      </c>
      <c r="L351" s="27" t="s">
        <v>9748</v>
      </c>
      <c r="M351" s="27"/>
    </row>
    <row r="352" spans="1:13" ht="48">
      <c r="A352" s="27">
        <v>350</v>
      </c>
      <c r="B352" s="27" t="s">
        <v>5148</v>
      </c>
      <c r="C352" s="27" t="s">
        <v>6874</v>
      </c>
      <c r="D352" s="27" t="s">
        <v>1187</v>
      </c>
      <c r="E352" s="27" t="s">
        <v>8163</v>
      </c>
      <c r="F352" s="28">
        <v>1035</v>
      </c>
      <c r="G352" s="27">
        <v>60</v>
      </c>
      <c r="H352" s="27" t="s">
        <v>8076</v>
      </c>
      <c r="I352" s="28">
        <v>13000</v>
      </c>
      <c r="J352" s="27" t="s">
        <v>4935</v>
      </c>
      <c r="K352" s="32" t="s">
        <v>12260</v>
      </c>
      <c r="L352" s="27" t="s">
        <v>9748</v>
      </c>
      <c r="M352" s="27" t="s">
        <v>1672</v>
      </c>
    </row>
    <row r="353" spans="1:13" ht="48">
      <c r="A353" s="27">
        <v>351</v>
      </c>
      <c r="B353" s="27" t="s">
        <v>12508</v>
      </c>
      <c r="C353" s="27" t="s">
        <v>6874</v>
      </c>
      <c r="D353" s="27" t="s">
        <v>1187</v>
      </c>
      <c r="E353" s="27" t="s">
        <v>8163</v>
      </c>
      <c r="F353" s="28">
        <v>2035</v>
      </c>
      <c r="G353" s="27">
        <v>52</v>
      </c>
      <c r="H353" s="27" t="s">
        <v>8076</v>
      </c>
      <c r="I353" s="28">
        <v>12000</v>
      </c>
      <c r="J353" s="27" t="s">
        <v>4935</v>
      </c>
      <c r="K353" s="32" t="s">
        <v>12260</v>
      </c>
      <c r="L353" s="27" t="s">
        <v>6132</v>
      </c>
      <c r="M353" s="27"/>
    </row>
    <row r="354" spans="1:13" ht="48">
      <c r="A354" s="27">
        <v>352</v>
      </c>
      <c r="B354" s="27" t="s">
        <v>7262</v>
      </c>
      <c r="C354" s="27" t="s">
        <v>6874</v>
      </c>
      <c r="D354" s="27" t="s">
        <v>1187</v>
      </c>
      <c r="E354" s="27" t="s">
        <v>8163</v>
      </c>
      <c r="F354" s="28">
        <v>3035</v>
      </c>
      <c r="G354" s="27">
        <v>68</v>
      </c>
      <c r="H354" s="27" t="s">
        <v>8076</v>
      </c>
      <c r="I354" s="28">
        <v>14000</v>
      </c>
      <c r="J354" s="27" t="s">
        <v>4935</v>
      </c>
      <c r="K354" s="32" t="s">
        <v>12260</v>
      </c>
      <c r="L354" s="27" t="s">
        <v>6132</v>
      </c>
      <c r="M354" s="27"/>
    </row>
    <row r="355" spans="1:13" ht="60">
      <c r="A355" s="27">
        <v>353</v>
      </c>
      <c r="B355" s="27" t="s">
        <v>5082</v>
      </c>
      <c r="C355" s="27" t="s">
        <v>5083</v>
      </c>
      <c r="D355" s="27" t="s">
        <v>1162</v>
      </c>
      <c r="E355" s="27">
        <v>1</v>
      </c>
      <c r="F355" s="28">
        <v>8500</v>
      </c>
      <c r="G355" s="27">
        <v>460</v>
      </c>
      <c r="H355" s="27" t="s">
        <v>3703</v>
      </c>
      <c r="I355" s="28">
        <v>0</v>
      </c>
      <c r="J355" s="27" t="s">
        <v>60</v>
      </c>
      <c r="K355" s="32" t="s">
        <v>12260</v>
      </c>
      <c r="L355" s="27" t="s">
        <v>5084</v>
      </c>
      <c r="M355" s="27"/>
    </row>
    <row r="356" spans="1:13" ht="60">
      <c r="A356" s="27">
        <v>354</v>
      </c>
      <c r="B356" s="14" t="s">
        <v>5085</v>
      </c>
      <c r="C356" s="27" t="s">
        <v>5083</v>
      </c>
      <c r="D356" s="27" t="s">
        <v>1162</v>
      </c>
      <c r="E356" s="27">
        <v>1</v>
      </c>
      <c r="F356" s="28">
        <v>1500</v>
      </c>
      <c r="G356" s="27">
        <v>472</v>
      </c>
      <c r="H356" s="27" t="s">
        <v>3703</v>
      </c>
      <c r="I356" s="28">
        <v>0</v>
      </c>
      <c r="J356" s="27" t="s">
        <v>60</v>
      </c>
      <c r="K356" s="32" t="s">
        <v>12260</v>
      </c>
      <c r="L356" s="27" t="s">
        <v>5084</v>
      </c>
      <c r="M356" s="27" t="s">
        <v>5086</v>
      </c>
    </row>
    <row r="357" spans="1:13" ht="48">
      <c r="A357" s="27">
        <v>355</v>
      </c>
      <c r="B357" s="27" t="s">
        <v>5087</v>
      </c>
      <c r="C357" s="27" t="s">
        <v>7277</v>
      </c>
      <c r="D357" s="27" t="s">
        <v>1162</v>
      </c>
      <c r="E357" s="27">
        <v>1</v>
      </c>
      <c r="F357" s="28">
        <v>5000</v>
      </c>
      <c r="G357" s="27">
        <v>420</v>
      </c>
      <c r="H357" s="27" t="s">
        <v>3703</v>
      </c>
      <c r="I357" s="28">
        <v>0</v>
      </c>
      <c r="J357" s="27" t="s">
        <v>1188</v>
      </c>
      <c r="K357" s="32" t="s">
        <v>12260</v>
      </c>
      <c r="L357" s="27" t="s">
        <v>12952</v>
      </c>
      <c r="M357" s="27"/>
    </row>
    <row r="358" spans="1:13" ht="36">
      <c r="A358" s="27">
        <v>356</v>
      </c>
      <c r="B358" s="27" t="s">
        <v>4620</v>
      </c>
      <c r="C358" s="27" t="s">
        <v>6874</v>
      </c>
      <c r="D358" s="27" t="s">
        <v>1187</v>
      </c>
      <c r="E358" s="27">
        <v>1</v>
      </c>
      <c r="F358" s="28">
        <v>1000</v>
      </c>
      <c r="G358" s="27">
        <v>40</v>
      </c>
      <c r="H358" s="27" t="s">
        <v>8076</v>
      </c>
      <c r="I358" s="28">
        <v>6000</v>
      </c>
      <c r="J358" s="27" t="s">
        <v>4935</v>
      </c>
      <c r="K358" s="32" t="s">
        <v>12260</v>
      </c>
      <c r="L358" s="27" t="s">
        <v>12956</v>
      </c>
      <c r="M358" s="27"/>
    </row>
    <row r="359" spans="1:13" ht="24">
      <c r="A359" s="27">
        <v>357</v>
      </c>
      <c r="B359" s="31" t="s">
        <v>12186</v>
      </c>
      <c r="C359" s="31" t="s">
        <v>12187</v>
      </c>
      <c r="D359" s="31" t="s">
        <v>1162</v>
      </c>
      <c r="E359" s="31">
        <v>1</v>
      </c>
      <c r="F359" s="131">
        <v>3030</v>
      </c>
      <c r="G359" s="31">
        <v>692</v>
      </c>
      <c r="H359" s="31" t="s">
        <v>2161</v>
      </c>
      <c r="I359" s="131">
        <v>0</v>
      </c>
      <c r="J359" s="31" t="s">
        <v>2724</v>
      </c>
      <c r="K359" s="132" t="s">
        <v>12260</v>
      </c>
      <c r="L359" s="31" t="s">
        <v>12188</v>
      </c>
      <c r="M359" s="31"/>
    </row>
    <row r="360" spans="1:13" ht="36">
      <c r="A360" s="27">
        <v>358</v>
      </c>
      <c r="B360" s="27" t="s">
        <v>7414</v>
      </c>
      <c r="C360" s="27" t="s">
        <v>10123</v>
      </c>
      <c r="D360" s="27" t="s">
        <v>1421</v>
      </c>
      <c r="E360" s="27" t="s">
        <v>8163</v>
      </c>
      <c r="F360" s="28">
        <v>3023</v>
      </c>
      <c r="G360" s="27">
        <v>68</v>
      </c>
      <c r="H360" s="31" t="s">
        <v>2161</v>
      </c>
      <c r="I360" s="28">
        <v>55000</v>
      </c>
      <c r="J360" s="27" t="s">
        <v>1193</v>
      </c>
      <c r="K360" s="32" t="s">
        <v>12260</v>
      </c>
      <c r="L360" s="27" t="s">
        <v>10124</v>
      </c>
      <c r="M360" s="27"/>
    </row>
    <row r="361" spans="1:13" ht="36">
      <c r="A361" s="27">
        <v>359</v>
      </c>
      <c r="B361" s="27" t="s">
        <v>6284</v>
      </c>
      <c r="C361" s="27" t="s">
        <v>6285</v>
      </c>
      <c r="D361" s="27" t="s">
        <v>4473</v>
      </c>
      <c r="E361" s="27">
        <v>3</v>
      </c>
      <c r="F361" s="28">
        <v>1500</v>
      </c>
      <c r="G361" s="27">
        <v>684</v>
      </c>
      <c r="H361" s="27" t="s">
        <v>2161</v>
      </c>
      <c r="I361" s="28">
        <v>0</v>
      </c>
      <c r="J361" s="27" t="s">
        <v>36</v>
      </c>
      <c r="K361" s="32" t="s">
        <v>12260</v>
      </c>
      <c r="L361" s="27" t="s">
        <v>6286</v>
      </c>
      <c r="M361" s="27"/>
    </row>
    <row r="362" spans="1:13" ht="63.75">
      <c r="A362" s="27">
        <v>360</v>
      </c>
      <c r="B362" s="23" t="s">
        <v>6245</v>
      </c>
      <c r="C362" s="23" t="s">
        <v>4207</v>
      </c>
      <c r="D362" s="23" t="s">
        <v>10591</v>
      </c>
      <c r="E362" s="23">
        <v>1</v>
      </c>
      <c r="F362" s="24">
        <v>1030</v>
      </c>
      <c r="G362" s="23">
        <v>492</v>
      </c>
      <c r="H362" s="23" t="s">
        <v>2161</v>
      </c>
      <c r="I362" s="24">
        <v>0</v>
      </c>
      <c r="J362" s="23" t="s">
        <v>70</v>
      </c>
      <c r="K362" s="124">
        <v>40700</v>
      </c>
      <c r="L362" s="23" t="s">
        <v>11030</v>
      </c>
      <c r="M362" s="23"/>
    </row>
    <row r="363" spans="1:13" ht="36">
      <c r="A363" s="27">
        <v>361</v>
      </c>
      <c r="B363" s="27" t="s">
        <v>3857</v>
      </c>
      <c r="C363" s="27" t="s">
        <v>3858</v>
      </c>
      <c r="D363" s="27" t="s">
        <v>4473</v>
      </c>
      <c r="E363" s="27">
        <v>1</v>
      </c>
      <c r="F363" s="28">
        <v>1000</v>
      </c>
      <c r="G363" s="27">
        <v>372</v>
      </c>
      <c r="H363" s="27" t="s">
        <v>8087</v>
      </c>
      <c r="I363" s="28">
        <v>0</v>
      </c>
      <c r="J363" s="27" t="s">
        <v>1188</v>
      </c>
      <c r="K363" s="32" t="s">
        <v>3859</v>
      </c>
      <c r="L363" s="27" t="s">
        <v>3860</v>
      </c>
      <c r="M363" s="27"/>
    </row>
    <row r="364" spans="1:13" ht="24">
      <c r="A364" s="27">
        <v>362</v>
      </c>
      <c r="B364" s="27" t="s">
        <v>7258</v>
      </c>
      <c r="C364" s="27" t="s">
        <v>7259</v>
      </c>
      <c r="D364" s="27" t="s">
        <v>1187</v>
      </c>
      <c r="E364" s="27">
        <v>1</v>
      </c>
      <c r="F364" s="28">
        <v>560</v>
      </c>
      <c r="G364" s="27">
        <v>280</v>
      </c>
      <c r="H364" s="27" t="s">
        <v>8087</v>
      </c>
      <c r="I364" s="28">
        <v>52000</v>
      </c>
      <c r="J364" s="27" t="s">
        <v>1193</v>
      </c>
      <c r="K364" s="32" t="s">
        <v>3859</v>
      </c>
      <c r="L364" s="27" t="s">
        <v>9748</v>
      </c>
      <c r="M364" s="27"/>
    </row>
    <row r="365" spans="1:13" ht="24">
      <c r="A365" s="27">
        <v>363</v>
      </c>
      <c r="B365" s="27" t="s">
        <v>7260</v>
      </c>
      <c r="C365" s="27" t="s">
        <v>7261</v>
      </c>
      <c r="D365" s="27" t="s">
        <v>1187</v>
      </c>
      <c r="E365" s="27" t="s">
        <v>8163</v>
      </c>
      <c r="F365" s="28">
        <v>580</v>
      </c>
      <c r="G365" s="27">
        <v>296</v>
      </c>
      <c r="H365" s="27" t="s">
        <v>8087</v>
      </c>
      <c r="I365" s="28">
        <v>54000</v>
      </c>
      <c r="J365" s="27" t="s">
        <v>70</v>
      </c>
      <c r="K365" s="32" t="s">
        <v>3859</v>
      </c>
      <c r="L365" s="27" t="s">
        <v>9748</v>
      </c>
      <c r="M365" s="27"/>
    </row>
    <row r="366" spans="1:13" ht="60">
      <c r="A366" s="27">
        <v>364</v>
      </c>
      <c r="B366" s="27" t="s">
        <v>6172</v>
      </c>
      <c r="C366" s="27" t="s">
        <v>6173</v>
      </c>
      <c r="D366" s="27" t="s">
        <v>1162</v>
      </c>
      <c r="E366" s="27">
        <v>1</v>
      </c>
      <c r="F366" s="28">
        <v>1000</v>
      </c>
      <c r="G366" s="27">
        <v>316</v>
      </c>
      <c r="H366" s="27" t="s">
        <v>8076</v>
      </c>
      <c r="I366" s="28">
        <v>0</v>
      </c>
      <c r="J366" s="27" t="s">
        <v>4935</v>
      </c>
      <c r="K366" s="32" t="s">
        <v>3859</v>
      </c>
      <c r="L366" s="27" t="s">
        <v>6174</v>
      </c>
      <c r="M366" s="27"/>
    </row>
    <row r="367" spans="1:13" ht="72">
      <c r="A367" s="27">
        <v>365</v>
      </c>
      <c r="B367" s="27" t="s">
        <v>9394</v>
      </c>
      <c r="C367" s="27" t="s">
        <v>6874</v>
      </c>
      <c r="D367" s="27" t="s">
        <v>1187</v>
      </c>
      <c r="E367" s="27">
        <v>1</v>
      </c>
      <c r="F367" s="28">
        <v>480</v>
      </c>
      <c r="G367" s="27">
        <v>424</v>
      </c>
      <c r="H367" s="27" t="s">
        <v>8076</v>
      </c>
      <c r="I367" s="28">
        <v>64000</v>
      </c>
      <c r="J367" s="27" t="s">
        <v>4935</v>
      </c>
      <c r="K367" s="32" t="s">
        <v>3859</v>
      </c>
      <c r="L367" s="27" t="s">
        <v>9748</v>
      </c>
      <c r="M367" s="27"/>
    </row>
    <row r="368" spans="1:13" ht="48">
      <c r="A368" s="27">
        <v>366</v>
      </c>
      <c r="B368" s="27" t="s">
        <v>12754</v>
      </c>
      <c r="C368" s="27" t="s">
        <v>6874</v>
      </c>
      <c r="D368" s="27" t="s">
        <v>1187</v>
      </c>
      <c r="E368" s="27" t="s">
        <v>8163</v>
      </c>
      <c r="F368" s="28">
        <v>2000</v>
      </c>
      <c r="G368" s="27">
        <v>256</v>
      </c>
      <c r="H368" s="27" t="s">
        <v>8076</v>
      </c>
      <c r="I368" s="28">
        <v>40000</v>
      </c>
      <c r="J368" s="27" t="s">
        <v>4935</v>
      </c>
      <c r="K368" s="32" t="s">
        <v>3859</v>
      </c>
      <c r="L368" s="27" t="s">
        <v>4006</v>
      </c>
      <c r="M368" s="27"/>
    </row>
    <row r="369" spans="1:13" ht="36">
      <c r="A369" s="27">
        <v>367</v>
      </c>
      <c r="B369" s="27" t="s">
        <v>1673</v>
      </c>
      <c r="C369" s="27" t="s">
        <v>1674</v>
      </c>
      <c r="D369" s="27" t="s">
        <v>1162</v>
      </c>
      <c r="E369" s="27">
        <v>1</v>
      </c>
      <c r="F369" s="28">
        <v>475</v>
      </c>
      <c r="G369" s="27">
        <v>476</v>
      </c>
      <c r="H369" s="27" t="s">
        <v>8087</v>
      </c>
      <c r="I369" s="28">
        <v>0</v>
      </c>
      <c r="J369" s="27" t="s">
        <v>1188</v>
      </c>
      <c r="K369" s="32" t="s">
        <v>3859</v>
      </c>
      <c r="L369" s="27" t="s">
        <v>9748</v>
      </c>
      <c r="M369" s="27"/>
    </row>
    <row r="370" spans="1:13" ht="48">
      <c r="A370" s="27">
        <v>368</v>
      </c>
      <c r="B370" s="27" t="s">
        <v>1675</v>
      </c>
      <c r="C370" s="27" t="s">
        <v>1676</v>
      </c>
      <c r="D370" s="27" t="s">
        <v>1162</v>
      </c>
      <c r="E370" s="27">
        <v>1</v>
      </c>
      <c r="F370" s="28">
        <v>500</v>
      </c>
      <c r="G370" s="27">
        <v>312</v>
      </c>
      <c r="H370" s="27" t="s">
        <v>8087</v>
      </c>
      <c r="I370" s="28">
        <v>0</v>
      </c>
      <c r="J370" s="27" t="s">
        <v>1193</v>
      </c>
      <c r="K370" s="32" t="s">
        <v>3859</v>
      </c>
      <c r="L370" s="27" t="s">
        <v>9748</v>
      </c>
      <c r="M370" s="27"/>
    </row>
    <row r="371" spans="1:13" ht="72">
      <c r="A371" s="27">
        <v>369</v>
      </c>
      <c r="B371" s="27" t="s">
        <v>2846</v>
      </c>
      <c r="C371" s="27" t="s">
        <v>2847</v>
      </c>
      <c r="D371" s="27" t="s">
        <v>1187</v>
      </c>
      <c r="E371" s="27" t="s">
        <v>8163</v>
      </c>
      <c r="F371" s="28">
        <v>2140</v>
      </c>
      <c r="G371" s="27">
        <v>236</v>
      </c>
      <c r="H371" s="27" t="s">
        <v>8087</v>
      </c>
      <c r="I371" s="28">
        <v>44000</v>
      </c>
      <c r="J371" s="27" t="s">
        <v>1188</v>
      </c>
      <c r="K371" s="32" t="s">
        <v>3859</v>
      </c>
      <c r="L371" s="27" t="s">
        <v>2848</v>
      </c>
      <c r="M371" s="27"/>
    </row>
    <row r="372" spans="1:13" ht="48">
      <c r="A372" s="27">
        <v>370</v>
      </c>
      <c r="B372" s="27" t="s">
        <v>4027</v>
      </c>
      <c r="C372" s="27" t="s">
        <v>4028</v>
      </c>
      <c r="D372" s="27" t="s">
        <v>1187</v>
      </c>
      <c r="E372" s="27">
        <v>1</v>
      </c>
      <c r="F372" s="28">
        <v>500</v>
      </c>
      <c r="G372" s="27">
        <v>248</v>
      </c>
      <c r="H372" s="27" t="s">
        <v>8087</v>
      </c>
      <c r="I372" s="28">
        <v>46000</v>
      </c>
      <c r="J372" s="27" t="s">
        <v>60</v>
      </c>
      <c r="K372" s="32" t="s">
        <v>3859</v>
      </c>
      <c r="L372" s="27" t="s">
        <v>2848</v>
      </c>
      <c r="M372" s="27"/>
    </row>
    <row r="373" spans="1:13" ht="36">
      <c r="A373" s="27">
        <v>371</v>
      </c>
      <c r="B373" s="27" t="s">
        <v>4029</v>
      </c>
      <c r="C373" s="27" t="s">
        <v>582</v>
      </c>
      <c r="D373" s="27" t="s">
        <v>1187</v>
      </c>
      <c r="E373" s="27">
        <v>1</v>
      </c>
      <c r="F373" s="28">
        <v>800</v>
      </c>
      <c r="G373" s="27">
        <v>200</v>
      </c>
      <c r="H373" s="27" t="s">
        <v>8087</v>
      </c>
      <c r="I373" s="28">
        <v>39000</v>
      </c>
      <c r="J373" s="27" t="s">
        <v>36</v>
      </c>
      <c r="K373" s="32" t="s">
        <v>3859</v>
      </c>
      <c r="L373" s="27" t="s">
        <v>2848</v>
      </c>
      <c r="M373" s="27"/>
    </row>
    <row r="374" spans="1:13" ht="72">
      <c r="A374" s="27">
        <v>372</v>
      </c>
      <c r="B374" s="27" t="s">
        <v>1701</v>
      </c>
      <c r="C374" s="27" t="s">
        <v>8327</v>
      </c>
      <c r="D374" s="27" t="s">
        <v>1187</v>
      </c>
      <c r="E374" s="27">
        <v>1</v>
      </c>
      <c r="F374" s="28">
        <v>1090</v>
      </c>
      <c r="G374" s="27">
        <v>184</v>
      </c>
      <c r="H374" s="27" t="s">
        <v>8076</v>
      </c>
      <c r="I374" s="28">
        <v>30000</v>
      </c>
      <c r="J374" s="27" t="s">
        <v>4935</v>
      </c>
      <c r="K374" s="32" t="s">
        <v>3859</v>
      </c>
      <c r="L374" s="27" t="s">
        <v>2848</v>
      </c>
      <c r="M374" s="27"/>
    </row>
    <row r="375" spans="1:13" ht="36">
      <c r="A375" s="27">
        <v>373</v>
      </c>
      <c r="B375" s="27" t="s">
        <v>6181</v>
      </c>
      <c r="C375" s="27" t="s">
        <v>6874</v>
      </c>
      <c r="D375" s="27" t="s">
        <v>1187</v>
      </c>
      <c r="E375" s="27" t="s">
        <v>8163</v>
      </c>
      <c r="F375" s="28">
        <v>685</v>
      </c>
      <c r="G375" s="27">
        <v>64</v>
      </c>
      <c r="H375" s="27" t="s">
        <v>8076</v>
      </c>
      <c r="I375" s="28">
        <v>13000</v>
      </c>
      <c r="J375" s="27" t="s">
        <v>4935</v>
      </c>
      <c r="K375" s="32" t="s">
        <v>3859</v>
      </c>
      <c r="L375" s="27" t="s">
        <v>2848</v>
      </c>
      <c r="M375" s="27"/>
    </row>
    <row r="376" spans="1:13" ht="36">
      <c r="A376" s="27">
        <v>374</v>
      </c>
      <c r="B376" s="27" t="s">
        <v>6182</v>
      </c>
      <c r="C376" s="27" t="s">
        <v>6874</v>
      </c>
      <c r="D376" s="27" t="s">
        <v>1187</v>
      </c>
      <c r="E376" s="27" t="s">
        <v>8163</v>
      </c>
      <c r="F376" s="28">
        <v>685</v>
      </c>
      <c r="G376" s="27">
        <v>40</v>
      </c>
      <c r="H376" s="27" t="s">
        <v>8076</v>
      </c>
      <c r="I376" s="28">
        <v>10000</v>
      </c>
      <c r="J376" s="27" t="s">
        <v>4935</v>
      </c>
      <c r="K376" s="32" t="s">
        <v>3859</v>
      </c>
      <c r="L376" s="27" t="s">
        <v>2848</v>
      </c>
      <c r="M376" s="27"/>
    </row>
    <row r="377" spans="1:13" ht="36">
      <c r="A377" s="27">
        <v>375</v>
      </c>
      <c r="B377" s="27" t="s">
        <v>6183</v>
      </c>
      <c r="C377" s="27" t="s">
        <v>6874</v>
      </c>
      <c r="D377" s="27" t="s">
        <v>1187</v>
      </c>
      <c r="E377" s="27" t="s">
        <v>8163</v>
      </c>
      <c r="F377" s="28">
        <v>685</v>
      </c>
      <c r="G377" s="27">
        <v>36</v>
      </c>
      <c r="H377" s="27" t="s">
        <v>8076</v>
      </c>
      <c r="I377" s="28">
        <v>10000</v>
      </c>
      <c r="J377" s="27" t="s">
        <v>4935</v>
      </c>
      <c r="K377" s="32" t="s">
        <v>3859</v>
      </c>
      <c r="L377" s="27" t="s">
        <v>2848</v>
      </c>
      <c r="M377" s="27"/>
    </row>
    <row r="378" spans="1:13" ht="36">
      <c r="A378" s="27">
        <v>376</v>
      </c>
      <c r="B378" s="27" t="s">
        <v>5077</v>
      </c>
      <c r="C378" s="27" t="s">
        <v>6874</v>
      </c>
      <c r="D378" s="27" t="s">
        <v>1187</v>
      </c>
      <c r="E378" s="27" t="s">
        <v>8163</v>
      </c>
      <c r="F378" s="28">
        <v>685</v>
      </c>
      <c r="G378" s="27">
        <v>48</v>
      </c>
      <c r="H378" s="27" t="s">
        <v>8076</v>
      </c>
      <c r="I378" s="28">
        <v>11000</v>
      </c>
      <c r="J378" s="27" t="s">
        <v>4935</v>
      </c>
      <c r="K378" s="32" t="s">
        <v>3859</v>
      </c>
      <c r="L378" s="27" t="s">
        <v>2848</v>
      </c>
      <c r="M378" s="27" t="s">
        <v>6166</v>
      </c>
    </row>
    <row r="379" spans="1:13" ht="48">
      <c r="A379" s="27">
        <v>377</v>
      </c>
      <c r="B379" s="27" t="s">
        <v>11513</v>
      </c>
      <c r="C379" s="27" t="s">
        <v>12779</v>
      </c>
      <c r="D379" s="27" t="s">
        <v>1162</v>
      </c>
      <c r="E379" s="27">
        <v>1</v>
      </c>
      <c r="F379" s="28">
        <v>1150</v>
      </c>
      <c r="G379" s="27">
        <v>540</v>
      </c>
      <c r="H379" s="27" t="s">
        <v>2161</v>
      </c>
      <c r="I379" s="28">
        <v>0</v>
      </c>
      <c r="J379" s="27" t="s">
        <v>1188</v>
      </c>
      <c r="K379" s="32" t="s">
        <v>3859</v>
      </c>
      <c r="L379" s="27" t="s">
        <v>11514</v>
      </c>
      <c r="M379" s="27"/>
    </row>
    <row r="380" spans="1:13" ht="48">
      <c r="A380" s="27">
        <v>378</v>
      </c>
      <c r="B380" s="27" t="s">
        <v>11515</v>
      </c>
      <c r="C380" s="27" t="s">
        <v>11516</v>
      </c>
      <c r="D380" s="27" t="s">
        <v>1162</v>
      </c>
      <c r="E380" s="27">
        <v>1</v>
      </c>
      <c r="F380" s="28">
        <v>1500</v>
      </c>
      <c r="G380" s="27">
        <v>388</v>
      </c>
      <c r="H380" s="27" t="s">
        <v>2161</v>
      </c>
      <c r="I380" s="28">
        <v>0</v>
      </c>
      <c r="J380" s="27" t="s">
        <v>36</v>
      </c>
      <c r="K380" s="32" t="s">
        <v>3859</v>
      </c>
      <c r="L380" s="27" t="s">
        <v>11517</v>
      </c>
      <c r="M380" s="27"/>
    </row>
    <row r="381" spans="1:13" ht="60">
      <c r="A381" s="27">
        <v>379</v>
      </c>
      <c r="B381" s="27" t="s">
        <v>11518</v>
      </c>
      <c r="C381" s="27" t="s">
        <v>11519</v>
      </c>
      <c r="D381" s="27" t="s">
        <v>1187</v>
      </c>
      <c r="E381" s="27" t="s">
        <v>8163</v>
      </c>
      <c r="F381" s="28">
        <v>1130</v>
      </c>
      <c r="G381" s="27">
        <v>704</v>
      </c>
      <c r="H381" s="27" t="s">
        <v>2161</v>
      </c>
      <c r="I381" s="28">
        <v>161000</v>
      </c>
      <c r="J381" s="27" t="s">
        <v>4935</v>
      </c>
      <c r="K381" s="32" t="s">
        <v>3859</v>
      </c>
      <c r="L381" s="27" t="s">
        <v>11520</v>
      </c>
      <c r="M381" s="27"/>
    </row>
    <row r="382" spans="1:13" ht="48">
      <c r="A382" s="27">
        <v>380</v>
      </c>
      <c r="B382" s="27" t="s">
        <v>11521</v>
      </c>
      <c r="C382" s="27" t="s">
        <v>11522</v>
      </c>
      <c r="D382" s="27" t="s">
        <v>1162</v>
      </c>
      <c r="E382" s="27">
        <v>1</v>
      </c>
      <c r="F382" s="28">
        <v>500</v>
      </c>
      <c r="G382" s="27">
        <v>484</v>
      </c>
      <c r="H382" s="27" t="s">
        <v>8087</v>
      </c>
      <c r="I382" s="28">
        <v>0</v>
      </c>
      <c r="J382" s="27" t="s">
        <v>1188</v>
      </c>
      <c r="K382" s="32" t="s">
        <v>3859</v>
      </c>
      <c r="L382" s="27" t="s">
        <v>6174</v>
      </c>
      <c r="M382" s="27"/>
    </row>
    <row r="383" spans="1:13" ht="60">
      <c r="A383" s="27">
        <v>381</v>
      </c>
      <c r="B383" s="27" t="s">
        <v>11523</v>
      </c>
      <c r="C383" s="27" t="s">
        <v>11524</v>
      </c>
      <c r="D383" s="27" t="s">
        <v>1162</v>
      </c>
      <c r="E383" s="27">
        <v>1</v>
      </c>
      <c r="F383" s="28">
        <v>800</v>
      </c>
      <c r="G383" s="27">
        <v>456</v>
      </c>
      <c r="H383" s="27" t="s">
        <v>8087</v>
      </c>
      <c r="I383" s="28">
        <v>0</v>
      </c>
      <c r="J383" s="27" t="s">
        <v>4935</v>
      </c>
      <c r="K383" s="32" t="s">
        <v>3859</v>
      </c>
      <c r="L383" s="27" t="s">
        <v>11525</v>
      </c>
      <c r="M383" s="27"/>
    </row>
    <row r="384" spans="1:13" ht="48">
      <c r="A384" s="27">
        <v>382</v>
      </c>
      <c r="B384" s="27" t="s">
        <v>5661</v>
      </c>
      <c r="C384" s="27" t="s">
        <v>1201</v>
      </c>
      <c r="D384" s="27" t="s">
        <v>1187</v>
      </c>
      <c r="E384" s="27">
        <v>1</v>
      </c>
      <c r="F384" s="28">
        <v>636</v>
      </c>
      <c r="G384" s="27">
        <v>296</v>
      </c>
      <c r="H384" s="27" t="s">
        <v>8087</v>
      </c>
      <c r="I384" s="28">
        <v>54000</v>
      </c>
      <c r="J384" s="27" t="s">
        <v>1193</v>
      </c>
      <c r="K384" s="32" t="s">
        <v>3859</v>
      </c>
      <c r="L384" s="27" t="s">
        <v>5662</v>
      </c>
      <c r="M384" s="27"/>
    </row>
    <row r="385" spans="1:13" ht="36">
      <c r="A385" s="27">
        <v>383</v>
      </c>
      <c r="B385" s="27" t="s">
        <v>5663</v>
      </c>
      <c r="C385" s="27" t="s">
        <v>5664</v>
      </c>
      <c r="D385" s="27" t="s">
        <v>1187</v>
      </c>
      <c r="E385" s="27">
        <v>1</v>
      </c>
      <c r="F385" s="28">
        <v>670</v>
      </c>
      <c r="G385" s="27">
        <v>296</v>
      </c>
      <c r="H385" s="27" t="s">
        <v>8087</v>
      </c>
      <c r="I385" s="28">
        <v>54000</v>
      </c>
      <c r="J385" s="27" t="s">
        <v>1193</v>
      </c>
      <c r="K385" s="32" t="s">
        <v>3859</v>
      </c>
      <c r="L385" s="27" t="s">
        <v>5665</v>
      </c>
      <c r="M385" s="27"/>
    </row>
    <row r="386" spans="1:13" ht="36">
      <c r="A386" s="27">
        <v>384</v>
      </c>
      <c r="B386" s="27" t="s">
        <v>5666</v>
      </c>
      <c r="C386" s="27" t="s">
        <v>5667</v>
      </c>
      <c r="D386" s="27" t="s">
        <v>1162</v>
      </c>
      <c r="E386" s="27">
        <v>1</v>
      </c>
      <c r="F386" s="28">
        <v>500</v>
      </c>
      <c r="G386" s="27">
        <v>576</v>
      </c>
      <c r="H386" s="27" t="s">
        <v>8087</v>
      </c>
      <c r="I386" s="28">
        <v>92000</v>
      </c>
      <c r="J386" s="27" t="s">
        <v>1193</v>
      </c>
      <c r="K386" s="32" t="s">
        <v>3859</v>
      </c>
      <c r="L386" s="27" t="s">
        <v>5662</v>
      </c>
      <c r="M386" s="27"/>
    </row>
    <row r="387" spans="1:13" ht="60">
      <c r="A387" s="27">
        <v>385</v>
      </c>
      <c r="B387" s="27" t="s">
        <v>5668</v>
      </c>
      <c r="C387" s="27" t="s">
        <v>11194</v>
      </c>
      <c r="D387" s="27" t="s">
        <v>1187</v>
      </c>
      <c r="E387" s="27">
        <v>1</v>
      </c>
      <c r="F387" s="28">
        <v>450</v>
      </c>
      <c r="G387" s="27">
        <v>232</v>
      </c>
      <c r="H387" s="27" t="s">
        <v>8087</v>
      </c>
      <c r="I387" s="28">
        <v>44000</v>
      </c>
      <c r="J387" s="27" t="s">
        <v>36</v>
      </c>
      <c r="K387" s="32" t="s">
        <v>3859</v>
      </c>
      <c r="L387" s="27" t="s">
        <v>5665</v>
      </c>
      <c r="M387" s="27"/>
    </row>
    <row r="388" spans="1:13" ht="48">
      <c r="A388" s="27">
        <v>386</v>
      </c>
      <c r="B388" s="27" t="s">
        <v>11195</v>
      </c>
      <c r="C388" s="27" t="s">
        <v>11196</v>
      </c>
      <c r="D388" s="27" t="s">
        <v>1187</v>
      </c>
      <c r="E388" s="27">
        <v>1</v>
      </c>
      <c r="F388" s="28">
        <v>580</v>
      </c>
      <c r="G388" s="27">
        <v>480</v>
      </c>
      <c r="H388" s="27" t="s">
        <v>8087</v>
      </c>
      <c r="I388" s="28">
        <v>87000</v>
      </c>
      <c r="J388" s="27" t="s">
        <v>70</v>
      </c>
      <c r="K388" s="32" t="s">
        <v>3859</v>
      </c>
      <c r="L388" s="27" t="s">
        <v>11197</v>
      </c>
      <c r="M388" s="27"/>
    </row>
    <row r="389" spans="1:13" ht="36">
      <c r="A389" s="27">
        <v>387</v>
      </c>
      <c r="B389" s="27" t="s">
        <v>11198</v>
      </c>
      <c r="C389" s="27" t="s">
        <v>10224</v>
      </c>
      <c r="D389" s="27" t="s">
        <v>1187</v>
      </c>
      <c r="E389" s="27" t="s">
        <v>8163</v>
      </c>
      <c r="F389" s="28">
        <v>2000</v>
      </c>
      <c r="G389" s="27">
        <v>224</v>
      </c>
      <c r="H389" s="27" t="s">
        <v>8076</v>
      </c>
      <c r="I389" s="28">
        <v>24000</v>
      </c>
      <c r="J389" s="27" t="s">
        <v>1188</v>
      </c>
      <c r="K389" s="32" t="s">
        <v>3859</v>
      </c>
      <c r="L389" s="27" t="s">
        <v>12956</v>
      </c>
      <c r="M389" s="27"/>
    </row>
    <row r="390" spans="1:13" ht="36">
      <c r="A390" s="27">
        <v>388</v>
      </c>
      <c r="B390" s="27" t="s">
        <v>10115</v>
      </c>
      <c r="C390" s="27" t="s">
        <v>10116</v>
      </c>
      <c r="D390" s="27" t="s">
        <v>1187</v>
      </c>
      <c r="E390" s="27">
        <v>1</v>
      </c>
      <c r="F390" s="28">
        <v>1000</v>
      </c>
      <c r="G390" s="27">
        <v>268</v>
      </c>
      <c r="H390" s="27" t="s">
        <v>8076</v>
      </c>
      <c r="I390" s="28">
        <v>42000</v>
      </c>
      <c r="J390" s="27" t="s">
        <v>4935</v>
      </c>
      <c r="K390" s="32" t="s">
        <v>3859</v>
      </c>
      <c r="L390" s="27" t="s">
        <v>5665</v>
      </c>
      <c r="M390" s="27"/>
    </row>
    <row r="391" spans="1:13" ht="60">
      <c r="A391" s="27">
        <v>389</v>
      </c>
      <c r="B391" s="27" t="s">
        <v>10117</v>
      </c>
      <c r="C391" s="27" t="s">
        <v>5513</v>
      </c>
      <c r="D391" s="27" t="s">
        <v>4473</v>
      </c>
      <c r="E391" s="27">
        <v>1</v>
      </c>
      <c r="F391" s="28">
        <v>1540</v>
      </c>
      <c r="G391" s="27">
        <v>96</v>
      </c>
      <c r="H391" s="27" t="s">
        <v>8076</v>
      </c>
      <c r="I391" s="28">
        <v>0</v>
      </c>
      <c r="J391" s="27" t="s">
        <v>36</v>
      </c>
      <c r="K391" s="32" t="s">
        <v>3859</v>
      </c>
      <c r="L391" s="27" t="s">
        <v>12077</v>
      </c>
      <c r="M391" s="27"/>
    </row>
    <row r="392" spans="1:13" ht="36">
      <c r="A392" s="27">
        <v>390</v>
      </c>
      <c r="B392" s="27" t="s">
        <v>11267</v>
      </c>
      <c r="C392" s="27" t="s">
        <v>6874</v>
      </c>
      <c r="D392" s="27" t="s">
        <v>1187</v>
      </c>
      <c r="E392" s="27">
        <v>1</v>
      </c>
      <c r="F392" s="28">
        <v>1000</v>
      </c>
      <c r="G392" s="27">
        <v>80</v>
      </c>
      <c r="H392" s="27" t="s">
        <v>8076</v>
      </c>
      <c r="I392" s="28">
        <v>12000</v>
      </c>
      <c r="J392" s="27" t="s">
        <v>4935</v>
      </c>
      <c r="K392" s="32" t="s">
        <v>3859</v>
      </c>
      <c r="L392" s="27" t="s">
        <v>12956</v>
      </c>
      <c r="M392" s="27"/>
    </row>
    <row r="393" spans="1:13" ht="36">
      <c r="A393" s="27">
        <v>391</v>
      </c>
      <c r="B393" s="27" t="s">
        <v>8055</v>
      </c>
      <c r="C393" s="27" t="s">
        <v>6874</v>
      </c>
      <c r="D393" s="27" t="s">
        <v>1187</v>
      </c>
      <c r="E393" s="27">
        <v>1</v>
      </c>
      <c r="F393" s="28">
        <v>1000</v>
      </c>
      <c r="G393" s="27">
        <v>40</v>
      </c>
      <c r="H393" s="27" t="s">
        <v>8076</v>
      </c>
      <c r="I393" s="28">
        <v>10000</v>
      </c>
      <c r="J393" s="27" t="s">
        <v>4935</v>
      </c>
      <c r="K393" s="32" t="s">
        <v>3859</v>
      </c>
      <c r="L393" s="27" t="s">
        <v>12956</v>
      </c>
      <c r="M393" s="27"/>
    </row>
    <row r="394" spans="1:13" ht="36">
      <c r="A394" s="27">
        <v>392</v>
      </c>
      <c r="B394" s="27" t="s">
        <v>10152</v>
      </c>
      <c r="C394" s="27" t="s">
        <v>6874</v>
      </c>
      <c r="D394" s="27" t="s">
        <v>1187</v>
      </c>
      <c r="E394" s="27">
        <v>1</v>
      </c>
      <c r="F394" s="28">
        <v>1000</v>
      </c>
      <c r="G394" s="27">
        <v>48</v>
      </c>
      <c r="H394" s="27" t="s">
        <v>8076</v>
      </c>
      <c r="I394" s="28">
        <v>8000</v>
      </c>
      <c r="J394" s="27" t="s">
        <v>4935</v>
      </c>
      <c r="K394" s="32" t="s">
        <v>3859</v>
      </c>
      <c r="L394" s="27" t="s">
        <v>12956</v>
      </c>
      <c r="M394" s="27"/>
    </row>
    <row r="395" spans="1:13" ht="36">
      <c r="A395" s="27">
        <v>393</v>
      </c>
      <c r="B395" s="27" t="s">
        <v>12509</v>
      </c>
      <c r="C395" s="27" t="s">
        <v>6874</v>
      </c>
      <c r="D395" s="27" t="s">
        <v>1187</v>
      </c>
      <c r="E395" s="27">
        <v>1</v>
      </c>
      <c r="F395" s="28">
        <v>1000</v>
      </c>
      <c r="G395" s="27">
        <v>184</v>
      </c>
      <c r="H395" s="27" t="s">
        <v>8076</v>
      </c>
      <c r="I395" s="28">
        <v>30000</v>
      </c>
      <c r="J395" s="27" t="s">
        <v>4935</v>
      </c>
      <c r="K395" s="32" t="s">
        <v>3859</v>
      </c>
      <c r="L395" s="27" t="s">
        <v>12956</v>
      </c>
      <c r="M395" s="27"/>
    </row>
    <row r="396" spans="1:13" ht="36">
      <c r="A396" s="27">
        <v>394</v>
      </c>
      <c r="B396" s="27" t="s">
        <v>10118</v>
      </c>
      <c r="C396" s="27" t="s">
        <v>6874</v>
      </c>
      <c r="D396" s="27" t="s">
        <v>1187</v>
      </c>
      <c r="E396" s="27" t="s">
        <v>8163</v>
      </c>
      <c r="F396" s="28">
        <v>770</v>
      </c>
      <c r="G396" s="27">
        <v>132</v>
      </c>
      <c r="H396" s="27" t="s">
        <v>8076</v>
      </c>
      <c r="I396" s="28">
        <v>23000</v>
      </c>
      <c r="J396" s="27" t="s">
        <v>4935</v>
      </c>
      <c r="K396" s="32" t="s">
        <v>3859</v>
      </c>
      <c r="L396" s="27" t="s">
        <v>5665</v>
      </c>
      <c r="M396" s="27"/>
    </row>
    <row r="397" spans="1:13" ht="48">
      <c r="A397" s="27">
        <v>395</v>
      </c>
      <c r="B397" s="27" t="s">
        <v>11200</v>
      </c>
      <c r="C397" s="27" t="s">
        <v>6874</v>
      </c>
      <c r="D397" s="27" t="s">
        <v>1187</v>
      </c>
      <c r="E397" s="27" t="s">
        <v>8163</v>
      </c>
      <c r="F397" s="28">
        <v>2035</v>
      </c>
      <c r="G397" s="27">
        <v>116</v>
      </c>
      <c r="H397" s="27" t="s">
        <v>8076</v>
      </c>
      <c r="I397" s="28">
        <v>21000</v>
      </c>
      <c r="J397" s="27" t="s">
        <v>4935</v>
      </c>
      <c r="K397" s="32" t="s">
        <v>3859</v>
      </c>
      <c r="L397" s="27" t="s">
        <v>5665</v>
      </c>
      <c r="M397" s="27"/>
    </row>
    <row r="398" spans="1:13" ht="36">
      <c r="A398" s="27">
        <v>396</v>
      </c>
      <c r="B398" s="27" t="s">
        <v>11201</v>
      </c>
      <c r="C398" s="27" t="s">
        <v>6874</v>
      </c>
      <c r="D398" s="27" t="s">
        <v>1187</v>
      </c>
      <c r="E398" s="27" t="s">
        <v>8163</v>
      </c>
      <c r="F398" s="28">
        <v>1035</v>
      </c>
      <c r="G398" s="27">
        <v>44</v>
      </c>
      <c r="H398" s="27" t="s">
        <v>8076</v>
      </c>
      <c r="I398" s="28">
        <v>11000</v>
      </c>
      <c r="J398" s="27" t="s">
        <v>4935</v>
      </c>
      <c r="K398" s="32" t="s">
        <v>3859</v>
      </c>
      <c r="L398" s="27" t="s">
        <v>5665</v>
      </c>
      <c r="M398" s="27"/>
    </row>
    <row r="399" spans="1:13" ht="84">
      <c r="A399" s="27">
        <v>397</v>
      </c>
      <c r="B399" s="31" t="s">
        <v>11202</v>
      </c>
      <c r="C399" s="31" t="s">
        <v>11203</v>
      </c>
      <c r="D399" s="27" t="s">
        <v>1187</v>
      </c>
      <c r="E399" s="31" t="s">
        <v>8163</v>
      </c>
      <c r="F399" s="131">
        <v>2170</v>
      </c>
      <c r="G399" s="31">
        <v>292</v>
      </c>
      <c r="H399" s="31" t="s">
        <v>8076</v>
      </c>
      <c r="I399" s="131">
        <v>45000</v>
      </c>
      <c r="J399" s="31" t="s">
        <v>1188</v>
      </c>
      <c r="K399" s="32" t="s">
        <v>3859</v>
      </c>
      <c r="L399" s="31" t="s">
        <v>6697</v>
      </c>
      <c r="M399" s="31"/>
    </row>
    <row r="400" spans="1:13" ht="48">
      <c r="A400" s="27">
        <v>398</v>
      </c>
      <c r="B400" s="31" t="s">
        <v>11204</v>
      </c>
      <c r="C400" s="31" t="s">
        <v>11203</v>
      </c>
      <c r="D400" s="31" t="s">
        <v>1187</v>
      </c>
      <c r="E400" s="31" t="s">
        <v>8163</v>
      </c>
      <c r="F400" s="131">
        <v>1350</v>
      </c>
      <c r="G400" s="31">
        <v>400</v>
      </c>
      <c r="H400" s="31" t="s">
        <v>8076</v>
      </c>
      <c r="I400" s="131">
        <v>53000</v>
      </c>
      <c r="J400" s="31" t="s">
        <v>1188</v>
      </c>
      <c r="K400" s="32" t="s">
        <v>3859</v>
      </c>
      <c r="L400" s="31" t="s">
        <v>4006</v>
      </c>
      <c r="M400" s="31"/>
    </row>
    <row r="401" spans="1:13" s="30" customFormat="1" ht="48">
      <c r="A401" s="27">
        <v>399</v>
      </c>
      <c r="B401" s="31" t="s">
        <v>11205</v>
      </c>
      <c r="C401" s="31" t="s">
        <v>6874</v>
      </c>
      <c r="D401" s="31" t="s">
        <v>1187</v>
      </c>
      <c r="E401" s="31" t="s">
        <v>8163</v>
      </c>
      <c r="F401" s="131">
        <v>700</v>
      </c>
      <c r="G401" s="31">
        <v>264</v>
      </c>
      <c r="H401" s="31" t="s">
        <v>8087</v>
      </c>
      <c r="I401" s="131">
        <v>42000</v>
      </c>
      <c r="J401" s="31" t="s">
        <v>4935</v>
      </c>
      <c r="K401" s="32" t="s">
        <v>3859</v>
      </c>
      <c r="L401" s="31" t="s">
        <v>11548</v>
      </c>
      <c r="M401" s="31"/>
    </row>
    <row r="402" spans="1:13" s="30" customFormat="1" ht="36">
      <c r="A402" s="27">
        <v>400</v>
      </c>
      <c r="B402" s="31" t="s">
        <v>11206</v>
      </c>
      <c r="C402" s="31" t="s">
        <v>11207</v>
      </c>
      <c r="D402" s="31" t="s">
        <v>1187</v>
      </c>
      <c r="E402" s="31">
        <v>1</v>
      </c>
      <c r="F402" s="131">
        <v>500</v>
      </c>
      <c r="G402" s="31">
        <v>384</v>
      </c>
      <c r="H402" s="31" t="s">
        <v>8087</v>
      </c>
      <c r="I402" s="31">
        <v>62000</v>
      </c>
      <c r="J402" s="31" t="s">
        <v>1193</v>
      </c>
      <c r="K402" s="32" t="s">
        <v>3859</v>
      </c>
      <c r="L402" s="31" t="s">
        <v>11548</v>
      </c>
      <c r="M402" s="31"/>
    </row>
    <row r="403" spans="1:13" s="30" customFormat="1" ht="36">
      <c r="A403" s="27">
        <v>401</v>
      </c>
      <c r="B403" s="31" t="s">
        <v>11208</v>
      </c>
      <c r="C403" s="31" t="s">
        <v>6874</v>
      </c>
      <c r="D403" s="31" t="s">
        <v>1187</v>
      </c>
      <c r="E403" s="31" t="s">
        <v>8163</v>
      </c>
      <c r="F403" s="131">
        <v>2035</v>
      </c>
      <c r="G403" s="31">
        <v>228</v>
      </c>
      <c r="H403" s="31" t="s">
        <v>8076</v>
      </c>
      <c r="I403" s="131">
        <v>36000</v>
      </c>
      <c r="J403" s="31" t="s">
        <v>4935</v>
      </c>
      <c r="K403" s="32" t="s">
        <v>3859</v>
      </c>
      <c r="L403" s="31" t="s">
        <v>11209</v>
      </c>
      <c r="M403" s="31"/>
    </row>
    <row r="404" spans="1:13" s="30" customFormat="1" ht="48">
      <c r="A404" s="27">
        <v>402</v>
      </c>
      <c r="B404" s="31" t="s">
        <v>11210</v>
      </c>
      <c r="C404" s="31" t="s">
        <v>11211</v>
      </c>
      <c r="D404" s="31" t="s">
        <v>1162</v>
      </c>
      <c r="E404" s="31">
        <v>1</v>
      </c>
      <c r="F404" s="131">
        <v>530</v>
      </c>
      <c r="G404" s="31">
        <v>200</v>
      </c>
      <c r="H404" s="31" t="s">
        <v>8087</v>
      </c>
      <c r="I404" s="131">
        <v>0</v>
      </c>
      <c r="J404" s="31" t="s">
        <v>2724</v>
      </c>
      <c r="K404" s="32" t="s">
        <v>3859</v>
      </c>
      <c r="L404" s="31" t="s">
        <v>7168</v>
      </c>
      <c r="M404" s="31"/>
    </row>
    <row r="405" spans="1:13" s="30" customFormat="1" ht="60">
      <c r="A405" s="27">
        <v>403</v>
      </c>
      <c r="B405" s="31" t="s">
        <v>11212</v>
      </c>
      <c r="C405" s="31" t="s">
        <v>11536</v>
      </c>
      <c r="D405" s="31" t="s">
        <v>1187</v>
      </c>
      <c r="E405" s="31">
        <v>1</v>
      </c>
      <c r="F405" s="131">
        <v>750</v>
      </c>
      <c r="G405" s="31">
        <v>472</v>
      </c>
      <c r="H405" s="31" t="s">
        <v>8087</v>
      </c>
      <c r="I405" s="131">
        <v>75000</v>
      </c>
      <c r="J405" s="31" t="s">
        <v>4935</v>
      </c>
      <c r="K405" s="32" t="s">
        <v>3859</v>
      </c>
      <c r="L405" s="31" t="s">
        <v>11537</v>
      </c>
      <c r="M405" s="31"/>
    </row>
    <row r="406" spans="1:13" s="30" customFormat="1" ht="48">
      <c r="A406" s="27">
        <v>404</v>
      </c>
      <c r="B406" s="31" t="s">
        <v>11538</v>
      </c>
      <c r="C406" s="31" t="s">
        <v>4508</v>
      </c>
      <c r="D406" s="31" t="s">
        <v>1187</v>
      </c>
      <c r="E406" s="31">
        <v>1</v>
      </c>
      <c r="F406" s="131">
        <v>580</v>
      </c>
      <c r="G406" s="31">
        <v>356</v>
      </c>
      <c r="H406" s="31" t="s">
        <v>8087</v>
      </c>
      <c r="I406" s="131">
        <v>59000</v>
      </c>
      <c r="J406" s="31" t="s">
        <v>4935</v>
      </c>
      <c r="K406" s="32" t="s">
        <v>3859</v>
      </c>
      <c r="L406" s="31" t="s">
        <v>4006</v>
      </c>
      <c r="M406" s="31"/>
    </row>
    <row r="407" spans="1:13" s="30" customFormat="1" ht="36">
      <c r="A407" s="27">
        <v>405</v>
      </c>
      <c r="B407" s="31" t="s">
        <v>11539</v>
      </c>
      <c r="C407" s="31" t="s">
        <v>11540</v>
      </c>
      <c r="D407" s="31" t="s">
        <v>1162</v>
      </c>
      <c r="E407" s="31">
        <v>1</v>
      </c>
      <c r="F407" s="131">
        <v>1000</v>
      </c>
      <c r="G407" s="31">
        <v>276</v>
      </c>
      <c r="H407" s="31" t="s">
        <v>8087</v>
      </c>
      <c r="I407" s="131">
        <v>0</v>
      </c>
      <c r="J407" s="31" t="s">
        <v>1188</v>
      </c>
      <c r="K407" s="32" t="s">
        <v>3859</v>
      </c>
      <c r="L407" s="31" t="s">
        <v>2848</v>
      </c>
      <c r="M407" s="31"/>
    </row>
    <row r="408" spans="1:13" s="30" customFormat="1" ht="48">
      <c r="A408" s="27">
        <v>406</v>
      </c>
      <c r="B408" s="31" t="s">
        <v>11541</v>
      </c>
      <c r="C408" s="31" t="s">
        <v>11542</v>
      </c>
      <c r="D408" s="31" t="s">
        <v>1187</v>
      </c>
      <c r="E408" s="31">
        <v>1</v>
      </c>
      <c r="F408" s="131">
        <v>1000</v>
      </c>
      <c r="G408" s="31">
        <v>408</v>
      </c>
      <c r="H408" s="31" t="s">
        <v>8087</v>
      </c>
      <c r="I408" s="131">
        <v>76000</v>
      </c>
      <c r="J408" s="31" t="s">
        <v>9596</v>
      </c>
      <c r="K408" s="32" t="s">
        <v>3859</v>
      </c>
      <c r="L408" s="31" t="s">
        <v>7168</v>
      </c>
      <c r="M408" s="31"/>
    </row>
    <row r="409" spans="1:13" s="30" customFormat="1" ht="84">
      <c r="A409" s="27">
        <v>407</v>
      </c>
      <c r="B409" s="31" t="s">
        <v>11723</v>
      </c>
      <c r="C409" s="31" t="s">
        <v>11724</v>
      </c>
      <c r="D409" s="31" t="s">
        <v>1421</v>
      </c>
      <c r="E409" s="31" t="s">
        <v>8163</v>
      </c>
      <c r="F409" s="131">
        <v>1000</v>
      </c>
      <c r="G409" s="31">
        <v>656</v>
      </c>
      <c r="H409" s="31" t="s">
        <v>8087</v>
      </c>
      <c r="I409" s="131">
        <v>78000</v>
      </c>
      <c r="J409" s="31" t="s">
        <v>2724</v>
      </c>
      <c r="K409" s="132" t="s">
        <v>3859</v>
      </c>
      <c r="L409" s="31" t="s">
        <v>11019</v>
      </c>
      <c r="M409" s="31"/>
    </row>
    <row r="410" spans="1:13" s="30" customFormat="1" ht="48">
      <c r="A410" s="27">
        <v>408</v>
      </c>
      <c r="B410" s="31" t="s">
        <v>12181</v>
      </c>
      <c r="C410" s="31" t="s">
        <v>6874</v>
      </c>
      <c r="D410" s="31" t="s">
        <v>1187</v>
      </c>
      <c r="E410" s="31">
        <v>1</v>
      </c>
      <c r="F410" s="131">
        <v>430</v>
      </c>
      <c r="G410" s="31">
        <v>776</v>
      </c>
      <c r="H410" s="31" t="s">
        <v>8087</v>
      </c>
      <c r="I410" s="131">
        <v>112000</v>
      </c>
      <c r="J410" s="31" t="s">
        <v>4935</v>
      </c>
      <c r="K410" s="132" t="s">
        <v>3859</v>
      </c>
      <c r="L410" s="31" t="s">
        <v>4006</v>
      </c>
      <c r="M410" s="31"/>
    </row>
    <row r="411" spans="1:13" s="30" customFormat="1" ht="48">
      <c r="A411" s="27">
        <v>409</v>
      </c>
      <c r="B411" s="31" t="s">
        <v>12182</v>
      </c>
      <c r="C411" s="31" t="s">
        <v>12183</v>
      </c>
      <c r="D411" s="31" t="s">
        <v>4473</v>
      </c>
      <c r="E411" s="31">
        <v>1</v>
      </c>
      <c r="F411" s="131">
        <v>1000</v>
      </c>
      <c r="G411" s="31">
        <v>540</v>
      </c>
      <c r="H411" s="31" t="s">
        <v>2161</v>
      </c>
      <c r="I411" s="131">
        <v>0</v>
      </c>
      <c r="J411" s="31" t="s">
        <v>70</v>
      </c>
      <c r="K411" s="132" t="s">
        <v>3859</v>
      </c>
      <c r="L411" s="31" t="s">
        <v>4006</v>
      </c>
      <c r="M411" s="31"/>
    </row>
    <row r="412" spans="1:13" s="30" customFormat="1" ht="48">
      <c r="A412" s="27">
        <v>410</v>
      </c>
      <c r="B412" s="31" t="s">
        <v>12189</v>
      </c>
      <c r="C412" s="31" t="s">
        <v>12190</v>
      </c>
      <c r="D412" s="31" t="s">
        <v>1162</v>
      </c>
      <c r="E412" s="31">
        <v>1</v>
      </c>
      <c r="F412" s="131">
        <v>1500</v>
      </c>
      <c r="G412" s="31">
        <v>508</v>
      </c>
      <c r="H412" s="31" t="s">
        <v>2161</v>
      </c>
      <c r="I412" s="131">
        <v>0</v>
      </c>
      <c r="J412" s="31" t="s">
        <v>36</v>
      </c>
      <c r="K412" s="132" t="s">
        <v>3859</v>
      </c>
      <c r="L412" s="31" t="s">
        <v>11517</v>
      </c>
      <c r="M412" s="31"/>
    </row>
    <row r="413" spans="1:13" s="30" customFormat="1" ht="36">
      <c r="A413" s="27">
        <v>411</v>
      </c>
      <c r="B413" s="27" t="s">
        <v>6323</v>
      </c>
      <c r="C413" s="27" t="s">
        <v>8672</v>
      </c>
      <c r="D413" s="27" t="s">
        <v>1187</v>
      </c>
      <c r="E413" s="27">
        <v>1</v>
      </c>
      <c r="F413" s="28">
        <v>2036</v>
      </c>
      <c r="G413" s="27">
        <v>184</v>
      </c>
      <c r="H413" s="31" t="s">
        <v>2161</v>
      </c>
      <c r="I413" s="28">
        <v>0</v>
      </c>
      <c r="J413" s="27" t="s">
        <v>4935</v>
      </c>
      <c r="K413" s="32" t="s">
        <v>3859</v>
      </c>
      <c r="L413" s="27" t="s">
        <v>7413</v>
      </c>
      <c r="M413" s="27"/>
    </row>
    <row r="414" spans="1:13" s="30" customFormat="1" ht="36">
      <c r="A414" s="27">
        <v>412</v>
      </c>
      <c r="B414" s="27" t="s">
        <v>7415</v>
      </c>
      <c r="C414" s="27" t="s">
        <v>7416</v>
      </c>
      <c r="D414" s="27" t="s">
        <v>1187</v>
      </c>
      <c r="E414" s="27" t="s">
        <v>8163</v>
      </c>
      <c r="F414" s="28">
        <v>960</v>
      </c>
      <c r="G414" s="27">
        <v>672</v>
      </c>
      <c r="H414" s="27" t="s">
        <v>8087</v>
      </c>
      <c r="I414" s="28">
        <v>98000</v>
      </c>
      <c r="J414" s="27" t="s">
        <v>4935</v>
      </c>
      <c r="K414" s="32" t="s">
        <v>3859</v>
      </c>
      <c r="L414" s="27" t="s">
        <v>9748</v>
      </c>
      <c r="M414" s="27"/>
    </row>
    <row r="415" spans="1:13" s="30" customFormat="1" ht="60">
      <c r="A415" s="27">
        <v>413</v>
      </c>
      <c r="B415" s="27" t="s">
        <v>7417</v>
      </c>
      <c r="C415" s="27" t="s">
        <v>7418</v>
      </c>
      <c r="D415" s="27" t="s">
        <v>4473</v>
      </c>
      <c r="E415" s="27">
        <v>1</v>
      </c>
      <c r="F415" s="28">
        <v>1000</v>
      </c>
      <c r="G415" s="27">
        <v>452</v>
      </c>
      <c r="H415" s="27" t="s">
        <v>8087</v>
      </c>
      <c r="I415" s="28">
        <v>0</v>
      </c>
      <c r="J415" s="27" t="s">
        <v>70</v>
      </c>
      <c r="K415" s="32" t="s">
        <v>3859</v>
      </c>
      <c r="L415" s="27" t="s">
        <v>9748</v>
      </c>
      <c r="M415" s="27"/>
    </row>
    <row r="416" spans="1:13" s="30" customFormat="1" ht="72">
      <c r="A416" s="27">
        <v>414</v>
      </c>
      <c r="B416" s="27" t="s">
        <v>6276</v>
      </c>
      <c r="C416" s="27" t="s">
        <v>6277</v>
      </c>
      <c r="D416" s="134" t="s">
        <v>8089</v>
      </c>
      <c r="E416" s="27">
        <v>1</v>
      </c>
      <c r="F416" s="28">
        <v>600</v>
      </c>
      <c r="G416" s="27">
        <v>196</v>
      </c>
      <c r="H416" s="27" t="s">
        <v>8087</v>
      </c>
      <c r="I416" s="28">
        <v>35000</v>
      </c>
      <c r="J416" s="27" t="s">
        <v>1188</v>
      </c>
      <c r="K416" s="32" t="s">
        <v>3859</v>
      </c>
      <c r="L416" s="27" t="s">
        <v>9748</v>
      </c>
      <c r="M416" s="27"/>
    </row>
    <row r="417" spans="1:13" s="30" customFormat="1" ht="36">
      <c r="A417" s="27">
        <v>415</v>
      </c>
      <c r="B417" s="27" t="s">
        <v>6278</v>
      </c>
      <c r="C417" s="27" t="s">
        <v>6874</v>
      </c>
      <c r="D417" s="27" t="s">
        <v>1187</v>
      </c>
      <c r="E417" s="27" t="s">
        <v>8163</v>
      </c>
      <c r="F417" s="28">
        <v>1000</v>
      </c>
      <c r="G417" s="27">
        <v>116</v>
      </c>
      <c r="H417" s="27" t="s">
        <v>8076</v>
      </c>
      <c r="I417" s="28">
        <v>21000</v>
      </c>
      <c r="J417" s="27" t="s">
        <v>4935</v>
      </c>
      <c r="K417" s="32" t="s">
        <v>3859</v>
      </c>
      <c r="L417" s="27" t="s">
        <v>6279</v>
      </c>
      <c r="M417" s="27"/>
    </row>
    <row r="418" spans="1:13" ht="36">
      <c r="A418" s="27">
        <v>416</v>
      </c>
      <c r="B418" s="27" t="s">
        <v>12503</v>
      </c>
      <c r="C418" s="27" t="s">
        <v>6874</v>
      </c>
      <c r="D418" s="27" t="s">
        <v>1187</v>
      </c>
      <c r="E418" s="27" t="s">
        <v>8163</v>
      </c>
      <c r="F418" s="28">
        <v>1035</v>
      </c>
      <c r="G418" s="27">
        <v>92</v>
      </c>
      <c r="H418" s="27" t="s">
        <v>8076</v>
      </c>
      <c r="I418" s="28">
        <v>15000</v>
      </c>
      <c r="J418" s="27" t="s">
        <v>4935</v>
      </c>
      <c r="K418" s="32" t="s">
        <v>3859</v>
      </c>
      <c r="L418" s="27" t="s">
        <v>6279</v>
      </c>
      <c r="M418" s="27"/>
    </row>
    <row r="419" spans="1:13" ht="36">
      <c r="A419" s="27">
        <v>417</v>
      </c>
      <c r="B419" s="27" t="s">
        <v>4620</v>
      </c>
      <c r="C419" s="27" t="s">
        <v>6874</v>
      </c>
      <c r="D419" s="27" t="s">
        <v>1187</v>
      </c>
      <c r="E419" s="27" t="s">
        <v>8163</v>
      </c>
      <c r="F419" s="28">
        <v>1000</v>
      </c>
      <c r="G419" s="27">
        <v>38</v>
      </c>
      <c r="H419" s="27" t="s">
        <v>8076</v>
      </c>
      <c r="I419" s="28">
        <v>6000</v>
      </c>
      <c r="J419" s="27" t="s">
        <v>4935</v>
      </c>
      <c r="K419" s="32" t="s">
        <v>3859</v>
      </c>
      <c r="L419" s="27" t="s">
        <v>6279</v>
      </c>
      <c r="M419" s="27"/>
    </row>
    <row r="420" spans="1:13" ht="36">
      <c r="A420" s="27">
        <v>418</v>
      </c>
      <c r="B420" s="27" t="s">
        <v>12507</v>
      </c>
      <c r="C420" s="27" t="s">
        <v>6874</v>
      </c>
      <c r="D420" s="27" t="s">
        <v>1187</v>
      </c>
      <c r="E420" s="27" t="s">
        <v>8163</v>
      </c>
      <c r="F420" s="28">
        <v>1035</v>
      </c>
      <c r="G420" s="27">
        <v>80</v>
      </c>
      <c r="H420" s="27" t="s">
        <v>8076</v>
      </c>
      <c r="I420" s="28">
        <v>13000</v>
      </c>
      <c r="J420" s="27" t="s">
        <v>4935</v>
      </c>
      <c r="K420" s="32" t="s">
        <v>3859</v>
      </c>
      <c r="L420" s="27" t="s">
        <v>6279</v>
      </c>
      <c r="M420" s="33" t="s">
        <v>6280</v>
      </c>
    </row>
    <row r="421" spans="1:13" ht="36">
      <c r="A421" s="27">
        <v>419</v>
      </c>
      <c r="B421" s="27" t="s">
        <v>7386</v>
      </c>
      <c r="C421" s="27" t="s">
        <v>7387</v>
      </c>
      <c r="D421" s="27" t="s">
        <v>1162</v>
      </c>
      <c r="E421" s="27">
        <v>1</v>
      </c>
      <c r="F421" s="28">
        <v>1200</v>
      </c>
      <c r="G421" s="27">
        <v>332</v>
      </c>
      <c r="H421" s="27" t="s">
        <v>2161</v>
      </c>
      <c r="I421" s="28">
        <v>0</v>
      </c>
      <c r="J421" s="27" t="s">
        <v>60</v>
      </c>
      <c r="K421" s="32" t="s">
        <v>3859</v>
      </c>
      <c r="L421" s="27" t="s">
        <v>6174</v>
      </c>
      <c r="M421" s="27"/>
    </row>
    <row r="422" spans="1:13" ht="36">
      <c r="A422" s="27">
        <v>420</v>
      </c>
      <c r="B422" s="27" t="s">
        <v>8488</v>
      </c>
      <c r="C422" s="27" t="s">
        <v>4406</v>
      </c>
      <c r="D422" s="27" t="s">
        <v>8489</v>
      </c>
      <c r="E422" s="27" t="s">
        <v>8163</v>
      </c>
      <c r="F422" s="28">
        <v>9090</v>
      </c>
      <c r="G422" s="27">
        <v>316</v>
      </c>
      <c r="H422" s="27" t="s">
        <v>8490</v>
      </c>
      <c r="I422" s="28">
        <v>0</v>
      </c>
      <c r="J422" s="27" t="s">
        <v>1193</v>
      </c>
      <c r="K422" s="32" t="s">
        <v>3859</v>
      </c>
      <c r="L422" s="27" t="s">
        <v>9748</v>
      </c>
      <c r="M422" s="27"/>
    </row>
    <row r="423" spans="1:13" ht="36">
      <c r="A423" s="27">
        <v>421</v>
      </c>
      <c r="B423" s="27" t="s">
        <v>7361</v>
      </c>
      <c r="C423" s="27" t="s">
        <v>4406</v>
      </c>
      <c r="D423" s="27" t="s">
        <v>8489</v>
      </c>
      <c r="E423" s="27" t="s">
        <v>8163</v>
      </c>
      <c r="F423" s="28">
        <v>9090</v>
      </c>
      <c r="G423" s="27">
        <v>288</v>
      </c>
      <c r="H423" s="27" t="s">
        <v>8490</v>
      </c>
      <c r="I423" s="28">
        <v>0</v>
      </c>
      <c r="J423" s="27" t="s">
        <v>1193</v>
      </c>
      <c r="K423" s="32" t="s">
        <v>3859</v>
      </c>
      <c r="L423" s="27" t="s">
        <v>9748</v>
      </c>
      <c r="M423" s="27"/>
    </row>
    <row r="424" spans="1:13" ht="36">
      <c r="A424" s="27">
        <v>422</v>
      </c>
      <c r="B424" s="27" t="s">
        <v>7362</v>
      </c>
      <c r="C424" s="27" t="s">
        <v>4406</v>
      </c>
      <c r="D424" s="27" t="s">
        <v>8489</v>
      </c>
      <c r="E424" s="27">
        <v>1</v>
      </c>
      <c r="F424" s="28">
        <v>14250</v>
      </c>
      <c r="G424" s="27">
        <v>128</v>
      </c>
      <c r="H424" s="27" t="s">
        <v>8490</v>
      </c>
      <c r="I424" s="28">
        <v>0</v>
      </c>
      <c r="J424" s="27" t="s">
        <v>70</v>
      </c>
      <c r="K424" s="32" t="s">
        <v>3859</v>
      </c>
      <c r="L424" s="27" t="s">
        <v>9748</v>
      </c>
      <c r="M424" s="27"/>
    </row>
    <row r="425" spans="1:13" ht="36">
      <c r="A425" s="27">
        <v>423</v>
      </c>
      <c r="B425" s="27" t="s">
        <v>7363</v>
      </c>
      <c r="C425" s="27" t="s">
        <v>4406</v>
      </c>
      <c r="D425" s="27" t="s">
        <v>8489</v>
      </c>
      <c r="E425" s="27" t="s">
        <v>8163</v>
      </c>
      <c r="F425" s="28">
        <v>9090</v>
      </c>
      <c r="G425" s="27">
        <v>176</v>
      </c>
      <c r="H425" s="27" t="s">
        <v>8490</v>
      </c>
      <c r="I425" s="28">
        <v>0</v>
      </c>
      <c r="J425" s="27" t="s">
        <v>36</v>
      </c>
      <c r="K425" s="32" t="s">
        <v>3859</v>
      </c>
      <c r="L425" s="27" t="s">
        <v>9748</v>
      </c>
      <c r="M425" s="27"/>
    </row>
    <row r="426" spans="1:13" ht="36">
      <c r="A426" s="27">
        <v>424</v>
      </c>
      <c r="B426" s="27" t="s">
        <v>7364</v>
      </c>
      <c r="C426" s="27" t="s">
        <v>4406</v>
      </c>
      <c r="D426" s="27" t="s">
        <v>8489</v>
      </c>
      <c r="E426" s="27" t="s">
        <v>8163</v>
      </c>
      <c r="F426" s="28">
        <v>9090</v>
      </c>
      <c r="G426" s="27">
        <v>76</v>
      </c>
      <c r="H426" s="27" t="s">
        <v>8490</v>
      </c>
      <c r="I426" s="28">
        <v>0</v>
      </c>
      <c r="J426" s="27" t="s">
        <v>4935</v>
      </c>
      <c r="K426" s="32" t="s">
        <v>3859</v>
      </c>
      <c r="L426" s="27" t="s">
        <v>9748</v>
      </c>
      <c r="M426" s="27"/>
    </row>
    <row r="427" spans="1:13" ht="36">
      <c r="A427" s="27">
        <v>425</v>
      </c>
      <c r="B427" s="27" t="s">
        <v>7365</v>
      </c>
      <c r="C427" s="27" t="s">
        <v>4406</v>
      </c>
      <c r="D427" s="27" t="s">
        <v>8489</v>
      </c>
      <c r="E427" s="27" t="s">
        <v>8163</v>
      </c>
      <c r="F427" s="28">
        <v>9090</v>
      </c>
      <c r="G427" s="27">
        <v>280</v>
      </c>
      <c r="H427" s="27" t="s">
        <v>8490</v>
      </c>
      <c r="I427" s="28">
        <v>0</v>
      </c>
      <c r="J427" s="27" t="s">
        <v>1188</v>
      </c>
      <c r="K427" s="32" t="s">
        <v>3859</v>
      </c>
      <c r="L427" s="27" t="s">
        <v>6697</v>
      </c>
      <c r="M427" s="27"/>
    </row>
    <row r="428" spans="1:13" ht="36">
      <c r="A428" s="27">
        <v>426</v>
      </c>
      <c r="B428" s="27" t="s">
        <v>7366</v>
      </c>
      <c r="C428" s="27" t="s">
        <v>4406</v>
      </c>
      <c r="D428" s="27" t="s">
        <v>8489</v>
      </c>
      <c r="E428" s="27" t="s">
        <v>8163</v>
      </c>
      <c r="F428" s="28">
        <v>9090</v>
      </c>
      <c r="G428" s="27">
        <v>256</v>
      </c>
      <c r="H428" s="27" t="s">
        <v>8490</v>
      </c>
      <c r="I428" s="28">
        <v>0</v>
      </c>
      <c r="J428" s="27" t="s">
        <v>4935</v>
      </c>
      <c r="K428" s="32" t="s">
        <v>3859</v>
      </c>
      <c r="L428" s="27" t="s">
        <v>9748</v>
      </c>
      <c r="M428" s="27"/>
    </row>
    <row r="429" spans="1:13" ht="72">
      <c r="A429" s="27">
        <v>427</v>
      </c>
      <c r="B429" s="27" t="s">
        <v>7367</v>
      </c>
      <c r="C429" s="27" t="s">
        <v>4406</v>
      </c>
      <c r="D429" s="27" t="s">
        <v>8489</v>
      </c>
      <c r="E429" s="27" t="s">
        <v>8163</v>
      </c>
      <c r="F429" s="28">
        <v>9090</v>
      </c>
      <c r="G429" s="27">
        <v>212</v>
      </c>
      <c r="H429" s="27" t="s">
        <v>8490</v>
      </c>
      <c r="I429" s="28">
        <v>0</v>
      </c>
      <c r="J429" s="27" t="s">
        <v>4935</v>
      </c>
      <c r="K429" s="32" t="s">
        <v>3859</v>
      </c>
      <c r="L429" s="27" t="s">
        <v>9748</v>
      </c>
      <c r="M429" s="27"/>
    </row>
    <row r="430" spans="1:13" ht="36">
      <c r="A430" s="27">
        <v>428</v>
      </c>
      <c r="B430" s="27" t="s">
        <v>11267</v>
      </c>
      <c r="C430" s="27" t="s">
        <v>6874</v>
      </c>
      <c r="D430" s="27" t="s">
        <v>1187</v>
      </c>
      <c r="E430" s="27" t="s">
        <v>8163</v>
      </c>
      <c r="F430" s="28">
        <v>1000</v>
      </c>
      <c r="G430" s="27">
        <v>80</v>
      </c>
      <c r="H430" s="27" t="s">
        <v>8076</v>
      </c>
      <c r="I430" s="28">
        <v>12000</v>
      </c>
      <c r="J430" s="27" t="s">
        <v>4935</v>
      </c>
      <c r="K430" s="32" t="s">
        <v>3859</v>
      </c>
      <c r="L430" s="27" t="s">
        <v>7368</v>
      </c>
      <c r="M430" s="27"/>
    </row>
    <row r="431" spans="1:13" ht="36">
      <c r="A431" s="27">
        <v>429</v>
      </c>
      <c r="B431" s="27" t="s">
        <v>12509</v>
      </c>
      <c r="C431" s="27" t="s">
        <v>6874</v>
      </c>
      <c r="D431" s="27" t="s">
        <v>1187</v>
      </c>
      <c r="E431" s="27" t="s">
        <v>8163</v>
      </c>
      <c r="F431" s="28">
        <v>1000</v>
      </c>
      <c r="G431" s="27">
        <v>184</v>
      </c>
      <c r="H431" s="27" t="s">
        <v>8076</v>
      </c>
      <c r="I431" s="28">
        <v>30000</v>
      </c>
      <c r="J431" s="27" t="s">
        <v>4935</v>
      </c>
      <c r="K431" s="32" t="s">
        <v>3859</v>
      </c>
      <c r="L431" s="27" t="s">
        <v>7368</v>
      </c>
      <c r="M431" s="14"/>
    </row>
    <row r="432" spans="1:13" ht="48">
      <c r="A432" s="27">
        <v>430</v>
      </c>
      <c r="B432" s="31" t="s">
        <v>11804</v>
      </c>
      <c r="C432" s="31" t="s">
        <v>12904</v>
      </c>
      <c r="D432" s="31" t="s">
        <v>1162</v>
      </c>
      <c r="E432" s="31">
        <v>1</v>
      </c>
      <c r="F432" s="131">
        <v>600</v>
      </c>
      <c r="G432" s="31">
        <v>264</v>
      </c>
      <c r="H432" s="31" t="s">
        <v>2161</v>
      </c>
      <c r="I432" s="131">
        <v>0</v>
      </c>
      <c r="J432" s="31" t="s">
        <v>70</v>
      </c>
      <c r="K432" s="132" t="s">
        <v>12905</v>
      </c>
      <c r="L432" s="31" t="s">
        <v>3310</v>
      </c>
      <c r="M432" s="31"/>
    </row>
    <row r="433" spans="1:13" ht="48">
      <c r="A433" s="27">
        <v>431</v>
      </c>
      <c r="B433" s="27" t="s">
        <v>6281</v>
      </c>
      <c r="C433" s="27" t="s">
        <v>6282</v>
      </c>
      <c r="D433" s="27" t="s">
        <v>1162</v>
      </c>
      <c r="E433" s="27">
        <v>1</v>
      </c>
      <c r="F433" s="28">
        <v>300</v>
      </c>
      <c r="G433" s="27">
        <v>696</v>
      </c>
      <c r="H433" s="27" t="s">
        <v>3713</v>
      </c>
      <c r="I433" s="28">
        <v>0</v>
      </c>
      <c r="J433" s="27" t="s">
        <v>4935</v>
      </c>
      <c r="K433" s="32" t="s">
        <v>12905</v>
      </c>
      <c r="L433" s="27" t="s">
        <v>4006</v>
      </c>
      <c r="M433" s="27" t="s">
        <v>6283</v>
      </c>
    </row>
    <row r="434" spans="1:13" ht="84">
      <c r="A434" s="27">
        <v>432</v>
      </c>
      <c r="B434" s="27" t="s">
        <v>6287</v>
      </c>
      <c r="C434" s="27" t="s">
        <v>6288</v>
      </c>
      <c r="D434" s="27" t="s">
        <v>1162</v>
      </c>
      <c r="E434" s="27">
        <v>1</v>
      </c>
      <c r="F434" s="28">
        <v>1000</v>
      </c>
      <c r="G434" s="27">
        <v>552</v>
      </c>
      <c r="H434" s="27" t="s">
        <v>2161</v>
      </c>
      <c r="I434" s="28">
        <v>0</v>
      </c>
      <c r="J434" s="27" t="s">
        <v>36</v>
      </c>
      <c r="K434" s="32" t="s">
        <v>12905</v>
      </c>
      <c r="L434" s="27" t="s">
        <v>6289</v>
      </c>
      <c r="M434" s="27"/>
    </row>
    <row r="435" spans="1:13" ht="48">
      <c r="A435" s="27">
        <v>433</v>
      </c>
      <c r="B435" s="27" t="s">
        <v>7388</v>
      </c>
      <c r="C435" s="27" t="s">
        <v>7389</v>
      </c>
      <c r="D435" s="27" t="s">
        <v>4204</v>
      </c>
      <c r="E435" s="27">
        <v>1</v>
      </c>
      <c r="F435" s="28">
        <v>1000</v>
      </c>
      <c r="G435" s="27">
        <v>608</v>
      </c>
      <c r="H435" s="27" t="s">
        <v>8087</v>
      </c>
      <c r="I435" s="28">
        <v>0</v>
      </c>
      <c r="J435" s="27" t="s">
        <v>1193</v>
      </c>
      <c r="K435" s="32" t="s">
        <v>12905</v>
      </c>
      <c r="L435" s="27" t="s">
        <v>4006</v>
      </c>
      <c r="M435" s="27"/>
    </row>
    <row r="436" spans="1:13" ht="48">
      <c r="A436" s="27">
        <v>434</v>
      </c>
      <c r="B436" s="27" t="s">
        <v>4918</v>
      </c>
      <c r="C436" s="27" t="s">
        <v>4078</v>
      </c>
      <c r="D436" s="27" t="s">
        <v>8489</v>
      </c>
      <c r="E436" s="27" t="s">
        <v>8163</v>
      </c>
      <c r="F436" s="28">
        <v>14250</v>
      </c>
      <c r="G436" s="27">
        <v>30</v>
      </c>
      <c r="H436" s="27" t="s">
        <v>4919</v>
      </c>
      <c r="I436" s="28"/>
      <c r="J436" s="27" t="s">
        <v>1193</v>
      </c>
      <c r="K436" s="122" t="s">
        <v>12905</v>
      </c>
      <c r="L436" s="27" t="s">
        <v>9683</v>
      </c>
      <c r="M436" s="27" t="s">
        <v>7369</v>
      </c>
    </row>
    <row r="437" spans="1:13" ht="36">
      <c r="A437" s="27">
        <v>435</v>
      </c>
      <c r="B437" s="27" t="s">
        <v>7370</v>
      </c>
      <c r="C437" s="27" t="s">
        <v>3263</v>
      </c>
      <c r="D437" s="27" t="s">
        <v>8489</v>
      </c>
      <c r="E437" s="27" t="s">
        <v>8163</v>
      </c>
      <c r="F437" s="28">
        <v>9090</v>
      </c>
      <c r="G437" s="27">
        <v>148</v>
      </c>
      <c r="H437" s="27" t="s">
        <v>4535</v>
      </c>
      <c r="I437" s="28"/>
      <c r="J437" s="27" t="s">
        <v>70</v>
      </c>
      <c r="K437" s="32" t="s">
        <v>12905</v>
      </c>
      <c r="L437" s="27" t="s">
        <v>9683</v>
      </c>
      <c r="M437" s="27"/>
    </row>
    <row r="438" spans="1:13" ht="36">
      <c r="A438" s="27">
        <v>436</v>
      </c>
      <c r="B438" s="27" t="s">
        <v>7371</v>
      </c>
      <c r="C438" s="27" t="s">
        <v>3263</v>
      </c>
      <c r="D438" s="27" t="s">
        <v>8489</v>
      </c>
      <c r="E438" s="27" t="s">
        <v>8163</v>
      </c>
      <c r="F438" s="28">
        <v>9090</v>
      </c>
      <c r="G438" s="27">
        <v>84</v>
      </c>
      <c r="H438" s="27" t="s">
        <v>4535</v>
      </c>
      <c r="I438" s="28"/>
      <c r="J438" s="27" t="s">
        <v>4935</v>
      </c>
      <c r="K438" s="122" t="s">
        <v>12905</v>
      </c>
      <c r="L438" s="27" t="s">
        <v>9683</v>
      </c>
      <c r="M438" s="27"/>
    </row>
    <row r="439" spans="1:13" ht="36">
      <c r="A439" s="27">
        <v>437</v>
      </c>
      <c r="B439" s="27" t="s">
        <v>2326</v>
      </c>
      <c r="C439" s="27" t="s">
        <v>3263</v>
      </c>
      <c r="D439" s="27" t="s">
        <v>8489</v>
      </c>
      <c r="E439" s="27" t="s">
        <v>8163</v>
      </c>
      <c r="F439" s="28">
        <v>9090</v>
      </c>
      <c r="G439" s="27">
        <v>104</v>
      </c>
      <c r="H439" s="27" t="s">
        <v>4535</v>
      </c>
      <c r="I439" s="28"/>
      <c r="J439" s="27" t="s">
        <v>60</v>
      </c>
      <c r="K439" s="32" t="s">
        <v>12905</v>
      </c>
      <c r="L439" s="27" t="s">
        <v>9683</v>
      </c>
      <c r="M439" s="27"/>
    </row>
    <row r="440" spans="1:13" ht="36">
      <c r="A440" s="27">
        <v>438</v>
      </c>
      <c r="B440" s="27" t="s">
        <v>7372</v>
      </c>
      <c r="C440" s="27" t="s">
        <v>3263</v>
      </c>
      <c r="D440" s="27" t="s">
        <v>8489</v>
      </c>
      <c r="E440" s="27">
        <v>1</v>
      </c>
      <c r="F440" s="28">
        <v>14250</v>
      </c>
      <c r="G440" s="27">
        <v>116</v>
      </c>
      <c r="H440" s="27" t="s">
        <v>4535</v>
      </c>
      <c r="I440" s="28"/>
      <c r="J440" s="27" t="s">
        <v>4935</v>
      </c>
      <c r="K440" s="122" t="s">
        <v>12905</v>
      </c>
      <c r="L440" s="27" t="s">
        <v>7373</v>
      </c>
      <c r="M440" s="27"/>
    </row>
    <row r="441" spans="1:13" ht="48">
      <c r="A441" s="27">
        <v>439</v>
      </c>
      <c r="B441" s="27" t="s">
        <v>7374</v>
      </c>
      <c r="C441" s="27" t="s">
        <v>3263</v>
      </c>
      <c r="D441" s="27" t="s">
        <v>8489</v>
      </c>
      <c r="E441" s="27" t="s">
        <v>8163</v>
      </c>
      <c r="F441" s="28">
        <v>9090</v>
      </c>
      <c r="G441" s="27">
        <v>328</v>
      </c>
      <c r="H441" s="27" t="s">
        <v>4535</v>
      </c>
      <c r="I441" s="28"/>
      <c r="J441" s="27" t="s">
        <v>60</v>
      </c>
      <c r="K441" s="32" t="s">
        <v>12905</v>
      </c>
      <c r="L441" s="27" t="s">
        <v>9683</v>
      </c>
      <c r="M441" s="27"/>
    </row>
    <row r="442" spans="1:13" ht="36">
      <c r="A442" s="27">
        <v>440</v>
      </c>
      <c r="B442" s="27" t="s">
        <v>7375</v>
      </c>
      <c r="C442" s="27" t="s">
        <v>3263</v>
      </c>
      <c r="D442" s="27" t="s">
        <v>8489</v>
      </c>
      <c r="E442" s="27" t="s">
        <v>8163</v>
      </c>
      <c r="F442" s="28">
        <v>14250</v>
      </c>
      <c r="G442" s="27">
        <v>132</v>
      </c>
      <c r="H442" s="27" t="s">
        <v>4535</v>
      </c>
      <c r="I442" s="28"/>
      <c r="J442" s="27" t="s">
        <v>1193</v>
      </c>
      <c r="K442" s="122" t="s">
        <v>12905</v>
      </c>
      <c r="L442" s="27" t="s">
        <v>9683</v>
      </c>
      <c r="M442" s="27"/>
    </row>
    <row r="443" spans="1:13" ht="36">
      <c r="A443" s="27">
        <v>441</v>
      </c>
      <c r="B443" s="27" t="s">
        <v>7376</v>
      </c>
      <c r="C443" s="27" t="s">
        <v>3263</v>
      </c>
      <c r="D443" s="27" t="s">
        <v>8489</v>
      </c>
      <c r="E443" s="27" t="s">
        <v>8163</v>
      </c>
      <c r="F443" s="28">
        <v>9090</v>
      </c>
      <c r="G443" s="27">
        <v>132</v>
      </c>
      <c r="H443" s="27" t="s">
        <v>4535</v>
      </c>
      <c r="I443" s="28"/>
      <c r="J443" s="27" t="s">
        <v>4935</v>
      </c>
      <c r="K443" s="32" t="s">
        <v>12905</v>
      </c>
      <c r="L443" s="27" t="s">
        <v>9683</v>
      </c>
      <c r="M443" s="27"/>
    </row>
    <row r="444" spans="1:13" ht="36">
      <c r="A444" s="27">
        <v>442</v>
      </c>
      <c r="B444" s="27" t="s">
        <v>7377</v>
      </c>
      <c r="C444" s="27" t="s">
        <v>3263</v>
      </c>
      <c r="D444" s="27" t="s">
        <v>8489</v>
      </c>
      <c r="E444" s="27" t="s">
        <v>8163</v>
      </c>
      <c r="F444" s="28">
        <v>9090</v>
      </c>
      <c r="G444" s="27">
        <v>352</v>
      </c>
      <c r="H444" s="27" t="s">
        <v>4535</v>
      </c>
      <c r="I444" s="28"/>
      <c r="J444" s="27" t="s">
        <v>1193</v>
      </c>
      <c r="K444" s="122" t="s">
        <v>12905</v>
      </c>
      <c r="L444" s="27" t="s">
        <v>9683</v>
      </c>
      <c r="M444" s="27"/>
    </row>
    <row r="445" spans="1:13" ht="48">
      <c r="A445" s="27">
        <v>443</v>
      </c>
      <c r="B445" s="27" t="s">
        <v>7378</v>
      </c>
      <c r="C445" s="27" t="s">
        <v>3263</v>
      </c>
      <c r="D445" s="27" t="s">
        <v>8489</v>
      </c>
      <c r="E445" s="27" t="s">
        <v>8163</v>
      </c>
      <c r="F445" s="28">
        <v>9090</v>
      </c>
      <c r="G445" s="27">
        <v>160</v>
      </c>
      <c r="H445" s="27" t="s">
        <v>4535</v>
      </c>
      <c r="I445" s="28"/>
      <c r="J445" s="27" t="s">
        <v>4935</v>
      </c>
      <c r="K445" s="32" t="s">
        <v>12905</v>
      </c>
      <c r="L445" s="27" t="s">
        <v>9683</v>
      </c>
      <c r="M445" s="27"/>
    </row>
    <row r="446" spans="1:13" ht="36">
      <c r="A446" s="27">
        <v>444</v>
      </c>
      <c r="B446" s="27" t="s">
        <v>8452</v>
      </c>
      <c r="C446" s="27" t="s">
        <v>3263</v>
      </c>
      <c r="D446" s="27" t="s">
        <v>8489</v>
      </c>
      <c r="E446" s="27" t="s">
        <v>8163</v>
      </c>
      <c r="F446" s="28">
        <v>9090</v>
      </c>
      <c r="G446" s="27">
        <v>200</v>
      </c>
      <c r="H446" s="27" t="s">
        <v>4535</v>
      </c>
      <c r="I446" s="28"/>
      <c r="J446" s="27" t="s">
        <v>70</v>
      </c>
      <c r="K446" s="122" t="s">
        <v>12905</v>
      </c>
      <c r="L446" s="27" t="s">
        <v>9683</v>
      </c>
      <c r="M446" s="27"/>
    </row>
    <row r="447" spans="1:13" ht="36">
      <c r="A447" s="27">
        <v>445</v>
      </c>
      <c r="B447" s="27" t="s">
        <v>8453</v>
      </c>
      <c r="C447" s="27" t="s">
        <v>3263</v>
      </c>
      <c r="D447" s="27" t="s">
        <v>8489</v>
      </c>
      <c r="E447" s="27" t="s">
        <v>8163</v>
      </c>
      <c r="F447" s="28">
        <v>9090</v>
      </c>
      <c r="G447" s="27">
        <v>368</v>
      </c>
      <c r="H447" s="27" t="s">
        <v>4535</v>
      </c>
      <c r="I447" s="28"/>
      <c r="J447" s="27" t="s">
        <v>60</v>
      </c>
      <c r="K447" s="32" t="s">
        <v>12905</v>
      </c>
      <c r="L447" s="27" t="s">
        <v>9683</v>
      </c>
      <c r="M447" s="27"/>
    </row>
    <row r="448" spans="1:13" ht="48">
      <c r="A448" s="27">
        <v>446</v>
      </c>
      <c r="B448" s="27" t="s">
        <v>10507</v>
      </c>
      <c r="C448" s="27" t="s">
        <v>3263</v>
      </c>
      <c r="D448" s="27" t="s">
        <v>8489</v>
      </c>
      <c r="E448" s="27" t="s">
        <v>8163</v>
      </c>
      <c r="F448" s="28">
        <v>9090</v>
      </c>
      <c r="G448" s="27">
        <v>92</v>
      </c>
      <c r="H448" s="27" t="s">
        <v>4535</v>
      </c>
      <c r="I448" s="28"/>
      <c r="J448" s="27" t="s">
        <v>4935</v>
      </c>
      <c r="K448" s="122" t="s">
        <v>12905</v>
      </c>
      <c r="L448" s="27" t="s">
        <v>9683</v>
      </c>
      <c r="M448" s="27"/>
    </row>
    <row r="449" spans="1:13" ht="36">
      <c r="A449" s="27">
        <v>447</v>
      </c>
      <c r="B449" s="27" t="s">
        <v>8454</v>
      </c>
      <c r="C449" s="27" t="s">
        <v>3263</v>
      </c>
      <c r="D449" s="27" t="s">
        <v>8489</v>
      </c>
      <c r="E449" s="27" t="s">
        <v>8163</v>
      </c>
      <c r="F449" s="28">
        <v>9090</v>
      </c>
      <c r="G449" s="27">
        <v>212</v>
      </c>
      <c r="H449" s="27" t="s">
        <v>4535</v>
      </c>
      <c r="I449" s="28"/>
      <c r="J449" s="27" t="s">
        <v>4935</v>
      </c>
      <c r="K449" s="32" t="s">
        <v>12905</v>
      </c>
      <c r="L449" s="27" t="s">
        <v>9683</v>
      </c>
      <c r="M449" s="27"/>
    </row>
    <row r="450" spans="1:13" ht="36">
      <c r="A450" s="27">
        <v>448</v>
      </c>
      <c r="B450" s="27" t="s">
        <v>8455</v>
      </c>
      <c r="C450" s="27" t="s">
        <v>3263</v>
      </c>
      <c r="D450" s="27" t="s">
        <v>8489</v>
      </c>
      <c r="E450" s="27" t="s">
        <v>8163</v>
      </c>
      <c r="F450" s="28">
        <v>9090</v>
      </c>
      <c r="G450" s="27">
        <v>108</v>
      </c>
      <c r="H450" s="27" t="s">
        <v>4535</v>
      </c>
      <c r="I450" s="28"/>
      <c r="J450" s="27" t="s">
        <v>4935</v>
      </c>
      <c r="K450" s="122" t="s">
        <v>12905</v>
      </c>
      <c r="L450" s="27" t="s">
        <v>9683</v>
      </c>
      <c r="M450" s="27"/>
    </row>
    <row r="451" spans="1:13" ht="36">
      <c r="A451" s="27">
        <v>449</v>
      </c>
      <c r="B451" s="27" t="s">
        <v>3125</v>
      </c>
      <c r="C451" s="27" t="s">
        <v>3263</v>
      </c>
      <c r="D451" s="27" t="s">
        <v>8489</v>
      </c>
      <c r="E451" s="27" t="s">
        <v>8163</v>
      </c>
      <c r="F451" s="28">
        <v>9090</v>
      </c>
      <c r="G451" s="27">
        <v>100</v>
      </c>
      <c r="H451" s="27" t="s">
        <v>4535</v>
      </c>
      <c r="I451" s="28"/>
      <c r="J451" s="27" t="s">
        <v>1193</v>
      </c>
      <c r="K451" s="32" t="s">
        <v>12905</v>
      </c>
      <c r="L451" s="27" t="s">
        <v>9683</v>
      </c>
      <c r="M451" s="27"/>
    </row>
    <row r="452" spans="1:13" ht="36">
      <c r="A452" s="27">
        <v>450</v>
      </c>
      <c r="B452" s="27" t="s">
        <v>8456</v>
      </c>
      <c r="C452" s="27" t="s">
        <v>3263</v>
      </c>
      <c r="D452" s="27" t="s">
        <v>8489</v>
      </c>
      <c r="E452" s="27" t="s">
        <v>8163</v>
      </c>
      <c r="F452" s="28">
        <v>9090</v>
      </c>
      <c r="G452" s="27">
        <v>92</v>
      </c>
      <c r="H452" s="27" t="s">
        <v>4535</v>
      </c>
      <c r="I452" s="28"/>
      <c r="J452" s="27" t="s">
        <v>4935</v>
      </c>
      <c r="K452" s="122" t="s">
        <v>12905</v>
      </c>
      <c r="L452" s="27" t="s">
        <v>9683</v>
      </c>
      <c r="M452" s="27"/>
    </row>
    <row r="453" spans="1:13" ht="24">
      <c r="A453" s="27">
        <v>451</v>
      </c>
      <c r="B453" s="27" t="s">
        <v>3649</v>
      </c>
      <c r="C453" s="27" t="s">
        <v>4078</v>
      </c>
      <c r="D453" s="27" t="s">
        <v>8489</v>
      </c>
      <c r="E453" s="27" t="s">
        <v>8163</v>
      </c>
      <c r="F453" s="28">
        <v>9090</v>
      </c>
      <c r="G453" s="27">
        <v>212</v>
      </c>
      <c r="H453" s="27" t="s">
        <v>4535</v>
      </c>
      <c r="I453" s="28"/>
      <c r="J453" s="27" t="s">
        <v>36</v>
      </c>
      <c r="K453" s="32" t="s">
        <v>12905</v>
      </c>
      <c r="L453" s="27" t="s">
        <v>9683</v>
      </c>
      <c r="M453" s="27"/>
    </row>
    <row r="454" spans="1:13" ht="36">
      <c r="A454" s="27">
        <v>452</v>
      </c>
      <c r="B454" s="27" t="s">
        <v>8457</v>
      </c>
      <c r="C454" s="27" t="s">
        <v>3263</v>
      </c>
      <c r="D454" s="27" t="s">
        <v>8489</v>
      </c>
      <c r="E454" s="27" t="s">
        <v>8163</v>
      </c>
      <c r="F454" s="28">
        <v>9090</v>
      </c>
      <c r="G454" s="27">
        <v>212</v>
      </c>
      <c r="H454" s="27" t="s">
        <v>4535</v>
      </c>
      <c r="I454" s="28"/>
      <c r="J454" s="27" t="s">
        <v>4935</v>
      </c>
      <c r="K454" s="122" t="s">
        <v>12905</v>
      </c>
      <c r="L454" s="27" t="s">
        <v>7373</v>
      </c>
      <c r="M454" s="27"/>
    </row>
    <row r="455" spans="1:13" ht="48">
      <c r="A455" s="27">
        <v>453</v>
      </c>
      <c r="B455" s="27" t="s">
        <v>9350</v>
      </c>
      <c r="C455" s="27" t="s">
        <v>3263</v>
      </c>
      <c r="D455" s="27" t="s">
        <v>8489</v>
      </c>
      <c r="E455" s="27" t="s">
        <v>8163</v>
      </c>
      <c r="F455" s="28">
        <v>9090</v>
      </c>
      <c r="G455" s="27">
        <v>280</v>
      </c>
      <c r="H455" s="27" t="s">
        <v>4535</v>
      </c>
      <c r="I455" s="28"/>
      <c r="J455" s="27" t="s">
        <v>4935</v>
      </c>
      <c r="K455" s="32" t="s">
        <v>12905</v>
      </c>
      <c r="L455" s="27" t="s">
        <v>7373</v>
      </c>
      <c r="M455" s="27"/>
    </row>
    <row r="456" spans="1:13" ht="24">
      <c r="A456" s="27">
        <v>454</v>
      </c>
      <c r="B456" s="27" t="s">
        <v>9351</v>
      </c>
      <c r="C456" s="27" t="s">
        <v>9352</v>
      </c>
      <c r="D456" s="27" t="s">
        <v>8489</v>
      </c>
      <c r="E456" s="27" t="s">
        <v>8163</v>
      </c>
      <c r="F456" s="28">
        <v>14250</v>
      </c>
      <c r="G456" s="27">
        <v>172</v>
      </c>
      <c r="H456" s="27" t="s">
        <v>4535</v>
      </c>
      <c r="I456" s="28"/>
      <c r="J456" s="27" t="s">
        <v>1193</v>
      </c>
      <c r="K456" s="122" t="s">
        <v>12905</v>
      </c>
      <c r="L456" s="27" t="s">
        <v>9683</v>
      </c>
      <c r="M456" s="27"/>
    </row>
    <row r="457" spans="1:13" ht="36">
      <c r="A457" s="27">
        <v>455</v>
      </c>
      <c r="B457" s="27" t="s">
        <v>9353</v>
      </c>
      <c r="C457" s="27" t="s">
        <v>3263</v>
      </c>
      <c r="D457" s="27" t="s">
        <v>8489</v>
      </c>
      <c r="E457" s="27" t="s">
        <v>8163</v>
      </c>
      <c r="F457" s="28">
        <v>9090</v>
      </c>
      <c r="G457" s="27">
        <v>272</v>
      </c>
      <c r="H457" s="27" t="s">
        <v>4535</v>
      </c>
      <c r="I457" s="28"/>
      <c r="J457" s="27" t="s">
        <v>60</v>
      </c>
      <c r="K457" s="32" t="s">
        <v>12905</v>
      </c>
      <c r="L457" s="27" t="s">
        <v>9683</v>
      </c>
      <c r="M457" s="27"/>
    </row>
    <row r="458" spans="1:13" ht="36">
      <c r="A458" s="27">
        <v>456</v>
      </c>
      <c r="B458" s="27" t="s">
        <v>9354</v>
      </c>
      <c r="C458" s="27" t="s">
        <v>3263</v>
      </c>
      <c r="D458" s="27" t="s">
        <v>8489</v>
      </c>
      <c r="E458" s="27" t="s">
        <v>8163</v>
      </c>
      <c r="F458" s="28">
        <v>9090</v>
      </c>
      <c r="G458" s="27">
        <v>220</v>
      </c>
      <c r="H458" s="27" t="s">
        <v>4535</v>
      </c>
      <c r="I458" s="28"/>
      <c r="J458" s="27" t="s">
        <v>60</v>
      </c>
      <c r="K458" s="122" t="s">
        <v>12905</v>
      </c>
      <c r="L458" s="27" t="s">
        <v>9683</v>
      </c>
      <c r="M458" s="27"/>
    </row>
    <row r="459" spans="1:13" ht="24">
      <c r="A459" s="27">
        <v>457</v>
      </c>
      <c r="B459" s="27" t="s">
        <v>9355</v>
      </c>
      <c r="C459" s="27" t="s">
        <v>9356</v>
      </c>
      <c r="D459" s="27" t="s">
        <v>1187</v>
      </c>
      <c r="E459" s="27">
        <v>1</v>
      </c>
      <c r="F459" s="28">
        <v>500</v>
      </c>
      <c r="G459" s="27">
        <v>168</v>
      </c>
      <c r="H459" s="27" t="s">
        <v>8087</v>
      </c>
      <c r="I459" s="28">
        <v>31000</v>
      </c>
      <c r="J459" s="27" t="s">
        <v>1193</v>
      </c>
      <c r="K459" s="32" t="s">
        <v>12905</v>
      </c>
      <c r="L459" s="27" t="s">
        <v>7373</v>
      </c>
      <c r="M459" s="27"/>
    </row>
    <row r="460" spans="1:13" ht="36">
      <c r="A460" s="27">
        <v>458</v>
      </c>
      <c r="B460" s="27" t="s">
        <v>9357</v>
      </c>
      <c r="C460" s="27" t="s">
        <v>9358</v>
      </c>
      <c r="D460" s="27" t="s">
        <v>1187</v>
      </c>
      <c r="E460" s="27" t="s">
        <v>8163</v>
      </c>
      <c r="F460" s="28">
        <v>836</v>
      </c>
      <c r="G460" s="27">
        <v>172</v>
      </c>
      <c r="H460" s="27" t="s">
        <v>8076</v>
      </c>
      <c r="I460" s="28">
        <v>21000</v>
      </c>
      <c r="J460" s="27" t="s">
        <v>4935</v>
      </c>
      <c r="K460" s="122" t="s">
        <v>12905</v>
      </c>
      <c r="L460" s="27" t="s">
        <v>7373</v>
      </c>
      <c r="M460" s="27"/>
    </row>
    <row r="461" spans="1:13" ht="48">
      <c r="A461" s="27">
        <v>459</v>
      </c>
      <c r="B461" s="27" t="s">
        <v>7403</v>
      </c>
      <c r="C461" s="27" t="s">
        <v>7404</v>
      </c>
      <c r="D461" s="27" t="s">
        <v>1187</v>
      </c>
      <c r="E461" s="27">
        <v>1</v>
      </c>
      <c r="F461" s="28">
        <v>500</v>
      </c>
      <c r="G461" s="27">
        <v>216</v>
      </c>
      <c r="H461" s="27" t="s">
        <v>8087</v>
      </c>
      <c r="I461" s="28">
        <v>38000</v>
      </c>
      <c r="J461" s="27" t="s">
        <v>1193</v>
      </c>
      <c r="K461" s="32" t="s">
        <v>12905</v>
      </c>
      <c r="L461" s="27" t="s">
        <v>7373</v>
      </c>
      <c r="M461" s="27"/>
    </row>
    <row r="462" spans="1:13" ht="24">
      <c r="A462" s="27">
        <v>460</v>
      </c>
      <c r="B462" s="27" t="s">
        <v>7405</v>
      </c>
      <c r="C462" s="27" t="s">
        <v>2422</v>
      </c>
      <c r="D462" s="27" t="s">
        <v>1187</v>
      </c>
      <c r="E462" s="27">
        <v>1</v>
      </c>
      <c r="F462" s="28">
        <v>500</v>
      </c>
      <c r="G462" s="27">
        <v>336</v>
      </c>
      <c r="H462" s="27" t="s">
        <v>8076</v>
      </c>
      <c r="I462" s="28">
        <v>46000</v>
      </c>
      <c r="J462" s="27" t="s">
        <v>36</v>
      </c>
      <c r="K462" s="122" t="s">
        <v>12905</v>
      </c>
      <c r="L462" s="27" t="s">
        <v>7373</v>
      </c>
      <c r="M462" s="27"/>
    </row>
    <row r="463" spans="1:13" ht="84">
      <c r="A463" s="27">
        <v>461</v>
      </c>
      <c r="B463" s="27" t="s">
        <v>5779</v>
      </c>
      <c r="C463" s="27" t="s">
        <v>7406</v>
      </c>
      <c r="D463" s="27" t="s">
        <v>1187</v>
      </c>
      <c r="E463" s="27" t="s">
        <v>8163</v>
      </c>
      <c r="F463" s="28">
        <v>10036</v>
      </c>
      <c r="G463" s="27">
        <v>492</v>
      </c>
      <c r="H463" s="27" t="s">
        <v>8087</v>
      </c>
      <c r="I463" s="28">
        <v>36000</v>
      </c>
      <c r="J463" s="27" t="s">
        <v>7407</v>
      </c>
      <c r="K463" s="32" t="s">
        <v>12905</v>
      </c>
      <c r="L463" s="27" t="s">
        <v>7408</v>
      </c>
      <c r="M463" s="27"/>
    </row>
    <row r="464" spans="1:13" ht="48">
      <c r="A464" s="27">
        <v>462</v>
      </c>
      <c r="B464" s="27" t="s">
        <v>7409</v>
      </c>
      <c r="C464" s="27" t="s">
        <v>7410</v>
      </c>
      <c r="D464" s="27" t="s">
        <v>1162</v>
      </c>
      <c r="E464" s="27">
        <v>1</v>
      </c>
      <c r="F464" s="28">
        <v>2300</v>
      </c>
      <c r="G464" s="27">
        <v>136</v>
      </c>
      <c r="H464" s="27" t="s">
        <v>8076</v>
      </c>
      <c r="I464" s="28"/>
      <c r="J464" s="27" t="s">
        <v>36</v>
      </c>
      <c r="K464" s="122" t="s">
        <v>12905</v>
      </c>
      <c r="L464" s="27" t="s">
        <v>7411</v>
      </c>
      <c r="M464" s="27"/>
    </row>
    <row r="465" spans="1:13" ht="48">
      <c r="A465" s="27">
        <v>463</v>
      </c>
      <c r="B465" s="27" t="s">
        <v>7412</v>
      </c>
      <c r="C465" s="27" t="s">
        <v>7410</v>
      </c>
      <c r="D465" s="27" t="s">
        <v>1162</v>
      </c>
      <c r="E465" s="27">
        <v>1</v>
      </c>
      <c r="F465" s="28">
        <v>500</v>
      </c>
      <c r="G465" s="27">
        <v>196</v>
      </c>
      <c r="H465" s="27" t="s">
        <v>8076</v>
      </c>
      <c r="I465" s="28"/>
      <c r="J465" s="27" t="s">
        <v>36</v>
      </c>
      <c r="K465" s="32" t="s">
        <v>12905</v>
      </c>
      <c r="L465" s="27" t="s">
        <v>7411</v>
      </c>
      <c r="M465" s="27"/>
    </row>
    <row r="466" spans="1:13" ht="84">
      <c r="A466" s="27">
        <v>464</v>
      </c>
      <c r="B466" s="27" t="s">
        <v>8482</v>
      </c>
      <c r="C466" s="27" t="s">
        <v>7410</v>
      </c>
      <c r="D466" s="27" t="s">
        <v>1162</v>
      </c>
      <c r="E466" s="27">
        <v>1</v>
      </c>
      <c r="F466" s="28">
        <v>600</v>
      </c>
      <c r="G466" s="27">
        <v>240</v>
      </c>
      <c r="H466" s="27" t="s">
        <v>8076</v>
      </c>
      <c r="I466" s="28"/>
      <c r="J466" s="27" t="s">
        <v>36</v>
      </c>
      <c r="K466" s="122" t="s">
        <v>12905</v>
      </c>
      <c r="L466" s="27" t="s">
        <v>7411</v>
      </c>
      <c r="M466" s="27"/>
    </row>
    <row r="467" spans="1:13" ht="24">
      <c r="A467" s="27">
        <v>465</v>
      </c>
      <c r="B467" s="27" t="s">
        <v>8483</v>
      </c>
      <c r="C467" s="27" t="s">
        <v>8484</v>
      </c>
      <c r="D467" s="27" t="s">
        <v>1187</v>
      </c>
      <c r="E467" s="27">
        <v>1</v>
      </c>
      <c r="F467" s="28">
        <v>700</v>
      </c>
      <c r="G467" s="27">
        <v>268</v>
      </c>
      <c r="H467" s="27" t="s">
        <v>8076</v>
      </c>
      <c r="I467" s="28">
        <v>38000</v>
      </c>
      <c r="J467" s="27" t="s">
        <v>4935</v>
      </c>
      <c r="K467" s="32" t="s">
        <v>12905</v>
      </c>
      <c r="L467" s="27" t="s">
        <v>7373</v>
      </c>
      <c r="M467" s="27"/>
    </row>
    <row r="468" spans="1:13" ht="24">
      <c r="A468" s="27">
        <v>466</v>
      </c>
      <c r="B468" s="27" t="s">
        <v>8485</v>
      </c>
      <c r="C468" s="27" t="s">
        <v>2744</v>
      </c>
      <c r="D468" s="27" t="s">
        <v>1187</v>
      </c>
      <c r="E468" s="27">
        <v>1</v>
      </c>
      <c r="F468" s="28">
        <v>450</v>
      </c>
      <c r="G468" s="27">
        <v>68</v>
      </c>
      <c r="H468" s="27" t="s">
        <v>8076</v>
      </c>
      <c r="I468" s="28">
        <v>13000</v>
      </c>
      <c r="J468" s="27" t="s">
        <v>4935</v>
      </c>
      <c r="K468" s="122" t="s">
        <v>12905</v>
      </c>
      <c r="L468" s="27" t="s">
        <v>7373</v>
      </c>
      <c r="M468" s="27"/>
    </row>
    <row r="469" spans="1:13" ht="48">
      <c r="A469" s="27">
        <v>467</v>
      </c>
      <c r="B469" s="27" t="s">
        <v>8486</v>
      </c>
      <c r="C469" s="27" t="s">
        <v>2744</v>
      </c>
      <c r="D469" s="27" t="s">
        <v>1187</v>
      </c>
      <c r="E469" s="27" t="s">
        <v>8163</v>
      </c>
      <c r="F469" s="28">
        <v>536</v>
      </c>
      <c r="G469" s="27">
        <v>132</v>
      </c>
      <c r="H469" s="27" t="s">
        <v>8076</v>
      </c>
      <c r="I469" s="28">
        <v>20000</v>
      </c>
      <c r="J469" s="27" t="s">
        <v>4935</v>
      </c>
      <c r="K469" s="32" t="s">
        <v>12905</v>
      </c>
      <c r="L469" s="27" t="s">
        <v>7373</v>
      </c>
      <c r="M469" s="27"/>
    </row>
    <row r="470" spans="1:13" ht="48">
      <c r="A470" s="27">
        <v>468</v>
      </c>
      <c r="B470" s="27" t="s">
        <v>4588</v>
      </c>
      <c r="C470" s="27" t="s">
        <v>2744</v>
      </c>
      <c r="D470" s="27" t="s">
        <v>1187</v>
      </c>
      <c r="E470" s="27">
        <v>1</v>
      </c>
      <c r="F470" s="28">
        <v>970</v>
      </c>
      <c r="G470" s="27">
        <v>104</v>
      </c>
      <c r="H470" s="27" t="s">
        <v>8076</v>
      </c>
      <c r="I470" s="28">
        <v>17000</v>
      </c>
      <c r="J470" s="27" t="s">
        <v>4935</v>
      </c>
      <c r="K470" s="122" t="s">
        <v>12905</v>
      </c>
      <c r="L470" s="27" t="s">
        <v>7373</v>
      </c>
      <c r="M470" s="27"/>
    </row>
    <row r="471" spans="1:13" ht="48">
      <c r="A471" s="27">
        <v>469</v>
      </c>
      <c r="B471" s="27" t="s">
        <v>4584</v>
      </c>
      <c r="C471" s="27" t="s">
        <v>2744</v>
      </c>
      <c r="D471" s="27" t="s">
        <v>1187</v>
      </c>
      <c r="E471" s="27" t="s">
        <v>8163</v>
      </c>
      <c r="F471" s="28">
        <v>2035</v>
      </c>
      <c r="G471" s="27">
        <v>16</v>
      </c>
      <c r="H471" s="27" t="s">
        <v>8076</v>
      </c>
      <c r="I471" s="28">
        <v>7000</v>
      </c>
      <c r="J471" s="27" t="s">
        <v>4935</v>
      </c>
      <c r="K471" s="32" t="s">
        <v>12905</v>
      </c>
      <c r="L471" s="27" t="s">
        <v>11094</v>
      </c>
      <c r="M471" s="27"/>
    </row>
    <row r="472" spans="1:13" ht="36">
      <c r="A472" s="27">
        <v>470</v>
      </c>
      <c r="B472" s="27" t="s">
        <v>11095</v>
      </c>
      <c r="C472" s="27" t="s">
        <v>2744</v>
      </c>
      <c r="D472" s="27" t="s">
        <v>1187</v>
      </c>
      <c r="E472" s="27">
        <v>1</v>
      </c>
      <c r="F472" s="28">
        <v>510</v>
      </c>
      <c r="G472" s="27">
        <v>140</v>
      </c>
      <c r="H472" s="27" t="s">
        <v>8076</v>
      </c>
      <c r="I472" s="28">
        <v>21000</v>
      </c>
      <c r="J472" s="27" t="s">
        <v>4935</v>
      </c>
      <c r="K472" s="122" t="s">
        <v>12905</v>
      </c>
      <c r="L472" s="27" t="s">
        <v>7373</v>
      </c>
      <c r="M472" s="27"/>
    </row>
    <row r="473" spans="1:13" ht="36">
      <c r="A473" s="27">
        <v>471</v>
      </c>
      <c r="B473" s="27" t="s">
        <v>9556</v>
      </c>
      <c r="C473" s="27" t="s">
        <v>2744</v>
      </c>
      <c r="D473" s="27" t="s">
        <v>1187</v>
      </c>
      <c r="E473" s="27">
        <v>1</v>
      </c>
      <c r="F473" s="28">
        <v>600</v>
      </c>
      <c r="G473" s="27">
        <v>56</v>
      </c>
      <c r="H473" s="27" t="s">
        <v>8076</v>
      </c>
      <c r="I473" s="28">
        <v>12000</v>
      </c>
      <c r="J473" s="27" t="s">
        <v>4935</v>
      </c>
      <c r="K473" s="32" t="s">
        <v>12905</v>
      </c>
      <c r="L473" s="27" t="s">
        <v>7373</v>
      </c>
      <c r="M473" s="27"/>
    </row>
    <row r="474" spans="1:13" ht="36">
      <c r="A474" s="27">
        <v>472</v>
      </c>
      <c r="B474" s="27" t="s">
        <v>9557</v>
      </c>
      <c r="C474" s="27" t="s">
        <v>2744</v>
      </c>
      <c r="D474" s="27" t="s">
        <v>1187</v>
      </c>
      <c r="E474" s="27">
        <v>1</v>
      </c>
      <c r="F474" s="28">
        <v>2500</v>
      </c>
      <c r="G474" s="27">
        <v>48</v>
      </c>
      <c r="H474" s="27" t="s">
        <v>8076</v>
      </c>
      <c r="I474" s="28">
        <v>10000</v>
      </c>
      <c r="J474" s="27" t="s">
        <v>4935</v>
      </c>
      <c r="K474" s="122" t="s">
        <v>12905</v>
      </c>
      <c r="L474" s="27" t="s">
        <v>7373</v>
      </c>
      <c r="M474" s="27"/>
    </row>
    <row r="475" spans="1:13" ht="48">
      <c r="A475" s="27">
        <v>473</v>
      </c>
      <c r="B475" s="27" t="s">
        <v>9558</v>
      </c>
      <c r="C475" s="27" t="s">
        <v>2744</v>
      </c>
      <c r="D475" s="27" t="s">
        <v>1187</v>
      </c>
      <c r="E475" s="27" t="s">
        <v>8163</v>
      </c>
      <c r="F475" s="28">
        <v>730</v>
      </c>
      <c r="G475" s="27">
        <v>304</v>
      </c>
      <c r="H475" s="27" t="s">
        <v>8076</v>
      </c>
      <c r="I475" s="28">
        <v>40000</v>
      </c>
      <c r="J475" s="27" t="s">
        <v>4935</v>
      </c>
      <c r="K475" s="32" t="s">
        <v>12905</v>
      </c>
      <c r="L475" s="27" t="s">
        <v>7373</v>
      </c>
      <c r="M475" s="27"/>
    </row>
    <row r="476" spans="1:13" ht="24">
      <c r="A476" s="27">
        <v>474</v>
      </c>
      <c r="B476" s="27" t="s">
        <v>11103</v>
      </c>
      <c r="C476" s="27" t="s">
        <v>11104</v>
      </c>
      <c r="D476" s="27" t="s">
        <v>1187</v>
      </c>
      <c r="E476" s="27">
        <v>1</v>
      </c>
      <c r="F476" s="28">
        <v>710</v>
      </c>
      <c r="G476" s="27">
        <v>252</v>
      </c>
      <c r="H476" s="27" t="s">
        <v>8087</v>
      </c>
      <c r="I476" s="28">
        <v>43000</v>
      </c>
      <c r="J476" s="27" t="s">
        <v>1193</v>
      </c>
      <c r="K476" s="122" t="s">
        <v>12905</v>
      </c>
      <c r="L476" s="27" t="s">
        <v>7373</v>
      </c>
      <c r="M476" s="27"/>
    </row>
    <row r="477" spans="1:13" ht="24">
      <c r="A477" s="27">
        <v>475</v>
      </c>
      <c r="B477" s="27" t="s">
        <v>11105</v>
      </c>
      <c r="C477" s="27" t="s">
        <v>11106</v>
      </c>
      <c r="D477" s="27" t="s">
        <v>1187</v>
      </c>
      <c r="E477" s="27">
        <v>1</v>
      </c>
      <c r="F477" s="28">
        <v>700</v>
      </c>
      <c r="G477" s="27">
        <v>324</v>
      </c>
      <c r="H477" s="27" t="s">
        <v>8087</v>
      </c>
      <c r="I477" s="28">
        <v>53000</v>
      </c>
      <c r="J477" s="27" t="s">
        <v>70</v>
      </c>
      <c r="K477" s="32" t="s">
        <v>12905</v>
      </c>
      <c r="L477" s="27" t="s">
        <v>7373</v>
      </c>
      <c r="M477" s="27"/>
    </row>
    <row r="478" spans="1:13" ht="36">
      <c r="A478" s="27">
        <v>476</v>
      </c>
      <c r="B478" s="27" t="s">
        <v>11107</v>
      </c>
      <c r="C478" s="27" t="s">
        <v>11108</v>
      </c>
      <c r="D478" s="27" t="s">
        <v>1162</v>
      </c>
      <c r="E478" s="27">
        <v>1</v>
      </c>
      <c r="F478" s="28">
        <v>500</v>
      </c>
      <c r="G478" s="27">
        <v>320</v>
      </c>
      <c r="H478" s="27" t="s">
        <v>8087</v>
      </c>
      <c r="I478" s="28"/>
      <c r="J478" s="27" t="s">
        <v>1193</v>
      </c>
      <c r="K478" s="122" t="s">
        <v>12905</v>
      </c>
      <c r="L478" s="27" t="s">
        <v>7411</v>
      </c>
      <c r="M478" s="27"/>
    </row>
    <row r="479" spans="1:13" ht="36">
      <c r="A479" s="27">
        <v>477</v>
      </c>
      <c r="B479" s="27" t="s">
        <v>11109</v>
      </c>
      <c r="C479" s="27" t="s">
        <v>11110</v>
      </c>
      <c r="D479" s="27"/>
      <c r="E479" s="27"/>
      <c r="F479" s="28">
        <v>500</v>
      </c>
      <c r="G479" s="27">
        <v>404</v>
      </c>
      <c r="H479" s="27" t="s">
        <v>8087</v>
      </c>
      <c r="I479" s="28">
        <v>65000</v>
      </c>
      <c r="J479" s="27" t="s">
        <v>1193</v>
      </c>
      <c r="K479" s="32" t="s">
        <v>12905</v>
      </c>
      <c r="L479" s="27" t="s">
        <v>7373</v>
      </c>
      <c r="M479" s="27"/>
    </row>
    <row r="480" spans="1:13" ht="36">
      <c r="A480" s="27">
        <v>478</v>
      </c>
      <c r="B480" s="27" t="s">
        <v>9650</v>
      </c>
      <c r="C480" s="27" t="s">
        <v>9651</v>
      </c>
      <c r="D480" s="27" t="s">
        <v>1187</v>
      </c>
      <c r="E480" s="27">
        <v>1</v>
      </c>
      <c r="F480" s="28">
        <v>1000</v>
      </c>
      <c r="G480" s="27">
        <v>244</v>
      </c>
      <c r="H480" s="27" t="s">
        <v>8087</v>
      </c>
      <c r="I480" s="28">
        <v>42000</v>
      </c>
      <c r="J480" s="27" t="s">
        <v>7407</v>
      </c>
      <c r="K480" s="122" t="s">
        <v>12905</v>
      </c>
      <c r="L480" s="27" t="s">
        <v>7373</v>
      </c>
      <c r="M480" s="27"/>
    </row>
    <row r="481" spans="1:13" ht="48">
      <c r="A481" s="27">
        <v>479</v>
      </c>
      <c r="B481" s="27" t="s">
        <v>9652</v>
      </c>
      <c r="C481" s="27" t="s">
        <v>9653</v>
      </c>
      <c r="D481" s="27" t="s">
        <v>1162</v>
      </c>
      <c r="E481" s="27">
        <v>1</v>
      </c>
      <c r="F481" s="28">
        <v>1030</v>
      </c>
      <c r="G481" s="27">
        <v>416</v>
      </c>
      <c r="H481" s="27" t="s">
        <v>8087</v>
      </c>
      <c r="I481" s="28"/>
      <c r="J481" s="27" t="s">
        <v>2724</v>
      </c>
      <c r="K481" s="32" t="s">
        <v>12905</v>
      </c>
      <c r="L481" s="27" t="s">
        <v>11094</v>
      </c>
      <c r="M481" s="27"/>
    </row>
    <row r="482" spans="1:13" ht="36">
      <c r="A482" s="27">
        <v>480</v>
      </c>
      <c r="B482" s="27" t="s">
        <v>9672</v>
      </c>
      <c r="C482" s="27" t="s">
        <v>9673</v>
      </c>
      <c r="D482" s="27" t="s">
        <v>1162</v>
      </c>
      <c r="E482" s="27">
        <v>1</v>
      </c>
      <c r="F482" s="28">
        <v>400</v>
      </c>
      <c r="G482" s="27">
        <v>396</v>
      </c>
      <c r="H482" s="27" t="s">
        <v>1228</v>
      </c>
      <c r="I482" s="28"/>
      <c r="J482" s="27" t="s">
        <v>70</v>
      </c>
      <c r="K482" s="122" t="s">
        <v>12905</v>
      </c>
      <c r="L482" s="27" t="s">
        <v>7411</v>
      </c>
      <c r="M482" s="27"/>
    </row>
    <row r="483" spans="1:13" ht="24">
      <c r="A483" s="27">
        <v>481</v>
      </c>
      <c r="B483" s="27" t="s">
        <v>9668</v>
      </c>
      <c r="C483" s="27" t="s">
        <v>4642</v>
      </c>
      <c r="D483" s="27" t="s">
        <v>1187</v>
      </c>
      <c r="E483" s="27">
        <v>3</v>
      </c>
      <c r="F483" s="28">
        <v>1500</v>
      </c>
      <c r="G483" s="27">
        <v>704</v>
      </c>
      <c r="H483" s="27" t="s">
        <v>2161</v>
      </c>
      <c r="I483" s="28">
        <v>104000</v>
      </c>
      <c r="J483" s="27" t="s">
        <v>36</v>
      </c>
      <c r="K483" s="32" t="s">
        <v>12905</v>
      </c>
      <c r="L483" s="27" t="s">
        <v>9683</v>
      </c>
      <c r="M483" s="27"/>
    </row>
    <row r="484" spans="1:13" ht="24">
      <c r="A484" s="27">
        <v>482</v>
      </c>
      <c r="B484" s="27" t="s">
        <v>9669</v>
      </c>
      <c r="C484" s="27" t="s">
        <v>4642</v>
      </c>
      <c r="D484" s="27" t="s">
        <v>4473</v>
      </c>
      <c r="E484" s="27">
        <v>3</v>
      </c>
      <c r="F484" s="28">
        <v>1500</v>
      </c>
      <c r="G484" s="27">
        <v>824</v>
      </c>
      <c r="H484" s="27" t="s">
        <v>2161</v>
      </c>
      <c r="I484" s="28">
        <v>0</v>
      </c>
      <c r="J484" s="27" t="s">
        <v>36</v>
      </c>
      <c r="K484" s="122" t="s">
        <v>12905</v>
      </c>
      <c r="L484" s="27" t="s">
        <v>9683</v>
      </c>
      <c r="M484" s="27"/>
    </row>
    <row r="485" spans="1:13" ht="24">
      <c r="A485" s="27">
        <v>483</v>
      </c>
      <c r="B485" s="31" t="s">
        <v>9670</v>
      </c>
      <c r="C485" s="31" t="s">
        <v>4642</v>
      </c>
      <c r="D485" s="31" t="s">
        <v>4473</v>
      </c>
      <c r="E485" s="31">
        <v>3</v>
      </c>
      <c r="F485" s="31">
        <v>1500</v>
      </c>
      <c r="G485" s="31">
        <v>766</v>
      </c>
      <c r="H485" s="31" t="s">
        <v>2161</v>
      </c>
      <c r="I485" s="31">
        <v>0</v>
      </c>
      <c r="J485" s="31" t="s">
        <v>36</v>
      </c>
      <c r="K485" s="31" t="s">
        <v>12905</v>
      </c>
      <c r="L485" s="31" t="s">
        <v>9683</v>
      </c>
      <c r="M485" s="31"/>
    </row>
    <row r="486" spans="1:13" ht="96">
      <c r="A486" s="27">
        <v>484</v>
      </c>
      <c r="B486" s="27" t="s">
        <v>10756</v>
      </c>
      <c r="C486" s="27" t="s">
        <v>10757</v>
      </c>
      <c r="D486" s="27" t="s">
        <v>1162</v>
      </c>
      <c r="E486" s="27">
        <v>1</v>
      </c>
      <c r="F486" s="28">
        <v>300</v>
      </c>
      <c r="G486" s="28">
        <v>186</v>
      </c>
      <c r="H486" s="28" t="s">
        <v>3713</v>
      </c>
      <c r="I486" s="28">
        <v>0</v>
      </c>
      <c r="J486" s="27" t="s">
        <v>4935</v>
      </c>
      <c r="K486" s="34" t="s">
        <v>10758</v>
      </c>
      <c r="L486" s="27" t="s">
        <v>10759</v>
      </c>
      <c r="M486" s="27" t="s">
        <v>10760</v>
      </c>
    </row>
    <row r="487" spans="1:13" ht="36">
      <c r="A487" s="27">
        <v>485</v>
      </c>
      <c r="B487" s="27" t="s">
        <v>10761</v>
      </c>
      <c r="C487" s="27" t="s">
        <v>4642</v>
      </c>
      <c r="D487" s="27" t="s">
        <v>4473</v>
      </c>
      <c r="E487" s="27">
        <v>3</v>
      </c>
      <c r="F487" s="28">
        <v>1500</v>
      </c>
      <c r="G487" s="27">
        <v>664</v>
      </c>
      <c r="H487" s="27" t="s">
        <v>2161</v>
      </c>
      <c r="I487" s="28">
        <v>0</v>
      </c>
      <c r="J487" s="27" t="s">
        <v>36</v>
      </c>
      <c r="K487" s="34" t="s">
        <v>10758</v>
      </c>
      <c r="L487" s="27" t="s">
        <v>9683</v>
      </c>
      <c r="M487" s="27"/>
    </row>
    <row r="488" spans="1:13" ht="36">
      <c r="A488" s="27">
        <v>486</v>
      </c>
      <c r="B488" s="27" t="s">
        <v>10762</v>
      </c>
      <c r="C488" s="27" t="s">
        <v>4642</v>
      </c>
      <c r="D488" s="27" t="s">
        <v>4473</v>
      </c>
      <c r="E488" s="27">
        <v>3</v>
      </c>
      <c r="F488" s="28">
        <v>1500</v>
      </c>
      <c r="G488" s="27">
        <v>679</v>
      </c>
      <c r="H488" s="27" t="s">
        <v>2161</v>
      </c>
      <c r="I488" s="28">
        <v>0</v>
      </c>
      <c r="J488" s="27" t="s">
        <v>36</v>
      </c>
      <c r="K488" s="34" t="s">
        <v>10758</v>
      </c>
      <c r="L488" s="27" t="s">
        <v>9683</v>
      </c>
      <c r="M488" s="27"/>
    </row>
    <row r="489" spans="1:13" ht="36">
      <c r="A489" s="27">
        <v>487</v>
      </c>
      <c r="B489" s="27" t="s">
        <v>10763</v>
      </c>
      <c r="C489" s="27" t="s">
        <v>4642</v>
      </c>
      <c r="D489" s="27" t="s">
        <v>4473</v>
      </c>
      <c r="E489" s="27">
        <v>3</v>
      </c>
      <c r="F489" s="28">
        <v>1500</v>
      </c>
      <c r="G489" s="27">
        <v>608</v>
      </c>
      <c r="H489" s="27" t="s">
        <v>2161</v>
      </c>
      <c r="I489" s="28">
        <v>0</v>
      </c>
      <c r="J489" s="27" t="s">
        <v>36</v>
      </c>
      <c r="K489" s="34" t="s">
        <v>10758</v>
      </c>
      <c r="L489" s="27" t="s">
        <v>9683</v>
      </c>
      <c r="M489" s="27"/>
    </row>
    <row r="490" spans="1:13" ht="36">
      <c r="A490" s="27">
        <v>488</v>
      </c>
      <c r="B490" s="27" t="s">
        <v>11839</v>
      </c>
      <c r="C490" s="27" t="s">
        <v>4642</v>
      </c>
      <c r="D490" s="27" t="s">
        <v>4473</v>
      </c>
      <c r="E490" s="27">
        <v>3</v>
      </c>
      <c r="F490" s="28">
        <v>1500</v>
      </c>
      <c r="G490" s="27">
        <v>844</v>
      </c>
      <c r="H490" s="27" t="s">
        <v>2161</v>
      </c>
      <c r="I490" s="28">
        <v>0</v>
      </c>
      <c r="J490" s="27" t="s">
        <v>36</v>
      </c>
      <c r="K490" s="34" t="s">
        <v>10758</v>
      </c>
      <c r="L490" s="27" t="s">
        <v>9683</v>
      </c>
      <c r="M490" s="27"/>
    </row>
    <row r="491" spans="1:13" ht="36">
      <c r="A491" s="27">
        <v>489</v>
      </c>
      <c r="B491" s="27" t="s">
        <v>11840</v>
      </c>
      <c r="C491" s="27" t="s">
        <v>4642</v>
      </c>
      <c r="D491" s="27" t="s">
        <v>4473</v>
      </c>
      <c r="E491" s="27">
        <v>3</v>
      </c>
      <c r="F491" s="28">
        <v>1500</v>
      </c>
      <c r="G491" s="27">
        <v>627</v>
      </c>
      <c r="H491" s="27" t="s">
        <v>2161</v>
      </c>
      <c r="I491" s="28">
        <v>0</v>
      </c>
      <c r="J491" s="27" t="s">
        <v>36</v>
      </c>
      <c r="K491" s="34" t="s">
        <v>10758</v>
      </c>
      <c r="L491" s="27" t="s">
        <v>9683</v>
      </c>
      <c r="M491" s="27"/>
    </row>
    <row r="492" spans="1:13" ht="72">
      <c r="A492" s="27">
        <v>490</v>
      </c>
      <c r="B492" s="27" t="s">
        <v>11841</v>
      </c>
      <c r="C492" s="27" t="s">
        <v>11842</v>
      </c>
      <c r="D492" s="27" t="s">
        <v>1187</v>
      </c>
      <c r="E492" s="27">
        <v>1</v>
      </c>
      <c r="F492" s="28">
        <v>500</v>
      </c>
      <c r="G492" s="27">
        <v>383</v>
      </c>
      <c r="H492" s="27" t="s">
        <v>8087</v>
      </c>
      <c r="I492" s="28">
        <v>62000</v>
      </c>
      <c r="J492" s="27" t="s">
        <v>1193</v>
      </c>
      <c r="K492" s="34" t="s">
        <v>10758</v>
      </c>
      <c r="L492" s="27" t="s">
        <v>9748</v>
      </c>
      <c r="M492" s="27"/>
    </row>
    <row r="493" spans="1:13" ht="48">
      <c r="A493" s="27">
        <v>491</v>
      </c>
      <c r="B493" s="27" t="s">
        <v>11843</v>
      </c>
      <c r="C493" s="27" t="s">
        <v>9969</v>
      </c>
      <c r="D493" s="27" t="s">
        <v>1162</v>
      </c>
      <c r="E493" s="27">
        <v>1</v>
      </c>
      <c r="F493" s="28">
        <v>700</v>
      </c>
      <c r="G493" s="27">
        <v>348</v>
      </c>
      <c r="H493" s="27" t="s">
        <v>8087</v>
      </c>
      <c r="I493" s="28">
        <v>0</v>
      </c>
      <c r="J493" s="27" t="s">
        <v>1193</v>
      </c>
      <c r="K493" s="34" t="s">
        <v>10758</v>
      </c>
      <c r="L493" s="27" t="s">
        <v>8915</v>
      </c>
      <c r="M493" s="27"/>
    </row>
    <row r="494" spans="1:13" ht="36">
      <c r="A494" s="27">
        <v>492</v>
      </c>
      <c r="B494" s="27" t="s">
        <v>9970</v>
      </c>
      <c r="C494" s="27" t="s">
        <v>9971</v>
      </c>
      <c r="D494" s="27" t="s">
        <v>1187</v>
      </c>
      <c r="E494" s="27" t="s">
        <v>8163</v>
      </c>
      <c r="F494" s="28">
        <v>600</v>
      </c>
      <c r="G494" s="27">
        <v>356</v>
      </c>
      <c r="H494" s="27" t="s">
        <v>8087</v>
      </c>
      <c r="I494" s="28">
        <v>58000</v>
      </c>
      <c r="J494" s="27" t="s">
        <v>70</v>
      </c>
      <c r="K494" s="34" t="s">
        <v>10758</v>
      </c>
      <c r="L494" s="27" t="s">
        <v>9748</v>
      </c>
      <c r="M494" s="27"/>
    </row>
    <row r="495" spans="1:13" ht="36">
      <c r="A495" s="27">
        <v>493</v>
      </c>
      <c r="B495" s="27" t="s">
        <v>12510</v>
      </c>
      <c r="C495" s="27" t="s">
        <v>6874</v>
      </c>
      <c r="D495" s="27" t="s">
        <v>1187</v>
      </c>
      <c r="E495" s="27" t="s">
        <v>8163</v>
      </c>
      <c r="F495" s="28">
        <v>536</v>
      </c>
      <c r="G495" s="27">
        <v>288</v>
      </c>
      <c r="H495" s="27" t="s">
        <v>8076</v>
      </c>
      <c r="I495" s="28">
        <v>38000</v>
      </c>
      <c r="J495" s="27" t="s">
        <v>4935</v>
      </c>
      <c r="K495" s="34" t="s">
        <v>10758</v>
      </c>
      <c r="L495" s="27" t="s">
        <v>9748</v>
      </c>
      <c r="M495" s="27"/>
    </row>
    <row r="496" spans="1:13" ht="48">
      <c r="A496" s="27">
        <v>494</v>
      </c>
      <c r="B496" s="27" t="s">
        <v>9972</v>
      </c>
      <c r="C496" s="27" t="s">
        <v>9973</v>
      </c>
      <c r="D496" s="27" t="s">
        <v>1162</v>
      </c>
      <c r="E496" s="27">
        <v>1</v>
      </c>
      <c r="F496" s="28">
        <v>500</v>
      </c>
      <c r="G496" s="27">
        <v>224</v>
      </c>
      <c r="H496" s="27" t="s">
        <v>8087</v>
      </c>
      <c r="I496" s="28">
        <v>0</v>
      </c>
      <c r="J496" s="27" t="s">
        <v>1193</v>
      </c>
      <c r="K496" s="34" t="s">
        <v>10758</v>
      </c>
      <c r="L496" s="27" t="s">
        <v>9974</v>
      </c>
      <c r="M496" s="27"/>
    </row>
    <row r="497" spans="1:13" ht="24">
      <c r="A497" s="27">
        <v>495</v>
      </c>
      <c r="B497" s="27" t="s">
        <v>9975</v>
      </c>
      <c r="C497" s="27" t="s">
        <v>9976</v>
      </c>
      <c r="D497" s="27" t="s">
        <v>1187</v>
      </c>
      <c r="E497" s="27">
        <v>1</v>
      </c>
      <c r="F497" s="28">
        <v>455</v>
      </c>
      <c r="G497" s="27">
        <v>255</v>
      </c>
      <c r="H497" s="27" t="s">
        <v>8087</v>
      </c>
      <c r="I497" s="28">
        <v>44000</v>
      </c>
      <c r="J497" s="27" t="s">
        <v>4935</v>
      </c>
      <c r="K497" s="34" t="s">
        <v>10758</v>
      </c>
      <c r="L497" s="27" t="s">
        <v>9748</v>
      </c>
      <c r="M497" s="27"/>
    </row>
    <row r="498" spans="1:13" ht="24">
      <c r="A498" s="27">
        <v>496</v>
      </c>
      <c r="B498" s="27" t="s">
        <v>9977</v>
      </c>
      <c r="C498" s="27" t="s">
        <v>9978</v>
      </c>
      <c r="D498" s="27" t="s">
        <v>1187</v>
      </c>
      <c r="E498" s="27">
        <v>1</v>
      </c>
      <c r="F498" s="28">
        <v>500</v>
      </c>
      <c r="G498" s="27">
        <v>431</v>
      </c>
      <c r="H498" s="27" t="s">
        <v>8087</v>
      </c>
      <c r="I498" s="28">
        <v>69000</v>
      </c>
      <c r="J498" s="27" t="s">
        <v>70</v>
      </c>
      <c r="K498" s="34" t="s">
        <v>10758</v>
      </c>
      <c r="L498" s="27" t="s">
        <v>9748</v>
      </c>
      <c r="M498" s="27"/>
    </row>
    <row r="499" spans="1:13" ht="84">
      <c r="A499" s="27">
        <v>497</v>
      </c>
      <c r="B499" s="27" t="s">
        <v>8887</v>
      </c>
      <c r="C499" s="27" t="s">
        <v>7406</v>
      </c>
      <c r="D499" s="27" t="s">
        <v>1187</v>
      </c>
      <c r="E499" s="27" t="s">
        <v>8163</v>
      </c>
      <c r="F499" s="28">
        <v>10036</v>
      </c>
      <c r="G499" s="27">
        <v>259</v>
      </c>
      <c r="H499" s="27" t="s">
        <v>8087</v>
      </c>
      <c r="I499" s="28">
        <v>22000</v>
      </c>
      <c r="J499" s="27" t="s">
        <v>7407</v>
      </c>
      <c r="K499" s="34" t="s">
        <v>10758</v>
      </c>
      <c r="L499" s="27" t="s">
        <v>12089</v>
      </c>
      <c r="M499" s="27"/>
    </row>
    <row r="500" spans="1:13" ht="48">
      <c r="A500" s="27">
        <v>498</v>
      </c>
      <c r="B500" s="27" t="s">
        <v>12090</v>
      </c>
      <c r="C500" s="27" t="s">
        <v>12091</v>
      </c>
      <c r="D500" s="27" t="s">
        <v>1162</v>
      </c>
      <c r="E500" s="27">
        <v>1</v>
      </c>
      <c r="F500" s="28">
        <v>500</v>
      </c>
      <c r="G500" s="27">
        <v>219</v>
      </c>
      <c r="H500" s="27" t="s">
        <v>8087</v>
      </c>
      <c r="I500" s="28">
        <v>53000</v>
      </c>
      <c r="J500" s="27" t="s">
        <v>60</v>
      </c>
      <c r="K500" s="34" t="s">
        <v>10758</v>
      </c>
      <c r="L500" s="27" t="s">
        <v>7538</v>
      </c>
      <c r="M500" s="27"/>
    </row>
    <row r="501" spans="1:13" ht="72">
      <c r="A501" s="27">
        <v>499</v>
      </c>
      <c r="B501" s="27" t="s">
        <v>12092</v>
      </c>
      <c r="C501" s="27" t="s">
        <v>7406</v>
      </c>
      <c r="D501" s="27" t="s">
        <v>1187</v>
      </c>
      <c r="E501" s="27" t="s">
        <v>8163</v>
      </c>
      <c r="F501" s="28">
        <v>10036</v>
      </c>
      <c r="G501" s="27">
        <v>287</v>
      </c>
      <c r="H501" s="27" t="s">
        <v>8087</v>
      </c>
      <c r="I501" s="28">
        <v>24000</v>
      </c>
      <c r="J501" s="27" t="s">
        <v>60</v>
      </c>
      <c r="K501" s="34" t="s">
        <v>10758</v>
      </c>
      <c r="L501" s="27" t="s">
        <v>11548</v>
      </c>
      <c r="M501" s="27"/>
    </row>
    <row r="502" spans="1:13" ht="72">
      <c r="A502" s="27">
        <v>500</v>
      </c>
      <c r="B502" s="27" t="s">
        <v>12093</v>
      </c>
      <c r="C502" s="27" t="s">
        <v>12094</v>
      </c>
      <c r="D502" s="27" t="s">
        <v>1187</v>
      </c>
      <c r="E502" s="27">
        <v>1</v>
      </c>
      <c r="F502" s="28">
        <v>780</v>
      </c>
      <c r="G502" s="27">
        <v>115</v>
      </c>
      <c r="H502" s="27" t="s">
        <v>8076</v>
      </c>
      <c r="I502" s="28">
        <v>20000</v>
      </c>
      <c r="J502" s="27" t="s">
        <v>4935</v>
      </c>
      <c r="K502" s="34" t="s">
        <v>10758</v>
      </c>
      <c r="L502" s="27" t="s">
        <v>9748</v>
      </c>
      <c r="M502" s="27"/>
    </row>
    <row r="503" spans="1:13" ht="48">
      <c r="A503" s="27">
        <v>501</v>
      </c>
      <c r="B503" s="27" t="s">
        <v>12095</v>
      </c>
      <c r="C503" s="27" t="s">
        <v>12473</v>
      </c>
      <c r="D503" s="27" t="s">
        <v>1187</v>
      </c>
      <c r="E503" s="27">
        <v>1</v>
      </c>
      <c r="F503" s="28">
        <v>400</v>
      </c>
      <c r="G503" s="27">
        <v>212</v>
      </c>
      <c r="H503" s="27" t="s">
        <v>8076</v>
      </c>
      <c r="I503" s="28">
        <v>29000</v>
      </c>
      <c r="J503" s="27" t="s">
        <v>4935</v>
      </c>
      <c r="K503" s="34" t="s">
        <v>10758</v>
      </c>
      <c r="L503" s="27" t="s">
        <v>9748</v>
      </c>
      <c r="M503" s="27"/>
    </row>
    <row r="504" spans="1:13" ht="24">
      <c r="A504" s="27">
        <v>502</v>
      </c>
      <c r="B504" s="27" t="s">
        <v>12096</v>
      </c>
      <c r="C504" s="27" t="s">
        <v>2744</v>
      </c>
      <c r="D504" s="27" t="s">
        <v>1187</v>
      </c>
      <c r="E504" s="27" t="s">
        <v>8163</v>
      </c>
      <c r="F504" s="28">
        <v>4240</v>
      </c>
      <c r="G504" s="27">
        <v>210</v>
      </c>
      <c r="H504" s="27" t="s">
        <v>8076</v>
      </c>
      <c r="I504" s="28">
        <v>29000</v>
      </c>
      <c r="J504" s="27" t="s">
        <v>4935</v>
      </c>
      <c r="K504" s="34" t="s">
        <v>10758</v>
      </c>
      <c r="L504" s="27" t="s">
        <v>9748</v>
      </c>
      <c r="M504" s="27"/>
    </row>
    <row r="505" spans="1:13" ht="48">
      <c r="A505" s="27">
        <v>503</v>
      </c>
      <c r="B505" s="27" t="s">
        <v>12097</v>
      </c>
      <c r="C505" s="27" t="s">
        <v>12098</v>
      </c>
      <c r="D505" s="27" t="s">
        <v>1187</v>
      </c>
      <c r="E505" s="27">
        <v>1</v>
      </c>
      <c r="F505" s="28">
        <v>860</v>
      </c>
      <c r="G505" s="27">
        <v>132</v>
      </c>
      <c r="H505" s="27" t="s">
        <v>8076</v>
      </c>
      <c r="I505" s="28">
        <v>21000</v>
      </c>
      <c r="J505" s="27" t="s">
        <v>70</v>
      </c>
      <c r="K505" s="34" t="s">
        <v>10758</v>
      </c>
      <c r="L505" s="27" t="s">
        <v>3310</v>
      </c>
      <c r="M505" s="27"/>
    </row>
    <row r="506" spans="1:13" ht="72">
      <c r="A506" s="27">
        <v>504</v>
      </c>
      <c r="B506" s="27" t="s">
        <v>12099</v>
      </c>
      <c r="C506" s="27" t="s">
        <v>12100</v>
      </c>
      <c r="D506" s="27" t="s">
        <v>1187</v>
      </c>
      <c r="E506" s="27">
        <v>1</v>
      </c>
      <c r="F506" s="28">
        <v>580</v>
      </c>
      <c r="G506" s="27">
        <v>76</v>
      </c>
      <c r="H506" s="27" t="s">
        <v>8076</v>
      </c>
      <c r="I506" s="28">
        <v>15000</v>
      </c>
      <c r="J506" s="27" t="s">
        <v>4935</v>
      </c>
      <c r="K506" s="34" t="s">
        <v>10758</v>
      </c>
      <c r="L506" s="27" t="s">
        <v>9748</v>
      </c>
      <c r="M506" s="27"/>
    </row>
    <row r="507" spans="1:13" ht="48">
      <c r="A507" s="27">
        <v>505</v>
      </c>
      <c r="B507" s="27" t="s">
        <v>11037</v>
      </c>
      <c r="C507" s="27" t="s">
        <v>12473</v>
      </c>
      <c r="D507" s="27" t="s">
        <v>1187</v>
      </c>
      <c r="E507" s="27">
        <v>1</v>
      </c>
      <c r="F507" s="28">
        <v>400</v>
      </c>
      <c r="G507" s="27">
        <v>103</v>
      </c>
      <c r="H507" s="27" t="s">
        <v>8076</v>
      </c>
      <c r="I507" s="28">
        <v>17000</v>
      </c>
      <c r="J507" s="27" t="s">
        <v>4935</v>
      </c>
      <c r="K507" s="34" t="s">
        <v>10758</v>
      </c>
      <c r="L507" s="27" t="s">
        <v>9748</v>
      </c>
      <c r="M507" s="14"/>
    </row>
    <row r="508" spans="1:13" ht="36">
      <c r="A508" s="27">
        <v>506</v>
      </c>
      <c r="B508" s="27" t="s">
        <v>10512</v>
      </c>
      <c r="C508" s="27" t="s">
        <v>2744</v>
      </c>
      <c r="D508" s="27" t="s">
        <v>1187</v>
      </c>
      <c r="E508" s="27" t="s">
        <v>8163</v>
      </c>
      <c r="F508" s="28">
        <v>1000</v>
      </c>
      <c r="G508" s="28">
        <v>60</v>
      </c>
      <c r="H508" s="28" t="s">
        <v>8076</v>
      </c>
      <c r="I508" s="28">
        <v>12000</v>
      </c>
      <c r="J508" s="27" t="s">
        <v>4935</v>
      </c>
      <c r="K508" s="34" t="s">
        <v>10758</v>
      </c>
      <c r="L508" s="27" t="s">
        <v>11038</v>
      </c>
      <c r="M508" s="27" t="s">
        <v>11039</v>
      </c>
    </row>
    <row r="509" spans="1:13" ht="36">
      <c r="A509" s="27">
        <v>507</v>
      </c>
      <c r="B509" s="27" t="s">
        <v>4584</v>
      </c>
      <c r="C509" s="27" t="s">
        <v>2744</v>
      </c>
      <c r="D509" s="27" t="s">
        <v>1187</v>
      </c>
      <c r="E509" s="27" t="s">
        <v>8163</v>
      </c>
      <c r="F509" s="28">
        <v>2000</v>
      </c>
      <c r="G509" s="28">
        <v>16</v>
      </c>
      <c r="H509" s="28" t="s">
        <v>8076</v>
      </c>
      <c r="I509" s="28">
        <v>7000</v>
      </c>
      <c r="J509" s="27" t="s">
        <v>4935</v>
      </c>
      <c r="K509" s="34" t="s">
        <v>10758</v>
      </c>
      <c r="L509" s="27" t="s">
        <v>11038</v>
      </c>
      <c r="M509" s="27"/>
    </row>
    <row r="510" spans="1:13" ht="36">
      <c r="A510" s="27">
        <v>508</v>
      </c>
      <c r="B510" s="27" t="s">
        <v>12504</v>
      </c>
      <c r="C510" s="27" t="s">
        <v>2744</v>
      </c>
      <c r="D510" s="27" t="s">
        <v>1187</v>
      </c>
      <c r="E510" s="27" t="s">
        <v>8163</v>
      </c>
      <c r="F510" s="28">
        <v>2000</v>
      </c>
      <c r="G510" s="28">
        <v>40</v>
      </c>
      <c r="H510" s="28" t="s">
        <v>8076</v>
      </c>
      <c r="I510" s="28">
        <v>6000</v>
      </c>
      <c r="J510" s="27" t="s">
        <v>4935</v>
      </c>
      <c r="K510" s="34" t="s">
        <v>10758</v>
      </c>
      <c r="L510" s="27" t="s">
        <v>11038</v>
      </c>
      <c r="M510" s="27"/>
    </row>
    <row r="511" spans="1:13" ht="24">
      <c r="A511" s="27">
        <v>509</v>
      </c>
      <c r="B511" s="27" t="s">
        <v>10153</v>
      </c>
      <c r="C511" s="27" t="s">
        <v>2744</v>
      </c>
      <c r="D511" s="27" t="s">
        <v>1187</v>
      </c>
      <c r="E511" s="27" t="s">
        <v>8163</v>
      </c>
      <c r="F511" s="28">
        <v>3000</v>
      </c>
      <c r="G511" s="28">
        <v>76</v>
      </c>
      <c r="H511" s="28" t="s">
        <v>8076</v>
      </c>
      <c r="I511" s="28">
        <v>11000</v>
      </c>
      <c r="J511" s="27" t="s">
        <v>4935</v>
      </c>
      <c r="K511" s="34" t="s">
        <v>10758</v>
      </c>
      <c r="L511" s="27" t="s">
        <v>9748</v>
      </c>
      <c r="M511" s="27"/>
    </row>
    <row r="512" spans="1:13" ht="36">
      <c r="A512" s="27">
        <v>510</v>
      </c>
      <c r="B512" s="27" t="s">
        <v>11040</v>
      </c>
      <c r="C512" s="27" t="s">
        <v>11041</v>
      </c>
      <c r="D512" s="27" t="s">
        <v>1187</v>
      </c>
      <c r="E512" s="27">
        <v>1</v>
      </c>
      <c r="F512" s="28">
        <v>780</v>
      </c>
      <c r="G512" s="27">
        <v>96</v>
      </c>
      <c r="H512" s="28" t="s">
        <v>8076</v>
      </c>
      <c r="I512" s="28">
        <v>17000</v>
      </c>
      <c r="J512" s="27" t="s">
        <v>4935</v>
      </c>
      <c r="K512" s="34" t="s">
        <v>10758</v>
      </c>
      <c r="L512" s="27" t="s">
        <v>9748</v>
      </c>
      <c r="M512" s="27"/>
    </row>
    <row r="513" spans="1:13" ht="60">
      <c r="A513" s="27">
        <v>511</v>
      </c>
      <c r="B513" s="27" t="s">
        <v>11042</v>
      </c>
      <c r="C513" s="27" t="s">
        <v>11043</v>
      </c>
      <c r="D513" s="27" t="s">
        <v>1187</v>
      </c>
      <c r="E513" s="27">
        <v>1</v>
      </c>
      <c r="F513" s="28">
        <v>960</v>
      </c>
      <c r="G513" s="27">
        <v>211</v>
      </c>
      <c r="H513" s="27" t="s">
        <v>8087</v>
      </c>
      <c r="I513" s="28">
        <v>37000</v>
      </c>
      <c r="J513" s="27" t="s">
        <v>7407</v>
      </c>
      <c r="K513" s="34" t="s">
        <v>10758</v>
      </c>
      <c r="L513" s="27" t="s">
        <v>12790</v>
      </c>
      <c r="M513" s="27"/>
    </row>
    <row r="514" spans="1:13" ht="36">
      <c r="A514" s="27">
        <v>512</v>
      </c>
      <c r="B514" s="27" t="s">
        <v>9979</v>
      </c>
      <c r="C514" s="27" t="s">
        <v>12473</v>
      </c>
      <c r="D514" s="27" t="s">
        <v>1187</v>
      </c>
      <c r="E514" s="27" t="s">
        <v>8163</v>
      </c>
      <c r="F514" s="28">
        <v>2037</v>
      </c>
      <c r="G514" s="27">
        <v>144</v>
      </c>
      <c r="H514" s="27" t="s">
        <v>8076</v>
      </c>
      <c r="I514" s="28">
        <v>22000</v>
      </c>
      <c r="J514" s="27" t="s">
        <v>4935</v>
      </c>
      <c r="K514" s="34" t="s">
        <v>10758</v>
      </c>
      <c r="L514" s="27" t="s">
        <v>9748</v>
      </c>
      <c r="M514" s="27"/>
    </row>
    <row r="515" spans="1:13" ht="24">
      <c r="A515" s="27">
        <v>513</v>
      </c>
      <c r="B515" s="27" t="s">
        <v>3002</v>
      </c>
      <c r="C515" s="27" t="s">
        <v>2744</v>
      </c>
      <c r="D515" s="27" t="s">
        <v>1187</v>
      </c>
      <c r="E515" s="27" t="s">
        <v>8163</v>
      </c>
      <c r="F515" s="28">
        <v>1500</v>
      </c>
      <c r="G515" s="27">
        <v>88</v>
      </c>
      <c r="H515" s="27" t="s">
        <v>8076</v>
      </c>
      <c r="I515" s="28">
        <v>13000</v>
      </c>
      <c r="J515" s="27" t="s">
        <v>4935</v>
      </c>
      <c r="K515" s="34" t="s">
        <v>10758</v>
      </c>
      <c r="L515" s="27" t="s">
        <v>9748</v>
      </c>
      <c r="M515" s="27"/>
    </row>
    <row r="516" spans="1:13" ht="24">
      <c r="A516" s="27">
        <v>514</v>
      </c>
      <c r="B516" s="27" t="s">
        <v>10001</v>
      </c>
      <c r="C516" s="27" t="s">
        <v>10002</v>
      </c>
      <c r="D516" s="27" t="s">
        <v>1187</v>
      </c>
      <c r="E516" s="27">
        <v>1</v>
      </c>
      <c r="F516" s="28">
        <v>540</v>
      </c>
      <c r="G516" s="27">
        <v>191</v>
      </c>
      <c r="H516" s="27" t="s">
        <v>8076</v>
      </c>
      <c r="I516" s="28">
        <v>29000</v>
      </c>
      <c r="J516" s="27" t="s">
        <v>11251</v>
      </c>
      <c r="K516" s="34" t="s">
        <v>10758</v>
      </c>
      <c r="L516" s="27" t="s">
        <v>9748</v>
      </c>
      <c r="M516" s="27"/>
    </row>
    <row r="517" spans="1:13" ht="36">
      <c r="A517" s="27">
        <v>515</v>
      </c>
      <c r="B517" s="27" t="s">
        <v>11551</v>
      </c>
      <c r="C517" s="27" t="s">
        <v>2744</v>
      </c>
      <c r="D517" s="27" t="s">
        <v>1187</v>
      </c>
      <c r="E517" s="27" t="s">
        <v>8163</v>
      </c>
      <c r="F517" s="28">
        <v>1000</v>
      </c>
      <c r="G517" s="27">
        <v>204</v>
      </c>
      <c r="H517" s="27" t="s">
        <v>8076</v>
      </c>
      <c r="I517" s="28">
        <v>26000</v>
      </c>
      <c r="J517" s="27" t="s">
        <v>4935</v>
      </c>
      <c r="K517" s="34" t="s">
        <v>10758</v>
      </c>
      <c r="L517" s="27" t="s">
        <v>11038</v>
      </c>
      <c r="M517" s="27"/>
    </row>
    <row r="518" spans="1:13" ht="36">
      <c r="A518" s="27">
        <v>516</v>
      </c>
      <c r="B518" s="27" t="s">
        <v>9699</v>
      </c>
      <c r="C518" s="27" t="s">
        <v>2744</v>
      </c>
      <c r="D518" s="27" t="s">
        <v>1187</v>
      </c>
      <c r="E518" s="27">
        <v>1</v>
      </c>
      <c r="F518" s="28">
        <v>500</v>
      </c>
      <c r="G518" s="27">
        <v>240</v>
      </c>
      <c r="H518" s="27" t="s">
        <v>8076</v>
      </c>
      <c r="I518" s="28">
        <v>32000</v>
      </c>
      <c r="J518" s="27" t="s">
        <v>4935</v>
      </c>
      <c r="K518" s="34" t="s">
        <v>10758</v>
      </c>
      <c r="L518" s="27" t="s">
        <v>9748</v>
      </c>
      <c r="M518" s="27"/>
    </row>
    <row r="519" spans="1:13" ht="36">
      <c r="A519" s="27">
        <v>517</v>
      </c>
      <c r="B519" s="27" t="s">
        <v>6609</v>
      </c>
      <c r="C519" s="27" t="s">
        <v>2744</v>
      </c>
      <c r="D519" s="27" t="s">
        <v>1187</v>
      </c>
      <c r="E519" s="27" t="s">
        <v>8163</v>
      </c>
      <c r="F519" s="28">
        <v>1000</v>
      </c>
      <c r="G519" s="27">
        <v>320</v>
      </c>
      <c r="H519" s="27" t="s">
        <v>8076</v>
      </c>
      <c r="I519" s="28">
        <v>37000</v>
      </c>
      <c r="J519" s="27" t="s">
        <v>4935</v>
      </c>
      <c r="K519" s="34" t="s">
        <v>10758</v>
      </c>
      <c r="L519" s="27" t="s">
        <v>11038</v>
      </c>
      <c r="M519" s="27"/>
    </row>
    <row r="520" spans="1:13" ht="96">
      <c r="A520" s="27">
        <v>518</v>
      </c>
      <c r="B520" s="27" t="s">
        <v>9700</v>
      </c>
      <c r="C520" s="28" t="s">
        <v>8641</v>
      </c>
      <c r="D520" s="27" t="s">
        <v>1187</v>
      </c>
      <c r="E520" s="27">
        <v>1</v>
      </c>
      <c r="F520" s="28">
        <v>600</v>
      </c>
      <c r="G520" s="27">
        <v>536</v>
      </c>
      <c r="H520" s="27" t="s">
        <v>8087</v>
      </c>
      <c r="I520" s="28">
        <v>84000</v>
      </c>
      <c r="J520" s="27" t="s">
        <v>1193</v>
      </c>
      <c r="K520" s="34" t="s">
        <v>10758</v>
      </c>
      <c r="L520" s="27" t="s">
        <v>9748</v>
      </c>
      <c r="M520" s="27"/>
    </row>
    <row r="521" spans="1:13" ht="24">
      <c r="A521" s="27">
        <v>519</v>
      </c>
      <c r="B521" s="27" t="s">
        <v>8642</v>
      </c>
      <c r="C521" s="27" t="s">
        <v>8643</v>
      </c>
      <c r="D521" s="27" t="s">
        <v>1187</v>
      </c>
      <c r="E521" s="27">
        <v>1</v>
      </c>
      <c r="F521" s="28">
        <v>500</v>
      </c>
      <c r="G521" s="27">
        <v>263</v>
      </c>
      <c r="H521" s="27" t="s">
        <v>8087</v>
      </c>
      <c r="I521" s="28">
        <v>45000</v>
      </c>
      <c r="J521" s="27" t="s">
        <v>1193</v>
      </c>
      <c r="K521" s="34" t="s">
        <v>10758</v>
      </c>
      <c r="L521" s="27" t="s">
        <v>7538</v>
      </c>
      <c r="M521" s="27"/>
    </row>
    <row r="522" spans="1:13" ht="48">
      <c r="A522" s="27">
        <v>520</v>
      </c>
      <c r="B522" s="27" t="s">
        <v>11866</v>
      </c>
      <c r="C522" s="27" t="s">
        <v>11867</v>
      </c>
      <c r="D522" s="27" t="s">
        <v>1162</v>
      </c>
      <c r="E522" s="27">
        <v>1</v>
      </c>
      <c r="F522" s="28">
        <v>530</v>
      </c>
      <c r="G522" s="27">
        <v>455</v>
      </c>
      <c r="H522" s="27" t="s">
        <v>1228</v>
      </c>
      <c r="I522" s="28">
        <v>0</v>
      </c>
      <c r="J522" s="27" t="s">
        <v>2692</v>
      </c>
      <c r="K522" s="34" t="s">
        <v>10758</v>
      </c>
      <c r="L522" s="27" t="s">
        <v>7168</v>
      </c>
      <c r="M522" s="27"/>
    </row>
    <row r="523" spans="1:13" ht="48">
      <c r="A523" s="27">
        <v>521</v>
      </c>
      <c r="B523" s="27" t="s">
        <v>11868</v>
      </c>
      <c r="C523" s="27" t="s">
        <v>11869</v>
      </c>
      <c r="D523" s="27" t="s">
        <v>1187</v>
      </c>
      <c r="E523" s="27">
        <v>1</v>
      </c>
      <c r="F523" s="28">
        <v>960</v>
      </c>
      <c r="G523" s="27">
        <v>272</v>
      </c>
      <c r="H523" s="27" t="s">
        <v>8087</v>
      </c>
      <c r="I523" s="28">
        <v>46000</v>
      </c>
      <c r="J523" s="27" t="s">
        <v>1193</v>
      </c>
      <c r="K523" s="34" t="s">
        <v>10758</v>
      </c>
      <c r="L523" s="27" t="s">
        <v>9748</v>
      </c>
      <c r="M523" s="27"/>
    </row>
    <row r="524" spans="1:13" ht="24">
      <c r="A524" s="27">
        <v>522</v>
      </c>
      <c r="B524" s="27" t="s">
        <v>11870</v>
      </c>
      <c r="C524" s="27" t="s">
        <v>4974</v>
      </c>
      <c r="D524" s="27" t="s">
        <v>1187</v>
      </c>
      <c r="E524" s="27">
        <v>1</v>
      </c>
      <c r="F524" s="28">
        <v>860</v>
      </c>
      <c r="G524" s="27">
        <v>484</v>
      </c>
      <c r="H524" s="27" t="s">
        <v>8087</v>
      </c>
      <c r="I524" s="28">
        <v>70000</v>
      </c>
      <c r="J524" s="27" t="s">
        <v>70</v>
      </c>
      <c r="K524" s="34" t="s">
        <v>10758</v>
      </c>
      <c r="L524" s="27" t="s">
        <v>9748</v>
      </c>
      <c r="M524" s="27"/>
    </row>
    <row r="525" spans="1:13" ht="36">
      <c r="A525" s="27">
        <v>523</v>
      </c>
      <c r="B525" s="27" t="s">
        <v>11871</v>
      </c>
      <c r="C525" s="27" t="s">
        <v>11872</v>
      </c>
      <c r="D525" s="27" t="s">
        <v>1162</v>
      </c>
      <c r="E525" s="27">
        <v>1</v>
      </c>
      <c r="F525" s="28">
        <v>250</v>
      </c>
      <c r="G525" s="27">
        <v>224</v>
      </c>
      <c r="H525" s="27" t="s">
        <v>8087</v>
      </c>
      <c r="I525" s="28">
        <v>0</v>
      </c>
      <c r="J525" s="27" t="s">
        <v>60</v>
      </c>
      <c r="K525" s="34" t="s">
        <v>10758</v>
      </c>
      <c r="L525" s="27" t="s">
        <v>11873</v>
      </c>
      <c r="M525" s="14"/>
    </row>
    <row r="526" spans="1:13" ht="36">
      <c r="A526" s="27">
        <v>524</v>
      </c>
      <c r="B526" s="27" t="s">
        <v>11874</v>
      </c>
      <c r="C526" s="27" t="s">
        <v>2744</v>
      </c>
      <c r="D526" s="27" t="s">
        <v>1187</v>
      </c>
      <c r="E526" s="27">
        <v>1</v>
      </c>
      <c r="F526" s="28">
        <v>680</v>
      </c>
      <c r="G526" s="27">
        <v>224</v>
      </c>
      <c r="H526" s="27" t="s">
        <v>8076</v>
      </c>
      <c r="I526" s="28">
        <v>31000</v>
      </c>
      <c r="J526" s="27" t="s">
        <v>4935</v>
      </c>
      <c r="K526" s="34" t="s">
        <v>10758</v>
      </c>
      <c r="L526" s="27" t="s">
        <v>9748</v>
      </c>
      <c r="M526" s="27" t="s">
        <v>11875</v>
      </c>
    </row>
    <row r="527" spans="1:13" ht="36">
      <c r="A527" s="27">
        <v>525</v>
      </c>
      <c r="B527" s="27" t="s">
        <v>11876</v>
      </c>
      <c r="C527" s="27" t="s">
        <v>2744</v>
      </c>
      <c r="D527" s="27" t="s">
        <v>1187</v>
      </c>
      <c r="E527" s="27">
        <v>1</v>
      </c>
      <c r="F527" s="28">
        <v>1400</v>
      </c>
      <c r="G527" s="27">
        <v>36</v>
      </c>
      <c r="H527" s="27" t="s">
        <v>8076</v>
      </c>
      <c r="I527" s="28">
        <v>10000</v>
      </c>
      <c r="J527" s="27" t="s">
        <v>4935</v>
      </c>
      <c r="K527" s="34" t="s">
        <v>10758</v>
      </c>
      <c r="L527" s="27" t="s">
        <v>9748</v>
      </c>
      <c r="M527" s="27"/>
    </row>
    <row r="528" spans="1:13" ht="36">
      <c r="A528" s="27">
        <v>526</v>
      </c>
      <c r="B528" s="27" t="s">
        <v>12106</v>
      </c>
      <c r="C528" s="27" t="s">
        <v>2744</v>
      </c>
      <c r="D528" s="27" t="s">
        <v>1187</v>
      </c>
      <c r="E528" s="27">
        <v>1</v>
      </c>
      <c r="F528" s="28">
        <v>740</v>
      </c>
      <c r="G528" s="27">
        <v>64</v>
      </c>
      <c r="H528" s="27" t="s">
        <v>8076</v>
      </c>
      <c r="I528" s="28">
        <v>13000</v>
      </c>
      <c r="J528" s="27" t="s">
        <v>4935</v>
      </c>
      <c r="K528" s="34" t="s">
        <v>10758</v>
      </c>
      <c r="L528" s="27" t="s">
        <v>9748</v>
      </c>
      <c r="M528" s="27"/>
    </row>
    <row r="529" spans="1:13" ht="24">
      <c r="A529" s="27">
        <v>527</v>
      </c>
      <c r="B529" s="27" t="s">
        <v>12107</v>
      </c>
      <c r="C529" s="27" t="s">
        <v>2744</v>
      </c>
      <c r="D529" s="27" t="s">
        <v>1187</v>
      </c>
      <c r="E529" s="27" t="s">
        <v>8163</v>
      </c>
      <c r="F529" s="28">
        <v>940</v>
      </c>
      <c r="G529" s="27">
        <v>84</v>
      </c>
      <c r="H529" s="27" t="s">
        <v>8076</v>
      </c>
      <c r="I529" s="28">
        <v>15000</v>
      </c>
      <c r="J529" s="27" t="s">
        <v>4935</v>
      </c>
      <c r="K529" s="34" t="s">
        <v>10758</v>
      </c>
      <c r="L529" s="27" t="s">
        <v>9748</v>
      </c>
      <c r="M529" s="27"/>
    </row>
    <row r="530" spans="1:13" ht="24">
      <c r="A530" s="27">
        <v>528</v>
      </c>
      <c r="B530" s="27" t="s">
        <v>12108</v>
      </c>
      <c r="C530" s="27" t="s">
        <v>2744</v>
      </c>
      <c r="D530" s="27" t="s">
        <v>1187</v>
      </c>
      <c r="E530" s="27">
        <v>1</v>
      </c>
      <c r="F530" s="28">
        <v>790</v>
      </c>
      <c r="G530" s="27">
        <v>108</v>
      </c>
      <c r="H530" s="27" t="s">
        <v>8076</v>
      </c>
      <c r="I530" s="28">
        <v>18000</v>
      </c>
      <c r="J530" s="27" t="s">
        <v>4935</v>
      </c>
      <c r="K530" s="34" t="s">
        <v>10758</v>
      </c>
      <c r="L530" s="27" t="s">
        <v>9748</v>
      </c>
      <c r="M530" s="27"/>
    </row>
    <row r="531" spans="1:13" ht="36">
      <c r="A531" s="27">
        <v>529</v>
      </c>
      <c r="B531" s="27" t="s">
        <v>1164</v>
      </c>
      <c r="C531" s="27" t="s">
        <v>2744</v>
      </c>
      <c r="D531" s="27" t="s">
        <v>1187</v>
      </c>
      <c r="E531" s="27" t="s">
        <v>8163</v>
      </c>
      <c r="F531" s="28">
        <v>2037</v>
      </c>
      <c r="G531" s="27">
        <v>76</v>
      </c>
      <c r="H531" s="27" t="s">
        <v>8076</v>
      </c>
      <c r="I531" s="28">
        <v>12000</v>
      </c>
      <c r="J531" s="27" t="s">
        <v>4935</v>
      </c>
      <c r="K531" s="34" t="s">
        <v>10758</v>
      </c>
      <c r="L531" s="27" t="s">
        <v>12109</v>
      </c>
      <c r="M531" s="27"/>
    </row>
    <row r="532" spans="1:13" ht="60">
      <c r="A532" s="27">
        <v>530</v>
      </c>
      <c r="B532" s="27" t="s">
        <v>12110</v>
      </c>
      <c r="C532" s="28" t="s">
        <v>12111</v>
      </c>
      <c r="D532" s="27" t="s">
        <v>1162</v>
      </c>
      <c r="E532" s="27">
        <v>1</v>
      </c>
      <c r="F532" s="28">
        <v>500</v>
      </c>
      <c r="G532" s="27">
        <v>160</v>
      </c>
      <c r="H532" s="27" t="s">
        <v>8087</v>
      </c>
      <c r="I532" s="28">
        <v>41000</v>
      </c>
      <c r="J532" s="27" t="s">
        <v>36</v>
      </c>
      <c r="K532" s="34" t="s">
        <v>10758</v>
      </c>
      <c r="L532" s="27" t="s">
        <v>9974</v>
      </c>
      <c r="M532" s="27"/>
    </row>
    <row r="533" spans="1:13" ht="48">
      <c r="A533" s="27">
        <v>531</v>
      </c>
      <c r="B533" s="27" t="s">
        <v>12112</v>
      </c>
      <c r="C533" s="27" t="s">
        <v>12113</v>
      </c>
      <c r="D533" s="27" t="s">
        <v>1187</v>
      </c>
      <c r="E533" s="27" t="s">
        <v>8163</v>
      </c>
      <c r="F533" s="28">
        <v>1537</v>
      </c>
      <c r="G533" s="27">
        <v>316</v>
      </c>
      <c r="H533" s="27" t="s">
        <v>8076</v>
      </c>
      <c r="I533" s="28">
        <v>43000</v>
      </c>
      <c r="J533" s="27" t="s">
        <v>4935</v>
      </c>
      <c r="K533" s="34" t="s">
        <v>10758</v>
      </c>
      <c r="L533" s="27" t="s">
        <v>9748</v>
      </c>
      <c r="M533" s="27"/>
    </row>
    <row r="534" spans="1:13" ht="48">
      <c r="A534" s="27">
        <v>532</v>
      </c>
      <c r="B534" s="27" t="s">
        <v>8911</v>
      </c>
      <c r="C534" s="27" t="s">
        <v>2744</v>
      </c>
      <c r="D534" s="27" t="s">
        <v>1187</v>
      </c>
      <c r="E534" s="27" t="s">
        <v>8163</v>
      </c>
      <c r="F534" s="28">
        <v>536</v>
      </c>
      <c r="G534" s="27">
        <v>396</v>
      </c>
      <c r="H534" s="27" t="s">
        <v>8076</v>
      </c>
      <c r="I534" s="28">
        <v>50000</v>
      </c>
      <c r="J534" s="27" t="s">
        <v>4935</v>
      </c>
      <c r="K534" s="34" t="s">
        <v>10758</v>
      </c>
      <c r="L534" s="27" t="s">
        <v>9748</v>
      </c>
      <c r="M534" s="27"/>
    </row>
    <row r="535" spans="1:13" ht="24">
      <c r="A535" s="27">
        <v>533</v>
      </c>
      <c r="B535" s="27" t="s">
        <v>8912</v>
      </c>
      <c r="C535" s="135" t="s">
        <v>12114</v>
      </c>
      <c r="D535" s="27" t="s">
        <v>1187</v>
      </c>
      <c r="E535" s="27" t="s">
        <v>8163</v>
      </c>
      <c r="F535" s="28">
        <v>836</v>
      </c>
      <c r="G535" s="27">
        <v>260</v>
      </c>
      <c r="H535" s="27" t="s">
        <v>5624</v>
      </c>
      <c r="I535" s="28">
        <v>44000</v>
      </c>
      <c r="J535" s="27" t="s">
        <v>7407</v>
      </c>
      <c r="K535" s="34" t="s">
        <v>10758</v>
      </c>
      <c r="L535" s="27" t="s">
        <v>9748</v>
      </c>
      <c r="M535" s="27"/>
    </row>
    <row r="536" spans="1:13" ht="36">
      <c r="A536" s="27">
        <v>534</v>
      </c>
      <c r="B536" s="27" t="s">
        <v>12115</v>
      </c>
      <c r="C536" s="27" t="s">
        <v>12116</v>
      </c>
      <c r="D536" s="27" t="s">
        <v>1187</v>
      </c>
      <c r="E536" s="27">
        <v>1</v>
      </c>
      <c r="F536" s="28">
        <v>600</v>
      </c>
      <c r="G536" s="27">
        <v>244</v>
      </c>
      <c r="H536" s="27" t="s">
        <v>8087</v>
      </c>
      <c r="I536" s="28">
        <v>42000</v>
      </c>
      <c r="J536" s="27" t="s">
        <v>1193</v>
      </c>
      <c r="K536" s="34" t="s">
        <v>10758</v>
      </c>
      <c r="L536" s="27" t="s">
        <v>9748</v>
      </c>
      <c r="M536" s="27"/>
    </row>
    <row r="537" spans="1:13" ht="48">
      <c r="A537" s="27">
        <v>535</v>
      </c>
      <c r="B537" s="27" t="s">
        <v>12117</v>
      </c>
      <c r="C537" s="27" t="s">
        <v>12118</v>
      </c>
      <c r="D537" s="27" t="s">
        <v>1187</v>
      </c>
      <c r="E537" s="27">
        <v>1</v>
      </c>
      <c r="F537" s="28">
        <v>1200</v>
      </c>
      <c r="G537" s="27">
        <v>436</v>
      </c>
      <c r="H537" s="27" t="s">
        <v>8087</v>
      </c>
      <c r="I537" s="28">
        <v>69000</v>
      </c>
      <c r="J537" s="27" t="s">
        <v>1193</v>
      </c>
      <c r="K537" s="34" t="s">
        <v>10758</v>
      </c>
      <c r="L537" s="27" t="s">
        <v>9748</v>
      </c>
      <c r="M537" s="27"/>
    </row>
    <row r="538" spans="1:13" ht="24">
      <c r="A538" s="27">
        <v>536</v>
      </c>
      <c r="B538" s="27" t="s">
        <v>12119</v>
      </c>
      <c r="C538" s="27" t="s">
        <v>2744</v>
      </c>
      <c r="D538" s="27" t="s">
        <v>1187</v>
      </c>
      <c r="E538" s="27" t="s">
        <v>8163</v>
      </c>
      <c r="F538" s="28">
        <v>550</v>
      </c>
      <c r="G538" s="27">
        <v>552</v>
      </c>
      <c r="H538" s="27" t="s">
        <v>8087</v>
      </c>
      <c r="I538" s="28">
        <v>81000</v>
      </c>
      <c r="J538" s="27" t="s">
        <v>4935</v>
      </c>
      <c r="K538" s="34" t="s">
        <v>10758</v>
      </c>
      <c r="L538" s="27" t="s">
        <v>9748</v>
      </c>
      <c r="M538" s="14"/>
    </row>
    <row r="539" spans="1:13" ht="60">
      <c r="A539" s="27">
        <v>537</v>
      </c>
      <c r="B539" s="27" t="s">
        <v>12121</v>
      </c>
      <c r="C539" s="27" t="s">
        <v>12122</v>
      </c>
      <c r="D539" s="27" t="s">
        <v>1162</v>
      </c>
      <c r="E539" s="27">
        <v>1</v>
      </c>
      <c r="F539" s="28">
        <v>500</v>
      </c>
      <c r="G539" s="27">
        <v>492</v>
      </c>
      <c r="H539" s="27" t="s">
        <v>8087</v>
      </c>
      <c r="I539" s="28">
        <v>112000</v>
      </c>
      <c r="J539" s="27" t="s">
        <v>36</v>
      </c>
      <c r="K539" s="34" t="s">
        <v>10758</v>
      </c>
      <c r="L539" s="27" t="s">
        <v>12123</v>
      </c>
      <c r="M539" s="14"/>
    </row>
    <row r="540" spans="1:13" ht="48">
      <c r="A540" s="27">
        <v>538</v>
      </c>
      <c r="B540" s="27" t="s">
        <v>12124</v>
      </c>
      <c r="C540" s="27" t="s">
        <v>12125</v>
      </c>
      <c r="D540" s="27" t="s">
        <v>1162</v>
      </c>
      <c r="E540" s="27">
        <v>1</v>
      </c>
      <c r="F540" s="28">
        <v>500</v>
      </c>
      <c r="G540" s="27">
        <v>600</v>
      </c>
      <c r="H540" s="27" t="s">
        <v>8087</v>
      </c>
      <c r="I540" s="28">
        <v>0</v>
      </c>
      <c r="J540" s="27" t="s">
        <v>36</v>
      </c>
      <c r="K540" s="34" t="s">
        <v>10758</v>
      </c>
      <c r="L540" s="27" t="s">
        <v>9974</v>
      </c>
      <c r="M540" s="27" t="s">
        <v>12126</v>
      </c>
    </row>
    <row r="541" spans="1:13" ht="48">
      <c r="A541" s="27">
        <v>539</v>
      </c>
      <c r="B541" s="27" t="s">
        <v>12127</v>
      </c>
      <c r="C541" s="27" t="s">
        <v>12128</v>
      </c>
      <c r="D541" s="27" t="s">
        <v>1187</v>
      </c>
      <c r="E541" s="27">
        <v>3</v>
      </c>
      <c r="F541" s="28">
        <v>1030</v>
      </c>
      <c r="G541" s="27">
        <v>856</v>
      </c>
      <c r="H541" s="27" t="s">
        <v>8087</v>
      </c>
      <c r="I541" s="28">
        <v>166000</v>
      </c>
      <c r="J541" s="27" t="s">
        <v>12129</v>
      </c>
      <c r="K541" s="34" t="s">
        <v>10758</v>
      </c>
      <c r="L541" s="27" t="s">
        <v>12130</v>
      </c>
      <c r="M541" s="27"/>
    </row>
    <row r="542" spans="1:13" ht="48">
      <c r="A542" s="27">
        <v>540</v>
      </c>
      <c r="B542" s="27" t="s">
        <v>12131</v>
      </c>
      <c r="C542" s="27" t="s">
        <v>12128</v>
      </c>
      <c r="D542" s="27" t="s">
        <v>1187</v>
      </c>
      <c r="E542" s="27">
        <v>3</v>
      </c>
      <c r="F542" s="28">
        <v>1030</v>
      </c>
      <c r="G542" s="27">
        <v>572</v>
      </c>
      <c r="H542" s="27" t="s">
        <v>8087</v>
      </c>
      <c r="I542" s="28">
        <v>102000</v>
      </c>
      <c r="J542" s="27" t="s">
        <v>12129</v>
      </c>
      <c r="K542" s="34" t="s">
        <v>10758</v>
      </c>
      <c r="L542" s="27" t="s">
        <v>12130</v>
      </c>
      <c r="M542" s="27"/>
    </row>
    <row r="543" spans="1:13" ht="36">
      <c r="A543" s="27">
        <v>541</v>
      </c>
      <c r="B543" s="27" t="s">
        <v>12132</v>
      </c>
      <c r="C543" s="27" t="s">
        <v>12133</v>
      </c>
      <c r="D543" s="27" t="s">
        <v>1162</v>
      </c>
      <c r="E543" s="27">
        <v>1</v>
      </c>
      <c r="F543" s="28">
        <v>600</v>
      </c>
      <c r="G543" s="27">
        <v>268</v>
      </c>
      <c r="H543" s="27" t="s">
        <v>8087</v>
      </c>
      <c r="I543" s="28">
        <v>0</v>
      </c>
      <c r="J543" s="27" t="s">
        <v>70</v>
      </c>
      <c r="K543" s="34" t="s">
        <v>10758</v>
      </c>
      <c r="L543" s="27" t="s">
        <v>12134</v>
      </c>
      <c r="M543" s="27"/>
    </row>
    <row r="544" spans="1:13" ht="48">
      <c r="A544" s="27">
        <v>542</v>
      </c>
      <c r="B544" s="27" t="s">
        <v>12135</v>
      </c>
      <c r="C544" s="27" t="s">
        <v>12136</v>
      </c>
      <c r="D544" s="27" t="s">
        <v>1162</v>
      </c>
      <c r="E544" s="27">
        <v>1</v>
      </c>
      <c r="F544" s="28">
        <v>500</v>
      </c>
      <c r="G544" s="27">
        <v>328</v>
      </c>
      <c r="H544" s="27" t="s">
        <v>8087</v>
      </c>
      <c r="I544" s="28">
        <v>0</v>
      </c>
      <c r="J544" s="27" t="s">
        <v>7407</v>
      </c>
      <c r="K544" s="34" t="s">
        <v>10758</v>
      </c>
      <c r="L544" s="27" t="s">
        <v>9974</v>
      </c>
      <c r="M544" s="27"/>
    </row>
    <row r="545" spans="1:16" ht="36">
      <c r="A545" s="27">
        <v>543</v>
      </c>
      <c r="B545" s="27" t="s">
        <v>12137</v>
      </c>
      <c r="C545" s="27" t="s">
        <v>12138</v>
      </c>
      <c r="D545" s="27" t="s">
        <v>1187</v>
      </c>
      <c r="E545" s="27">
        <v>1</v>
      </c>
      <c r="F545" s="28">
        <v>490</v>
      </c>
      <c r="G545" s="27">
        <v>256</v>
      </c>
      <c r="H545" s="27" t="s">
        <v>8087</v>
      </c>
      <c r="I545" s="28">
        <v>44000</v>
      </c>
      <c r="J545" s="27" t="s">
        <v>7407</v>
      </c>
      <c r="K545" s="34" t="s">
        <v>10758</v>
      </c>
      <c r="L545" s="27" t="s">
        <v>8982</v>
      </c>
      <c r="M545" s="27"/>
      <c r="P545" s="21" t="s">
        <v>12120</v>
      </c>
    </row>
    <row r="546" spans="1:16" ht="48">
      <c r="A546" s="27">
        <v>544</v>
      </c>
      <c r="B546" s="27" t="s">
        <v>12139</v>
      </c>
      <c r="C546" s="27" t="s">
        <v>12140</v>
      </c>
      <c r="D546" s="27" t="s">
        <v>1187</v>
      </c>
      <c r="E546" s="27">
        <v>1</v>
      </c>
      <c r="F546" s="28">
        <v>1300</v>
      </c>
      <c r="G546" s="27">
        <v>220</v>
      </c>
      <c r="H546" s="27" t="s">
        <v>8087</v>
      </c>
      <c r="I546" s="28">
        <v>28000</v>
      </c>
      <c r="J546" s="27" t="s">
        <v>12141</v>
      </c>
      <c r="K546" s="34" t="s">
        <v>10758</v>
      </c>
      <c r="L546" s="27" t="s">
        <v>11038</v>
      </c>
      <c r="M546" s="27"/>
      <c r="N546" s="22"/>
      <c r="O546" s="22"/>
      <c r="P546" s="22" t="e">
        <f>SUM(#REF!)</f>
        <v>#REF!</v>
      </c>
    </row>
    <row r="547" spans="1:16" ht="36">
      <c r="A547" s="27">
        <v>545</v>
      </c>
      <c r="B547" s="27" t="s">
        <v>12509</v>
      </c>
      <c r="C547" s="27" t="s">
        <v>2744</v>
      </c>
      <c r="D547" s="27" t="s">
        <v>1187</v>
      </c>
      <c r="E547" s="27" t="s">
        <v>8163</v>
      </c>
      <c r="F547" s="28">
        <v>1000</v>
      </c>
      <c r="G547" s="27">
        <v>184</v>
      </c>
      <c r="H547" s="27" t="s">
        <v>8076</v>
      </c>
      <c r="I547" s="28">
        <v>30000</v>
      </c>
      <c r="J547" s="27" t="s">
        <v>4935</v>
      </c>
      <c r="K547" s="34" t="s">
        <v>10758</v>
      </c>
      <c r="L547" s="27" t="s">
        <v>11038</v>
      </c>
      <c r="M547" s="27"/>
    </row>
    <row r="548" spans="1:16" ht="36">
      <c r="A548" s="27">
        <v>546</v>
      </c>
      <c r="B548" s="27" t="s">
        <v>12508</v>
      </c>
      <c r="C548" s="27" t="s">
        <v>2744</v>
      </c>
      <c r="D548" s="27" t="s">
        <v>1187</v>
      </c>
      <c r="E548" s="27" t="s">
        <v>8163</v>
      </c>
      <c r="F548" s="28">
        <v>2000</v>
      </c>
      <c r="G548" s="27">
        <v>52</v>
      </c>
      <c r="H548" s="27" t="s">
        <v>8076</v>
      </c>
      <c r="I548" s="28">
        <v>12000</v>
      </c>
      <c r="J548" s="27" t="s">
        <v>4935</v>
      </c>
      <c r="K548" s="34" t="s">
        <v>10758</v>
      </c>
      <c r="L548" s="27" t="s">
        <v>11038</v>
      </c>
      <c r="M548" s="27"/>
      <c r="P548" s="21" t="e">
        <f>P546/169595453*100</f>
        <v>#REF!</v>
      </c>
    </row>
    <row r="549" spans="1:16" ht="36">
      <c r="A549" s="27">
        <v>547</v>
      </c>
      <c r="B549" s="27" t="s">
        <v>10511</v>
      </c>
      <c r="C549" s="27" t="s">
        <v>2744</v>
      </c>
      <c r="D549" s="27" t="s">
        <v>1187</v>
      </c>
      <c r="E549" s="27" t="s">
        <v>8163</v>
      </c>
      <c r="F549" s="28">
        <v>1000</v>
      </c>
      <c r="G549" s="27">
        <v>56</v>
      </c>
      <c r="H549" s="27" t="s">
        <v>8076</v>
      </c>
      <c r="I549" s="28">
        <v>10000</v>
      </c>
      <c r="J549" s="27" t="s">
        <v>4935</v>
      </c>
      <c r="K549" s="34" t="s">
        <v>10758</v>
      </c>
      <c r="L549" s="27" t="s">
        <v>11038</v>
      </c>
      <c r="M549" s="27"/>
    </row>
    <row r="550" spans="1:16" ht="36">
      <c r="A550" s="27">
        <v>548</v>
      </c>
      <c r="B550" s="27" t="s">
        <v>12142</v>
      </c>
      <c r="C550" s="27" t="s">
        <v>2744</v>
      </c>
      <c r="D550" s="27" t="s">
        <v>1187</v>
      </c>
      <c r="E550" s="27" t="s">
        <v>8163</v>
      </c>
      <c r="F550" s="28">
        <v>1000</v>
      </c>
      <c r="G550" s="27">
        <v>184</v>
      </c>
      <c r="H550" s="27" t="s">
        <v>8076</v>
      </c>
      <c r="I550" s="28">
        <v>30000</v>
      </c>
      <c r="J550" s="27" t="s">
        <v>4935</v>
      </c>
      <c r="K550" s="34" t="s">
        <v>10758</v>
      </c>
      <c r="L550" s="27" t="s">
        <v>11038</v>
      </c>
      <c r="M550" s="27"/>
    </row>
    <row r="551" spans="1:16" ht="24">
      <c r="A551" s="27">
        <v>549</v>
      </c>
      <c r="B551" s="27" t="s">
        <v>12143</v>
      </c>
      <c r="C551" s="27" t="s">
        <v>2744</v>
      </c>
      <c r="D551" s="27" t="s">
        <v>1187</v>
      </c>
      <c r="E551" s="27">
        <v>1</v>
      </c>
      <c r="F551" s="28">
        <v>1500</v>
      </c>
      <c r="G551" s="27">
        <v>32</v>
      </c>
      <c r="H551" s="27" t="s">
        <v>8076</v>
      </c>
      <c r="I551" s="28">
        <v>9000</v>
      </c>
      <c r="J551" s="27" t="s">
        <v>4935</v>
      </c>
      <c r="K551" s="34" t="s">
        <v>10758</v>
      </c>
      <c r="L551" s="27" t="s">
        <v>12166</v>
      </c>
      <c r="M551" s="27"/>
    </row>
    <row r="552" spans="1:16" ht="48">
      <c r="A552" s="27">
        <v>550</v>
      </c>
      <c r="B552" s="27" t="s">
        <v>11893</v>
      </c>
      <c r="C552" s="27" t="s">
        <v>10036</v>
      </c>
      <c r="D552" s="27" t="s">
        <v>1162</v>
      </c>
      <c r="E552" s="27">
        <v>1</v>
      </c>
      <c r="F552" s="28">
        <v>330</v>
      </c>
      <c r="G552" s="27">
        <v>140</v>
      </c>
      <c r="H552" s="27" t="s">
        <v>8076</v>
      </c>
      <c r="I552" s="28">
        <v>0</v>
      </c>
      <c r="J552" s="27" t="s">
        <v>10037</v>
      </c>
      <c r="K552" s="34" t="s">
        <v>10758</v>
      </c>
      <c r="L552" s="27" t="s">
        <v>12166</v>
      </c>
      <c r="M552" s="14"/>
    </row>
    <row r="553" spans="1:16" ht="36">
      <c r="A553" s="27">
        <v>551</v>
      </c>
      <c r="B553" s="27" t="s">
        <v>12144</v>
      </c>
      <c r="C553" s="27" t="s">
        <v>7560</v>
      </c>
      <c r="D553" s="27" t="s">
        <v>1187</v>
      </c>
      <c r="E553" s="27">
        <v>1</v>
      </c>
      <c r="F553" s="28">
        <v>630</v>
      </c>
      <c r="G553" s="27">
        <v>264</v>
      </c>
      <c r="H553" s="27" t="s">
        <v>8087</v>
      </c>
      <c r="I553" s="28">
        <v>47000</v>
      </c>
      <c r="J553" s="27" t="s">
        <v>1193</v>
      </c>
      <c r="K553" s="34" t="s">
        <v>7561</v>
      </c>
      <c r="L553" s="27" t="s">
        <v>12166</v>
      </c>
      <c r="M553" s="27" t="s">
        <v>7562</v>
      </c>
    </row>
    <row r="554" spans="1:16" ht="72">
      <c r="A554" s="27">
        <v>552</v>
      </c>
      <c r="B554" s="27" t="s">
        <v>8674</v>
      </c>
      <c r="C554" s="27" t="s">
        <v>8675</v>
      </c>
      <c r="D554" s="27" t="s">
        <v>1162</v>
      </c>
      <c r="E554" s="27">
        <v>1</v>
      </c>
      <c r="F554" s="28">
        <v>300</v>
      </c>
      <c r="G554" s="27">
        <v>396</v>
      </c>
      <c r="H554" s="27" t="s">
        <v>8087</v>
      </c>
      <c r="I554" s="28">
        <v>0</v>
      </c>
      <c r="J554" s="27" t="s">
        <v>36</v>
      </c>
      <c r="K554" s="34" t="s">
        <v>7561</v>
      </c>
      <c r="L554" s="27" t="s">
        <v>8676</v>
      </c>
      <c r="M554" s="27"/>
    </row>
    <row r="555" spans="1:16" ht="36">
      <c r="A555" s="27">
        <v>553</v>
      </c>
      <c r="B555" s="27" t="s">
        <v>11894</v>
      </c>
      <c r="C555" s="27" t="s">
        <v>11895</v>
      </c>
      <c r="D555" s="27" t="s">
        <v>1187</v>
      </c>
      <c r="E555" s="27">
        <v>1</v>
      </c>
      <c r="F555" s="28">
        <v>560</v>
      </c>
      <c r="G555" s="27">
        <v>244</v>
      </c>
      <c r="H555" s="27" t="s">
        <v>8087</v>
      </c>
      <c r="I555" s="28">
        <v>42000</v>
      </c>
      <c r="J555" s="27" t="s">
        <v>70</v>
      </c>
      <c r="K555" s="34" t="s">
        <v>7561</v>
      </c>
      <c r="L555" s="27" t="s">
        <v>12166</v>
      </c>
      <c r="M555" s="27"/>
    </row>
    <row r="556" spans="1:16" ht="48">
      <c r="A556" s="27">
        <v>554</v>
      </c>
      <c r="B556" s="27" t="s">
        <v>10843</v>
      </c>
      <c r="C556" s="27" t="s">
        <v>10844</v>
      </c>
      <c r="D556" s="27" t="s">
        <v>1162</v>
      </c>
      <c r="E556" s="27">
        <v>1</v>
      </c>
      <c r="F556" s="28">
        <v>600</v>
      </c>
      <c r="G556" s="27">
        <v>452</v>
      </c>
      <c r="H556" s="27" t="s">
        <v>8087</v>
      </c>
      <c r="I556" s="28">
        <v>0</v>
      </c>
      <c r="J556" s="27" t="s">
        <v>36</v>
      </c>
      <c r="K556" s="34" t="s">
        <v>7561</v>
      </c>
      <c r="L556" s="27" t="s">
        <v>9974</v>
      </c>
      <c r="M556" s="14"/>
    </row>
    <row r="557" spans="1:16" ht="48">
      <c r="A557" s="27">
        <v>555</v>
      </c>
      <c r="B557" s="27" t="s">
        <v>10845</v>
      </c>
      <c r="C557" s="27" t="s">
        <v>3011</v>
      </c>
      <c r="D557" s="27" t="s">
        <v>7240</v>
      </c>
      <c r="E557" s="27" t="s">
        <v>8163</v>
      </c>
      <c r="F557" s="28">
        <v>2000</v>
      </c>
      <c r="G557" s="27">
        <v>72</v>
      </c>
      <c r="H557" s="27" t="s">
        <v>3449</v>
      </c>
      <c r="I557" s="28">
        <v>7000</v>
      </c>
      <c r="J557" s="27"/>
      <c r="K557" s="34" t="s">
        <v>7561</v>
      </c>
      <c r="L557" s="27" t="s">
        <v>11038</v>
      </c>
      <c r="M557" s="27" t="s">
        <v>10846</v>
      </c>
    </row>
    <row r="558" spans="1:16" ht="36">
      <c r="A558" s="27">
        <v>556</v>
      </c>
      <c r="B558" s="27" t="s">
        <v>7249</v>
      </c>
      <c r="C558" s="27" t="s">
        <v>2744</v>
      </c>
      <c r="D558" s="27" t="s">
        <v>1187</v>
      </c>
      <c r="E558" s="27" t="s">
        <v>8163</v>
      </c>
      <c r="F558" s="28">
        <v>2000</v>
      </c>
      <c r="G558" s="27">
        <v>80</v>
      </c>
      <c r="H558" s="27" t="s">
        <v>8076</v>
      </c>
      <c r="I558" s="28">
        <v>12000</v>
      </c>
      <c r="J558" s="27" t="s">
        <v>4935</v>
      </c>
      <c r="K558" s="34" t="s">
        <v>7561</v>
      </c>
      <c r="L558" s="27" t="s">
        <v>11038</v>
      </c>
      <c r="M558" s="27"/>
    </row>
    <row r="559" spans="1:16" ht="36">
      <c r="A559" s="27">
        <v>557</v>
      </c>
      <c r="B559" s="27" t="s">
        <v>10153</v>
      </c>
      <c r="C559" s="27" t="s">
        <v>2744</v>
      </c>
      <c r="D559" s="27" t="s">
        <v>1187</v>
      </c>
      <c r="E559" s="27" t="s">
        <v>8163</v>
      </c>
      <c r="F559" s="28">
        <v>1000</v>
      </c>
      <c r="G559" s="27">
        <v>76</v>
      </c>
      <c r="H559" s="27" t="s">
        <v>8076</v>
      </c>
      <c r="I559" s="28">
        <v>11000</v>
      </c>
      <c r="J559" s="27" t="s">
        <v>4935</v>
      </c>
      <c r="K559" s="34" t="s">
        <v>7561</v>
      </c>
      <c r="L559" s="27" t="s">
        <v>11038</v>
      </c>
      <c r="M559" s="27"/>
    </row>
    <row r="560" spans="1:16" ht="36">
      <c r="A560" s="27">
        <v>558</v>
      </c>
      <c r="B560" s="27" t="s">
        <v>12509</v>
      </c>
      <c r="C560" s="27" t="s">
        <v>2744</v>
      </c>
      <c r="D560" s="27" t="s">
        <v>1187</v>
      </c>
      <c r="E560" s="27" t="s">
        <v>8163</v>
      </c>
      <c r="F560" s="28">
        <v>2000</v>
      </c>
      <c r="G560" s="27">
        <v>184</v>
      </c>
      <c r="H560" s="27" t="s">
        <v>8076</v>
      </c>
      <c r="I560" s="28">
        <v>30000</v>
      </c>
      <c r="J560" s="27" t="s">
        <v>4935</v>
      </c>
      <c r="K560" s="34" t="s">
        <v>7561</v>
      </c>
      <c r="L560" s="27" t="s">
        <v>11038</v>
      </c>
      <c r="M560" s="27"/>
    </row>
    <row r="561" spans="1:17" ht="36">
      <c r="A561" s="27">
        <v>559</v>
      </c>
      <c r="B561" s="27" t="s">
        <v>10847</v>
      </c>
      <c r="C561" s="27" t="s">
        <v>2744</v>
      </c>
      <c r="D561" s="27" t="s">
        <v>1187</v>
      </c>
      <c r="E561" s="27" t="s">
        <v>8163</v>
      </c>
      <c r="F561" s="28">
        <v>2000</v>
      </c>
      <c r="G561" s="27">
        <v>212</v>
      </c>
      <c r="H561" s="27" t="s">
        <v>8076</v>
      </c>
      <c r="I561" s="28">
        <v>29000</v>
      </c>
      <c r="J561" s="27" t="s">
        <v>4935</v>
      </c>
      <c r="K561" s="34" t="s">
        <v>7561</v>
      </c>
      <c r="L561" s="27" t="s">
        <v>11038</v>
      </c>
      <c r="M561" s="27"/>
    </row>
    <row r="562" spans="1:17" ht="48">
      <c r="A562" s="27">
        <v>560</v>
      </c>
      <c r="B562" s="27" t="s">
        <v>10848</v>
      </c>
      <c r="C562" s="27" t="s">
        <v>2744</v>
      </c>
      <c r="D562" s="27" t="s">
        <v>1187</v>
      </c>
      <c r="E562" s="27">
        <v>1</v>
      </c>
      <c r="F562" s="28">
        <v>1000</v>
      </c>
      <c r="G562" s="27">
        <v>52</v>
      </c>
      <c r="H562" s="27" t="s">
        <v>8076</v>
      </c>
      <c r="I562" s="28">
        <v>11000</v>
      </c>
      <c r="J562" s="27" t="s">
        <v>4935</v>
      </c>
      <c r="K562" s="34" t="s">
        <v>7561</v>
      </c>
      <c r="L562" s="27" t="s">
        <v>8915</v>
      </c>
      <c r="M562" s="27"/>
    </row>
    <row r="563" spans="1:17" ht="24">
      <c r="A563" s="27">
        <v>561</v>
      </c>
      <c r="B563" s="27" t="s">
        <v>10849</v>
      </c>
      <c r="C563" s="27" t="s">
        <v>2744</v>
      </c>
      <c r="D563" s="27" t="s">
        <v>1187</v>
      </c>
      <c r="E563" s="27">
        <v>1</v>
      </c>
      <c r="F563" s="28">
        <v>1000</v>
      </c>
      <c r="G563" s="27">
        <v>104</v>
      </c>
      <c r="H563" s="27" t="s">
        <v>8076</v>
      </c>
      <c r="I563" s="28">
        <v>17000</v>
      </c>
      <c r="J563" s="27" t="s">
        <v>4935</v>
      </c>
      <c r="K563" s="34" t="s">
        <v>7561</v>
      </c>
      <c r="L563" s="27" t="s">
        <v>12166</v>
      </c>
      <c r="M563" s="27"/>
      <c r="N563" s="35"/>
      <c r="O563" s="35"/>
      <c r="P563" s="35"/>
      <c r="Q563" s="35"/>
    </row>
    <row r="564" spans="1:17" ht="48">
      <c r="A564" s="27">
        <v>562</v>
      </c>
      <c r="B564" s="27" t="s">
        <v>11916</v>
      </c>
      <c r="C564" s="27" t="s">
        <v>11917</v>
      </c>
      <c r="D564" s="27" t="s">
        <v>1162</v>
      </c>
      <c r="E564" s="27">
        <v>1</v>
      </c>
      <c r="F564" s="28">
        <v>700</v>
      </c>
      <c r="G564" s="27">
        <v>208</v>
      </c>
      <c r="H564" s="27" t="s">
        <v>8087</v>
      </c>
      <c r="I564" s="28">
        <v>71000</v>
      </c>
      <c r="J564" s="27" t="s">
        <v>1193</v>
      </c>
      <c r="K564" s="34" t="s">
        <v>7561</v>
      </c>
      <c r="L564" s="27" t="s">
        <v>11918</v>
      </c>
      <c r="M564" s="27"/>
    </row>
    <row r="565" spans="1:17" ht="24">
      <c r="A565" s="27">
        <v>563</v>
      </c>
      <c r="B565" s="27" t="s">
        <v>11919</v>
      </c>
      <c r="C565" s="27" t="s">
        <v>9775</v>
      </c>
      <c r="D565" s="27" t="s">
        <v>1187</v>
      </c>
      <c r="E565" s="27">
        <v>1</v>
      </c>
      <c r="F565" s="28">
        <v>700</v>
      </c>
      <c r="G565" s="27">
        <v>432</v>
      </c>
      <c r="H565" s="27" t="s">
        <v>8087</v>
      </c>
      <c r="I565" s="28">
        <v>69000</v>
      </c>
      <c r="J565" s="27" t="s">
        <v>1193</v>
      </c>
      <c r="K565" s="34" t="s">
        <v>7561</v>
      </c>
      <c r="L565" s="27" t="s">
        <v>12166</v>
      </c>
      <c r="M565" s="27"/>
    </row>
    <row r="566" spans="1:17" ht="36">
      <c r="A566" s="27">
        <v>564</v>
      </c>
      <c r="B566" s="27" t="s">
        <v>10850</v>
      </c>
      <c r="C566" s="27" t="s">
        <v>2744</v>
      </c>
      <c r="D566" s="27" t="s">
        <v>1187</v>
      </c>
      <c r="E566" s="27">
        <v>1</v>
      </c>
      <c r="F566" s="28">
        <v>500</v>
      </c>
      <c r="G566" s="27">
        <v>456</v>
      </c>
      <c r="H566" s="27" t="s">
        <v>8087</v>
      </c>
      <c r="I566" s="28">
        <v>68000</v>
      </c>
      <c r="J566" s="27" t="s">
        <v>4935</v>
      </c>
      <c r="K566" s="34" t="s">
        <v>7561</v>
      </c>
      <c r="L566" s="27" t="s">
        <v>12166</v>
      </c>
      <c r="M566" s="27"/>
    </row>
    <row r="567" spans="1:17" ht="48">
      <c r="A567" s="27">
        <v>565</v>
      </c>
      <c r="B567" s="27" t="s">
        <v>10851</v>
      </c>
      <c r="C567" s="27" t="s">
        <v>10123</v>
      </c>
      <c r="D567" s="27" t="s">
        <v>4473</v>
      </c>
      <c r="E567" s="27">
        <v>3</v>
      </c>
      <c r="F567" s="28">
        <v>1500</v>
      </c>
      <c r="G567" s="27">
        <v>778</v>
      </c>
      <c r="H567" s="27" t="s">
        <v>2161</v>
      </c>
      <c r="I567" s="28">
        <v>0</v>
      </c>
      <c r="J567" s="27" t="s">
        <v>1193</v>
      </c>
      <c r="K567" s="34" t="s">
        <v>7561</v>
      </c>
      <c r="L567" s="27" t="s">
        <v>8915</v>
      </c>
      <c r="M567" s="14"/>
    </row>
    <row r="568" spans="1:17" ht="48">
      <c r="A568" s="27">
        <v>566</v>
      </c>
      <c r="B568" s="27" t="s">
        <v>10553</v>
      </c>
      <c r="C568" s="27" t="s">
        <v>10554</v>
      </c>
      <c r="D568" s="27" t="s">
        <v>1187</v>
      </c>
      <c r="E568" s="27">
        <v>1</v>
      </c>
      <c r="F568" s="28">
        <v>500</v>
      </c>
      <c r="G568" s="28">
        <v>168</v>
      </c>
      <c r="H568" s="28" t="s">
        <v>8087</v>
      </c>
      <c r="I568" s="28">
        <v>31000</v>
      </c>
      <c r="J568" s="27" t="s">
        <v>60</v>
      </c>
      <c r="K568" s="34" t="s">
        <v>7561</v>
      </c>
      <c r="L568" s="27" t="s">
        <v>9084</v>
      </c>
      <c r="M568" s="27" t="s">
        <v>10555</v>
      </c>
    </row>
    <row r="569" spans="1:17" ht="60">
      <c r="A569" s="27">
        <v>567</v>
      </c>
      <c r="B569" s="27" t="s">
        <v>10556</v>
      </c>
      <c r="C569" s="27" t="s">
        <v>2744</v>
      </c>
      <c r="D569" s="27" t="s">
        <v>1187</v>
      </c>
      <c r="E569" s="27">
        <v>1</v>
      </c>
      <c r="F569" s="28">
        <v>550</v>
      </c>
      <c r="G569" s="28">
        <v>84</v>
      </c>
      <c r="H569" s="28" t="s">
        <v>8076</v>
      </c>
      <c r="I569" s="28">
        <v>15000</v>
      </c>
      <c r="J569" s="14" t="s">
        <v>4935</v>
      </c>
      <c r="K569" s="34" t="s">
        <v>7561</v>
      </c>
      <c r="L569" s="27" t="s">
        <v>9084</v>
      </c>
      <c r="M569" s="27"/>
    </row>
    <row r="570" spans="1:17" ht="36">
      <c r="A570" s="27">
        <v>568</v>
      </c>
      <c r="B570" s="27" t="s">
        <v>10557</v>
      </c>
      <c r="C570" s="27" t="s">
        <v>2744</v>
      </c>
      <c r="D570" s="27" t="s">
        <v>1187</v>
      </c>
      <c r="E570" s="27" t="s">
        <v>8163</v>
      </c>
      <c r="F570" s="28">
        <v>1037</v>
      </c>
      <c r="G570" s="28">
        <v>136</v>
      </c>
      <c r="H570" s="28" t="s">
        <v>8076</v>
      </c>
      <c r="I570" s="28">
        <v>21000</v>
      </c>
      <c r="J570" s="27" t="s">
        <v>4935</v>
      </c>
      <c r="K570" s="34" t="s">
        <v>7561</v>
      </c>
      <c r="L570" s="27" t="s">
        <v>9084</v>
      </c>
      <c r="M570" s="27"/>
    </row>
    <row r="571" spans="1:17" ht="36">
      <c r="A571" s="27">
        <v>569</v>
      </c>
      <c r="B571" s="27" t="s">
        <v>10558</v>
      </c>
      <c r="C571" s="27" t="s">
        <v>10559</v>
      </c>
      <c r="D571" s="27" t="s">
        <v>1162</v>
      </c>
      <c r="E571" s="27">
        <v>1</v>
      </c>
      <c r="F571" s="28">
        <v>1000</v>
      </c>
      <c r="G571" s="28">
        <v>204</v>
      </c>
      <c r="H571" s="28" t="s">
        <v>8087</v>
      </c>
      <c r="I571" s="28">
        <v>0</v>
      </c>
      <c r="J571" s="27" t="s">
        <v>1193</v>
      </c>
      <c r="K571" s="34" t="s">
        <v>7561</v>
      </c>
      <c r="L571" s="27" t="s">
        <v>12816</v>
      </c>
      <c r="M571" s="27"/>
    </row>
    <row r="572" spans="1:17" ht="36">
      <c r="A572" s="27">
        <v>570</v>
      </c>
      <c r="B572" s="27" t="s">
        <v>12817</v>
      </c>
      <c r="C572" s="27" t="s">
        <v>12818</v>
      </c>
      <c r="D572" s="27" t="s">
        <v>1187</v>
      </c>
      <c r="E572" s="27">
        <v>1</v>
      </c>
      <c r="F572" s="28">
        <v>550</v>
      </c>
      <c r="G572" s="28">
        <v>344</v>
      </c>
      <c r="H572" s="28" t="s">
        <v>8087</v>
      </c>
      <c r="I572" s="28">
        <v>56000</v>
      </c>
      <c r="J572" s="27" t="s">
        <v>36</v>
      </c>
      <c r="K572" s="34" t="s">
        <v>7561</v>
      </c>
      <c r="L572" s="27" t="s">
        <v>9084</v>
      </c>
      <c r="M572" s="27"/>
    </row>
    <row r="573" spans="1:17" ht="36">
      <c r="A573" s="27">
        <v>571</v>
      </c>
      <c r="B573" s="27" t="s">
        <v>12819</v>
      </c>
      <c r="C573" s="27" t="s">
        <v>12820</v>
      </c>
      <c r="D573" s="27" t="s">
        <v>1162</v>
      </c>
      <c r="E573" s="27">
        <v>1</v>
      </c>
      <c r="F573" s="28">
        <v>2030</v>
      </c>
      <c r="G573" s="28">
        <v>256</v>
      </c>
      <c r="H573" s="28" t="s">
        <v>8087</v>
      </c>
      <c r="I573" s="28">
        <v>0</v>
      </c>
      <c r="J573" s="27" t="s">
        <v>12129</v>
      </c>
      <c r="K573" s="34" t="s">
        <v>7561</v>
      </c>
      <c r="L573" s="27" t="s">
        <v>12821</v>
      </c>
      <c r="M573" s="27"/>
    </row>
    <row r="574" spans="1:17" ht="48">
      <c r="A574" s="27">
        <v>572</v>
      </c>
      <c r="B574" s="27" t="s">
        <v>12822</v>
      </c>
      <c r="C574" s="27" t="s">
        <v>2744</v>
      </c>
      <c r="D574" s="27" t="s">
        <v>1187</v>
      </c>
      <c r="E574" s="27" t="s">
        <v>8163</v>
      </c>
      <c r="F574" s="28">
        <v>500</v>
      </c>
      <c r="G574" s="28">
        <v>308</v>
      </c>
      <c r="H574" s="28" t="s">
        <v>8087</v>
      </c>
      <c r="I574" s="28">
        <v>48000</v>
      </c>
      <c r="J574" s="27" t="s">
        <v>4935</v>
      </c>
      <c r="K574" s="34" t="s">
        <v>7561</v>
      </c>
      <c r="L574" s="27" t="s">
        <v>9084</v>
      </c>
      <c r="M574" s="27"/>
      <c r="N574" s="28"/>
      <c r="O574" s="28"/>
      <c r="P574" s="28"/>
    </row>
    <row r="575" spans="1:17" ht="24">
      <c r="A575" s="27">
        <v>573</v>
      </c>
      <c r="B575" s="27" t="s">
        <v>12823</v>
      </c>
      <c r="C575" s="27" t="s">
        <v>2744</v>
      </c>
      <c r="D575" s="27" t="s">
        <v>1187</v>
      </c>
      <c r="E575" s="27">
        <v>1</v>
      </c>
      <c r="F575" s="28">
        <v>450</v>
      </c>
      <c r="G575" s="28">
        <v>308</v>
      </c>
      <c r="H575" s="28" t="s">
        <v>8076</v>
      </c>
      <c r="I575" s="28">
        <v>40000</v>
      </c>
      <c r="J575" s="27" t="s">
        <v>4935</v>
      </c>
      <c r="K575" s="34" t="s">
        <v>7561</v>
      </c>
      <c r="L575" s="27" t="s">
        <v>9084</v>
      </c>
      <c r="M575" s="27"/>
    </row>
    <row r="576" spans="1:17" ht="36">
      <c r="A576" s="27">
        <v>574</v>
      </c>
      <c r="B576" s="27" t="s">
        <v>12933</v>
      </c>
      <c r="C576" s="27" t="s">
        <v>12934</v>
      </c>
      <c r="D576" s="27" t="s">
        <v>1187</v>
      </c>
      <c r="E576" s="27">
        <v>1</v>
      </c>
      <c r="F576" s="28">
        <v>500</v>
      </c>
      <c r="G576" s="28">
        <v>708</v>
      </c>
      <c r="H576" s="28" t="s">
        <v>8087</v>
      </c>
      <c r="I576" s="28">
        <v>141000</v>
      </c>
      <c r="J576" s="26" t="s">
        <v>12129</v>
      </c>
      <c r="K576" s="34" t="s">
        <v>7561</v>
      </c>
      <c r="L576" s="27" t="s">
        <v>12821</v>
      </c>
      <c r="M576" s="27"/>
    </row>
    <row r="577" spans="1:13" ht="48">
      <c r="A577" s="27">
        <v>575</v>
      </c>
      <c r="B577" s="27" t="s">
        <v>12935</v>
      </c>
      <c r="C577" s="27" t="s">
        <v>11602</v>
      </c>
      <c r="D577" s="27" t="s">
        <v>1162</v>
      </c>
      <c r="E577" s="27">
        <v>1</v>
      </c>
      <c r="F577" s="28">
        <v>1000</v>
      </c>
      <c r="G577" s="28">
        <v>548</v>
      </c>
      <c r="H577" s="28" t="s">
        <v>8087</v>
      </c>
      <c r="I577" s="28">
        <v>0</v>
      </c>
      <c r="J577" s="27" t="s">
        <v>1193</v>
      </c>
      <c r="K577" s="34" t="s">
        <v>7561</v>
      </c>
      <c r="L577" s="27" t="s">
        <v>9974</v>
      </c>
      <c r="M577" s="27"/>
    </row>
    <row r="578" spans="1:13" ht="72">
      <c r="A578" s="27">
        <v>576</v>
      </c>
      <c r="B578" s="27" t="s">
        <v>11603</v>
      </c>
      <c r="C578" s="27" t="s">
        <v>11604</v>
      </c>
      <c r="D578" s="27" t="s">
        <v>1187</v>
      </c>
      <c r="E578" s="27">
        <v>1</v>
      </c>
      <c r="F578" s="28">
        <v>850</v>
      </c>
      <c r="G578" s="28">
        <v>332</v>
      </c>
      <c r="H578" s="28" t="s">
        <v>2161</v>
      </c>
      <c r="I578" s="28">
        <v>72000</v>
      </c>
      <c r="J578" s="27" t="s">
        <v>70</v>
      </c>
      <c r="K578" s="34" t="s">
        <v>7561</v>
      </c>
      <c r="L578" s="27" t="s">
        <v>9084</v>
      </c>
      <c r="M578" s="27"/>
    </row>
    <row r="579" spans="1:13" ht="36">
      <c r="A579" s="27">
        <v>577</v>
      </c>
      <c r="B579" s="27" t="s">
        <v>11605</v>
      </c>
      <c r="C579" s="27" t="s">
        <v>11606</v>
      </c>
      <c r="D579" s="27" t="s">
        <v>1162</v>
      </c>
      <c r="E579" s="27">
        <v>1</v>
      </c>
      <c r="F579" s="28">
        <v>530</v>
      </c>
      <c r="G579" s="28">
        <v>204</v>
      </c>
      <c r="H579" s="28" t="s">
        <v>3703</v>
      </c>
      <c r="I579" s="28">
        <v>0</v>
      </c>
      <c r="J579" s="27" t="s">
        <v>12129</v>
      </c>
      <c r="K579" s="34" t="s">
        <v>7561</v>
      </c>
      <c r="L579" s="27" t="s">
        <v>12821</v>
      </c>
      <c r="M579" s="14"/>
    </row>
    <row r="580" spans="1:13" ht="36">
      <c r="A580" s="27">
        <v>578</v>
      </c>
      <c r="B580" s="27" t="s">
        <v>11607</v>
      </c>
      <c r="C580" s="27" t="s">
        <v>3011</v>
      </c>
      <c r="D580" s="27" t="s">
        <v>1162</v>
      </c>
      <c r="E580" s="27">
        <v>1</v>
      </c>
      <c r="F580" s="28">
        <v>724</v>
      </c>
      <c r="G580" s="28">
        <v>232</v>
      </c>
      <c r="H580" s="28" t="s">
        <v>12524</v>
      </c>
      <c r="I580" s="28">
        <v>0</v>
      </c>
      <c r="J580" s="27" t="s">
        <v>70</v>
      </c>
      <c r="K580" s="34" t="s">
        <v>7561</v>
      </c>
      <c r="L580" s="27" t="s">
        <v>11608</v>
      </c>
      <c r="M580" s="27" t="s">
        <v>11609</v>
      </c>
    </row>
    <row r="581" spans="1:13" ht="24">
      <c r="A581" s="27">
        <v>579</v>
      </c>
      <c r="B581" s="27" t="s">
        <v>11610</v>
      </c>
      <c r="C581" s="27" t="s">
        <v>3011</v>
      </c>
      <c r="D581" s="27" t="s">
        <v>1162</v>
      </c>
      <c r="E581" s="27">
        <v>1</v>
      </c>
      <c r="F581" s="28">
        <v>523</v>
      </c>
      <c r="G581" s="28">
        <v>244</v>
      </c>
      <c r="H581" s="28" t="s">
        <v>12524</v>
      </c>
      <c r="I581" s="28">
        <v>0</v>
      </c>
      <c r="J581" s="27" t="s">
        <v>70</v>
      </c>
      <c r="K581" s="34" t="s">
        <v>7561</v>
      </c>
      <c r="L581" s="27" t="s">
        <v>11608</v>
      </c>
      <c r="M581" s="27"/>
    </row>
    <row r="582" spans="1:13" ht="24">
      <c r="A582" s="27">
        <v>580</v>
      </c>
      <c r="B582" s="27" t="s">
        <v>11611</v>
      </c>
      <c r="C582" s="27" t="s">
        <v>3011</v>
      </c>
      <c r="D582" s="27" t="s">
        <v>1162</v>
      </c>
      <c r="E582" s="27">
        <v>1</v>
      </c>
      <c r="F582" s="28">
        <v>1024</v>
      </c>
      <c r="G582" s="28">
        <v>204</v>
      </c>
      <c r="H582" s="28" t="s">
        <v>12524</v>
      </c>
      <c r="I582" s="28">
        <v>0</v>
      </c>
      <c r="J582" s="27" t="s">
        <v>70</v>
      </c>
      <c r="K582" s="34" t="s">
        <v>7561</v>
      </c>
      <c r="L582" s="27" t="s">
        <v>11608</v>
      </c>
      <c r="M582" s="27"/>
    </row>
    <row r="583" spans="1:13" ht="36">
      <c r="A583" s="27">
        <v>581</v>
      </c>
      <c r="B583" s="27" t="s">
        <v>11612</v>
      </c>
      <c r="C583" s="27" t="s">
        <v>2744</v>
      </c>
      <c r="D583" s="27" t="s">
        <v>1162</v>
      </c>
      <c r="E583" s="27">
        <v>1</v>
      </c>
      <c r="F583" s="28">
        <v>3021</v>
      </c>
      <c r="G583" s="28">
        <v>160</v>
      </c>
      <c r="H583" s="28" t="s">
        <v>8076</v>
      </c>
      <c r="I583" s="28">
        <v>23000</v>
      </c>
      <c r="J583" s="27" t="s">
        <v>4935</v>
      </c>
      <c r="K583" s="34" t="s">
        <v>7561</v>
      </c>
      <c r="L583" s="27" t="s">
        <v>11613</v>
      </c>
      <c r="M583" s="27"/>
    </row>
    <row r="584" spans="1:13" ht="48">
      <c r="A584" s="27">
        <v>582</v>
      </c>
      <c r="B584" s="27" t="s">
        <v>10532</v>
      </c>
      <c r="C584" s="27" t="s">
        <v>10533</v>
      </c>
      <c r="D584" s="27" t="s">
        <v>1187</v>
      </c>
      <c r="E584" s="27" t="s">
        <v>8163</v>
      </c>
      <c r="F584" s="28">
        <v>29600</v>
      </c>
      <c r="G584" s="28">
        <v>212</v>
      </c>
      <c r="H584" s="28" t="s">
        <v>8076</v>
      </c>
      <c r="I584" s="28">
        <v>27000</v>
      </c>
      <c r="J584" s="27" t="s">
        <v>7407</v>
      </c>
      <c r="K584" s="34" t="s">
        <v>7561</v>
      </c>
      <c r="L584" s="27" t="s">
        <v>11613</v>
      </c>
      <c r="M584" s="14"/>
    </row>
    <row r="585" spans="1:13" ht="48">
      <c r="A585" s="27">
        <v>583</v>
      </c>
      <c r="B585" s="27" t="s">
        <v>12804</v>
      </c>
      <c r="C585" s="27" t="s">
        <v>12805</v>
      </c>
      <c r="D585" s="27" t="s">
        <v>1162</v>
      </c>
      <c r="E585" s="27">
        <v>1</v>
      </c>
      <c r="F585" s="28">
        <v>2200</v>
      </c>
      <c r="G585" s="28">
        <v>384</v>
      </c>
      <c r="H585" s="28" t="s">
        <v>2161</v>
      </c>
      <c r="I585" s="28">
        <v>0</v>
      </c>
      <c r="J585" s="27" t="s">
        <v>1193</v>
      </c>
      <c r="K585" s="34" t="s">
        <v>9451</v>
      </c>
      <c r="L585" s="27" t="s">
        <v>9974</v>
      </c>
      <c r="M585" s="27" t="s">
        <v>12544</v>
      </c>
    </row>
    <row r="586" spans="1:13" ht="36">
      <c r="A586" s="27">
        <v>584</v>
      </c>
      <c r="B586" s="27" t="s">
        <v>12545</v>
      </c>
      <c r="C586" s="27" t="s">
        <v>2744</v>
      </c>
      <c r="D586" s="27" t="s">
        <v>1187</v>
      </c>
      <c r="E586" s="27" t="s">
        <v>8163</v>
      </c>
      <c r="F586" s="28">
        <v>537</v>
      </c>
      <c r="G586" s="28">
        <v>524</v>
      </c>
      <c r="H586" s="28" t="s">
        <v>8087</v>
      </c>
      <c r="I586" s="28">
        <v>78000</v>
      </c>
      <c r="J586" s="27" t="s">
        <v>4935</v>
      </c>
      <c r="K586" s="34" t="s">
        <v>9451</v>
      </c>
      <c r="L586" s="27" t="s">
        <v>9084</v>
      </c>
      <c r="M586" s="27"/>
    </row>
    <row r="587" spans="1:13" ht="24">
      <c r="A587" s="27">
        <v>585</v>
      </c>
      <c r="B587" s="27" t="s">
        <v>11066</v>
      </c>
      <c r="C587" s="27" t="s">
        <v>11067</v>
      </c>
      <c r="D587" s="27" t="s">
        <v>1187</v>
      </c>
      <c r="E587" s="27">
        <v>1</v>
      </c>
      <c r="F587" s="28">
        <v>850</v>
      </c>
      <c r="G587" s="28">
        <v>164</v>
      </c>
      <c r="H587" s="28" t="s">
        <v>8076</v>
      </c>
      <c r="I587" s="28">
        <v>30000</v>
      </c>
      <c r="J587" s="27" t="s">
        <v>60</v>
      </c>
      <c r="K587" s="34" t="s">
        <v>9451</v>
      </c>
      <c r="L587" s="27" t="s">
        <v>9084</v>
      </c>
      <c r="M587" s="27"/>
    </row>
    <row r="588" spans="1:13" ht="48">
      <c r="A588" s="27">
        <v>586</v>
      </c>
      <c r="B588" s="27" t="s">
        <v>11068</v>
      </c>
      <c r="C588" s="27" t="s">
        <v>11069</v>
      </c>
      <c r="D588" s="27" t="s">
        <v>11070</v>
      </c>
      <c r="E588" s="27" t="s">
        <v>8163</v>
      </c>
      <c r="F588" s="28">
        <v>14250</v>
      </c>
      <c r="G588" s="28">
        <v>108</v>
      </c>
      <c r="H588" s="28" t="s">
        <v>5624</v>
      </c>
      <c r="I588" s="28">
        <v>0</v>
      </c>
      <c r="J588" s="27" t="s">
        <v>12454</v>
      </c>
      <c r="K588" s="34" t="s">
        <v>9451</v>
      </c>
      <c r="L588" s="27" t="s">
        <v>11608</v>
      </c>
      <c r="M588" s="27"/>
    </row>
    <row r="589" spans="1:13" ht="24">
      <c r="A589" s="27">
        <v>587</v>
      </c>
      <c r="B589" s="27" t="s">
        <v>11071</v>
      </c>
      <c r="C589" s="27" t="s">
        <v>2744</v>
      </c>
      <c r="D589" s="27" t="s">
        <v>1187</v>
      </c>
      <c r="E589" s="27">
        <v>1</v>
      </c>
      <c r="F589" s="28">
        <v>800</v>
      </c>
      <c r="G589" s="28">
        <v>240</v>
      </c>
      <c r="H589" s="28" t="s">
        <v>5624</v>
      </c>
      <c r="I589" s="28">
        <v>41000</v>
      </c>
      <c r="J589" s="27" t="s">
        <v>4935</v>
      </c>
      <c r="K589" s="34" t="s">
        <v>9451</v>
      </c>
      <c r="L589" s="27" t="s">
        <v>9084</v>
      </c>
      <c r="M589" s="27"/>
    </row>
    <row r="590" spans="1:13" ht="60">
      <c r="A590" s="27">
        <v>588</v>
      </c>
      <c r="B590" s="27" t="s">
        <v>11072</v>
      </c>
      <c r="C590" s="27" t="s">
        <v>10533</v>
      </c>
      <c r="D590" s="27" t="s">
        <v>11070</v>
      </c>
      <c r="E590" s="27">
        <v>1</v>
      </c>
      <c r="F590" s="28">
        <v>14250</v>
      </c>
      <c r="G590" s="28">
        <v>188</v>
      </c>
      <c r="H590" s="28" t="s">
        <v>5624</v>
      </c>
      <c r="I590" s="28">
        <v>0</v>
      </c>
      <c r="J590" s="27" t="s">
        <v>7407</v>
      </c>
      <c r="K590" s="34" t="s">
        <v>9451</v>
      </c>
      <c r="L590" s="27" t="s">
        <v>11608</v>
      </c>
      <c r="M590" s="27"/>
    </row>
    <row r="591" spans="1:13" ht="36">
      <c r="A591" s="27">
        <v>589</v>
      </c>
      <c r="B591" s="27" t="s">
        <v>11073</v>
      </c>
      <c r="C591" s="27" t="s">
        <v>10533</v>
      </c>
      <c r="D591" s="27" t="s">
        <v>1187</v>
      </c>
      <c r="E591" s="27" t="s">
        <v>8163</v>
      </c>
      <c r="F591" s="28">
        <v>30000</v>
      </c>
      <c r="G591" s="28">
        <v>212</v>
      </c>
      <c r="H591" s="28" t="s">
        <v>8076</v>
      </c>
      <c r="I591" s="28">
        <v>27000</v>
      </c>
      <c r="J591" s="27" t="s">
        <v>7407</v>
      </c>
      <c r="K591" s="34" t="s">
        <v>9451</v>
      </c>
      <c r="L591" s="27" t="s">
        <v>11608</v>
      </c>
      <c r="M591" s="27"/>
    </row>
    <row r="592" spans="1:13" ht="24">
      <c r="A592" s="27">
        <v>590</v>
      </c>
      <c r="B592" s="27" t="s">
        <v>4539</v>
      </c>
      <c r="C592" s="27" t="s">
        <v>4540</v>
      </c>
      <c r="D592" s="27" t="s">
        <v>1187</v>
      </c>
      <c r="E592" s="27">
        <v>1</v>
      </c>
      <c r="F592" s="28">
        <v>760</v>
      </c>
      <c r="G592" s="28">
        <v>244</v>
      </c>
      <c r="H592" s="28" t="s">
        <v>8076</v>
      </c>
      <c r="I592" s="28">
        <v>35000</v>
      </c>
      <c r="J592" s="27" t="s">
        <v>4935</v>
      </c>
      <c r="K592" s="122">
        <v>40848</v>
      </c>
      <c r="L592" s="27" t="s">
        <v>9084</v>
      </c>
      <c r="M592" s="27"/>
    </row>
    <row r="593" spans="1:13" ht="24">
      <c r="A593" s="27">
        <v>591</v>
      </c>
      <c r="B593" s="27" t="s">
        <v>4541</v>
      </c>
      <c r="C593" s="27" t="s">
        <v>3011</v>
      </c>
      <c r="D593" s="27" t="s">
        <v>7240</v>
      </c>
      <c r="E593" s="27" t="s">
        <v>8163</v>
      </c>
      <c r="F593" s="28">
        <v>14250</v>
      </c>
      <c r="G593" s="28">
        <v>304</v>
      </c>
      <c r="H593" s="28" t="s">
        <v>5624</v>
      </c>
      <c r="I593" s="28">
        <v>0</v>
      </c>
      <c r="J593" s="27" t="s">
        <v>36</v>
      </c>
      <c r="K593" s="122">
        <v>40848</v>
      </c>
      <c r="L593" s="27" t="s">
        <v>11608</v>
      </c>
      <c r="M593" s="27"/>
    </row>
    <row r="594" spans="1:13" ht="36">
      <c r="A594" s="27">
        <v>592</v>
      </c>
      <c r="B594" s="27" t="s">
        <v>4542</v>
      </c>
      <c r="C594" s="27" t="s">
        <v>4543</v>
      </c>
      <c r="D594" s="27" t="s">
        <v>1162</v>
      </c>
      <c r="E594" s="27">
        <v>1</v>
      </c>
      <c r="F594" s="28">
        <v>500</v>
      </c>
      <c r="G594" s="28">
        <v>240</v>
      </c>
      <c r="H594" s="28" t="s">
        <v>8076</v>
      </c>
      <c r="I594" s="28">
        <v>110000</v>
      </c>
      <c r="J594" s="27" t="s">
        <v>70</v>
      </c>
      <c r="K594" s="34" t="s">
        <v>9451</v>
      </c>
      <c r="L594" s="27" t="s">
        <v>4544</v>
      </c>
      <c r="M594" s="27"/>
    </row>
    <row r="595" spans="1:13" ht="24">
      <c r="A595" s="27">
        <v>593</v>
      </c>
      <c r="B595" s="27" t="s">
        <v>4545</v>
      </c>
      <c r="C595" s="27" t="s">
        <v>3011</v>
      </c>
      <c r="D595" s="27" t="s">
        <v>7240</v>
      </c>
      <c r="E595" s="27" t="s">
        <v>8163</v>
      </c>
      <c r="F595" s="28">
        <v>14250</v>
      </c>
      <c r="G595" s="28">
        <v>48</v>
      </c>
      <c r="H595" s="28" t="s">
        <v>5624</v>
      </c>
      <c r="I595" s="28">
        <v>0</v>
      </c>
      <c r="J595" s="27" t="s">
        <v>36</v>
      </c>
      <c r="K595" s="34" t="s">
        <v>9451</v>
      </c>
      <c r="L595" s="27" t="s">
        <v>11608</v>
      </c>
      <c r="M595" s="27"/>
    </row>
    <row r="596" spans="1:13" ht="48">
      <c r="A596" s="27">
        <v>594</v>
      </c>
      <c r="B596" s="27" t="s">
        <v>4546</v>
      </c>
      <c r="C596" s="27" t="s">
        <v>4547</v>
      </c>
      <c r="D596" s="27" t="s">
        <v>1187</v>
      </c>
      <c r="E596" s="27">
        <v>1</v>
      </c>
      <c r="F596" s="28">
        <v>750</v>
      </c>
      <c r="G596" s="28">
        <v>124</v>
      </c>
      <c r="H596" s="28" t="s">
        <v>8076</v>
      </c>
      <c r="I596" s="28">
        <v>20000</v>
      </c>
      <c r="J596" s="27" t="s">
        <v>4935</v>
      </c>
      <c r="K596" s="34" t="s">
        <v>9451</v>
      </c>
      <c r="L596" s="27" t="s">
        <v>9084</v>
      </c>
      <c r="M596" s="27"/>
    </row>
    <row r="597" spans="1:13" ht="60">
      <c r="A597" s="27">
        <v>595</v>
      </c>
      <c r="B597" s="27" t="s">
        <v>4548</v>
      </c>
      <c r="C597" s="27" t="s">
        <v>3263</v>
      </c>
      <c r="D597" s="27" t="s">
        <v>7240</v>
      </c>
      <c r="E597" s="27" t="s">
        <v>8163</v>
      </c>
      <c r="F597" s="28">
        <v>14250</v>
      </c>
      <c r="G597" s="28">
        <v>96</v>
      </c>
      <c r="H597" s="28" t="s">
        <v>5624</v>
      </c>
      <c r="I597" s="28">
        <v>0</v>
      </c>
      <c r="J597" s="27" t="s">
        <v>7407</v>
      </c>
      <c r="K597" s="34" t="s">
        <v>9451</v>
      </c>
      <c r="L597" s="27" t="s">
        <v>11608</v>
      </c>
      <c r="M597" s="27"/>
    </row>
    <row r="598" spans="1:13" ht="36">
      <c r="A598" s="27">
        <v>596</v>
      </c>
      <c r="B598" s="27" t="s">
        <v>4549</v>
      </c>
      <c r="C598" s="27" t="s">
        <v>3263</v>
      </c>
      <c r="D598" s="27" t="s">
        <v>7240</v>
      </c>
      <c r="E598" s="27" t="s">
        <v>8163</v>
      </c>
      <c r="F598" s="28">
        <v>14250</v>
      </c>
      <c r="G598" s="27">
        <v>60</v>
      </c>
      <c r="H598" s="27" t="s">
        <v>5624</v>
      </c>
      <c r="I598" s="28">
        <v>0</v>
      </c>
      <c r="J598" s="27" t="s">
        <v>1193</v>
      </c>
      <c r="K598" s="34" t="s">
        <v>9451</v>
      </c>
      <c r="L598" s="27" t="s">
        <v>11608</v>
      </c>
      <c r="M598" s="14"/>
    </row>
    <row r="599" spans="1:13" ht="48">
      <c r="A599" s="27">
        <v>597</v>
      </c>
      <c r="B599" s="27" t="s">
        <v>4550</v>
      </c>
      <c r="C599" s="27" t="s">
        <v>4551</v>
      </c>
      <c r="D599" s="27" t="s">
        <v>1162</v>
      </c>
      <c r="E599" s="27">
        <v>1</v>
      </c>
      <c r="F599" s="28">
        <v>300</v>
      </c>
      <c r="G599" s="28">
        <v>52</v>
      </c>
      <c r="H599" s="28" t="s">
        <v>1604</v>
      </c>
      <c r="I599" s="28">
        <v>0</v>
      </c>
      <c r="J599" s="27" t="s">
        <v>4935</v>
      </c>
      <c r="K599" s="34" t="s">
        <v>9451</v>
      </c>
      <c r="L599" s="27" t="s">
        <v>8915</v>
      </c>
      <c r="M599" s="27" t="s">
        <v>5677</v>
      </c>
    </row>
    <row r="600" spans="1:13" ht="48">
      <c r="A600" s="27">
        <v>598</v>
      </c>
      <c r="B600" s="27" t="s">
        <v>9521</v>
      </c>
      <c r="C600" s="26" t="s">
        <v>9522</v>
      </c>
      <c r="D600" s="27" t="s">
        <v>1162</v>
      </c>
      <c r="E600" s="27">
        <v>1</v>
      </c>
      <c r="F600" s="28">
        <v>370</v>
      </c>
      <c r="G600" s="27">
        <v>615</v>
      </c>
      <c r="H600" s="27" t="s">
        <v>2161</v>
      </c>
      <c r="I600" s="28">
        <v>0</v>
      </c>
      <c r="J600" s="27" t="s">
        <v>1193</v>
      </c>
      <c r="K600" s="34" t="s">
        <v>9451</v>
      </c>
      <c r="L600" s="27" t="s">
        <v>9974</v>
      </c>
      <c r="M600" s="27"/>
    </row>
    <row r="601" spans="1:13" ht="36">
      <c r="A601" s="27">
        <v>599</v>
      </c>
      <c r="B601" s="27" t="s">
        <v>9523</v>
      </c>
      <c r="C601" s="27" t="s">
        <v>9524</v>
      </c>
      <c r="D601" s="27" t="s">
        <v>1162</v>
      </c>
      <c r="E601" s="27">
        <v>1</v>
      </c>
      <c r="F601" s="28">
        <v>500</v>
      </c>
      <c r="G601" s="27">
        <v>156</v>
      </c>
      <c r="H601" s="27" t="s">
        <v>8076</v>
      </c>
      <c r="I601" s="28">
        <v>32000</v>
      </c>
      <c r="J601" s="27" t="s">
        <v>36</v>
      </c>
      <c r="K601" s="34" t="s">
        <v>9451</v>
      </c>
      <c r="L601" s="27" t="s">
        <v>2191</v>
      </c>
      <c r="M601" s="27"/>
    </row>
    <row r="602" spans="1:13" ht="60">
      <c r="A602" s="27">
        <v>600</v>
      </c>
      <c r="B602" s="27" t="s">
        <v>9525</v>
      </c>
      <c r="C602" s="26" t="s">
        <v>9526</v>
      </c>
      <c r="D602" s="27" t="s">
        <v>1187</v>
      </c>
      <c r="E602" s="27">
        <v>1</v>
      </c>
      <c r="F602" s="28">
        <v>800</v>
      </c>
      <c r="G602" s="27">
        <v>172</v>
      </c>
      <c r="H602" s="27" t="s">
        <v>5624</v>
      </c>
      <c r="I602" s="28">
        <v>32000</v>
      </c>
      <c r="J602" s="27" t="s">
        <v>4935</v>
      </c>
      <c r="K602" s="34" t="s">
        <v>9451</v>
      </c>
      <c r="L602" s="27" t="s">
        <v>2191</v>
      </c>
      <c r="M602" s="27"/>
    </row>
    <row r="603" spans="1:13" ht="48">
      <c r="A603" s="27">
        <v>601</v>
      </c>
      <c r="B603" s="27" t="s">
        <v>7339</v>
      </c>
      <c r="C603" s="27" t="s">
        <v>7340</v>
      </c>
      <c r="D603" s="27" t="s">
        <v>1162</v>
      </c>
      <c r="E603" s="27">
        <v>1</v>
      </c>
      <c r="F603" s="28">
        <v>350</v>
      </c>
      <c r="G603" s="27">
        <v>240</v>
      </c>
      <c r="H603" s="27" t="s">
        <v>8076</v>
      </c>
      <c r="I603" s="28">
        <v>0</v>
      </c>
      <c r="J603" s="27" t="s">
        <v>70</v>
      </c>
      <c r="K603" s="34" t="s">
        <v>9451</v>
      </c>
      <c r="L603" s="27" t="s">
        <v>8915</v>
      </c>
      <c r="M603" s="27"/>
    </row>
    <row r="604" spans="1:13" ht="48">
      <c r="A604" s="27">
        <v>602</v>
      </c>
      <c r="B604" s="27" t="s">
        <v>7341</v>
      </c>
      <c r="C604" s="27" t="s">
        <v>7342</v>
      </c>
      <c r="D604" s="27" t="s">
        <v>1162</v>
      </c>
      <c r="E604" s="27">
        <v>1</v>
      </c>
      <c r="F604" s="28">
        <v>800</v>
      </c>
      <c r="G604" s="27">
        <v>196</v>
      </c>
      <c r="H604" s="27" t="s">
        <v>8076</v>
      </c>
      <c r="I604" s="28">
        <v>0</v>
      </c>
      <c r="J604" s="27" t="s">
        <v>70</v>
      </c>
      <c r="K604" s="34" t="s">
        <v>9451</v>
      </c>
      <c r="L604" s="27" t="s">
        <v>9974</v>
      </c>
      <c r="M604" s="27"/>
    </row>
    <row r="605" spans="1:13" ht="48">
      <c r="A605" s="27">
        <v>603</v>
      </c>
      <c r="B605" s="27" t="s">
        <v>7343</v>
      </c>
      <c r="C605" s="27" t="s">
        <v>7344</v>
      </c>
      <c r="D605" s="27" t="s">
        <v>1187</v>
      </c>
      <c r="E605" s="27">
        <v>1</v>
      </c>
      <c r="F605" s="28">
        <v>500</v>
      </c>
      <c r="G605" s="27">
        <v>308</v>
      </c>
      <c r="H605" s="27" t="s">
        <v>1228</v>
      </c>
      <c r="I605" s="28">
        <v>100000</v>
      </c>
      <c r="J605" s="27" t="s">
        <v>7345</v>
      </c>
      <c r="K605" s="34" t="s">
        <v>9451</v>
      </c>
      <c r="L605" s="27" t="s">
        <v>11345</v>
      </c>
      <c r="M605" s="27"/>
    </row>
    <row r="606" spans="1:13" ht="36">
      <c r="A606" s="27">
        <v>604</v>
      </c>
      <c r="B606" s="27" t="s">
        <v>7346</v>
      </c>
      <c r="C606" s="27" t="s">
        <v>10123</v>
      </c>
      <c r="D606" s="27" t="s">
        <v>1187</v>
      </c>
      <c r="E606" s="27">
        <v>1</v>
      </c>
      <c r="F606" s="28">
        <v>800</v>
      </c>
      <c r="G606" s="27">
        <v>92</v>
      </c>
      <c r="H606" s="27" t="s">
        <v>5624</v>
      </c>
      <c r="I606" s="28">
        <v>20000</v>
      </c>
      <c r="J606" s="27" t="s">
        <v>36</v>
      </c>
      <c r="K606" s="34" t="s">
        <v>9451</v>
      </c>
      <c r="L606" s="27" t="s">
        <v>2191</v>
      </c>
      <c r="M606" s="27"/>
    </row>
    <row r="607" spans="1:13" ht="36">
      <c r="A607" s="27">
        <v>605</v>
      </c>
      <c r="B607" s="27" t="s">
        <v>7347</v>
      </c>
      <c r="C607" s="27" t="s">
        <v>7348</v>
      </c>
      <c r="D607" s="14"/>
      <c r="E607" s="27">
        <v>1</v>
      </c>
      <c r="F607" s="28">
        <v>1000</v>
      </c>
      <c r="G607" s="27">
        <v>280</v>
      </c>
      <c r="H607" s="27" t="s">
        <v>5624</v>
      </c>
      <c r="I607" s="28">
        <v>47000</v>
      </c>
      <c r="J607" s="27" t="s">
        <v>10037</v>
      </c>
      <c r="K607" s="34" t="s">
        <v>9451</v>
      </c>
      <c r="L607" s="27" t="s">
        <v>2191</v>
      </c>
      <c r="M607" s="27"/>
    </row>
    <row r="608" spans="1:13" ht="36">
      <c r="A608" s="27">
        <v>606</v>
      </c>
      <c r="B608" s="27" t="s">
        <v>8410</v>
      </c>
      <c r="C608" s="27" t="s">
        <v>8411</v>
      </c>
      <c r="D608" s="27" t="s">
        <v>1187</v>
      </c>
      <c r="E608" s="27">
        <v>1</v>
      </c>
      <c r="F608" s="28">
        <v>670</v>
      </c>
      <c r="G608" s="27">
        <v>236</v>
      </c>
      <c r="H608" s="27" t="s">
        <v>8087</v>
      </c>
      <c r="I608" s="28">
        <v>41000</v>
      </c>
      <c r="J608" s="27" t="s">
        <v>7407</v>
      </c>
      <c r="K608" s="34" t="s">
        <v>9451</v>
      </c>
      <c r="L608" s="27" t="s">
        <v>11608</v>
      </c>
      <c r="M608" s="27"/>
    </row>
    <row r="609" spans="1:13" ht="24">
      <c r="A609" s="27">
        <v>607</v>
      </c>
      <c r="B609" s="27" t="s">
        <v>8412</v>
      </c>
      <c r="C609" s="27" t="s">
        <v>2744</v>
      </c>
      <c r="D609" s="27" t="s">
        <v>1187</v>
      </c>
      <c r="E609" s="27" t="s">
        <v>8163</v>
      </c>
      <c r="F609" s="28">
        <v>720</v>
      </c>
      <c r="G609" s="27">
        <v>248</v>
      </c>
      <c r="H609" s="27" t="s">
        <v>8076</v>
      </c>
      <c r="I609" s="28">
        <v>33000</v>
      </c>
      <c r="J609" s="27" t="s">
        <v>4935</v>
      </c>
      <c r="K609" s="34" t="s">
        <v>9451</v>
      </c>
      <c r="L609" s="27" t="s">
        <v>2191</v>
      </c>
      <c r="M609" s="27"/>
    </row>
    <row r="610" spans="1:13" ht="36">
      <c r="A610" s="27">
        <v>608</v>
      </c>
      <c r="B610" s="27" t="s">
        <v>8413</v>
      </c>
      <c r="C610" s="27" t="s">
        <v>3263</v>
      </c>
      <c r="D610" s="27" t="s">
        <v>7240</v>
      </c>
      <c r="E610" s="27">
        <v>1</v>
      </c>
      <c r="F610" s="28">
        <v>14250</v>
      </c>
      <c r="G610" s="27">
        <v>232</v>
      </c>
      <c r="H610" s="27" t="s">
        <v>5624</v>
      </c>
      <c r="I610" s="28">
        <v>0</v>
      </c>
      <c r="J610" s="27" t="s">
        <v>12454</v>
      </c>
      <c r="K610" s="34" t="s">
        <v>9451</v>
      </c>
      <c r="L610" s="27" t="s">
        <v>12790</v>
      </c>
      <c r="M610" s="27"/>
    </row>
    <row r="611" spans="1:13" ht="36">
      <c r="A611" s="27">
        <v>609</v>
      </c>
      <c r="B611" s="27" t="s">
        <v>8414</v>
      </c>
      <c r="C611" s="27" t="s">
        <v>3263</v>
      </c>
      <c r="D611" s="27" t="s">
        <v>7240</v>
      </c>
      <c r="E611" s="27" t="s">
        <v>8163</v>
      </c>
      <c r="F611" s="28">
        <v>9090</v>
      </c>
      <c r="G611" s="27">
        <v>200</v>
      </c>
      <c r="H611" s="27" t="s">
        <v>5624</v>
      </c>
      <c r="I611" s="28">
        <v>0</v>
      </c>
      <c r="J611" s="27" t="s">
        <v>70</v>
      </c>
      <c r="K611" s="34" t="s">
        <v>9451</v>
      </c>
      <c r="L611" s="27" t="s">
        <v>12790</v>
      </c>
      <c r="M611" s="27"/>
    </row>
    <row r="612" spans="1:13" ht="36">
      <c r="A612" s="27">
        <v>610</v>
      </c>
      <c r="B612" s="27" t="s">
        <v>8415</v>
      </c>
      <c r="C612" s="27" t="s">
        <v>3263</v>
      </c>
      <c r="D612" s="27" t="s">
        <v>7240</v>
      </c>
      <c r="E612" s="27" t="s">
        <v>8163</v>
      </c>
      <c r="F612" s="28">
        <v>9090</v>
      </c>
      <c r="G612" s="27">
        <v>224</v>
      </c>
      <c r="H612" s="27" t="s">
        <v>5624</v>
      </c>
      <c r="I612" s="28">
        <v>0</v>
      </c>
      <c r="J612" s="27" t="s">
        <v>4935</v>
      </c>
      <c r="K612" s="34" t="s">
        <v>9451</v>
      </c>
      <c r="L612" s="27" t="s">
        <v>12790</v>
      </c>
      <c r="M612" s="27"/>
    </row>
    <row r="613" spans="1:13" ht="36">
      <c r="A613" s="27">
        <v>611</v>
      </c>
      <c r="B613" s="27" t="s">
        <v>8416</v>
      </c>
      <c r="C613" s="27" t="s">
        <v>3263</v>
      </c>
      <c r="D613" s="27" t="s">
        <v>7240</v>
      </c>
      <c r="E613" s="27" t="s">
        <v>8163</v>
      </c>
      <c r="F613" s="28">
        <v>9090</v>
      </c>
      <c r="G613" s="27">
        <v>319</v>
      </c>
      <c r="H613" s="27" t="s">
        <v>5624</v>
      </c>
      <c r="I613" s="28">
        <v>0</v>
      </c>
      <c r="J613" s="27" t="s">
        <v>7407</v>
      </c>
      <c r="K613" s="34" t="s">
        <v>9451</v>
      </c>
      <c r="L613" s="27" t="s">
        <v>12790</v>
      </c>
      <c r="M613" s="27"/>
    </row>
    <row r="614" spans="1:13" ht="36">
      <c r="A614" s="27">
        <v>612</v>
      </c>
      <c r="B614" s="27" t="s">
        <v>8417</v>
      </c>
      <c r="C614" s="27" t="s">
        <v>3263</v>
      </c>
      <c r="D614" s="26" t="s">
        <v>7240</v>
      </c>
      <c r="E614" s="27">
        <v>1</v>
      </c>
      <c r="F614" s="28">
        <v>14250</v>
      </c>
      <c r="G614" s="27">
        <v>254</v>
      </c>
      <c r="H614" s="27" t="s">
        <v>5624</v>
      </c>
      <c r="I614" s="28">
        <v>0</v>
      </c>
      <c r="J614" s="27" t="s">
        <v>4935</v>
      </c>
      <c r="K614" s="34" t="s">
        <v>9451</v>
      </c>
      <c r="L614" s="27" t="s">
        <v>12790</v>
      </c>
      <c r="M614" s="14"/>
    </row>
    <row r="615" spans="1:13" ht="48">
      <c r="A615" s="27">
        <v>613</v>
      </c>
      <c r="B615" s="27" t="s">
        <v>8418</v>
      </c>
      <c r="C615" s="27" t="s">
        <v>8419</v>
      </c>
      <c r="D615" s="27" t="s">
        <v>1187</v>
      </c>
      <c r="E615" s="27">
        <v>1</v>
      </c>
      <c r="F615" s="28">
        <v>500</v>
      </c>
      <c r="G615" s="28">
        <v>672</v>
      </c>
      <c r="H615" s="28" t="s">
        <v>2161</v>
      </c>
      <c r="I615" s="28">
        <v>171000</v>
      </c>
      <c r="J615" s="27" t="s">
        <v>60</v>
      </c>
      <c r="K615" s="34" t="s">
        <v>9451</v>
      </c>
      <c r="L615" s="27" t="s">
        <v>2191</v>
      </c>
      <c r="M615" s="27" t="s">
        <v>8420</v>
      </c>
    </row>
    <row r="616" spans="1:13" ht="36">
      <c r="A616" s="27">
        <v>614</v>
      </c>
      <c r="B616" s="27" t="s">
        <v>8421</v>
      </c>
      <c r="C616" s="27" t="s">
        <v>8422</v>
      </c>
      <c r="D616" s="27" t="s">
        <v>1187</v>
      </c>
      <c r="E616" s="27" t="s">
        <v>8163</v>
      </c>
      <c r="F616" s="28">
        <v>1037</v>
      </c>
      <c r="G616" s="27">
        <v>192</v>
      </c>
      <c r="H616" s="27" t="s">
        <v>2161</v>
      </c>
      <c r="I616" s="28">
        <v>38000</v>
      </c>
      <c r="J616" s="27" t="s">
        <v>10037</v>
      </c>
      <c r="K616" s="34" t="s">
        <v>9451</v>
      </c>
      <c r="L616" s="27" t="s">
        <v>9196</v>
      </c>
      <c r="M616" s="27"/>
    </row>
    <row r="617" spans="1:13" ht="48">
      <c r="A617" s="27">
        <v>615</v>
      </c>
      <c r="B617" s="27" t="s">
        <v>8423</v>
      </c>
      <c r="C617" s="27" t="s">
        <v>8424</v>
      </c>
      <c r="D617" s="27" t="s">
        <v>1187</v>
      </c>
      <c r="E617" s="27">
        <v>1</v>
      </c>
      <c r="F617" s="28">
        <v>530</v>
      </c>
      <c r="G617" s="27">
        <v>288</v>
      </c>
      <c r="H617" s="27" t="s">
        <v>8087</v>
      </c>
      <c r="I617" s="28">
        <v>48000</v>
      </c>
      <c r="J617" s="27" t="s">
        <v>4935</v>
      </c>
      <c r="K617" s="34" t="s">
        <v>9451</v>
      </c>
      <c r="L617" s="27" t="s">
        <v>9084</v>
      </c>
      <c r="M617" s="27"/>
    </row>
    <row r="618" spans="1:13" ht="48">
      <c r="A618" s="27">
        <v>616</v>
      </c>
      <c r="B618" s="27" t="s">
        <v>8425</v>
      </c>
      <c r="C618" s="27" t="s">
        <v>8426</v>
      </c>
      <c r="D618" s="27" t="s">
        <v>1162</v>
      </c>
      <c r="E618" s="27">
        <v>1</v>
      </c>
      <c r="F618" s="28">
        <v>800</v>
      </c>
      <c r="G618" s="27">
        <v>399</v>
      </c>
      <c r="H618" s="27" t="s">
        <v>8087</v>
      </c>
      <c r="I618" s="28">
        <v>0</v>
      </c>
      <c r="J618" s="27" t="s">
        <v>36</v>
      </c>
      <c r="K618" s="34" t="s">
        <v>9451</v>
      </c>
      <c r="L618" s="27" t="s">
        <v>9974</v>
      </c>
      <c r="M618" s="27"/>
    </row>
    <row r="619" spans="1:13" ht="48">
      <c r="A619" s="27">
        <v>617</v>
      </c>
      <c r="B619" s="27" t="s">
        <v>8427</v>
      </c>
      <c r="C619" s="27" t="s">
        <v>8428</v>
      </c>
      <c r="D619" s="27" t="s">
        <v>1187</v>
      </c>
      <c r="E619" s="27">
        <v>1</v>
      </c>
      <c r="F619" s="28">
        <v>700</v>
      </c>
      <c r="G619" s="27">
        <v>372</v>
      </c>
      <c r="H619" s="27" t="s">
        <v>8087</v>
      </c>
      <c r="I619" s="28">
        <v>60000</v>
      </c>
      <c r="J619" s="27" t="s">
        <v>7407</v>
      </c>
      <c r="K619" s="34" t="s">
        <v>9451</v>
      </c>
      <c r="L619" s="27" t="s">
        <v>2191</v>
      </c>
      <c r="M619" s="27"/>
    </row>
    <row r="620" spans="1:13" ht="48">
      <c r="A620" s="27">
        <v>618</v>
      </c>
      <c r="B620" s="27" t="s">
        <v>8983</v>
      </c>
      <c r="C620" s="27" t="s">
        <v>8984</v>
      </c>
      <c r="D620" s="27" t="s">
        <v>1187</v>
      </c>
      <c r="E620" s="27">
        <v>1</v>
      </c>
      <c r="F620" s="28">
        <v>570</v>
      </c>
      <c r="G620" s="27">
        <v>340</v>
      </c>
      <c r="H620" s="27" t="s">
        <v>8087</v>
      </c>
      <c r="I620" s="28">
        <v>56000</v>
      </c>
      <c r="J620" s="27" t="s">
        <v>4935</v>
      </c>
      <c r="K620" s="34" t="s">
        <v>9451</v>
      </c>
      <c r="L620" s="27" t="s">
        <v>9084</v>
      </c>
      <c r="M620" s="27"/>
    </row>
    <row r="621" spans="1:13" ht="24">
      <c r="A621" s="27">
        <v>619</v>
      </c>
      <c r="B621" s="27" t="s">
        <v>8985</v>
      </c>
      <c r="C621" s="27" t="s">
        <v>8986</v>
      </c>
      <c r="D621" s="27" t="s">
        <v>1187</v>
      </c>
      <c r="E621" s="27">
        <v>1</v>
      </c>
      <c r="F621" s="28">
        <v>700</v>
      </c>
      <c r="G621" s="27">
        <v>372</v>
      </c>
      <c r="H621" s="27" t="s">
        <v>8087</v>
      </c>
      <c r="I621" s="28">
        <v>57000</v>
      </c>
      <c r="J621" s="27" t="s">
        <v>4935</v>
      </c>
      <c r="K621" s="34" t="s">
        <v>9451</v>
      </c>
      <c r="L621" s="27" t="s">
        <v>2191</v>
      </c>
      <c r="M621" s="27"/>
    </row>
    <row r="622" spans="1:13" ht="48">
      <c r="A622" s="27">
        <v>620</v>
      </c>
      <c r="B622" s="27" t="s">
        <v>8987</v>
      </c>
      <c r="C622" s="27" t="s">
        <v>8988</v>
      </c>
      <c r="D622" s="27" t="s">
        <v>1187</v>
      </c>
      <c r="E622" s="27">
        <v>1</v>
      </c>
      <c r="F622" s="28">
        <v>570</v>
      </c>
      <c r="G622" s="27">
        <v>196</v>
      </c>
      <c r="H622" s="27" t="s">
        <v>8076</v>
      </c>
      <c r="I622" s="28">
        <v>29000</v>
      </c>
      <c r="J622" s="27" t="s">
        <v>36</v>
      </c>
      <c r="K622" s="34" t="s">
        <v>9451</v>
      </c>
      <c r="L622" s="27" t="s">
        <v>11613</v>
      </c>
      <c r="M622" s="27"/>
    </row>
    <row r="623" spans="1:13" ht="24">
      <c r="A623" s="27">
        <v>621</v>
      </c>
      <c r="B623" s="27" t="s">
        <v>7916</v>
      </c>
      <c r="C623" s="27" t="s">
        <v>7917</v>
      </c>
      <c r="D623" s="27" t="s">
        <v>1187</v>
      </c>
      <c r="E623" s="27">
        <v>1</v>
      </c>
      <c r="F623" s="28">
        <v>800</v>
      </c>
      <c r="G623" s="27">
        <v>296</v>
      </c>
      <c r="H623" s="27" t="s">
        <v>5624</v>
      </c>
      <c r="I623" s="28">
        <v>49000</v>
      </c>
      <c r="J623" s="27" t="s">
        <v>70</v>
      </c>
      <c r="K623" s="34" t="s">
        <v>9451</v>
      </c>
      <c r="L623" s="27" t="s">
        <v>11613</v>
      </c>
      <c r="M623" s="27"/>
    </row>
    <row r="624" spans="1:13" ht="36">
      <c r="A624" s="27">
        <v>622</v>
      </c>
      <c r="B624" s="27" t="s">
        <v>7918</v>
      </c>
      <c r="C624" s="27" t="s">
        <v>2744</v>
      </c>
      <c r="D624" s="27" t="s">
        <v>1187</v>
      </c>
      <c r="E624" s="27" t="s">
        <v>8163</v>
      </c>
      <c r="F624" s="28">
        <v>1000</v>
      </c>
      <c r="G624" s="27">
        <v>204</v>
      </c>
      <c r="H624" s="27" t="s">
        <v>8076</v>
      </c>
      <c r="I624" s="28">
        <v>26000</v>
      </c>
      <c r="J624" s="27" t="s">
        <v>4935</v>
      </c>
      <c r="K624" s="34" t="s">
        <v>9451</v>
      </c>
      <c r="L624" s="27" t="s">
        <v>11345</v>
      </c>
      <c r="M624" s="27"/>
    </row>
    <row r="625" spans="1:13" ht="36">
      <c r="A625" s="27">
        <v>623</v>
      </c>
      <c r="B625" s="27" t="s">
        <v>6609</v>
      </c>
      <c r="C625" s="27" t="s">
        <v>2744</v>
      </c>
      <c r="D625" s="27" t="s">
        <v>1187</v>
      </c>
      <c r="E625" s="27" t="s">
        <v>8163</v>
      </c>
      <c r="F625" s="28">
        <v>1000</v>
      </c>
      <c r="G625" s="27">
        <v>320</v>
      </c>
      <c r="H625" s="27" t="s">
        <v>8076</v>
      </c>
      <c r="I625" s="28">
        <v>37000</v>
      </c>
      <c r="J625" s="27" t="s">
        <v>4935</v>
      </c>
      <c r="K625" s="34" t="s">
        <v>9451</v>
      </c>
      <c r="L625" s="27" t="s">
        <v>11345</v>
      </c>
      <c r="M625" s="27"/>
    </row>
    <row r="626" spans="1:13" ht="24">
      <c r="A626" s="27">
        <v>624</v>
      </c>
      <c r="B626" s="27" t="s">
        <v>7919</v>
      </c>
      <c r="C626" s="27" t="s">
        <v>2744</v>
      </c>
      <c r="D626" s="27" t="s">
        <v>1187</v>
      </c>
      <c r="E626" s="27">
        <v>1</v>
      </c>
      <c r="F626" s="28">
        <v>600</v>
      </c>
      <c r="G626" s="27">
        <v>112</v>
      </c>
      <c r="H626" s="27" t="s">
        <v>8076</v>
      </c>
      <c r="I626" s="28">
        <v>18000</v>
      </c>
      <c r="J626" s="27" t="s">
        <v>4935</v>
      </c>
      <c r="K626" s="34" t="s">
        <v>9451</v>
      </c>
      <c r="L626" s="27" t="s">
        <v>11613</v>
      </c>
      <c r="M626" s="27"/>
    </row>
    <row r="627" spans="1:13" ht="36">
      <c r="A627" s="27">
        <v>625</v>
      </c>
      <c r="B627" s="27" t="s">
        <v>12508</v>
      </c>
      <c r="C627" s="27" t="s">
        <v>2744</v>
      </c>
      <c r="D627" s="27" t="s">
        <v>1187</v>
      </c>
      <c r="E627" s="27" t="s">
        <v>8163</v>
      </c>
      <c r="F627" s="28">
        <v>1000</v>
      </c>
      <c r="G627" s="27">
        <v>52</v>
      </c>
      <c r="H627" s="27" t="s">
        <v>8076</v>
      </c>
      <c r="I627" s="28">
        <v>12000</v>
      </c>
      <c r="J627" s="27" t="s">
        <v>4935</v>
      </c>
      <c r="K627" s="34" t="s">
        <v>9451</v>
      </c>
      <c r="L627" s="27" t="s">
        <v>11345</v>
      </c>
      <c r="M627" s="14"/>
    </row>
    <row r="628" spans="1:13" ht="48">
      <c r="A628" s="27">
        <v>626</v>
      </c>
      <c r="B628" s="27" t="s">
        <v>7920</v>
      </c>
      <c r="C628" s="27" t="s">
        <v>7921</v>
      </c>
      <c r="D628" s="27" t="s">
        <v>1162</v>
      </c>
      <c r="E628" s="27">
        <v>1</v>
      </c>
      <c r="F628" s="28">
        <v>330</v>
      </c>
      <c r="G628" s="27">
        <v>244</v>
      </c>
      <c r="H628" s="27" t="s">
        <v>8076</v>
      </c>
      <c r="I628" s="28">
        <v>0</v>
      </c>
      <c r="J628" s="27" t="s">
        <v>12129</v>
      </c>
      <c r="K628" s="34" t="s">
        <v>9451</v>
      </c>
      <c r="L628" s="27" t="s">
        <v>1700</v>
      </c>
      <c r="M628" s="27" t="s">
        <v>7922</v>
      </c>
    </row>
    <row r="629" spans="1:13" ht="36">
      <c r="A629" s="27">
        <v>627</v>
      </c>
      <c r="B629" s="27" t="s">
        <v>7923</v>
      </c>
      <c r="C629" s="27" t="s">
        <v>9014</v>
      </c>
      <c r="D629" s="27" t="s">
        <v>1162</v>
      </c>
      <c r="E629" s="27">
        <v>1</v>
      </c>
      <c r="F629" s="28">
        <v>500</v>
      </c>
      <c r="G629" s="27">
        <v>128</v>
      </c>
      <c r="H629" s="27" t="s">
        <v>8076</v>
      </c>
      <c r="I629" s="28">
        <v>0</v>
      </c>
      <c r="J629" s="27" t="s">
        <v>1193</v>
      </c>
      <c r="K629" s="34" t="s">
        <v>9451</v>
      </c>
      <c r="L629" s="27" t="s">
        <v>5662</v>
      </c>
      <c r="M629" s="27"/>
    </row>
    <row r="630" spans="1:13" ht="24">
      <c r="A630" s="27">
        <v>628</v>
      </c>
      <c r="B630" s="27" t="s">
        <v>9015</v>
      </c>
      <c r="C630" s="27" t="s">
        <v>9016</v>
      </c>
      <c r="D630" s="27" t="s">
        <v>1187</v>
      </c>
      <c r="E630" s="27" t="s">
        <v>8163</v>
      </c>
      <c r="F630" s="28">
        <v>580</v>
      </c>
      <c r="G630" s="27">
        <v>260</v>
      </c>
      <c r="H630" s="27" t="s">
        <v>8087</v>
      </c>
      <c r="I630" s="28">
        <v>44000</v>
      </c>
      <c r="J630" s="27" t="s">
        <v>4935</v>
      </c>
      <c r="K630" s="34" t="s">
        <v>9451</v>
      </c>
      <c r="L630" s="27" t="s">
        <v>11613</v>
      </c>
      <c r="M630" s="14"/>
    </row>
    <row r="631" spans="1:13" ht="24">
      <c r="A631" s="27">
        <v>629</v>
      </c>
      <c r="B631" s="27" t="s">
        <v>9017</v>
      </c>
      <c r="C631" s="27" t="s">
        <v>9018</v>
      </c>
      <c r="D631" s="27" t="s">
        <v>1187</v>
      </c>
      <c r="E631" s="27">
        <v>1</v>
      </c>
      <c r="F631" s="28">
        <v>660</v>
      </c>
      <c r="G631" s="27">
        <v>224</v>
      </c>
      <c r="H631" s="27" t="s">
        <v>8087</v>
      </c>
      <c r="I631" s="28">
        <v>39000</v>
      </c>
      <c r="J631" s="27" t="s">
        <v>36</v>
      </c>
      <c r="K631" s="34" t="s">
        <v>9451</v>
      </c>
      <c r="L631" s="27" t="s">
        <v>11613</v>
      </c>
      <c r="M631" s="27"/>
    </row>
    <row r="632" spans="1:13" ht="24">
      <c r="A632" s="27">
        <v>630</v>
      </c>
      <c r="B632" s="27" t="s">
        <v>9019</v>
      </c>
      <c r="C632" s="27" t="s">
        <v>9020</v>
      </c>
      <c r="D632" s="27" t="s">
        <v>1187</v>
      </c>
      <c r="E632" s="27">
        <v>1</v>
      </c>
      <c r="F632" s="28">
        <v>610</v>
      </c>
      <c r="G632" s="27">
        <v>288</v>
      </c>
      <c r="H632" s="27" t="s">
        <v>8087</v>
      </c>
      <c r="I632" s="28">
        <v>48000</v>
      </c>
      <c r="J632" s="27" t="s">
        <v>36</v>
      </c>
      <c r="K632" s="34" t="s">
        <v>9451</v>
      </c>
      <c r="L632" s="27" t="s">
        <v>11613</v>
      </c>
      <c r="M632" s="27"/>
    </row>
    <row r="633" spans="1:13" ht="36">
      <c r="A633" s="27">
        <v>631</v>
      </c>
      <c r="B633" s="27" t="s">
        <v>9021</v>
      </c>
      <c r="C633" s="27" t="s">
        <v>9022</v>
      </c>
      <c r="D633" s="27" t="s">
        <v>1162</v>
      </c>
      <c r="E633" s="27">
        <v>1</v>
      </c>
      <c r="F633" s="28">
        <v>800</v>
      </c>
      <c r="G633" s="27">
        <v>300</v>
      </c>
      <c r="H633" s="27" t="s">
        <v>8087</v>
      </c>
      <c r="I633" s="28">
        <v>0</v>
      </c>
      <c r="J633" s="27" t="s">
        <v>4935</v>
      </c>
      <c r="K633" s="34" t="s">
        <v>9451</v>
      </c>
      <c r="L633" s="27" t="s">
        <v>11613</v>
      </c>
      <c r="M633" s="27"/>
    </row>
    <row r="634" spans="1:13" ht="48">
      <c r="A634" s="27">
        <v>632</v>
      </c>
      <c r="B634" s="27" t="s">
        <v>9023</v>
      </c>
      <c r="C634" s="27" t="s">
        <v>9024</v>
      </c>
      <c r="D634" s="27" t="s">
        <v>1162</v>
      </c>
      <c r="E634" s="27">
        <v>1</v>
      </c>
      <c r="F634" s="28">
        <v>1030</v>
      </c>
      <c r="G634" s="27">
        <v>328</v>
      </c>
      <c r="H634" s="27" t="s">
        <v>8087</v>
      </c>
      <c r="I634" s="28">
        <v>0</v>
      </c>
      <c r="J634" s="27" t="s">
        <v>12129</v>
      </c>
      <c r="K634" s="34" t="s">
        <v>9451</v>
      </c>
      <c r="L634" s="27" t="s">
        <v>1700</v>
      </c>
      <c r="M634" s="27"/>
    </row>
    <row r="635" spans="1:13" ht="48">
      <c r="A635" s="27">
        <v>633</v>
      </c>
      <c r="B635" s="27" t="s">
        <v>9025</v>
      </c>
      <c r="C635" s="27" t="s">
        <v>9026</v>
      </c>
      <c r="D635" s="27" t="s">
        <v>1421</v>
      </c>
      <c r="E635" s="27">
        <v>1</v>
      </c>
      <c r="F635" s="28">
        <v>2000</v>
      </c>
      <c r="G635" s="28">
        <v>468</v>
      </c>
      <c r="H635" s="27" t="s">
        <v>8087</v>
      </c>
      <c r="I635" s="28">
        <v>0</v>
      </c>
      <c r="J635" s="27" t="s">
        <v>70</v>
      </c>
      <c r="K635" s="34" t="s">
        <v>9451</v>
      </c>
      <c r="L635" s="27" t="s">
        <v>8915</v>
      </c>
      <c r="M635" s="27"/>
    </row>
    <row r="636" spans="1:13" ht="48">
      <c r="A636" s="27">
        <v>634</v>
      </c>
      <c r="B636" s="27" t="s">
        <v>9027</v>
      </c>
      <c r="C636" s="27" t="s">
        <v>9028</v>
      </c>
      <c r="D636" s="27" t="s">
        <v>1162</v>
      </c>
      <c r="E636" s="27">
        <v>1</v>
      </c>
      <c r="F636" s="28">
        <v>3030</v>
      </c>
      <c r="G636" s="27">
        <v>172</v>
      </c>
      <c r="H636" s="27" t="s">
        <v>993</v>
      </c>
      <c r="I636" s="28">
        <v>45000</v>
      </c>
      <c r="J636" s="27" t="s">
        <v>12129</v>
      </c>
      <c r="K636" s="34" t="s">
        <v>9451</v>
      </c>
      <c r="L636" s="27" t="s">
        <v>12821</v>
      </c>
      <c r="M636" s="27"/>
    </row>
    <row r="637" spans="1:13" ht="36">
      <c r="A637" s="27">
        <v>635</v>
      </c>
      <c r="B637" s="27" t="s">
        <v>9029</v>
      </c>
      <c r="C637" s="27" t="s">
        <v>3441</v>
      </c>
      <c r="D637" s="27" t="s">
        <v>1187</v>
      </c>
      <c r="E637" s="27" t="s">
        <v>8163</v>
      </c>
      <c r="F637" s="28">
        <v>560</v>
      </c>
      <c r="G637" s="27">
        <v>811</v>
      </c>
      <c r="H637" s="27" t="s">
        <v>1228</v>
      </c>
      <c r="I637" s="28">
        <v>134000</v>
      </c>
      <c r="J637" s="27" t="s">
        <v>1193</v>
      </c>
      <c r="K637" s="34" t="s">
        <v>9451</v>
      </c>
      <c r="L637" s="27" t="s">
        <v>11613</v>
      </c>
      <c r="M637" s="14"/>
    </row>
    <row r="638" spans="1:13" ht="24">
      <c r="A638" s="27">
        <v>636</v>
      </c>
      <c r="B638" s="31" t="s">
        <v>12184</v>
      </c>
      <c r="C638" s="31" t="s">
        <v>12185</v>
      </c>
      <c r="D638" s="31" t="s">
        <v>1162</v>
      </c>
      <c r="E638" s="31">
        <v>1</v>
      </c>
      <c r="F638" s="131">
        <v>500</v>
      </c>
      <c r="G638" s="31">
        <v>876</v>
      </c>
      <c r="H638" s="31" t="s">
        <v>1228</v>
      </c>
      <c r="I638" s="131">
        <v>0</v>
      </c>
      <c r="J638" s="31" t="s">
        <v>1188</v>
      </c>
      <c r="K638" s="133">
        <v>40855</v>
      </c>
      <c r="L638" s="31" t="s">
        <v>11030</v>
      </c>
      <c r="M638" s="31"/>
    </row>
    <row r="639" spans="1:13" ht="38.25">
      <c r="A639" s="27">
        <v>637</v>
      </c>
      <c r="B639" s="23" t="s">
        <v>7729</v>
      </c>
      <c r="C639" s="23" t="s">
        <v>7730</v>
      </c>
      <c r="D639" s="23" t="s">
        <v>1187</v>
      </c>
      <c r="E639" s="23">
        <v>1</v>
      </c>
      <c r="F639" s="24">
        <v>530</v>
      </c>
      <c r="G639" s="23">
        <v>464</v>
      </c>
      <c r="H639" s="23" t="s">
        <v>7726</v>
      </c>
      <c r="I639" s="23">
        <v>71000</v>
      </c>
      <c r="J639" s="23" t="s">
        <v>36</v>
      </c>
      <c r="K639" s="25" t="s">
        <v>7731</v>
      </c>
      <c r="L639" s="23" t="s">
        <v>9748</v>
      </c>
      <c r="M639" s="23" t="s">
        <v>8930</v>
      </c>
    </row>
    <row r="640" spans="1:13" ht="51">
      <c r="A640" s="27">
        <v>638</v>
      </c>
      <c r="B640" s="23" t="s">
        <v>6687</v>
      </c>
      <c r="C640" s="23" t="s">
        <v>6688</v>
      </c>
      <c r="D640" s="23" t="s">
        <v>1187</v>
      </c>
      <c r="E640" s="23">
        <v>1</v>
      </c>
      <c r="F640" s="24">
        <v>680</v>
      </c>
      <c r="G640" s="23">
        <v>68</v>
      </c>
      <c r="H640" s="23" t="s">
        <v>8076</v>
      </c>
      <c r="I640" s="24">
        <v>13000</v>
      </c>
      <c r="J640" s="23" t="s">
        <v>4935</v>
      </c>
      <c r="K640" s="25" t="s">
        <v>7731</v>
      </c>
      <c r="L640" s="23" t="s">
        <v>9748</v>
      </c>
      <c r="M640" s="23"/>
    </row>
    <row r="641" spans="1:13" ht="38.25">
      <c r="A641" s="27">
        <v>639</v>
      </c>
      <c r="B641" s="23" t="s">
        <v>1078</v>
      </c>
      <c r="C641" s="23" t="s">
        <v>7449</v>
      </c>
      <c r="D641" s="23" t="s">
        <v>1187</v>
      </c>
      <c r="E641" s="23">
        <v>1</v>
      </c>
      <c r="F641" s="24">
        <v>500</v>
      </c>
      <c r="G641" s="23">
        <v>500</v>
      </c>
      <c r="H641" s="23" t="s">
        <v>1228</v>
      </c>
      <c r="I641" s="24">
        <v>81000</v>
      </c>
      <c r="J641" s="23" t="s">
        <v>4935</v>
      </c>
      <c r="K641" s="25" t="s">
        <v>7731</v>
      </c>
      <c r="L641" s="23" t="s">
        <v>6697</v>
      </c>
      <c r="M641" s="23" t="s">
        <v>2224</v>
      </c>
    </row>
    <row r="642" spans="1:13" ht="38.25">
      <c r="A642" s="27">
        <v>640</v>
      </c>
      <c r="B642" s="23" t="s">
        <v>8345</v>
      </c>
      <c r="C642" s="23" t="s">
        <v>7284</v>
      </c>
      <c r="D642" s="23" t="s">
        <v>1421</v>
      </c>
      <c r="E642" s="23">
        <v>1</v>
      </c>
      <c r="F642" s="24">
        <v>330</v>
      </c>
      <c r="G642" s="23">
        <v>72</v>
      </c>
      <c r="H642" s="23" t="s">
        <v>7285</v>
      </c>
      <c r="I642" s="24">
        <v>0</v>
      </c>
      <c r="J642" s="23" t="s">
        <v>1193</v>
      </c>
      <c r="K642" s="25" t="s">
        <v>7731</v>
      </c>
      <c r="L642" s="23" t="s">
        <v>7286</v>
      </c>
      <c r="M642" s="23" t="s">
        <v>7287</v>
      </c>
    </row>
    <row r="643" spans="1:13" ht="38.25">
      <c r="A643" s="27">
        <v>641</v>
      </c>
      <c r="B643" s="23" t="s">
        <v>1091</v>
      </c>
      <c r="C643" s="23" t="s">
        <v>7284</v>
      </c>
      <c r="D643" s="23" t="s">
        <v>1421</v>
      </c>
      <c r="E643" s="23">
        <v>1</v>
      </c>
      <c r="F643" s="24">
        <v>3030</v>
      </c>
      <c r="G643" s="23">
        <v>72</v>
      </c>
      <c r="H643" s="23" t="s">
        <v>7285</v>
      </c>
      <c r="I643" s="24">
        <v>0</v>
      </c>
      <c r="J643" s="23" t="s">
        <v>1193</v>
      </c>
      <c r="K643" s="25" t="s">
        <v>7731</v>
      </c>
      <c r="L643" s="23" t="s">
        <v>7286</v>
      </c>
      <c r="M643" s="23" t="s">
        <v>1092</v>
      </c>
    </row>
    <row r="644" spans="1:13" ht="38.25">
      <c r="A644" s="27">
        <v>642</v>
      </c>
      <c r="B644" s="23" t="s">
        <v>1093</v>
      </c>
      <c r="C644" s="23" t="s">
        <v>7284</v>
      </c>
      <c r="D644" s="23" t="s">
        <v>1421</v>
      </c>
      <c r="E644" s="23">
        <v>1</v>
      </c>
      <c r="F644" s="24">
        <v>330</v>
      </c>
      <c r="G644" s="23">
        <v>56</v>
      </c>
      <c r="H644" s="23" t="s">
        <v>7285</v>
      </c>
      <c r="I644" s="24">
        <v>0</v>
      </c>
      <c r="J644" s="23" t="s">
        <v>1193</v>
      </c>
      <c r="K644" s="25" t="s">
        <v>7731</v>
      </c>
      <c r="L644" s="23" t="s">
        <v>7286</v>
      </c>
      <c r="M644" s="23" t="s">
        <v>1094</v>
      </c>
    </row>
    <row r="645" spans="1:13" ht="48">
      <c r="A645" s="27">
        <v>643</v>
      </c>
      <c r="B645" s="27" t="s">
        <v>3422</v>
      </c>
      <c r="C645" s="27" t="s">
        <v>3423</v>
      </c>
      <c r="D645" s="27" t="s">
        <v>4473</v>
      </c>
      <c r="E645" s="27">
        <v>1</v>
      </c>
      <c r="F645" s="28">
        <v>1000</v>
      </c>
      <c r="G645" s="28">
        <v>280</v>
      </c>
      <c r="H645" s="28" t="s">
        <v>8087</v>
      </c>
      <c r="I645" s="28">
        <v>0</v>
      </c>
      <c r="J645" s="27" t="s">
        <v>60</v>
      </c>
      <c r="K645" s="34" t="s">
        <v>7731</v>
      </c>
      <c r="L645" s="27" t="s">
        <v>8915</v>
      </c>
      <c r="M645" s="27" t="s">
        <v>3424</v>
      </c>
    </row>
    <row r="646" spans="1:13" ht="36">
      <c r="A646" s="27">
        <v>644</v>
      </c>
      <c r="B646" s="27" t="s">
        <v>3425</v>
      </c>
      <c r="C646" s="27" t="s">
        <v>4598</v>
      </c>
      <c r="D646" s="27" t="s">
        <v>1187</v>
      </c>
      <c r="E646" s="27">
        <v>1</v>
      </c>
      <c r="F646" s="28">
        <v>1600</v>
      </c>
      <c r="G646" s="27">
        <v>152</v>
      </c>
      <c r="H646" s="27" t="s">
        <v>8076</v>
      </c>
      <c r="I646" s="28">
        <v>24000</v>
      </c>
      <c r="J646" s="27" t="s">
        <v>4935</v>
      </c>
      <c r="K646" s="34" t="s">
        <v>7731</v>
      </c>
      <c r="L646" s="27" t="s">
        <v>11613</v>
      </c>
      <c r="M646" s="27"/>
    </row>
    <row r="647" spans="1:13" ht="48">
      <c r="A647" s="27">
        <v>645</v>
      </c>
      <c r="B647" s="27" t="s">
        <v>4599</v>
      </c>
      <c r="C647" s="27" t="s">
        <v>4600</v>
      </c>
      <c r="D647" s="27" t="s">
        <v>1187</v>
      </c>
      <c r="E647" s="27">
        <v>1</v>
      </c>
      <c r="F647" s="28">
        <v>530</v>
      </c>
      <c r="G647" s="27">
        <v>636</v>
      </c>
      <c r="H647" s="27" t="s">
        <v>2161</v>
      </c>
      <c r="I647" s="28">
        <v>129000</v>
      </c>
      <c r="J647" s="27" t="s">
        <v>36</v>
      </c>
      <c r="K647" s="34" t="s">
        <v>7731</v>
      </c>
      <c r="L647" s="27" t="s">
        <v>9974</v>
      </c>
      <c r="M647" s="27"/>
    </row>
    <row r="648" spans="1:13" ht="36">
      <c r="A648" s="27">
        <v>646</v>
      </c>
      <c r="B648" s="27" t="s">
        <v>4601</v>
      </c>
      <c r="C648" s="27" t="s">
        <v>4602</v>
      </c>
      <c r="D648" s="27" t="s">
        <v>1187</v>
      </c>
      <c r="E648" s="27">
        <v>1</v>
      </c>
      <c r="F648" s="28">
        <v>500</v>
      </c>
      <c r="G648" s="27">
        <v>464</v>
      </c>
      <c r="H648" s="27" t="s">
        <v>8087</v>
      </c>
      <c r="I648" s="28">
        <v>93000</v>
      </c>
      <c r="J648" s="27" t="s">
        <v>12129</v>
      </c>
      <c r="K648" s="34" t="s">
        <v>7731</v>
      </c>
      <c r="L648" s="27" t="s">
        <v>3426</v>
      </c>
      <c r="M648" s="27"/>
    </row>
    <row r="649" spans="1:13" ht="48">
      <c r="A649" s="27">
        <v>647</v>
      </c>
      <c r="B649" s="27" t="s">
        <v>3427</v>
      </c>
      <c r="C649" s="27" t="s">
        <v>8148</v>
      </c>
      <c r="D649" s="27" t="s">
        <v>1162</v>
      </c>
      <c r="E649" s="27">
        <v>1</v>
      </c>
      <c r="F649" s="28">
        <v>5000</v>
      </c>
      <c r="G649" s="27">
        <v>644</v>
      </c>
      <c r="H649" s="27" t="s">
        <v>8087</v>
      </c>
      <c r="I649" s="28">
        <v>0</v>
      </c>
      <c r="J649" s="27" t="s">
        <v>7407</v>
      </c>
      <c r="K649" s="34" t="s">
        <v>7731</v>
      </c>
      <c r="L649" s="27" t="s">
        <v>11608</v>
      </c>
      <c r="M649" s="27"/>
    </row>
    <row r="650" spans="1:13" ht="36">
      <c r="A650" s="27">
        <v>648</v>
      </c>
      <c r="B650" s="27" t="s">
        <v>3428</v>
      </c>
      <c r="C650" s="27" t="s">
        <v>3429</v>
      </c>
      <c r="D650" s="27" t="s">
        <v>1187</v>
      </c>
      <c r="E650" s="27">
        <v>1</v>
      </c>
      <c r="F650" s="28">
        <v>500</v>
      </c>
      <c r="G650" s="27">
        <v>368</v>
      </c>
      <c r="H650" s="27" t="s">
        <v>8087</v>
      </c>
      <c r="I650" s="28">
        <v>0</v>
      </c>
      <c r="J650" s="27" t="s">
        <v>70</v>
      </c>
      <c r="K650" s="34" t="s">
        <v>7731</v>
      </c>
      <c r="L650" s="27" t="s">
        <v>11613</v>
      </c>
      <c r="M650" s="27"/>
    </row>
    <row r="651" spans="1:13" ht="24">
      <c r="A651" s="27">
        <v>649</v>
      </c>
      <c r="B651" s="27" t="s">
        <v>3430</v>
      </c>
      <c r="C651" s="27" t="s">
        <v>5721</v>
      </c>
      <c r="D651" s="27" t="s">
        <v>1187</v>
      </c>
      <c r="E651" s="27">
        <v>1</v>
      </c>
      <c r="F651" s="28">
        <v>500</v>
      </c>
      <c r="G651" s="27">
        <v>292</v>
      </c>
      <c r="H651" s="27" t="s">
        <v>8087</v>
      </c>
      <c r="I651" s="28">
        <v>65000</v>
      </c>
      <c r="J651" s="27" t="s">
        <v>70</v>
      </c>
      <c r="K651" s="34" t="s">
        <v>7731</v>
      </c>
      <c r="L651" s="27" t="s">
        <v>11613</v>
      </c>
      <c r="M651" s="27"/>
    </row>
    <row r="652" spans="1:13" ht="48">
      <c r="A652" s="27">
        <v>650</v>
      </c>
      <c r="B652" s="27" t="s">
        <v>5752</v>
      </c>
      <c r="C652" s="27" t="s">
        <v>5753</v>
      </c>
      <c r="D652" s="27" t="s">
        <v>1187</v>
      </c>
      <c r="E652" s="27">
        <v>1</v>
      </c>
      <c r="F652" s="28">
        <v>500</v>
      </c>
      <c r="G652" s="27">
        <v>172</v>
      </c>
      <c r="H652" s="27" t="s">
        <v>8087</v>
      </c>
      <c r="I652" s="28">
        <v>31000</v>
      </c>
      <c r="J652" s="27" t="s">
        <v>7407</v>
      </c>
      <c r="K652" s="34" t="s">
        <v>7731</v>
      </c>
      <c r="L652" s="27" t="s">
        <v>11613</v>
      </c>
      <c r="M652" s="27"/>
    </row>
    <row r="653" spans="1:13" ht="36">
      <c r="A653" s="27">
        <v>651</v>
      </c>
      <c r="B653" s="27" t="s">
        <v>5754</v>
      </c>
      <c r="C653" s="27" t="s">
        <v>5755</v>
      </c>
      <c r="D653" s="27" t="s">
        <v>1162</v>
      </c>
      <c r="E653" s="27">
        <v>1</v>
      </c>
      <c r="F653" s="28">
        <v>550</v>
      </c>
      <c r="G653" s="27">
        <v>199</v>
      </c>
      <c r="H653" s="27" t="s">
        <v>5578</v>
      </c>
      <c r="I653" s="28">
        <v>0</v>
      </c>
      <c r="J653" s="27" t="s">
        <v>7345</v>
      </c>
      <c r="K653" s="34" t="s">
        <v>7731</v>
      </c>
      <c r="L653" s="27" t="s">
        <v>11345</v>
      </c>
      <c r="M653" s="27"/>
    </row>
    <row r="654" spans="1:13" ht="36">
      <c r="A654" s="27">
        <v>652</v>
      </c>
      <c r="B654" s="27" t="s">
        <v>5776</v>
      </c>
      <c r="C654" s="27" t="s">
        <v>3011</v>
      </c>
      <c r="D654" s="27" t="s">
        <v>4473</v>
      </c>
      <c r="E654" s="27">
        <v>1</v>
      </c>
      <c r="F654" s="28">
        <v>225040</v>
      </c>
      <c r="G654" s="27">
        <v>15</v>
      </c>
      <c r="H654" s="27" t="s">
        <v>3449</v>
      </c>
      <c r="I654" s="28">
        <v>0</v>
      </c>
      <c r="J654" s="27" t="s">
        <v>36</v>
      </c>
      <c r="K654" s="34" t="s">
        <v>7731</v>
      </c>
      <c r="L654" s="27" t="s">
        <v>11608</v>
      </c>
      <c r="M654" s="27" t="s">
        <v>5777</v>
      </c>
    </row>
    <row r="655" spans="1:13" ht="24">
      <c r="A655" s="27">
        <v>653</v>
      </c>
      <c r="B655" s="27" t="s">
        <v>5778</v>
      </c>
      <c r="C655" s="27" t="s">
        <v>3954</v>
      </c>
      <c r="D655" s="27" t="s">
        <v>1187</v>
      </c>
      <c r="E655" s="27">
        <v>1</v>
      </c>
      <c r="F655" s="28">
        <v>600</v>
      </c>
      <c r="G655" s="27">
        <v>96</v>
      </c>
      <c r="H655" s="27" t="s">
        <v>8076</v>
      </c>
      <c r="I655" s="28">
        <v>17000</v>
      </c>
      <c r="J655" s="27" t="s">
        <v>4935</v>
      </c>
      <c r="K655" s="34" t="s">
        <v>7731</v>
      </c>
      <c r="L655" s="27" t="s">
        <v>11613</v>
      </c>
      <c r="M655" s="27"/>
    </row>
    <row r="656" spans="1:13" ht="48">
      <c r="A656" s="27">
        <v>654</v>
      </c>
      <c r="B656" s="27" t="s">
        <v>4614</v>
      </c>
      <c r="C656" s="27" t="s">
        <v>10533</v>
      </c>
      <c r="D656" s="27" t="s">
        <v>7240</v>
      </c>
      <c r="E656" s="27" t="s">
        <v>8163</v>
      </c>
      <c r="F656" s="28">
        <v>14250</v>
      </c>
      <c r="G656" s="27">
        <v>204</v>
      </c>
      <c r="H656" s="27" t="s">
        <v>5624</v>
      </c>
      <c r="I656" s="28">
        <v>0</v>
      </c>
      <c r="J656" s="27" t="s">
        <v>7407</v>
      </c>
      <c r="K656" s="34" t="s">
        <v>7731</v>
      </c>
      <c r="L656" s="27" t="s">
        <v>4615</v>
      </c>
      <c r="M656" s="27"/>
    </row>
    <row r="657" spans="1:15" ht="36">
      <c r="A657" s="27">
        <v>655</v>
      </c>
      <c r="B657" s="27" t="s">
        <v>5732</v>
      </c>
      <c r="C657" s="27" t="s">
        <v>3011</v>
      </c>
      <c r="D657" s="27" t="s">
        <v>4473</v>
      </c>
      <c r="E657" s="27">
        <v>1</v>
      </c>
      <c r="F657" s="28">
        <v>185040</v>
      </c>
      <c r="G657" s="27">
        <v>256</v>
      </c>
      <c r="H657" s="27" t="s">
        <v>8076</v>
      </c>
      <c r="I657" s="28">
        <v>0</v>
      </c>
      <c r="J657" s="27" t="s">
        <v>36</v>
      </c>
      <c r="K657" s="34" t="s">
        <v>7731</v>
      </c>
      <c r="L657" s="27" t="s">
        <v>11608</v>
      </c>
      <c r="M657" s="27"/>
    </row>
    <row r="658" spans="1:15" ht="24">
      <c r="A658" s="27">
        <v>656</v>
      </c>
      <c r="B658" s="27" t="s">
        <v>5733</v>
      </c>
      <c r="C658" s="27" t="s">
        <v>5734</v>
      </c>
      <c r="D658" s="27" t="s">
        <v>1187</v>
      </c>
      <c r="E658" s="27">
        <v>1</v>
      </c>
      <c r="F658" s="28">
        <v>550</v>
      </c>
      <c r="G658" s="27">
        <v>216</v>
      </c>
      <c r="H658" s="27" t="s">
        <v>8076</v>
      </c>
      <c r="I658" s="28">
        <v>37000</v>
      </c>
      <c r="J658" s="27" t="s">
        <v>36</v>
      </c>
      <c r="K658" s="34" t="s">
        <v>7731</v>
      </c>
      <c r="L658" s="27" t="s">
        <v>11613</v>
      </c>
      <c r="M658" s="27"/>
    </row>
    <row r="659" spans="1:15" ht="48">
      <c r="A659" s="27">
        <v>657</v>
      </c>
      <c r="B659" s="27" t="s">
        <v>10054</v>
      </c>
      <c r="C659" s="27" t="s">
        <v>10055</v>
      </c>
      <c r="D659" s="26" t="s">
        <v>1187</v>
      </c>
      <c r="E659" s="27">
        <v>1</v>
      </c>
      <c r="F659" s="28">
        <v>650</v>
      </c>
      <c r="G659" s="27">
        <v>304</v>
      </c>
      <c r="H659" s="27" t="s">
        <v>8087</v>
      </c>
      <c r="I659" s="28">
        <v>51000</v>
      </c>
      <c r="J659" s="27" t="s">
        <v>70</v>
      </c>
      <c r="K659" s="34" t="s">
        <v>7731</v>
      </c>
      <c r="L659" s="27" t="s">
        <v>11613</v>
      </c>
      <c r="M659" s="27"/>
    </row>
    <row r="660" spans="1:15" ht="48">
      <c r="A660" s="27">
        <v>658</v>
      </c>
      <c r="B660" s="27" t="s">
        <v>10056</v>
      </c>
      <c r="C660" s="27" t="s">
        <v>10057</v>
      </c>
      <c r="D660" s="27" t="s">
        <v>1162</v>
      </c>
      <c r="E660" s="27">
        <v>1</v>
      </c>
      <c r="F660" s="28">
        <v>500</v>
      </c>
      <c r="G660" s="27">
        <v>212</v>
      </c>
      <c r="H660" s="27" t="s">
        <v>8087</v>
      </c>
      <c r="I660" s="28">
        <v>54000</v>
      </c>
      <c r="J660" s="27" t="s">
        <v>36</v>
      </c>
      <c r="K660" s="34" t="s">
        <v>7731</v>
      </c>
      <c r="L660" s="27" t="s">
        <v>9974</v>
      </c>
      <c r="M660" s="27"/>
    </row>
    <row r="661" spans="1:15" ht="24">
      <c r="A661" s="27">
        <v>659</v>
      </c>
      <c r="B661" s="27" t="s">
        <v>10058</v>
      </c>
      <c r="C661" s="27" t="s">
        <v>10059</v>
      </c>
      <c r="D661" s="27" t="s">
        <v>7240</v>
      </c>
      <c r="E661" s="27">
        <v>1</v>
      </c>
      <c r="F661" s="28">
        <v>14250</v>
      </c>
      <c r="G661" s="27">
        <v>224</v>
      </c>
      <c r="H661" s="27" t="s">
        <v>5624</v>
      </c>
      <c r="I661" s="28">
        <v>0</v>
      </c>
      <c r="J661" s="27" t="s">
        <v>4935</v>
      </c>
      <c r="K661" s="34" t="s">
        <v>7731</v>
      </c>
      <c r="L661" s="27" t="s">
        <v>4615</v>
      </c>
      <c r="M661" s="27"/>
    </row>
    <row r="662" spans="1:15" ht="48">
      <c r="A662" s="27">
        <v>660</v>
      </c>
      <c r="B662" s="27" t="s">
        <v>10060</v>
      </c>
      <c r="C662" s="27" t="s">
        <v>8148</v>
      </c>
      <c r="D662" s="27" t="s">
        <v>7240</v>
      </c>
      <c r="E662" s="27" t="s">
        <v>8163</v>
      </c>
      <c r="F662" s="28">
        <v>14250</v>
      </c>
      <c r="G662" s="27">
        <v>168</v>
      </c>
      <c r="H662" s="27" t="s">
        <v>5624</v>
      </c>
      <c r="I662" s="28">
        <v>0</v>
      </c>
      <c r="J662" s="27" t="s">
        <v>7407</v>
      </c>
      <c r="K662" s="34" t="s">
        <v>7731</v>
      </c>
      <c r="L662" s="27" t="s">
        <v>4615</v>
      </c>
      <c r="M662" s="27"/>
    </row>
    <row r="663" spans="1:15" ht="48">
      <c r="A663" s="27">
        <v>661</v>
      </c>
      <c r="B663" s="27" t="s">
        <v>9830</v>
      </c>
      <c r="C663" s="27" t="s">
        <v>9831</v>
      </c>
      <c r="D663" s="27" t="s">
        <v>1187</v>
      </c>
      <c r="E663" s="27">
        <v>1</v>
      </c>
      <c r="F663" s="28">
        <v>488</v>
      </c>
      <c r="G663" s="27">
        <v>212</v>
      </c>
      <c r="H663" s="27" t="s">
        <v>8087</v>
      </c>
      <c r="I663" s="28">
        <v>37000</v>
      </c>
      <c r="J663" s="27" t="s">
        <v>36</v>
      </c>
      <c r="K663" s="34" t="s">
        <v>7731</v>
      </c>
      <c r="L663" s="27" t="s">
        <v>11613</v>
      </c>
      <c r="M663" s="27"/>
    </row>
    <row r="664" spans="1:15" ht="36">
      <c r="A664" s="27">
        <v>662</v>
      </c>
      <c r="B664" s="27" t="s">
        <v>9832</v>
      </c>
      <c r="C664" s="27" t="s">
        <v>9833</v>
      </c>
      <c r="D664" s="27" t="s">
        <v>1187</v>
      </c>
      <c r="E664" s="27">
        <v>1</v>
      </c>
      <c r="F664" s="28">
        <v>700</v>
      </c>
      <c r="G664" s="27">
        <v>384</v>
      </c>
      <c r="H664" s="27" t="s">
        <v>5624</v>
      </c>
      <c r="I664" s="28">
        <v>62000</v>
      </c>
      <c r="J664" s="27" t="s">
        <v>60</v>
      </c>
      <c r="K664" s="34" t="s">
        <v>7731</v>
      </c>
      <c r="L664" s="27" t="s">
        <v>11613</v>
      </c>
      <c r="M664" s="27"/>
    </row>
    <row r="665" spans="1:15" ht="36">
      <c r="A665" s="27">
        <v>663</v>
      </c>
      <c r="B665" s="27" t="s">
        <v>9821</v>
      </c>
      <c r="C665" s="27" t="s">
        <v>9822</v>
      </c>
      <c r="D665" s="27" t="s">
        <v>1187</v>
      </c>
      <c r="E665" s="27">
        <v>1</v>
      </c>
      <c r="F665" s="28">
        <v>570</v>
      </c>
      <c r="G665" s="27">
        <v>508</v>
      </c>
      <c r="H665" s="27" t="s">
        <v>8087</v>
      </c>
      <c r="I665" s="28">
        <v>80000</v>
      </c>
      <c r="J665" s="27" t="s">
        <v>70</v>
      </c>
      <c r="K665" s="34" t="s">
        <v>7731</v>
      </c>
      <c r="L665" s="27" t="s">
        <v>11613</v>
      </c>
      <c r="M665" s="27"/>
    </row>
    <row r="666" spans="1:15" ht="60">
      <c r="A666" s="27">
        <v>664</v>
      </c>
      <c r="B666" s="27" t="s">
        <v>9823</v>
      </c>
      <c r="C666" s="27" t="s">
        <v>7739</v>
      </c>
      <c r="D666" s="27" t="s">
        <v>4473</v>
      </c>
      <c r="E666" s="27">
        <v>1</v>
      </c>
      <c r="F666" s="28">
        <v>1000</v>
      </c>
      <c r="G666" s="27">
        <v>576</v>
      </c>
      <c r="H666" s="27" t="s">
        <v>2161</v>
      </c>
      <c r="I666" s="28">
        <v>0</v>
      </c>
      <c r="J666" s="27" t="s">
        <v>10037</v>
      </c>
      <c r="K666" s="34" t="s">
        <v>7731</v>
      </c>
      <c r="L666" s="27" t="s">
        <v>11608</v>
      </c>
      <c r="M666" s="27"/>
    </row>
    <row r="667" spans="1:15" ht="36">
      <c r="A667" s="27">
        <v>665</v>
      </c>
      <c r="B667" s="27" t="s">
        <v>9834</v>
      </c>
      <c r="C667" s="27" t="s">
        <v>2744</v>
      </c>
      <c r="D667" s="27" t="s">
        <v>1162</v>
      </c>
      <c r="E667" s="27">
        <v>1</v>
      </c>
      <c r="F667" s="28">
        <v>1600</v>
      </c>
      <c r="G667" s="27">
        <v>1702</v>
      </c>
      <c r="H667" s="27" t="s">
        <v>2161</v>
      </c>
      <c r="I667" s="28">
        <v>0</v>
      </c>
      <c r="J667" s="27" t="s">
        <v>4935</v>
      </c>
      <c r="K667" s="34" t="s">
        <v>7731</v>
      </c>
      <c r="L667" s="27" t="s">
        <v>11608</v>
      </c>
      <c r="M667" s="27"/>
    </row>
    <row r="668" spans="1:15" ht="48">
      <c r="A668" s="27">
        <v>666</v>
      </c>
      <c r="B668" s="27" t="s">
        <v>9835</v>
      </c>
      <c r="C668" s="27" t="s">
        <v>9836</v>
      </c>
      <c r="D668" s="27"/>
      <c r="E668" s="27">
        <v>1</v>
      </c>
      <c r="F668" s="28">
        <v>3250</v>
      </c>
      <c r="G668" s="28">
        <v>236</v>
      </c>
      <c r="H668" s="28" t="s">
        <v>8087</v>
      </c>
      <c r="I668" s="28">
        <v>41000</v>
      </c>
      <c r="J668" s="27" t="s">
        <v>1193</v>
      </c>
      <c r="K668" s="34" t="s">
        <v>7731</v>
      </c>
      <c r="L668" s="27" t="s">
        <v>8915</v>
      </c>
      <c r="M668" s="27" t="s">
        <v>9837</v>
      </c>
      <c r="N668" s="22"/>
      <c r="O668" s="22"/>
    </row>
    <row r="669" spans="1:15" ht="63">
      <c r="A669" s="27">
        <v>667</v>
      </c>
      <c r="B669" s="14" t="s">
        <v>9838</v>
      </c>
      <c r="C669" s="14" t="s">
        <v>9839</v>
      </c>
      <c r="D669" s="14" t="s">
        <v>1187</v>
      </c>
      <c r="E669" s="14">
        <v>1</v>
      </c>
      <c r="F669" s="15">
        <v>610</v>
      </c>
      <c r="G669" s="14">
        <v>388</v>
      </c>
      <c r="H669" s="14" t="s">
        <v>8087</v>
      </c>
      <c r="I669" s="15">
        <v>63000</v>
      </c>
      <c r="J669" s="14" t="s">
        <v>7407</v>
      </c>
      <c r="K669" s="36" t="s">
        <v>7731</v>
      </c>
      <c r="L669" s="14" t="s">
        <v>2191</v>
      </c>
      <c r="M669" s="14" t="s">
        <v>9840</v>
      </c>
    </row>
    <row r="670" spans="1:15" ht="157.5">
      <c r="A670" s="27">
        <v>668</v>
      </c>
      <c r="B670" s="14" t="s">
        <v>9841</v>
      </c>
      <c r="C670" s="14" t="s">
        <v>9842</v>
      </c>
      <c r="D670" s="14" t="s">
        <v>1187</v>
      </c>
      <c r="E670" s="14" t="s">
        <v>8163</v>
      </c>
      <c r="F670" s="15">
        <v>1037</v>
      </c>
      <c r="G670" s="14">
        <v>500</v>
      </c>
      <c r="H670" s="14" t="s">
        <v>8087</v>
      </c>
      <c r="I670" s="15">
        <v>79000</v>
      </c>
      <c r="J670" s="14" t="s">
        <v>7407</v>
      </c>
      <c r="K670" s="36" t="s">
        <v>7731</v>
      </c>
      <c r="L670" s="14" t="s">
        <v>9843</v>
      </c>
      <c r="M670" s="14"/>
    </row>
    <row r="671" spans="1:15" ht="126">
      <c r="A671" s="27">
        <v>669</v>
      </c>
      <c r="B671" s="14" t="s">
        <v>9844</v>
      </c>
      <c r="C671" s="14" t="s">
        <v>10874</v>
      </c>
      <c r="D671" s="14" t="s">
        <v>1421</v>
      </c>
      <c r="E671" s="14">
        <v>1</v>
      </c>
      <c r="F671" s="15">
        <v>1000</v>
      </c>
      <c r="G671" s="14">
        <v>424</v>
      </c>
      <c r="H671" s="14" t="s">
        <v>8087</v>
      </c>
      <c r="I671" s="15">
        <v>0</v>
      </c>
      <c r="J671" s="14" t="s">
        <v>70</v>
      </c>
      <c r="K671" s="36" t="s">
        <v>7731</v>
      </c>
      <c r="L671" s="14" t="s">
        <v>10875</v>
      </c>
      <c r="M671" s="14"/>
    </row>
    <row r="672" spans="1:15" ht="63">
      <c r="A672" s="27">
        <v>670</v>
      </c>
      <c r="B672" s="14" t="s">
        <v>10876</v>
      </c>
      <c r="C672" s="14" t="s">
        <v>10877</v>
      </c>
      <c r="D672" s="14" t="s">
        <v>1187</v>
      </c>
      <c r="E672" s="14">
        <v>1</v>
      </c>
      <c r="F672" s="14">
        <v>600</v>
      </c>
      <c r="G672" s="14">
        <v>216</v>
      </c>
      <c r="H672" s="14" t="s">
        <v>8076</v>
      </c>
      <c r="I672" s="37">
        <v>31000</v>
      </c>
      <c r="J672" s="14" t="s">
        <v>4935</v>
      </c>
      <c r="K672" s="36" t="s">
        <v>7731</v>
      </c>
      <c r="L672" s="14" t="s">
        <v>2191</v>
      </c>
      <c r="M672" s="14"/>
    </row>
    <row r="673" spans="1:13" ht="78.75">
      <c r="A673" s="27">
        <v>671</v>
      </c>
      <c r="B673" s="14" t="s">
        <v>8742</v>
      </c>
      <c r="C673" s="14" t="s">
        <v>8743</v>
      </c>
      <c r="D673" s="14" t="s">
        <v>1187</v>
      </c>
      <c r="E673" s="14">
        <v>1</v>
      </c>
      <c r="F673" s="15">
        <v>650</v>
      </c>
      <c r="G673" s="14">
        <v>256</v>
      </c>
      <c r="H673" s="14" t="s">
        <v>8087</v>
      </c>
      <c r="I673" s="15">
        <v>44000</v>
      </c>
      <c r="J673" s="14" t="s">
        <v>7407</v>
      </c>
      <c r="K673" s="36" t="s">
        <v>7731</v>
      </c>
      <c r="L673" s="14" t="s">
        <v>2191</v>
      </c>
      <c r="M673" s="14"/>
    </row>
    <row r="674" spans="1:13" ht="47.25">
      <c r="A674" s="27">
        <v>672</v>
      </c>
      <c r="B674" s="14" t="s">
        <v>8744</v>
      </c>
      <c r="C674" s="14" t="s">
        <v>8745</v>
      </c>
      <c r="D674" s="14" t="s">
        <v>1187</v>
      </c>
      <c r="E674" s="14" t="s">
        <v>8163</v>
      </c>
      <c r="F674" s="15">
        <v>1040</v>
      </c>
      <c r="G674" s="14">
        <v>296</v>
      </c>
      <c r="H674" s="14" t="s">
        <v>8087</v>
      </c>
      <c r="I674" s="15">
        <v>60000</v>
      </c>
      <c r="J674" s="14" t="s">
        <v>7407</v>
      </c>
      <c r="K674" s="36" t="s">
        <v>7731</v>
      </c>
      <c r="L674" s="14" t="s">
        <v>2191</v>
      </c>
      <c r="M674" s="14"/>
    </row>
    <row r="675" spans="1:13" ht="47.25">
      <c r="A675" s="27">
        <v>673</v>
      </c>
      <c r="B675" s="14" t="s">
        <v>8746</v>
      </c>
      <c r="C675" s="14" t="s">
        <v>8747</v>
      </c>
      <c r="D675" s="14" t="s">
        <v>1187</v>
      </c>
      <c r="E675" s="14">
        <v>1</v>
      </c>
      <c r="F675" s="15">
        <v>500</v>
      </c>
      <c r="G675" s="14">
        <v>268</v>
      </c>
      <c r="H675" s="14" t="s">
        <v>8087</v>
      </c>
      <c r="I675" s="15">
        <v>45000</v>
      </c>
      <c r="J675" s="14" t="s">
        <v>1193</v>
      </c>
      <c r="K675" s="36" t="s">
        <v>7731</v>
      </c>
      <c r="L675" s="14" t="s">
        <v>2191</v>
      </c>
      <c r="M675" s="14"/>
    </row>
    <row r="676" spans="1:13" ht="47.25">
      <c r="A676" s="27">
        <v>674</v>
      </c>
      <c r="B676" s="14" t="s">
        <v>7679</v>
      </c>
      <c r="C676" s="14" t="s">
        <v>10123</v>
      </c>
      <c r="D676" s="14" t="s">
        <v>1187</v>
      </c>
      <c r="E676" s="14">
        <v>1</v>
      </c>
      <c r="F676" s="15">
        <v>538</v>
      </c>
      <c r="G676" s="14">
        <v>176</v>
      </c>
      <c r="H676" s="14" t="s">
        <v>8087</v>
      </c>
      <c r="I676" s="15">
        <v>32000</v>
      </c>
      <c r="J676" s="14" t="s">
        <v>70</v>
      </c>
      <c r="K676" s="36" t="s">
        <v>7731</v>
      </c>
      <c r="L676" s="14" t="s">
        <v>2191</v>
      </c>
      <c r="M676" s="14"/>
    </row>
    <row r="677" spans="1:13" ht="31.5">
      <c r="A677" s="27">
        <v>675</v>
      </c>
      <c r="B677" s="14" t="s">
        <v>7680</v>
      </c>
      <c r="C677" s="14" t="s">
        <v>2744</v>
      </c>
      <c r="D677" s="14" t="s">
        <v>1187</v>
      </c>
      <c r="E677" s="14">
        <v>1</v>
      </c>
      <c r="F677" s="15">
        <v>5700</v>
      </c>
      <c r="G677" s="14">
        <v>68</v>
      </c>
      <c r="H677" s="14" t="s">
        <v>8076</v>
      </c>
      <c r="I677" s="15">
        <v>12000</v>
      </c>
      <c r="J677" s="14" t="s">
        <v>4935</v>
      </c>
      <c r="K677" s="36" t="s">
        <v>7731</v>
      </c>
      <c r="L677" s="14" t="s">
        <v>10878</v>
      </c>
      <c r="M677" s="14"/>
    </row>
    <row r="678" spans="1:13" ht="39" customHeight="1">
      <c r="A678" s="27">
        <v>676</v>
      </c>
      <c r="B678" s="14" t="s">
        <v>1224</v>
      </c>
      <c r="C678" s="14" t="s">
        <v>2744</v>
      </c>
      <c r="D678" s="14" t="s">
        <v>1187</v>
      </c>
      <c r="E678" s="14" t="s">
        <v>8163</v>
      </c>
      <c r="F678" s="15">
        <v>5000</v>
      </c>
      <c r="G678" s="14">
        <v>40</v>
      </c>
      <c r="H678" s="14" t="s">
        <v>8076</v>
      </c>
      <c r="I678" s="15">
        <v>8000</v>
      </c>
      <c r="J678" s="14" t="s">
        <v>4935</v>
      </c>
      <c r="K678" s="36" t="s">
        <v>7731</v>
      </c>
      <c r="L678" s="14" t="s">
        <v>10879</v>
      </c>
      <c r="M678" s="14"/>
    </row>
    <row r="679" spans="1:13" ht="110.25">
      <c r="A679" s="27">
        <v>677</v>
      </c>
      <c r="B679" s="14" t="s">
        <v>10880</v>
      </c>
      <c r="C679" s="14" t="s">
        <v>6605</v>
      </c>
      <c r="D679" s="14" t="s">
        <v>1187</v>
      </c>
      <c r="E679" s="14" t="s">
        <v>8163</v>
      </c>
      <c r="F679" s="15">
        <v>5000</v>
      </c>
      <c r="G679" s="14">
        <v>160</v>
      </c>
      <c r="H679" s="14" t="s">
        <v>8076</v>
      </c>
      <c r="I679" s="15">
        <v>25000</v>
      </c>
      <c r="J679" s="14" t="s">
        <v>7407</v>
      </c>
      <c r="K679" s="36" t="s">
        <v>7731</v>
      </c>
      <c r="L679" s="14" t="s">
        <v>2191</v>
      </c>
      <c r="M679" s="14"/>
    </row>
    <row r="680" spans="1:13" ht="78.75">
      <c r="A680" s="27">
        <v>678</v>
      </c>
      <c r="B680" s="14" t="s">
        <v>6606</v>
      </c>
      <c r="C680" s="14" t="s">
        <v>2744</v>
      </c>
      <c r="D680" s="14" t="s">
        <v>1187</v>
      </c>
      <c r="E680" s="14">
        <v>1</v>
      </c>
      <c r="F680" s="15">
        <v>770</v>
      </c>
      <c r="G680" s="14">
        <v>184</v>
      </c>
      <c r="H680" s="14" t="s">
        <v>8076</v>
      </c>
      <c r="I680" s="15">
        <v>28000</v>
      </c>
      <c r="J680" s="14" t="s">
        <v>4935</v>
      </c>
      <c r="K680" s="36" t="s">
        <v>7731</v>
      </c>
      <c r="L680" s="14" t="s">
        <v>2191</v>
      </c>
      <c r="M680" s="14"/>
    </row>
    <row r="681" spans="1:13" ht="126">
      <c r="A681" s="27">
        <v>679</v>
      </c>
      <c r="B681" s="14" t="s">
        <v>5528</v>
      </c>
      <c r="C681" s="14" t="s">
        <v>5529</v>
      </c>
      <c r="D681" s="14" t="s">
        <v>1187</v>
      </c>
      <c r="E681" s="14" t="s">
        <v>8163</v>
      </c>
      <c r="F681" s="15">
        <v>700</v>
      </c>
      <c r="G681" s="14">
        <v>156</v>
      </c>
      <c r="H681" s="14" t="s">
        <v>8076</v>
      </c>
      <c r="I681" s="15">
        <v>40000</v>
      </c>
      <c r="J681" s="14" t="s">
        <v>4935</v>
      </c>
      <c r="K681" s="36" t="s">
        <v>7731</v>
      </c>
      <c r="L681" s="14" t="s">
        <v>2191</v>
      </c>
      <c r="M681" s="14"/>
    </row>
    <row r="682" spans="1:13" ht="93.75" customHeight="1">
      <c r="A682" s="27">
        <v>680</v>
      </c>
      <c r="B682" s="14" t="s">
        <v>5530</v>
      </c>
      <c r="C682" s="14" t="s">
        <v>10533</v>
      </c>
      <c r="D682" s="14" t="s">
        <v>5531</v>
      </c>
      <c r="E682" s="14">
        <v>1</v>
      </c>
      <c r="F682" s="15">
        <v>50038</v>
      </c>
      <c r="G682" s="14">
        <v>180</v>
      </c>
      <c r="H682" s="14" t="s">
        <v>3449</v>
      </c>
      <c r="I682" s="15">
        <v>12000</v>
      </c>
      <c r="J682" s="14" t="s">
        <v>7407</v>
      </c>
      <c r="K682" s="36" t="s">
        <v>7731</v>
      </c>
      <c r="L682" s="14" t="s">
        <v>10875</v>
      </c>
      <c r="M682" s="14"/>
    </row>
    <row r="683" spans="1:13" ht="130.5" customHeight="1">
      <c r="A683" s="27">
        <v>681</v>
      </c>
      <c r="B683" s="14" t="s">
        <v>5532</v>
      </c>
      <c r="C683" s="14" t="s">
        <v>10533</v>
      </c>
      <c r="D683" s="14" t="s">
        <v>5531</v>
      </c>
      <c r="E683" s="14">
        <v>1</v>
      </c>
      <c r="F683" s="15">
        <v>100038</v>
      </c>
      <c r="G683" s="14">
        <v>68</v>
      </c>
      <c r="H683" s="14" t="s">
        <v>3449</v>
      </c>
      <c r="I683" s="15">
        <v>5000</v>
      </c>
      <c r="J683" s="14" t="s">
        <v>7407</v>
      </c>
      <c r="K683" s="36" t="s">
        <v>7731</v>
      </c>
      <c r="L683" s="14" t="s">
        <v>11608</v>
      </c>
      <c r="M683" s="14"/>
    </row>
    <row r="684" spans="1:13" ht="94.5">
      <c r="A684" s="27">
        <v>682</v>
      </c>
      <c r="B684" s="14" t="s">
        <v>5533</v>
      </c>
      <c r="C684" s="14" t="s">
        <v>5534</v>
      </c>
      <c r="D684" s="14" t="s">
        <v>1162</v>
      </c>
      <c r="E684" s="14">
        <v>1</v>
      </c>
      <c r="F684" s="15">
        <v>530</v>
      </c>
      <c r="G684" s="14">
        <v>312</v>
      </c>
      <c r="H684" s="14" t="s">
        <v>8087</v>
      </c>
      <c r="I684" s="15">
        <v>0</v>
      </c>
      <c r="J684" s="14" t="s">
        <v>12129</v>
      </c>
      <c r="K684" s="36" t="s">
        <v>7731</v>
      </c>
      <c r="L684" s="14" t="s">
        <v>9843</v>
      </c>
      <c r="M684" s="14"/>
    </row>
    <row r="685" spans="1:13" ht="78.75">
      <c r="A685" s="27">
        <v>683</v>
      </c>
      <c r="B685" s="14" t="s">
        <v>5535</v>
      </c>
      <c r="C685" s="14" t="s">
        <v>5536</v>
      </c>
      <c r="D685" s="14" t="s">
        <v>1187</v>
      </c>
      <c r="E685" s="14">
        <v>1</v>
      </c>
      <c r="F685" s="15">
        <v>850</v>
      </c>
      <c r="G685" s="14">
        <v>292</v>
      </c>
      <c r="H685" s="14" t="s">
        <v>8087</v>
      </c>
      <c r="I685" s="15">
        <v>51000</v>
      </c>
      <c r="J685" s="14" t="s">
        <v>1193</v>
      </c>
      <c r="K685" s="36" t="s">
        <v>7731</v>
      </c>
      <c r="L685" s="14" t="s">
        <v>2191</v>
      </c>
      <c r="M685" s="14"/>
    </row>
    <row r="686" spans="1:13" ht="63">
      <c r="A686" s="27">
        <v>684</v>
      </c>
      <c r="B686" s="14" t="s">
        <v>4429</v>
      </c>
      <c r="C686" s="14" t="s">
        <v>4430</v>
      </c>
      <c r="D686" s="14" t="s">
        <v>1187</v>
      </c>
      <c r="E686" s="14">
        <v>1</v>
      </c>
      <c r="F686" s="15">
        <v>600</v>
      </c>
      <c r="G686" s="14">
        <v>180</v>
      </c>
      <c r="H686" s="14" t="s">
        <v>8087</v>
      </c>
      <c r="I686" s="15">
        <v>33000</v>
      </c>
      <c r="J686" s="14" t="s">
        <v>7407</v>
      </c>
      <c r="K686" s="36" t="s">
        <v>7731</v>
      </c>
      <c r="L686" s="14" t="s">
        <v>2191</v>
      </c>
      <c r="M686" s="14"/>
    </row>
    <row r="687" spans="1:13" ht="63">
      <c r="A687" s="27">
        <v>685</v>
      </c>
      <c r="B687" s="14" t="s">
        <v>4431</v>
      </c>
      <c r="C687" s="14" t="s">
        <v>5549</v>
      </c>
      <c r="D687" s="14" t="s">
        <v>1187</v>
      </c>
      <c r="E687" s="14">
        <v>1</v>
      </c>
      <c r="F687" s="15">
        <v>470</v>
      </c>
      <c r="G687" s="14">
        <v>352</v>
      </c>
      <c r="H687" s="14" t="s">
        <v>8087</v>
      </c>
      <c r="I687" s="15">
        <v>57000</v>
      </c>
      <c r="J687" s="14" t="s">
        <v>4978</v>
      </c>
      <c r="K687" s="36" t="s">
        <v>7731</v>
      </c>
      <c r="L687" s="14" t="s">
        <v>2191</v>
      </c>
      <c r="M687" s="14"/>
    </row>
    <row r="688" spans="1:13" ht="31.5">
      <c r="A688" s="27">
        <v>686</v>
      </c>
      <c r="B688" s="14" t="s">
        <v>5550</v>
      </c>
      <c r="C688" s="14" t="s">
        <v>5551</v>
      </c>
      <c r="D688" s="14" t="s">
        <v>1187</v>
      </c>
      <c r="E688" s="14">
        <v>1</v>
      </c>
      <c r="F688" s="15">
        <v>850</v>
      </c>
      <c r="G688" s="14">
        <v>276</v>
      </c>
      <c r="H688" s="14" t="s">
        <v>8076</v>
      </c>
      <c r="I688" s="15">
        <v>38000</v>
      </c>
      <c r="J688" s="14" t="s">
        <v>4935</v>
      </c>
      <c r="K688" s="36" t="s">
        <v>7731</v>
      </c>
      <c r="L688" s="14" t="s">
        <v>2191</v>
      </c>
      <c r="M688" s="14"/>
    </row>
    <row r="689" spans="1:13" ht="94.5">
      <c r="A689" s="27">
        <v>687</v>
      </c>
      <c r="B689" s="14" t="s">
        <v>5552</v>
      </c>
      <c r="C689" s="14" t="s">
        <v>10533</v>
      </c>
      <c r="D689" s="14" t="s">
        <v>5531</v>
      </c>
      <c r="E689" s="14">
        <v>1</v>
      </c>
      <c r="F689" s="15">
        <v>100038</v>
      </c>
      <c r="G689" s="14">
        <v>56</v>
      </c>
      <c r="H689" s="14" t="s">
        <v>8076</v>
      </c>
      <c r="I689" s="15">
        <v>4500</v>
      </c>
      <c r="J689" s="14" t="s">
        <v>7407</v>
      </c>
      <c r="K689" s="36" t="s">
        <v>7731</v>
      </c>
      <c r="L689" s="14" t="s">
        <v>11608</v>
      </c>
      <c r="M689" s="14"/>
    </row>
    <row r="690" spans="1:13" ht="94.5">
      <c r="A690" s="27">
        <v>688</v>
      </c>
      <c r="B690" s="14" t="s">
        <v>5553</v>
      </c>
      <c r="C690" s="14" t="s">
        <v>10533</v>
      </c>
      <c r="D690" s="14" t="s">
        <v>5531</v>
      </c>
      <c r="E690" s="14">
        <v>1</v>
      </c>
      <c r="F690" s="15">
        <v>25038</v>
      </c>
      <c r="G690" s="14">
        <v>72</v>
      </c>
      <c r="H690" s="14" t="s">
        <v>8076</v>
      </c>
      <c r="I690" s="15">
        <v>5500</v>
      </c>
      <c r="J690" s="14" t="s">
        <v>7407</v>
      </c>
      <c r="K690" s="36" t="s">
        <v>7731</v>
      </c>
      <c r="L690" s="14" t="s">
        <v>12790</v>
      </c>
      <c r="M690" s="14"/>
    </row>
    <row r="691" spans="1:13" ht="126">
      <c r="A691" s="27">
        <v>689</v>
      </c>
      <c r="B691" s="14" t="s">
        <v>5554</v>
      </c>
      <c r="C691" s="14" t="s">
        <v>5555</v>
      </c>
      <c r="D691" s="14" t="s">
        <v>1187</v>
      </c>
      <c r="E691" s="14" t="s">
        <v>8163</v>
      </c>
      <c r="F691" s="15">
        <v>3500</v>
      </c>
      <c r="G691" s="14">
        <v>156</v>
      </c>
      <c r="H691" s="14" t="s">
        <v>8076</v>
      </c>
      <c r="I691" s="15">
        <v>24000</v>
      </c>
      <c r="J691" s="14" t="s">
        <v>7407</v>
      </c>
      <c r="K691" s="36" t="s">
        <v>7731</v>
      </c>
      <c r="L691" s="14" t="s">
        <v>5556</v>
      </c>
      <c r="M691" s="14"/>
    </row>
    <row r="692" spans="1:13" ht="110.25">
      <c r="A692" s="27">
        <v>690</v>
      </c>
      <c r="B692" s="14" t="s">
        <v>6632</v>
      </c>
      <c r="C692" s="14" t="s">
        <v>6681</v>
      </c>
      <c r="D692" s="14" t="s">
        <v>1187</v>
      </c>
      <c r="E692" s="14" t="s">
        <v>8163</v>
      </c>
      <c r="F692" s="15">
        <v>3500</v>
      </c>
      <c r="G692" s="14">
        <v>171</v>
      </c>
      <c r="H692" s="14" t="s">
        <v>8076</v>
      </c>
      <c r="I692" s="15">
        <v>26000</v>
      </c>
      <c r="J692" s="14" t="s">
        <v>7407</v>
      </c>
      <c r="K692" s="36" t="s">
        <v>7731</v>
      </c>
      <c r="L692" s="14" t="s">
        <v>5556</v>
      </c>
      <c r="M692" s="14"/>
    </row>
    <row r="693" spans="1:13" ht="126">
      <c r="A693" s="27">
        <v>691</v>
      </c>
      <c r="B693" s="14" t="s">
        <v>7781</v>
      </c>
      <c r="C693" s="14" t="s">
        <v>7782</v>
      </c>
      <c r="D693" s="14" t="s">
        <v>1187</v>
      </c>
      <c r="E693" s="14" t="s">
        <v>8163</v>
      </c>
      <c r="F693" s="15">
        <v>4000</v>
      </c>
      <c r="G693" s="14">
        <v>172</v>
      </c>
      <c r="H693" s="14" t="s">
        <v>8076</v>
      </c>
      <c r="I693" s="15">
        <v>26000</v>
      </c>
      <c r="J693" s="14" t="s">
        <v>7407</v>
      </c>
      <c r="K693" s="36" t="s">
        <v>7731</v>
      </c>
      <c r="L693" s="14" t="s">
        <v>5556</v>
      </c>
      <c r="M693" s="14"/>
    </row>
    <row r="694" spans="1:13" ht="110.25">
      <c r="A694" s="27">
        <v>692</v>
      </c>
      <c r="B694" s="14" t="s">
        <v>7783</v>
      </c>
      <c r="C694" s="14" t="s">
        <v>7784</v>
      </c>
      <c r="D694" s="14" t="s">
        <v>1187</v>
      </c>
      <c r="E694" s="14" t="s">
        <v>8163</v>
      </c>
      <c r="F694" s="15">
        <v>3500</v>
      </c>
      <c r="G694" s="14">
        <v>156</v>
      </c>
      <c r="H694" s="14" t="s">
        <v>8076</v>
      </c>
      <c r="I694" s="15">
        <v>24000</v>
      </c>
      <c r="J694" s="14" t="s">
        <v>7407</v>
      </c>
      <c r="K694" s="36" t="s">
        <v>7731</v>
      </c>
      <c r="L694" s="14" t="s">
        <v>5556</v>
      </c>
      <c r="M694" s="14"/>
    </row>
    <row r="695" spans="1:13" ht="110.25">
      <c r="A695" s="27">
        <v>693</v>
      </c>
      <c r="B695" s="14" t="s">
        <v>5557</v>
      </c>
      <c r="C695" s="14" t="s">
        <v>5558</v>
      </c>
      <c r="D695" s="14" t="s">
        <v>1187</v>
      </c>
      <c r="E695" s="14" t="s">
        <v>8163</v>
      </c>
      <c r="F695" s="15">
        <v>3500</v>
      </c>
      <c r="G695" s="14">
        <v>188</v>
      </c>
      <c r="H695" s="14" t="s">
        <v>8076</v>
      </c>
      <c r="I695" s="15">
        <v>28000</v>
      </c>
      <c r="J695" s="14" t="s">
        <v>7407</v>
      </c>
      <c r="K695" s="36" t="s">
        <v>7731</v>
      </c>
      <c r="L695" s="14" t="s">
        <v>2191</v>
      </c>
      <c r="M695" s="14"/>
    </row>
    <row r="696" spans="1:13" ht="47.25">
      <c r="A696" s="27">
        <v>694</v>
      </c>
      <c r="B696" s="14" t="s">
        <v>5559</v>
      </c>
      <c r="C696" s="14" t="s">
        <v>2744</v>
      </c>
      <c r="D696" s="14" t="s">
        <v>1187</v>
      </c>
      <c r="E696" s="14">
        <v>1</v>
      </c>
      <c r="F696" s="15">
        <v>1200</v>
      </c>
      <c r="G696" s="14">
        <v>124</v>
      </c>
      <c r="H696" s="14" t="s">
        <v>8076</v>
      </c>
      <c r="I696" s="15">
        <v>19000</v>
      </c>
      <c r="J696" s="14" t="s">
        <v>4935</v>
      </c>
      <c r="K696" s="36" t="s">
        <v>7731</v>
      </c>
      <c r="L696" s="14" t="s">
        <v>2191</v>
      </c>
      <c r="M696" s="14"/>
    </row>
    <row r="697" spans="1:13" ht="47.25">
      <c r="A697" s="27">
        <v>695</v>
      </c>
      <c r="B697" s="14" t="s">
        <v>7789</v>
      </c>
      <c r="C697" s="14" t="s">
        <v>2744</v>
      </c>
      <c r="D697" s="14" t="s">
        <v>1187</v>
      </c>
      <c r="E697" s="14">
        <v>1</v>
      </c>
      <c r="F697" s="15">
        <v>6700</v>
      </c>
      <c r="G697" s="14">
        <v>48</v>
      </c>
      <c r="H697" s="14" t="s">
        <v>8076</v>
      </c>
      <c r="I697" s="15">
        <v>10000</v>
      </c>
      <c r="J697" s="14" t="s">
        <v>4935</v>
      </c>
      <c r="K697" s="36" t="s">
        <v>7731</v>
      </c>
      <c r="L697" s="14" t="s">
        <v>10879</v>
      </c>
      <c r="M697" s="14"/>
    </row>
    <row r="698" spans="1:13" ht="110.25">
      <c r="A698" s="27">
        <v>696</v>
      </c>
      <c r="B698" s="14" t="s">
        <v>6709</v>
      </c>
      <c r="C698" s="14" t="s">
        <v>6710</v>
      </c>
      <c r="D698" s="14" t="s">
        <v>1187</v>
      </c>
      <c r="E698" s="14">
        <v>1</v>
      </c>
      <c r="F698" s="15">
        <v>1100</v>
      </c>
      <c r="G698" s="14">
        <v>292</v>
      </c>
      <c r="H698" s="14" t="s">
        <v>8076</v>
      </c>
      <c r="I698" s="15">
        <v>40000</v>
      </c>
      <c r="J698" s="14" t="s">
        <v>7407</v>
      </c>
      <c r="K698" s="36" t="s">
        <v>7731</v>
      </c>
      <c r="L698" s="14" t="s">
        <v>2191</v>
      </c>
      <c r="M698" s="14"/>
    </row>
    <row r="699" spans="1:13" ht="47.25">
      <c r="A699" s="27">
        <v>697</v>
      </c>
      <c r="B699" s="14" t="s">
        <v>6711</v>
      </c>
      <c r="C699" s="14" t="s">
        <v>2744</v>
      </c>
      <c r="D699" s="14" t="s">
        <v>1187</v>
      </c>
      <c r="E699" s="14">
        <v>1</v>
      </c>
      <c r="F699" s="15">
        <v>600</v>
      </c>
      <c r="G699" s="14">
        <v>52</v>
      </c>
      <c r="H699" s="14" t="s">
        <v>8076</v>
      </c>
      <c r="I699" s="15">
        <v>12000</v>
      </c>
      <c r="J699" s="14" t="s">
        <v>4935</v>
      </c>
      <c r="K699" s="36" t="s">
        <v>7731</v>
      </c>
      <c r="L699" s="14" t="s">
        <v>10875</v>
      </c>
      <c r="M699" s="14"/>
    </row>
    <row r="700" spans="1:13" ht="63">
      <c r="A700" s="27">
        <v>698</v>
      </c>
      <c r="B700" s="14" t="s">
        <v>6712</v>
      </c>
      <c r="C700" s="14" t="s">
        <v>2744</v>
      </c>
      <c r="D700" s="14" t="s">
        <v>1187</v>
      </c>
      <c r="E700" s="14">
        <v>1</v>
      </c>
      <c r="F700" s="15">
        <v>700</v>
      </c>
      <c r="G700" s="14">
        <v>60</v>
      </c>
      <c r="H700" s="14" t="s">
        <v>8076</v>
      </c>
      <c r="I700" s="15">
        <v>13000</v>
      </c>
      <c r="J700" s="14" t="s">
        <v>4935</v>
      </c>
      <c r="K700" s="36" t="s">
        <v>7731</v>
      </c>
      <c r="L700" s="14" t="s">
        <v>2191</v>
      </c>
      <c r="M700" s="14"/>
    </row>
    <row r="701" spans="1:13" ht="31.5">
      <c r="A701" s="27">
        <v>699</v>
      </c>
      <c r="B701" s="14" t="s">
        <v>6713</v>
      </c>
      <c r="C701" s="14" t="s">
        <v>2744</v>
      </c>
      <c r="D701" s="14" t="s">
        <v>1187</v>
      </c>
      <c r="E701" s="14">
        <v>1</v>
      </c>
      <c r="F701" s="15">
        <v>4700</v>
      </c>
      <c r="G701" s="14">
        <v>44</v>
      </c>
      <c r="H701" s="14" t="s">
        <v>8076</v>
      </c>
      <c r="I701" s="15">
        <v>10000</v>
      </c>
      <c r="J701" s="14" t="s">
        <v>4935</v>
      </c>
      <c r="K701" s="36" t="s">
        <v>7731</v>
      </c>
      <c r="L701" s="14" t="s">
        <v>10878</v>
      </c>
      <c r="M701" s="14"/>
    </row>
    <row r="702" spans="1:13" ht="47.25">
      <c r="A702" s="27">
        <v>700</v>
      </c>
      <c r="B702" s="14" t="s">
        <v>6714</v>
      </c>
      <c r="C702" s="14" t="s">
        <v>2744</v>
      </c>
      <c r="D702" s="14" t="s">
        <v>1187</v>
      </c>
      <c r="E702" s="14">
        <v>1</v>
      </c>
      <c r="F702" s="15">
        <v>3100</v>
      </c>
      <c r="G702" s="14">
        <v>52</v>
      </c>
      <c r="H702" s="14" t="s">
        <v>8076</v>
      </c>
      <c r="I702" s="15">
        <v>11000</v>
      </c>
      <c r="J702" s="14" t="s">
        <v>4935</v>
      </c>
      <c r="K702" s="36" t="s">
        <v>7731</v>
      </c>
      <c r="L702" s="14" t="s">
        <v>10879</v>
      </c>
      <c r="M702" s="14"/>
    </row>
    <row r="703" spans="1:13" ht="110.25">
      <c r="A703" s="27">
        <v>701</v>
      </c>
      <c r="B703" s="14" t="s">
        <v>6715</v>
      </c>
      <c r="C703" s="14" t="s">
        <v>5570</v>
      </c>
      <c r="D703" s="14" t="s">
        <v>1187</v>
      </c>
      <c r="E703" s="14">
        <v>1</v>
      </c>
      <c r="F703" s="15">
        <v>900</v>
      </c>
      <c r="G703" s="14">
        <v>252</v>
      </c>
      <c r="H703" s="14" t="s">
        <v>8076</v>
      </c>
      <c r="I703" s="15">
        <v>36000</v>
      </c>
      <c r="J703" s="14" t="s">
        <v>7407</v>
      </c>
      <c r="K703" s="36" t="s">
        <v>7731</v>
      </c>
      <c r="L703" s="14" t="s">
        <v>2191</v>
      </c>
      <c r="M703" s="14"/>
    </row>
    <row r="704" spans="1:13" ht="37.5" customHeight="1">
      <c r="A704" s="27">
        <v>702</v>
      </c>
      <c r="B704" s="14" t="s">
        <v>6674</v>
      </c>
      <c r="C704" s="14" t="s">
        <v>2744</v>
      </c>
      <c r="D704" s="14" t="s">
        <v>1187</v>
      </c>
      <c r="E704" s="14" t="s">
        <v>8163</v>
      </c>
      <c r="F704" s="15">
        <v>2000</v>
      </c>
      <c r="G704" s="14">
        <v>124</v>
      </c>
      <c r="H704" s="14" t="s">
        <v>8076</v>
      </c>
      <c r="I704" s="15">
        <v>22000</v>
      </c>
      <c r="J704" s="14" t="s">
        <v>4935</v>
      </c>
      <c r="K704" s="36" t="s">
        <v>7731</v>
      </c>
      <c r="L704" s="14" t="s">
        <v>2191</v>
      </c>
      <c r="M704" s="14"/>
    </row>
    <row r="705" spans="1:13" ht="90" customHeight="1">
      <c r="A705" s="27">
        <v>703</v>
      </c>
      <c r="B705" s="14" t="s">
        <v>6675</v>
      </c>
      <c r="C705" s="14" t="s">
        <v>7785</v>
      </c>
      <c r="D705" s="14" t="s">
        <v>1187</v>
      </c>
      <c r="E705" s="14">
        <v>1</v>
      </c>
      <c r="F705" s="15">
        <v>800</v>
      </c>
      <c r="G705" s="14">
        <v>168</v>
      </c>
      <c r="H705" s="14" t="s">
        <v>8076</v>
      </c>
      <c r="I705" s="15">
        <v>26000</v>
      </c>
      <c r="J705" s="14" t="s">
        <v>4935</v>
      </c>
      <c r="K705" s="36" t="s">
        <v>7731</v>
      </c>
      <c r="L705" s="14" t="s">
        <v>2191</v>
      </c>
      <c r="M705" s="14"/>
    </row>
    <row r="706" spans="1:13" ht="63">
      <c r="A706" s="27">
        <v>704</v>
      </c>
      <c r="B706" s="14" t="s">
        <v>7761</v>
      </c>
      <c r="C706" s="14" t="s">
        <v>7762</v>
      </c>
      <c r="D706" s="14" t="s">
        <v>1162</v>
      </c>
      <c r="E706" s="14">
        <v>1</v>
      </c>
      <c r="F706" s="15">
        <v>800</v>
      </c>
      <c r="G706" s="14">
        <v>360</v>
      </c>
      <c r="H706" s="14" t="s">
        <v>8087</v>
      </c>
      <c r="I706" s="15">
        <v>0</v>
      </c>
      <c r="J706" s="14" t="s">
        <v>60</v>
      </c>
      <c r="K706" s="36" t="s">
        <v>7731</v>
      </c>
      <c r="L706" s="14" t="s">
        <v>7763</v>
      </c>
      <c r="M706" s="14"/>
    </row>
    <row r="707" spans="1:13" ht="47.25">
      <c r="A707" s="27">
        <v>705</v>
      </c>
      <c r="B707" s="14" t="s">
        <v>7764</v>
      </c>
      <c r="C707" s="14" t="s">
        <v>7765</v>
      </c>
      <c r="D707" s="14" t="s">
        <v>1187</v>
      </c>
      <c r="E707" s="14">
        <v>1</v>
      </c>
      <c r="F707" s="15">
        <v>810</v>
      </c>
      <c r="G707" s="14">
        <v>524</v>
      </c>
      <c r="H707" s="14" t="s">
        <v>8087</v>
      </c>
      <c r="I707" s="15">
        <v>82000</v>
      </c>
      <c r="J707" s="14" t="s">
        <v>1193</v>
      </c>
      <c r="K707" s="36" t="s">
        <v>7731</v>
      </c>
      <c r="L707" s="14" t="s">
        <v>2191</v>
      </c>
      <c r="M707" s="14"/>
    </row>
    <row r="708" spans="1:13" ht="54.75" customHeight="1">
      <c r="A708" s="27">
        <v>706</v>
      </c>
      <c r="B708" s="14" t="s">
        <v>7766</v>
      </c>
      <c r="C708" s="14" t="s">
        <v>2744</v>
      </c>
      <c r="D708" s="14" t="s">
        <v>1187</v>
      </c>
      <c r="E708" s="14">
        <v>1</v>
      </c>
      <c r="F708" s="15">
        <v>900</v>
      </c>
      <c r="G708" s="14">
        <v>340</v>
      </c>
      <c r="H708" s="14" t="s">
        <v>8087</v>
      </c>
      <c r="I708" s="15">
        <v>53000</v>
      </c>
      <c r="J708" s="14" t="s">
        <v>4935</v>
      </c>
      <c r="K708" s="36" t="s">
        <v>7731</v>
      </c>
      <c r="L708" s="14" t="s">
        <v>10875</v>
      </c>
      <c r="M708" s="14"/>
    </row>
    <row r="709" spans="1:13" ht="94.5">
      <c r="A709" s="27">
        <v>707</v>
      </c>
      <c r="B709" s="14" t="s">
        <v>7767</v>
      </c>
      <c r="C709" s="14" t="s">
        <v>7768</v>
      </c>
      <c r="D709" s="14" t="s">
        <v>1187</v>
      </c>
      <c r="E709" s="14">
        <v>1</v>
      </c>
      <c r="F709" s="15">
        <v>550</v>
      </c>
      <c r="G709" s="14">
        <v>492</v>
      </c>
      <c r="H709" s="14" t="s">
        <v>8087</v>
      </c>
      <c r="I709" s="15">
        <v>77000</v>
      </c>
      <c r="J709" s="14" t="s">
        <v>4935</v>
      </c>
      <c r="K709" s="36" t="s">
        <v>7731</v>
      </c>
      <c r="L709" s="14" t="s">
        <v>10875</v>
      </c>
      <c r="M709" s="14"/>
    </row>
    <row r="710" spans="1:13" ht="78.75">
      <c r="A710" s="27">
        <v>708</v>
      </c>
      <c r="B710" s="14" t="s">
        <v>7754</v>
      </c>
      <c r="C710" s="14" t="s">
        <v>11203</v>
      </c>
      <c r="D710" s="14" t="s">
        <v>1187</v>
      </c>
      <c r="E710" s="14" t="s">
        <v>8163</v>
      </c>
      <c r="F710" s="15">
        <v>500</v>
      </c>
      <c r="G710" s="14">
        <v>860</v>
      </c>
      <c r="H710" s="14" t="s">
        <v>2161</v>
      </c>
      <c r="I710" s="15">
        <v>230000</v>
      </c>
      <c r="J710" s="14" t="s">
        <v>7407</v>
      </c>
      <c r="K710" s="36" t="s">
        <v>7731</v>
      </c>
      <c r="L710" s="14" t="s">
        <v>11608</v>
      </c>
      <c r="M710" s="14"/>
    </row>
    <row r="711" spans="1:13" ht="63">
      <c r="A711" s="27">
        <v>709</v>
      </c>
      <c r="B711" s="14" t="s">
        <v>9931</v>
      </c>
      <c r="C711" s="14" t="s">
        <v>9932</v>
      </c>
      <c r="D711" s="14" t="s">
        <v>1187</v>
      </c>
      <c r="E711" s="14">
        <v>1</v>
      </c>
      <c r="F711" s="15">
        <v>800</v>
      </c>
      <c r="G711" s="14">
        <v>344</v>
      </c>
      <c r="H711" s="14" t="s">
        <v>2161</v>
      </c>
      <c r="I711" s="15">
        <v>82000</v>
      </c>
      <c r="J711" s="14" t="s">
        <v>4935</v>
      </c>
      <c r="K711" s="36" t="s">
        <v>7731</v>
      </c>
      <c r="L711" s="14" t="s">
        <v>2191</v>
      </c>
      <c r="M711" s="14"/>
    </row>
    <row r="712" spans="1:13" ht="78.75">
      <c r="A712" s="27">
        <v>710</v>
      </c>
      <c r="B712" s="14" t="s">
        <v>8856</v>
      </c>
      <c r="C712" s="14" t="s">
        <v>2744</v>
      </c>
      <c r="D712" s="14" t="s">
        <v>1187</v>
      </c>
      <c r="E712" s="14"/>
      <c r="F712" s="15">
        <v>700</v>
      </c>
      <c r="G712" s="14">
        <v>764</v>
      </c>
      <c r="H712" s="14" t="s">
        <v>8087</v>
      </c>
      <c r="I712" s="15">
        <v>110000</v>
      </c>
      <c r="J712" s="14" t="s">
        <v>4935</v>
      </c>
      <c r="K712" s="36" t="s">
        <v>7731</v>
      </c>
      <c r="L712" s="14" t="s">
        <v>2191</v>
      </c>
      <c r="M712" s="14" t="s">
        <v>8857</v>
      </c>
    </row>
    <row r="713" spans="1:13" ht="110.25">
      <c r="A713" s="27">
        <v>711</v>
      </c>
      <c r="B713" s="14" t="s">
        <v>1121</v>
      </c>
      <c r="C713" s="14" t="s">
        <v>1122</v>
      </c>
      <c r="D713" s="14" t="s">
        <v>1187</v>
      </c>
      <c r="E713" s="14"/>
      <c r="F713" s="15">
        <v>770</v>
      </c>
      <c r="G713" s="14">
        <v>444</v>
      </c>
      <c r="H713" s="14" t="s">
        <v>8087</v>
      </c>
      <c r="I713" s="15">
        <v>71000</v>
      </c>
      <c r="J713" s="14" t="s">
        <v>60</v>
      </c>
      <c r="K713" s="36" t="s">
        <v>7731</v>
      </c>
      <c r="L713" s="14" t="s">
        <v>2191</v>
      </c>
      <c r="M713" s="14"/>
    </row>
    <row r="714" spans="1:13" ht="63">
      <c r="A714" s="27">
        <v>712</v>
      </c>
      <c r="B714" s="14" t="s">
        <v>2265</v>
      </c>
      <c r="C714" s="14" t="s">
        <v>2266</v>
      </c>
      <c r="D714" s="14" t="s">
        <v>1162</v>
      </c>
      <c r="E714" s="14">
        <v>1</v>
      </c>
      <c r="F714" s="15">
        <v>1500</v>
      </c>
      <c r="G714" s="14">
        <v>243</v>
      </c>
      <c r="H714" s="14" t="s">
        <v>8087</v>
      </c>
      <c r="I714" s="15">
        <v>39000</v>
      </c>
      <c r="J714" s="14" t="s">
        <v>12454</v>
      </c>
      <c r="K714" s="36" t="s">
        <v>7731</v>
      </c>
      <c r="L714" s="14" t="s">
        <v>2267</v>
      </c>
      <c r="M714" s="61"/>
    </row>
    <row r="715" spans="1:13" ht="126">
      <c r="A715" s="27">
        <v>713</v>
      </c>
      <c r="B715" s="14" t="s">
        <v>2268</v>
      </c>
      <c r="C715" s="14" t="s">
        <v>2269</v>
      </c>
      <c r="D715" s="14" t="s">
        <v>1187</v>
      </c>
      <c r="E715" s="14">
        <v>1</v>
      </c>
      <c r="F715" s="15">
        <v>620</v>
      </c>
      <c r="G715" s="14">
        <v>208</v>
      </c>
      <c r="H715" s="14" t="s">
        <v>8087</v>
      </c>
      <c r="I715" s="15">
        <v>37000</v>
      </c>
      <c r="J715" s="14" t="s">
        <v>10037</v>
      </c>
      <c r="K715" s="36" t="s">
        <v>7731</v>
      </c>
      <c r="L715" s="14" t="s">
        <v>2191</v>
      </c>
      <c r="M715" s="14"/>
    </row>
    <row r="716" spans="1:13" ht="63">
      <c r="A716" s="27">
        <v>714</v>
      </c>
      <c r="B716" s="14" t="s">
        <v>2270</v>
      </c>
      <c r="C716" s="14" t="s">
        <v>2744</v>
      </c>
      <c r="D716" s="14" t="s">
        <v>1187</v>
      </c>
      <c r="E716" s="14" t="s">
        <v>8163</v>
      </c>
      <c r="F716" s="15">
        <v>1400</v>
      </c>
      <c r="G716" s="14">
        <v>292</v>
      </c>
      <c r="H716" s="14" t="s">
        <v>8076</v>
      </c>
      <c r="I716" s="15">
        <v>38000</v>
      </c>
      <c r="J716" s="14" t="s">
        <v>4935</v>
      </c>
      <c r="K716" s="36" t="s">
        <v>7731</v>
      </c>
      <c r="L716" s="14" t="s">
        <v>2191</v>
      </c>
      <c r="M716" s="14"/>
    </row>
    <row r="717" spans="1:13" ht="94.5">
      <c r="A717" s="27">
        <v>715</v>
      </c>
      <c r="B717" s="14" t="s">
        <v>2271</v>
      </c>
      <c r="C717" s="14" t="s">
        <v>2744</v>
      </c>
      <c r="D717" s="14" t="s">
        <v>1187</v>
      </c>
      <c r="E717" s="14">
        <v>1</v>
      </c>
      <c r="F717" s="15">
        <v>550</v>
      </c>
      <c r="G717" s="14">
        <v>188</v>
      </c>
      <c r="H717" s="14" t="s">
        <v>8076</v>
      </c>
      <c r="I717" s="15">
        <v>28000</v>
      </c>
      <c r="J717" s="14" t="s">
        <v>4935</v>
      </c>
      <c r="K717" s="36" t="s">
        <v>7731</v>
      </c>
      <c r="L717" s="14" t="s">
        <v>2191</v>
      </c>
      <c r="M717" s="14"/>
    </row>
    <row r="718" spans="1:13" ht="47.25">
      <c r="A718" s="27">
        <v>716</v>
      </c>
      <c r="B718" s="14" t="s">
        <v>2272</v>
      </c>
      <c r="C718" s="14" t="s">
        <v>2744</v>
      </c>
      <c r="D718" s="14" t="s">
        <v>1187</v>
      </c>
      <c r="E718" s="14">
        <v>1</v>
      </c>
      <c r="F718" s="15">
        <v>2300</v>
      </c>
      <c r="G718" s="14">
        <v>228</v>
      </c>
      <c r="H718" s="14" t="s">
        <v>8076</v>
      </c>
      <c r="I718" s="15">
        <v>31000</v>
      </c>
      <c r="J718" s="14" t="s">
        <v>4935</v>
      </c>
      <c r="K718" s="36" t="s">
        <v>7731</v>
      </c>
      <c r="L718" s="14" t="s">
        <v>2191</v>
      </c>
      <c r="M718" s="14"/>
    </row>
  </sheetData>
  <sortState xmlns:xlrd2="http://schemas.microsoft.com/office/spreadsheetml/2017/richdata2" ref="B3:M747">
    <sortCondition ref="K3:K747"/>
  </sortState>
  <mergeCells count="1">
    <mergeCell ref="A1:H1"/>
  </mergeCells>
  <phoneticPr fontId="8" type="noConversion"/>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Q732"/>
  <sheetViews>
    <sheetView topLeftCell="A469" zoomScale="70" workbookViewId="0">
      <selection activeCell="F477" sqref="F477"/>
    </sheetView>
  </sheetViews>
  <sheetFormatPr defaultRowHeight="15.75"/>
  <cols>
    <col min="1" max="1" width="5.5703125" style="21" customWidth="1"/>
    <col min="2" max="2" width="39" style="21" customWidth="1"/>
    <col min="3" max="3" width="16" style="21" customWidth="1"/>
    <col min="4" max="4" width="10.5703125" style="21" customWidth="1"/>
    <col min="5" max="5" width="7.42578125" style="21" customWidth="1"/>
    <col min="6" max="6" width="9.140625" style="22" customWidth="1"/>
    <col min="7" max="8" width="10.7109375" style="21" customWidth="1"/>
    <col min="9" max="9" width="13.140625" style="22" customWidth="1"/>
    <col min="10" max="10" width="8.28515625" style="21" customWidth="1"/>
    <col min="11" max="11" width="11.7109375" style="21" customWidth="1"/>
    <col min="12" max="12" width="13.7109375" style="21" customWidth="1"/>
    <col min="13" max="13" width="12.140625" style="21" customWidth="1"/>
    <col min="14" max="14" width="12.85546875" style="21" customWidth="1"/>
    <col min="15" max="15" width="14.42578125" style="21" customWidth="1"/>
    <col min="16" max="16" width="15.140625" style="21" customWidth="1"/>
    <col min="17" max="17" width="10.5703125" style="21" bestFit="1" customWidth="1"/>
    <col min="18" max="18" width="6.140625" style="21" customWidth="1"/>
    <col min="19" max="19" width="6.7109375" style="21" customWidth="1"/>
    <col min="20" max="20" width="6.42578125" style="21" customWidth="1"/>
    <col min="21" max="21" width="5.28515625" style="21" customWidth="1"/>
    <col min="22" max="22" width="7.140625" style="21" customWidth="1"/>
    <col min="23" max="23" width="12" style="21" customWidth="1"/>
    <col min="24" max="24" width="14.28515625" style="21" customWidth="1"/>
    <col min="25" max="25" width="18" style="21" customWidth="1"/>
    <col min="26" max="16384" width="9.140625" style="21"/>
  </cols>
  <sheetData>
    <row r="2" spans="1:13" ht="83.25" customHeight="1">
      <c r="A2" s="48" t="s">
        <v>3915</v>
      </c>
      <c r="B2" s="48" t="s">
        <v>8067</v>
      </c>
      <c r="C2" s="48" t="s">
        <v>8068</v>
      </c>
      <c r="D2" s="48" t="s">
        <v>8069</v>
      </c>
      <c r="E2" s="48" t="s">
        <v>8070</v>
      </c>
      <c r="F2" s="49" t="s">
        <v>9746</v>
      </c>
      <c r="G2" s="48" t="s">
        <v>8072</v>
      </c>
      <c r="H2" s="48" t="s">
        <v>8073</v>
      </c>
      <c r="I2" s="49" t="s">
        <v>8074</v>
      </c>
      <c r="J2" s="51" t="s">
        <v>1098</v>
      </c>
      <c r="K2" s="48" t="s">
        <v>3319</v>
      </c>
      <c r="L2" s="51" t="s">
        <v>1183</v>
      </c>
      <c r="M2" s="52" t="s">
        <v>1184</v>
      </c>
    </row>
    <row r="3" spans="1:13" ht="63">
      <c r="A3" s="14">
        <v>1</v>
      </c>
      <c r="B3" s="14" t="s">
        <v>4623</v>
      </c>
      <c r="C3" s="14" t="s">
        <v>2744</v>
      </c>
      <c r="D3" s="14" t="s">
        <v>1187</v>
      </c>
      <c r="E3" s="14">
        <v>1</v>
      </c>
      <c r="F3" s="15">
        <v>3200</v>
      </c>
      <c r="G3" s="14">
        <v>32</v>
      </c>
      <c r="H3" s="14" t="s">
        <v>8076</v>
      </c>
      <c r="I3" s="15">
        <v>8000</v>
      </c>
      <c r="J3" s="14" t="s">
        <v>4935</v>
      </c>
      <c r="K3" s="36" t="s">
        <v>4624</v>
      </c>
      <c r="L3" s="14" t="s">
        <v>10878</v>
      </c>
      <c r="M3" s="14" t="s">
        <v>4625</v>
      </c>
    </row>
    <row r="4" spans="1:13" ht="47.25">
      <c r="A4" s="14">
        <v>2</v>
      </c>
      <c r="B4" s="14" t="s">
        <v>3438</v>
      </c>
      <c r="C4" s="14" t="s">
        <v>3439</v>
      </c>
      <c r="D4" s="14" t="s">
        <v>1162</v>
      </c>
      <c r="E4" s="14">
        <v>1</v>
      </c>
      <c r="F4" s="15">
        <v>330</v>
      </c>
      <c r="G4" s="14">
        <v>216</v>
      </c>
      <c r="H4" s="14" t="s">
        <v>8076</v>
      </c>
      <c r="I4" s="15">
        <v>0</v>
      </c>
      <c r="J4" s="14" t="s">
        <v>10037</v>
      </c>
      <c r="K4" s="36" t="s">
        <v>4624</v>
      </c>
      <c r="L4" s="14" t="s">
        <v>2191</v>
      </c>
      <c r="M4" s="14"/>
    </row>
    <row r="5" spans="1:13" ht="31.5">
      <c r="A5" s="14">
        <v>3</v>
      </c>
      <c r="B5" s="14" t="s">
        <v>3440</v>
      </c>
      <c r="C5" s="14" t="s">
        <v>10123</v>
      </c>
      <c r="D5" s="14" t="s">
        <v>1187</v>
      </c>
      <c r="E5" s="14">
        <v>1</v>
      </c>
      <c r="F5" s="15">
        <v>500</v>
      </c>
      <c r="G5" s="14">
        <v>404</v>
      </c>
      <c r="H5" s="14" t="s">
        <v>8087</v>
      </c>
      <c r="I5" s="15">
        <v>65000</v>
      </c>
      <c r="J5" s="14" t="s">
        <v>7407</v>
      </c>
      <c r="K5" s="36" t="s">
        <v>4624</v>
      </c>
      <c r="L5" s="14" t="s">
        <v>2191</v>
      </c>
      <c r="M5" s="14"/>
    </row>
    <row r="6" spans="1:13" ht="31.5">
      <c r="A6" s="14">
        <v>4</v>
      </c>
      <c r="B6" s="14" t="s">
        <v>6698</v>
      </c>
      <c r="C6" s="14" t="s">
        <v>3931</v>
      </c>
      <c r="D6" s="14" t="s">
        <v>1187</v>
      </c>
      <c r="E6" s="14">
        <v>1</v>
      </c>
      <c r="F6" s="15">
        <v>800</v>
      </c>
      <c r="G6" s="14">
        <v>288</v>
      </c>
      <c r="H6" s="14" t="s">
        <v>8087</v>
      </c>
      <c r="I6" s="15">
        <v>48000</v>
      </c>
      <c r="J6" s="14" t="s">
        <v>70</v>
      </c>
      <c r="K6" s="36" t="s">
        <v>4624</v>
      </c>
      <c r="L6" s="14" t="s">
        <v>2191</v>
      </c>
      <c r="M6" s="14"/>
    </row>
    <row r="7" spans="1:13" ht="78.75">
      <c r="A7" s="14">
        <v>5</v>
      </c>
      <c r="B7" s="14" t="s">
        <v>6699</v>
      </c>
      <c r="C7" s="14" t="s">
        <v>6700</v>
      </c>
      <c r="D7" s="14" t="s">
        <v>1187</v>
      </c>
      <c r="E7" s="14">
        <v>1</v>
      </c>
      <c r="F7" s="15">
        <v>600</v>
      </c>
      <c r="G7" s="14">
        <v>420</v>
      </c>
      <c r="H7" s="14" t="s">
        <v>8087</v>
      </c>
      <c r="I7" s="15">
        <v>67000</v>
      </c>
      <c r="J7" s="14" t="s">
        <v>7407</v>
      </c>
      <c r="K7" s="36" t="s">
        <v>4624</v>
      </c>
      <c r="L7" s="14" t="s">
        <v>2191</v>
      </c>
      <c r="M7" s="14"/>
    </row>
    <row r="8" spans="1:13" ht="47.25">
      <c r="A8" s="14">
        <v>6</v>
      </c>
      <c r="B8" s="14" t="s">
        <v>6716</v>
      </c>
      <c r="C8" s="14" t="s">
        <v>6717</v>
      </c>
      <c r="D8" s="14" t="s">
        <v>1187</v>
      </c>
      <c r="E8" s="14">
        <v>1</v>
      </c>
      <c r="F8" s="14">
        <v>800</v>
      </c>
      <c r="G8" s="14">
        <v>380</v>
      </c>
      <c r="H8" s="14" t="s">
        <v>8087</v>
      </c>
      <c r="I8" s="15">
        <v>61000</v>
      </c>
      <c r="J8" s="14" t="s">
        <v>1193</v>
      </c>
      <c r="K8" s="36" t="s">
        <v>4624</v>
      </c>
      <c r="L8" s="14" t="s">
        <v>2191</v>
      </c>
      <c r="M8" s="14"/>
    </row>
    <row r="9" spans="1:13" ht="31.5">
      <c r="A9" s="14">
        <v>7</v>
      </c>
      <c r="B9" s="14" t="s">
        <v>6718</v>
      </c>
      <c r="C9" s="14" t="s">
        <v>6719</v>
      </c>
      <c r="D9" s="14" t="s">
        <v>1162</v>
      </c>
      <c r="E9" s="14">
        <v>1</v>
      </c>
      <c r="F9" s="112">
        <v>1700</v>
      </c>
      <c r="G9" s="14">
        <v>256</v>
      </c>
      <c r="H9" s="14" t="s">
        <v>1228</v>
      </c>
      <c r="I9" s="15">
        <v>0</v>
      </c>
      <c r="J9" s="14" t="s">
        <v>60</v>
      </c>
      <c r="K9" s="36" t="s">
        <v>4624</v>
      </c>
      <c r="L9" s="14" t="s">
        <v>7763</v>
      </c>
      <c r="M9" s="14"/>
    </row>
    <row r="10" spans="1:13" ht="31.5">
      <c r="A10" s="14">
        <v>8</v>
      </c>
      <c r="B10" s="14" t="s">
        <v>6720</v>
      </c>
      <c r="C10" s="14" t="s">
        <v>6721</v>
      </c>
      <c r="D10" s="14" t="s">
        <v>9193</v>
      </c>
      <c r="E10" s="14">
        <v>1</v>
      </c>
      <c r="F10" s="15">
        <v>1000</v>
      </c>
      <c r="G10" s="14">
        <v>476</v>
      </c>
      <c r="H10" s="14" t="s">
        <v>1228</v>
      </c>
      <c r="I10" s="15">
        <v>0</v>
      </c>
      <c r="J10" s="14" t="s">
        <v>12129</v>
      </c>
      <c r="K10" s="36" t="s">
        <v>4624</v>
      </c>
      <c r="L10" s="14" t="s">
        <v>9843</v>
      </c>
      <c r="M10" s="14"/>
    </row>
    <row r="11" spans="1:13" ht="31.5">
      <c r="A11" s="14">
        <v>9</v>
      </c>
      <c r="B11" s="14" t="s">
        <v>6722</v>
      </c>
      <c r="C11" s="14" t="s">
        <v>2744</v>
      </c>
      <c r="D11" s="14" t="s">
        <v>1162</v>
      </c>
      <c r="E11" s="14">
        <v>1</v>
      </c>
      <c r="F11" s="15">
        <v>1600</v>
      </c>
      <c r="G11" s="37">
        <v>1400</v>
      </c>
      <c r="H11" s="14" t="s">
        <v>2161</v>
      </c>
      <c r="I11" s="15">
        <v>0</v>
      </c>
      <c r="J11" s="14" t="s">
        <v>4935</v>
      </c>
      <c r="K11" s="36" t="s">
        <v>4624</v>
      </c>
      <c r="L11" s="14" t="s">
        <v>11608</v>
      </c>
      <c r="M11" s="14"/>
    </row>
    <row r="12" spans="1:13" ht="63">
      <c r="A12" s="14">
        <v>10</v>
      </c>
      <c r="B12" s="14" t="s">
        <v>6676</v>
      </c>
      <c r="C12" s="14" t="s">
        <v>2744</v>
      </c>
      <c r="D12" s="14" t="s">
        <v>1187</v>
      </c>
      <c r="E12" s="14"/>
      <c r="F12" s="15">
        <v>600</v>
      </c>
      <c r="G12" s="14">
        <v>200</v>
      </c>
      <c r="H12" s="14" t="s">
        <v>8076</v>
      </c>
      <c r="I12" s="15">
        <v>29000</v>
      </c>
      <c r="J12" s="14" t="s">
        <v>4935</v>
      </c>
      <c r="K12" s="36" t="s">
        <v>6677</v>
      </c>
      <c r="L12" s="14" t="s">
        <v>2191</v>
      </c>
      <c r="M12" s="14" t="s">
        <v>6678</v>
      </c>
    </row>
    <row r="13" spans="1:13" ht="31.5">
      <c r="A13" s="14">
        <v>11</v>
      </c>
      <c r="B13" s="14" t="s">
        <v>6679</v>
      </c>
      <c r="C13" s="14" t="s">
        <v>6680</v>
      </c>
      <c r="D13" s="14" t="s">
        <v>1162</v>
      </c>
      <c r="E13" s="14">
        <v>1</v>
      </c>
      <c r="F13" s="15">
        <v>1500</v>
      </c>
      <c r="G13" s="14">
        <v>336</v>
      </c>
      <c r="H13" s="14" t="s">
        <v>5631</v>
      </c>
      <c r="I13" s="15">
        <v>85000</v>
      </c>
      <c r="J13" s="14" t="s">
        <v>1193</v>
      </c>
      <c r="K13" s="36" t="s">
        <v>6677</v>
      </c>
      <c r="L13" s="14" t="s">
        <v>2267</v>
      </c>
      <c r="M13" s="14"/>
    </row>
    <row r="14" spans="1:13" ht="31.5">
      <c r="A14" s="14">
        <v>12</v>
      </c>
      <c r="B14" s="14" t="s">
        <v>5632</v>
      </c>
      <c r="C14" s="14" t="s">
        <v>9416</v>
      </c>
      <c r="D14" s="14" t="s">
        <v>1187</v>
      </c>
      <c r="E14" s="14"/>
      <c r="F14" s="15">
        <v>700</v>
      </c>
      <c r="G14" s="14">
        <v>300</v>
      </c>
      <c r="H14" s="14" t="s">
        <v>8087</v>
      </c>
      <c r="I14" s="15">
        <v>50000</v>
      </c>
      <c r="J14" s="14" t="s">
        <v>4935</v>
      </c>
      <c r="K14" s="36" t="s">
        <v>6677</v>
      </c>
      <c r="L14" s="14" t="s">
        <v>2191</v>
      </c>
      <c r="M14" s="14"/>
    </row>
    <row r="15" spans="1:13" ht="47.25">
      <c r="A15" s="14">
        <v>13</v>
      </c>
      <c r="B15" s="14" t="s">
        <v>9417</v>
      </c>
      <c r="C15" s="14" t="s">
        <v>9418</v>
      </c>
      <c r="D15" s="14" t="s">
        <v>1162</v>
      </c>
      <c r="E15" s="14">
        <v>1</v>
      </c>
      <c r="F15" s="15">
        <v>300</v>
      </c>
      <c r="G15" s="14">
        <v>400</v>
      </c>
      <c r="H15" s="14" t="s">
        <v>8087</v>
      </c>
      <c r="I15" s="15">
        <v>0</v>
      </c>
      <c r="J15" s="14" t="s">
        <v>9419</v>
      </c>
      <c r="K15" s="36" t="s">
        <v>6677</v>
      </c>
      <c r="L15" s="14" t="s">
        <v>2191</v>
      </c>
      <c r="M15" s="14"/>
    </row>
    <row r="16" spans="1:13" ht="31.5">
      <c r="A16" s="14">
        <v>14</v>
      </c>
      <c r="B16" s="14" t="s">
        <v>12490</v>
      </c>
      <c r="C16" s="14" t="s">
        <v>2744</v>
      </c>
      <c r="D16" s="14" t="s">
        <v>1187</v>
      </c>
      <c r="E16" s="14"/>
      <c r="F16" s="15">
        <v>1400</v>
      </c>
      <c r="G16" s="14">
        <v>488</v>
      </c>
      <c r="H16" s="14" t="s">
        <v>8087</v>
      </c>
      <c r="I16" s="15">
        <v>73000</v>
      </c>
      <c r="J16" s="14" t="s">
        <v>4935</v>
      </c>
      <c r="K16" s="36" t="s">
        <v>6677</v>
      </c>
      <c r="L16" s="14" t="s">
        <v>2191</v>
      </c>
      <c r="M16" s="14"/>
    </row>
    <row r="17" spans="1:13" ht="157.5">
      <c r="A17" s="14">
        <v>15</v>
      </c>
      <c r="B17" s="14" t="s">
        <v>12491</v>
      </c>
      <c r="C17" s="14" t="s">
        <v>12492</v>
      </c>
      <c r="D17" s="14" t="s">
        <v>1162</v>
      </c>
      <c r="E17" s="14">
        <v>1</v>
      </c>
      <c r="F17" s="15">
        <v>500</v>
      </c>
      <c r="G17" s="14">
        <v>508</v>
      </c>
      <c r="H17" s="14" t="s">
        <v>8087</v>
      </c>
      <c r="I17" s="15">
        <v>115000</v>
      </c>
      <c r="J17" s="14" t="s">
        <v>4978</v>
      </c>
      <c r="K17" s="36" t="s">
        <v>6677</v>
      </c>
      <c r="L17" s="14" t="s">
        <v>12493</v>
      </c>
      <c r="M17" s="14"/>
    </row>
    <row r="18" spans="1:13" ht="78.75">
      <c r="A18" s="14">
        <v>16</v>
      </c>
      <c r="B18" s="14" t="s">
        <v>12494</v>
      </c>
      <c r="C18" s="14" t="s">
        <v>12495</v>
      </c>
      <c r="D18" s="14" t="s">
        <v>1162</v>
      </c>
      <c r="E18" s="14">
        <v>1</v>
      </c>
      <c r="F18" s="15">
        <v>300</v>
      </c>
      <c r="G18" s="14">
        <v>448</v>
      </c>
      <c r="H18" s="14" t="s">
        <v>8087</v>
      </c>
      <c r="I18" s="15">
        <v>0</v>
      </c>
      <c r="J18" s="14" t="s">
        <v>60</v>
      </c>
      <c r="K18" s="36" t="s">
        <v>6677</v>
      </c>
      <c r="L18" s="14" t="s">
        <v>7763</v>
      </c>
      <c r="M18" s="14"/>
    </row>
    <row r="19" spans="1:13" ht="78.75">
      <c r="A19" s="14">
        <v>17</v>
      </c>
      <c r="B19" s="14" t="s">
        <v>12496</v>
      </c>
      <c r="C19" s="14" t="s">
        <v>12497</v>
      </c>
      <c r="D19" s="14" t="s">
        <v>1162</v>
      </c>
      <c r="E19" s="14">
        <v>1</v>
      </c>
      <c r="F19" s="15">
        <v>1000</v>
      </c>
      <c r="G19" s="14">
        <v>516</v>
      </c>
      <c r="H19" s="14" t="s">
        <v>4478</v>
      </c>
      <c r="I19" s="15">
        <v>0</v>
      </c>
      <c r="J19" s="14" t="s">
        <v>4978</v>
      </c>
      <c r="K19" s="36" t="s">
        <v>6677</v>
      </c>
      <c r="L19" s="14" t="s">
        <v>2267</v>
      </c>
      <c r="M19" s="14"/>
    </row>
    <row r="20" spans="1:13" ht="78.75">
      <c r="A20" s="14">
        <v>18</v>
      </c>
      <c r="B20" s="14" t="s">
        <v>12498</v>
      </c>
      <c r="C20" s="14" t="s">
        <v>12499</v>
      </c>
      <c r="D20" s="14" t="s">
        <v>1162</v>
      </c>
      <c r="E20" s="14">
        <v>1</v>
      </c>
      <c r="F20" s="15">
        <v>700</v>
      </c>
      <c r="G20" s="14">
        <v>392</v>
      </c>
      <c r="H20" s="14" t="s">
        <v>4914</v>
      </c>
      <c r="I20" s="15">
        <v>0</v>
      </c>
      <c r="J20" s="14" t="s">
        <v>10037</v>
      </c>
      <c r="K20" s="36" t="s">
        <v>6677</v>
      </c>
      <c r="L20" s="14" t="s">
        <v>10875</v>
      </c>
      <c r="M20" s="14"/>
    </row>
    <row r="21" spans="1:13" ht="63" customHeight="1">
      <c r="A21" s="14">
        <v>19</v>
      </c>
      <c r="B21" s="14" t="s">
        <v>12500</v>
      </c>
      <c r="C21" s="117" t="s">
        <v>11461</v>
      </c>
      <c r="D21" s="117" t="s">
        <v>1162</v>
      </c>
      <c r="E21" s="117">
        <v>1</v>
      </c>
      <c r="F21" s="15">
        <v>5000</v>
      </c>
      <c r="G21" s="14">
        <v>450</v>
      </c>
      <c r="H21" s="14" t="s">
        <v>3703</v>
      </c>
      <c r="I21" s="15">
        <v>0</v>
      </c>
      <c r="J21" s="117" t="s">
        <v>60</v>
      </c>
      <c r="K21" s="116" t="s">
        <v>6677</v>
      </c>
      <c r="L21" s="117" t="s">
        <v>11462</v>
      </c>
      <c r="M21" s="14" t="s">
        <v>12687</v>
      </c>
    </row>
    <row r="22" spans="1:13" ht="47.25">
      <c r="A22" s="14">
        <v>20</v>
      </c>
      <c r="B22" s="14" t="s">
        <v>12688</v>
      </c>
      <c r="C22" s="117" t="s">
        <v>11461</v>
      </c>
      <c r="D22" s="117" t="s">
        <v>1162</v>
      </c>
      <c r="E22" s="117">
        <v>1</v>
      </c>
      <c r="F22" s="15">
        <v>5000</v>
      </c>
      <c r="G22" s="14">
        <v>684</v>
      </c>
      <c r="H22" s="14" t="s">
        <v>3703</v>
      </c>
      <c r="I22" s="15">
        <v>0</v>
      </c>
      <c r="J22" s="117" t="s">
        <v>60</v>
      </c>
      <c r="K22" s="116" t="s">
        <v>6677</v>
      </c>
      <c r="L22" s="117" t="s">
        <v>11462</v>
      </c>
      <c r="M22" s="14"/>
    </row>
    <row r="23" spans="1:13" ht="47.25">
      <c r="A23" s="14">
        <v>21</v>
      </c>
      <c r="B23" s="14" t="s">
        <v>12689</v>
      </c>
      <c r="C23" s="117" t="s">
        <v>11461</v>
      </c>
      <c r="D23" s="117" t="s">
        <v>1162</v>
      </c>
      <c r="E23" s="117">
        <v>1</v>
      </c>
      <c r="F23" s="15">
        <v>5000</v>
      </c>
      <c r="G23" s="15">
        <v>592</v>
      </c>
      <c r="H23" s="14" t="s">
        <v>3703</v>
      </c>
      <c r="I23" s="15">
        <v>0</v>
      </c>
      <c r="J23" s="117" t="s">
        <v>60</v>
      </c>
      <c r="K23" s="116" t="s">
        <v>6677</v>
      </c>
      <c r="L23" s="117" t="s">
        <v>11462</v>
      </c>
      <c r="M23" s="14"/>
    </row>
    <row r="24" spans="1:13" ht="63">
      <c r="A24" s="14">
        <v>22</v>
      </c>
      <c r="B24" s="14" t="s">
        <v>12690</v>
      </c>
      <c r="C24" s="21" t="s">
        <v>11263</v>
      </c>
      <c r="D24" s="14" t="s">
        <v>1187</v>
      </c>
      <c r="E24" s="14">
        <v>1</v>
      </c>
      <c r="F24" s="15">
        <v>25038</v>
      </c>
      <c r="G24" s="15">
        <v>352</v>
      </c>
      <c r="H24" s="15" t="s">
        <v>8076</v>
      </c>
      <c r="I24" s="15">
        <v>47000</v>
      </c>
      <c r="J24" s="14" t="s">
        <v>7407</v>
      </c>
      <c r="K24" s="36" t="s">
        <v>6677</v>
      </c>
      <c r="L24" s="14" t="s">
        <v>11608</v>
      </c>
      <c r="M24" s="14"/>
    </row>
    <row r="25" spans="1:13" ht="126">
      <c r="A25" s="14">
        <v>23</v>
      </c>
      <c r="B25" s="14" t="s">
        <v>11264</v>
      </c>
      <c r="C25" s="14" t="s">
        <v>12311</v>
      </c>
      <c r="D25" s="14" t="s">
        <v>1187</v>
      </c>
      <c r="E25" s="14">
        <v>1</v>
      </c>
      <c r="F25" s="15">
        <v>500</v>
      </c>
      <c r="G25" s="14">
        <v>304</v>
      </c>
      <c r="H25" s="14" t="s">
        <v>8087</v>
      </c>
      <c r="I25" s="15">
        <v>51000</v>
      </c>
      <c r="J25" s="14" t="s">
        <v>4978</v>
      </c>
      <c r="K25" s="44" t="s">
        <v>6677</v>
      </c>
      <c r="L25" s="14" t="s">
        <v>2191</v>
      </c>
      <c r="M25" s="14"/>
    </row>
    <row r="26" spans="1:13" ht="94.5">
      <c r="A26" s="14">
        <v>24</v>
      </c>
      <c r="B26" s="14" t="s">
        <v>12693</v>
      </c>
      <c r="C26" s="14" t="s">
        <v>12694</v>
      </c>
      <c r="D26" s="14" t="s">
        <v>1187</v>
      </c>
      <c r="E26" s="14">
        <v>1</v>
      </c>
      <c r="F26" s="15">
        <v>500</v>
      </c>
      <c r="G26" s="14">
        <v>360</v>
      </c>
      <c r="H26" s="14" t="s">
        <v>8087</v>
      </c>
      <c r="I26" s="15">
        <v>71000</v>
      </c>
      <c r="J26" s="14" t="s">
        <v>12129</v>
      </c>
      <c r="K26" s="44" t="s">
        <v>6677</v>
      </c>
      <c r="L26" s="14" t="s">
        <v>9843</v>
      </c>
      <c r="M26" s="14"/>
    </row>
    <row r="27" spans="1:13" ht="31.5">
      <c r="A27" s="14">
        <v>25</v>
      </c>
      <c r="B27" s="14" t="s">
        <v>12695</v>
      </c>
      <c r="C27" s="14" t="s">
        <v>12696</v>
      </c>
      <c r="D27" s="14" t="s">
        <v>1187</v>
      </c>
      <c r="E27" s="14">
        <v>1</v>
      </c>
      <c r="F27" s="15">
        <v>500</v>
      </c>
      <c r="G27" s="14">
        <v>304</v>
      </c>
      <c r="H27" s="14" t="s">
        <v>8087</v>
      </c>
      <c r="I27" s="15">
        <v>51000</v>
      </c>
      <c r="J27" s="14" t="s">
        <v>4978</v>
      </c>
      <c r="K27" s="36" t="s">
        <v>6677</v>
      </c>
      <c r="L27" s="14" t="s">
        <v>2191</v>
      </c>
      <c r="M27" s="14"/>
    </row>
    <row r="28" spans="1:13" ht="110.25">
      <c r="A28" s="14">
        <v>26</v>
      </c>
      <c r="B28" s="14" t="s">
        <v>12697</v>
      </c>
      <c r="C28" s="14" t="s">
        <v>11484</v>
      </c>
      <c r="D28" s="14" t="s">
        <v>1187</v>
      </c>
      <c r="E28" s="14" t="s">
        <v>8163</v>
      </c>
      <c r="F28" s="15">
        <v>1550</v>
      </c>
      <c r="G28" s="14">
        <v>315</v>
      </c>
      <c r="H28" s="14" t="s">
        <v>8087</v>
      </c>
      <c r="I28" s="15">
        <v>52000</v>
      </c>
      <c r="J28" s="14" t="s">
        <v>70</v>
      </c>
      <c r="K28" s="36" t="s">
        <v>6677</v>
      </c>
      <c r="L28" s="14" t="s">
        <v>11485</v>
      </c>
      <c r="M28" s="14"/>
    </row>
    <row r="29" spans="1:13" ht="47.25">
      <c r="A29" s="14">
        <v>27</v>
      </c>
      <c r="B29" s="14" t="s">
        <v>11486</v>
      </c>
      <c r="C29" s="14" t="s">
        <v>11487</v>
      </c>
      <c r="D29" s="14" t="s">
        <v>1162</v>
      </c>
      <c r="E29" s="14">
        <v>1</v>
      </c>
      <c r="F29" s="15">
        <v>400</v>
      </c>
      <c r="G29" s="14">
        <v>456</v>
      </c>
      <c r="H29" s="14" t="s">
        <v>8087</v>
      </c>
      <c r="I29" s="15">
        <v>0</v>
      </c>
      <c r="J29" s="14" t="s">
        <v>4978</v>
      </c>
      <c r="K29" s="44" t="s">
        <v>6677</v>
      </c>
      <c r="L29" s="14" t="s">
        <v>2267</v>
      </c>
      <c r="M29" s="14"/>
    </row>
    <row r="30" spans="1:13" ht="63">
      <c r="A30" s="14">
        <v>28</v>
      </c>
      <c r="B30" s="14" t="s">
        <v>11488</v>
      </c>
      <c r="C30" s="14" t="s">
        <v>2744</v>
      </c>
      <c r="D30" s="14" t="s">
        <v>1187</v>
      </c>
      <c r="E30" s="14">
        <v>1</v>
      </c>
      <c r="F30" s="15">
        <v>700</v>
      </c>
      <c r="G30" s="14">
        <v>160</v>
      </c>
      <c r="H30" s="14" t="s">
        <v>8076</v>
      </c>
      <c r="I30" s="15">
        <v>25000</v>
      </c>
      <c r="J30" s="14" t="s">
        <v>4935</v>
      </c>
      <c r="K30" s="44" t="s">
        <v>6677</v>
      </c>
      <c r="L30" s="14" t="s">
        <v>2191</v>
      </c>
      <c r="M30" s="14" t="s">
        <v>12314</v>
      </c>
    </row>
    <row r="31" spans="1:13" ht="31.5">
      <c r="A31" s="14">
        <v>29</v>
      </c>
      <c r="B31" s="14" t="s">
        <v>12315</v>
      </c>
      <c r="C31" s="14" t="s">
        <v>2744</v>
      </c>
      <c r="D31" s="14" t="s">
        <v>1187</v>
      </c>
      <c r="E31" s="14">
        <v>1</v>
      </c>
      <c r="F31" s="15">
        <v>550</v>
      </c>
      <c r="G31" s="14">
        <v>104</v>
      </c>
      <c r="H31" s="14" t="s">
        <v>8076</v>
      </c>
      <c r="I31" s="15">
        <v>18000</v>
      </c>
      <c r="J31" s="14" t="s">
        <v>4935</v>
      </c>
      <c r="K31" s="44" t="s">
        <v>6677</v>
      </c>
      <c r="L31" s="14" t="s">
        <v>2191</v>
      </c>
      <c r="M31" s="14"/>
    </row>
    <row r="32" spans="1:13" ht="78.75">
      <c r="A32" s="14">
        <v>30</v>
      </c>
      <c r="B32" s="14" t="s">
        <v>12316</v>
      </c>
      <c r="C32" s="14" t="s">
        <v>12317</v>
      </c>
      <c r="D32" s="14" t="s">
        <v>1162</v>
      </c>
      <c r="E32" s="14">
        <v>1</v>
      </c>
      <c r="F32" s="15">
        <v>500</v>
      </c>
      <c r="G32" s="14">
        <v>232</v>
      </c>
      <c r="H32" s="14" t="s">
        <v>8087</v>
      </c>
      <c r="I32" s="15">
        <v>58000</v>
      </c>
      <c r="J32" s="14" t="s">
        <v>60</v>
      </c>
      <c r="K32" s="36" t="s">
        <v>6677</v>
      </c>
      <c r="L32" s="14" t="s">
        <v>2191</v>
      </c>
      <c r="M32" s="14"/>
    </row>
    <row r="33" spans="1:13" ht="31.5">
      <c r="A33" s="14">
        <v>31</v>
      </c>
      <c r="B33" s="14" t="s">
        <v>12318</v>
      </c>
      <c r="C33" s="14" t="s">
        <v>10123</v>
      </c>
      <c r="D33" s="14" t="s">
        <v>4473</v>
      </c>
      <c r="E33" s="14">
        <v>1</v>
      </c>
      <c r="F33" s="15">
        <v>1000</v>
      </c>
      <c r="G33" s="14">
        <v>532</v>
      </c>
      <c r="H33" s="14" t="s">
        <v>1228</v>
      </c>
      <c r="I33" s="15">
        <v>0</v>
      </c>
      <c r="J33" s="14" t="s">
        <v>1193</v>
      </c>
      <c r="K33" s="44" t="s">
        <v>6677</v>
      </c>
      <c r="L33" s="14" t="s">
        <v>11608</v>
      </c>
      <c r="M33" s="14"/>
    </row>
    <row r="34" spans="1:13" ht="63">
      <c r="A34" s="14">
        <v>32</v>
      </c>
      <c r="B34" s="14" t="s">
        <v>12319</v>
      </c>
      <c r="C34" s="14" t="s">
        <v>12320</v>
      </c>
      <c r="D34" s="14" t="s">
        <v>1421</v>
      </c>
      <c r="E34" s="14">
        <v>1</v>
      </c>
      <c r="F34" s="15">
        <v>200</v>
      </c>
      <c r="G34" s="14">
        <v>268</v>
      </c>
      <c r="H34" s="14" t="s">
        <v>2161</v>
      </c>
      <c r="I34" s="15">
        <v>95000</v>
      </c>
      <c r="J34" s="14" t="s">
        <v>7407</v>
      </c>
      <c r="K34" s="36" t="s">
        <v>6677</v>
      </c>
      <c r="L34" s="14" t="s">
        <v>12321</v>
      </c>
      <c r="M34" s="14"/>
    </row>
    <row r="35" spans="1:13" ht="47.25">
      <c r="A35" s="14">
        <v>33</v>
      </c>
      <c r="B35" s="14" t="s">
        <v>12322</v>
      </c>
      <c r="C35" s="14" t="s">
        <v>12323</v>
      </c>
      <c r="D35" s="14" t="s">
        <v>1162</v>
      </c>
      <c r="E35" s="14">
        <v>1</v>
      </c>
      <c r="F35" s="15">
        <v>240</v>
      </c>
      <c r="G35" s="14">
        <v>127</v>
      </c>
      <c r="H35" s="14" t="s">
        <v>2161</v>
      </c>
      <c r="I35" s="15">
        <v>0</v>
      </c>
      <c r="J35" s="14" t="s">
        <v>12324</v>
      </c>
      <c r="K35" s="44" t="s">
        <v>6677</v>
      </c>
      <c r="L35" s="14" t="s">
        <v>2191</v>
      </c>
      <c r="M35" s="14"/>
    </row>
    <row r="36" spans="1:13" ht="78.75">
      <c r="A36" s="14">
        <v>34</v>
      </c>
      <c r="B36" s="14" t="s">
        <v>11279</v>
      </c>
      <c r="C36" s="14" t="s">
        <v>11280</v>
      </c>
      <c r="D36" s="14" t="s">
        <v>1421</v>
      </c>
      <c r="E36" s="14">
        <v>1</v>
      </c>
      <c r="F36" s="15">
        <v>500</v>
      </c>
      <c r="G36" s="14">
        <v>276</v>
      </c>
      <c r="H36" s="14" t="s">
        <v>2161</v>
      </c>
      <c r="I36" s="15">
        <v>0</v>
      </c>
      <c r="J36" s="14" t="s">
        <v>4935</v>
      </c>
      <c r="K36" s="36" t="s">
        <v>6677</v>
      </c>
      <c r="L36" s="14" t="s">
        <v>11281</v>
      </c>
      <c r="M36" s="14" t="s">
        <v>12662</v>
      </c>
    </row>
    <row r="37" spans="1:13" ht="126">
      <c r="A37" s="14">
        <v>35</v>
      </c>
      <c r="B37" s="14" t="s">
        <v>12663</v>
      </c>
      <c r="C37" s="14" t="s">
        <v>9842</v>
      </c>
      <c r="D37" s="14" t="s">
        <v>1187</v>
      </c>
      <c r="E37" s="14" t="s">
        <v>8163</v>
      </c>
      <c r="F37" s="15">
        <v>1037</v>
      </c>
      <c r="G37" s="14">
        <v>509</v>
      </c>
      <c r="H37" s="14" t="s">
        <v>8087</v>
      </c>
      <c r="I37" s="15">
        <v>80000</v>
      </c>
      <c r="J37" s="14" t="s">
        <v>7407</v>
      </c>
      <c r="K37" s="44" t="s">
        <v>6677</v>
      </c>
      <c r="L37" s="14" t="s">
        <v>12664</v>
      </c>
      <c r="M37" s="14"/>
    </row>
    <row r="38" spans="1:13" ht="78.75">
      <c r="A38" s="14">
        <v>36</v>
      </c>
      <c r="B38" s="14" t="s">
        <v>11293</v>
      </c>
      <c r="C38" s="14" t="s">
        <v>11294</v>
      </c>
      <c r="D38" s="14" t="s">
        <v>1162</v>
      </c>
      <c r="E38" s="14">
        <v>1</v>
      </c>
      <c r="F38" s="15">
        <v>930</v>
      </c>
      <c r="G38" s="14">
        <v>592</v>
      </c>
      <c r="H38" s="14" t="s">
        <v>3703</v>
      </c>
      <c r="I38" s="15">
        <v>0</v>
      </c>
      <c r="J38" s="14" t="s">
        <v>12129</v>
      </c>
      <c r="K38" s="36" t="s">
        <v>6677</v>
      </c>
      <c r="L38" s="14" t="s">
        <v>9843</v>
      </c>
      <c r="M38" s="14"/>
    </row>
    <row r="39" spans="1:13" ht="31.5">
      <c r="A39" s="14">
        <v>37</v>
      </c>
      <c r="B39" s="14" t="s">
        <v>11295</v>
      </c>
      <c r="C39" s="14" t="s">
        <v>11296</v>
      </c>
      <c r="D39" s="14" t="s">
        <v>1162</v>
      </c>
      <c r="E39" s="14">
        <v>1</v>
      </c>
      <c r="F39" s="15">
        <v>1000</v>
      </c>
      <c r="G39" s="14">
        <v>600</v>
      </c>
      <c r="H39" s="14" t="s">
        <v>2161</v>
      </c>
      <c r="I39" s="15">
        <v>0</v>
      </c>
      <c r="J39" s="14" t="s">
        <v>70</v>
      </c>
      <c r="K39" s="44" t="s">
        <v>6677</v>
      </c>
      <c r="L39" s="14" t="s">
        <v>11608</v>
      </c>
      <c r="M39" s="14"/>
    </row>
    <row r="40" spans="1:13" ht="31.5">
      <c r="A40" s="14">
        <v>38</v>
      </c>
      <c r="B40" s="14" t="s">
        <v>11297</v>
      </c>
      <c r="C40" s="14" t="s">
        <v>11298</v>
      </c>
      <c r="D40" s="14" t="s">
        <v>4473</v>
      </c>
      <c r="E40" s="14">
        <v>1</v>
      </c>
      <c r="F40" s="15">
        <v>1000</v>
      </c>
      <c r="G40" s="14">
        <v>914</v>
      </c>
      <c r="H40" s="14" t="s">
        <v>2161</v>
      </c>
      <c r="I40" s="15">
        <v>0</v>
      </c>
      <c r="J40" s="14" t="s">
        <v>12129</v>
      </c>
      <c r="K40" s="36" t="s">
        <v>6677</v>
      </c>
      <c r="L40" s="14" t="s">
        <v>9843</v>
      </c>
      <c r="M40" s="14"/>
    </row>
    <row r="41" spans="1:13" ht="55.5" customHeight="1">
      <c r="A41" s="14">
        <v>39</v>
      </c>
      <c r="B41" s="14" t="s">
        <v>11299</v>
      </c>
      <c r="C41" s="14" t="s">
        <v>2744</v>
      </c>
      <c r="D41" s="14" t="s">
        <v>1187</v>
      </c>
      <c r="E41" s="14" t="s">
        <v>8163</v>
      </c>
      <c r="F41" s="15">
        <v>1037</v>
      </c>
      <c r="G41" s="14">
        <v>107</v>
      </c>
      <c r="H41" s="14" t="s">
        <v>8076</v>
      </c>
      <c r="I41" s="15">
        <v>20000</v>
      </c>
      <c r="J41" s="14" t="s">
        <v>4935</v>
      </c>
      <c r="K41" s="44" t="s">
        <v>6677</v>
      </c>
      <c r="L41" s="14" t="s">
        <v>9843</v>
      </c>
      <c r="M41" s="14"/>
    </row>
    <row r="42" spans="1:13" ht="78.75">
      <c r="A42" s="14">
        <v>40</v>
      </c>
      <c r="B42" s="14" t="s">
        <v>11300</v>
      </c>
      <c r="C42" s="14" t="s">
        <v>2744</v>
      </c>
      <c r="D42" s="14" t="s">
        <v>1187</v>
      </c>
      <c r="E42" s="14">
        <v>6</v>
      </c>
      <c r="F42" s="15">
        <v>2037</v>
      </c>
      <c r="G42" s="14">
        <v>128</v>
      </c>
      <c r="H42" s="14" t="s">
        <v>8076</v>
      </c>
      <c r="I42" s="15">
        <v>21000</v>
      </c>
      <c r="J42" s="14" t="s">
        <v>4935</v>
      </c>
      <c r="K42" s="36" t="s">
        <v>6677</v>
      </c>
      <c r="L42" s="14" t="s">
        <v>2191</v>
      </c>
      <c r="M42" s="14"/>
    </row>
    <row r="43" spans="1:13" ht="63">
      <c r="A43" s="14">
        <v>41</v>
      </c>
      <c r="B43" s="14" t="s">
        <v>11301</v>
      </c>
      <c r="C43" s="14" t="s">
        <v>11302</v>
      </c>
      <c r="D43" s="14" t="s">
        <v>1187</v>
      </c>
      <c r="E43" s="14">
        <v>1</v>
      </c>
      <c r="F43" s="15">
        <v>480</v>
      </c>
      <c r="G43" s="14">
        <v>340</v>
      </c>
      <c r="H43" s="14" t="s">
        <v>8087</v>
      </c>
      <c r="I43" s="15">
        <v>56000</v>
      </c>
      <c r="J43" s="14" t="s">
        <v>4978</v>
      </c>
      <c r="K43" s="44" t="s">
        <v>6677</v>
      </c>
      <c r="L43" s="14" t="s">
        <v>2191</v>
      </c>
      <c r="M43" s="14"/>
    </row>
    <row r="44" spans="1:13" ht="78.75">
      <c r="A44" s="14">
        <v>42</v>
      </c>
      <c r="B44" s="14" t="s">
        <v>10425</v>
      </c>
      <c r="C44" s="14" t="s">
        <v>10426</v>
      </c>
      <c r="D44" s="14" t="s">
        <v>10427</v>
      </c>
      <c r="E44" s="14"/>
      <c r="F44" s="15">
        <v>1500</v>
      </c>
      <c r="G44" s="14">
        <v>220</v>
      </c>
      <c r="H44" s="14" t="s">
        <v>5624</v>
      </c>
      <c r="I44" s="15">
        <v>39000</v>
      </c>
      <c r="J44" s="14" t="s">
        <v>4978</v>
      </c>
      <c r="K44" s="36" t="s">
        <v>6677</v>
      </c>
      <c r="L44" s="14" t="s">
        <v>2191</v>
      </c>
      <c r="M44" s="14"/>
    </row>
    <row r="45" spans="1:13" ht="47.25">
      <c r="A45" s="14">
        <v>43</v>
      </c>
      <c r="B45" s="14" t="s">
        <v>5552</v>
      </c>
      <c r="C45" s="14" t="s">
        <v>10533</v>
      </c>
      <c r="D45" s="14" t="s">
        <v>5531</v>
      </c>
      <c r="E45" s="14">
        <v>1</v>
      </c>
      <c r="F45" s="15">
        <v>9000</v>
      </c>
      <c r="G45" s="14">
        <v>56</v>
      </c>
      <c r="H45" s="14" t="s">
        <v>8076</v>
      </c>
      <c r="I45" s="15">
        <v>4500</v>
      </c>
      <c r="J45" s="14" t="s">
        <v>7407</v>
      </c>
      <c r="K45" s="36" t="s">
        <v>6677</v>
      </c>
      <c r="L45" s="14" t="s">
        <v>11608</v>
      </c>
      <c r="M45" s="14"/>
    </row>
    <row r="46" spans="1:13" ht="158.25" customHeight="1">
      <c r="A46" s="14">
        <v>44</v>
      </c>
      <c r="B46" s="14" t="s">
        <v>5532</v>
      </c>
      <c r="C46" s="14" t="s">
        <v>10533</v>
      </c>
      <c r="D46" s="14" t="s">
        <v>5531</v>
      </c>
      <c r="E46" s="14">
        <v>1</v>
      </c>
      <c r="F46" s="15">
        <v>5000</v>
      </c>
      <c r="G46" s="14">
        <v>68</v>
      </c>
      <c r="H46" s="14" t="s">
        <v>10428</v>
      </c>
      <c r="I46" s="15">
        <v>5000</v>
      </c>
      <c r="J46" s="14" t="s">
        <v>7407</v>
      </c>
      <c r="K46" s="44" t="s">
        <v>6677</v>
      </c>
      <c r="L46" s="14" t="s">
        <v>11608</v>
      </c>
      <c r="M46" s="14"/>
    </row>
    <row r="47" spans="1:13" ht="105.75" customHeight="1">
      <c r="A47" s="14">
        <v>45</v>
      </c>
      <c r="B47" s="14" t="s">
        <v>5530</v>
      </c>
      <c r="C47" s="14" t="s">
        <v>10533</v>
      </c>
      <c r="D47" s="14" t="s">
        <v>5531</v>
      </c>
      <c r="E47" s="14">
        <v>1</v>
      </c>
      <c r="F47" s="15">
        <v>5000</v>
      </c>
      <c r="G47" s="14">
        <v>180</v>
      </c>
      <c r="H47" s="14" t="s">
        <v>10428</v>
      </c>
      <c r="I47" s="15">
        <v>12000</v>
      </c>
      <c r="J47" s="14" t="s">
        <v>7407</v>
      </c>
      <c r="K47" s="36" t="s">
        <v>6677</v>
      </c>
      <c r="L47" s="14" t="s">
        <v>10875</v>
      </c>
      <c r="M47" s="14"/>
    </row>
    <row r="48" spans="1:13" ht="31.5">
      <c r="A48" s="14">
        <v>46</v>
      </c>
      <c r="B48" s="14" t="s">
        <v>10429</v>
      </c>
      <c r="C48" s="14" t="s">
        <v>10430</v>
      </c>
      <c r="D48" s="14" t="s">
        <v>1162</v>
      </c>
      <c r="E48" s="14">
        <v>1</v>
      </c>
      <c r="F48" s="15">
        <v>500</v>
      </c>
      <c r="G48" s="14">
        <v>1044</v>
      </c>
      <c r="H48" s="14" t="s">
        <v>1228</v>
      </c>
      <c r="I48" s="15">
        <v>0</v>
      </c>
      <c r="J48" s="14" t="s">
        <v>7407</v>
      </c>
      <c r="K48" s="44" t="s">
        <v>6677</v>
      </c>
      <c r="L48" s="14" t="s">
        <v>11608</v>
      </c>
      <c r="M48" s="14"/>
    </row>
    <row r="49" spans="1:17" ht="37.5" customHeight="1">
      <c r="A49" s="14">
        <v>47</v>
      </c>
      <c r="B49" s="14" t="s">
        <v>10431</v>
      </c>
      <c r="C49" s="14" t="s">
        <v>4078</v>
      </c>
      <c r="D49" s="14" t="s">
        <v>1162</v>
      </c>
      <c r="E49" s="14">
        <v>1</v>
      </c>
      <c r="F49" s="15">
        <v>500</v>
      </c>
      <c r="G49" s="14">
        <v>1008</v>
      </c>
      <c r="H49" s="14" t="s">
        <v>1228</v>
      </c>
      <c r="I49" s="15">
        <v>0</v>
      </c>
      <c r="J49" s="14" t="s">
        <v>7407</v>
      </c>
      <c r="K49" s="36" t="s">
        <v>6677</v>
      </c>
      <c r="L49" s="14" t="s">
        <v>11608</v>
      </c>
      <c r="M49" s="14"/>
      <c r="Q49" s="21">
        <v>540</v>
      </c>
    </row>
    <row r="50" spans="1:17" ht="63">
      <c r="A50" s="14">
        <v>48</v>
      </c>
      <c r="B50" s="14" t="s">
        <v>7680</v>
      </c>
      <c r="C50" s="14" t="s">
        <v>2744</v>
      </c>
      <c r="D50" s="14" t="s">
        <v>1187</v>
      </c>
      <c r="E50" s="14"/>
      <c r="F50" s="15">
        <v>4037</v>
      </c>
      <c r="G50" s="14">
        <v>68</v>
      </c>
      <c r="H50" s="14" t="s">
        <v>8076</v>
      </c>
      <c r="I50" s="15">
        <v>12000</v>
      </c>
      <c r="J50" s="14" t="s">
        <v>4935</v>
      </c>
      <c r="K50" s="44" t="s">
        <v>6677</v>
      </c>
      <c r="L50" s="14" t="s">
        <v>10513</v>
      </c>
      <c r="M50" s="14" t="s">
        <v>10432</v>
      </c>
    </row>
    <row r="51" spans="1:17" ht="47.25">
      <c r="A51" s="14">
        <v>49</v>
      </c>
      <c r="B51" s="14" t="s">
        <v>9594</v>
      </c>
      <c r="C51" s="14" t="s">
        <v>2744</v>
      </c>
      <c r="D51" s="14" t="s">
        <v>1187</v>
      </c>
      <c r="E51" s="14" t="s">
        <v>8163</v>
      </c>
      <c r="F51" s="15">
        <v>2037</v>
      </c>
      <c r="G51" s="14">
        <v>388</v>
      </c>
      <c r="H51" s="14" t="s">
        <v>8076</v>
      </c>
      <c r="I51" s="15">
        <v>45000</v>
      </c>
      <c r="J51" s="14" t="s">
        <v>4935</v>
      </c>
      <c r="K51" s="36" t="s">
        <v>6677</v>
      </c>
      <c r="L51" s="14" t="s">
        <v>10513</v>
      </c>
      <c r="M51" s="14"/>
    </row>
    <row r="52" spans="1:17" ht="47.25">
      <c r="A52" s="14">
        <v>50</v>
      </c>
      <c r="B52" s="14" t="s">
        <v>7789</v>
      </c>
      <c r="C52" s="14" t="s">
        <v>2744</v>
      </c>
      <c r="D52" s="14" t="s">
        <v>1187</v>
      </c>
      <c r="E52" s="14" t="s">
        <v>8163</v>
      </c>
      <c r="F52" s="15">
        <v>4037</v>
      </c>
      <c r="G52" s="14">
        <v>48</v>
      </c>
      <c r="H52" s="14" t="s">
        <v>8076</v>
      </c>
      <c r="I52" s="15">
        <v>10000</v>
      </c>
      <c r="J52" s="14" t="s">
        <v>4935</v>
      </c>
      <c r="K52" s="44" t="s">
        <v>6677</v>
      </c>
      <c r="L52" s="14" t="s">
        <v>10513</v>
      </c>
      <c r="M52" s="14"/>
    </row>
    <row r="53" spans="1:17" ht="47.25">
      <c r="A53" s="14">
        <v>51</v>
      </c>
      <c r="B53" s="14" t="s">
        <v>10433</v>
      </c>
      <c r="C53" s="14" t="s">
        <v>2744</v>
      </c>
      <c r="D53" s="14" t="s">
        <v>1187</v>
      </c>
      <c r="E53" s="14" t="s">
        <v>8163</v>
      </c>
      <c r="F53" s="15">
        <v>2037</v>
      </c>
      <c r="G53" s="14">
        <v>44</v>
      </c>
      <c r="H53" s="14" t="s">
        <v>8076</v>
      </c>
      <c r="I53" s="15">
        <v>8000</v>
      </c>
      <c r="J53" s="14" t="s">
        <v>4935</v>
      </c>
      <c r="K53" s="36" t="s">
        <v>6677</v>
      </c>
      <c r="L53" s="14" t="s">
        <v>10513</v>
      </c>
      <c r="M53" s="14"/>
    </row>
    <row r="54" spans="1:17" ht="76.5" customHeight="1">
      <c r="A54" s="14">
        <v>52</v>
      </c>
      <c r="B54" s="14" t="s">
        <v>6714</v>
      </c>
      <c r="C54" s="14" t="s">
        <v>2744</v>
      </c>
      <c r="D54" s="14" t="s">
        <v>1187</v>
      </c>
      <c r="E54" s="14"/>
      <c r="F54" s="15">
        <v>4037</v>
      </c>
      <c r="G54" s="14">
        <v>52</v>
      </c>
      <c r="H54" s="14" t="s">
        <v>8076</v>
      </c>
      <c r="I54" s="15">
        <v>11000</v>
      </c>
      <c r="J54" s="14" t="s">
        <v>4935</v>
      </c>
      <c r="K54" s="44" t="s">
        <v>6677</v>
      </c>
      <c r="L54" s="14" t="s">
        <v>10513</v>
      </c>
      <c r="M54" s="14"/>
    </row>
    <row r="55" spans="1:17" ht="47.25">
      <c r="A55" s="14">
        <v>53</v>
      </c>
      <c r="B55" s="14" t="s">
        <v>6713</v>
      </c>
      <c r="C55" s="14" t="s">
        <v>2744</v>
      </c>
      <c r="D55" s="14" t="s">
        <v>1187</v>
      </c>
      <c r="E55" s="14"/>
      <c r="F55" s="15">
        <v>4037</v>
      </c>
      <c r="G55" s="14">
        <v>44</v>
      </c>
      <c r="H55" s="14" t="s">
        <v>8076</v>
      </c>
      <c r="I55" s="15">
        <v>10000</v>
      </c>
      <c r="J55" s="14" t="s">
        <v>4935</v>
      </c>
      <c r="K55" s="36" t="s">
        <v>6677</v>
      </c>
      <c r="L55" s="14" t="s">
        <v>10513</v>
      </c>
      <c r="M55" s="14"/>
    </row>
    <row r="56" spans="1:17" ht="54.75" customHeight="1">
      <c r="A56" s="14">
        <v>54</v>
      </c>
      <c r="B56" s="14" t="s">
        <v>10434</v>
      </c>
      <c r="C56" s="14" t="s">
        <v>2744</v>
      </c>
      <c r="D56" s="14" t="s">
        <v>1187</v>
      </c>
      <c r="E56" s="14"/>
      <c r="F56" s="15">
        <v>2037</v>
      </c>
      <c r="G56" s="14">
        <v>376</v>
      </c>
      <c r="H56" s="14" t="s">
        <v>8076</v>
      </c>
      <c r="I56" s="15">
        <v>48000</v>
      </c>
      <c r="J56" s="14" t="s">
        <v>4935</v>
      </c>
      <c r="K56" s="44" t="s">
        <v>6677</v>
      </c>
      <c r="L56" s="14" t="s">
        <v>10513</v>
      </c>
      <c r="M56" s="14"/>
    </row>
    <row r="57" spans="1:17" ht="47.25">
      <c r="A57" s="14">
        <v>55</v>
      </c>
      <c r="B57" s="14" t="s">
        <v>10435</v>
      </c>
      <c r="C57" s="14" t="s">
        <v>10436</v>
      </c>
      <c r="D57" s="14" t="s">
        <v>1162</v>
      </c>
      <c r="E57" s="14">
        <v>1</v>
      </c>
      <c r="F57" s="15">
        <v>1000</v>
      </c>
      <c r="G57" s="14">
        <v>272</v>
      </c>
      <c r="H57" s="14" t="s">
        <v>8087</v>
      </c>
      <c r="I57" s="15">
        <v>0</v>
      </c>
      <c r="J57" s="14" t="s">
        <v>7345</v>
      </c>
      <c r="K57" s="36" t="s">
        <v>6677</v>
      </c>
      <c r="L57" s="14" t="s">
        <v>10513</v>
      </c>
      <c r="M57" s="14"/>
    </row>
    <row r="58" spans="1:17" ht="63">
      <c r="A58" s="14">
        <v>56</v>
      </c>
      <c r="B58" s="14" t="s">
        <v>10437</v>
      </c>
      <c r="C58" s="14" t="s">
        <v>4406</v>
      </c>
      <c r="D58" s="14" t="s">
        <v>10427</v>
      </c>
      <c r="E58" s="14">
        <v>2</v>
      </c>
      <c r="F58" s="15">
        <v>9090</v>
      </c>
      <c r="G58" s="14">
        <v>244</v>
      </c>
      <c r="H58" s="14" t="s">
        <v>5624</v>
      </c>
      <c r="I58" s="15">
        <v>0</v>
      </c>
      <c r="J58" s="14" t="s">
        <v>7407</v>
      </c>
      <c r="K58" s="36" t="s">
        <v>6677</v>
      </c>
      <c r="L58" s="14" t="s">
        <v>10438</v>
      </c>
      <c r="M58" s="14"/>
    </row>
    <row r="59" spans="1:17" ht="60.75" customHeight="1">
      <c r="A59" s="14">
        <v>57</v>
      </c>
      <c r="B59" s="14" t="s">
        <v>10439</v>
      </c>
      <c r="C59" s="14" t="s">
        <v>10440</v>
      </c>
      <c r="D59" s="14" t="s">
        <v>1187</v>
      </c>
      <c r="E59" s="14">
        <v>1</v>
      </c>
      <c r="F59" s="15">
        <v>500</v>
      </c>
      <c r="G59" s="14">
        <v>196</v>
      </c>
      <c r="H59" s="14" t="s">
        <v>8076</v>
      </c>
      <c r="I59" s="15">
        <v>29000</v>
      </c>
      <c r="J59" s="14" t="s">
        <v>4935</v>
      </c>
      <c r="K59" s="44" t="s">
        <v>6677</v>
      </c>
      <c r="L59" s="14" t="s">
        <v>2191</v>
      </c>
      <c r="M59" s="14"/>
    </row>
    <row r="60" spans="1:17" ht="63">
      <c r="A60" s="14">
        <v>58</v>
      </c>
      <c r="B60" s="14" t="s">
        <v>10441</v>
      </c>
      <c r="C60" s="14" t="s">
        <v>10442</v>
      </c>
      <c r="D60" s="14" t="s">
        <v>1187</v>
      </c>
      <c r="E60" s="14"/>
      <c r="F60" s="15">
        <v>850</v>
      </c>
      <c r="G60" s="14">
        <v>336</v>
      </c>
      <c r="H60" s="14" t="s">
        <v>5624</v>
      </c>
      <c r="I60" s="15">
        <v>55000</v>
      </c>
      <c r="J60" s="14" t="s">
        <v>60</v>
      </c>
      <c r="K60" s="36" t="s">
        <v>6677</v>
      </c>
      <c r="L60" s="14" t="s">
        <v>2191</v>
      </c>
      <c r="M60" s="14"/>
    </row>
    <row r="61" spans="1:17" ht="63">
      <c r="A61" s="14">
        <v>59</v>
      </c>
      <c r="B61" s="14" t="s">
        <v>12347</v>
      </c>
      <c r="C61" s="14" t="s">
        <v>10533</v>
      </c>
      <c r="D61" s="14" t="s">
        <v>1187</v>
      </c>
      <c r="E61" s="14" t="s">
        <v>12348</v>
      </c>
      <c r="F61" s="15">
        <v>5037</v>
      </c>
      <c r="G61" s="14">
        <v>212</v>
      </c>
      <c r="H61" s="14" t="s">
        <v>8076</v>
      </c>
      <c r="I61" s="15">
        <v>27000</v>
      </c>
      <c r="J61" s="14" t="s">
        <v>7407</v>
      </c>
      <c r="K61" s="44" t="s">
        <v>6677</v>
      </c>
      <c r="L61" s="14" t="s">
        <v>2191</v>
      </c>
      <c r="M61" s="14"/>
    </row>
    <row r="62" spans="1:17" ht="94.5">
      <c r="A62" s="14">
        <v>60</v>
      </c>
      <c r="B62" s="14" t="s">
        <v>12349</v>
      </c>
      <c r="C62" s="14" t="s">
        <v>12350</v>
      </c>
      <c r="D62" s="14" t="s">
        <v>1187</v>
      </c>
      <c r="E62" s="14">
        <v>1</v>
      </c>
      <c r="F62" s="15">
        <v>900</v>
      </c>
      <c r="G62" s="14">
        <v>192</v>
      </c>
      <c r="H62" s="14" t="s">
        <v>5624</v>
      </c>
      <c r="I62" s="15">
        <v>35000</v>
      </c>
      <c r="J62" s="14" t="s">
        <v>4935</v>
      </c>
      <c r="K62" s="36" t="s">
        <v>6677</v>
      </c>
      <c r="L62" s="14" t="s">
        <v>2191</v>
      </c>
      <c r="M62" s="14"/>
    </row>
    <row r="63" spans="1:17" ht="85.5" customHeight="1">
      <c r="A63" s="14">
        <v>61</v>
      </c>
      <c r="B63" s="14" t="s">
        <v>12351</v>
      </c>
      <c r="C63" s="14" t="s">
        <v>2744</v>
      </c>
      <c r="D63" s="14" t="s">
        <v>1187</v>
      </c>
      <c r="E63" s="14">
        <v>1</v>
      </c>
      <c r="F63" s="15">
        <v>1800</v>
      </c>
      <c r="G63" s="14">
        <v>324</v>
      </c>
      <c r="H63" s="14" t="s">
        <v>8076</v>
      </c>
      <c r="I63" s="15">
        <v>42000</v>
      </c>
      <c r="J63" s="14" t="s">
        <v>4935</v>
      </c>
      <c r="K63" s="44" t="s">
        <v>6677</v>
      </c>
      <c r="L63" s="14" t="s">
        <v>2191</v>
      </c>
      <c r="M63" s="14"/>
    </row>
    <row r="64" spans="1:17" ht="55.5" customHeight="1">
      <c r="A64" s="14">
        <v>62</v>
      </c>
      <c r="B64" s="14" t="s">
        <v>12352</v>
      </c>
      <c r="C64" s="14" t="s">
        <v>4406</v>
      </c>
      <c r="D64" s="14" t="s">
        <v>10427</v>
      </c>
      <c r="E64" s="14">
        <v>1</v>
      </c>
      <c r="F64" s="15">
        <v>14250</v>
      </c>
      <c r="G64" s="14">
        <v>135</v>
      </c>
      <c r="H64" s="14" t="s">
        <v>5624</v>
      </c>
      <c r="I64" s="15">
        <v>0</v>
      </c>
      <c r="J64" s="14" t="s">
        <v>12454</v>
      </c>
      <c r="K64" s="36" t="s">
        <v>6677</v>
      </c>
      <c r="L64" s="14" t="s">
        <v>10438</v>
      </c>
      <c r="M64" s="14"/>
    </row>
    <row r="65" spans="1:13" ht="63">
      <c r="A65" s="14">
        <v>63</v>
      </c>
      <c r="B65" s="14" t="s">
        <v>12353</v>
      </c>
      <c r="C65" s="14" t="s">
        <v>4406</v>
      </c>
      <c r="D65" s="14" t="s">
        <v>10427</v>
      </c>
      <c r="E65" s="14">
        <v>1</v>
      </c>
      <c r="F65" s="15">
        <v>14250</v>
      </c>
      <c r="G65" s="14">
        <v>147</v>
      </c>
      <c r="H65" s="14" t="s">
        <v>5624</v>
      </c>
      <c r="I65" s="15">
        <v>0</v>
      </c>
      <c r="J65" s="14" t="s">
        <v>12454</v>
      </c>
      <c r="K65" s="44" t="s">
        <v>6677</v>
      </c>
      <c r="L65" s="14" t="s">
        <v>10438</v>
      </c>
      <c r="M65" s="14"/>
    </row>
    <row r="66" spans="1:13" ht="31.5">
      <c r="A66" s="14">
        <v>64</v>
      </c>
      <c r="B66" s="14" t="s">
        <v>12796</v>
      </c>
      <c r="C66" s="14" t="s">
        <v>12797</v>
      </c>
      <c r="D66" s="14" t="s">
        <v>1187</v>
      </c>
      <c r="E66" s="14" t="s">
        <v>8163</v>
      </c>
      <c r="F66" s="15">
        <v>600</v>
      </c>
      <c r="G66" s="14">
        <v>464</v>
      </c>
      <c r="H66" s="14" t="s">
        <v>5624</v>
      </c>
      <c r="I66" s="15">
        <v>73000</v>
      </c>
      <c r="J66" s="14" t="s">
        <v>70</v>
      </c>
      <c r="K66" s="36" t="s">
        <v>6677</v>
      </c>
      <c r="L66" s="14" t="s">
        <v>2191</v>
      </c>
      <c r="M66" s="14"/>
    </row>
    <row r="67" spans="1:13" ht="47.25">
      <c r="A67" s="14">
        <v>65</v>
      </c>
      <c r="B67" s="14" t="s">
        <v>12798</v>
      </c>
      <c r="C67" s="14" t="s">
        <v>2744</v>
      </c>
      <c r="D67" s="14" t="s">
        <v>1187</v>
      </c>
      <c r="E67" s="14" t="s">
        <v>8163</v>
      </c>
      <c r="F67" s="15">
        <v>1000</v>
      </c>
      <c r="G67" s="14">
        <v>604</v>
      </c>
      <c r="H67" s="14" t="s">
        <v>8087</v>
      </c>
      <c r="I67" s="15">
        <v>88000</v>
      </c>
      <c r="J67" s="14" t="s">
        <v>4935</v>
      </c>
      <c r="K67" s="44" t="s">
        <v>6677</v>
      </c>
      <c r="L67" s="14" t="s">
        <v>2191</v>
      </c>
      <c r="M67" s="14"/>
    </row>
    <row r="68" spans="1:13" ht="47.25">
      <c r="A68" s="14">
        <v>66</v>
      </c>
      <c r="B68" s="14" t="s">
        <v>12799</v>
      </c>
      <c r="C68" s="14" t="s">
        <v>8397</v>
      </c>
      <c r="D68" s="14" t="s">
        <v>4473</v>
      </c>
      <c r="E68" s="14">
        <v>1</v>
      </c>
      <c r="F68" s="15">
        <v>1000</v>
      </c>
      <c r="G68" s="14">
        <v>592</v>
      </c>
      <c r="H68" s="14" t="s">
        <v>8087</v>
      </c>
      <c r="I68" s="15">
        <v>0</v>
      </c>
      <c r="J68" s="14" t="s">
        <v>70</v>
      </c>
      <c r="K68" s="44" t="s">
        <v>6677</v>
      </c>
      <c r="L68" s="14" t="s">
        <v>8398</v>
      </c>
      <c r="M68" s="14"/>
    </row>
    <row r="69" spans="1:13" ht="63">
      <c r="A69" s="14">
        <v>67</v>
      </c>
      <c r="B69" s="14" t="s">
        <v>8399</v>
      </c>
      <c r="C69" s="14" t="s">
        <v>6719</v>
      </c>
      <c r="D69" s="14" t="s">
        <v>1162</v>
      </c>
      <c r="E69" s="14">
        <v>1</v>
      </c>
      <c r="F69" s="15">
        <v>1600</v>
      </c>
      <c r="G69" s="37">
        <v>1796</v>
      </c>
      <c r="H69" s="14" t="s">
        <v>2161</v>
      </c>
      <c r="I69" s="15">
        <v>0</v>
      </c>
      <c r="J69" s="14" t="s">
        <v>4935</v>
      </c>
      <c r="K69" s="44" t="s">
        <v>8400</v>
      </c>
      <c r="L69" s="14" t="s">
        <v>11608</v>
      </c>
      <c r="M69" s="14" t="s">
        <v>8401</v>
      </c>
    </row>
    <row r="70" spans="1:13" ht="70.5" customHeight="1">
      <c r="A70" s="14">
        <v>68</v>
      </c>
      <c r="B70" s="14" t="s">
        <v>3994</v>
      </c>
      <c r="C70" s="14" t="s">
        <v>10123</v>
      </c>
      <c r="D70" s="14" t="s">
        <v>1187</v>
      </c>
      <c r="E70" s="14">
        <v>1</v>
      </c>
      <c r="F70" s="15">
        <v>500</v>
      </c>
      <c r="G70" s="37">
        <v>440</v>
      </c>
      <c r="H70" s="14" t="s">
        <v>3995</v>
      </c>
      <c r="I70" s="15">
        <v>84000</v>
      </c>
      <c r="J70" s="14" t="s">
        <v>4978</v>
      </c>
      <c r="K70" s="44" t="s">
        <v>8400</v>
      </c>
      <c r="L70" s="14" t="s">
        <v>2191</v>
      </c>
      <c r="M70" s="14"/>
    </row>
    <row r="71" spans="1:13" ht="78.75">
      <c r="A71" s="14">
        <v>69</v>
      </c>
      <c r="B71" s="14" t="s">
        <v>3985</v>
      </c>
      <c r="C71" s="14" t="s">
        <v>3986</v>
      </c>
      <c r="D71" s="14" t="s">
        <v>1162</v>
      </c>
      <c r="E71" s="14">
        <v>1</v>
      </c>
      <c r="F71" s="15">
        <v>700</v>
      </c>
      <c r="G71" s="14">
        <v>456</v>
      </c>
      <c r="H71" s="14" t="s">
        <v>8087</v>
      </c>
      <c r="I71" s="15">
        <v>0</v>
      </c>
      <c r="J71" s="14" t="s">
        <v>7407</v>
      </c>
      <c r="K71" s="44" t="s">
        <v>8400</v>
      </c>
      <c r="L71" s="14" t="s">
        <v>10875</v>
      </c>
      <c r="M71" s="14"/>
    </row>
    <row r="72" spans="1:13" ht="90.75" customHeight="1">
      <c r="A72" s="14">
        <v>70</v>
      </c>
      <c r="B72" s="14" t="s">
        <v>3987</v>
      </c>
      <c r="C72" s="15" t="s">
        <v>3988</v>
      </c>
      <c r="D72" s="14" t="s">
        <v>1187</v>
      </c>
      <c r="E72" s="14">
        <v>1</v>
      </c>
      <c r="F72" s="15">
        <v>730</v>
      </c>
      <c r="G72" s="14">
        <v>252</v>
      </c>
      <c r="H72" s="14" t="s">
        <v>8087</v>
      </c>
      <c r="I72" s="15">
        <v>43000</v>
      </c>
      <c r="J72" s="14" t="s">
        <v>1193</v>
      </c>
      <c r="K72" s="44" t="s">
        <v>8400</v>
      </c>
      <c r="L72" s="14" t="s">
        <v>10875</v>
      </c>
      <c r="M72" s="14"/>
    </row>
    <row r="73" spans="1:13" ht="54.75" customHeight="1">
      <c r="A73" s="14">
        <v>71</v>
      </c>
      <c r="B73" s="14" t="s">
        <v>5124</v>
      </c>
      <c r="C73" s="14" t="s">
        <v>5125</v>
      </c>
      <c r="D73" s="14" t="s">
        <v>1187</v>
      </c>
      <c r="E73" s="14">
        <v>1</v>
      </c>
      <c r="F73" s="15">
        <v>500</v>
      </c>
      <c r="G73" s="14">
        <v>200</v>
      </c>
      <c r="H73" s="14" t="s">
        <v>8087</v>
      </c>
      <c r="I73" s="15">
        <v>36000</v>
      </c>
      <c r="J73" s="14" t="s">
        <v>7407</v>
      </c>
      <c r="K73" s="44" t="s">
        <v>8400</v>
      </c>
      <c r="L73" s="14" t="s">
        <v>2191</v>
      </c>
      <c r="M73" s="14"/>
    </row>
    <row r="74" spans="1:13" ht="63">
      <c r="A74" s="14">
        <v>72</v>
      </c>
      <c r="B74" s="14" t="s">
        <v>5126</v>
      </c>
      <c r="C74" s="14" t="s">
        <v>4406</v>
      </c>
      <c r="D74" s="14" t="s">
        <v>10427</v>
      </c>
      <c r="E74" s="14"/>
      <c r="F74" s="15">
        <v>14250</v>
      </c>
      <c r="G74" s="14">
        <v>256</v>
      </c>
      <c r="H74" s="14" t="s">
        <v>5624</v>
      </c>
      <c r="I74" s="15">
        <v>0</v>
      </c>
      <c r="J74" s="14" t="s">
        <v>12454</v>
      </c>
      <c r="K74" s="44" t="s">
        <v>8400</v>
      </c>
      <c r="L74" s="14" t="s">
        <v>11608</v>
      </c>
      <c r="M74" s="14"/>
    </row>
    <row r="75" spans="1:13" ht="63">
      <c r="A75" s="14">
        <v>73</v>
      </c>
      <c r="B75" s="14" t="s">
        <v>10441</v>
      </c>
      <c r="C75" s="14" t="s">
        <v>4406</v>
      </c>
      <c r="D75" s="14" t="s">
        <v>10427</v>
      </c>
      <c r="E75" s="14"/>
      <c r="F75" s="15">
        <v>14250</v>
      </c>
      <c r="G75" s="14">
        <v>336</v>
      </c>
      <c r="H75" s="14" t="s">
        <v>5624</v>
      </c>
      <c r="I75" s="15">
        <v>0</v>
      </c>
      <c r="J75" s="14" t="s">
        <v>60</v>
      </c>
      <c r="K75" s="44" t="s">
        <v>8400</v>
      </c>
      <c r="L75" s="14" t="s">
        <v>2191</v>
      </c>
      <c r="M75" s="14"/>
    </row>
    <row r="76" spans="1:13" ht="63">
      <c r="A76" s="14">
        <v>74</v>
      </c>
      <c r="B76" s="14" t="s">
        <v>12796</v>
      </c>
      <c r="C76" s="14" t="s">
        <v>4406</v>
      </c>
      <c r="D76" s="14" t="s">
        <v>10427</v>
      </c>
      <c r="E76" s="14"/>
      <c r="F76" s="15">
        <v>9090</v>
      </c>
      <c r="G76" s="14">
        <v>308</v>
      </c>
      <c r="H76" s="14" t="s">
        <v>5624</v>
      </c>
      <c r="I76" s="15">
        <v>0</v>
      </c>
      <c r="J76" s="14" t="s">
        <v>70</v>
      </c>
      <c r="K76" s="44" t="s">
        <v>8400</v>
      </c>
      <c r="L76" s="14" t="s">
        <v>11608</v>
      </c>
      <c r="M76" s="14"/>
    </row>
    <row r="77" spans="1:13" ht="63">
      <c r="A77" s="14">
        <v>75</v>
      </c>
      <c r="B77" s="14" t="s">
        <v>5127</v>
      </c>
      <c r="C77" s="14" t="s">
        <v>4406</v>
      </c>
      <c r="D77" s="14" t="s">
        <v>10427</v>
      </c>
      <c r="E77" s="14"/>
      <c r="F77" s="15">
        <v>14250</v>
      </c>
      <c r="G77" s="14">
        <v>203</v>
      </c>
      <c r="H77" s="14" t="s">
        <v>5624</v>
      </c>
      <c r="I77" s="15">
        <v>0</v>
      </c>
      <c r="J77" s="14" t="s">
        <v>12454</v>
      </c>
      <c r="K77" s="44" t="s">
        <v>8400</v>
      </c>
      <c r="L77" s="14" t="s">
        <v>11485</v>
      </c>
      <c r="M77" s="14"/>
    </row>
    <row r="78" spans="1:13" ht="63">
      <c r="A78" s="14">
        <v>76</v>
      </c>
      <c r="B78" s="14" t="s">
        <v>6221</v>
      </c>
      <c r="C78" s="14" t="s">
        <v>4406</v>
      </c>
      <c r="D78" s="14" t="s">
        <v>10427</v>
      </c>
      <c r="E78" s="14" t="s">
        <v>8163</v>
      </c>
      <c r="F78" s="15">
        <v>9090</v>
      </c>
      <c r="G78" s="14">
        <v>292</v>
      </c>
      <c r="H78" s="14" t="s">
        <v>5624</v>
      </c>
      <c r="I78" s="15">
        <v>0</v>
      </c>
      <c r="J78" s="14" t="s">
        <v>7407</v>
      </c>
      <c r="K78" s="44" t="s">
        <v>8400</v>
      </c>
      <c r="L78" s="14" t="s">
        <v>11485</v>
      </c>
      <c r="M78" s="14"/>
    </row>
    <row r="79" spans="1:13" ht="63">
      <c r="A79" s="14">
        <v>77</v>
      </c>
      <c r="B79" s="14" t="s">
        <v>12349</v>
      </c>
      <c r="C79" s="14" t="s">
        <v>4406</v>
      </c>
      <c r="D79" s="14" t="s">
        <v>10427</v>
      </c>
      <c r="E79" s="14"/>
      <c r="F79" s="15">
        <v>14250</v>
      </c>
      <c r="G79" s="14">
        <v>192</v>
      </c>
      <c r="H79" s="14" t="s">
        <v>5624</v>
      </c>
      <c r="I79" s="15">
        <v>0</v>
      </c>
      <c r="J79" s="14" t="s">
        <v>4935</v>
      </c>
      <c r="K79" s="44" t="s">
        <v>8400</v>
      </c>
      <c r="L79" s="14" t="s">
        <v>2191</v>
      </c>
      <c r="M79" s="14"/>
    </row>
    <row r="80" spans="1:13" ht="94.5">
      <c r="A80" s="14">
        <v>78</v>
      </c>
      <c r="B80" s="14" t="s">
        <v>8405</v>
      </c>
      <c r="C80" s="14" t="s">
        <v>8406</v>
      </c>
      <c r="D80" s="14" t="s">
        <v>1187</v>
      </c>
      <c r="E80" s="14">
        <v>1</v>
      </c>
      <c r="F80" s="15">
        <v>338</v>
      </c>
      <c r="G80" s="14">
        <v>104</v>
      </c>
      <c r="H80" s="14" t="s">
        <v>8076</v>
      </c>
      <c r="I80" s="15">
        <v>0</v>
      </c>
      <c r="J80" s="14" t="s">
        <v>4935</v>
      </c>
      <c r="K80" s="44" t="s">
        <v>8400</v>
      </c>
      <c r="L80" s="14" t="s">
        <v>8407</v>
      </c>
      <c r="M80" s="14"/>
    </row>
    <row r="81" spans="1:13" ht="63">
      <c r="A81" s="14">
        <v>79</v>
      </c>
      <c r="B81" s="14" t="s">
        <v>5553</v>
      </c>
      <c r="C81" s="14" t="s">
        <v>10533</v>
      </c>
      <c r="D81" s="14" t="s">
        <v>1187</v>
      </c>
      <c r="E81" s="14" t="s">
        <v>8163</v>
      </c>
      <c r="F81" s="15">
        <v>2037</v>
      </c>
      <c r="G81" s="14">
        <v>72</v>
      </c>
      <c r="H81" s="14" t="s">
        <v>8076</v>
      </c>
      <c r="I81" s="15">
        <v>5500</v>
      </c>
      <c r="J81" s="14" t="s">
        <v>7407</v>
      </c>
      <c r="K81" s="36" t="s">
        <v>8400</v>
      </c>
      <c r="L81" s="14" t="s">
        <v>10438</v>
      </c>
      <c r="M81" s="14"/>
    </row>
    <row r="82" spans="1:13" ht="78" customHeight="1">
      <c r="A82" s="14">
        <v>80</v>
      </c>
      <c r="B82" s="14" t="s">
        <v>8408</v>
      </c>
      <c r="C82" s="14" t="s">
        <v>4406</v>
      </c>
      <c r="D82" s="14" t="s">
        <v>10427</v>
      </c>
      <c r="E82" s="14"/>
      <c r="F82" s="15">
        <v>9090</v>
      </c>
      <c r="G82" s="14">
        <v>180</v>
      </c>
      <c r="H82" s="14" t="s">
        <v>5624</v>
      </c>
      <c r="I82" s="15">
        <v>0</v>
      </c>
      <c r="J82" s="14" t="s">
        <v>70</v>
      </c>
      <c r="K82" s="44" t="s">
        <v>8400</v>
      </c>
      <c r="L82" s="14" t="s">
        <v>8409</v>
      </c>
      <c r="M82" s="14"/>
    </row>
    <row r="83" spans="1:13" ht="84.75" customHeight="1">
      <c r="A83" s="14">
        <v>81</v>
      </c>
      <c r="B83" s="14" t="s">
        <v>9491</v>
      </c>
      <c r="C83" s="14" t="s">
        <v>4406</v>
      </c>
      <c r="D83" s="14" t="s">
        <v>10427</v>
      </c>
      <c r="E83" s="14"/>
      <c r="F83" s="15">
        <v>14250</v>
      </c>
      <c r="G83" s="14">
        <v>384</v>
      </c>
      <c r="H83" s="14" t="s">
        <v>5624</v>
      </c>
      <c r="I83" s="15">
        <v>0</v>
      </c>
      <c r="J83" s="14" t="s">
        <v>60</v>
      </c>
      <c r="K83" s="44" t="s">
        <v>8400</v>
      </c>
      <c r="L83" s="14" t="s">
        <v>8409</v>
      </c>
      <c r="M83" s="14"/>
    </row>
    <row r="84" spans="1:13" ht="58.5" customHeight="1">
      <c r="A84" s="14">
        <v>82</v>
      </c>
      <c r="B84" s="14" t="s">
        <v>9492</v>
      </c>
      <c r="C84" s="14" t="s">
        <v>4406</v>
      </c>
      <c r="D84" s="14" t="s">
        <v>10427</v>
      </c>
      <c r="E84" s="14"/>
      <c r="F84" s="15">
        <v>9090</v>
      </c>
      <c r="G84" s="14">
        <v>268</v>
      </c>
      <c r="H84" s="14" t="s">
        <v>5624</v>
      </c>
      <c r="I84" s="15">
        <v>0</v>
      </c>
      <c r="J84" s="14" t="s">
        <v>4978</v>
      </c>
      <c r="K84" s="44" t="s">
        <v>8400</v>
      </c>
      <c r="L84" s="14" t="s">
        <v>8409</v>
      </c>
      <c r="M84" s="14"/>
    </row>
    <row r="85" spans="1:13" ht="63" customHeight="1">
      <c r="A85" s="14">
        <v>83</v>
      </c>
      <c r="B85" s="14" t="s">
        <v>9493</v>
      </c>
      <c r="C85" s="14" t="s">
        <v>4406</v>
      </c>
      <c r="D85" s="14" t="s">
        <v>10427</v>
      </c>
      <c r="E85" s="14"/>
      <c r="F85" s="15">
        <v>14250</v>
      </c>
      <c r="G85" s="14">
        <v>300</v>
      </c>
      <c r="H85" s="14" t="s">
        <v>5624</v>
      </c>
      <c r="I85" s="15">
        <v>0</v>
      </c>
      <c r="J85" s="14" t="s">
        <v>1193</v>
      </c>
      <c r="K85" s="44" t="s">
        <v>8400</v>
      </c>
      <c r="L85" s="14" t="s">
        <v>2191</v>
      </c>
      <c r="M85" s="14"/>
    </row>
    <row r="86" spans="1:13" ht="60.75" customHeight="1">
      <c r="A86" s="14">
        <v>84</v>
      </c>
      <c r="B86" s="14" t="s">
        <v>10425</v>
      </c>
      <c r="C86" s="14" t="s">
        <v>4406</v>
      </c>
      <c r="D86" s="14" t="s">
        <v>10427</v>
      </c>
      <c r="E86" s="14"/>
      <c r="F86" s="15">
        <v>14250</v>
      </c>
      <c r="G86" s="14">
        <v>220</v>
      </c>
      <c r="H86" s="14" t="s">
        <v>5624</v>
      </c>
      <c r="I86" s="15">
        <v>0</v>
      </c>
      <c r="J86" s="14" t="s">
        <v>4978</v>
      </c>
      <c r="K86" s="44" t="s">
        <v>8400</v>
      </c>
      <c r="L86" s="14" t="s">
        <v>2191</v>
      </c>
      <c r="M86" s="14"/>
    </row>
    <row r="87" spans="1:13" ht="45" customHeight="1">
      <c r="A87" s="14">
        <v>85</v>
      </c>
      <c r="B87" s="14" t="s">
        <v>9494</v>
      </c>
      <c r="C87" s="14" t="s">
        <v>4406</v>
      </c>
      <c r="D87" s="14" t="s">
        <v>10427</v>
      </c>
      <c r="E87" s="14"/>
      <c r="F87" s="15">
        <v>2000</v>
      </c>
      <c r="G87" s="14">
        <v>228</v>
      </c>
      <c r="H87" s="14" t="s">
        <v>5624</v>
      </c>
      <c r="I87" s="15">
        <v>0</v>
      </c>
      <c r="J87" s="14" t="s">
        <v>4978</v>
      </c>
      <c r="K87" s="44" t="s">
        <v>8400</v>
      </c>
      <c r="L87" s="14" t="s">
        <v>11608</v>
      </c>
      <c r="M87" s="14"/>
    </row>
    <row r="88" spans="1:13" ht="141.75">
      <c r="A88" s="14">
        <v>86</v>
      </c>
      <c r="B88" s="14" t="s">
        <v>9495</v>
      </c>
      <c r="C88" s="14" t="s">
        <v>9496</v>
      </c>
      <c r="D88" s="14" t="s">
        <v>1187</v>
      </c>
      <c r="E88" s="14">
        <v>1</v>
      </c>
      <c r="F88" s="15">
        <v>500</v>
      </c>
      <c r="G88" s="14">
        <v>251</v>
      </c>
      <c r="H88" s="14" t="s">
        <v>8087</v>
      </c>
      <c r="I88" s="15">
        <v>43000</v>
      </c>
      <c r="J88" s="14" t="s">
        <v>60</v>
      </c>
      <c r="K88" s="44" t="s">
        <v>8400</v>
      </c>
      <c r="L88" s="14" t="s">
        <v>11485</v>
      </c>
      <c r="M88" s="14"/>
    </row>
    <row r="89" spans="1:13" ht="47.25">
      <c r="A89" s="14">
        <v>87</v>
      </c>
      <c r="B89" s="14" t="s">
        <v>9497</v>
      </c>
      <c r="C89" s="14" t="s">
        <v>9498</v>
      </c>
      <c r="D89" s="14" t="s">
        <v>4473</v>
      </c>
      <c r="E89" s="14">
        <v>1</v>
      </c>
      <c r="F89" s="15">
        <v>1000</v>
      </c>
      <c r="G89" s="14">
        <v>976</v>
      </c>
      <c r="H89" s="14" t="s">
        <v>2161</v>
      </c>
      <c r="I89" s="15">
        <v>0</v>
      </c>
      <c r="J89" s="14" t="s">
        <v>70</v>
      </c>
      <c r="K89" s="44" t="s">
        <v>8400</v>
      </c>
      <c r="L89" s="14" t="s">
        <v>11608</v>
      </c>
      <c r="M89" s="14" t="s">
        <v>9499</v>
      </c>
    </row>
    <row r="90" spans="1:13" ht="31.5">
      <c r="A90" s="14">
        <v>88</v>
      </c>
      <c r="B90" s="14" t="s">
        <v>9500</v>
      </c>
      <c r="C90" s="14" t="s">
        <v>10123</v>
      </c>
      <c r="D90" s="14" t="s">
        <v>1187</v>
      </c>
      <c r="E90" s="14">
        <v>1</v>
      </c>
      <c r="F90" s="15">
        <v>650</v>
      </c>
      <c r="G90" s="14">
        <v>424</v>
      </c>
      <c r="H90" s="14" t="s">
        <v>2161</v>
      </c>
      <c r="I90" s="15">
        <v>70000</v>
      </c>
      <c r="J90" s="14" t="s">
        <v>4978</v>
      </c>
      <c r="K90" s="44" t="s">
        <v>8400</v>
      </c>
      <c r="L90" s="14" t="s">
        <v>9501</v>
      </c>
      <c r="M90" s="14"/>
    </row>
    <row r="91" spans="1:13" ht="63">
      <c r="A91" s="14">
        <v>89</v>
      </c>
      <c r="B91" s="14" t="s">
        <v>9502</v>
      </c>
      <c r="C91" s="14" t="s">
        <v>9503</v>
      </c>
      <c r="D91" s="14" t="s">
        <v>1187</v>
      </c>
      <c r="E91" s="14">
        <v>1</v>
      </c>
      <c r="F91" s="15">
        <v>1400</v>
      </c>
      <c r="G91" s="14">
        <v>244</v>
      </c>
      <c r="H91" s="14" t="s">
        <v>2161</v>
      </c>
      <c r="I91" s="15">
        <v>55000</v>
      </c>
      <c r="J91" s="14" t="s">
        <v>4935</v>
      </c>
      <c r="K91" s="44" t="s">
        <v>8400</v>
      </c>
      <c r="L91" s="14" t="s">
        <v>2191</v>
      </c>
      <c r="M91" s="14"/>
    </row>
    <row r="92" spans="1:13" ht="63">
      <c r="A92" s="14">
        <v>90</v>
      </c>
      <c r="B92" s="14" t="s">
        <v>9504</v>
      </c>
      <c r="C92" s="14" t="s">
        <v>9505</v>
      </c>
      <c r="D92" s="14" t="s">
        <v>1187</v>
      </c>
      <c r="E92" s="14">
        <v>1</v>
      </c>
      <c r="F92" s="15">
        <v>700</v>
      </c>
      <c r="G92" s="14">
        <v>236</v>
      </c>
      <c r="H92" s="14" t="s">
        <v>8087</v>
      </c>
      <c r="I92" s="15">
        <v>41000</v>
      </c>
      <c r="J92" s="14" t="s">
        <v>1193</v>
      </c>
      <c r="K92" s="44" t="s">
        <v>8400</v>
      </c>
      <c r="L92" s="14" t="s">
        <v>2191</v>
      </c>
      <c r="M92" s="14"/>
    </row>
    <row r="93" spans="1:13" ht="47.25">
      <c r="A93" s="14">
        <v>91</v>
      </c>
      <c r="B93" s="14" t="s">
        <v>9506</v>
      </c>
      <c r="C93" s="14" t="s">
        <v>9507</v>
      </c>
      <c r="D93" s="14" t="s">
        <v>1187</v>
      </c>
      <c r="E93" s="14">
        <v>1</v>
      </c>
      <c r="F93" s="15">
        <v>2440</v>
      </c>
      <c r="G93" s="14">
        <v>320</v>
      </c>
      <c r="H93" s="14" t="s">
        <v>8076</v>
      </c>
      <c r="I93" s="15">
        <v>42000</v>
      </c>
      <c r="J93" s="14" t="s">
        <v>4935</v>
      </c>
      <c r="K93" s="44" t="s">
        <v>8400</v>
      </c>
      <c r="L93" s="14" t="s">
        <v>9501</v>
      </c>
      <c r="M93" s="14"/>
    </row>
    <row r="94" spans="1:13" ht="47.25" customHeight="1">
      <c r="A94" s="14">
        <v>92</v>
      </c>
      <c r="B94" s="14" t="s">
        <v>9508</v>
      </c>
      <c r="C94" s="14" t="s">
        <v>1539</v>
      </c>
      <c r="D94" s="14" t="s">
        <v>1187</v>
      </c>
      <c r="E94" s="14">
        <v>1</v>
      </c>
      <c r="F94" s="15">
        <v>800</v>
      </c>
      <c r="G94" s="14">
        <v>408</v>
      </c>
      <c r="H94" s="14" t="s">
        <v>1228</v>
      </c>
      <c r="I94" s="15">
        <v>80000</v>
      </c>
      <c r="J94" s="14" t="s">
        <v>1193</v>
      </c>
      <c r="K94" s="44" t="s">
        <v>8400</v>
      </c>
      <c r="L94" s="14" t="s">
        <v>2191</v>
      </c>
      <c r="M94" s="14"/>
    </row>
    <row r="95" spans="1:13" ht="48.75" customHeight="1">
      <c r="A95" s="14">
        <v>93</v>
      </c>
      <c r="B95" s="14" t="s">
        <v>9509</v>
      </c>
      <c r="C95" s="14" t="s">
        <v>9510</v>
      </c>
      <c r="D95" s="14" t="s">
        <v>1187</v>
      </c>
      <c r="E95" s="14" t="s">
        <v>8163</v>
      </c>
      <c r="F95" s="15">
        <v>570</v>
      </c>
      <c r="G95" s="14">
        <v>156</v>
      </c>
      <c r="H95" s="14" t="s">
        <v>8087</v>
      </c>
      <c r="I95" s="15">
        <v>24000</v>
      </c>
      <c r="J95" s="14" t="s">
        <v>7407</v>
      </c>
      <c r="K95" s="44" t="s">
        <v>8400</v>
      </c>
      <c r="L95" s="14" t="s">
        <v>10879</v>
      </c>
      <c r="M95" s="14"/>
    </row>
    <row r="96" spans="1:13" ht="62.25" customHeight="1">
      <c r="A96" s="14">
        <v>94</v>
      </c>
      <c r="B96" s="14" t="s">
        <v>3755</v>
      </c>
      <c r="C96" s="14" t="s">
        <v>10533</v>
      </c>
      <c r="D96" s="14" t="s">
        <v>1187</v>
      </c>
      <c r="E96" s="14" t="s">
        <v>8163</v>
      </c>
      <c r="F96" s="15">
        <v>10037</v>
      </c>
      <c r="G96" s="14">
        <v>212</v>
      </c>
      <c r="H96" s="14" t="s">
        <v>8076</v>
      </c>
      <c r="I96" s="15">
        <v>27000</v>
      </c>
      <c r="J96" s="14" t="s">
        <v>7407</v>
      </c>
      <c r="K96" s="44" t="s">
        <v>8400</v>
      </c>
      <c r="L96" s="14" t="s">
        <v>9843</v>
      </c>
      <c r="M96" s="14"/>
    </row>
    <row r="97" spans="1:13" ht="47.25">
      <c r="A97" s="14">
        <v>95</v>
      </c>
      <c r="B97" s="14" t="s">
        <v>10606</v>
      </c>
      <c r="C97" s="14" t="s">
        <v>2744</v>
      </c>
      <c r="D97" s="14" t="s">
        <v>1187</v>
      </c>
      <c r="E97" s="14">
        <v>1</v>
      </c>
      <c r="F97" s="15">
        <v>1250</v>
      </c>
      <c r="G97" s="14">
        <v>100</v>
      </c>
      <c r="H97" s="14" t="s">
        <v>8076</v>
      </c>
      <c r="I97" s="15">
        <v>17000</v>
      </c>
      <c r="J97" s="14" t="s">
        <v>4935</v>
      </c>
      <c r="K97" s="44" t="s">
        <v>8400</v>
      </c>
      <c r="L97" s="14" t="s">
        <v>2191</v>
      </c>
      <c r="M97" s="14"/>
    </row>
    <row r="98" spans="1:13" ht="51" customHeight="1">
      <c r="A98" s="14">
        <v>96</v>
      </c>
      <c r="B98" s="14" t="s">
        <v>7296</v>
      </c>
      <c r="C98" s="14" t="s">
        <v>2744</v>
      </c>
      <c r="D98" s="14" t="s">
        <v>1187</v>
      </c>
      <c r="E98" s="14">
        <v>1</v>
      </c>
      <c r="F98" s="15">
        <v>1300</v>
      </c>
      <c r="G98" s="14">
        <v>268</v>
      </c>
      <c r="H98" s="14" t="s">
        <v>8076</v>
      </c>
      <c r="I98" s="15">
        <v>36000</v>
      </c>
      <c r="J98" s="14" t="s">
        <v>4935</v>
      </c>
      <c r="K98" s="44" t="s">
        <v>8400</v>
      </c>
      <c r="L98" s="14" t="s">
        <v>2191</v>
      </c>
      <c r="M98" s="14"/>
    </row>
    <row r="99" spans="1:13" ht="31.5">
      <c r="A99" s="14">
        <v>97</v>
      </c>
      <c r="B99" s="14" t="s">
        <v>3755</v>
      </c>
      <c r="C99" s="14" t="s">
        <v>10533</v>
      </c>
      <c r="D99" s="14" t="s">
        <v>1187</v>
      </c>
      <c r="E99" s="14" t="s">
        <v>8163</v>
      </c>
      <c r="F99" s="15">
        <v>4000</v>
      </c>
      <c r="G99" s="14">
        <v>212</v>
      </c>
      <c r="H99" s="14" t="s">
        <v>8076</v>
      </c>
      <c r="I99" s="15">
        <v>27000</v>
      </c>
      <c r="J99" s="14" t="s">
        <v>7407</v>
      </c>
      <c r="K99" s="36" t="s">
        <v>8400</v>
      </c>
      <c r="L99" s="14" t="s">
        <v>11485</v>
      </c>
      <c r="M99" s="14"/>
    </row>
    <row r="100" spans="1:13" ht="51.75" customHeight="1">
      <c r="A100" s="14">
        <v>98</v>
      </c>
      <c r="B100" s="14" t="s">
        <v>11813</v>
      </c>
      <c r="C100" s="14" t="s">
        <v>11814</v>
      </c>
      <c r="D100" s="14" t="s">
        <v>1187</v>
      </c>
      <c r="E100" s="14">
        <v>1</v>
      </c>
      <c r="F100" s="15">
        <v>1530</v>
      </c>
      <c r="G100" s="14">
        <v>444</v>
      </c>
      <c r="H100" s="14" t="s">
        <v>8087</v>
      </c>
      <c r="I100" s="15">
        <v>65000</v>
      </c>
      <c r="J100" s="14" t="s">
        <v>60</v>
      </c>
      <c r="K100" s="44" t="s">
        <v>8400</v>
      </c>
      <c r="L100" s="14" t="s">
        <v>2191</v>
      </c>
      <c r="M100" s="14"/>
    </row>
    <row r="101" spans="1:13" ht="126">
      <c r="A101" s="14">
        <v>99</v>
      </c>
      <c r="B101" s="14" t="s">
        <v>11815</v>
      </c>
      <c r="C101" s="14" t="s">
        <v>9842</v>
      </c>
      <c r="D101" s="14" t="s">
        <v>1187</v>
      </c>
      <c r="E101" s="14" t="s">
        <v>8163</v>
      </c>
      <c r="F101" s="15">
        <v>1037</v>
      </c>
      <c r="G101" s="14">
        <v>556</v>
      </c>
      <c r="H101" s="14" t="s">
        <v>8087</v>
      </c>
      <c r="I101" s="15">
        <v>87000</v>
      </c>
      <c r="J101" s="14" t="s">
        <v>7407</v>
      </c>
      <c r="K101" s="44" t="s">
        <v>8400</v>
      </c>
      <c r="L101" s="14" t="s">
        <v>9843</v>
      </c>
      <c r="M101" s="14"/>
    </row>
    <row r="102" spans="1:13" ht="63">
      <c r="A102" s="14">
        <v>100</v>
      </c>
      <c r="B102" s="14" t="s">
        <v>5106</v>
      </c>
      <c r="C102" s="14" t="s">
        <v>5107</v>
      </c>
      <c r="D102" s="14" t="s">
        <v>1187</v>
      </c>
      <c r="E102" s="14" t="s">
        <v>8163</v>
      </c>
      <c r="F102" s="15">
        <v>1037</v>
      </c>
      <c r="G102" s="14">
        <v>176</v>
      </c>
      <c r="H102" s="14" t="s">
        <v>8076</v>
      </c>
      <c r="I102" s="15">
        <v>27000</v>
      </c>
      <c r="J102" s="14" t="s">
        <v>4978</v>
      </c>
      <c r="K102" s="44" t="s">
        <v>8400</v>
      </c>
      <c r="L102" s="14" t="s">
        <v>2191</v>
      </c>
      <c r="M102" s="14"/>
    </row>
    <row r="103" spans="1:13" ht="31.5">
      <c r="A103" s="14">
        <v>101</v>
      </c>
      <c r="B103" s="14" t="s">
        <v>9493</v>
      </c>
      <c r="C103" s="14" t="s">
        <v>5108</v>
      </c>
      <c r="D103" s="14" t="s">
        <v>1187</v>
      </c>
      <c r="E103" s="14">
        <v>1</v>
      </c>
      <c r="F103" s="15">
        <v>950</v>
      </c>
      <c r="G103" s="14">
        <v>300</v>
      </c>
      <c r="H103" s="14" t="s">
        <v>5624</v>
      </c>
      <c r="I103" s="15">
        <v>50000</v>
      </c>
      <c r="J103" s="14" t="s">
        <v>1193</v>
      </c>
      <c r="K103" s="44" t="s">
        <v>8400</v>
      </c>
      <c r="L103" s="14" t="s">
        <v>2191</v>
      </c>
      <c r="M103" s="14"/>
    </row>
    <row r="104" spans="1:13" ht="63">
      <c r="A104" s="14">
        <v>102</v>
      </c>
      <c r="B104" s="14" t="s">
        <v>9002</v>
      </c>
      <c r="C104" s="14" t="s">
        <v>9003</v>
      </c>
      <c r="D104" s="14" t="s">
        <v>1187</v>
      </c>
      <c r="E104" s="14">
        <v>1</v>
      </c>
      <c r="F104" s="15">
        <v>1000</v>
      </c>
      <c r="G104" s="14">
        <v>212</v>
      </c>
      <c r="H104" s="14" t="s">
        <v>8087</v>
      </c>
      <c r="I104" s="15">
        <v>37000</v>
      </c>
      <c r="J104" s="14" t="s">
        <v>60</v>
      </c>
      <c r="K104" s="44" t="s">
        <v>8400</v>
      </c>
      <c r="L104" s="14" t="s">
        <v>8407</v>
      </c>
      <c r="M104" s="14" t="s">
        <v>9004</v>
      </c>
    </row>
    <row r="105" spans="1:13" ht="47.25">
      <c r="A105" s="14">
        <v>103</v>
      </c>
      <c r="B105" s="14" t="s">
        <v>9005</v>
      </c>
      <c r="C105" s="14" t="s">
        <v>11203</v>
      </c>
      <c r="D105" s="14" t="s">
        <v>1187</v>
      </c>
      <c r="E105" s="14">
        <v>1</v>
      </c>
      <c r="F105" s="15">
        <v>690</v>
      </c>
      <c r="G105" s="14">
        <v>288</v>
      </c>
      <c r="H105" s="14" t="s">
        <v>8087</v>
      </c>
      <c r="I105" s="15">
        <v>48000</v>
      </c>
      <c r="J105" s="14" t="s">
        <v>7407</v>
      </c>
      <c r="K105" s="44" t="s">
        <v>8400</v>
      </c>
      <c r="L105" s="14" t="s">
        <v>8407</v>
      </c>
      <c r="M105" s="14"/>
    </row>
    <row r="106" spans="1:13" ht="31.5">
      <c r="A106" s="14">
        <v>104</v>
      </c>
      <c r="B106" s="14" t="s">
        <v>9006</v>
      </c>
      <c r="C106" s="14" t="s">
        <v>9007</v>
      </c>
      <c r="D106" s="14" t="s">
        <v>1421</v>
      </c>
      <c r="E106" s="14">
        <v>1</v>
      </c>
      <c r="F106" s="15">
        <v>500</v>
      </c>
      <c r="G106" s="14">
        <v>264</v>
      </c>
      <c r="H106" s="14" t="s">
        <v>8087</v>
      </c>
      <c r="I106" s="15">
        <v>60000</v>
      </c>
      <c r="J106" s="14" t="s">
        <v>60</v>
      </c>
      <c r="K106" s="44" t="s">
        <v>8400</v>
      </c>
      <c r="L106" s="14" t="s">
        <v>10879</v>
      </c>
      <c r="M106" s="14"/>
    </row>
    <row r="107" spans="1:13" ht="47.25">
      <c r="A107" s="14">
        <v>105</v>
      </c>
      <c r="B107" s="14" t="s">
        <v>9008</v>
      </c>
      <c r="C107" s="14" t="s">
        <v>2744</v>
      </c>
      <c r="D107" s="14" t="s">
        <v>1187</v>
      </c>
      <c r="E107" s="14" t="s">
        <v>8163</v>
      </c>
      <c r="F107" s="15">
        <v>1037</v>
      </c>
      <c r="G107" s="14">
        <v>116</v>
      </c>
      <c r="H107" s="14" t="s">
        <v>8076</v>
      </c>
      <c r="I107" s="15">
        <v>21000</v>
      </c>
      <c r="J107" s="14" t="s">
        <v>4935</v>
      </c>
      <c r="K107" s="44" t="s">
        <v>8400</v>
      </c>
      <c r="L107" s="14" t="s">
        <v>10438</v>
      </c>
      <c r="M107" s="14"/>
    </row>
    <row r="108" spans="1:13" ht="31.5">
      <c r="A108" s="14">
        <v>106</v>
      </c>
      <c r="B108" s="14" t="s">
        <v>6674</v>
      </c>
      <c r="C108" s="14" t="s">
        <v>2744</v>
      </c>
      <c r="D108" s="14" t="s">
        <v>1187</v>
      </c>
      <c r="E108" s="14" t="s">
        <v>8163</v>
      </c>
      <c r="F108" s="15">
        <v>3037</v>
      </c>
      <c r="G108" s="14">
        <v>124</v>
      </c>
      <c r="H108" s="14" t="s">
        <v>8076</v>
      </c>
      <c r="I108" s="15">
        <v>22000</v>
      </c>
      <c r="J108" s="14" t="s">
        <v>4935</v>
      </c>
      <c r="K108" s="44" t="s">
        <v>8400</v>
      </c>
      <c r="L108" s="14" t="s">
        <v>12664</v>
      </c>
      <c r="M108" s="14"/>
    </row>
    <row r="109" spans="1:13" ht="31.5">
      <c r="A109" s="14">
        <v>107</v>
      </c>
      <c r="B109" s="14" t="s">
        <v>9009</v>
      </c>
      <c r="C109" s="14" t="s">
        <v>2744</v>
      </c>
      <c r="D109" s="14" t="s">
        <v>1187</v>
      </c>
      <c r="E109" s="14" t="s">
        <v>8163</v>
      </c>
      <c r="F109" s="15">
        <v>3000</v>
      </c>
      <c r="G109" s="14">
        <v>52</v>
      </c>
      <c r="H109" s="14" t="s">
        <v>8076</v>
      </c>
      <c r="I109" s="15">
        <v>12000</v>
      </c>
      <c r="J109" s="14" t="s">
        <v>4935</v>
      </c>
      <c r="K109" s="44" t="s">
        <v>8400</v>
      </c>
      <c r="L109" s="14" t="s">
        <v>2191</v>
      </c>
      <c r="M109" s="14"/>
    </row>
    <row r="110" spans="1:13" ht="31.5">
      <c r="A110" s="14">
        <v>108</v>
      </c>
      <c r="B110" s="14" t="s">
        <v>9010</v>
      </c>
      <c r="C110" s="14" t="s">
        <v>9011</v>
      </c>
      <c r="D110" s="14" t="s">
        <v>1187</v>
      </c>
      <c r="E110" s="14">
        <v>1</v>
      </c>
      <c r="F110" s="15">
        <v>500</v>
      </c>
      <c r="G110" s="14">
        <v>124</v>
      </c>
      <c r="H110" s="14" t="s">
        <v>8076</v>
      </c>
      <c r="I110" s="15">
        <v>20000</v>
      </c>
      <c r="J110" s="14" t="s">
        <v>1193</v>
      </c>
      <c r="K110" s="44" t="s">
        <v>8400</v>
      </c>
      <c r="L110" s="14" t="s">
        <v>9501</v>
      </c>
      <c r="M110" s="14"/>
    </row>
    <row r="111" spans="1:13" ht="78.75">
      <c r="A111" s="14">
        <v>109</v>
      </c>
      <c r="B111" s="14" t="s">
        <v>10217</v>
      </c>
      <c r="C111" s="14" t="s">
        <v>10218</v>
      </c>
      <c r="D111" s="14" t="s">
        <v>1187</v>
      </c>
      <c r="E111" s="14" t="s">
        <v>8163</v>
      </c>
      <c r="F111" s="15">
        <v>10037</v>
      </c>
      <c r="G111" s="14">
        <v>492</v>
      </c>
      <c r="H111" s="14" t="s">
        <v>8087</v>
      </c>
      <c r="I111" s="15">
        <v>36000</v>
      </c>
      <c r="J111" s="14" t="s">
        <v>7407</v>
      </c>
      <c r="K111" s="44" t="s">
        <v>8400</v>
      </c>
      <c r="L111" s="14" t="s">
        <v>9501</v>
      </c>
      <c r="M111" s="14"/>
    </row>
    <row r="112" spans="1:13" ht="31.5">
      <c r="A112" s="14">
        <v>110</v>
      </c>
      <c r="B112" s="14" t="s">
        <v>9493</v>
      </c>
      <c r="C112" s="14" t="s">
        <v>5108</v>
      </c>
      <c r="D112" s="14" t="s">
        <v>1187</v>
      </c>
      <c r="E112" s="14" t="s">
        <v>8163</v>
      </c>
      <c r="F112" s="15">
        <v>950</v>
      </c>
      <c r="G112" s="14">
        <v>300</v>
      </c>
      <c r="H112" s="14" t="s">
        <v>5624</v>
      </c>
      <c r="I112" s="15">
        <v>50000</v>
      </c>
      <c r="J112" s="14" t="s">
        <v>1193</v>
      </c>
      <c r="K112" s="44" t="s">
        <v>8400</v>
      </c>
      <c r="L112" s="14" t="s">
        <v>2191</v>
      </c>
      <c r="M112" s="14"/>
    </row>
    <row r="113" spans="1:14" ht="47.25">
      <c r="A113" s="14">
        <v>111</v>
      </c>
      <c r="B113" s="14" t="s">
        <v>10219</v>
      </c>
      <c r="C113" s="14" t="s">
        <v>10226</v>
      </c>
      <c r="D113" s="14" t="s">
        <v>1162</v>
      </c>
      <c r="E113" s="14">
        <v>1</v>
      </c>
      <c r="F113" s="15">
        <v>1000</v>
      </c>
      <c r="G113" s="14">
        <v>404</v>
      </c>
      <c r="H113" s="14" t="s">
        <v>1228</v>
      </c>
      <c r="I113" s="15">
        <v>0</v>
      </c>
      <c r="J113" s="14" t="s">
        <v>7407</v>
      </c>
      <c r="K113" s="44" t="s">
        <v>8400</v>
      </c>
      <c r="L113" s="14" t="s">
        <v>7763</v>
      </c>
      <c r="M113" s="14"/>
    </row>
    <row r="114" spans="1:14" ht="78.75">
      <c r="A114" s="14">
        <v>112</v>
      </c>
      <c r="B114" s="14" t="s">
        <v>10227</v>
      </c>
      <c r="C114" s="14" t="s">
        <v>10228</v>
      </c>
      <c r="D114" s="14" t="s">
        <v>1187</v>
      </c>
      <c r="E114" s="14">
        <v>1</v>
      </c>
      <c r="F114" s="15">
        <v>570</v>
      </c>
      <c r="G114" s="14">
        <v>532</v>
      </c>
      <c r="H114" s="14" t="s">
        <v>2161</v>
      </c>
      <c r="I114" s="15">
        <v>116000</v>
      </c>
      <c r="J114" s="14" t="s">
        <v>4978</v>
      </c>
      <c r="K114" s="44" t="s">
        <v>8400</v>
      </c>
      <c r="L114" s="14" t="s">
        <v>2191</v>
      </c>
      <c r="M114" s="14"/>
    </row>
    <row r="115" spans="1:14" ht="47.25">
      <c r="A115" s="14">
        <v>113</v>
      </c>
      <c r="B115" s="14" t="s">
        <v>11308</v>
      </c>
      <c r="C115" s="14" t="s">
        <v>11309</v>
      </c>
      <c r="D115" s="14" t="s">
        <v>4473</v>
      </c>
      <c r="E115" s="14">
        <v>1</v>
      </c>
      <c r="F115" s="15">
        <v>1000</v>
      </c>
      <c r="G115" s="14">
        <v>664</v>
      </c>
      <c r="H115" s="14" t="s">
        <v>1228</v>
      </c>
      <c r="I115" s="15">
        <v>0</v>
      </c>
      <c r="J115" s="14" t="s">
        <v>7407</v>
      </c>
      <c r="K115" s="44" t="s">
        <v>8400</v>
      </c>
      <c r="L115" s="14" t="s">
        <v>5556</v>
      </c>
      <c r="M115" s="14"/>
    </row>
    <row r="116" spans="1:14" ht="26.25" customHeight="1">
      <c r="A116" s="14">
        <v>114</v>
      </c>
      <c r="B116" s="14" t="s">
        <v>11310</v>
      </c>
      <c r="C116" s="14" t="s">
        <v>9125</v>
      </c>
      <c r="D116" s="14" t="s">
        <v>1187</v>
      </c>
      <c r="E116" s="14">
        <v>1</v>
      </c>
      <c r="F116" s="15">
        <v>530</v>
      </c>
      <c r="G116" s="14">
        <v>372</v>
      </c>
      <c r="H116" s="14" t="s">
        <v>8087</v>
      </c>
      <c r="I116" s="15">
        <v>134000</v>
      </c>
      <c r="J116" s="14" t="s">
        <v>70</v>
      </c>
      <c r="K116" s="44" t="s">
        <v>8400</v>
      </c>
      <c r="L116" s="14" t="s">
        <v>2191</v>
      </c>
      <c r="M116" s="14"/>
    </row>
    <row r="117" spans="1:14" ht="47.25">
      <c r="A117" s="14">
        <v>115</v>
      </c>
      <c r="B117" s="14" t="s">
        <v>9126</v>
      </c>
      <c r="C117" s="14" t="s">
        <v>9127</v>
      </c>
      <c r="D117" s="14" t="s">
        <v>1162</v>
      </c>
      <c r="E117" s="14">
        <v>1</v>
      </c>
      <c r="F117" s="15">
        <v>300</v>
      </c>
      <c r="G117" s="14">
        <v>276</v>
      </c>
      <c r="H117" s="14" t="s">
        <v>8087</v>
      </c>
      <c r="I117" s="15">
        <v>68000</v>
      </c>
      <c r="J117" s="14" t="s">
        <v>60</v>
      </c>
      <c r="K117" s="44" t="s">
        <v>8400</v>
      </c>
      <c r="L117" s="14" t="s">
        <v>10879</v>
      </c>
      <c r="M117" s="14"/>
    </row>
    <row r="118" spans="1:14" ht="47.25">
      <c r="A118" s="14">
        <v>116</v>
      </c>
      <c r="B118" s="14" t="s">
        <v>11321</v>
      </c>
      <c r="C118" s="14" t="s">
        <v>11322</v>
      </c>
      <c r="D118" s="14" t="s">
        <v>1162</v>
      </c>
      <c r="E118" s="14">
        <v>1</v>
      </c>
      <c r="F118" s="15">
        <v>300</v>
      </c>
      <c r="G118" s="14">
        <v>264</v>
      </c>
      <c r="H118" s="14" t="s">
        <v>8087</v>
      </c>
      <c r="I118" s="15">
        <v>0</v>
      </c>
      <c r="J118" s="14" t="s">
        <v>4978</v>
      </c>
      <c r="K118" s="44" t="s">
        <v>8400</v>
      </c>
      <c r="L118" s="14" t="s">
        <v>2267</v>
      </c>
      <c r="M118" s="14"/>
    </row>
    <row r="119" spans="1:14" ht="31.5">
      <c r="A119" s="14">
        <v>117</v>
      </c>
      <c r="B119" s="14" t="s">
        <v>11323</v>
      </c>
      <c r="C119" s="14" t="s">
        <v>11324</v>
      </c>
      <c r="D119" s="14" t="s">
        <v>1162</v>
      </c>
      <c r="E119" s="14">
        <v>1</v>
      </c>
      <c r="F119" s="15">
        <v>500</v>
      </c>
      <c r="G119" s="14">
        <v>192</v>
      </c>
      <c r="H119" s="14" t="s">
        <v>8087</v>
      </c>
      <c r="I119" s="15">
        <v>48500</v>
      </c>
      <c r="J119" s="14" t="s">
        <v>60</v>
      </c>
      <c r="K119" s="44" t="s">
        <v>8400</v>
      </c>
      <c r="L119" s="14" t="s">
        <v>7763</v>
      </c>
      <c r="M119" s="14"/>
    </row>
    <row r="120" spans="1:14" ht="31.5">
      <c r="A120" s="14">
        <v>118</v>
      </c>
      <c r="B120" s="14" t="s">
        <v>343</v>
      </c>
      <c r="C120" s="14" t="s">
        <v>2744</v>
      </c>
      <c r="D120" s="14" t="s">
        <v>1187</v>
      </c>
      <c r="E120" s="14" t="s">
        <v>8163</v>
      </c>
      <c r="F120" s="15">
        <v>1000</v>
      </c>
      <c r="G120" s="14">
        <v>192</v>
      </c>
      <c r="H120" s="14" t="s">
        <v>8076</v>
      </c>
      <c r="I120" s="15">
        <v>23000</v>
      </c>
      <c r="J120" s="14" t="s">
        <v>4935</v>
      </c>
      <c r="K120" s="44" t="s">
        <v>8400</v>
      </c>
      <c r="L120" s="14" t="s">
        <v>2191</v>
      </c>
      <c r="M120" s="14"/>
    </row>
    <row r="121" spans="1:14" ht="31.5">
      <c r="A121" s="14">
        <v>119</v>
      </c>
      <c r="B121" s="14" t="s">
        <v>7628</v>
      </c>
      <c r="C121" s="14" t="s">
        <v>2744</v>
      </c>
      <c r="D121" s="14" t="s">
        <v>1187</v>
      </c>
      <c r="E121" s="14" t="s">
        <v>8163</v>
      </c>
      <c r="F121" s="15">
        <v>1037</v>
      </c>
      <c r="G121" s="14">
        <v>148</v>
      </c>
      <c r="H121" s="14" t="s">
        <v>8076</v>
      </c>
      <c r="I121" s="15">
        <v>19000</v>
      </c>
      <c r="J121" s="14" t="s">
        <v>4935</v>
      </c>
      <c r="K121" s="44" t="s">
        <v>8400</v>
      </c>
      <c r="L121" s="14" t="s">
        <v>2191</v>
      </c>
      <c r="M121" s="14"/>
    </row>
    <row r="122" spans="1:14" ht="47.25">
      <c r="A122" s="14">
        <v>120</v>
      </c>
      <c r="B122" s="14" t="s">
        <v>11325</v>
      </c>
      <c r="C122" s="15" t="s">
        <v>11326</v>
      </c>
      <c r="D122" s="14" t="s">
        <v>1162</v>
      </c>
      <c r="E122" s="14">
        <v>1</v>
      </c>
      <c r="F122" s="15">
        <v>600</v>
      </c>
      <c r="G122" s="14">
        <v>384</v>
      </c>
      <c r="H122" s="14" t="s">
        <v>8087</v>
      </c>
      <c r="I122" s="15">
        <v>0</v>
      </c>
      <c r="J122" s="14" t="s">
        <v>1193</v>
      </c>
      <c r="K122" s="44" t="s">
        <v>8400</v>
      </c>
      <c r="L122" s="14" t="s">
        <v>2267</v>
      </c>
      <c r="M122" s="14"/>
    </row>
    <row r="123" spans="1:14" ht="31.5">
      <c r="A123" s="14">
        <v>121</v>
      </c>
      <c r="B123" s="14" t="s">
        <v>11267</v>
      </c>
      <c r="C123" s="14" t="s">
        <v>2744</v>
      </c>
      <c r="D123" s="14" t="s">
        <v>1187</v>
      </c>
      <c r="E123" s="14" t="s">
        <v>8163</v>
      </c>
      <c r="F123" s="15">
        <v>1537</v>
      </c>
      <c r="G123" s="14">
        <v>80</v>
      </c>
      <c r="H123" s="14" t="s">
        <v>8076</v>
      </c>
      <c r="I123" s="15">
        <v>12000</v>
      </c>
      <c r="J123" s="14" t="s">
        <v>4935</v>
      </c>
      <c r="K123" s="44" t="s">
        <v>8400</v>
      </c>
      <c r="L123" s="14" t="s">
        <v>2191</v>
      </c>
      <c r="M123" s="14"/>
    </row>
    <row r="124" spans="1:14" ht="31.5">
      <c r="A124" s="14">
        <v>122</v>
      </c>
      <c r="B124" s="14" t="s">
        <v>11327</v>
      </c>
      <c r="C124" s="14" t="s">
        <v>2744</v>
      </c>
      <c r="D124" s="14" t="s">
        <v>1187</v>
      </c>
      <c r="E124" s="14" t="s">
        <v>8163</v>
      </c>
      <c r="F124" s="15">
        <v>1037</v>
      </c>
      <c r="G124" s="14">
        <v>112</v>
      </c>
      <c r="H124" s="14" t="s">
        <v>8076</v>
      </c>
      <c r="I124" s="15">
        <v>18000</v>
      </c>
      <c r="J124" s="14" t="s">
        <v>4935</v>
      </c>
      <c r="K124" s="44" t="s">
        <v>8400</v>
      </c>
      <c r="L124" s="14" t="s">
        <v>2191</v>
      </c>
      <c r="M124" s="14"/>
    </row>
    <row r="125" spans="1:14" ht="31.5">
      <c r="A125" s="14">
        <v>123</v>
      </c>
      <c r="B125" s="14" t="s">
        <v>11328</v>
      </c>
      <c r="C125" s="14" t="s">
        <v>2744</v>
      </c>
      <c r="D125" s="14" t="s">
        <v>1187</v>
      </c>
      <c r="E125" s="14" t="s">
        <v>8163</v>
      </c>
      <c r="F125" s="15">
        <v>430</v>
      </c>
      <c r="G125" s="14">
        <v>296</v>
      </c>
      <c r="H125" s="14" t="s">
        <v>8076</v>
      </c>
      <c r="I125" s="15">
        <v>39000</v>
      </c>
      <c r="J125" s="14" t="s">
        <v>4935</v>
      </c>
      <c r="K125" s="44" t="s">
        <v>8400</v>
      </c>
      <c r="L125" s="14" t="s">
        <v>2191</v>
      </c>
      <c r="M125" s="14"/>
    </row>
    <row r="126" spans="1:14" ht="31.5">
      <c r="A126" s="14">
        <v>124</v>
      </c>
      <c r="B126" s="14" t="s">
        <v>11329</v>
      </c>
      <c r="C126" s="14" t="s">
        <v>11330</v>
      </c>
      <c r="D126" s="14" t="s">
        <v>1187</v>
      </c>
      <c r="E126" s="14">
        <v>1</v>
      </c>
      <c r="F126" s="15">
        <v>450</v>
      </c>
      <c r="G126" s="14">
        <v>336</v>
      </c>
      <c r="H126" s="14" t="s">
        <v>8087</v>
      </c>
      <c r="I126" s="15">
        <v>55000</v>
      </c>
      <c r="J126" s="14" t="s">
        <v>60</v>
      </c>
      <c r="K126" s="44" t="s">
        <v>8400</v>
      </c>
      <c r="L126" s="14" t="s">
        <v>2191</v>
      </c>
      <c r="M126" s="14"/>
    </row>
    <row r="127" spans="1:14" ht="47.25">
      <c r="A127" s="14">
        <v>125</v>
      </c>
      <c r="B127" s="14" t="s">
        <v>11331</v>
      </c>
      <c r="C127" s="14" t="s">
        <v>11332</v>
      </c>
      <c r="D127" s="14" t="s">
        <v>1162</v>
      </c>
      <c r="E127" s="14">
        <v>1</v>
      </c>
      <c r="F127" s="15">
        <v>300</v>
      </c>
      <c r="G127" s="14">
        <v>348</v>
      </c>
      <c r="H127" s="14" t="s">
        <v>2161</v>
      </c>
      <c r="I127" s="15">
        <v>0</v>
      </c>
      <c r="J127" s="14" t="s">
        <v>4978</v>
      </c>
      <c r="K127" s="44" t="s">
        <v>8400</v>
      </c>
      <c r="L127" s="14" t="s">
        <v>2267</v>
      </c>
      <c r="M127" s="14"/>
    </row>
    <row r="128" spans="1:14" ht="31.5">
      <c r="A128" s="14">
        <v>126</v>
      </c>
      <c r="B128" s="14" t="s">
        <v>8601</v>
      </c>
      <c r="C128" s="14" t="s">
        <v>2744</v>
      </c>
      <c r="D128" s="14" t="s">
        <v>1187</v>
      </c>
      <c r="E128" s="14" t="s">
        <v>8163</v>
      </c>
      <c r="F128" s="15">
        <v>1037</v>
      </c>
      <c r="G128" s="14">
        <v>48</v>
      </c>
      <c r="H128" s="14" t="s">
        <v>8076</v>
      </c>
      <c r="I128" s="15">
        <v>10000</v>
      </c>
      <c r="J128" s="14" t="s">
        <v>4935</v>
      </c>
      <c r="K128" s="44" t="s">
        <v>8400</v>
      </c>
      <c r="L128" s="14" t="s">
        <v>2191</v>
      </c>
      <c r="M128" s="14"/>
      <c r="N128" s="22" t="e">
        <f>SUM(#REF!)</f>
        <v>#REF!</v>
      </c>
    </row>
    <row r="129" spans="1:13" ht="47.25">
      <c r="A129" s="14">
        <v>127</v>
      </c>
      <c r="B129" s="14" t="s">
        <v>11333</v>
      </c>
      <c r="C129" s="14" t="s">
        <v>2744</v>
      </c>
      <c r="D129" s="14" t="s">
        <v>1187</v>
      </c>
      <c r="E129" s="14" t="s">
        <v>8163</v>
      </c>
      <c r="F129" s="15">
        <v>1037</v>
      </c>
      <c r="G129" s="15">
        <v>80</v>
      </c>
      <c r="H129" s="15" t="s">
        <v>8076</v>
      </c>
      <c r="I129" s="15">
        <v>15000</v>
      </c>
      <c r="J129" s="14" t="s">
        <v>4935</v>
      </c>
      <c r="K129" s="44" t="s">
        <v>8400</v>
      </c>
      <c r="L129" s="14" t="s">
        <v>2191</v>
      </c>
      <c r="M129" s="14" t="s">
        <v>11334</v>
      </c>
    </row>
    <row r="130" spans="1:13" ht="47.25">
      <c r="A130" s="14">
        <v>128</v>
      </c>
      <c r="B130" s="14" t="s">
        <v>11335</v>
      </c>
      <c r="C130" s="14" t="s">
        <v>11336</v>
      </c>
      <c r="D130" s="14" t="s">
        <v>1187</v>
      </c>
      <c r="E130" s="14">
        <v>1</v>
      </c>
      <c r="F130" s="15">
        <v>550</v>
      </c>
      <c r="G130" s="14">
        <v>404</v>
      </c>
      <c r="H130" s="14" t="s">
        <v>8087</v>
      </c>
      <c r="I130" s="15">
        <v>65000</v>
      </c>
      <c r="J130" s="14" t="s">
        <v>4978</v>
      </c>
      <c r="K130" s="44" t="s">
        <v>8400</v>
      </c>
      <c r="L130" s="14" t="s">
        <v>2191</v>
      </c>
      <c r="M130" s="14"/>
    </row>
    <row r="131" spans="1:13" ht="47.25">
      <c r="A131" s="14">
        <v>129</v>
      </c>
      <c r="B131" s="14" t="s">
        <v>10252</v>
      </c>
      <c r="C131" s="14" t="s">
        <v>10253</v>
      </c>
      <c r="D131" s="14" t="s">
        <v>1187</v>
      </c>
      <c r="E131" s="14">
        <v>1</v>
      </c>
      <c r="F131" s="15">
        <v>500</v>
      </c>
      <c r="G131" s="14">
        <v>296</v>
      </c>
      <c r="H131" s="14" t="s">
        <v>8087</v>
      </c>
      <c r="I131" s="15">
        <v>49000</v>
      </c>
      <c r="J131" s="14" t="s">
        <v>7407</v>
      </c>
      <c r="K131" s="44" t="s">
        <v>8400</v>
      </c>
      <c r="L131" s="14" t="s">
        <v>2191</v>
      </c>
      <c r="M131" s="14"/>
    </row>
    <row r="132" spans="1:13" ht="31.5">
      <c r="A132" s="14">
        <v>130</v>
      </c>
      <c r="B132" s="14" t="s">
        <v>10434</v>
      </c>
      <c r="C132" s="14" t="s">
        <v>2744</v>
      </c>
      <c r="D132" s="14" t="s">
        <v>1187</v>
      </c>
      <c r="E132" s="14" t="s">
        <v>8163</v>
      </c>
      <c r="F132" s="15">
        <v>1000</v>
      </c>
      <c r="G132" s="14">
        <v>376</v>
      </c>
      <c r="H132" s="14" t="s">
        <v>8076</v>
      </c>
      <c r="I132" s="15">
        <v>48000</v>
      </c>
      <c r="J132" s="14" t="s">
        <v>4935</v>
      </c>
      <c r="K132" s="44" t="s">
        <v>8400</v>
      </c>
      <c r="L132" s="14" t="s">
        <v>10438</v>
      </c>
      <c r="M132" s="14"/>
    </row>
    <row r="133" spans="1:13" ht="47.25">
      <c r="A133" s="14">
        <v>131</v>
      </c>
      <c r="B133" s="14" t="s">
        <v>10254</v>
      </c>
      <c r="C133" s="14" t="s">
        <v>2744</v>
      </c>
      <c r="D133" s="14" t="s">
        <v>1187</v>
      </c>
      <c r="E133" s="14">
        <v>1</v>
      </c>
      <c r="F133" s="15">
        <v>600</v>
      </c>
      <c r="G133" s="14">
        <v>88</v>
      </c>
      <c r="H133" s="14" t="s">
        <v>8076</v>
      </c>
      <c r="I133" s="15">
        <v>15000</v>
      </c>
      <c r="J133" s="14" t="s">
        <v>4935</v>
      </c>
      <c r="K133" s="44" t="s">
        <v>8400</v>
      </c>
      <c r="L133" s="14" t="s">
        <v>8407</v>
      </c>
      <c r="M133" s="14"/>
    </row>
    <row r="134" spans="1:13" ht="47.25">
      <c r="A134" s="14">
        <v>132</v>
      </c>
      <c r="B134" s="14" t="s">
        <v>11299</v>
      </c>
      <c r="C134" s="14" t="s">
        <v>2744</v>
      </c>
      <c r="D134" s="14" t="s">
        <v>1187</v>
      </c>
      <c r="E134" s="14" t="s">
        <v>8163</v>
      </c>
      <c r="F134" s="15">
        <v>1000</v>
      </c>
      <c r="G134" s="14">
        <v>107</v>
      </c>
      <c r="H134" s="14" t="s">
        <v>8076</v>
      </c>
      <c r="I134" s="15">
        <v>20000</v>
      </c>
      <c r="J134" s="14" t="s">
        <v>4935</v>
      </c>
      <c r="K134" s="44" t="s">
        <v>8400</v>
      </c>
      <c r="L134" s="14" t="s">
        <v>2191</v>
      </c>
      <c r="M134" s="14"/>
    </row>
    <row r="135" spans="1:13" ht="31.5">
      <c r="A135" s="14">
        <v>133</v>
      </c>
      <c r="B135" s="14" t="s">
        <v>10255</v>
      </c>
      <c r="C135" s="14" t="s">
        <v>2744</v>
      </c>
      <c r="D135" s="14" t="s">
        <v>1187</v>
      </c>
      <c r="E135" s="14" t="s">
        <v>8163</v>
      </c>
      <c r="F135" s="15">
        <v>1000</v>
      </c>
      <c r="G135" s="14">
        <v>68</v>
      </c>
      <c r="H135" s="14" t="s">
        <v>8076</v>
      </c>
      <c r="I135" s="15">
        <v>14000</v>
      </c>
      <c r="J135" s="14" t="s">
        <v>4935</v>
      </c>
      <c r="K135" s="44" t="s">
        <v>8400</v>
      </c>
      <c r="L135" s="14" t="s">
        <v>2191</v>
      </c>
      <c r="M135" s="14"/>
    </row>
    <row r="136" spans="1:13" ht="63">
      <c r="A136" s="14">
        <v>134</v>
      </c>
      <c r="B136" s="14" t="s">
        <v>10256</v>
      </c>
      <c r="C136" s="14" t="s">
        <v>10257</v>
      </c>
      <c r="D136" s="14" t="s">
        <v>1187</v>
      </c>
      <c r="E136" s="14">
        <v>1</v>
      </c>
      <c r="F136" s="15">
        <v>700</v>
      </c>
      <c r="G136" s="14">
        <v>156</v>
      </c>
      <c r="H136" s="14" t="s">
        <v>8076</v>
      </c>
      <c r="I136" s="15">
        <v>24000</v>
      </c>
      <c r="J136" s="14" t="s">
        <v>4978</v>
      </c>
      <c r="K136" s="44" t="s">
        <v>8400</v>
      </c>
      <c r="L136" s="14" t="s">
        <v>8407</v>
      </c>
      <c r="M136" s="61"/>
    </row>
    <row r="137" spans="1:13" ht="31.5">
      <c r="A137" s="14">
        <v>135</v>
      </c>
      <c r="B137" s="14" t="s">
        <v>10258</v>
      </c>
      <c r="C137" s="14" t="s">
        <v>10123</v>
      </c>
      <c r="D137" s="14" t="s">
        <v>4473</v>
      </c>
      <c r="E137" s="14">
        <v>1</v>
      </c>
      <c r="F137" s="15">
        <v>1000</v>
      </c>
      <c r="G137" s="14">
        <v>455</v>
      </c>
      <c r="H137" s="14" t="s">
        <v>8087</v>
      </c>
      <c r="I137" s="15">
        <v>0</v>
      </c>
      <c r="J137" s="14" t="s">
        <v>60</v>
      </c>
      <c r="K137" s="44" t="s">
        <v>8400</v>
      </c>
      <c r="L137" s="14" t="s">
        <v>10875</v>
      </c>
      <c r="M137" s="61"/>
    </row>
    <row r="138" spans="1:13" ht="63">
      <c r="A138" s="14">
        <v>136</v>
      </c>
      <c r="B138" s="14" t="s">
        <v>11346</v>
      </c>
      <c r="C138" s="14" t="s">
        <v>10533</v>
      </c>
      <c r="D138" s="14" t="s">
        <v>11347</v>
      </c>
      <c r="E138" s="14">
        <v>1</v>
      </c>
      <c r="F138" s="15">
        <v>15038</v>
      </c>
      <c r="G138" s="14">
        <v>136</v>
      </c>
      <c r="H138" s="14" t="s">
        <v>8076</v>
      </c>
      <c r="I138" s="15">
        <v>12500</v>
      </c>
      <c r="J138" s="14" t="s">
        <v>7407</v>
      </c>
      <c r="K138" s="44" t="s">
        <v>11348</v>
      </c>
      <c r="L138" s="14" t="s">
        <v>11608</v>
      </c>
      <c r="M138" s="14" t="s">
        <v>11349</v>
      </c>
    </row>
    <row r="139" spans="1:13" ht="63">
      <c r="A139" s="14">
        <v>137</v>
      </c>
      <c r="B139" s="14" t="s">
        <v>11386</v>
      </c>
      <c r="C139" s="14" t="s">
        <v>10533</v>
      </c>
      <c r="D139" s="14" t="s">
        <v>11347</v>
      </c>
      <c r="E139" s="14">
        <v>1</v>
      </c>
      <c r="F139" s="15">
        <v>50038</v>
      </c>
      <c r="G139" s="14">
        <v>72</v>
      </c>
      <c r="H139" s="14" t="s">
        <v>8076</v>
      </c>
      <c r="I139" s="15">
        <v>6500</v>
      </c>
      <c r="J139" s="14" t="s">
        <v>7407</v>
      </c>
      <c r="K139" s="44" t="s">
        <v>11348</v>
      </c>
      <c r="L139" s="14" t="s">
        <v>11608</v>
      </c>
      <c r="M139" s="61"/>
    </row>
    <row r="140" spans="1:13" ht="94.5">
      <c r="A140" s="14">
        <v>138</v>
      </c>
      <c r="B140" s="14" t="s">
        <v>11387</v>
      </c>
      <c r="C140" s="14" t="s">
        <v>10533</v>
      </c>
      <c r="D140" s="14" t="s">
        <v>11347</v>
      </c>
      <c r="E140" s="14">
        <v>1</v>
      </c>
      <c r="F140" s="15">
        <v>50038</v>
      </c>
      <c r="G140" s="14">
        <v>60</v>
      </c>
      <c r="H140" s="14" t="s">
        <v>8076</v>
      </c>
      <c r="I140" s="15">
        <v>5500</v>
      </c>
      <c r="J140" s="14" t="s">
        <v>7407</v>
      </c>
      <c r="K140" s="44" t="s">
        <v>11348</v>
      </c>
      <c r="L140" s="14" t="s">
        <v>11608</v>
      </c>
      <c r="M140" s="61"/>
    </row>
    <row r="141" spans="1:13" ht="47.25">
      <c r="A141" s="14">
        <v>139</v>
      </c>
      <c r="B141" s="14" t="s">
        <v>11388</v>
      </c>
      <c r="C141" s="14" t="s">
        <v>11389</v>
      </c>
      <c r="D141" s="14" t="s">
        <v>1187</v>
      </c>
      <c r="E141" s="14">
        <v>1</v>
      </c>
      <c r="F141" s="15">
        <v>700</v>
      </c>
      <c r="G141" s="14">
        <v>455</v>
      </c>
      <c r="H141" s="14" t="s">
        <v>8087</v>
      </c>
      <c r="I141" s="15">
        <v>72000</v>
      </c>
      <c r="J141" s="14" t="s">
        <v>4978</v>
      </c>
      <c r="K141" s="44" t="s">
        <v>11348</v>
      </c>
      <c r="L141" s="14" t="s">
        <v>10438</v>
      </c>
      <c r="M141" s="14"/>
    </row>
    <row r="142" spans="1:13" ht="31.5">
      <c r="A142" s="14">
        <v>140</v>
      </c>
      <c r="B142" s="14" t="s">
        <v>11390</v>
      </c>
      <c r="C142" s="14" t="s">
        <v>11391</v>
      </c>
      <c r="D142" s="14" t="s">
        <v>1187</v>
      </c>
      <c r="E142" s="14">
        <v>1</v>
      </c>
      <c r="F142" s="15">
        <v>510</v>
      </c>
      <c r="G142" s="14">
        <v>296</v>
      </c>
      <c r="H142" s="14" t="s">
        <v>8087</v>
      </c>
      <c r="I142" s="15">
        <v>49000</v>
      </c>
      <c r="J142" s="14" t="s">
        <v>4978</v>
      </c>
      <c r="K142" s="44" t="s">
        <v>11348</v>
      </c>
      <c r="L142" s="14" t="s">
        <v>2191</v>
      </c>
      <c r="M142" s="14"/>
    </row>
    <row r="143" spans="1:13" ht="31.5">
      <c r="A143" s="14">
        <v>141</v>
      </c>
      <c r="B143" s="14" t="s">
        <v>11392</v>
      </c>
      <c r="C143" s="14" t="s">
        <v>11393</v>
      </c>
      <c r="D143" s="14" t="s">
        <v>4473</v>
      </c>
      <c r="E143" s="14">
        <v>1</v>
      </c>
      <c r="F143" s="15">
        <v>1000</v>
      </c>
      <c r="G143" s="14">
        <v>216</v>
      </c>
      <c r="H143" s="14" t="s">
        <v>8087</v>
      </c>
      <c r="I143" s="15">
        <v>0</v>
      </c>
      <c r="J143" s="14" t="s">
        <v>70</v>
      </c>
      <c r="K143" s="44" t="s">
        <v>11348</v>
      </c>
      <c r="L143" s="14" t="s">
        <v>10878</v>
      </c>
      <c r="M143" s="14"/>
    </row>
    <row r="144" spans="1:13" ht="31.5">
      <c r="A144" s="14">
        <v>142</v>
      </c>
      <c r="B144" s="14" t="s">
        <v>11394</v>
      </c>
      <c r="C144" s="14" t="s">
        <v>11395</v>
      </c>
      <c r="D144" s="14" t="s">
        <v>1187</v>
      </c>
      <c r="E144" s="14">
        <v>1</v>
      </c>
      <c r="F144" s="15">
        <v>500</v>
      </c>
      <c r="G144" s="14">
        <v>192</v>
      </c>
      <c r="H144" s="14" t="s">
        <v>8087</v>
      </c>
      <c r="I144" s="15">
        <v>43000</v>
      </c>
      <c r="J144" s="14" t="s">
        <v>7407</v>
      </c>
      <c r="K144" s="44" t="s">
        <v>11348</v>
      </c>
      <c r="L144" s="14" t="s">
        <v>2191</v>
      </c>
      <c r="M144" s="14"/>
    </row>
    <row r="145" spans="1:13" ht="31.5">
      <c r="A145" s="14">
        <v>143</v>
      </c>
      <c r="B145" s="14" t="s">
        <v>11396</v>
      </c>
      <c r="C145" s="14" t="s">
        <v>11397</v>
      </c>
      <c r="D145" s="14" t="s">
        <v>1187</v>
      </c>
      <c r="E145" s="14">
        <v>1</v>
      </c>
      <c r="F145" s="15">
        <v>550</v>
      </c>
      <c r="G145" s="14">
        <v>340</v>
      </c>
      <c r="H145" s="14" t="s">
        <v>8087</v>
      </c>
      <c r="I145" s="15">
        <v>56000</v>
      </c>
      <c r="J145" s="14" t="s">
        <v>7407</v>
      </c>
      <c r="K145" s="44" t="s">
        <v>11348</v>
      </c>
      <c r="L145" s="14" t="s">
        <v>2191</v>
      </c>
      <c r="M145" s="14"/>
    </row>
    <row r="146" spans="1:13" ht="47.25">
      <c r="A146" s="14">
        <v>144</v>
      </c>
      <c r="B146" s="14" t="s">
        <v>11398</v>
      </c>
      <c r="C146" s="14" t="s">
        <v>11336</v>
      </c>
      <c r="D146" s="14" t="s">
        <v>1187</v>
      </c>
      <c r="E146" s="14">
        <v>1</v>
      </c>
      <c r="F146" s="15">
        <v>700</v>
      </c>
      <c r="G146" s="14">
        <v>376</v>
      </c>
      <c r="H146" s="14" t="s">
        <v>8087</v>
      </c>
      <c r="I146" s="15">
        <v>61000</v>
      </c>
      <c r="J146" s="14" t="s">
        <v>4978</v>
      </c>
      <c r="K146" s="44" t="s">
        <v>11348</v>
      </c>
      <c r="L146" s="14" t="s">
        <v>2191</v>
      </c>
      <c r="M146" s="14"/>
    </row>
    <row r="147" spans="1:13" ht="37.5" customHeight="1">
      <c r="A147" s="14">
        <v>145</v>
      </c>
      <c r="B147" s="14" t="s">
        <v>11399</v>
      </c>
      <c r="C147" s="14" t="s">
        <v>11400</v>
      </c>
      <c r="D147" s="14" t="s">
        <v>1162</v>
      </c>
      <c r="E147" s="14">
        <v>1</v>
      </c>
      <c r="F147" s="15">
        <v>1000</v>
      </c>
      <c r="G147" s="14">
        <v>184</v>
      </c>
      <c r="H147" s="14" t="s">
        <v>8076</v>
      </c>
      <c r="I147" s="15">
        <v>0</v>
      </c>
      <c r="J147" s="14" t="s">
        <v>4935</v>
      </c>
      <c r="K147" s="44" t="s">
        <v>11348</v>
      </c>
      <c r="L147" s="14" t="s">
        <v>2191</v>
      </c>
      <c r="M147" s="14"/>
    </row>
    <row r="148" spans="1:13" ht="27" customHeight="1">
      <c r="A148" s="14">
        <v>146</v>
      </c>
      <c r="B148" s="14" t="s">
        <v>10525</v>
      </c>
      <c r="C148" s="14" t="s">
        <v>10526</v>
      </c>
      <c r="D148" s="14" t="s">
        <v>1162</v>
      </c>
      <c r="E148" s="14">
        <v>1</v>
      </c>
      <c r="F148" s="15">
        <v>500</v>
      </c>
      <c r="G148" s="14">
        <v>199</v>
      </c>
      <c r="H148" s="14" t="s">
        <v>8076</v>
      </c>
      <c r="I148" s="15">
        <v>45000</v>
      </c>
      <c r="J148" s="14" t="s">
        <v>7407</v>
      </c>
      <c r="K148" s="44" t="s">
        <v>11348</v>
      </c>
      <c r="L148" s="14" t="s">
        <v>2191</v>
      </c>
      <c r="M148" s="14"/>
    </row>
    <row r="149" spans="1:13" ht="31.5">
      <c r="A149" s="14">
        <v>147</v>
      </c>
      <c r="B149" s="14" t="s">
        <v>10527</v>
      </c>
      <c r="C149" s="14" t="s">
        <v>2744</v>
      </c>
      <c r="D149" s="14" t="s">
        <v>1187</v>
      </c>
      <c r="E149" s="14" t="s">
        <v>8163</v>
      </c>
      <c r="F149" s="15">
        <v>1037</v>
      </c>
      <c r="G149" s="14">
        <v>72</v>
      </c>
      <c r="H149" s="14" t="s">
        <v>8076</v>
      </c>
      <c r="I149" s="15">
        <v>11000</v>
      </c>
      <c r="J149" s="14" t="s">
        <v>4935</v>
      </c>
      <c r="K149" s="44" t="s">
        <v>11348</v>
      </c>
      <c r="L149" s="14" t="s">
        <v>2191</v>
      </c>
      <c r="M149" s="14"/>
    </row>
    <row r="150" spans="1:13" ht="31.5">
      <c r="A150" s="14">
        <v>148</v>
      </c>
      <c r="B150" s="14" t="s">
        <v>1223</v>
      </c>
      <c r="C150" s="14" t="s">
        <v>2744</v>
      </c>
      <c r="D150" s="14" t="s">
        <v>1187</v>
      </c>
      <c r="E150" s="14" t="s">
        <v>8163</v>
      </c>
      <c r="F150" s="15">
        <v>1037</v>
      </c>
      <c r="G150" s="14">
        <v>60</v>
      </c>
      <c r="H150" s="14" t="s">
        <v>8076</v>
      </c>
      <c r="I150" s="15">
        <v>10000</v>
      </c>
      <c r="J150" s="14" t="s">
        <v>4935</v>
      </c>
      <c r="K150" s="44" t="s">
        <v>11348</v>
      </c>
      <c r="L150" s="14" t="s">
        <v>2191</v>
      </c>
      <c r="M150" s="14"/>
    </row>
    <row r="151" spans="1:13" ht="47.25">
      <c r="A151" s="14">
        <v>149</v>
      </c>
      <c r="B151" s="14" t="s">
        <v>10528</v>
      </c>
      <c r="C151" s="14" t="s">
        <v>10529</v>
      </c>
      <c r="D151" s="14" t="s">
        <v>1187</v>
      </c>
      <c r="E151" s="14">
        <v>1</v>
      </c>
      <c r="F151" s="15">
        <v>500</v>
      </c>
      <c r="G151" s="14">
        <v>92</v>
      </c>
      <c r="H151" s="14" t="s">
        <v>8076</v>
      </c>
      <c r="I151" s="15">
        <v>17000</v>
      </c>
      <c r="J151" s="14" t="s">
        <v>4935</v>
      </c>
      <c r="K151" s="44" t="s">
        <v>11348</v>
      </c>
      <c r="L151" s="14" t="s">
        <v>2191</v>
      </c>
      <c r="M151" s="14"/>
    </row>
    <row r="152" spans="1:13" ht="47.25">
      <c r="A152" s="14">
        <v>150</v>
      </c>
      <c r="B152" s="14" t="s">
        <v>10530</v>
      </c>
      <c r="C152" s="14" t="s">
        <v>10531</v>
      </c>
      <c r="D152" s="14" t="s">
        <v>1187</v>
      </c>
      <c r="E152" s="14">
        <v>1</v>
      </c>
      <c r="F152" s="15">
        <v>500</v>
      </c>
      <c r="G152" s="14">
        <v>156</v>
      </c>
      <c r="H152" s="14" t="s">
        <v>8076</v>
      </c>
      <c r="I152" s="15">
        <v>24000</v>
      </c>
      <c r="J152" s="14" t="s">
        <v>4978</v>
      </c>
      <c r="K152" s="44" t="s">
        <v>11348</v>
      </c>
      <c r="L152" s="14" t="s">
        <v>8407</v>
      </c>
      <c r="M152" s="14"/>
    </row>
    <row r="153" spans="1:13" ht="47.25">
      <c r="A153" s="14">
        <v>151</v>
      </c>
      <c r="B153" s="14" t="s">
        <v>9453</v>
      </c>
      <c r="C153" s="14" t="s">
        <v>9454</v>
      </c>
      <c r="D153" s="14" t="s">
        <v>4473</v>
      </c>
      <c r="E153" s="14">
        <v>1</v>
      </c>
      <c r="F153" s="15">
        <v>185040</v>
      </c>
      <c r="G153" s="14">
        <v>112</v>
      </c>
      <c r="H153" s="14" t="s">
        <v>8076</v>
      </c>
      <c r="I153" s="15">
        <v>0</v>
      </c>
      <c r="J153" s="14" t="s">
        <v>4978</v>
      </c>
      <c r="K153" s="44" t="s">
        <v>11348</v>
      </c>
      <c r="L153" s="14" t="s">
        <v>11608</v>
      </c>
      <c r="M153" s="14"/>
    </row>
    <row r="154" spans="1:13" ht="47.25">
      <c r="A154" s="14">
        <v>152</v>
      </c>
      <c r="B154" s="14" t="s">
        <v>10255</v>
      </c>
      <c r="C154" s="14" t="s">
        <v>2744</v>
      </c>
      <c r="D154" s="14" t="s">
        <v>1187</v>
      </c>
      <c r="E154" s="14" t="s">
        <v>8163</v>
      </c>
      <c r="F154" s="15">
        <v>1037</v>
      </c>
      <c r="G154" s="14">
        <v>68</v>
      </c>
      <c r="H154" s="14" t="s">
        <v>8076</v>
      </c>
      <c r="I154" s="15">
        <v>14000</v>
      </c>
      <c r="J154" s="14" t="s">
        <v>4935</v>
      </c>
      <c r="K154" s="44" t="s">
        <v>11348</v>
      </c>
      <c r="L154" s="14" t="s">
        <v>10513</v>
      </c>
      <c r="M154" s="14" t="s">
        <v>9455</v>
      </c>
    </row>
    <row r="155" spans="1:13" ht="47.25">
      <c r="A155" s="14">
        <v>153</v>
      </c>
      <c r="B155" s="14" t="s">
        <v>4623</v>
      </c>
      <c r="C155" s="14" t="s">
        <v>2744</v>
      </c>
      <c r="D155" s="14" t="s">
        <v>1187</v>
      </c>
      <c r="E155" s="14" t="s">
        <v>8163</v>
      </c>
      <c r="F155" s="15">
        <v>4037</v>
      </c>
      <c r="G155" s="14">
        <v>32</v>
      </c>
      <c r="H155" s="14" t="s">
        <v>8076</v>
      </c>
      <c r="I155" s="15">
        <v>8000</v>
      </c>
      <c r="J155" s="14" t="s">
        <v>4935</v>
      </c>
      <c r="K155" s="44" t="s">
        <v>11348</v>
      </c>
      <c r="L155" s="14" t="s">
        <v>10513</v>
      </c>
      <c r="M155" s="14"/>
    </row>
    <row r="156" spans="1:13" ht="47.25">
      <c r="A156" s="14">
        <v>154</v>
      </c>
      <c r="B156" s="14" t="s">
        <v>5972</v>
      </c>
      <c r="C156" s="14" t="s">
        <v>2744</v>
      </c>
      <c r="D156" s="14" t="s">
        <v>1187</v>
      </c>
      <c r="E156" s="14" t="s">
        <v>8163</v>
      </c>
      <c r="F156" s="15">
        <v>1037</v>
      </c>
      <c r="G156" s="14">
        <v>156</v>
      </c>
      <c r="H156" s="14" t="s">
        <v>8076</v>
      </c>
      <c r="I156" s="15">
        <v>20000</v>
      </c>
      <c r="J156" s="14" t="s">
        <v>4935</v>
      </c>
      <c r="K156" s="44" t="s">
        <v>11348</v>
      </c>
      <c r="L156" s="14" t="s">
        <v>10513</v>
      </c>
      <c r="M156" s="14"/>
    </row>
    <row r="157" spans="1:13" ht="47.25">
      <c r="A157" s="14">
        <v>155</v>
      </c>
      <c r="B157" s="14" t="s">
        <v>5932</v>
      </c>
      <c r="C157" s="14" t="s">
        <v>2744</v>
      </c>
      <c r="D157" s="14" t="s">
        <v>1187</v>
      </c>
      <c r="E157" s="14" t="s">
        <v>8163</v>
      </c>
      <c r="F157" s="15">
        <v>1037</v>
      </c>
      <c r="G157" s="14">
        <v>104</v>
      </c>
      <c r="H157" s="14" t="s">
        <v>8076</v>
      </c>
      <c r="I157" s="15">
        <v>14000</v>
      </c>
      <c r="J157" s="14" t="s">
        <v>4935</v>
      </c>
      <c r="K157" s="44" t="s">
        <v>11348</v>
      </c>
      <c r="L157" s="14" t="s">
        <v>10513</v>
      </c>
      <c r="M157" s="14"/>
    </row>
    <row r="158" spans="1:13" ht="47.25">
      <c r="A158" s="14">
        <v>156</v>
      </c>
      <c r="B158" s="14" t="s">
        <v>11208</v>
      </c>
      <c r="C158" s="14" t="s">
        <v>2744</v>
      </c>
      <c r="D158" s="14" t="s">
        <v>1187</v>
      </c>
      <c r="E158" s="14" t="s">
        <v>8163</v>
      </c>
      <c r="F158" s="15">
        <v>1037</v>
      </c>
      <c r="G158" s="14">
        <v>226</v>
      </c>
      <c r="H158" s="14" t="s">
        <v>8076</v>
      </c>
      <c r="I158" s="15">
        <v>36000</v>
      </c>
      <c r="J158" s="14" t="s">
        <v>4935</v>
      </c>
      <c r="K158" s="44" t="s">
        <v>11348</v>
      </c>
      <c r="L158" s="14" t="s">
        <v>10513</v>
      </c>
      <c r="M158" s="14"/>
    </row>
    <row r="159" spans="1:13" ht="47.25">
      <c r="A159" s="14">
        <v>157</v>
      </c>
      <c r="B159" s="14" t="s">
        <v>6341</v>
      </c>
      <c r="C159" s="14" t="s">
        <v>2744</v>
      </c>
      <c r="D159" s="14" t="s">
        <v>1187</v>
      </c>
      <c r="E159" s="14" t="s">
        <v>8163</v>
      </c>
      <c r="F159" s="15">
        <v>1037</v>
      </c>
      <c r="G159" s="14">
        <v>43</v>
      </c>
      <c r="H159" s="14" t="s">
        <v>8076</v>
      </c>
      <c r="I159" s="15">
        <v>8000</v>
      </c>
      <c r="J159" s="14" t="s">
        <v>4935</v>
      </c>
      <c r="K159" s="44" t="s">
        <v>11348</v>
      </c>
      <c r="L159" s="14" t="s">
        <v>10513</v>
      </c>
      <c r="M159" s="14"/>
    </row>
    <row r="160" spans="1:13" ht="47.25">
      <c r="A160" s="14">
        <v>158</v>
      </c>
      <c r="B160" s="14" t="s">
        <v>8109</v>
      </c>
      <c r="C160" s="14" t="s">
        <v>2744</v>
      </c>
      <c r="D160" s="14" t="s">
        <v>1187</v>
      </c>
      <c r="E160" s="14" t="s">
        <v>8163</v>
      </c>
      <c r="F160" s="15">
        <v>1037</v>
      </c>
      <c r="G160" s="14">
        <v>100</v>
      </c>
      <c r="H160" s="14" t="s">
        <v>8076</v>
      </c>
      <c r="I160" s="15">
        <v>16000</v>
      </c>
      <c r="J160" s="14" t="s">
        <v>4935</v>
      </c>
      <c r="K160" s="44" t="s">
        <v>11348</v>
      </c>
      <c r="L160" s="14" t="s">
        <v>10513</v>
      </c>
      <c r="M160" s="14"/>
    </row>
    <row r="161" spans="1:13" ht="47.25">
      <c r="A161" s="14">
        <v>159</v>
      </c>
      <c r="B161" s="14" t="s">
        <v>8082</v>
      </c>
      <c r="C161" s="14" t="s">
        <v>2744</v>
      </c>
      <c r="D161" s="14" t="s">
        <v>1187</v>
      </c>
      <c r="E161" s="14" t="s">
        <v>8163</v>
      </c>
      <c r="F161" s="15">
        <v>1037</v>
      </c>
      <c r="G161" s="14">
        <v>40</v>
      </c>
      <c r="H161" s="14" t="s">
        <v>8076</v>
      </c>
      <c r="I161" s="15">
        <v>10000</v>
      </c>
      <c r="J161" s="14" t="s">
        <v>4935</v>
      </c>
      <c r="K161" s="44" t="s">
        <v>11348</v>
      </c>
      <c r="L161" s="14" t="s">
        <v>10513</v>
      </c>
      <c r="M161" s="14"/>
    </row>
    <row r="162" spans="1:13" ht="47.25">
      <c r="A162" s="14">
        <v>160</v>
      </c>
      <c r="B162" s="14" t="s">
        <v>12096</v>
      </c>
      <c r="C162" s="14" t="s">
        <v>2744</v>
      </c>
      <c r="D162" s="14" t="s">
        <v>1187</v>
      </c>
      <c r="E162" s="14" t="s">
        <v>8163</v>
      </c>
      <c r="F162" s="15">
        <v>2037</v>
      </c>
      <c r="G162" s="14">
        <v>212</v>
      </c>
      <c r="H162" s="14" t="s">
        <v>8076</v>
      </c>
      <c r="I162" s="15">
        <v>29000</v>
      </c>
      <c r="J162" s="14" t="s">
        <v>4935</v>
      </c>
      <c r="K162" s="44" t="s">
        <v>11348</v>
      </c>
      <c r="L162" s="14" t="s">
        <v>10513</v>
      </c>
      <c r="M162" s="14"/>
    </row>
    <row r="163" spans="1:13" ht="47.25">
      <c r="A163" s="14">
        <v>161</v>
      </c>
      <c r="B163" s="14" t="s">
        <v>9456</v>
      </c>
      <c r="C163" s="14" t="s">
        <v>2744</v>
      </c>
      <c r="D163" s="14" t="s">
        <v>1187</v>
      </c>
      <c r="E163" s="14">
        <v>1</v>
      </c>
      <c r="F163" s="15">
        <v>750</v>
      </c>
      <c r="G163" s="14">
        <v>272</v>
      </c>
      <c r="H163" s="14" t="s">
        <v>8076</v>
      </c>
      <c r="I163" s="15">
        <v>36000</v>
      </c>
      <c r="J163" s="14" t="s">
        <v>4935</v>
      </c>
      <c r="K163" s="44" t="s">
        <v>11348</v>
      </c>
      <c r="L163" s="14" t="s">
        <v>2191</v>
      </c>
      <c r="M163" s="14"/>
    </row>
    <row r="164" spans="1:13" ht="94.5">
      <c r="A164" s="14">
        <v>162</v>
      </c>
      <c r="B164" s="14" t="s">
        <v>9457</v>
      </c>
      <c r="C164" s="14" t="s">
        <v>9458</v>
      </c>
      <c r="D164" s="14" t="s">
        <v>1187</v>
      </c>
      <c r="E164" s="14">
        <v>1</v>
      </c>
      <c r="F164" s="15">
        <v>1000</v>
      </c>
      <c r="G164" s="14">
        <v>160</v>
      </c>
      <c r="H164" s="14" t="s">
        <v>8076</v>
      </c>
      <c r="I164" s="15">
        <v>25000</v>
      </c>
      <c r="J164" s="14" t="s">
        <v>4935</v>
      </c>
      <c r="K164" s="44" t="s">
        <v>11348</v>
      </c>
      <c r="L164" s="14" t="s">
        <v>2191</v>
      </c>
      <c r="M164" s="14"/>
    </row>
    <row r="165" spans="1:13" ht="31.5">
      <c r="A165" s="14">
        <v>163</v>
      </c>
      <c r="B165" s="14" t="s">
        <v>9217</v>
      </c>
      <c r="C165" s="14" t="s">
        <v>2744</v>
      </c>
      <c r="D165" s="14" t="s">
        <v>1187</v>
      </c>
      <c r="E165" s="14" t="s">
        <v>8163</v>
      </c>
      <c r="F165" s="15">
        <v>600</v>
      </c>
      <c r="G165" s="14">
        <v>156</v>
      </c>
      <c r="H165" s="14" t="s">
        <v>8076</v>
      </c>
      <c r="I165" s="15">
        <v>23000</v>
      </c>
      <c r="J165" s="14" t="s">
        <v>4935</v>
      </c>
      <c r="K165" s="44" t="s">
        <v>11348</v>
      </c>
      <c r="L165" s="14" t="s">
        <v>2191</v>
      </c>
      <c r="M165" s="14"/>
    </row>
    <row r="166" spans="1:13" ht="31.5">
      <c r="A166" s="14">
        <v>164</v>
      </c>
      <c r="B166" s="14" t="s">
        <v>11571</v>
      </c>
      <c r="C166" s="14" t="s">
        <v>2744</v>
      </c>
      <c r="D166" s="14" t="s">
        <v>1187</v>
      </c>
      <c r="E166" s="14">
        <v>1</v>
      </c>
      <c r="F166" s="15">
        <v>500</v>
      </c>
      <c r="G166" s="14">
        <v>96</v>
      </c>
      <c r="H166" s="14" t="s">
        <v>8076</v>
      </c>
      <c r="I166" s="15">
        <v>16000</v>
      </c>
      <c r="J166" s="14" t="s">
        <v>4935</v>
      </c>
      <c r="K166" s="44" t="s">
        <v>11348</v>
      </c>
      <c r="L166" s="14" t="s">
        <v>2191</v>
      </c>
      <c r="M166" s="14"/>
    </row>
    <row r="167" spans="1:13" ht="31.5">
      <c r="A167" s="14">
        <v>165</v>
      </c>
      <c r="B167" s="14" t="s">
        <v>11572</v>
      </c>
      <c r="C167" s="14" t="s">
        <v>2744</v>
      </c>
      <c r="D167" s="14" t="s">
        <v>1187</v>
      </c>
      <c r="E167" s="14">
        <v>1</v>
      </c>
      <c r="F167" s="15">
        <v>500</v>
      </c>
      <c r="G167" s="14">
        <v>64</v>
      </c>
      <c r="H167" s="14" t="s">
        <v>8076</v>
      </c>
      <c r="I167" s="15">
        <v>13000</v>
      </c>
      <c r="J167" s="14" t="s">
        <v>4935</v>
      </c>
      <c r="K167" s="44" t="s">
        <v>11348</v>
      </c>
      <c r="L167" s="14" t="s">
        <v>2191</v>
      </c>
      <c r="M167" s="14"/>
    </row>
    <row r="168" spans="1:13" ht="47.25">
      <c r="A168" s="14">
        <v>166</v>
      </c>
      <c r="B168" s="14" t="s">
        <v>11573</v>
      </c>
      <c r="C168" s="14" t="s">
        <v>1406</v>
      </c>
      <c r="D168" s="14" t="s">
        <v>1187</v>
      </c>
      <c r="E168" s="14">
        <v>1</v>
      </c>
      <c r="F168" s="15">
        <v>2000</v>
      </c>
      <c r="G168" s="14">
        <v>104</v>
      </c>
      <c r="H168" s="14" t="s">
        <v>8087</v>
      </c>
      <c r="I168" s="15">
        <v>20000</v>
      </c>
      <c r="J168" s="14" t="s">
        <v>7345</v>
      </c>
      <c r="K168" s="44" t="s">
        <v>11348</v>
      </c>
      <c r="L168" s="14" t="s">
        <v>10513</v>
      </c>
      <c r="M168" s="14"/>
    </row>
    <row r="169" spans="1:13" ht="31.5">
      <c r="A169" s="14">
        <v>167</v>
      </c>
      <c r="B169" s="14" t="s">
        <v>3364</v>
      </c>
      <c r="C169" s="14"/>
      <c r="D169" s="14" t="s">
        <v>1187</v>
      </c>
      <c r="E169" s="14" t="s">
        <v>8163</v>
      </c>
      <c r="F169" s="15">
        <v>20037</v>
      </c>
      <c r="G169" s="14">
        <v>72</v>
      </c>
      <c r="H169" s="14" t="s">
        <v>10428</v>
      </c>
      <c r="I169" s="15">
        <v>7000</v>
      </c>
      <c r="J169" s="14" t="s">
        <v>12129</v>
      </c>
      <c r="K169" s="44" t="s">
        <v>11348</v>
      </c>
      <c r="L169" s="14" t="s">
        <v>11981</v>
      </c>
      <c r="M169" s="14"/>
    </row>
    <row r="170" spans="1:13" ht="63">
      <c r="A170" s="14">
        <v>168</v>
      </c>
      <c r="B170" s="14" t="s">
        <v>11574</v>
      </c>
      <c r="C170" s="14" t="s">
        <v>11575</v>
      </c>
      <c r="D170" s="14" t="s">
        <v>1421</v>
      </c>
      <c r="E170" s="14">
        <v>1</v>
      </c>
      <c r="F170" s="15">
        <v>1500</v>
      </c>
      <c r="G170" s="14">
        <v>208</v>
      </c>
      <c r="H170" s="14" t="s">
        <v>8087</v>
      </c>
      <c r="I170" s="15">
        <v>35000</v>
      </c>
      <c r="J170" s="14" t="s">
        <v>70</v>
      </c>
      <c r="K170" s="44" t="s">
        <v>11348</v>
      </c>
      <c r="L170" s="14" t="s">
        <v>11576</v>
      </c>
      <c r="M170" s="14"/>
    </row>
    <row r="171" spans="1:13" ht="47.25">
      <c r="A171" s="14">
        <v>169</v>
      </c>
      <c r="B171" s="14" t="s">
        <v>11577</v>
      </c>
      <c r="C171" s="14" t="s">
        <v>11578</v>
      </c>
      <c r="D171" s="14" t="s">
        <v>1187</v>
      </c>
      <c r="E171" s="14">
        <v>1</v>
      </c>
      <c r="F171" s="15">
        <v>500</v>
      </c>
      <c r="G171" s="14">
        <v>168</v>
      </c>
      <c r="H171" s="14" t="s">
        <v>8076</v>
      </c>
      <c r="I171" s="15">
        <v>26000</v>
      </c>
      <c r="J171" s="14" t="s">
        <v>4935</v>
      </c>
      <c r="K171" s="44" t="s">
        <v>11348</v>
      </c>
      <c r="L171" s="14" t="s">
        <v>2191</v>
      </c>
      <c r="M171" s="14"/>
    </row>
    <row r="172" spans="1:13" ht="31.5">
      <c r="A172" s="14">
        <v>170</v>
      </c>
      <c r="B172" s="14" t="s">
        <v>11579</v>
      </c>
      <c r="C172" s="14" t="s">
        <v>11580</v>
      </c>
      <c r="D172" s="14" t="s">
        <v>1187</v>
      </c>
      <c r="E172" s="14">
        <v>1</v>
      </c>
      <c r="F172" s="15">
        <v>550</v>
      </c>
      <c r="G172" s="14">
        <v>188</v>
      </c>
      <c r="H172" s="14" t="s">
        <v>8087</v>
      </c>
      <c r="I172" s="114">
        <v>34000</v>
      </c>
      <c r="J172" s="14" t="s">
        <v>4978</v>
      </c>
      <c r="K172" s="44" t="s">
        <v>11348</v>
      </c>
      <c r="L172" s="14" t="s">
        <v>2191</v>
      </c>
      <c r="M172" s="14"/>
    </row>
    <row r="173" spans="1:13" ht="31.5">
      <c r="A173" s="14">
        <v>171</v>
      </c>
      <c r="B173" s="14" t="s">
        <v>11581</v>
      </c>
      <c r="C173" s="14" t="s">
        <v>11582</v>
      </c>
      <c r="D173" s="14" t="s">
        <v>1421</v>
      </c>
      <c r="E173" s="14">
        <v>1</v>
      </c>
      <c r="F173" s="15">
        <v>1500</v>
      </c>
      <c r="G173" s="14">
        <v>168</v>
      </c>
      <c r="H173" s="14" t="s">
        <v>8087</v>
      </c>
      <c r="I173" s="15">
        <v>29500</v>
      </c>
      <c r="J173" s="14" t="s">
        <v>70</v>
      </c>
      <c r="K173" s="44" t="s">
        <v>11348</v>
      </c>
      <c r="L173" s="14" t="s">
        <v>11576</v>
      </c>
      <c r="M173" s="14"/>
    </row>
    <row r="174" spans="1:13" ht="63">
      <c r="A174" s="14">
        <v>172</v>
      </c>
      <c r="B174" s="14" t="s">
        <v>11583</v>
      </c>
      <c r="C174" s="14" t="s">
        <v>11584</v>
      </c>
      <c r="D174" s="14" t="s">
        <v>1162</v>
      </c>
      <c r="E174" s="14">
        <v>1</v>
      </c>
      <c r="F174" s="15">
        <v>530</v>
      </c>
      <c r="G174" s="14">
        <v>320</v>
      </c>
      <c r="H174" s="14" t="s">
        <v>8087</v>
      </c>
      <c r="I174" s="15">
        <v>0</v>
      </c>
      <c r="J174" s="14" t="s">
        <v>12129</v>
      </c>
      <c r="K174" s="44" t="s">
        <v>11348</v>
      </c>
      <c r="L174" s="14" t="s">
        <v>11462</v>
      </c>
      <c r="M174" s="14"/>
    </row>
    <row r="175" spans="1:13" ht="78.75">
      <c r="A175" s="14">
        <v>173</v>
      </c>
      <c r="B175" s="14" t="s">
        <v>11585</v>
      </c>
      <c r="C175" s="14" t="s">
        <v>10218</v>
      </c>
      <c r="D175" s="14" t="s">
        <v>1187</v>
      </c>
      <c r="E175" s="14" t="s">
        <v>8163</v>
      </c>
      <c r="F175" s="15">
        <v>10037</v>
      </c>
      <c r="G175" s="14">
        <v>260</v>
      </c>
      <c r="H175" s="14" t="s">
        <v>8087</v>
      </c>
      <c r="I175" s="15">
        <v>22000</v>
      </c>
      <c r="J175" s="14" t="s">
        <v>7407</v>
      </c>
      <c r="K175" s="44" t="s">
        <v>11348</v>
      </c>
      <c r="L175" s="14" t="s">
        <v>10438</v>
      </c>
      <c r="M175" s="14"/>
    </row>
    <row r="176" spans="1:13" ht="47.25">
      <c r="A176" s="14">
        <v>174</v>
      </c>
      <c r="B176" s="14" t="s">
        <v>11586</v>
      </c>
      <c r="C176" s="14" t="s">
        <v>11587</v>
      </c>
      <c r="D176" s="14" t="s">
        <v>1162</v>
      </c>
      <c r="E176" s="14">
        <v>1</v>
      </c>
      <c r="F176" s="15">
        <v>530</v>
      </c>
      <c r="G176" s="14">
        <v>318</v>
      </c>
      <c r="H176" s="14" t="s">
        <v>8087</v>
      </c>
      <c r="I176" s="15">
        <v>0</v>
      </c>
      <c r="J176" s="14" t="s">
        <v>12129</v>
      </c>
      <c r="K176" s="44" t="s">
        <v>11348</v>
      </c>
      <c r="L176" s="14" t="s">
        <v>11462</v>
      </c>
      <c r="M176" s="14"/>
    </row>
    <row r="177" spans="1:13" ht="31.5">
      <c r="A177" s="14">
        <v>175</v>
      </c>
      <c r="B177" s="14" t="s">
        <v>11588</v>
      </c>
      <c r="C177" s="14" t="s">
        <v>11589</v>
      </c>
      <c r="D177" s="14" t="s">
        <v>1187</v>
      </c>
      <c r="E177" s="14">
        <v>1</v>
      </c>
      <c r="F177" s="15">
        <v>750</v>
      </c>
      <c r="G177" s="14">
        <v>176</v>
      </c>
      <c r="H177" s="14" t="s">
        <v>8087</v>
      </c>
      <c r="I177" s="15">
        <v>32000</v>
      </c>
      <c r="J177" s="14" t="s">
        <v>4978</v>
      </c>
      <c r="K177" s="44" t="s">
        <v>11348</v>
      </c>
      <c r="L177" s="14" t="s">
        <v>2191</v>
      </c>
      <c r="M177" s="14"/>
    </row>
    <row r="178" spans="1:13" ht="110.25">
      <c r="A178" s="14">
        <v>176</v>
      </c>
      <c r="B178" s="14" t="s">
        <v>10491</v>
      </c>
      <c r="C178" s="14" t="s">
        <v>10492</v>
      </c>
      <c r="D178" s="14" t="s">
        <v>1162</v>
      </c>
      <c r="E178" s="14">
        <v>1</v>
      </c>
      <c r="F178" s="15">
        <v>2000</v>
      </c>
      <c r="G178" s="14">
        <v>348</v>
      </c>
      <c r="H178" s="14" t="s">
        <v>8087</v>
      </c>
      <c r="I178" s="15">
        <v>0</v>
      </c>
      <c r="J178" s="14" t="s">
        <v>4935</v>
      </c>
      <c r="K178" s="44" t="s">
        <v>11348</v>
      </c>
      <c r="L178" s="14" t="s">
        <v>2267</v>
      </c>
      <c r="M178" s="14"/>
    </row>
    <row r="179" spans="1:13" ht="94.5">
      <c r="A179" s="14">
        <v>177</v>
      </c>
      <c r="B179" s="14" t="s">
        <v>10493</v>
      </c>
      <c r="C179" s="14" t="s">
        <v>10494</v>
      </c>
      <c r="D179" s="14" t="s">
        <v>1162</v>
      </c>
      <c r="E179" s="14">
        <v>1</v>
      </c>
      <c r="F179" s="15">
        <v>730</v>
      </c>
      <c r="G179" s="14">
        <v>472</v>
      </c>
      <c r="H179" s="14" t="s">
        <v>1228</v>
      </c>
      <c r="I179" s="15">
        <v>0</v>
      </c>
      <c r="J179" s="14" t="s">
        <v>12129</v>
      </c>
      <c r="K179" s="44" t="s">
        <v>11348</v>
      </c>
      <c r="L179" s="14" t="s">
        <v>12664</v>
      </c>
      <c r="M179" s="14"/>
    </row>
    <row r="180" spans="1:13" ht="47.25">
      <c r="A180" s="14">
        <v>178</v>
      </c>
      <c r="B180" s="14" t="s">
        <v>10495</v>
      </c>
      <c r="C180" s="14" t="s">
        <v>10496</v>
      </c>
      <c r="D180" s="14" t="s">
        <v>4473</v>
      </c>
      <c r="E180" s="14">
        <v>1</v>
      </c>
      <c r="F180" s="15">
        <v>1000</v>
      </c>
      <c r="G180" s="14">
        <v>704</v>
      </c>
      <c r="H180" s="14" t="s">
        <v>2161</v>
      </c>
      <c r="I180" s="15">
        <v>0</v>
      </c>
      <c r="J180" s="14" t="s">
        <v>4978</v>
      </c>
      <c r="K180" s="44" t="s">
        <v>11348</v>
      </c>
      <c r="L180" s="14" t="s">
        <v>2267</v>
      </c>
      <c r="M180" s="14"/>
    </row>
    <row r="181" spans="1:13" ht="47.25">
      <c r="A181" s="14">
        <v>179</v>
      </c>
      <c r="B181" s="14" t="s">
        <v>10497</v>
      </c>
      <c r="C181" s="14" t="s">
        <v>10498</v>
      </c>
      <c r="D181" s="14" t="s">
        <v>1162</v>
      </c>
      <c r="E181" s="14">
        <v>1</v>
      </c>
      <c r="F181" s="15">
        <v>1600</v>
      </c>
      <c r="G181" s="37">
        <v>1672</v>
      </c>
      <c r="H181" s="14" t="s">
        <v>2161</v>
      </c>
      <c r="I181" s="15">
        <v>0</v>
      </c>
      <c r="J181" s="14" t="s">
        <v>4935</v>
      </c>
      <c r="K181" s="44" t="s">
        <v>11348</v>
      </c>
      <c r="L181" s="14" t="s">
        <v>11608</v>
      </c>
      <c r="M181" s="14"/>
    </row>
    <row r="182" spans="1:13" ht="47.25">
      <c r="A182" s="14">
        <v>180</v>
      </c>
      <c r="B182" s="14" t="s">
        <v>3364</v>
      </c>
      <c r="C182" s="14" t="s">
        <v>10499</v>
      </c>
      <c r="D182" s="14" t="s">
        <v>1187</v>
      </c>
      <c r="E182" s="14" t="s">
        <v>8163</v>
      </c>
      <c r="F182" s="15">
        <v>2000</v>
      </c>
      <c r="G182" s="14">
        <v>72</v>
      </c>
      <c r="H182" s="14" t="s">
        <v>10428</v>
      </c>
      <c r="I182" s="15">
        <v>7000</v>
      </c>
      <c r="J182" s="14" t="s">
        <v>4978</v>
      </c>
      <c r="K182" s="44" t="s">
        <v>11348</v>
      </c>
      <c r="L182" s="14" t="s">
        <v>10513</v>
      </c>
      <c r="M182" s="14" t="s">
        <v>10500</v>
      </c>
    </row>
    <row r="183" spans="1:13" ht="31.5">
      <c r="A183" s="14">
        <v>181</v>
      </c>
      <c r="B183" s="14" t="s">
        <v>10501</v>
      </c>
      <c r="C183" s="14" t="s">
        <v>10502</v>
      </c>
      <c r="D183" s="14" t="s">
        <v>4425</v>
      </c>
      <c r="E183" s="14">
        <v>1</v>
      </c>
      <c r="F183" s="15">
        <v>1400</v>
      </c>
      <c r="G183" s="14">
        <v>48</v>
      </c>
      <c r="H183" s="14" t="s">
        <v>5624</v>
      </c>
      <c r="I183" s="15">
        <v>14000</v>
      </c>
      <c r="J183" s="14" t="s">
        <v>1193</v>
      </c>
      <c r="K183" s="44" t="s">
        <v>11348</v>
      </c>
      <c r="L183" s="14" t="s">
        <v>2267</v>
      </c>
      <c r="M183" s="14"/>
    </row>
    <row r="184" spans="1:13" ht="31.5">
      <c r="A184" s="14">
        <v>182</v>
      </c>
      <c r="B184" s="14" t="s">
        <v>10503</v>
      </c>
      <c r="C184" s="14" t="s">
        <v>9192</v>
      </c>
      <c r="D184" s="14" t="s">
        <v>1187</v>
      </c>
      <c r="E184" s="14">
        <v>1</v>
      </c>
      <c r="F184" s="15">
        <v>3000</v>
      </c>
      <c r="G184" s="14">
        <v>128</v>
      </c>
      <c r="H184" s="14" t="s">
        <v>8076</v>
      </c>
      <c r="I184" s="15">
        <v>21000</v>
      </c>
      <c r="J184" s="14" t="s">
        <v>7407</v>
      </c>
      <c r="K184" s="44" t="s">
        <v>11348</v>
      </c>
      <c r="L184" s="14" t="s">
        <v>11608</v>
      </c>
      <c r="M184" s="14"/>
    </row>
    <row r="185" spans="1:13" ht="31.5">
      <c r="A185" s="14">
        <v>183</v>
      </c>
      <c r="B185" s="14" t="s">
        <v>10504</v>
      </c>
      <c r="C185" s="14" t="s">
        <v>4078</v>
      </c>
      <c r="D185" s="14" t="s">
        <v>4425</v>
      </c>
      <c r="E185" s="14">
        <v>1</v>
      </c>
      <c r="F185" s="15">
        <v>1400</v>
      </c>
      <c r="G185" s="14">
        <v>184</v>
      </c>
      <c r="H185" s="14" t="s">
        <v>5624</v>
      </c>
      <c r="I185" s="15">
        <v>33000</v>
      </c>
      <c r="J185" s="14" t="s">
        <v>1193</v>
      </c>
      <c r="K185" s="44" t="s">
        <v>11348</v>
      </c>
      <c r="L185" s="14" t="s">
        <v>2267</v>
      </c>
      <c r="M185" s="14"/>
    </row>
    <row r="186" spans="1:13" ht="47.25">
      <c r="A186" s="14">
        <v>184</v>
      </c>
      <c r="B186" s="14" t="s">
        <v>10147</v>
      </c>
      <c r="C186" s="14" t="s">
        <v>2744</v>
      </c>
      <c r="D186" s="14" t="s">
        <v>1187</v>
      </c>
      <c r="E186" s="14" t="s">
        <v>8163</v>
      </c>
      <c r="F186" s="15">
        <v>1037</v>
      </c>
      <c r="G186" s="14">
        <v>72</v>
      </c>
      <c r="H186" s="14" t="s">
        <v>8076</v>
      </c>
      <c r="I186" s="15">
        <v>11000</v>
      </c>
      <c r="J186" s="14" t="s">
        <v>4935</v>
      </c>
      <c r="K186" s="44" t="s">
        <v>11348</v>
      </c>
      <c r="L186" s="14" t="s">
        <v>10513</v>
      </c>
      <c r="M186" s="14"/>
    </row>
    <row r="187" spans="1:13" ht="31.5">
      <c r="A187" s="14">
        <v>185</v>
      </c>
      <c r="B187" s="14" t="s">
        <v>10505</v>
      </c>
      <c r="C187" s="14" t="s">
        <v>10499</v>
      </c>
      <c r="D187" s="14" t="s">
        <v>4425</v>
      </c>
      <c r="E187" s="14">
        <v>1</v>
      </c>
      <c r="F187" s="15">
        <v>1400</v>
      </c>
      <c r="G187" s="14">
        <v>184</v>
      </c>
      <c r="H187" s="14" t="s">
        <v>5624</v>
      </c>
      <c r="I187" s="15">
        <v>33000</v>
      </c>
      <c r="J187" s="14" t="s">
        <v>1193</v>
      </c>
      <c r="K187" s="44" t="s">
        <v>11348</v>
      </c>
      <c r="L187" s="14" t="s">
        <v>2267</v>
      </c>
      <c r="M187" s="14"/>
    </row>
    <row r="188" spans="1:13" ht="31.5">
      <c r="A188" s="14">
        <v>186</v>
      </c>
      <c r="B188" s="14" t="s">
        <v>9435</v>
      </c>
      <c r="C188" s="14" t="s">
        <v>2744</v>
      </c>
      <c r="D188" s="14" t="s">
        <v>1187</v>
      </c>
      <c r="E188" s="14">
        <v>1</v>
      </c>
      <c r="F188" s="15">
        <v>450</v>
      </c>
      <c r="G188" s="14">
        <v>168</v>
      </c>
      <c r="H188" s="14" t="s">
        <v>8076</v>
      </c>
      <c r="I188" s="15">
        <v>24000</v>
      </c>
      <c r="J188" s="14" t="s">
        <v>4935</v>
      </c>
      <c r="K188" s="44" t="s">
        <v>11348</v>
      </c>
      <c r="L188" s="14" t="s">
        <v>2191</v>
      </c>
      <c r="M188" s="14"/>
    </row>
    <row r="189" spans="1:13" ht="47.25">
      <c r="A189" s="14">
        <v>187</v>
      </c>
      <c r="B189" s="14" t="s">
        <v>9436</v>
      </c>
      <c r="C189" s="14" t="s">
        <v>9437</v>
      </c>
      <c r="D189" s="14" t="s">
        <v>1187</v>
      </c>
      <c r="E189" s="14">
        <v>1</v>
      </c>
      <c r="F189" s="15">
        <v>500</v>
      </c>
      <c r="G189" s="14">
        <v>188</v>
      </c>
      <c r="H189" s="14" t="s">
        <v>8087</v>
      </c>
      <c r="I189" s="15">
        <v>50000</v>
      </c>
      <c r="J189" s="14" t="s">
        <v>4978</v>
      </c>
      <c r="K189" s="44" t="s">
        <v>11348</v>
      </c>
      <c r="L189" s="14" t="s">
        <v>9438</v>
      </c>
      <c r="M189" s="14"/>
    </row>
    <row r="190" spans="1:13" ht="47.25">
      <c r="A190" s="14">
        <v>188</v>
      </c>
      <c r="B190" s="14" t="s">
        <v>9439</v>
      </c>
      <c r="C190" s="14" t="s">
        <v>9440</v>
      </c>
      <c r="D190" s="14" t="s">
        <v>1162</v>
      </c>
      <c r="E190" s="14">
        <v>1</v>
      </c>
      <c r="F190" s="15">
        <v>320</v>
      </c>
      <c r="G190" s="14">
        <v>199</v>
      </c>
      <c r="H190" s="14" t="s">
        <v>8087</v>
      </c>
      <c r="I190" s="15">
        <v>0</v>
      </c>
      <c r="J190" s="14" t="s">
        <v>7407</v>
      </c>
      <c r="K190" s="44" t="s">
        <v>11348</v>
      </c>
      <c r="L190" s="14" t="s">
        <v>2191</v>
      </c>
      <c r="M190" s="14"/>
    </row>
    <row r="191" spans="1:13" ht="63">
      <c r="A191" s="14">
        <v>189</v>
      </c>
      <c r="B191" s="14" t="s">
        <v>9441</v>
      </c>
      <c r="C191" s="14" t="s">
        <v>9442</v>
      </c>
      <c r="D191" s="14" t="s">
        <v>1187</v>
      </c>
      <c r="E191" s="14">
        <v>1</v>
      </c>
      <c r="F191" s="15">
        <v>520</v>
      </c>
      <c r="G191" s="14">
        <v>384</v>
      </c>
      <c r="H191" s="14" t="s">
        <v>8087</v>
      </c>
      <c r="I191" s="15">
        <v>62000</v>
      </c>
      <c r="J191" s="14" t="s">
        <v>4978</v>
      </c>
      <c r="K191" s="44" t="s">
        <v>11348</v>
      </c>
      <c r="L191" s="14" t="s">
        <v>2191</v>
      </c>
      <c r="M191" s="14"/>
    </row>
    <row r="192" spans="1:13" ht="126">
      <c r="A192" s="14">
        <v>190</v>
      </c>
      <c r="B192" s="14" t="s">
        <v>9841</v>
      </c>
      <c r="C192" s="14" t="s">
        <v>9842</v>
      </c>
      <c r="D192" s="14" t="s">
        <v>1187</v>
      </c>
      <c r="E192" s="14" t="s">
        <v>8163</v>
      </c>
      <c r="F192" s="15">
        <v>1037</v>
      </c>
      <c r="G192" s="14">
        <v>500</v>
      </c>
      <c r="H192" s="14" t="s">
        <v>8087</v>
      </c>
      <c r="I192" s="15">
        <v>79000</v>
      </c>
      <c r="J192" s="14" t="s">
        <v>7407</v>
      </c>
      <c r="K192" s="44" t="s">
        <v>11348</v>
      </c>
      <c r="L192" s="14" t="s">
        <v>9843</v>
      </c>
      <c r="M192" s="14"/>
    </row>
    <row r="193" spans="1:13" ht="126">
      <c r="A193" s="14">
        <v>191</v>
      </c>
      <c r="B193" s="14" t="s">
        <v>9459</v>
      </c>
      <c r="C193" s="14" t="s">
        <v>9842</v>
      </c>
      <c r="D193" s="14" t="s">
        <v>1187</v>
      </c>
      <c r="E193" s="14" t="s">
        <v>8163</v>
      </c>
      <c r="F193" s="15">
        <v>1037</v>
      </c>
      <c r="G193" s="14">
        <v>676</v>
      </c>
      <c r="H193" s="14" t="s">
        <v>8087</v>
      </c>
      <c r="I193" s="15">
        <v>90000</v>
      </c>
      <c r="J193" s="14" t="s">
        <v>7407</v>
      </c>
      <c r="K193" s="44" t="s">
        <v>11348</v>
      </c>
      <c r="L193" s="14" t="s">
        <v>9843</v>
      </c>
      <c r="M193" s="14"/>
    </row>
    <row r="194" spans="1:13" ht="47.25">
      <c r="A194" s="14">
        <v>192</v>
      </c>
      <c r="B194" s="14" t="s">
        <v>9460</v>
      </c>
      <c r="C194" s="14" t="s">
        <v>2744</v>
      </c>
      <c r="D194" s="14" t="s">
        <v>1187</v>
      </c>
      <c r="E194" s="14" t="s">
        <v>8163</v>
      </c>
      <c r="F194" s="15">
        <v>1037</v>
      </c>
      <c r="G194" s="14">
        <v>84</v>
      </c>
      <c r="H194" s="14" t="s">
        <v>8076</v>
      </c>
      <c r="I194" s="15">
        <v>15000</v>
      </c>
      <c r="J194" s="14" t="s">
        <v>4935</v>
      </c>
      <c r="K194" s="44" t="s">
        <v>11348</v>
      </c>
      <c r="L194" s="14" t="s">
        <v>2191</v>
      </c>
      <c r="M194" s="14" t="s">
        <v>9461</v>
      </c>
    </row>
    <row r="195" spans="1:13" ht="47.25">
      <c r="A195" s="14">
        <v>193</v>
      </c>
      <c r="B195" s="14" t="s">
        <v>9462</v>
      </c>
      <c r="C195" s="14" t="s">
        <v>9463</v>
      </c>
      <c r="D195" s="14" t="s">
        <v>1162</v>
      </c>
      <c r="E195" s="14" t="s">
        <v>8163</v>
      </c>
      <c r="F195" s="15">
        <v>800</v>
      </c>
      <c r="G195" s="14">
        <v>196</v>
      </c>
      <c r="H195" s="14" t="s">
        <v>8076</v>
      </c>
      <c r="I195" s="15">
        <v>0</v>
      </c>
      <c r="J195" s="14" t="s">
        <v>4978</v>
      </c>
      <c r="K195" s="44" t="s">
        <v>11348</v>
      </c>
      <c r="L195" s="14" t="s">
        <v>2267</v>
      </c>
      <c r="M195" s="14"/>
    </row>
    <row r="196" spans="1:13" ht="47.25">
      <c r="A196" s="14">
        <v>194</v>
      </c>
      <c r="B196" s="14" t="s">
        <v>9464</v>
      </c>
      <c r="C196" s="14" t="s">
        <v>9463</v>
      </c>
      <c r="D196" s="14" t="s">
        <v>1162</v>
      </c>
      <c r="E196" s="14" t="s">
        <v>8163</v>
      </c>
      <c r="F196" s="15">
        <v>500</v>
      </c>
      <c r="G196" s="14">
        <v>135</v>
      </c>
      <c r="H196" s="14" t="s">
        <v>8076</v>
      </c>
      <c r="I196" s="15">
        <v>0</v>
      </c>
      <c r="J196" s="14" t="s">
        <v>4978</v>
      </c>
      <c r="K196" s="44" t="s">
        <v>11348</v>
      </c>
      <c r="L196" s="14" t="s">
        <v>2267</v>
      </c>
      <c r="M196" s="14"/>
    </row>
    <row r="197" spans="1:13" ht="31.5">
      <c r="A197" s="14">
        <v>195</v>
      </c>
      <c r="B197" s="14" t="s">
        <v>9465</v>
      </c>
      <c r="C197" s="14" t="s">
        <v>9466</v>
      </c>
      <c r="D197" s="14" t="s">
        <v>1187</v>
      </c>
      <c r="E197" s="14">
        <v>1</v>
      </c>
      <c r="F197" s="15">
        <v>700</v>
      </c>
      <c r="G197" s="14">
        <v>236</v>
      </c>
      <c r="H197" s="14" t="s">
        <v>8076</v>
      </c>
      <c r="I197" s="15">
        <v>34000</v>
      </c>
      <c r="J197" s="14" t="s">
        <v>4935</v>
      </c>
      <c r="K197" s="44" t="s">
        <v>11348</v>
      </c>
      <c r="L197" s="14" t="s">
        <v>2191</v>
      </c>
      <c r="M197" s="14"/>
    </row>
    <row r="198" spans="1:13" ht="110.25">
      <c r="A198" s="14">
        <v>196</v>
      </c>
      <c r="B198" s="14" t="s">
        <v>9467</v>
      </c>
      <c r="C198" s="14" t="s">
        <v>9468</v>
      </c>
      <c r="D198" s="14" t="s">
        <v>4473</v>
      </c>
      <c r="E198" s="14">
        <v>1</v>
      </c>
      <c r="F198" s="15">
        <v>1000</v>
      </c>
      <c r="G198" s="14">
        <v>320</v>
      </c>
      <c r="H198" s="14" t="s">
        <v>8087</v>
      </c>
      <c r="I198" s="15">
        <v>0</v>
      </c>
      <c r="J198" s="14" t="s">
        <v>7407</v>
      </c>
      <c r="K198" s="44" t="s">
        <v>11348</v>
      </c>
      <c r="L198" s="14" t="s">
        <v>2191</v>
      </c>
      <c r="M198" s="14"/>
    </row>
    <row r="199" spans="1:13" ht="31.5">
      <c r="A199" s="14">
        <v>197</v>
      </c>
      <c r="B199" s="14" t="s">
        <v>9469</v>
      </c>
      <c r="C199" s="14" t="s">
        <v>9470</v>
      </c>
      <c r="D199" s="14" t="s">
        <v>4473</v>
      </c>
      <c r="E199" s="14">
        <v>1</v>
      </c>
      <c r="F199" s="15">
        <v>1000</v>
      </c>
      <c r="G199" s="14">
        <v>652</v>
      </c>
      <c r="H199" s="14" t="s">
        <v>8087</v>
      </c>
      <c r="I199" s="15">
        <v>0</v>
      </c>
      <c r="J199" s="14" t="s">
        <v>70</v>
      </c>
      <c r="K199" s="44" t="s">
        <v>11348</v>
      </c>
      <c r="L199" s="14" t="s">
        <v>9471</v>
      </c>
      <c r="M199" s="14"/>
    </row>
    <row r="200" spans="1:13" ht="63">
      <c r="A200" s="14">
        <v>198</v>
      </c>
      <c r="B200" s="14" t="s">
        <v>10570</v>
      </c>
      <c r="C200" s="14" t="s">
        <v>10218</v>
      </c>
      <c r="D200" s="14" t="s">
        <v>1187</v>
      </c>
      <c r="E200" s="14" t="s">
        <v>8163</v>
      </c>
      <c r="F200" s="15">
        <v>10037</v>
      </c>
      <c r="G200" s="14">
        <v>288</v>
      </c>
      <c r="H200" s="14" t="s">
        <v>8087</v>
      </c>
      <c r="I200" s="15">
        <v>24000</v>
      </c>
      <c r="J200" s="14" t="s">
        <v>7407</v>
      </c>
      <c r="K200" s="44" t="s">
        <v>11348</v>
      </c>
      <c r="L200" s="14" t="s">
        <v>2191</v>
      </c>
      <c r="M200" s="14"/>
    </row>
    <row r="201" spans="1:13" ht="47.25">
      <c r="A201" s="14">
        <v>199</v>
      </c>
      <c r="B201" s="14" t="s">
        <v>10571</v>
      </c>
      <c r="C201" s="14" t="s">
        <v>10572</v>
      </c>
      <c r="D201" s="14" t="s">
        <v>1187</v>
      </c>
      <c r="E201" s="14">
        <v>1</v>
      </c>
      <c r="F201" s="15">
        <v>650</v>
      </c>
      <c r="G201" s="14">
        <v>304</v>
      </c>
      <c r="H201" s="14" t="s">
        <v>8087</v>
      </c>
      <c r="I201" s="15">
        <v>61000</v>
      </c>
      <c r="J201" s="14" t="s">
        <v>4978</v>
      </c>
      <c r="K201" s="44" t="s">
        <v>11348</v>
      </c>
      <c r="L201" s="14" t="s">
        <v>2267</v>
      </c>
      <c r="M201" s="14"/>
    </row>
    <row r="202" spans="1:13" ht="31.5">
      <c r="A202" s="14">
        <v>200</v>
      </c>
      <c r="B202" s="14" t="s">
        <v>10573</v>
      </c>
      <c r="C202" s="14" t="s">
        <v>10574</v>
      </c>
      <c r="D202" s="14" t="s">
        <v>1187</v>
      </c>
      <c r="E202" s="14">
        <v>1</v>
      </c>
      <c r="F202" s="15">
        <v>450</v>
      </c>
      <c r="G202" s="14">
        <v>524</v>
      </c>
      <c r="H202" s="14" t="s">
        <v>8087</v>
      </c>
      <c r="I202" s="15">
        <v>82000</v>
      </c>
      <c r="J202" s="14" t="s">
        <v>4935</v>
      </c>
      <c r="K202" s="44" t="s">
        <v>11348</v>
      </c>
      <c r="L202" s="14" t="s">
        <v>2191</v>
      </c>
      <c r="M202" s="14"/>
    </row>
    <row r="203" spans="1:13" ht="47.25">
      <c r="A203" s="14">
        <v>201</v>
      </c>
      <c r="B203" s="14" t="s">
        <v>11573</v>
      </c>
      <c r="C203" s="14" t="s">
        <v>1406</v>
      </c>
      <c r="D203" s="14" t="s">
        <v>1187</v>
      </c>
      <c r="E203" s="14">
        <v>1</v>
      </c>
      <c r="F203" s="15">
        <v>2610</v>
      </c>
      <c r="G203" s="14">
        <v>104</v>
      </c>
      <c r="H203" s="14" t="s">
        <v>8087</v>
      </c>
      <c r="I203" s="15">
        <v>20000</v>
      </c>
      <c r="J203" s="14" t="s">
        <v>7345</v>
      </c>
      <c r="K203" s="44" t="s">
        <v>11348</v>
      </c>
      <c r="L203" s="14" t="s">
        <v>2191</v>
      </c>
      <c r="M203" s="14"/>
    </row>
    <row r="204" spans="1:13" ht="70.5" customHeight="1">
      <c r="A204" s="14">
        <v>202</v>
      </c>
      <c r="B204" s="14" t="s">
        <v>10575</v>
      </c>
      <c r="C204" s="14" t="s">
        <v>10533</v>
      </c>
      <c r="D204" s="14" t="s">
        <v>1187</v>
      </c>
      <c r="E204" s="14">
        <v>1</v>
      </c>
      <c r="F204" s="15">
        <v>5038</v>
      </c>
      <c r="G204" s="14">
        <v>144</v>
      </c>
      <c r="H204" s="14" t="s">
        <v>10428</v>
      </c>
      <c r="I204" s="15">
        <v>18000</v>
      </c>
      <c r="J204" s="14" t="s">
        <v>7407</v>
      </c>
      <c r="K204" s="44" t="s">
        <v>10576</v>
      </c>
      <c r="L204" s="14" t="s">
        <v>2267</v>
      </c>
      <c r="M204" s="14" t="s">
        <v>10577</v>
      </c>
    </row>
    <row r="205" spans="1:13" ht="31.5">
      <c r="A205" s="14">
        <v>203</v>
      </c>
      <c r="B205" s="14" t="s">
        <v>10578</v>
      </c>
      <c r="C205" s="14" t="s">
        <v>2744</v>
      </c>
      <c r="D205" s="14" t="s">
        <v>1187</v>
      </c>
      <c r="E205" s="14">
        <v>1</v>
      </c>
      <c r="F205" s="15">
        <v>500</v>
      </c>
      <c r="G205" s="14">
        <v>128</v>
      </c>
      <c r="H205" s="14" t="s">
        <v>8076</v>
      </c>
      <c r="I205" s="15">
        <v>20000</v>
      </c>
      <c r="J205" s="14" t="s">
        <v>4935</v>
      </c>
      <c r="K205" s="44" t="s">
        <v>10576</v>
      </c>
      <c r="L205" s="14" t="s">
        <v>2191</v>
      </c>
      <c r="M205" s="14"/>
    </row>
    <row r="206" spans="1:13" ht="47.25">
      <c r="A206" s="14">
        <v>204</v>
      </c>
      <c r="B206" s="14" t="s">
        <v>10579</v>
      </c>
      <c r="C206" s="14" t="s">
        <v>10580</v>
      </c>
      <c r="D206" s="14" t="s">
        <v>1187</v>
      </c>
      <c r="E206" s="14">
        <v>1</v>
      </c>
      <c r="F206" s="15">
        <v>400</v>
      </c>
      <c r="G206" s="14">
        <v>96</v>
      </c>
      <c r="H206" s="14" t="s">
        <v>8076</v>
      </c>
      <c r="I206" s="15">
        <v>17000</v>
      </c>
      <c r="J206" s="14" t="s">
        <v>70</v>
      </c>
      <c r="K206" s="44" t="s">
        <v>10576</v>
      </c>
      <c r="L206" s="14" t="s">
        <v>2191</v>
      </c>
      <c r="M206" s="14"/>
    </row>
    <row r="207" spans="1:13" ht="31.5">
      <c r="A207" s="14">
        <v>205</v>
      </c>
      <c r="B207" s="14" t="s">
        <v>10581</v>
      </c>
      <c r="C207" s="14" t="s">
        <v>3778</v>
      </c>
      <c r="D207" s="14" t="s">
        <v>1162</v>
      </c>
      <c r="E207" s="14" t="s">
        <v>8163</v>
      </c>
      <c r="F207" s="15">
        <v>2000</v>
      </c>
      <c r="G207" s="14">
        <v>192</v>
      </c>
      <c r="H207" s="14" t="s">
        <v>8076</v>
      </c>
      <c r="I207" s="15">
        <v>32000</v>
      </c>
      <c r="J207" s="14" t="s">
        <v>1193</v>
      </c>
      <c r="K207" s="44" t="s">
        <v>10576</v>
      </c>
      <c r="L207" s="14" t="s">
        <v>2191</v>
      </c>
      <c r="M207" s="14"/>
    </row>
    <row r="208" spans="1:13" ht="47.25">
      <c r="A208" s="14">
        <v>206</v>
      </c>
      <c r="B208" s="14" t="s">
        <v>3755</v>
      </c>
      <c r="C208" s="14" t="s">
        <v>10533</v>
      </c>
      <c r="D208" s="14" t="s">
        <v>1187</v>
      </c>
      <c r="E208" s="14" t="s">
        <v>8163</v>
      </c>
      <c r="F208" s="15">
        <v>10000</v>
      </c>
      <c r="G208" s="14">
        <v>212</v>
      </c>
      <c r="H208" s="14" t="s">
        <v>8076</v>
      </c>
      <c r="I208" s="15">
        <v>27000</v>
      </c>
      <c r="J208" s="14" t="s">
        <v>7407</v>
      </c>
      <c r="K208" s="44" t="s">
        <v>10576</v>
      </c>
      <c r="L208" s="14" t="s">
        <v>10513</v>
      </c>
      <c r="M208" s="14"/>
    </row>
    <row r="209" spans="1:13" ht="63">
      <c r="A209" s="14">
        <v>207</v>
      </c>
      <c r="B209" s="14" t="s">
        <v>11995</v>
      </c>
      <c r="C209" s="14" t="s">
        <v>5555</v>
      </c>
      <c r="D209" s="14" t="s">
        <v>1187</v>
      </c>
      <c r="E209" s="14" t="s">
        <v>8163</v>
      </c>
      <c r="F209" s="15">
        <v>2037</v>
      </c>
      <c r="G209" s="14">
        <v>156</v>
      </c>
      <c r="H209" s="14" t="s">
        <v>8076</v>
      </c>
      <c r="I209" s="15">
        <v>24000</v>
      </c>
      <c r="J209" s="14" t="s">
        <v>7407</v>
      </c>
      <c r="K209" s="44" t="s">
        <v>10576</v>
      </c>
      <c r="L209" s="14" t="s">
        <v>10513</v>
      </c>
      <c r="M209" s="14"/>
    </row>
    <row r="210" spans="1:13" ht="47.25">
      <c r="A210" s="14">
        <v>208</v>
      </c>
      <c r="B210" s="14" t="s">
        <v>11996</v>
      </c>
      <c r="C210" s="14" t="s">
        <v>11997</v>
      </c>
      <c r="D210" s="14" t="s">
        <v>1187</v>
      </c>
      <c r="E210" s="14" t="s">
        <v>8163</v>
      </c>
      <c r="F210" s="15">
        <v>537</v>
      </c>
      <c r="G210" s="14">
        <v>200</v>
      </c>
      <c r="H210" s="14" t="s">
        <v>8087</v>
      </c>
      <c r="I210" s="15">
        <v>39000</v>
      </c>
      <c r="J210" s="14" t="s">
        <v>4978</v>
      </c>
      <c r="K210" s="44" t="s">
        <v>10576</v>
      </c>
      <c r="L210" s="14" t="s">
        <v>11613</v>
      </c>
      <c r="M210" s="14"/>
    </row>
    <row r="211" spans="1:13" ht="47.25">
      <c r="A211" s="14">
        <v>209</v>
      </c>
      <c r="B211" s="14" t="s">
        <v>11998</v>
      </c>
      <c r="C211" s="14" t="s">
        <v>2744</v>
      </c>
      <c r="D211" s="14" t="s">
        <v>1187</v>
      </c>
      <c r="E211" s="14" t="s">
        <v>8163</v>
      </c>
      <c r="F211" s="15">
        <v>550</v>
      </c>
      <c r="G211" s="14">
        <v>80</v>
      </c>
      <c r="H211" s="14" t="s">
        <v>8076</v>
      </c>
      <c r="I211" s="15">
        <v>15000</v>
      </c>
      <c r="J211" s="14" t="s">
        <v>4935</v>
      </c>
      <c r="K211" s="44" t="s">
        <v>10576</v>
      </c>
      <c r="L211" s="14" t="s">
        <v>2191</v>
      </c>
      <c r="M211" s="14"/>
    </row>
    <row r="212" spans="1:13" ht="63">
      <c r="A212" s="14">
        <v>210</v>
      </c>
      <c r="B212" s="14" t="s">
        <v>11999</v>
      </c>
      <c r="C212" s="14" t="s">
        <v>10932</v>
      </c>
      <c r="D212" s="14" t="s">
        <v>10427</v>
      </c>
      <c r="E212" s="14">
        <v>1</v>
      </c>
      <c r="F212" s="15">
        <v>1000</v>
      </c>
      <c r="G212" s="14">
        <v>248</v>
      </c>
      <c r="H212" s="14" t="s">
        <v>8076</v>
      </c>
      <c r="I212" s="15">
        <v>35000</v>
      </c>
      <c r="J212" s="14" t="s">
        <v>7407</v>
      </c>
      <c r="K212" s="44" t="s">
        <v>10576</v>
      </c>
      <c r="L212" s="14" t="s">
        <v>2191</v>
      </c>
      <c r="M212" s="14"/>
    </row>
    <row r="213" spans="1:13" ht="31.5">
      <c r="A213" s="14">
        <v>211</v>
      </c>
      <c r="B213" s="14" t="s">
        <v>10933</v>
      </c>
      <c r="C213" s="14" t="s">
        <v>11330</v>
      </c>
      <c r="D213" s="14" t="s">
        <v>1187</v>
      </c>
      <c r="E213" s="14">
        <v>1</v>
      </c>
      <c r="F213" s="15">
        <v>550</v>
      </c>
      <c r="G213" s="14">
        <v>256</v>
      </c>
      <c r="H213" s="14" t="s">
        <v>8087</v>
      </c>
      <c r="I213" s="15">
        <v>44000</v>
      </c>
      <c r="J213" s="14" t="s">
        <v>60</v>
      </c>
      <c r="K213" s="44" t="s">
        <v>10576</v>
      </c>
      <c r="L213" s="14" t="s">
        <v>2191</v>
      </c>
      <c r="M213" s="14"/>
    </row>
    <row r="214" spans="1:13" ht="47.25">
      <c r="A214" s="14">
        <v>212</v>
      </c>
      <c r="B214" s="14" t="s">
        <v>10934</v>
      </c>
      <c r="C214" s="14" t="s">
        <v>10935</v>
      </c>
      <c r="D214" s="14" t="s">
        <v>1187</v>
      </c>
      <c r="E214" s="14" t="s">
        <v>8163</v>
      </c>
      <c r="F214" s="15">
        <v>2000</v>
      </c>
      <c r="G214" s="14">
        <v>652</v>
      </c>
      <c r="H214" s="14" t="s">
        <v>2161</v>
      </c>
      <c r="I214" s="15">
        <v>146000</v>
      </c>
      <c r="J214" s="14" t="s">
        <v>4978</v>
      </c>
      <c r="K214" s="44" t="s">
        <v>10576</v>
      </c>
      <c r="L214" s="14" t="s">
        <v>2267</v>
      </c>
      <c r="M214" s="14"/>
    </row>
    <row r="215" spans="1:13" ht="47.25">
      <c r="A215" s="14">
        <v>213</v>
      </c>
      <c r="B215" s="14" t="s">
        <v>10936</v>
      </c>
      <c r="C215" s="14" t="s">
        <v>10937</v>
      </c>
      <c r="D215" s="14" t="s">
        <v>1162</v>
      </c>
      <c r="E215" s="14">
        <v>1</v>
      </c>
      <c r="F215" s="15">
        <v>500</v>
      </c>
      <c r="G215" s="14">
        <v>500</v>
      </c>
      <c r="H215" s="14" t="s">
        <v>8087</v>
      </c>
      <c r="I215" s="15">
        <v>0</v>
      </c>
      <c r="J215" s="14" t="s">
        <v>1193</v>
      </c>
      <c r="K215" s="44" t="s">
        <v>10576</v>
      </c>
      <c r="L215" s="14" t="s">
        <v>2267</v>
      </c>
      <c r="M215" s="14"/>
    </row>
    <row r="216" spans="1:13" ht="31.5">
      <c r="A216" s="14">
        <v>214</v>
      </c>
      <c r="B216" s="14" t="s">
        <v>4011</v>
      </c>
      <c r="C216" s="14" t="s">
        <v>11582</v>
      </c>
      <c r="D216" s="14" t="s">
        <v>1187</v>
      </c>
      <c r="E216" s="14">
        <v>1</v>
      </c>
      <c r="F216" s="15">
        <v>900</v>
      </c>
      <c r="G216" s="14">
        <v>756</v>
      </c>
      <c r="H216" s="14" t="s">
        <v>8087</v>
      </c>
      <c r="I216" s="15">
        <v>115000</v>
      </c>
      <c r="J216" s="14" t="s">
        <v>70</v>
      </c>
      <c r="K216" s="44" t="s">
        <v>10576</v>
      </c>
      <c r="L216" s="14" t="s">
        <v>2191</v>
      </c>
      <c r="M216" s="14"/>
    </row>
    <row r="217" spans="1:13" ht="47.25">
      <c r="A217" s="14">
        <v>215</v>
      </c>
      <c r="B217" s="14" t="s">
        <v>6240</v>
      </c>
      <c r="C217" s="14" t="s">
        <v>2744</v>
      </c>
      <c r="D217" s="14" t="s">
        <v>1187</v>
      </c>
      <c r="E217" s="14" t="s">
        <v>8163</v>
      </c>
      <c r="F217" s="15">
        <v>1100</v>
      </c>
      <c r="G217" s="14">
        <v>112</v>
      </c>
      <c r="H217" s="14" t="s">
        <v>8076</v>
      </c>
      <c r="I217" s="15">
        <v>18000</v>
      </c>
      <c r="J217" s="14" t="s">
        <v>4935</v>
      </c>
      <c r="K217" s="44" t="s">
        <v>10576</v>
      </c>
      <c r="L217" s="14" t="s">
        <v>2191</v>
      </c>
      <c r="M217" s="14"/>
    </row>
    <row r="218" spans="1:13" ht="47.25">
      <c r="A218" s="14">
        <v>216</v>
      </c>
      <c r="B218" s="14" t="s">
        <v>6241</v>
      </c>
      <c r="C218" s="14" t="s">
        <v>10533</v>
      </c>
      <c r="D218" s="14" t="s">
        <v>1187</v>
      </c>
      <c r="E218" s="14" t="s">
        <v>8163</v>
      </c>
      <c r="F218" s="15">
        <v>10000</v>
      </c>
      <c r="G218" s="14">
        <v>212</v>
      </c>
      <c r="H218" s="14" t="s">
        <v>8076</v>
      </c>
      <c r="I218" s="15">
        <v>27000</v>
      </c>
      <c r="J218" s="14" t="s">
        <v>7407</v>
      </c>
      <c r="K218" s="44" t="s">
        <v>10576</v>
      </c>
      <c r="L218" s="14" t="s">
        <v>10513</v>
      </c>
      <c r="M218" s="14"/>
    </row>
    <row r="219" spans="1:13" ht="47.25">
      <c r="A219" s="14">
        <v>217</v>
      </c>
      <c r="B219" s="14" t="s">
        <v>6242</v>
      </c>
      <c r="C219" s="14" t="s">
        <v>2744</v>
      </c>
      <c r="D219" s="14" t="s">
        <v>1187</v>
      </c>
      <c r="E219" s="14" t="s">
        <v>8163</v>
      </c>
      <c r="F219" s="15">
        <v>2037</v>
      </c>
      <c r="G219" s="14">
        <v>184</v>
      </c>
      <c r="H219" s="14" t="s">
        <v>8076</v>
      </c>
      <c r="I219" s="15">
        <v>30000</v>
      </c>
      <c r="J219" s="14" t="s">
        <v>4935</v>
      </c>
      <c r="K219" s="44" t="s">
        <v>10576</v>
      </c>
      <c r="L219" s="14" t="s">
        <v>10513</v>
      </c>
      <c r="M219" s="14"/>
    </row>
    <row r="220" spans="1:13" ht="126">
      <c r="A220" s="14">
        <v>218</v>
      </c>
      <c r="B220" s="14" t="s">
        <v>9459</v>
      </c>
      <c r="C220" s="14" t="s">
        <v>9842</v>
      </c>
      <c r="D220" s="14" t="s">
        <v>1187</v>
      </c>
      <c r="E220" s="14" t="s">
        <v>8163</v>
      </c>
      <c r="F220" s="15">
        <v>1000</v>
      </c>
      <c r="G220" s="14">
        <v>676</v>
      </c>
      <c r="H220" s="14" t="s">
        <v>8087</v>
      </c>
      <c r="I220" s="15">
        <v>90000</v>
      </c>
      <c r="J220" s="14" t="s">
        <v>7407</v>
      </c>
      <c r="K220" s="44" t="s">
        <v>10576</v>
      </c>
      <c r="L220" s="14" t="s">
        <v>10875</v>
      </c>
      <c r="M220" s="14"/>
    </row>
    <row r="221" spans="1:13" ht="47.25">
      <c r="A221" s="14">
        <v>219</v>
      </c>
      <c r="B221" s="14" t="s">
        <v>6243</v>
      </c>
      <c r="C221" s="14" t="s">
        <v>6244</v>
      </c>
      <c r="D221" s="14" t="s">
        <v>4473</v>
      </c>
      <c r="E221" s="14">
        <v>1</v>
      </c>
      <c r="F221" s="15">
        <v>1700</v>
      </c>
      <c r="G221" s="14">
        <v>804</v>
      </c>
      <c r="H221" s="14" t="s">
        <v>8087</v>
      </c>
      <c r="I221" s="15">
        <v>0</v>
      </c>
      <c r="J221" s="14" t="s">
        <v>7407</v>
      </c>
      <c r="K221" s="44" t="s">
        <v>10576</v>
      </c>
      <c r="L221" s="14" t="s">
        <v>8398</v>
      </c>
      <c r="M221" s="14"/>
    </row>
    <row r="222" spans="1:13" ht="78.75">
      <c r="A222" s="14">
        <v>220</v>
      </c>
      <c r="B222" s="14" t="s">
        <v>5528</v>
      </c>
      <c r="C222" s="14" t="s">
        <v>5529</v>
      </c>
      <c r="D222" s="14" t="s">
        <v>1187</v>
      </c>
      <c r="E222" s="14">
        <v>3</v>
      </c>
      <c r="F222" s="15">
        <v>737</v>
      </c>
      <c r="G222" s="14">
        <v>156</v>
      </c>
      <c r="H222" s="14" t="s">
        <v>8076</v>
      </c>
      <c r="I222" s="15">
        <v>40000</v>
      </c>
      <c r="J222" s="14" t="s">
        <v>4935</v>
      </c>
      <c r="K222" s="44" t="s">
        <v>10576</v>
      </c>
      <c r="L222" s="14" t="s">
        <v>2191</v>
      </c>
      <c r="M222" s="14" t="s">
        <v>10628</v>
      </c>
    </row>
    <row r="223" spans="1:13" ht="78.75">
      <c r="A223" s="14">
        <v>221</v>
      </c>
      <c r="B223" s="14" t="s">
        <v>11712</v>
      </c>
      <c r="C223" s="14" t="s">
        <v>10533</v>
      </c>
      <c r="D223" s="14" t="s">
        <v>1187</v>
      </c>
      <c r="E223" s="14">
        <v>1</v>
      </c>
      <c r="F223" s="15">
        <v>5038</v>
      </c>
      <c r="G223" s="14">
        <v>272</v>
      </c>
      <c r="H223" s="14" t="s">
        <v>8076</v>
      </c>
      <c r="I223" s="15">
        <v>30000</v>
      </c>
      <c r="J223" s="14" t="s">
        <v>7407</v>
      </c>
      <c r="K223" s="44" t="s">
        <v>10576</v>
      </c>
      <c r="L223" s="14" t="s">
        <v>11713</v>
      </c>
      <c r="M223" s="14"/>
    </row>
    <row r="224" spans="1:13" ht="47.25">
      <c r="A224" s="14">
        <v>222</v>
      </c>
      <c r="B224" s="14" t="s">
        <v>8817</v>
      </c>
      <c r="C224" s="14" t="s">
        <v>8818</v>
      </c>
      <c r="D224" s="14" t="s">
        <v>1162</v>
      </c>
      <c r="E224" s="14">
        <v>1</v>
      </c>
      <c r="F224" s="15">
        <v>700</v>
      </c>
      <c r="G224" s="14">
        <v>392</v>
      </c>
      <c r="H224" s="14" t="s">
        <v>8087</v>
      </c>
      <c r="I224" s="15">
        <v>0</v>
      </c>
      <c r="J224" s="14" t="s">
        <v>60</v>
      </c>
      <c r="K224" s="44" t="s">
        <v>10576</v>
      </c>
      <c r="L224" s="14" t="s">
        <v>7763</v>
      </c>
      <c r="M224" s="14"/>
    </row>
    <row r="225" spans="1:13" ht="110.25">
      <c r="A225" s="14">
        <v>223</v>
      </c>
      <c r="B225" s="14" t="s">
        <v>9821</v>
      </c>
      <c r="C225" s="14" t="s">
        <v>8819</v>
      </c>
      <c r="D225" s="14" t="s">
        <v>1187</v>
      </c>
      <c r="E225" s="14" t="s">
        <v>8163</v>
      </c>
      <c r="F225" s="15">
        <v>1310</v>
      </c>
      <c r="G225" s="14">
        <v>508</v>
      </c>
      <c r="H225" s="14" t="s">
        <v>8087</v>
      </c>
      <c r="I225" s="15">
        <v>80000</v>
      </c>
      <c r="J225" s="14" t="s">
        <v>70</v>
      </c>
      <c r="K225" s="44" t="s">
        <v>10576</v>
      </c>
      <c r="L225" s="14" t="s">
        <v>2191</v>
      </c>
      <c r="M225" s="14"/>
    </row>
    <row r="226" spans="1:13" ht="110.25">
      <c r="A226" s="14">
        <v>224</v>
      </c>
      <c r="B226" s="14" t="s">
        <v>8820</v>
      </c>
      <c r="C226" s="14" t="s">
        <v>8821</v>
      </c>
      <c r="D226" s="14" t="s">
        <v>1162</v>
      </c>
      <c r="E226" s="14">
        <v>1</v>
      </c>
      <c r="F226" s="15">
        <v>1000</v>
      </c>
      <c r="G226" s="14">
        <v>126</v>
      </c>
      <c r="H226" s="14" t="s">
        <v>8087</v>
      </c>
      <c r="I226" s="15">
        <v>0</v>
      </c>
      <c r="J226" s="14" t="s">
        <v>7345</v>
      </c>
      <c r="K226" s="44" t="s">
        <v>10576</v>
      </c>
      <c r="L226" s="14" t="s">
        <v>10513</v>
      </c>
      <c r="M226" s="14"/>
    </row>
    <row r="227" spans="1:13" ht="94.5">
      <c r="A227" s="14">
        <v>225</v>
      </c>
      <c r="B227" s="14" t="s">
        <v>5678</v>
      </c>
      <c r="C227" s="14" t="s">
        <v>5679</v>
      </c>
      <c r="D227" s="14" t="s">
        <v>1187</v>
      </c>
      <c r="E227" s="14" t="s">
        <v>8163</v>
      </c>
      <c r="F227" s="15">
        <v>737</v>
      </c>
      <c r="G227" s="14">
        <v>328</v>
      </c>
      <c r="H227" s="14" t="s">
        <v>8087</v>
      </c>
      <c r="I227" s="15">
        <v>52000</v>
      </c>
      <c r="J227" s="14" t="s">
        <v>7345</v>
      </c>
      <c r="K227" s="44" t="s">
        <v>10576</v>
      </c>
      <c r="L227" s="14" t="s">
        <v>10513</v>
      </c>
      <c r="M227" s="14"/>
    </row>
    <row r="228" spans="1:13" ht="47.25">
      <c r="A228" s="14">
        <v>226</v>
      </c>
      <c r="B228" s="14" t="s">
        <v>11714</v>
      </c>
      <c r="C228" s="14" t="s">
        <v>11715</v>
      </c>
      <c r="D228" s="14" t="s">
        <v>1162</v>
      </c>
      <c r="E228" s="14">
        <v>1</v>
      </c>
      <c r="F228" s="15">
        <v>1030</v>
      </c>
      <c r="G228" s="14">
        <v>400</v>
      </c>
      <c r="H228" s="14" t="s">
        <v>8087</v>
      </c>
      <c r="I228" s="15">
        <v>0</v>
      </c>
      <c r="J228" s="14" t="s">
        <v>12129</v>
      </c>
      <c r="K228" s="44" t="s">
        <v>10576</v>
      </c>
      <c r="L228" s="14" t="s">
        <v>9843</v>
      </c>
      <c r="M228" s="14"/>
    </row>
    <row r="229" spans="1:13" ht="47.25">
      <c r="A229" s="14">
        <v>227</v>
      </c>
      <c r="B229" s="14" t="s">
        <v>11716</v>
      </c>
      <c r="C229" s="14" t="s">
        <v>11717</v>
      </c>
      <c r="D229" s="14"/>
      <c r="E229" s="14">
        <v>1</v>
      </c>
      <c r="F229" s="15">
        <v>1000</v>
      </c>
      <c r="G229" s="14">
        <v>464</v>
      </c>
      <c r="H229" s="14" t="s">
        <v>8087</v>
      </c>
      <c r="I229" s="15">
        <v>73000</v>
      </c>
      <c r="J229" s="14" t="s">
        <v>7407</v>
      </c>
      <c r="K229" s="44" t="s">
        <v>10576</v>
      </c>
      <c r="L229" s="14" t="s">
        <v>11713</v>
      </c>
      <c r="M229" s="14"/>
    </row>
    <row r="230" spans="1:13" ht="47.25">
      <c r="A230" s="14">
        <v>228</v>
      </c>
      <c r="B230" s="14" t="s">
        <v>11718</v>
      </c>
      <c r="C230" s="14" t="s">
        <v>11719</v>
      </c>
      <c r="D230" s="21" t="s">
        <v>1162</v>
      </c>
      <c r="E230" s="14">
        <v>1</v>
      </c>
      <c r="F230" s="15">
        <v>500</v>
      </c>
      <c r="G230" s="14">
        <v>276</v>
      </c>
      <c r="H230" s="14" t="s">
        <v>8087</v>
      </c>
      <c r="I230" s="15">
        <v>0</v>
      </c>
      <c r="J230" s="14" t="s">
        <v>4978</v>
      </c>
      <c r="K230" s="44" t="s">
        <v>10576</v>
      </c>
      <c r="L230" s="14" t="s">
        <v>2267</v>
      </c>
      <c r="M230" s="14"/>
    </row>
    <row r="231" spans="1:13" ht="31.5">
      <c r="A231" s="14">
        <v>229</v>
      </c>
      <c r="B231" s="14" t="s">
        <v>11720</v>
      </c>
      <c r="C231" s="14" t="s">
        <v>10123</v>
      </c>
      <c r="D231" s="21" t="s">
        <v>1162</v>
      </c>
      <c r="E231" s="14">
        <v>1</v>
      </c>
      <c r="F231" s="15">
        <v>1000</v>
      </c>
      <c r="G231" s="14">
        <v>492</v>
      </c>
      <c r="H231" s="14" t="s">
        <v>3703</v>
      </c>
      <c r="I231" s="15">
        <v>0</v>
      </c>
      <c r="J231" s="14" t="s">
        <v>4978</v>
      </c>
      <c r="K231" s="44" t="s">
        <v>10576</v>
      </c>
      <c r="L231" s="14" t="s">
        <v>2267</v>
      </c>
      <c r="M231" s="14"/>
    </row>
    <row r="232" spans="1:13" ht="47.25">
      <c r="A232" s="14">
        <v>230</v>
      </c>
      <c r="B232" s="14" t="s">
        <v>11721</v>
      </c>
      <c r="C232" s="14" t="s">
        <v>9463</v>
      </c>
      <c r="D232" s="14" t="s">
        <v>1162</v>
      </c>
      <c r="E232" s="14">
        <v>1</v>
      </c>
      <c r="F232" s="15">
        <v>4380</v>
      </c>
      <c r="G232" s="14">
        <v>164</v>
      </c>
      <c r="H232" s="14" t="s">
        <v>8076</v>
      </c>
      <c r="I232" s="15">
        <v>0</v>
      </c>
      <c r="J232" s="14" t="s">
        <v>4978</v>
      </c>
      <c r="K232" s="44" t="s">
        <v>10576</v>
      </c>
      <c r="L232" s="14" t="s">
        <v>2267</v>
      </c>
      <c r="M232" s="14" t="s">
        <v>11722</v>
      </c>
    </row>
    <row r="233" spans="1:13" ht="47.25">
      <c r="A233" s="14">
        <v>231</v>
      </c>
      <c r="B233" s="14" t="s">
        <v>8823</v>
      </c>
      <c r="C233" s="14" t="s">
        <v>9463</v>
      </c>
      <c r="D233" s="14" t="s">
        <v>1162</v>
      </c>
      <c r="E233" s="14">
        <v>1</v>
      </c>
      <c r="F233" s="15">
        <v>4380</v>
      </c>
      <c r="G233" s="14">
        <v>116</v>
      </c>
      <c r="H233" s="14" t="s">
        <v>8076</v>
      </c>
      <c r="I233" s="15">
        <v>0</v>
      </c>
      <c r="J233" s="14" t="s">
        <v>4978</v>
      </c>
      <c r="K233" s="44" t="s">
        <v>10576</v>
      </c>
      <c r="L233" s="14" t="s">
        <v>2267</v>
      </c>
      <c r="M233" s="14"/>
    </row>
    <row r="234" spans="1:13" ht="94.5">
      <c r="A234" s="14">
        <v>232</v>
      </c>
      <c r="B234" s="14" t="s">
        <v>8824</v>
      </c>
      <c r="C234" s="14" t="s">
        <v>7174</v>
      </c>
      <c r="D234" s="14" t="s">
        <v>1187</v>
      </c>
      <c r="E234" s="14">
        <v>1</v>
      </c>
      <c r="F234" s="15">
        <v>550</v>
      </c>
      <c r="G234" s="14">
        <v>244</v>
      </c>
      <c r="H234" s="14" t="s">
        <v>8087</v>
      </c>
      <c r="I234" s="15">
        <v>42000</v>
      </c>
      <c r="J234" s="14" t="s">
        <v>60</v>
      </c>
      <c r="K234" s="44" t="s">
        <v>10576</v>
      </c>
      <c r="L234" s="14" t="s">
        <v>2267</v>
      </c>
      <c r="M234" s="14"/>
    </row>
    <row r="235" spans="1:13" ht="110.25">
      <c r="A235" s="14">
        <v>233</v>
      </c>
      <c r="B235" s="14" t="s">
        <v>7175</v>
      </c>
      <c r="C235" s="14" t="s">
        <v>7176</v>
      </c>
      <c r="D235" s="14" t="s">
        <v>1187</v>
      </c>
      <c r="E235" s="14">
        <v>1</v>
      </c>
      <c r="F235" s="15">
        <v>1000</v>
      </c>
      <c r="G235" s="14">
        <v>144</v>
      </c>
      <c r="H235" s="14" t="s">
        <v>8087</v>
      </c>
      <c r="I235" s="15">
        <v>27000</v>
      </c>
      <c r="J235" s="14" t="s">
        <v>4978</v>
      </c>
      <c r="K235" s="44" t="s">
        <v>10576</v>
      </c>
      <c r="L235" s="14" t="s">
        <v>7177</v>
      </c>
      <c r="M235" s="14"/>
    </row>
    <row r="236" spans="1:13" ht="31.5">
      <c r="A236" s="14">
        <v>234</v>
      </c>
      <c r="B236" s="14" t="s">
        <v>7178</v>
      </c>
      <c r="C236" s="14" t="s">
        <v>2744</v>
      </c>
      <c r="D236" s="14" t="s">
        <v>1187</v>
      </c>
      <c r="E236" s="14">
        <v>1</v>
      </c>
      <c r="F236" s="15">
        <v>700</v>
      </c>
      <c r="G236" s="14">
        <v>208</v>
      </c>
      <c r="H236" s="14" t="s">
        <v>8076</v>
      </c>
      <c r="I236" s="15">
        <v>29000</v>
      </c>
      <c r="J236" s="14" t="s">
        <v>4935</v>
      </c>
      <c r="K236" s="44" t="s">
        <v>10576</v>
      </c>
      <c r="L236" s="14" t="s">
        <v>2191</v>
      </c>
      <c r="M236" s="14"/>
    </row>
    <row r="237" spans="1:13" ht="47.25">
      <c r="A237" s="14">
        <v>235</v>
      </c>
      <c r="B237" s="14" t="s">
        <v>7179</v>
      </c>
      <c r="C237" s="15" t="s">
        <v>11263</v>
      </c>
      <c r="D237" s="14" t="s">
        <v>1187</v>
      </c>
      <c r="E237" s="14">
        <v>1</v>
      </c>
      <c r="F237" s="15">
        <v>39008</v>
      </c>
      <c r="G237" s="14">
        <v>256</v>
      </c>
      <c r="H237" s="14" t="s">
        <v>8076</v>
      </c>
      <c r="I237" s="15">
        <v>36000</v>
      </c>
      <c r="J237" s="14" t="s">
        <v>7407</v>
      </c>
      <c r="K237" s="44" t="s">
        <v>10576</v>
      </c>
      <c r="L237" s="14" t="s">
        <v>11608</v>
      </c>
      <c r="M237" s="14"/>
    </row>
    <row r="238" spans="1:13" ht="47.25">
      <c r="A238" s="14">
        <v>236</v>
      </c>
      <c r="B238" s="14" t="s">
        <v>7180</v>
      </c>
      <c r="C238" s="14" t="s">
        <v>7181</v>
      </c>
      <c r="D238" s="14" t="s">
        <v>1162</v>
      </c>
      <c r="E238" s="14">
        <v>1</v>
      </c>
      <c r="F238" s="15">
        <v>500</v>
      </c>
      <c r="G238" s="14">
        <v>340</v>
      </c>
      <c r="H238" s="14" t="s">
        <v>8087</v>
      </c>
      <c r="I238" s="15">
        <v>74000</v>
      </c>
      <c r="J238" s="14" t="s">
        <v>1193</v>
      </c>
      <c r="K238" s="44" t="s">
        <v>10576</v>
      </c>
      <c r="L238" s="14" t="s">
        <v>7182</v>
      </c>
      <c r="M238" s="14"/>
    </row>
    <row r="239" spans="1:13" ht="31.5">
      <c r="A239" s="14">
        <v>237</v>
      </c>
      <c r="B239" s="14" t="s">
        <v>7183</v>
      </c>
      <c r="C239" s="14" t="s">
        <v>7184</v>
      </c>
      <c r="D239" s="14" t="s">
        <v>4473</v>
      </c>
      <c r="E239" s="14">
        <v>1</v>
      </c>
      <c r="F239" s="15">
        <v>1000</v>
      </c>
      <c r="G239" s="14">
        <v>192</v>
      </c>
      <c r="H239" s="14" t="s">
        <v>8087</v>
      </c>
      <c r="I239" s="15">
        <v>0</v>
      </c>
      <c r="J239" s="14" t="s">
        <v>7407</v>
      </c>
      <c r="K239" s="44" t="s">
        <v>10576</v>
      </c>
      <c r="L239" s="14" t="s">
        <v>2267</v>
      </c>
      <c r="M239" s="14"/>
    </row>
    <row r="240" spans="1:13" ht="63">
      <c r="A240" s="14">
        <v>238</v>
      </c>
      <c r="B240" s="14" t="s">
        <v>7185</v>
      </c>
      <c r="C240" s="14" t="s">
        <v>7186</v>
      </c>
      <c r="D240" s="14" t="s">
        <v>1187</v>
      </c>
      <c r="E240" s="14" t="s">
        <v>8163</v>
      </c>
      <c r="F240" s="15">
        <v>687</v>
      </c>
      <c r="G240" s="14">
        <v>344</v>
      </c>
      <c r="H240" s="14" t="s">
        <v>8087</v>
      </c>
      <c r="I240" s="15">
        <v>56000</v>
      </c>
      <c r="J240" s="14" t="s">
        <v>4978</v>
      </c>
      <c r="K240" s="44" t="s">
        <v>10576</v>
      </c>
      <c r="L240" s="14" t="s">
        <v>2191</v>
      </c>
      <c r="M240" s="14"/>
    </row>
    <row r="241" spans="1:13" ht="47.25">
      <c r="A241" s="14">
        <v>239</v>
      </c>
      <c r="B241" s="14" t="s">
        <v>7187</v>
      </c>
      <c r="C241" s="14" t="s">
        <v>8232</v>
      </c>
      <c r="D241" s="14" t="s">
        <v>1162</v>
      </c>
      <c r="E241" s="14">
        <v>1</v>
      </c>
      <c r="F241" s="15">
        <v>250</v>
      </c>
      <c r="G241" s="14">
        <v>324</v>
      </c>
      <c r="H241" s="14" t="s">
        <v>8087</v>
      </c>
      <c r="I241" s="15">
        <v>0</v>
      </c>
      <c r="J241" s="14" t="s">
        <v>4978</v>
      </c>
      <c r="K241" s="44" t="s">
        <v>10576</v>
      </c>
      <c r="L241" s="14" t="s">
        <v>9438</v>
      </c>
      <c r="M241" s="14"/>
    </row>
    <row r="242" spans="1:13" ht="27.75" customHeight="1">
      <c r="A242" s="14">
        <v>240</v>
      </c>
      <c r="B242" s="14" t="s">
        <v>8233</v>
      </c>
      <c r="C242" s="14" t="s">
        <v>8234</v>
      </c>
      <c r="D242" s="14" t="s">
        <v>1162</v>
      </c>
      <c r="E242" s="14">
        <v>1</v>
      </c>
      <c r="F242" s="15">
        <v>2000</v>
      </c>
      <c r="G242" s="14">
        <v>304</v>
      </c>
      <c r="H242" s="14" t="s">
        <v>8087</v>
      </c>
      <c r="I242" s="15">
        <v>0</v>
      </c>
      <c r="J242" s="14" t="s">
        <v>12129</v>
      </c>
      <c r="K242" s="44" t="s">
        <v>10576</v>
      </c>
      <c r="L242" s="14" t="s">
        <v>11462</v>
      </c>
      <c r="M242" s="14"/>
    </row>
    <row r="243" spans="1:13" ht="31.5">
      <c r="A243" s="14">
        <v>241</v>
      </c>
      <c r="B243" s="14" t="s">
        <v>8235</v>
      </c>
      <c r="C243" s="14" t="s">
        <v>9454</v>
      </c>
      <c r="D243" s="14" t="s">
        <v>4473</v>
      </c>
      <c r="E243" s="14">
        <v>1</v>
      </c>
      <c r="F243" s="15">
        <v>3040</v>
      </c>
      <c r="G243" s="14">
        <v>851</v>
      </c>
      <c r="H243" s="14" t="s">
        <v>2161</v>
      </c>
      <c r="I243" s="15">
        <v>0</v>
      </c>
      <c r="J243" s="14" t="s">
        <v>4978</v>
      </c>
      <c r="K243" s="44" t="s">
        <v>10576</v>
      </c>
      <c r="L243" s="14" t="s">
        <v>11713</v>
      </c>
      <c r="M243" s="14"/>
    </row>
    <row r="244" spans="1:13" ht="47.25">
      <c r="A244" s="14">
        <v>242</v>
      </c>
      <c r="B244" s="14" t="s">
        <v>8236</v>
      </c>
      <c r="C244" s="14" t="s">
        <v>9498</v>
      </c>
      <c r="D244" s="14" t="s">
        <v>4473</v>
      </c>
      <c r="E244" s="14">
        <v>1</v>
      </c>
      <c r="F244" s="15">
        <v>1000</v>
      </c>
      <c r="G244" s="14">
        <v>412</v>
      </c>
      <c r="H244" s="14" t="s">
        <v>2161</v>
      </c>
      <c r="I244" s="15">
        <v>0</v>
      </c>
      <c r="J244" s="14" t="s">
        <v>70</v>
      </c>
      <c r="K244" s="44" t="s">
        <v>10576</v>
      </c>
      <c r="L244" s="14" t="s">
        <v>11608</v>
      </c>
      <c r="M244" s="14" t="s">
        <v>8237</v>
      </c>
    </row>
    <row r="245" spans="1:13" ht="47.25">
      <c r="A245" s="14">
        <v>243</v>
      </c>
      <c r="B245" s="14" t="s">
        <v>8238</v>
      </c>
      <c r="C245" s="14" t="s">
        <v>9498</v>
      </c>
      <c r="D245" s="14" t="s">
        <v>4473</v>
      </c>
      <c r="E245" s="14">
        <v>1</v>
      </c>
      <c r="F245" s="15">
        <v>1000</v>
      </c>
      <c r="G245" s="14">
        <v>596</v>
      </c>
      <c r="H245" s="14" t="s">
        <v>2161</v>
      </c>
      <c r="I245" s="15">
        <v>0</v>
      </c>
      <c r="J245" s="14" t="s">
        <v>70</v>
      </c>
      <c r="K245" s="44" t="s">
        <v>10576</v>
      </c>
      <c r="L245" s="14" t="s">
        <v>11608</v>
      </c>
      <c r="M245" s="14"/>
    </row>
    <row r="246" spans="1:13" ht="47.25">
      <c r="A246" s="14">
        <v>244</v>
      </c>
      <c r="B246" s="14" t="s">
        <v>8239</v>
      </c>
      <c r="C246" s="14" t="s">
        <v>8240</v>
      </c>
      <c r="D246" s="14" t="s">
        <v>9193</v>
      </c>
      <c r="E246" s="14">
        <v>1</v>
      </c>
      <c r="F246" s="15">
        <v>500</v>
      </c>
      <c r="G246" s="14">
        <v>476</v>
      </c>
      <c r="H246" s="14" t="s">
        <v>2161</v>
      </c>
      <c r="I246" s="15">
        <v>100000</v>
      </c>
      <c r="J246" s="14" t="s">
        <v>70</v>
      </c>
      <c r="K246" s="44" t="s">
        <v>10576</v>
      </c>
      <c r="L246" s="14" t="s">
        <v>2191</v>
      </c>
      <c r="M246" s="14"/>
    </row>
    <row r="247" spans="1:13" ht="40.5" customHeight="1">
      <c r="A247" s="14">
        <v>245</v>
      </c>
      <c r="B247" s="14" t="s">
        <v>8241</v>
      </c>
      <c r="C247" s="14" t="s">
        <v>8242</v>
      </c>
      <c r="D247" s="14" t="s">
        <v>1162</v>
      </c>
      <c r="E247" s="14">
        <v>1</v>
      </c>
      <c r="F247" s="15">
        <v>1000</v>
      </c>
      <c r="G247" s="14">
        <v>540</v>
      </c>
      <c r="H247" s="14" t="s">
        <v>1228</v>
      </c>
      <c r="I247" s="15">
        <v>0</v>
      </c>
      <c r="J247" s="14" t="s">
        <v>1193</v>
      </c>
      <c r="K247" s="44" t="s">
        <v>10576</v>
      </c>
      <c r="L247" s="14" t="s">
        <v>7182</v>
      </c>
      <c r="M247" s="14"/>
    </row>
    <row r="248" spans="1:13" ht="47.25">
      <c r="A248" s="14">
        <v>246</v>
      </c>
      <c r="B248" s="14" t="s">
        <v>8243</v>
      </c>
      <c r="C248" s="14" t="s">
        <v>8244</v>
      </c>
      <c r="D248" s="14" t="s">
        <v>1187</v>
      </c>
      <c r="E248" s="14">
        <v>1</v>
      </c>
      <c r="F248" s="15">
        <v>1400</v>
      </c>
      <c r="G248" s="14">
        <v>296</v>
      </c>
      <c r="H248" s="14" t="s">
        <v>8087</v>
      </c>
      <c r="I248" s="15">
        <v>50000</v>
      </c>
      <c r="J248" s="14" t="s">
        <v>70</v>
      </c>
      <c r="K248" s="44" t="s">
        <v>10576</v>
      </c>
      <c r="L248" s="14" t="s">
        <v>2267</v>
      </c>
      <c r="M248" s="14"/>
    </row>
    <row r="249" spans="1:13" ht="78.75">
      <c r="A249" s="14">
        <v>247</v>
      </c>
      <c r="B249" s="14" t="s">
        <v>8451</v>
      </c>
      <c r="C249" s="14" t="s">
        <v>3960</v>
      </c>
      <c r="D249" s="14" t="s">
        <v>1187</v>
      </c>
      <c r="E249" s="14" t="s">
        <v>8163</v>
      </c>
      <c r="F249" s="15">
        <v>437</v>
      </c>
      <c r="G249" s="14">
        <v>372</v>
      </c>
      <c r="H249" s="14" t="s">
        <v>8087</v>
      </c>
      <c r="I249" s="15">
        <v>60000</v>
      </c>
      <c r="J249" s="14" t="s">
        <v>7407</v>
      </c>
      <c r="K249" s="44" t="s">
        <v>10576</v>
      </c>
      <c r="L249" s="14" t="s">
        <v>2191</v>
      </c>
      <c r="M249" s="14"/>
    </row>
    <row r="250" spans="1:13" ht="47.25">
      <c r="A250" s="14">
        <v>248</v>
      </c>
      <c r="B250" s="14" t="s">
        <v>3961</v>
      </c>
      <c r="C250" s="14" t="s">
        <v>3962</v>
      </c>
      <c r="D250" s="14" t="s">
        <v>4473</v>
      </c>
      <c r="E250" s="14">
        <v>1</v>
      </c>
      <c r="F250" s="15">
        <v>1000</v>
      </c>
      <c r="G250" s="14">
        <v>460</v>
      </c>
      <c r="H250" s="14" t="s">
        <v>8087</v>
      </c>
      <c r="I250" s="15">
        <v>0</v>
      </c>
      <c r="J250" s="14" t="s">
        <v>1193</v>
      </c>
      <c r="K250" s="44" t="s">
        <v>10576</v>
      </c>
      <c r="L250" s="14" t="s">
        <v>2191</v>
      </c>
      <c r="M250" s="14"/>
    </row>
    <row r="251" spans="1:13" ht="126">
      <c r="A251" s="14">
        <v>249</v>
      </c>
      <c r="B251" s="14" t="s">
        <v>12663</v>
      </c>
      <c r="C251" s="14" t="s">
        <v>9842</v>
      </c>
      <c r="D251" s="14" t="s">
        <v>1187</v>
      </c>
      <c r="E251" s="14" t="s">
        <v>8163</v>
      </c>
      <c r="F251" s="15">
        <v>1037</v>
      </c>
      <c r="G251" s="14">
        <v>508</v>
      </c>
      <c r="H251" s="14" t="s">
        <v>8087</v>
      </c>
      <c r="I251" s="15">
        <v>80000</v>
      </c>
      <c r="J251" s="14" t="s">
        <v>7407</v>
      </c>
      <c r="K251" s="44" t="s">
        <v>10576</v>
      </c>
      <c r="L251" s="14" t="s">
        <v>10438</v>
      </c>
      <c r="M251" s="14"/>
    </row>
    <row r="252" spans="1:13" ht="47.25">
      <c r="A252" s="14">
        <v>250</v>
      </c>
      <c r="B252" s="14" t="s">
        <v>3963</v>
      </c>
      <c r="C252" s="14" t="s">
        <v>3964</v>
      </c>
      <c r="D252" s="14" t="s">
        <v>1187</v>
      </c>
      <c r="E252" s="14">
        <v>1</v>
      </c>
      <c r="F252" s="15">
        <v>480</v>
      </c>
      <c r="G252" s="14">
        <v>440</v>
      </c>
      <c r="H252" s="14" t="s">
        <v>8087</v>
      </c>
      <c r="I252" s="15">
        <v>70000</v>
      </c>
      <c r="J252" s="14" t="s">
        <v>4978</v>
      </c>
      <c r="K252" s="44" t="s">
        <v>10576</v>
      </c>
      <c r="L252" s="14" t="s">
        <v>2191</v>
      </c>
      <c r="M252" s="14"/>
    </row>
    <row r="253" spans="1:13" ht="47.25">
      <c r="A253" s="14">
        <v>251</v>
      </c>
      <c r="B253" s="14" t="s">
        <v>10110</v>
      </c>
      <c r="C253" s="14" t="s">
        <v>10111</v>
      </c>
      <c r="D253" s="14" t="s">
        <v>1187</v>
      </c>
      <c r="E253" s="14">
        <v>1</v>
      </c>
      <c r="F253" s="15">
        <v>550</v>
      </c>
      <c r="G253" s="14">
        <v>372</v>
      </c>
      <c r="H253" s="14" t="s">
        <v>8087</v>
      </c>
      <c r="I253" s="15">
        <v>60000</v>
      </c>
      <c r="J253" s="14" t="s">
        <v>4935</v>
      </c>
      <c r="K253" s="44" t="s">
        <v>10576</v>
      </c>
      <c r="L253" s="14" t="s">
        <v>2191</v>
      </c>
      <c r="M253" s="14"/>
    </row>
    <row r="254" spans="1:13" ht="31.5">
      <c r="A254" s="14">
        <v>252</v>
      </c>
      <c r="B254" s="14" t="s">
        <v>9030</v>
      </c>
      <c r="C254" s="14" t="s">
        <v>1591</v>
      </c>
      <c r="D254" s="14" t="s">
        <v>1187</v>
      </c>
      <c r="E254" s="14">
        <v>1</v>
      </c>
      <c r="F254" s="15">
        <v>500</v>
      </c>
      <c r="G254" s="14">
        <v>264</v>
      </c>
      <c r="H254" s="14" t="s">
        <v>8087</v>
      </c>
      <c r="I254" s="15">
        <v>45000</v>
      </c>
      <c r="J254" s="14" t="s">
        <v>7407</v>
      </c>
      <c r="K254" s="44" t="s">
        <v>10576</v>
      </c>
      <c r="L254" s="14" t="s">
        <v>2191</v>
      </c>
      <c r="M254" s="14"/>
    </row>
    <row r="255" spans="1:13" ht="63">
      <c r="A255" s="14">
        <v>253</v>
      </c>
      <c r="B255" s="14" t="s">
        <v>7933</v>
      </c>
      <c r="C255" s="14" t="s">
        <v>9012</v>
      </c>
      <c r="D255" s="14" t="s">
        <v>1187</v>
      </c>
      <c r="E255" s="14">
        <v>1</v>
      </c>
      <c r="F255" s="15">
        <v>530</v>
      </c>
      <c r="G255" s="14">
        <v>412</v>
      </c>
      <c r="H255" s="14" t="s">
        <v>8087</v>
      </c>
      <c r="I255" s="15">
        <v>79000</v>
      </c>
      <c r="J255" s="14" t="s">
        <v>12129</v>
      </c>
      <c r="K255" s="44" t="s">
        <v>10576</v>
      </c>
      <c r="L255" s="14" t="s">
        <v>9843</v>
      </c>
      <c r="M255" s="14"/>
    </row>
    <row r="256" spans="1:13" ht="47.25">
      <c r="A256" s="14">
        <v>254</v>
      </c>
      <c r="B256" s="14" t="s">
        <v>6345</v>
      </c>
      <c r="C256" s="14" t="s">
        <v>9013</v>
      </c>
      <c r="D256" s="14" t="s">
        <v>1162</v>
      </c>
      <c r="E256" s="14" t="s">
        <v>8163</v>
      </c>
      <c r="F256" s="15">
        <v>1000</v>
      </c>
      <c r="G256" s="14">
        <v>176</v>
      </c>
      <c r="H256" s="14" t="s">
        <v>8076</v>
      </c>
      <c r="I256" s="15">
        <v>30000</v>
      </c>
      <c r="J256" s="14" t="s">
        <v>1193</v>
      </c>
      <c r="K256" s="44" t="s">
        <v>10576</v>
      </c>
      <c r="L256" s="14" t="s">
        <v>7182</v>
      </c>
      <c r="M256" s="14"/>
    </row>
    <row r="257" spans="1:13" ht="31.5">
      <c r="A257" s="14">
        <v>255</v>
      </c>
      <c r="B257" s="14" t="s">
        <v>10114</v>
      </c>
      <c r="C257" s="14" t="s">
        <v>2744</v>
      </c>
      <c r="D257" s="14" t="s">
        <v>1187</v>
      </c>
      <c r="E257" s="14">
        <v>1</v>
      </c>
      <c r="F257" s="15">
        <v>700</v>
      </c>
      <c r="G257" s="14">
        <v>108</v>
      </c>
      <c r="H257" s="14" t="s">
        <v>8076</v>
      </c>
      <c r="I257" s="15">
        <v>18000</v>
      </c>
      <c r="J257" s="14" t="s">
        <v>4935</v>
      </c>
      <c r="K257" s="44" t="s">
        <v>10576</v>
      </c>
      <c r="L257" s="14" t="s">
        <v>2191</v>
      </c>
      <c r="M257" s="14"/>
    </row>
    <row r="258" spans="1:13" ht="47.25">
      <c r="A258" s="14">
        <v>256</v>
      </c>
      <c r="B258" s="14" t="s">
        <v>9031</v>
      </c>
      <c r="C258" s="14" t="s">
        <v>2744</v>
      </c>
      <c r="D258" s="14" t="s">
        <v>1187</v>
      </c>
      <c r="E258" s="14">
        <v>1</v>
      </c>
      <c r="F258" s="15">
        <v>600</v>
      </c>
      <c r="G258" s="14">
        <v>144</v>
      </c>
      <c r="H258" s="14" t="s">
        <v>8076</v>
      </c>
      <c r="I258" s="15">
        <v>22000</v>
      </c>
      <c r="J258" s="14" t="s">
        <v>4935</v>
      </c>
      <c r="K258" s="44" t="s">
        <v>10576</v>
      </c>
      <c r="L258" s="14" t="s">
        <v>2191</v>
      </c>
      <c r="M258" s="14"/>
    </row>
    <row r="259" spans="1:13" ht="25.5" customHeight="1">
      <c r="A259" s="14">
        <v>257</v>
      </c>
      <c r="B259" s="14" t="s">
        <v>9032</v>
      </c>
      <c r="C259" s="14" t="s">
        <v>10533</v>
      </c>
      <c r="D259" s="14" t="s">
        <v>1187</v>
      </c>
      <c r="E259" s="14" t="s">
        <v>8163</v>
      </c>
      <c r="F259" s="15">
        <v>3037</v>
      </c>
      <c r="G259" s="14">
        <v>236</v>
      </c>
      <c r="H259" s="14" t="s">
        <v>8076</v>
      </c>
      <c r="I259" s="15">
        <v>34000</v>
      </c>
      <c r="J259" s="14" t="s">
        <v>7407</v>
      </c>
      <c r="K259" s="44" t="s">
        <v>10576</v>
      </c>
      <c r="L259" s="14" t="s">
        <v>2191</v>
      </c>
      <c r="M259" s="14"/>
    </row>
    <row r="260" spans="1:13" ht="63">
      <c r="A260" s="14">
        <v>258</v>
      </c>
      <c r="B260" s="14" t="s">
        <v>9033</v>
      </c>
      <c r="C260" s="14" t="s">
        <v>2744</v>
      </c>
      <c r="D260" s="14" t="s">
        <v>1187</v>
      </c>
      <c r="E260" s="14" t="s">
        <v>8163</v>
      </c>
      <c r="F260" s="15">
        <v>1037</v>
      </c>
      <c r="G260" s="14">
        <v>79</v>
      </c>
      <c r="H260" s="14" t="s">
        <v>8076</v>
      </c>
      <c r="I260" s="15">
        <v>13000</v>
      </c>
      <c r="J260" s="14" t="s">
        <v>4935</v>
      </c>
      <c r="K260" s="44" t="s">
        <v>9034</v>
      </c>
      <c r="L260" s="14" t="s">
        <v>10513</v>
      </c>
      <c r="M260" s="14" t="s">
        <v>9035</v>
      </c>
    </row>
    <row r="261" spans="1:13" ht="47.25">
      <c r="A261" s="14">
        <v>259</v>
      </c>
      <c r="B261" s="14" t="s">
        <v>2684</v>
      </c>
      <c r="C261" s="14" t="s">
        <v>2744</v>
      </c>
      <c r="D261" s="14" t="s">
        <v>1187</v>
      </c>
      <c r="E261" s="14" t="s">
        <v>8163</v>
      </c>
      <c r="F261" s="15">
        <v>1037</v>
      </c>
      <c r="G261" s="14">
        <v>32</v>
      </c>
      <c r="H261" s="14" t="s">
        <v>8076</v>
      </c>
      <c r="I261" s="15">
        <v>9000</v>
      </c>
      <c r="J261" s="14" t="s">
        <v>4935</v>
      </c>
      <c r="K261" s="44" t="s">
        <v>9034</v>
      </c>
      <c r="L261" s="14" t="s">
        <v>10513</v>
      </c>
      <c r="M261" s="14"/>
    </row>
    <row r="262" spans="1:13" ht="47.25">
      <c r="A262" s="14">
        <v>260</v>
      </c>
      <c r="B262" s="14" t="s">
        <v>10145</v>
      </c>
      <c r="C262" s="14" t="s">
        <v>2744</v>
      </c>
      <c r="D262" s="14" t="s">
        <v>1187</v>
      </c>
      <c r="E262" s="14" t="s">
        <v>8163</v>
      </c>
      <c r="F262" s="15">
        <v>1037</v>
      </c>
      <c r="G262" s="14">
        <v>43</v>
      </c>
      <c r="H262" s="14" t="s">
        <v>8076</v>
      </c>
      <c r="I262" s="15">
        <v>11000</v>
      </c>
      <c r="J262" s="14" t="s">
        <v>4935</v>
      </c>
      <c r="K262" s="44" t="s">
        <v>9034</v>
      </c>
      <c r="L262" s="14" t="s">
        <v>10513</v>
      </c>
      <c r="M262" s="14"/>
    </row>
    <row r="263" spans="1:13" ht="47.25">
      <c r="A263" s="14">
        <v>261</v>
      </c>
      <c r="B263" s="14" t="s">
        <v>7789</v>
      </c>
      <c r="C263" s="14" t="s">
        <v>2744</v>
      </c>
      <c r="D263" s="14" t="s">
        <v>1187</v>
      </c>
      <c r="E263" s="14" t="s">
        <v>8163</v>
      </c>
      <c r="F263" s="15">
        <v>3000</v>
      </c>
      <c r="G263" s="14">
        <v>48</v>
      </c>
      <c r="H263" s="14" t="s">
        <v>8076</v>
      </c>
      <c r="I263" s="15">
        <v>10000</v>
      </c>
      <c r="J263" s="14" t="s">
        <v>4935</v>
      </c>
      <c r="K263" s="44" t="s">
        <v>9034</v>
      </c>
      <c r="L263" s="14" t="s">
        <v>10513</v>
      </c>
      <c r="M263" s="14"/>
    </row>
    <row r="264" spans="1:13" ht="31.5">
      <c r="A264" s="14">
        <v>262</v>
      </c>
      <c r="B264" s="14" t="s">
        <v>7624</v>
      </c>
      <c r="C264" s="14" t="s">
        <v>2744</v>
      </c>
      <c r="D264" s="14" t="s">
        <v>1187</v>
      </c>
      <c r="E264" s="14" t="s">
        <v>8163</v>
      </c>
      <c r="F264" s="15">
        <v>2037</v>
      </c>
      <c r="G264" s="14">
        <v>68</v>
      </c>
      <c r="H264" s="14" t="s">
        <v>8076</v>
      </c>
      <c r="I264" s="15">
        <v>15000</v>
      </c>
      <c r="J264" s="14" t="s">
        <v>4935</v>
      </c>
      <c r="K264" s="44" t="s">
        <v>9034</v>
      </c>
      <c r="L264" s="14" t="s">
        <v>9843</v>
      </c>
      <c r="M264" s="14"/>
    </row>
    <row r="265" spans="1:13" ht="31.5">
      <c r="A265" s="14">
        <v>263</v>
      </c>
      <c r="B265" s="14" t="s">
        <v>9036</v>
      </c>
      <c r="C265" s="14" t="s">
        <v>2744</v>
      </c>
      <c r="D265" s="14" t="s">
        <v>1187</v>
      </c>
      <c r="E265" s="14">
        <v>1</v>
      </c>
      <c r="F265" s="15">
        <v>2100</v>
      </c>
      <c r="G265" s="14">
        <v>64</v>
      </c>
      <c r="H265" s="14" t="s">
        <v>8076</v>
      </c>
      <c r="I265" s="15">
        <v>12000</v>
      </c>
      <c r="J265" s="14" t="s">
        <v>4935</v>
      </c>
      <c r="K265" s="44" t="s">
        <v>9034</v>
      </c>
      <c r="L265" s="14" t="s">
        <v>2191</v>
      </c>
      <c r="M265" s="14"/>
    </row>
    <row r="266" spans="1:13" ht="31.5">
      <c r="A266" s="14">
        <v>264</v>
      </c>
      <c r="B266" s="14" t="s">
        <v>7680</v>
      </c>
      <c r="C266" s="14" t="s">
        <v>2744</v>
      </c>
      <c r="D266" s="14" t="s">
        <v>1187</v>
      </c>
      <c r="E266" s="14" t="s">
        <v>8163</v>
      </c>
      <c r="F266" s="15">
        <v>2000</v>
      </c>
      <c r="G266" s="14">
        <v>68</v>
      </c>
      <c r="H266" s="14" t="s">
        <v>8076</v>
      </c>
      <c r="I266" s="15">
        <v>12000</v>
      </c>
      <c r="J266" s="14" t="s">
        <v>4935</v>
      </c>
      <c r="K266" s="44" t="s">
        <v>9034</v>
      </c>
      <c r="L266" s="14" t="s">
        <v>9471</v>
      </c>
      <c r="M266" s="14"/>
    </row>
    <row r="267" spans="1:13" ht="47.25">
      <c r="A267" s="14">
        <v>265</v>
      </c>
      <c r="B267" s="14" t="s">
        <v>7680</v>
      </c>
      <c r="C267" s="14" t="s">
        <v>2744</v>
      </c>
      <c r="D267" s="14" t="s">
        <v>1187</v>
      </c>
      <c r="E267" s="14" t="s">
        <v>8163</v>
      </c>
      <c r="F267" s="15">
        <v>2000</v>
      </c>
      <c r="G267" s="14">
        <v>68</v>
      </c>
      <c r="H267" s="14" t="s">
        <v>8076</v>
      </c>
      <c r="I267" s="15">
        <v>12000</v>
      </c>
      <c r="J267" s="14" t="s">
        <v>4935</v>
      </c>
      <c r="K267" s="44" t="s">
        <v>9034</v>
      </c>
      <c r="L267" s="14" t="s">
        <v>10513</v>
      </c>
      <c r="M267" s="14"/>
    </row>
    <row r="268" spans="1:13" ht="47.25">
      <c r="A268" s="14">
        <v>266</v>
      </c>
      <c r="B268" s="14" t="s">
        <v>2659</v>
      </c>
      <c r="C268" s="14" t="s">
        <v>2744</v>
      </c>
      <c r="D268" s="14" t="s">
        <v>1187</v>
      </c>
      <c r="E268" s="14" t="s">
        <v>8163</v>
      </c>
      <c r="F268" s="15">
        <v>1037</v>
      </c>
      <c r="G268" s="14">
        <v>40</v>
      </c>
      <c r="H268" s="14" t="s">
        <v>8076</v>
      </c>
      <c r="I268" s="15">
        <v>9000</v>
      </c>
      <c r="J268" s="14" t="s">
        <v>4935</v>
      </c>
      <c r="K268" s="44" t="s">
        <v>9034</v>
      </c>
      <c r="L268" s="14" t="s">
        <v>10513</v>
      </c>
      <c r="M268" s="14"/>
    </row>
    <row r="269" spans="1:13" ht="47.25">
      <c r="A269" s="14">
        <v>267</v>
      </c>
      <c r="B269" s="14" t="s">
        <v>7789</v>
      </c>
      <c r="C269" s="14" t="s">
        <v>2744</v>
      </c>
      <c r="D269" s="14" t="s">
        <v>1187</v>
      </c>
      <c r="E269" s="14" t="s">
        <v>8163</v>
      </c>
      <c r="F269" s="15">
        <v>2000</v>
      </c>
      <c r="G269" s="14">
        <v>48</v>
      </c>
      <c r="H269" s="14" t="s">
        <v>8076</v>
      </c>
      <c r="I269" s="15">
        <v>10000</v>
      </c>
      <c r="J269" s="14" t="s">
        <v>4935</v>
      </c>
      <c r="K269" s="44" t="s">
        <v>9034</v>
      </c>
      <c r="L269" s="14" t="s">
        <v>9037</v>
      </c>
      <c r="M269" s="14"/>
    </row>
    <row r="270" spans="1:13" ht="47.25">
      <c r="A270" s="14">
        <v>268</v>
      </c>
      <c r="B270" s="14" t="s">
        <v>6714</v>
      </c>
      <c r="C270" s="14" t="s">
        <v>2744</v>
      </c>
      <c r="D270" s="14" t="s">
        <v>1187</v>
      </c>
      <c r="E270" s="14" t="s">
        <v>8163</v>
      </c>
      <c r="F270" s="15">
        <v>1000</v>
      </c>
      <c r="G270" s="14">
        <v>52</v>
      </c>
      <c r="H270" s="14" t="s">
        <v>8076</v>
      </c>
      <c r="I270" s="15">
        <v>11000</v>
      </c>
      <c r="J270" s="14" t="s">
        <v>4935</v>
      </c>
      <c r="K270" s="44" t="s">
        <v>9034</v>
      </c>
      <c r="L270" s="14" t="s">
        <v>10513</v>
      </c>
      <c r="M270" s="14"/>
    </row>
    <row r="271" spans="1:13" ht="63">
      <c r="A271" s="14">
        <v>269</v>
      </c>
      <c r="B271" s="14" t="s">
        <v>10100</v>
      </c>
      <c r="C271" s="14" t="s">
        <v>2744</v>
      </c>
      <c r="D271" s="14" t="s">
        <v>1187</v>
      </c>
      <c r="E271" s="14">
        <v>1</v>
      </c>
      <c r="F271" s="15">
        <v>2700</v>
      </c>
      <c r="G271" s="14">
        <v>20</v>
      </c>
      <c r="H271" s="14" t="s">
        <v>8076</v>
      </c>
      <c r="I271" s="15">
        <v>7000</v>
      </c>
      <c r="J271" s="14" t="s">
        <v>4935</v>
      </c>
      <c r="K271" s="44" t="s">
        <v>9034</v>
      </c>
      <c r="L271" s="14" t="s">
        <v>7177</v>
      </c>
      <c r="M271" s="14"/>
    </row>
    <row r="272" spans="1:13" ht="63">
      <c r="A272" s="14">
        <v>270</v>
      </c>
      <c r="B272" s="14" t="s">
        <v>10101</v>
      </c>
      <c r="C272" s="14" t="s">
        <v>2744</v>
      </c>
      <c r="D272" s="14" t="s">
        <v>1187</v>
      </c>
      <c r="E272" s="14">
        <v>1</v>
      </c>
      <c r="F272" s="15">
        <v>3000</v>
      </c>
      <c r="G272" s="14">
        <v>43</v>
      </c>
      <c r="H272" s="14" t="s">
        <v>8076</v>
      </c>
      <c r="I272" s="15">
        <v>10000</v>
      </c>
      <c r="J272" s="14" t="s">
        <v>4935</v>
      </c>
      <c r="K272" s="44" t="s">
        <v>9034</v>
      </c>
      <c r="L272" s="14" t="s">
        <v>7177</v>
      </c>
      <c r="M272" s="14"/>
    </row>
    <row r="273" spans="1:13" ht="31.5">
      <c r="A273" s="14">
        <v>271</v>
      </c>
      <c r="B273" s="14" t="s">
        <v>6198</v>
      </c>
      <c r="C273" s="14" t="s">
        <v>2744</v>
      </c>
      <c r="D273" s="14" t="s">
        <v>1187</v>
      </c>
      <c r="E273" s="14">
        <v>1</v>
      </c>
      <c r="F273" s="15">
        <v>700</v>
      </c>
      <c r="G273" s="14">
        <v>228</v>
      </c>
      <c r="H273" s="14" t="s">
        <v>8076</v>
      </c>
      <c r="I273" s="15">
        <v>31000</v>
      </c>
      <c r="J273" s="14" t="s">
        <v>4935</v>
      </c>
      <c r="K273" s="44" t="s">
        <v>9034</v>
      </c>
      <c r="L273" s="14" t="s">
        <v>2191</v>
      </c>
      <c r="M273" s="14"/>
    </row>
    <row r="274" spans="1:13" ht="47.25">
      <c r="A274" s="14">
        <v>272</v>
      </c>
      <c r="B274" s="14" t="s">
        <v>10434</v>
      </c>
      <c r="C274" s="14" t="s">
        <v>2744</v>
      </c>
      <c r="D274" s="14" t="s">
        <v>1187</v>
      </c>
      <c r="E274" s="14" t="s">
        <v>8163</v>
      </c>
      <c r="F274" s="15">
        <v>2000</v>
      </c>
      <c r="G274" s="14">
        <v>376</v>
      </c>
      <c r="H274" s="14" t="s">
        <v>8076</v>
      </c>
      <c r="I274" s="15">
        <v>48000</v>
      </c>
      <c r="J274" s="14" t="s">
        <v>4935</v>
      </c>
      <c r="K274" s="44" t="s">
        <v>9034</v>
      </c>
      <c r="L274" s="14" t="s">
        <v>10513</v>
      </c>
      <c r="M274" s="14"/>
    </row>
    <row r="275" spans="1:13" ht="47.25">
      <c r="A275" s="14">
        <v>273</v>
      </c>
      <c r="B275" s="14" t="s">
        <v>343</v>
      </c>
      <c r="C275" s="14" t="s">
        <v>2744</v>
      </c>
      <c r="D275" s="14" t="s">
        <v>1187</v>
      </c>
      <c r="E275" s="14" t="s">
        <v>8163</v>
      </c>
      <c r="F275" s="15">
        <v>2000</v>
      </c>
      <c r="G275" s="14">
        <v>192</v>
      </c>
      <c r="H275" s="14" t="s">
        <v>8076</v>
      </c>
      <c r="I275" s="15">
        <v>23000</v>
      </c>
      <c r="J275" s="14" t="s">
        <v>4935</v>
      </c>
      <c r="K275" s="44" t="s">
        <v>9034</v>
      </c>
      <c r="L275" s="14" t="s">
        <v>10513</v>
      </c>
      <c r="M275" s="14"/>
    </row>
    <row r="276" spans="1:13" ht="47.25">
      <c r="A276" s="14">
        <v>274</v>
      </c>
      <c r="B276" s="14" t="s">
        <v>9399</v>
      </c>
      <c r="C276" s="14" t="s">
        <v>2744</v>
      </c>
      <c r="D276" s="14" t="s">
        <v>1187</v>
      </c>
      <c r="E276" s="14" t="s">
        <v>8163</v>
      </c>
      <c r="F276" s="15">
        <v>2037</v>
      </c>
      <c r="G276" s="14">
        <v>255</v>
      </c>
      <c r="H276" s="14" t="s">
        <v>8076</v>
      </c>
      <c r="I276" s="15">
        <v>40000</v>
      </c>
      <c r="J276" s="14" t="s">
        <v>4935</v>
      </c>
      <c r="K276" s="44" t="s">
        <v>9034</v>
      </c>
      <c r="L276" s="14" t="s">
        <v>10513</v>
      </c>
      <c r="M276" s="14"/>
    </row>
    <row r="277" spans="1:13" ht="31.5">
      <c r="A277" s="14">
        <v>275</v>
      </c>
      <c r="B277" s="14" t="s">
        <v>6062</v>
      </c>
      <c r="C277" s="14" t="s">
        <v>2744</v>
      </c>
      <c r="D277" s="14" t="s">
        <v>1187</v>
      </c>
      <c r="E277" s="14" t="s">
        <v>8163</v>
      </c>
      <c r="F277" s="15">
        <v>737</v>
      </c>
      <c r="G277" s="14">
        <v>496</v>
      </c>
      <c r="H277" s="14" t="s">
        <v>8087</v>
      </c>
      <c r="I277" s="15">
        <v>74000</v>
      </c>
      <c r="J277" s="14" t="s">
        <v>4935</v>
      </c>
      <c r="K277" s="44" t="s">
        <v>9034</v>
      </c>
      <c r="L277" s="14" t="s">
        <v>2191</v>
      </c>
      <c r="M277" s="14"/>
    </row>
    <row r="278" spans="1:13" ht="47.25">
      <c r="A278" s="14">
        <v>276</v>
      </c>
      <c r="B278" s="14" t="s">
        <v>6609</v>
      </c>
      <c r="C278" s="14" t="s">
        <v>2744</v>
      </c>
      <c r="D278" s="14" t="s">
        <v>1187</v>
      </c>
      <c r="E278" s="14" t="s">
        <v>8163</v>
      </c>
      <c r="F278" s="15">
        <v>2037</v>
      </c>
      <c r="G278" s="14">
        <v>320</v>
      </c>
      <c r="H278" s="14" t="s">
        <v>8076</v>
      </c>
      <c r="I278" s="15">
        <v>37000</v>
      </c>
      <c r="J278" s="14" t="s">
        <v>4935</v>
      </c>
      <c r="K278" s="44" t="s">
        <v>9034</v>
      </c>
      <c r="L278" s="14" t="s">
        <v>10513</v>
      </c>
      <c r="M278" s="14"/>
    </row>
    <row r="279" spans="1:13" ht="47.25">
      <c r="A279" s="14">
        <v>277</v>
      </c>
      <c r="B279" s="14" t="s">
        <v>6674</v>
      </c>
      <c r="C279" s="14" t="s">
        <v>2744</v>
      </c>
      <c r="D279" s="14" t="s">
        <v>1187</v>
      </c>
      <c r="E279" s="14" t="s">
        <v>8163</v>
      </c>
      <c r="F279" s="15">
        <v>2000</v>
      </c>
      <c r="G279" s="14">
        <v>124</v>
      </c>
      <c r="H279" s="14" t="s">
        <v>8076</v>
      </c>
      <c r="I279" s="15">
        <v>22000</v>
      </c>
      <c r="J279" s="14" t="s">
        <v>4935</v>
      </c>
      <c r="K279" s="44" t="s">
        <v>9034</v>
      </c>
      <c r="L279" s="14" t="s">
        <v>10513</v>
      </c>
      <c r="M279" s="14"/>
    </row>
    <row r="280" spans="1:13" ht="31.5">
      <c r="A280" s="14">
        <v>278</v>
      </c>
      <c r="B280" s="14" t="s">
        <v>1697</v>
      </c>
      <c r="C280" s="14" t="s">
        <v>9466</v>
      </c>
      <c r="D280" s="14" t="s">
        <v>1187</v>
      </c>
      <c r="E280" s="14" t="s">
        <v>8163</v>
      </c>
      <c r="F280" s="15">
        <v>690</v>
      </c>
      <c r="G280" s="14">
        <v>160</v>
      </c>
      <c r="H280" s="14" t="s">
        <v>8076</v>
      </c>
      <c r="I280" s="15">
        <v>25000</v>
      </c>
      <c r="J280" s="14" t="s">
        <v>4935</v>
      </c>
      <c r="K280" s="44" t="s">
        <v>9034</v>
      </c>
      <c r="L280" s="14" t="s">
        <v>2191</v>
      </c>
      <c r="M280" s="14"/>
    </row>
    <row r="281" spans="1:13" ht="47.25">
      <c r="A281" s="14">
        <v>279</v>
      </c>
      <c r="B281" s="14" t="s">
        <v>2827</v>
      </c>
      <c r="C281" s="14" t="s">
        <v>2744</v>
      </c>
      <c r="D281" s="14" t="s">
        <v>1187</v>
      </c>
      <c r="E281" s="14">
        <v>1</v>
      </c>
      <c r="F281" s="15">
        <v>700</v>
      </c>
      <c r="G281" s="14">
        <v>272</v>
      </c>
      <c r="H281" s="14" t="s">
        <v>8076</v>
      </c>
      <c r="I281" s="15">
        <v>36000</v>
      </c>
      <c r="J281" s="14" t="s">
        <v>4935</v>
      </c>
      <c r="K281" s="44" t="s">
        <v>9034</v>
      </c>
      <c r="L281" s="14" t="s">
        <v>2191</v>
      </c>
      <c r="M281" s="14"/>
    </row>
    <row r="282" spans="1:13" ht="63">
      <c r="A282" s="14">
        <v>280</v>
      </c>
      <c r="B282" s="14" t="s">
        <v>2828</v>
      </c>
      <c r="C282" s="14" t="s">
        <v>6681</v>
      </c>
      <c r="D282" s="14" t="s">
        <v>1187</v>
      </c>
      <c r="E282" s="14" t="s">
        <v>8163</v>
      </c>
      <c r="F282" s="15">
        <v>2037</v>
      </c>
      <c r="G282" s="14">
        <v>171</v>
      </c>
      <c r="H282" s="14" t="s">
        <v>8076</v>
      </c>
      <c r="I282" s="15">
        <v>26000</v>
      </c>
      <c r="J282" s="14" t="s">
        <v>7407</v>
      </c>
      <c r="K282" s="44" t="s">
        <v>9034</v>
      </c>
      <c r="L282" s="14" t="s">
        <v>10513</v>
      </c>
      <c r="M282" s="14"/>
    </row>
    <row r="283" spans="1:13" ht="63">
      <c r="A283" s="14">
        <v>281</v>
      </c>
      <c r="B283" s="14" t="s">
        <v>2829</v>
      </c>
      <c r="C283" s="14" t="s">
        <v>4013</v>
      </c>
      <c r="D283" s="14" t="s">
        <v>1187</v>
      </c>
      <c r="E283" s="14" t="s">
        <v>8163</v>
      </c>
      <c r="F283" s="15">
        <v>2037</v>
      </c>
      <c r="G283" s="14">
        <v>188</v>
      </c>
      <c r="H283" s="14" t="s">
        <v>8076</v>
      </c>
      <c r="I283" s="15">
        <v>28000</v>
      </c>
      <c r="J283" s="14" t="s">
        <v>7407</v>
      </c>
      <c r="K283" s="44" t="s">
        <v>9034</v>
      </c>
      <c r="L283" s="14" t="s">
        <v>10513</v>
      </c>
      <c r="M283" s="14"/>
    </row>
    <row r="284" spans="1:13" ht="63">
      <c r="A284" s="14">
        <v>282</v>
      </c>
      <c r="B284" s="14" t="s">
        <v>2833</v>
      </c>
      <c r="C284" s="14" t="s">
        <v>2834</v>
      </c>
      <c r="D284" s="14" t="s">
        <v>1187</v>
      </c>
      <c r="E284" s="14">
        <v>1</v>
      </c>
      <c r="F284" s="15">
        <v>500</v>
      </c>
      <c r="G284" s="14">
        <v>356</v>
      </c>
      <c r="H284" s="14" t="s">
        <v>8087</v>
      </c>
      <c r="I284" s="15">
        <v>58000</v>
      </c>
      <c r="J284" s="14" t="s">
        <v>4935</v>
      </c>
      <c r="K284" s="44" t="s">
        <v>9034</v>
      </c>
      <c r="L284" s="14" t="s">
        <v>9037</v>
      </c>
      <c r="M284" s="14"/>
    </row>
    <row r="285" spans="1:13" ht="31.5">
      <c r="A285" s="14">
        <v>283</v>
      </c>
      <c r="B285" s="14" t="s">
        <v>2835</v>
      </c>
      <c r="C285" s="14" t="s">
        <v>5039</v>
      </c>
      <c r="D285" s="14" t="s">
        <v>1187</v>
      </c>
      <c r="E285" s="14">
        <v>1</v>
      </c>
      <c r="F285" s="15">
        <v>960</v>
      </c>
      <c r="G285" s="14">
        <v>152</v>
      </c>
      <c r="H285" s="14" t="s">
        <v>8087</v>
      </c>
      <c r="I285" s="15">
        <v>29000</v>
      </c>
      <c r="J285" s="14" t="s">
        <v>4978</v>
      </c>
      <c r="K285" s="44" t="s">
        <v>9034</v>
      </c>
      <c r="L285" s="14" t="s">
        <v>2191</v>
      </c>
      <c r="M285" s="14"/>
    </row>
    <row r="286" spans="1:13" ht="78.75">
      <c r="A286" s="14">
        <v>284</v>
      </c>
      <c r="B286" s="14" t="s">
        <v>2836</v>
      </c>
      <c r="C286" s="14" t="s">
        <v>2837</v>
      </c>
      <c r="D286" s="14" t="s">
        <v>1187</v>
      </c>
      <c r="E286" s="14">
        <v>1</v>
      </c>
      <c r="F286" s="15">
        <v>700</v>
      </c>
      <c r="G286" s="14">
        <v>236</v>
      </c>
      <c r="H286" s="14" t="s">
        <v>8087</v>
      </c>
      <c r="I286" s="15">
        <v>41000</v>
      </c>
      <c r="J286" s="14" t="s">
        <v>60</v>
      </c>
      <c r="K286" s="44" t="s">
        <v>9034</v>
      </c>
      <c r="L286" s="14" t="s">
        <v>2191</v>
      </c>
      <c r="M286" s="14"/>
    </row>
    <row r="287" spans="1:13" ht="47.25">
      <c r="A287" s="14">
        <v>285</v>
      </c>
      <c r="B287" s="14" t="s">
        <v>2838</v>
      </c>
      <c r="C287" s="14" t="s">
        <v>7181</v>
      </c>
      <c r="D287" s="14" t="s">
        <v>1187</v>
      </c>
      <c r="E287" s="14">
        <v>1</v>
      </c>
      <c r="F287" s="15">
        <v>600</v>
      </c>
      <c r="G287" s="14">
        <v>188</v>
      </c>
      <c r="H287" s="14" t="s">
        <v>8076</v>
      </c>
      <c r="I287" s="15">
        <v>28000</v>
      </c>
      <c r="J287" s="14" t="s">
        <v>1193</v>
      </c>
      <c r="K287" s="44" t="s">
        <v>9034</v>
      </c>
      <c r="L287" s="14" t="s">
        <v>2191</v>
      </c>
      <c r="M287" s="14"/>
    </row>
    <row r="288" spans="1:13" ht="94.5">
      <c r="A288" s="14">
        <v>286</v>
      </c>
      <c r="B288" s="14" t="s">
        <v>2842</v>
      </c>
      <c r="C288" s="14" t="s">
        <v>2843</v>
      </c>
      <c r="D288" s="14" t="s">
        <v>1187</v>
      </c>
      <c r="E288" s="14">
        <v>1</v>
      </c>
      <c r="F288" s="15">
        <v>500</v>
      </c>
      <c r="G288" s="14">
        <v>208</v>
      </c>
      <c r="H288" s="14" t="s">
        <v>8087</v>
      </c>
      <c r="I288" s="15">
        <v>37000</v>
      </c>
      <c r="J288" s="14" t="s">
        <v>7407</v>
      </c>
      <c r="K288" s="44" t="s">
        <v>9034</v>
      </c>
      <c r="L288" s="14" t="s">
        <v>2191</v>
      </c>
      <c r="M288" s="14"/>
    </row>
    <row r="289" spans="1:13" ht="31.5">
      <c r="A289" s="14">
        <v>287</v>
      </c>
      <c r="B289" s="14" t="s">
        <v>2844</v>
      </c>
      <c r="C289" s="14"/>
      <c r="D289" s="14" t="s">
        <v>1162</v>
      </c>
      <c r="E289" s="14">
        <v>1</v>
      </c>
      <c r="F289" s="15">
        <v>2000</v>
      </c>
      <c r="G289" s="14">
        <v>52</v>
      </c>
      <c r="H289" s="14" t="s">
        <v>8087</v>
      </c>
      <c r="I289" s="15">
        <v>0</v>
      </c>
      <c r="J289" s="14" t="s">
        <v>70</v>
      </c>
      <c r="K289" s="44" t="s">
        <v>9034</v>
      </c>
      <c r="L289" s="14" t="s">
        <v>2267</v>
      </c>
      <c r="M289" s="14"/>
    </row>
    <row r="290" spans="1:13" ht="47.25">
      <c r="A290" s="14">
        <v>288</v>
      </c>
      <c r="B290" s="14" t="s">
        <v>6297</v>
      </c>
      <c r="C290" s="14" t="s">
        <v>5163</v>
      </c>
      <c r="D290" s="14" t="s">
        <v>1421</v>
      </c>
      <c r="E290" s="14">
        <v>1</v>
      </c>
      <c r="F290" s="15">
        <v>500</v>
      </c>
      <c r="G290" s="14">
        <v>248</v>
      </c>
      <c r="H290" s="14" t="s">
        <v>8087</v>
      </c>
      <c r="I290" s="15">
        <v>0</v>
      </c>
      <c r="J290" s="14" t="s">
        <v>7345</v>
      </c>
      <c r="K290" s="44" t="s">
        <v>9034</v>
      </c>
      <c r="L290" s="14" t="s">
        <v>10513</v>
      </c>
      <c r="M290" s="14"/>
    </row>
    <row r="291" spans="1:13" ht="63">
      <c r="A291" s="14">
        <v>289</v>
      </c>
      <c r="B291" s="14" t="s">
        <v>5164</v>
      </c>
      <c r="C291" s="14" t="s">
        <v>5203</v>
      </c>
      <c r="D291" s="14" t="s">
        <v>1187</v>
      </c>
      <c r="E291" s="14">
        <v>1</v>
      </c>
      <c r="F291" s="15">
        <v>730</v>
      </c>
      <c r="G291" s="14">
        <v>188</v>
      </c>
      <c r="H291" s="14" t="s">
        <v>8087</v>
      </c>
      <c r="I291" s="15">
        <v>34000</v>
      </c>
      <c r="J291" s="14" t="s">
        <v>1193</v>
      </c>
      <c r="K291" s="44" t="s">
        <v>9034</v>
      </c>
      <c r="L291" s="14" t="s">
        <v>5204</v>
      </c>
      <c r="M291" s="14"/>
    </row>
    <row r="292" spans="1:13" ht="31.5">
      <c r="A292" s="14">
        <v>290</v>
      </c>
      <c r="B292" s="14" t="s">
        <v>5205</v>
      </c>
      <c r="C292" s="14" t="s">
        <v>2744</v>
      </c>
      <c r="D292" s="14" t="s">
        <v>1187</v>
      </c>
      <c r="E292" s="14" t="s">
        <v>8163</v>
      </c>
      <c r="F292" s="15">
        <v>600</v>
      </c>
      <c r="G292" s="14">
        <v>372</v>
      </c>
      <c r="H292" s="14" t="s">
        <v>8076</v>
      </c>
      <c r="I292" s="15">
        <v>47000</v>
      </c>
      <c r="J292" s="14" t="s">
        <v>4935</v>
      </c>
      <c r="K292" s="44" t="s">
        <v>9034</v>
      </c>
      <c r="L292" s="14" t="s">
        <v>2191</v>
      </c>
      <c r="M292" s="14"/>
    </row>
    <row r="293" spans="1:13" ht="94.5">
      <c r="A293" s="14">
        <v>291</v>
      </c>
      <c r="B293" s="14" t="s">
        <v>5206</v>
      </c>
      <c r="C293" s="14" t="s">
        <v>8822</v>
      </c>
      <c r="D293" s="14" t="s">
        <v>1187</v>
      </c>
      <c r="E293" s="14">
        <v>1</v>
      </c>
      <c r="F293" s="15">
        <v>450</v>
      </c>
      <c r="G293" s="14">
        <v>204</v>
      </c>
      <c r="H293" s="14" t="s">
        <v>8087</v>
      </c>
      <c r="I293" s="15">
        <v>36000</v>
      </c>
      <c r="J293" s="14" t="s">
        <v>4978</v>
      </c>
      <c r="K293" s="44" t="s">
        <v>9034</v>
      </c>
      <c r="L293" s="14" t="s">
        <v>2191</v>
      </c>
      <c r="M293" s="14"/>
    </row>
    <row r="294" spans="1:13" ht="47.25">
      <c r="A294" s="14">
        <v>292</v>
      </c>
      <c r="B294" s="14" t="s">
        <v>11573</v>
      </c>
      <c r="C294" s="14" t="s">
        <v>1406</v>
      </c>
      <c r="D294" s="14" t="s">
        <v>1187</v>
      </c>
      <c r="E294" s="14" t="s">
        <v>8163</v>
      </c>
      <c r="F294" s="15">
        <v>2000</v>
      </c>
      <c r="G294" s="14">
        <v>103</v>
      </c>
      <c r="H294" s="14" t="s">
        <v>8087</v>
      </c>
      <c r="I294" s="15">
        <v>20000</v>
      </c>
      <c r="J294" s="14" t="s">
        <v>7345</v>
      </c>
      <c r="K294" s="44" t="s">
        <v>9034</v>
      </c>
      <c r="L294" s="14" t="s">
        <v>10513</v>
      </c>
      <c r="M294" s="14"/>
    </row>
    <row r="295" spans="1:13" ht="47.25">
      <c r="A295" s="14">
        <v>293</v>
      </c>
      <c r="B295" s="14" t="s">
        <v>8807</v>
      </c>
      <c r="C295" s="14" t="s">
        <v>8808</v>
      </c>
      <c r="D295" s="14" t="s">
        <v>1187</v>
      </c>
      <c r="E295" s="14">
        <v>1</v>
      </c>
      <c r="F295" s="15">
        <v>800</v>
      </c>
      <c r="G295" s="14">
        <v>168</v>
      </c>
      <c r="H295" s="14" t="s">
        <v>8076</v>
      </c>
      <c r="I295" s="15">
        <v>26000</v>
      </c>
      <c r="J295" s="14" t="s">
        <v>70</v>
      </c>
      <c r="K295" s="44" t="s">
        <v>9034</v>
      </c>
      <c r="L295" s="14" t="s">
        <v>2191</v>
      </c>
      <c r="M295" s="14"/>
    </row>
    <row r="296" spans="1:13" ht="78.75">
      <c r="A296" s="14">
        <v>294</v>
      </c>
      <c r="B296" s="14" t="s">
        <v>8809</v>
      </c>
      <c r="C296" s="14" t="s">
        <v>8810</v>
      </c>
      <c r="D296" s="14" t="s">
        <v>1162</v>
      </c>
      <c r="E296" s="14">
        <v>1</v>
      </c>
      <c r="F296" s="15">
        <v>1500</v>
      </c>
      <c r="G296" s="14">
        <v>128</v>
      </c>
      <c r="H296" s="14" t="s">
        <v>8076</v>
      </c>
      <c r="I296" s="15">
        <v>0</v>
      </c>
      <c r="J296" s="14" t="s">
        <v>4935</v>
      </c>
      <c r="K296" s="44" t="s">
        <v>9034</v>
      </c>
      <c r="L296" s="14" t="s">
        <v>10878</v>
      </c>
      <c r="M296" s="14"/>
    </row>
    <row r="297" spans="1:13" ht="47.25">
      <c r="A297" s="14">
        <v>295</v>
      </c>
      <c r="B297" s="14" t="s">
        <v>8811</v>
      </c>
      <c r="C297" s="14" t="s">
        <v>8812</v>
      </c>
      <c r="D297" s="14" t="s">
        <v>1187</v>
      </c>
      <c r="E297" s="14">
        <v>1</v>
      </c>
      <c r="F297" s="15">
        <v>837</v>
      </c>
      <c r="G297" s="14">
        <v>212</v>
      </c>
      <c r="H297" s="14" t="s">
        <v>8087</v>
      </c>
      <c r="I297" s="15">
        <v>35000</v>
      </c>
      <c r="J297" s="14" t="s">
        <v>1193</v>
      </c>
      <c r="K297" s="44" t="s">
        <v>9034</v>
      </c>
      <c r="L297" s="14" t="s">
        <v>5204</v>
      </c>
      <c r="M297" s="14"/>
    </row>
    <row r="298" spans="1:13" ht="47.25">
      <c r="A298" s="14">
        <v>296</v>
      </c>
      <c r="B298" s="14" t="s">
        <v>12466</v>
      </c>
      <c r="C298" s="14" t="s">
        <v>12467</v>
      </c>
      <c r="D298" s="14" t="s">
        <v>1187</v>
      </c>
      <c r="E298" s="14">
        <v>1</v>
      </c>
      <c r="F298" s="15">
        <v>610</v>
      </c>
      <c r="G298" s="14">
        <v>296</v>
      </c>
      <c r="H298" s="14" t="s">
        <v>8087</v>
      </c>
      <c r="I298" s="15">
        <v>49000</v>
      </c>
      <c r="J298" s="14" t="s">
        <v>4978</v>
      </c>
      <c r="K298" s="44" t="s">
        <v>9034</v>
      </c>
      <c r="L298" s="14" t="s">
        <v>2191</v>
      </c>
      <c r="M298" s="14"/>
    </row>
    <row r="299" spans="1:13" ht="63">
      <c r="A299" s="14">
        <v>297</v>
      </c>
      <c r="B299" s="14" t="s">
        <v>12468</v>
      </c>
      <c r="C299" s="14" t="s">
        <v>12469</v>
      </c>
      <c r="D299" s="14" t="s">
        <v>1187</v>
      </c>
      <c r="E299" s="14">
        <v>1</v>
      </c>
      <c r="F299" s="15">
        <v>470</v>
      </c>
      <c r="G299" s="14">
        <v>252</v>
      </c>
      <c r="H299" s="14" t="s">
        <v>8087</v>
      </c>
      <c r="I299" s="15">
        <v>43000</v>
      </c>
      <c r="J299" s="14" t="s">
        <v>60</v>
      </c>
      <c r="K299" s="44" t="s">
        <v>9034</v>
      </c>
      <c r="L299" s="14" t="s">
        <v>2191</v>
      </c>
      <c r="M299" s="14"/>
    </row>
    <row r="300" spans="1:13" ht="47.25">
      <c r="A300" s="14">
        <v>298</v>
      </c>
      <c r="B300" s="14" t="s">
        <v>11425</v>
      </c>
      <c r="C300" s="14" t="s">
        <v>11426</v>
      </c>
      <c r="D300" s="14" t="s">
        <v>1162</v>
      </c>
      <c r="E300" s="14">
        <v>1</v>
      </c>
      <c r="F300" s="15">
        <v>320</v>
      </c>
      <c r="G300" s="14">
        <v>268</v>
      </c>
      <c r="H300" s="14" t="s">
        <v>8087</v>
      </c>
      <c r="I300" s="15">
        <v>0</v>
      </c>
      <c r="J300" s="14" t="s">
        <v>4978</v>
      </c>
      <c r="K300" s="44" t="s">
        <v>9034</v>
      </c>
      <c r="L300" s="14" t="s">
        <v>2267</v>
      </c>
      <c r="M300" s="14"/>
    </row>
    <row r="301" spans="1:13" ht="126">
      <c r="A301" s="14">
        <v>299</v>
      </c>
      <c r="B301" s="14" t="s">
        <v>11815</v>
      </c>
      <c r="C301" s="14" t="s">
        <v>9842</v>
      </c>
      <c r="D301" s="14" t="s">
        <v>1187</v>
      </c>
      <c r="E301" s="14" t="s">
        <v>8163</v>
      </c>
      <c r="F301" s="15">
        <v>1037</v>
      </c>
      <c r="G301" s="14">
        <v>560</v>
      </c>
      <c r="H301" s="14" t="s">
        <v>8087</v>
      </c>
      <c r="I301" s="15">
        <v>87000</v>
      </c>
      <c r="J301" s="14" t="s">
        <v>7407</v>
      </c>
      <c r="K301" s="44" t="s">
        <v>9034</v>
      </c>
      <c r="L301" s="14" t="s">
        <v>11713</v>
      </c>
      <c r="M301" s="14"/>
    </row>
    <row r="302" spans="1:13" ht="24.75" customHeight="1">
      <c r="A302" s="14">
        <v>300</v>
      </c>
      <c r="B302" s="14" t="s">
        <v>11427</v>
      </c>
      <c r="C302" s="14"/>
      <c r="D302" s="14" t="s">
        <v>1162</v>
      </c>
      <c r="E302" s="14">
        <v>1</v>
      </c>
      <c r="F302" s="15"/>
      <c r="G302" s="14"/>
      <c r="H302" s="14"/>
      <c r="I302" s="15">
        <v>800000</v>
      </c>
      <c r="J302" s="14" t="s">
        <v>4935</v>
      </c>
      <c r="K302" s="44" t="s">
        <v>9034</v>
      </c>
      <c r="L302" s="14"/>
      <c r="M302" s="14"/>
    </row>
    <row r="303" spans="1:13" ht="63">
      <c r="A303" s="14">
        <v>301</v>
      </c>
      <c r="B303" s="14" t="s">
        <v>11428</v>
      </c>
      <c r="C303" s="14" t="s">
        <v>11429</v>
      </c>
      <c r="D303" s="14" t="s">
        <v>1162</v>
      </c>
      <c r="E303" s="14">
        <v>1</v>
      </c>
      <c r="F303" s="15">
        <v>1030</v>
      </c>
      <c r="G303" s="14">
        <v>228</v>
      </c>
      <c r="H303" s="14" t="s">
        <v>8087</v>
      </c>
      <c r="I303" s="15">
        <v>0</v>
      </c>
      <c r="J303" s="14" t="s">
        <v>12129</v>
      </c>
      <c r="K303" s="44" t="s">
        <v>9034</v>
      </c>
      <c r="L303" s="14" t="s">
        <v>11462</v>
      </c>
      <c r="M303" s="14"/>
    </row>
    <row r="304" spans="1:13" ht="47.25">
      <c r="A304" s="14">
        <v>302</v>
      </c>
      <c r="B304" s="14" t="s">
        <v>11430</v>
      </c>
      <c r="C304" s="14" t="s">
        <v>11431</v>
      </c>
      <c r="D304" s="14" t="s">
        <v>9193</v>
      </c>
      <c r="E304" s="14">
        <v>1</v>
      </c>
      <c r="F304" s="15">
        <v>1000</v>
      </c>
      <c r="G304" s="14">
        <v>412</v>
      </c>
      <c r="H304" s="14" t="s">
        <v>2161</v>
      </c>
      <c r="I304" s="15">
        <v>0</v>
      </c>
      <c r="J304" s="14" t="s">
        <v>70</v>
      </c>
      <c r="K304" s="44" t="s">
        <v>9034</v>
      </c>
      <c r="L304" s="14" t="s">
        <v>8398</v>
      </c>
      <c r="M304" s="14"/>
    </row>
    <row r="305" spans="1:14" ht="47.25">
      <c r="A305" s="14">
        <v>303</v>
      </c>
      <c r="B305" s="14" t="s">
        <v>11432</v>
      </c>
      <c r="C305" s="14" t="s">
        <v>11433</v>
      </c>
      <c r="D305" s="14" t="s">
        <v>1187</v>
      </c>
      <c r="E305" s="14">
        <v>1</v>
      </c>
      <c r="F305" s="15">
        <v>550</v>
      </c>
      <c r="G305" s="14">
        <v>136</v>
      </c>
      <c r="H305" s="14" t="s">
        <v>8087</v>
      </c>
      <c r="I305" s="15">
        <v>0</v>
      </c>
      <c r="J305" s="14" t="s">
        <v>12129</v>
      </c>
      <c r="K305" s="44" t="s">
        <v>9034</v>
      </c>
      <c r="L305" s="14" t="s">
        <v>11462</v>
      </c>
      <c r="M305" s="14"/>
    </row>
    <row r="306" spans="1:14" ht="110.25">
      <c r="A306" s="14">
        <v>304</v>
      </c>
      <c r="B306" s="14" t="s">
        <v>11434</v>
      </c>
      <c r="C306" s="14" t="s">
        <v>8813</v>
      </c>
      <c r="D306" s="14" t="s">
        <v>1162</v>
      </c>
      <c r="E306" s="14">
        <v>1</v>
      </c>
      <c r="F306" s="15">
        <v>1500</v>
      </c>
      <c r="G306" s="14">
        <v>432</v>
      </c>
      <c r="H306" s="14" t="s">
        <v>8087</v>
      </c>
      <c r="I306" s="15">
        <v>0</v>
      </c>
      <c r="J306" s="14" t="s">
        <v>4978</v>
      </c>
      <c r="K306" s="44" t="s">
        <v>9034</v>
      </c>
      <c r="L306" s="14" t="s">
        <v>2267</v>
      </c>
      <c r="M306" s="14"/>
    </row>
    <row r="307" spans="1:14" ht="47.25">
      <c r="A307" s="14">
        <v>305</v>
      </c>
      <c r="B307" s="14" t="s">
        <v>8814</v>
      </c>
      <c r="C307" s="14" t="s">
        <v>8815</v>
      </c>
      <c r="D307" s="14" t="s">
        <v>1187</v>
      </c>
      <c r="E307" s="14">
        <v>1</v>
      </c>
      <c r="F307" s="15">
        <v>700</v>
      </c>
      <c r="G307" s="14">
        <v>320</v>
      </c>
      <c r="H307" s="14" t="s">
        <v>8087</v>
      </c>
      <c r="I307" s="15">
        <v>53000</v>
      </c>
      <c r="J307" s="14" t="s">
        <v>70</v>
      </c>
      <c r="K307" s="44" t="s">
        <v>9034</v>
      </c>
      <c r="L307" s="14" t="s">
        <v>2191</v>
      </c>
      <c r="M307" s="14"/>
    </row>
    <row r="308" spans="1:14" ht="47.25">
      <c r="A308" s="14">
        <v>306</v>
      </c>
      <c r="B308" s="14" t="s">
        <v>8816</v>
      </c>
      <c r="C308" s="14" t="s">
        <v>9299</v>
      </c>
      <c r="D308" s="14" t="s">
        <v>1187</v>
      </c>
      <c r="E308" s="14">
        <v>1</v>
      </c>
      <c r="F308" s="15">
        <v>500</v>
      </c>
      <c r="G308" s="14">
        <v>212</v>
      </c>
      <c r="H308" s="14" t="s">
        <v>8087</v>
      </c>
      <c r="I308" s="15">
        <v>37000</v>
      </c>
      <c r="J308" s="14" t="s">
        <v>4978</v>
      </c>
      <c r="K308" s="44" t="s">
        <v>9034</v>
      </c>
      <c r="L308" s="14" t="s">
        <v>2191</v>
      </c>
      <c r="M308" s="14"/>
    </row>
    <row r="309" spans="1:14" ht="47.25">
      <c r="A309" s="14">
        <v>307</v>
      </c>
      <c r="B309" s="14" t="s">
        <v>9300</v>
      </c>
      <c r="C309" s="14" t="s">
        <v>9301</v>
      </c>
      <c r="D309" s="14" t="s">
        <v>9193</v>
      </c>
      <c r="E309" s="14">
        <v>1</v>
      </c>
      <c r="F309" s="15">
        <v>1000</v>
      </c>
      <c r="G309" s="14">
        <v>356</v>
      </c>
      <c r="H309" s="14" t="s">
        <v>8087</v>
      </c>
      <c r="I309" s="15">
        <v>0</v>
      </c>
      <c r="J309" s="14" t="s">
        <v>60</v>
      </c>
      <c r="K309" s="44" t="s">
        <v>9034</v>
      </c>
      <c r="L309" s="14" t="s">
        <v>11713</v>
      </c>
      <c r="M309" s="14"/>
    </row>
    <row r="310" spans="1:14" ht="31.5">
      <c r="A310" s="14">
        <v>308</v>
      </c>
      <c r="B310" s="14" t="s">
        <v>9302</v>
      </c>
      <c r="C310" s="14" t="s">
        <v>9303</v>
      </c>
      <c r="D310" s="14" t="s">
        <v>4473</v>
      </c>
      <c r="E310" s="14">
        <v>1</v>
      </c>
      <c r="F310" s="15">
        <v>1000</v>
      </c>
      <c r="G310" s="14">
        <v>671</v>
      </c>
      <c r="H310" s="14" t="s">
        <v>8087</v>
      </c>
      <c r="I310" s="15">
        <v>0</v>
      </c>
      <c r="J310" s="14" t="s">
        <v>60</v>
      </c>
      <c r="K310" s="44" t="s">
        <v>9034</v>
      </c>
      <c r="L310" s="14" t="s">
        <v>11713</v>
      </c>
      <c r="M310" s="14"/>
    </row>
    <row r="311" spans="1:14" ht="31.5">
      <c r="A311" s="14">
        <v>309</v>
      </c>
      <c r="B311" s="14" t="s">
        <v>9304</v>
      </c>
      <c r="C311" s="14" t="s">
        <v>9303</v>
      </c>
      <c r="D311" s="14" t="s">
        <v>4473</v>
      </c>
      <c r="E311" s="14">
        <v>1</v>
      </c>
      <c r="F311" s="15">
        <v>1000</v>
      </c>
      <c r="G311" s="14">
        <v>403</v>
      </c>
      <c r="H311" s="14" t="s">
        <v>8087</v>
      </c>
      <c r="I311" s="15">
        <v>0</v>
      </c>
      <c r="J311" s="14" t="s">
        <v>60</v>
      </c>
      <c r="K311" s="44" t="s">
        <v>9034</v>
      </c>
      <c r="L311" s="14" t="s">
        <v>11713</v>
      </c>
      <c r="M311" s="14"/>
    </row>
    <row r="312" spans="1:14" ht="31.5">
      <c r="A312" s="14">
        <v>310</v>
      </c>
      <c r="B312" s="14" t="s">
        <v>9305</v>
      </c>
      <c r="C312" s="14" t="s">
        <v>9303</v>
      </c>
      <c r="D312" s="14" t="s">
        <v>4473</v>
      </c>
      <c r="E312" s="14">
        <v>1</v>
      </c>
      <c r="F312" s="15">
        <v>1000</v>
      </c>
      <c r="G312" s="14">
        <v>640</v>
      </c>
      <c r="H312" s="14" t="s">
        <v>8087</v>
      </c>
      <c r="I312" s="15">
        <v>0</v>
      </c>
      <c r="J312" s="14" t="s">
        <v>60</v>
      </c>
      <c r="K312" s="44" t="s">
        <v>9034</v>
      </c>
      <c r="L312" s="14" t="s">
        <v>11713</v>
      </c>
      <c r="M312" s="14"/>
    </row>
    <row r="313" spans="1:14" ht="78.75">
      <c r="A313" s="14">
        <v>311</v>
      </c>
      <c r="B313" s="14" t="s">
        <v>7172</v>
      </c>
      <c r="C313" s="14" t="s">
        <v>7173</v>
      </c>
      <c r="D313" s="14" t="s">
        <v>9193</v>
      </c>
      <c r="E313" s="14">
        <v>1</v>
      </c>
      <c r="F313" s="15">
        <v>1000</v>
      </c>
      <c r="G313" s="14">
        <v>660</v>
      </c>
      <c r="H313" s="14" t="s">
        <v>2161</v>
      </c>
      <c r="I313" s="15">
        <v>0</v>
      </c>
      <c r="J313" s="14" t="s">
        <v>4978</v>
      </c>
      <c r="K313" s="44" t="s">
        <v>9034</v>
      </c>
      <c r="L313" s="14" t="s">
        <v>2267</v>
      </c>
      <c r="M313" s="14"/>
    </row>
    <row r="314" spans="1:14" ht="63">
      <c r="A314" s="14">
        <v>312</v>
      </c>
      <c r="B314" s="14" t="s">
        <v>8222</v>
      </c>
      <c r="C314" s="14" t="s">
        <v>8223</v>
      </c>
      <c r="D314" s="14" t="s">
        <v>1421</v>
      </c>
      <c r="E314" s="14">
        <v>1</v>
      </c>
      <c r="F314" s="15">
        <v>1070</v>
      </c>
      <c r="G314" s="14">
        <v>214</v>
      </c>
      <c r="H314" s="14" t="s">
        <v>3703</v>
      </c>
      <c r="I314" s="15">
        <v>0</v>
      </c>
      <c r="J314" s="14" t="s">
        <v>4978</v>
      </c>
      <c r="K314" s="44" t="s">
        <v>9034</v>
      </c>
      <c r="L314" s="14" t="s">
        <v>8224</v>
      </c>
      <c r="M314" s="14"/>
    </row>
    <row r="315" spans="1:14" ht="63">
      <c r="A315" s="14">
        <v>313</v>
      </c>
      <c r="B315" s="14" t="s">
        <v>8225</v>
      </c>
      <c r="C315" s="14" t="s">
        <v>7167</v>
      </c>
      <c r="D315" s="14" t="s">
        <v>4473</v>
      </c>
      <c r="E315" s="14">
        <v>1</v>
      </c>
      <c r="F315" s="15">
        <v>1000</v>
      </c>
      <c r="G315" s="14">
        <v>604</v>
      </c>
      <c r="H315" s="14" t="s">
        <v>2161</v>
      </c>
      <c r="I315" s="15">
        <v>0</v>
      </c>
      <c r="J315" s="14" t="s">
        <v>70</v>
      </c>
      <c r="K315" s="44" t="s">
        <v>9034</v>
      </c>
      <c r="L315" s="14" t="s">
        <v>11608</v>
      </c>
      <c r="M315" s="14"/>
    </row>
    <row r="316" spans="1:14" ht="63">
      <c r="A316" s="14">
        <v>314</v>
      </c>
      <c r="B316" s="14" t="s">
        <v>7158</v>
      </c>
      <c r="C316" s="14" t="s">
        <v>7167</v>
      </c>
      <c r="D316" s="14" t="s">
        <v>4473</v>
      </c>
      <c r="E316" s="14">
        <v>1</v>
      </c>
      <c r="F316" s="15">
        <v>1000</v>
      </c>
      <c r="G316" s="37">
        <v>1364</v>
      </c>
      <c r="H316" s="14" t="s">
        <v>2161</v>
      </c>
      <c r="I316" s="15">
        <v>0</v>
      </c>
      <c r="J316" s="14" t="s">
        <v>70</v>
      </c>
      <c r="K316" s="44" t="s">
        <v>9034</v>
      </c>
      <c r="L316" s="14" t="s">
        <v>11608</v>
      </c>
      <c r="M316" s="14"/>
    </row>
    <row r="317" spans="1:14" ht="63">
      <c r="A317" s="14">
        <v>315</v>
      </c>
      <c r="B317" s="14" t="s">
        <v>7159</v>
      </c>
      <c r="C317" s="14" t="s">
        <v>7167</v>
      </c>
      <c r="D317" s="14" t="s">
        <v>4473</v>
      </c>
      <c r="E317" s="14">
        <v>1</v>
      </c>
      <c r="F317" s="15">
        <v>1000</v>
      </c>
      <c r="G317" s="14">
        <v>760</v>
      </c>
      <c r="H317" s="14" t="s">
        <v>2161</v>
      </c>
      <c r="I317" s="15">
        <v>0</v>
      </c>
      <c r="J317" s="14" t="s">
        <v>70</v>
      </c>
      <c r="K317" s="44" t="s">
        <v>9034</v>
      </c>
      <c r="L317" s="14" t="s">
        <v>11608</v>
      </c>
      <c r="M317" s="14"/>
    </row>
    <row r="318" spans="1:14" ht="63">
      <c r="A318" s="14">
        <v>316</v>
      </c>
      <c r="B318" s="14" t="s">
        <v>7160</v>
      </c>
      <c r="C318" s="14" t="s">
        <v>7167</v>
      </c>
      <c r="D318" s="14" t="s">
        <v>4473</v>
      </c>
      <c r="E318" s="14">
        <v>1</v>
      </c>
      <c r="F318" s="15">
        <v>1000</v>
      </c>
      <c r="G318" s="37">
        <v>1167</v>
      </c>
      <c r="H318" s="14" t="s">
        <v>2161</v>
      </c>
      <c r="I318" s="15">
        <v>0</v>
      </c>
      <c r="J318" s="14" t="s">
        <v>70</v>
      </c>
      <c r="K318" s="44" t="s">
        <v>9034</v>
      </c>
      <c r="L318" s="14" t="s">
        <v>11608</v>
      </c>
      <c r="M318" s="14"/>
    </row>
    <row r="319" spans="1:14" ht="63">
      <c r="A319" s="14">
        <v>317</v>
      </c>
      <c r="B319" s="14" t="s">
        <v>7161</v>
      </c>
      <c r="C319" s="14" t="s">
        <v>7167</v>
      </c>
      <c r="D319" s="14" t="s">
        <v>4473</v>
      </c>
      <c r="E319" s="14">
        <v>1</v>
      </c>
      <c r="F319" s="15">
        <v>1000</v>
      </c>
      <c r="G319" s="37">
        <v>1020</v>
      </c>
      <c r="H319" s="14" t="s">
        <v>2161</v>
      </c>
      <c r="I319" s="15">
        <v>0</v>
      </c>
      <c r="J319" s="14" t="s">
        <v>70</v>
      </c>
      <c r="K319" s="44" t="s">
        <v>9034</v>
      </c>
      <c r="L319" s="14" t="s">
        <v>11608</v>
      </c>
      <c r="M319" s="14"/>
      <c r="N319" s="22" t="e">
        <f>SUM(#REF!)</f>
        <v>#REF!</v>
      </c>
    </row>
    <row r="320" spans="1:14" ht="63">
      <c r="A320" s="14">
        <v>318</v>
      </c>
      <c r="B320" s="14" t="s">
        <v>7162</v>
      </c>
      <c r="C320" s="14" t="s">
        <v>7167</v>
      </c>
      <c r="D320" s="14" t="s">
        <v>4473</v>
      </c>
      <c r="E320" s="14">
        <v>1</v>
      </c>
      <c r="F320" s="15">
        <v>1030</v>
      </c>
      <c r="G320" s="37">
        <v>604</v>
      </c>
      <c r="H320" s="14" t="s">
        <v>2161</v>
      </c>
      <c r="I320" s="15">
        <v>0</v>
      </c>
      <c r="J320" s="14" t="s">
        <v>70</v>
      </c>
      <c r="K320" s="44" t="s">
        <v>9034</v>
      </c>
      <c r="L320" s="14" t="s">
        <v>11608</v>
      </c>
      <c r="M320" s="14" t="s">
        <v>7163</v>
      </c>
    </row>
    <row r="321" spans="1:13" ht="63">
      <c r="A321" s="14">
        <v>319</v>
      </c>
      <c r="B321" s="14" t="s">
        <v>6098</v>
      </c>
      <c r="C321" s="14" t="s">
        <v>7167</v>
      </c>
      <c r="D321" s="14" t="s">
        <v>4473</v>
      </c>
      <c r="E321" s="14">
        <v>1</v>
      </c>
      <c r="F321" s="15">
        <v>1000</v>
      </c>
      <c r="G321" s="37">
        <v>864</v>
      </c>
      <c r="H321" s="14" t="s">
        <v>2161</v>
      </c>
      <c r="I321" s="15">
        <v>0</v>
      </c>
      <c r="J321" s="14" t="s">
        <v>70</v>
      </c>
      <c r="K321" s="44" t="s">
        <v>9034</v>
      </c>
      <c r="L321" s="14" t="s">
        <v>11608</v>
      </c>
      <c r="M321" s="14"/>
    </row>
    <row r="322" spans="1:13" ht="63">
      <c r="A322" s="14">
        <v>320</v>
      </c>
      <c r="B322" s="14" t="s">
        <v>6099</v>
      </c>
      <c r="C322" s="14" t="s">
        <v>7167</v>
      </c>
      <c r="D322" s="14" t="s">
        <v>4473</v>
      </c>
      <c r="E322" s="14">
        <v>1</v>
      </c>
      <c r="F322" s="15">
        <v>1000</v>
      </c>
      <c r="G322" s="37">
        <v>535</v>
      </c>
      <c r="H322" s="14" t="s">
        <v>2161</v>
      </c>
      <c r="I322" s="15">
        <v>0</v>
      </c>
      <c r="J322" s="14" t="s">
        <v>70</v>
      </c>
      <c r="K322" s="44" t="s">
        <v>9034</v>
      </c>
      <c r="L322" s="14" t="s">
        <v>11608</v>
      </c>
      <c r="M322" s="14"/>
    </row>
    <row r="323" spans="1:13" ht="63">
      <c r="A323" s="14">
        <v>321</v>
      </c>
      <c r="B323" s="104" t="s">
        <v>6103</v>
      </c>
      <c r="C323" s="104" t="s">
        <v>7167</v>
      </c>
      <c r="D323" s="104" t="s">
        <v>4473</v>
      </c>
      <c r="E323" s="104">
        <v>1</v>
      </c>
      <c r="F323" s="62">
        <v>1030</v>
      </c>
      <c r="G323" s="115">
        <v>748</v>
      </c>
      <c r="H323" s="104" t="s">
        <v>2161</v>
      </c>
      <c r="I323" s="62">
        <v>0</v>
      </c>
      <c r="J323" s="104" t="s">
        <v>70</v>
      </c>
      <c r="K323" s="44" t="s">
        <v>9034</v>
      </c>
      <c r="L323" s="104" t="s">
        <v>11608</v>
      </c>
      <c r="M323" s="14"/>
    </row>
    <row r="324" spans="1:13" ht="63">
      <c r="A324" s="14">
        <v>322</v>
      </c>
      <c r="B324" s="104" t="s">
        <v>6104</v>
      </c>
      <c r="C324" s="104" t="s">
        <v>7167</v>
      </c>
      <c r="D324" s="104" t="s">
        <v>4473</v>
      </c>
      <c r="E324" s="104">
        <v>1</v>
      </c>
      <c r="F324" s="62">
        <v>1030</v>
      </c>
      <c r="G324" s="115">
        <v>928</v>
      </c>
      <c r="H324" s="104" t="s">
        <v>2161</v>
      </c>
      <c r="I324" s="62">
        <v>0</v>
      </c>
      <c r="J324" s="104" t="s">
        <v>70</v>
      </c>
      <c r="K324" s="44" t="s">
        <v>9034</v>
      </c>
      <c r="L324" s="104" t="s">
        <v>11608</v>
      </c>
      <c r="M324" s="14"/>
    </row>
    <row r="325" spans="1:13" ht="63">
      <c r="A325" s="14">
        <v>323</v>
      </c>
      <c r="B325" s="104" t="s">
        <v>6105</v>
      </c>
      <c r="C325" s="104" t="s">
        <v>7167</v>
      </c>
      <c r="D325" s="104" t="s">
        <v>4473</v>
      </c>
      <c r="E325" s="104">
        <v>1</v>
      </c>
      <c r="F325" s="62">
        <v>1000</v>
      </c>
      <c r="G325" s="115">
        <v>727</v>
      </c>
      <c r="H325" s="104" t="s">
        <v>2161</v>
      </c>
      <c r="I325" s="62">
        <v>0</v>
      </c>
      <c r="J325" s="104" t="s">
        <v>70</v>
      </c>
      <c r="K325" s="44" t="s">
        <v>9034</v>
      </c>
      <c r="L325" s="104" t="s">
        <v>11608</v>
      </c>
      <c r="M325" s="14"/>
    </row>
    <row r="326" spans="1:13" ht="63">
      <c r="A326" s="14">
        <v>324</v>
      </c>
      <c r="B326" s="104" t="s">
        <v>5021</v>
      </c>
      <c r="C326" s="104" t="s">
        <v>7167</v>
      </c>
      <c r="D326" s="104" t="s">
        <v>4473</v>
      </c>
      <c r="E326" s="104">
        <v>1</v>
      </c>
      <c r="F326" s="62">
        <v>1000</v>
      </c>
      <c r="G326" s="115">
        <v>800</v>
      </c>
      <c r="H326" s="104" t="s">
        <v>2161</v>
      </c>
      <c r="I326" s="62">
        <v>0</v>
      </c>
      <c r="J326" s="104" t="s">
        <v>70</v>
      </c>
      <c r="K326" s="44" t="s">
        <v>9034</v>
      </c>
      <c r="L326" s="104" t="s">
        <v>11608</v>
      </c>
      <c r="M326" s="14"/>
    </row>
    <row r="327" spans="1:13" ht="42.75" customHeight="1">
      <c r="A327" s="14">
        <v>325</v>
      </c>
      <c r="B327" s="14" t="s">
        <v>5022</v>
      </c>
      <c r="C327" s="14"/>
      <c r="D327" s="14" t="s">
        <v>1162</v>
      </c>
      <c r="E327" s="14">
        <v>1</v>
      </c>
      <c r="F327" s="15">
        <v>1000</v>
      </c>
      <c r="G327" s="47">
        <v>88</v>
      </c>
      <c r="H327" s="14" t="s">
        <v>3703</v>
      </c>
      <c r="I327" s="15">
        <v>0</v>
      </c>
      <c r="J327" s="14" t="s">
        <v>60</v>
      </c>
      <c r="K327" s="44" t="s">
        <v>9034</v>
      </c>
      <c r="L327" s="14" t="s">
        <v>11462</v>
      </c>
      <c r="M327" s="14"/>
    </row>
    <row r="328" spans="1:13" ht="38.25" customHeight="1">
      <c r="A328" s="14">
        <v>326</v>
      </c>
      <c r="B328" s="14" t="s">
        <v>5023</v>
      </c>
      <c r="C328" s="14"/>
      <c r="D328" s="14" t="s">
        <v>1162</v>
      </c>
      <c r="E328" s="14">
        <v>1</v>
      </c>
      <c r="F328" s="15">
        <v>3000</v>
      </c>
      <c r="G328" s="47">
        <v>468</v>
      </c>
      <c r="H328" s="14" t="s">
        <v>3703</v>
      </c>
      <c r="I328" s="15">
        <v>0</v>
      </c>
      <c r="J328" s="14" t="s">
        <v>60</v>
      </c>
      <c r="K328" s="44" t="s">
        <v>9034</v>
      </c>
      <c r="L328" s="14" t="s">
        <v>11462</v>
      </c>
      <c r="M328" s="14"/>
    </row>
    <row r="329" spans="1:13" ht="40.5" customHeight="1">
      <c r="A329" s="14">
        <v>327</v>
      </c>
      <c r="B329" s="14" t="s">
        <v>6106</v>
      </c>
      <c r="C329" s="14"/>
      <c r="D329" s="14" t="s">
        <v>1162</v>
      </c>
      <c r="E329" s="14">
        <v>1</v>
      </c>
      <c r="F329" s="15">
        <v>1000</v>
      </c>
      <c r="G329" s="47">
        <v>480</v>
      </c>
      <c r="H329" s="14" t="s">
        <v>3703</v>
      </c>
      <c r="I329" s="15">
        <v>0</v>
      </c>
      <c r="J329" s="14" t="s">
        <v>60</v>
      </c>
      <c r="K329" s="44" t="s">
        <v>9034</v>
      </c>
      <c r="L329" s="14" t="s">
        <v>11462</v>
      </c>
      <c r="M329" s="14"/>
    </row>
    <row r="330" spans="1:13" ht="38.25" customHeight="1">
      <c r="A330" s="14">
        <v>328</v>
      </c>
      <c r="B330" s="14" t="s">
        <v>6107</v>
      </c>
      <c r="C330" s="14"/>
      <c r="D330" s="14" t="s">
        <v>1162</v>
      </c>
      <c r="E330" s="14">
        <v>1</v>
      </c>
      <c r="F330" s="15">
        <v>1000</v>
      </c>
      <c r="G330" s="47">
        <v>80</v>
      </c>
      <c r="H330" s="14" t="s">
        <v>6108</v>
      </c>
      <c r="I330" s="15">
        <v>0</v>
      </c>
      <c r="J330" s="14" t="s">
        <v>60</v>
      </c>
      <c r="K330" s="44" t="s">
        <v>9034</v>
      </c>
      <c r="L330" s="14" t="s">
        <v>11462</v>
      </c>
      <c r="M330" s="14"/>
    </row>
    <row r="331" spans="1:13" ht="47.25">
      <c r="A331" s="14">
        <v>329</v>
      </c>
      <c r="B331" s="14" t="s">
        <v>6109</v>
      </c>
      <c r="C331" s="14" t="s">
        <v>6110</v>
      </c>
      <c r="D331" s="14" t="s">
        <v>1162</v>
      </c>
      <c r="E331" s="14">
        <v>1</v>
      </c>
      <c r="F331" s="15">
        <v>300</v>
      </c>
      <c r="G331" s="47">
        <v>580</v>
      </c>
      <c r="H331" s="14" t="s">
        <v>2161</v>
      </c>
      <c r="I331" s="15">
        <v>0</v>
      </c>
      <c r="J331" s="14" t="s">
        <v>60</v>
      </c>
      <c r="K331" s="44" t="s">
        <v>9034</v>
      </c>
      <c r="L331" s="14" t="s">
        <v>7763</v>
      </c>
      <c r="M331" s="14"/>
    </row>
    <row r="332" spans="1:13" ht="78.75">
      <c r="A332" s="14">
        <v>330</v>
      </c>
      <c r="B332" s="14" t="s">
        <v>6111</v>
      </c>
      <c r="C332" s="14" t="s">
        <v>6112</v>
      </c>
      <c r="D332" s="14" t="s">
        <v>1162</v>
      </c>
      <c r="E332" s="14">
        <v>1</v>
      </c>
      <c r="F332" s="15">
        <v>500</v>
      </c>
      <c r="G332" s="47">
        <v>700</v>
      </c>
      <c r="H332" s="14" t="s">
        <v>2161</v>
      </c>
      <c r="I332" s="15">
        <v>0</v>
      </c>
      <c r="J332" s="14" t="s">
        <v>4978</v>
      </c>
      <c r="K332" s="44" t="s">
        <v>9034</v>
      </c>
      <c r="L332" s="14" t="s">
        <v>7182</v>
      </c>
      <c r="M332" s="14"/>
    </row>
    <row r="333" spans="1:13" ht="45.75" customHeight="1">
      <c r="A333" s="14">
        <v>331</v>
      </c>
      <c r="B333" s="14" t="s">
        <v>6113</v>
      </c>
      <c r="C333" s="14"/>
      <c r="D333" s="14" t="s">
        <v>4473</v>
      </c>
      <c r="E333" s="14">
        <v>1</v>
      </c>
      <c r="F333" s="15">
        <v>2000</v>
      </c>
      <c r="G333" s="47">
        <v>856</v>
      </c>
      <c r="H333" s="14" t="s">
        <v>2161</v>
      </c>
      <c r="I333" s="15">
        <v>0</v>
      </c>
      <c r="J333" s="14" t="s">
        <v>1193</v>
      </c>
      <c r="K333" s="44" t="s">
        <v>9034</v>
      </c>
      <c r="L333" s="14" t="s">
        <v>11462</v>
      </c>
      <c r="M333" s="14"/>
    </row>
    <row r="334" spans="1:13" ht="47.25">
      <c r="A334" s="14">
        <v>332</v>
      </c>
      <c r="B334" s="14" t="s">
        <v>6114</v>
      </c>
      <c r="C334" s="14" t="s">
        <v>9195</v>
      </c>
      <c r="D334" s="14"/>
      <c r="E334" s="14">
        <v>1</v>
      </c>
      <c r="F334" s="15">
        <v>4000</v>
      </c>
      <c r="G334" s="47">
        <v>168</v>
      </c>
      <c r="H334" s="14" t="s">
        <v>2161</v>
      </c>
      <c r="I334" s="15">
        <v>33000</v>
      </c>
      <c r="J334" s="14" t="s">
        <v>7345</v>
      </c>
      <c r="K334" s="44" t="s">
        <v>9034</v>
      </c>
      <c r="L334" s="14" t="s">
        <v>10513</v>
      </c>
      <c r="M334" s="14"/>
    </row>
    <row r="335" spans="1:13" ht="31.5">
      <c r="A335" s="14">
        <v>333</v>
      </c>
      <c r="B335" s="14" t="s">
        <v>6115</v>
      </c>
      <c r="C335" s="14" t="s">
        <v>9454</v>
      </c>
      <c r="D335" s="14"/>
      <c r="E335" s="14">
        <v>1</v>
      </c>
      <c r="F335" s="15">
        <v>510</v>
      </c>
      <c r="G335" s="47">
        <v>904</v>
      </c>
      <c r="H335" s="14" t="s">
        <v>2161</v>
      </c>
      <c r="I335" s="15">
        <v>187000</v>
      </c>
      <c r="J335" s="14" t="s">
        <v>7407</v>
      </c>
      <c r="K335" s="44" t="s">
        <v>9034</v>
      </c>
      <c r="L335" s="14" t="s">
        <v>2267</v>
      </c>
      <c r="M335" s="14"/>
    </row>
    <row r="336" spans="1:13" ht="47.25" customHeight="1">
      <c r="A336" s="14">
        <v>334</v>
      </c>
      <c r="B336" s="14" t="s">
        <v>6116</v>
      </c>
      <c r="C336" s="14"/>
      <c r="D336" s="14" t="s">
        <v>4473</v>
      </c>
      <c r="E336" s="14">
        <v>1</v>
      </c>
      <c r="F336" s="15">
        <v>1000</v>
      </c>
      <c r="G336" s="47">
        <v>308</v>
      </c>
      <c r="H336" s="14" t="s">
        <v>2161</v>
      </c>
      <c r="I336" s="15">
        <v>0</v>
      </c>
      <c r="J336" s="14" t="s">
        <v>4978</v>
      </c>
      <c r="K336" s="44" t="s">
        <v>9034</v>
      </c>
      <c r="L336" s="14" t="s">
        <v>11713</v>
      </c>
      <c r="M336" s="14"/>
    </row>
    <row r="337" spans="1:13" ht="78.75">
      <c r="A337" s="14">
        <v>335</v>
      </c>
      <c r="B337" s="14" t="s">
        <v>6117</v>
      </c>
      <c r="C337" s="14" t="s">
        <v>7230</v>
      </c>
      <c r="D337" s="14" t="s">
        <v>1162</v>
      </c>
      <c r="E337" s="14">
        <v>1</v>
      </c>
      <c r="F337" s="15">
        <v>2000</v>
      </c>
      <c r="G337" s="47">
        <v>720</v>
      </c>
      <c r="H337" s="14" t="s">
        <v>8087</v>
      </c>
      <c r="I337" s="15">
        <v>0</v>
      </c>
      <c r="J337" s="14" t="s">
        <v>1193</v>
      </c>
      <c r="K337" s="44" t="s">
        <v>9034</v>
      </c>
      <c r="L337" s="14" t="s">
        <v>7182</v>
      </c>
      <c r="M337" s="14"/>
    </row>
    <row r="338" spans="1:13" ht="94.5">
      <c r="A338" s="14">
        <v>336</v>
      </c>
      <c r="B338" s="14" t="s">
        <v>7231</v>
      </c>
      <c r="C338" s="14" t="s">
        <v>7232</v>
      </c>
      <c r="D338" s="14" t="s">
        <v>4473</v>
      </c>
      <c r="E338" s="14">
        <v>1</v>
      </c>
      <c r="F338" s="15">
        <v>1000</v>
      </c>
      <c r="G338" s="47">
        <v>208</v>
      </c>
      <c r="H338" s="14" t="s">
        <v>8087</v>
      </c>
      <c r="I338" s="15">
        <v>0</v>
      </c>
      <c r="J338" s="14" t="s">
        <v>60</v>
      </c>
      <c r="K338" s="44" t="s">
        <v>9034</v>
      </c>
      <c r="L338" s="14" t="s">
        <v>11713</v>
      </c>
      <c r="M338" s="14"/>
    </row>
    <row r="339" spans="1:13" ht="47.25">
      <c r="A339" s="14">
        <v>337</v>
      </c>
      <c r="B339" s="14" t="s">
        <v>7233</v>
      </c>
      <c r="C339" s="14" t="s">
        <v>7234</v>
      </c>
      <c r="D339" s="14" t="s">
        <v>4473</v>
      </c>
      <c r="E339" s="14">
        <v>1</v>
      </c>
      <c r="F339" s="15">
        <v>1000</v>
      </c>
      <c r="G339" s="47">
        <v>408</v>
      </c>
      <c r="H339" s="14" t="s">
        <v>8087</v>
      </c>
      <c r="I339" s="15">
        <v>0</v>
      </c>
      <c r="J339" s="14" t="s">
        <v>70</v>
      </c>
      <c r="K339" s="44" t="s">
        <v>9034</v>
      </c>
      <c r="L339" s="14" t="s">
        <v>9471</v>
      </c>
      <c r="M339" s="14"/>
    </row>
    <row r="340" spans="1:13" ht="31.5">
      <c r="A340" s="14">
        <v>338</v>
      </c>
      <c r="B340" s="14" t="s">
        <v>7235</v>
      </c>
      <c r="C340" s="14" t="s">
        <v>7236</v>
      </c>
      <c r="D340" s="14" t="s">
        <v>1187</v>
      </c>
      <c r="E340" s="14">
        <v>1</v>
      </c>
      <c r="F340" s="15">
        <v>500</v>
      </c>
      <c r="G340" s="47">
        <v>216</v>
      </c>
      <c r="H340" s="14" t="s">
        <v>8087</v>
      </c>
      <c r="I340" s="15">
        <v>38000</v>
      </c>
      <c r="J340" s="14" t="s">
        <v>60</v>
      </c>
      <c r="K340" s="44" t="s">
        <v>9034</v>
      </c>
      <c r="L340" s="14" t="s">
        <v>2191</v>
      </c>
      <c r="M340" s="14"/>
    </row>
    <row r="341" spans="1:13" ht="63">
      <c r="A341" s="14">
        <v>339</v>
      </c>
      <c r="B341" s="14" t="s">
        <v>7237</v>
      </c>
      <c r="C341" s="14" t="s">
        <v>7238</v>
      </c>
      <c r="D341" s="14" t="s">
        <v>1162</v>
      </c>
      <c r="E341" s="14" t="s">
        <v>8163</v>
      </c>
      <c r="F341" s="15">
        <v>500</v>
      </c>
      <c r="G341" s="47">
        <v>236</v>
      </c>
      <c r="H341" s="14" t="s">
        <v>8087</v>
      </c>
      <c r="I341" s="15">
        <v>0</v>
      </c>
      <c r="J341" s="14" t="s">
        <v>4935</v>
      </c>
      <c r="K341" s="44" t="s">
        <v>9034</v>
      </c>
      <c r="L341" s="14" t="s">
        <v>7226</v>
      </c>
      <c r="M341" s="14"/>
    </row>
    <row r="342" spans="1:13" ht="63">
      <c r="A342" s="14">
        <v>340</v>
      </c>
      <c r="B342" s="14" t="s">
        <v>7227</v>
      </c>
      <c r="C342" s="14" t="s">
        <v>10510</v>
      </c>
      <c r="D342" s="14" t="s">
        <v>1187</v>
      </c>
      <c r="E342" s="14">
        <v>1</v>
      </c>
      <c r="F342" s="15">
        <v>500</v>
      </c>
      <c r="G342" s="47">
        <v>480</v>
      </c>
      <c r="H342" s="14" t="s">
        <v>8087</v>
      </c>
      <c r="I342" s="15">
        <v>76000</v>
      </c>
      <c r="J342" s="14" t="s">
        <v>7407</v>
      </c>
      <c r="K342" s="44" t="s">
        <v>9034</v>
      </c>
      <c r="L342" s="14" t="s">
        <v>2191</v>
      </c>
      <c r="M342" s="14"/>
    </row>
    <row r="343" spans="1:13" ht="47.25">
      <c r="A343" s="14">
        <v>341</v>
      </c>
      <c r="B343" s="14" t="s">
        <v>7228</v>
      </c>
      <c r="C343" s="14" t="s">
        <v>8299</v>
      </c>
      <c r="D343" s="14"/>
      <c r="E343" s="14">
        <v>1</v>
      </c>
      <c r="F343" s="15">
        <v>1200</v>
      </c>
      <c r="G343" s="47">
        <v>284</v>
      </c>
      <c r="H343" s="14" t="s">
        <v>8087</v>
      </c>
      <c r="I343" s="15">
        <v>48000</v>
      </c>
      <c r="J343" s="14" t="s">
        <v>7407</v>
      </c>
      <c r="K343" s="44" t="s">
        <v>9034</v>
      </c>
      <c r="L343" s="14" t="s">
        <v>10875</v>
      </c>
      <c r="M343" s="14"/>
    </row>
    <row r="344" spans="1:13" ht="78.75">
      <c r="A344" s="14">
        <v>342</v>
      </c>
      <c r="B344" s="14" t="s">
        <v>8300</v>
      </c>
      <c r="C344" s="14" t="s">
        <v>8301</v>
      </c>
      <c r="D344" s="14" t="s">
        <v>1187</v>
      </c>
      <c r="E344" s="14">
        <v>1</v>
      </c>
      <c r="F344" s="15">
        <v>600</v>
      </c>
      <c r="G344" s="47">
        <v>528</v>
      </c>
      <c r="H344" s="14" t="s">
        <v>8087</v>
      </c>
      <c r="I344" s="15">
        <v>83000</v>
      </c>
      <c r="J344" s="14" t="s">
        <v>70</v>
      </c>
      <c r="K344" s="44" t="s">
        <v>9034</v>
      </c>
      <c r="L344" s="14" t="s">
        <v>9501</v>
      </c>
      <c r="M344" s="14"/>
    </row>
    <row r="345" spans="1:13" ht="47.25">
      <c r="A345" s="14">
        <v>343</v>
      </c>
      <c r="B345" s="14" t="s">
        <v>8302</v>
      </c>
      <c r="C345" s="15" t="s">
        <v>8303</v>
      </c>
      <c r="D345" s="14"/>
      <c r="E345" s="14">
        <v>1</v>
      </c>
      <c r="F345" s="15">
        <v>600</v>
      </c>
      <c r="G345" s="47">
        <v>420</v>
      </c>
      <c r="H345" s="14" t="s">
        <v>8087</v>
      </c>
      <c r="I345" s="15">
        <v>79000</v>
      </c>
      <c r="J345" s="14" t="s">
        <v>12129</v>
      </c>
      <c r="K345" s="44" t="s">
        <v>9034</v>
      </c>
      <c r="L345" s="14" t="s">
        <v>11462</v>
      </c>
      <c r="M345" s="14"/>
    </row>
    <row r="346" spans="1:13" ht="47.25">
      <c r="A346" s="14">
        <v>344</v>
      </c>
      <c r="B346" s="14" t="s">
        <v>8304</v>
      </c>
      <c r="C346" s="14" t="s">
        <v>8305</v>
      </c>
      <c r="D346" s="14" t="s">
        <v>1187</v>
      </c>
      <c r="E346" s="14">
        <v>1</v>
      </c>
      <c r="F346" s="15">
        <v>500</v>
      </c>
      <c r="G346" s="47">
        <v>360</v>
      </c>
      <c r="H346" s="14" t="s">
        <v>8087</v>
      </c>
      <c r="I346" s="15">
        <v>59000</v>
      </c>
      <c r="J346" s="14" t="s">
        <v>7407</v>
      </c>
      <c r="K346" s="44" t="s">
        <v>9034</v>
      </c>
      <c r="L346" s="14" t="s">
        <v>2191</v>
      </c>
      <c r="M346" s="14"/>
    </row>
    <row r="347" spans="1:13" ht="78.75">
      <c r="A347" s="14">
        <v>345</v>
      </c>
      <c r="B347" s="14" t="s">
        <v>8306</v>
      </c>
      <c r="C347" s="14" t="s">
        <v>8307</v>
      </c>
      <c r="D347" s="14" t="s">
        <v>1187</v>
      </c>
      <c r="E347" s="14">
        <v>1</v>
      </c>
      <c r="F347" s="15">
        <v>600</v>
      </c>
      <c r="G347" s="47">
        <v>292</v>
      </c>
      <c r="H347" s="14" t="s">
        <v>8087</v>
      </c>
      <c r="I347" s="15">
        <v>49000</v>
      </c>
      <c r="J347" s="14" t="s">
        <v>4978</v>
      </c>
      <c r="K347" s="44" t="s">
        <v>9034</v>
      </c>
      <c r="L347" s="14" t="s">
        <v>2191</v>
      </c>
      <c r="M347" s="14"/>
    </row>
    <row r="348" spans="1:13" ht="31.5">
      <c r="A348" s="14">
        <v>346</v>
      </c>
      <c r="B348" s="14" t="s">
        <v>8308</v>
      </c>
      <c r="C348" s="14"/>
      <c r="D348" s="14" t="s">
        <v>1187</v>
      </c>
      <c r="E348" s="14">
        <v>1</v>
      </c>
      <c r="F348" s="15">
        <v>850</v>
      </c>
      <c r="G348" s="47">
        <v>312</v>
      </c>
      <c r="H348" s="14" t="s">
        <v>8087</v>
      </c>
      <c r="I348" s="15">
        <v>52000</v>
      </c>
      <c r="J348" s="14" t="s">
        <v>4935</v>
      </c>
      <c r="K348" s="44" t="s">
        <v>9034</v>
      </c>
      <c r="L348" s="14" t="s">
        <v>2191</v>
      </c>
      <c r="M348" s="14"/>
    </row>
    <row r="349" spans="1:13" ht="78.75">
      <c r="A349" s="14">
        <v>347</v>
      </c>
      <c r="B349" s="14" t="s">
        <v>8309</v>
      </c>
      <c r="C349" s="14" t="s">
        <v>8310</v>
      </c>
      <c r="D349" s="14" t="s">
        <v>4473</v>
      </c>
      <c r="E349" s="14" t="s">
        <v>8163</v>
      </c>
      <c r="F349" s="15">
        <v>400</v>
      </c>
      <c r="G349" s="47">
        <v>304</v>
      </c>
      <c r="H349" s="14" t="s">
        <v>8087</v>
      </c>
      <c r="I349" s="15">
        <v>0</v>
      </c>
      <c r="J349" s="14" t="s">
        <v>4978</v>
      </c>
      <c r="K349" s="44" t="s">
        <v>9034</v>
      </c>
      <c r="L349" s="14" t="s">
        <v>7182</v>
      </c>
      <c r="M349" s="14"/>
    </row>
    <row r="350" spans="1:13" ht="110.25">
      <c r="A350" s="14">
        <v>348</v>
      </c>
      <c r="B350" s="14" t="s">
        <v>8311</v>
      </c>
      <c r="C350" s="14" t="s">
        <v>8312</v>
      </c>
      <c r="D350" s="14" t="s">
        <v>4473</v>
      </c>
      <c r="E350" s="14">
        <v>1</v>
      </c>
      <c r="F350" s="15">
        <v>5000</v>
      </c>
      <c r="G350" s="47">
        <v>192</v>
      </c>
      <c r="H350" s="14" t="s">
        <v>8087</v>
      </c>
      <c r="I350" s="15">
        <v>0</v>
      </c>
      <c r="J350" s="14" t="s">
        <v>70</v>
      </c>
      <c r="K350" s="44" t="s">
        <v>9034</v>
      </c>
      <c r="L350" s="14" t="s">
        <v>11608</v>
      </c>
      <c r="M350" s="14"/>
    </row>
    <row r="351" spans="1:13" ht="31.5">
      <c r="A351" s="14">
        <v>349</v>
      </c>
      <c r="B351" s="14" t="s">
        <v>9390</v>
      </c>
      <c r="C351" s="14" t="s">
        <v>9391</v>
      </c>
      <c r="D351" s="14" t="s">
        <v>4473</v>
      </c>
      <c r="E351" s="14">
        <v>1</v>
      </c>
      <c r="F351" s="15">
        <v>1000</v>
      </c>
      <c r="G351" s="47">
        <v>300</v>
      </c>
      <c r="H351" s="14" t="s">
        <v>8087</v>
      </c>
      <c r="I351" s="15">
        <v>0</v>
      </c>
      <c r="J351" s="14" t="s">
        <v>4978</v>
      </c>
      <c r="K351" s="44" t="s">
        <v>9034</v>
      </c>
      <c r="L351" s="14" t="s">
        <v>2267</v>
      </c>
      <c r="M351" s="14"/>
    </row>
    <row r="352" spans="1:13" ht="141.75">
      <c r="A352" s="14">
        <v>350</v>
      </c>
      <c r="B352" s="14" t="s">
        <v>9392</v>
      </c>
      <c r="C352" s="14" t="s">
        <v>9393</v>
      </c>
      <c r="D352" s="14" t="s">
        <v>1187</v>
      </c>
      <c r="E352" s="14">
        <v>1</v>
      </c>
      <c r="F352" s="15">
        <v>600</v>
      </c>
      <c r="G352" s="47">
        <v>287</v>
      </c>
      <c r="H352" s="14" t="s">
        <v>8087</v>
      </c>
      <c r="I352" s="15">
        <v>48000</v>
      </c>
      <c r="J352" s="14" t="s">
        <v>4978</v>
      </c>
      <c r="K352" s="44" t="s">
        <v>9034</v>
      </c>
      <c r="L352" s="14" t="s">
        <v>8407</v>
      </c>
      <c r="M352" s="14"/>
    </row>
    <row r="353" spans="1:13" ht="31.5">
      <c r="A353" s="14">
        <v>351</v>
      </c>
      <c r="B353" s="14" t="s">
        <v>8297</v>
      </c>
      <c r="C353" s="14" t="s">
        <v>8298</v>
      </c>
      <c r="D353" s="14" t="s">
        <v>1187</v>
      </c>
      <c r="E353" s="14">
        <v>1</v>
      </c>
      <c r="F353" s="15">
        <v>670</v>
      </c>
      <c r="G353" s="47">
        <v>196</v>
      </c>
      <c r="H353" s="14" t="s">
        <v>8087</v>
      </c>
      <c r="I353" s="15">
        <v>35000</v>
      </c>
      <c r="J353" s="14" t="s">
        <v>4978</v>
      </c>
      <c r="K353" s="44" t="s">
        <v>9034</v>
      </c>
      <c r="L353" s="14" t="s">
        <v>2191</v>
      </c>
      <c r="M353" s="14"/>
    </row>
    <row r="354" spans="1:13" ht="47.25">
      <c r="A354" s="14">
        <v>352</v>
      </c>
      <c r="B354" s="14" t="s">
        <v>9383</v>
      </c>
      <c r="C354" s="14" t="s">
        <v>9384</v>
      </c>
      <c r="D354" s="14" t="s">
        <v>1187</v>
      </c>
      <c r="E354" s="14">
        <v>1</v>
      </c>
      <c r="F354" s="15">
        <v>780</v>
      </c>
      <c r="G354" s="47">
        <v>332</v>
      </c>
      <c r="H354" s="14" t="s">
        <v>8087</v>
      </c>
      <c r="I354" s="15">
        <v>55000</v>
      </c>
      <c r="J354" s="14" t="s">
        <v>70</v>
      </c>
      <c r="K354" s="44" t="s">
        <v>9034</v>
      </c>
      <c r="L354" s="14" t="s">
        <v>2191</v>
      </c>
      <c r="M354" s="14"/>
    </row>
    <row r="355" spans="1:13" ht="47.25">
      <c r="A355" s="14">
        <v>353</v>
      </c>
      <c r="B355" s="14" t="s">
        <v>9385</v>
      </c>
      <c r="C355" s="14"/>
      <c r="D355" s="14" t="s">
        <v>1187</v>
      </c>
      <c r="E355" s="14">
        <v>1</v>
      </c>
      <c r="F355" s="15">
        <v>1000</v>
      </c>
      <c r="G355" s="47">
        <v>48</v>
      </c>
      <c r="H355" s="14" t="s">
        <v>10428</v>
      </c>
      <c r="I355" s="15">
        <v>6500</v>
      </c>
      <c r="J355" s="14" t="s">
        <v>7345</v>
      </c>
      <c r="K355" s="44" t="s">
        <v>9034</v>
      </c>
      <c r="L355" s="14" t="s">
        <v>10513</v>
      </c>
      <c r="M355" s="14"/>
    </row>
    <row r="356" spans="1:13" ht="47.25">
      <c r="A356" s="14">
        <v>354</v>
      </c>
      <c r="B356" s="14" t="s">
        <v>9386</v>
      </c>
      <c r="C356" s="14" t="s">
        <v>4078</v>
      </c>
      <c r="D356" s="14" t="s">
        <v>1187</v>
      </c>
      <c r="E356" s="14">
        <v>1</v>
      </c>
      <c r="F356" s="15">
        <v>1000</v>
      </c>
      <c r="G356" s="47">
        <v>44</v>
      </c>
      <c r="H356" s="14" t="s">
        <v>10428</v>
      </c>
      <c r="I356" s="15">
        <v>6500</v>
      </c>
      <c r="J356" s="14" t="s">
        <v>7345</v>
      </c>
      <c r="K356" s="44" t="s">
        <v>9034</v>
      </c>
      <c r="L356" s="14" t="s">
        <v>10513</v>
      </c>
      <c r="M356" s="14"/>
    </row>
    <row r="357" spans="1:13" ht="47.25">
      <c r="A357" s="14">
        <v>355</v>
      </c>
      <c r="B357" s="14" t="s">
        <v>9387</v>
      </c>
      <c r="C357" s="15" t="s">
        <v>4078</v>
      </c>
      <c r="D357" s="14" t="s">
        <v>1187</v>
      </c>
      <c r="E357" s="14">
        <v>1</v>
      </c>
      <c r="F357" s="15">
        <v>1000</v>
      </c>
      <c r="G357" s="47">
        <v>48</v>
      </c>
      <c r="H357" s="14" t="s">
        <v>10428</v>
      </c>
      <c r="I357" s="15">
        <v>7000</v>
      </c>
      <c r="J357" s="14" t="s">
        <v>7345</v>
      </c>
      <c r="K357" s="44" t="s">
        <v>9034</v>
      </c>
      <c r="L357" s="14" t="s">
        <v>10513</v>
      </c>
      <c r="M357" s="14"/>
    </row>
    <row r="358" spans="1:13" ht="47.25">
      <c r="A358" s="14">
        <v>356</v>
      </c>
      <c r="B358" s="14" t="s">
        <v>6713</v>
      </c>
      <c r="C358" s="14" t="s">
        <v>9395</v>
      </c>
      <c r="D358" s="14" t="s">
        <v>1187</v>
      </c>
      <c r="E358" s="14" t="s">
        <v>8163</v>
      </c>
      <c r="F358" s="15">
        <v>2000</v>
      </c>
      <c r="G358" s="47">
        <v>44</v>
      </c>
      <c r="H358" s="14" t="s">
        <v>8076</v>
      </c>
      <c r="I358" s="15">
        <v>10000</v>
      </c>
      <c r="J358" s="14" t="s">
        <v>7345</v>
      </c>
      <c r="K358" s="44" t="s">
        <v>9034</v>
      </c>
      <c r="L358" s="14" t="s">
        <v>10513</v>
      </c>
      <c r="M358" s="14"/>
    </row>
    <row r="359" spans="1:13" ht="47.25">
      <c r="A359" s="14">
        <v>357</v>
      </c>
      <c r="B359" s="14" t="s">
        <v>8082</v>
      </c>
      <c r="C359" s="14" t="s">
        <v>9395</v>
      </c>
      <c r="D359" s="14" t="s">
        <v>1187</v>
      </c>
      <c r="E359" s="14" t="s">
        <v>8163</v>
      </c>
      <c r="F359" s="15">
        <v>1000</v>
      </c>
      <c r="G359" s="47">
        <v>40</v>
      </c>
      <c r="H359" s="14" t="s">
        <v>8076</v>
      </c>
      <c r="I359" s="15">
        <v>10000</v>
      </c>
      <c r="J359" s="14" t="s">
        <v>7345</v>
      </c>
      <c r="K359" s="44" t="s">
        <v>9034</v>
      </c>
      <c r="L359" s="14" t="s">
        <v>10513</v>
      </c>
      <c r="M359" s="14"/>
    </row>
    <row r="360" spans="1:13" ht="47.25">
      <c r="A360" s="14">
        <v>358</v>
      </c>
      <c r="B360" s="14" t="s">
        <v>9396</v>
      </c>
      <c r="C360" s="14" t="s">
        <v>9395</v>
      </c>
      <c r="D360" s="14" t="s">
        <v>1187</v>
      </c>
      <c r="E360" s="14" t="s">
        <v>8163</v>
      </c>
      <c r="F360" s="15">
        <v>2037</v>
      </c>
      <c r="G360" s="47">
        <v>48</v>
      </c>
      <c r="H360" s="14" t="s">
        <v>8076</v>
      </c>
      <c r="I360" s="15">
        <v>9000</v>
      </c>
      <c r="J360" s="14" t="s">
        <v>7345</v>
      </c>
      <c r="K360" s="44" t="s">
        <v>9034</v>
      </c>
      <c r="L360" s="14" t="s">
        <v>10513</v>
      </c>
      <c r="M360" s="14"/>
    </row>
    <row r="361" spans="1:13" ht="63">
      <c r="A361" s="14">
        <v>359</v>
      </c>
      <c r="B361" s="14" t="s">
        <v>9397</v>
      </c>
      <c r="C361" s="14" t="s">
        <v>10533</v>
      </c>
      <c r="D361" s="14" t="s">
        <v>12961</v>
      </c>
      <c r="E361" s="14">
        <v>1</v>
      </c>
      <c r="F361" s="15">
        <v>10038</v>
      </c>
      <c r="G361" s="47">
        <v>256</v>
      </c>
      <c r="H361" s="14" t="s">
        <v>8076</v>
      </c>
      <c r="I361" s="15">
        <v>18000</v>
      </c>
      <c r="J361" s="14" t="s">
        <v>7407</v>
      </c>
      <c r="K361" s="44" t="s">
        <v>9034</v>
      </c>
      <c r="L361" s="14" t="s">
        <v>10875</v>
      </c>
      <c r="M361" s="14"/>
    </row>
    <row r="362" spans="1:13" ht="63">
      <c r="A362" s="14">
        <v>360</v>
      </c>
      <c r="B362" s="14" t="s">
        <v>579</v>
      </c>
      <c r="C362" s="14" t="s">
        <v>10533</v>
      </c>
      <c r="D362" s="14" t="s">
        <v>12961</v>
      </c>
      <c r="E362" s="14">
        <v>1</v>
      </c>
      <c r="F362" s="15">
        <v>50038</v>
      </c>
      <c r="G362" s="47">
        <v>104</v>
      </c>
      <c r="H362" s="14" t="s">
        <v>8076</v>
      </c>
      <c r="I362" s="15">
        <v>8000</v>
      </c>
      <c r="J362" s="14" t="s">
        <v>7407</v>
      </c>
      <c r="K362" s="44" t="s">
        <v>9034</v>
      </c>
      <c r="L362" s="14" t="s">
        <v>10875</v>
      </c>
      <c r="M362" s="14"/>
    </row>
    <row r="363" spans="1:13" ht="31.5">
      <c r="A363" s="14">
        <v>361</v>
      </c>
      <c r="B363" s="14" t="s">
        <v>580</v>
      </c>
      <c r="C363" s="14" t="s">
        <v>9395</v>
      </c>
      <c r="D363" s="14" t="s">
        <v>1187</v>
      </c>
      <c r="E363" s="14">
        <v>1</v>
      </c>
      <c r="F363" s="15">
        <v>500</v>
      </c>
      <c r="G363" s="47">
        <v>64</v>
      </c>
      <c r="H363" s="14" t="s">
        <v>8076</v>
      </c>
      <c r="I363" s="15">
        <v>13000</v>
      </c>
      <c r="J363" s="14" t="s">
        <v>4935</v>
      </c>
      <c r="K363" s="44" t="s">
        <v>9034</v>
      </c>
      <c r="L363" s="14" t="s">
        <v>2191</v>
      </c>
      <c r="M363" s="14"/>
    </row>
    <row r="364" spans="1:13" ht="47.25">
      <c r="A364" s="14">
        <v>362</v>
      </c>
      <c r="B364" s="14" t="s">
        <v>9594</v>
      </c>
      <c r="C364" s="14" t="s">
        <v>9395</v>
      </c>
      <c r="D364" s="14" t="s">
        <v>1187</v>
      </c>
      <c r="E364" s="14" t="s">
        <v>8163</v>
      </c>
      <c r="F364" s="15">
        <v>2000</v>
      </c>
      <c r="G364" s="47">
        <v>388</v>
      </c>
      <c r="H364" s="14" t="s">
        <v>8076</v>
      </c>
      <c r="I364" s="15">
        <v>45000</v>
      </c>
      <c r="J364" s="14" t="s">
        <v>4935</v>
      </c>
      <c r="K364" s="44" t="s">
        <v>9034</v>
      </c>
      <c r="L364" s="14" t="s">
        <v>10513</v>
      </c>
      <c r="M364" s="14"/>
    </row>
    <row r="365" spans="1:13" ht="94.5">
      <c r="A365" s="14">
        <v>363</v>
      </c>
      <c r="B365" s="14" t="s">
        <v>581</v>
      </c>
      <c r="C365" s="14" t="s">
        <v>10529</v>
      </c>
      <c r="D365" s="14" t="s">
        <v>1187</v>
      </c>
      <c r="E365" s="14">
        <v>1</v>
      </c>
      <c r="F365" s="15">
        <v>500</v>
      </c>
      <c r="G365" s="14">
        <v>199</v>
      </c>
      <c r="H365" s="14" t="s">
        <v>8076</v>
      </c>
      <c r="I365" s="15">
        <v>33000</v>
      </c>
      <c r="J365" s="14" t="s">
        <v>4935</v>
      </c>
      <c r="K365" s="44" t="s">
        <v>9034</v>
      </c>
      <c r="L365" s="14" t="s">
        <v>9501</v>
      </c>
      <c r="M365" s="14"/>
    </row>
    <row r="366" spans="1:13" ht="31.5">
      <c r="A366" s="14">
        <v>364</v>
      </c>
      <c r="B366" s="14" t="s">
        <v>1683</v>
      </c>
      <c r="C366" s="14" t="s">
        <v>9395</v>
      </c>
      <c r="D366" s="14" t="s">
        <v>1187</v>
      </c>
      <c r="E366" s="14">
        <v>1</v>
      </c>
      <c r="F366" s="15">
        <v>500</v>
      </c>
      <c r="G366" s="14">
        <v>120</v>
      </c>
      <c r="H366" s="14" t="s">
        <v>8076</v>
      </c>
      <c r="I366" s="15">
        <v>19000</v>
      </c>
      <c r="J366" s="14" t="s">
        <v>4935</v>
      </c>
      <c r="K366" s="44" t="s">
        <v>9034</v>
      </c>
      <c r="L366" s="14" t="s">
        <v>2191</v>
      </c>
      <c r="M366" s="14"/>
    </row>
    <row r="367" spans="1:13" ht="31.5">
      <c r="A367" s="14">
        <v>365</v>
      </c>
      <c r="B367" s="14" t="s">
        <v>1684</v>
      </c>
      <c r="C367" s="14" t="s">
        <v>1685</v>
      </c>
      <c r="D367" s="14" t="s">
        <v>1187</v>
      </c>
      <c r="E367" s="14">
        <v>1</v>
      </c>
      <c r="F367" s="15">
        <v>1200</v>
      </c>
      <c r="G367" s="14">
        <v>116</v>
      </c>
      <c r="H367" s="14" t="s">
        <v>8076</v>
      </c>
      <c r="I367" s="15">
        <v>20000</v>
      </c>
      <c r="J367" s="14" t="s">
        <v>4935</v>
      </c>
      <c r="K367" s="44" t="s">
        <v>9034</v>
      </c>
      <c r="L367" s="14" t="s">
        <v>5556</v>
      </c>
      <c r="M367" s="14"/>
    </row>
    <row r="368" spans="1:13" ht="31.5">
      <c r="A368" s="14">
        <v>366</v>
      </c>
      <c r="B368" s="14" t="s">
        <v>1686</v>
      </c>
      <c r="C368" s="14" t="s">
        <v>9395</v>
      </c>
      <c r="D368" s="14" t="s">
        <v>1187</v>
      </c>
      <c r="E368" s="14">
        <v>1</v>
      </c>
      <c r="F368" s="15">
        <v>880</v>
      </c>
      <c r="G368" s="14">
        <v>88</v>
      </c>
      <c r="H368" s="14" t="s">
        <v>8076</v>
      </c>
      <c r="I368" s="15">
        <v>15000</v>
      </c>
      <c r="J368" s="14" t="s">
        <v>4935</v>
      </c>
      <c r="K368" s="44" t="s">
        <v>9034</v>
      </c>
      <c r="L368" s="14" t="s">
        <v>2191</v>
      </c>
      <c r="M368" s="14"/>
    </row>
    <row r="369" spans="1:13" ht="47.25">
      <c r="A369" s="14">
        <v>367</v>
      </c>
      <c r="B369" s="14" t="s">
        <v>10512</v>
      </c>
      <c r="C369" s="14" t="s">
        <v>9395</v>
      </c>
      <c r="D369" s="14" t="s">
        <v>1187</v>
      </c>
      <c r="E369" s="14" t="s">
        <v>8163</v>
      </c>
      <c r="F369" s="15">
        <v>1037</v>
      </c>
      <c r="G369" s="14">
        <v>60</v>
      </c>
      <c r="H369" s="14" t="s">
        <v>8076</v>
      </c>
      <c r="I369" s="15">
        <v>12000</v>
      </c>
      <c r="J369" s="14" t="s">
        <v>4935</v>
      </c>
      <c r="K369" s="44" t="s">
        <v>9034</v>
      </c>
      <c r="L369" s="14" t="s">
        <v>10513</v>
      </c>
      <c r="M369" s="14"/>
    </row>
    <row r="370" spans="1:13" ht="47.25">
      <c r="A370" s="14">
        <v>368</v>
      </c>
      <c r="B370" s="14" t="s">
        <v>1687</v>
      </c>
      <c r="C370" s="14"/>
      <c r="D370" s="14" t="s">
        <v>1187</v>
      </c>
      <c r="E370" s="14" t="s">
        <v>8163</v>
      </c>
      <c r="F370" s="15">
        <v>1037</v>
      </c>
      <c r="G370" s="14">
        <v>47</v>
      </c>
      <c r="H370" s="14" t="s">
        <v>1228</v>
      </c>
      <c r="I370" s="15">
        <v>18000</v>
      </c>
      <c r="J370" s="14" t="s">
        <v>4978</v>
      </c>
      <c r="K370" s="44" t="s">
        <v>9034</v>
      </c>
      <c r="L370" s="14" t="s">
        <v>10513</v>
      </c>
      <c r="M370" s="14"/>
    </row>
    <row r="371" spans="1:13" ht="67.5" customHeight="1">
      <c r="A371" s="14">
        <v>369</v>
      </c>
      <c r="B371" s="14" t="s">
        <v>1688</v>
      </c>
      <c r="C371" s="14" t="s">
        <v>1689</v>
      </c>
      <c r="D371" s="14" t="s">
        <v>1187</v>
      </c>
      <c r="E371" s="14">
        <v>1</v>
      </c>
      <c r="F371" s="15">
        <v>800</v>
      </c>
      <c r="G371" s="14">
        <v>268</v>
      </c>
      <c r="H371" s="14" t="s">
        <v>8076</v>
      </c>
      <c r="I371" s="15">
        <v>38000</v>
      </c>
      <c r="J371" s="14" t="s">
        <v>4935</v>
      </c>
      <c r="K371" s="44" t="s">
        <v>9034</v>
      </c>
      <c r="L371" s="14" t="s">
        <v>2191</v>
      </c>
      <c r="M371" s="14"/>
    </row>
    <row r="372" spans="1:13" ht="47.25">
      <c r="A372" s="14">
        <v>370</v>
      </c>
      <c r="B372" s="14" t="s">
        <v>1690</v>
      </c>
      <c r="C372" s="14" t="s">
        <v>1689</v>
      </c>
      <c r="D372" s="14" t="s">
        <v>1187</v>
      </c>
      <c r="E372" s="14">
        <v>1</v>
      </c>
      <c r="F372" s="15">
        <v>800</v>
      </c>
      <c r="G372" s="14">
        <v>276</v>
      </c>
      <c r="H372" s="14" t="s">
        <v>8076</v>
      </c>
      <c r="I372" s="15">
        <v>38000</v>
      </c>
      <c r="J372" s="14" t="s">
        <v>4935</v>
      </c>
      <c r="K372" s="44" t="s">
        <v>9034</v>
      </c>
      <c r="L372" s="14" t="s">
        <v>2191</v>
      </c>
      <c r="M372" s="14"/>
    </row>
    <row r="373" spans="1:13" ht="78.75">
      <c r="A373" s="14">
        <v>371</v>
      </c>
      <c r="B373" s="14" t="s">
        <v>4012</v>
      </c>
      <c r="C373" s="14" t="s">
        <v>4020</v>
      </c>
      <c r="D373" s="14" t="s">
        <v>1187</v>
      </c>
      <c r="E373" s="14" t="s">
        <v>8163</v>
      </c>
      <c r="F373" s="15">
        <v>2037</v>
      </c>
      <c r="G373" s="14">
        <v>156</v>
      </c>
      <c r="H373" s="14" t="s">
        <v>8076</v>
      </c>
      <c r="I373" s="15">
        <v>24000</v>
      </c>
      <c r="J373" s="14" t="s">
        <v>7407</v>
      </c>
      <c r="K373" s="44" t="s">
        <v>9034</v>
      </c>
      <c r="L373" s="14" t="s">
        <v>5556</v>
      </c>
      <c r="M373" s="14"/>
    </row>
    <row r="374" spans="1:13" ht="47.25">
      <c r="A374" s="14">
        <v>372</v>
      </c>
      <c r="B374" s="14" t="s">
        <v>4021</v>
      </c>
      <c r="C374" s="14" t="s">
        <v>9395</v>
      </c>
      <c r="D374" s="14" t="s">
        <v>1187</v>
      </c>
      <c r="E374" s="14"/>
      <c r="F374" s="15">
        <v>2000</v>
      </c>
      <c r="G374" s="14">
        <v>44</v>
      </c>
      <c r="H374" s="14" t="s">
        <v>8076</v>
      </c>
      <c r="I374" s="15">
        <v>8000</v>
      </c>
      <c r="J374" s="14" t="s">
        <v>4935</v>
      </c>
      <c r="K374" s="44" t="s">
        <v>9034</v>
      </c>
      <c r="L374" s="14" t="s">
        <v>10513</v>
      </c>
      <c r="M374" s="14"/>
    </row>
    <row r="375" spans="1:13" ht="47.25">
      <c r="A375" s="14">
        <v>373</v>
      </c>
      <c r="B375" s="14" t="s">
        <v>10149</v>
      </c>
      <c r="C375" s="14" t="s">
        <v>9395</v>
      </c>
      <c r="D375" s="14" t="s">
        <v>1187</v>
      </c>
      <c r="E375" s="14" t="s">
        <v>8163</v>
      </c>
      <c r="F375" s="15">
        <v>1037</v>
      </c>
      <c r="G375" s="14">
        <v>19</v>
      </c>
      <c r="H375" s="14" t="s">
        <v>8076</v>
      </c>
      <c r="I375" s="15">
        <v>7000</v>
      </c>
      <c r="J375" s="14" t="s">
        <v>4935</v>
      </c>
      <c r="K375" s="44" t="s">
        <v>9034</v>
      </c>
      <c r="L375" s="14" t="s">
        <v>10513</v>
      </c>
      <c r="M375" s="14"/>
    </row>
    <row r="376" spans="1:13" ht="47.25">
      <c r="A376" s="14">
        <v>374</v>
      </c>
      <c r="B376" s="14" t="s">
        <v>4022</v>
      </c>
      <c r="C376" s="14"/>
      <c r="D376" s="14" t="s">
        <v>1187</v>
      </c>
      <c r="E376" s="14" t="s">
        <v>8163</v>
      </c>
      <c r="F376" s="15">
        <v>1000</v>
      </c>
      <c r="G376" s="14">
        <v>56</v>
      </c>
      <c r="H376" s="14" t="s">
        <v>10428</v>
      </c>
      <c r="I376" s="15">
        <v>7000</v>
      </c>
      <c r="J376" s="14" t="s">
        <v>7345</v>
      </c>
      <c r="K376" s="44" t="s">
        <v>9034</v>
      </c>
      <c r="L376" s="14" t="s">
        <v>10513</v>
      </c>
      <c r="M376" s="14"/>
    </row>
    <row r="377" spans="1:13" ht="63" customHeight="1">
      <c r="A377" s="14">
        <v>375</v>
      </c>
      <c r="B377" s="14" t="s">
        <v>11573</v>
      </c>
      <c r="C377" s="14" t="s">
        <v>1406</v>
      </c>
      <c r="D377" s="14" t="s">
        <v>1187</v>
      </c>
      <c r="E377" s="14" t="s">
        <v>8163</v>
      </c>
      <c r="F377" s="15">
        <v>2000</v>
      </c>
      <c r="G377" s="14">
        <v>102</v>
      </c>
      <c r="H377" s="14" t="s">
        <v>8087</v>
      </c>
      <c r="I377" s="15">
        <v>20000</v>
      </c>
      <c r="J377" s="14" t="s">
        <v>7345</v>
      </c>
      <c r="K377" s="44" t="s">
        <v>9034</v>
      </c>
      <c r="L377" s="14" t="s">
        <v>10513</v>
      </c>
      <c r="M377" s="14"/>
    </row>
    <row r="378" spans="1:13" ht="63">
      <c r="A378" s="14">
        <v>376</v>
      </c>
      <c r="B378" s="14" t="s">
        <v>5154</v>
      </c>
      <c r="C378" s="14" t="s">
        <v>5155</v>
      </c>
      <c r="D378" s="14" t="s">
        <v>1187</v>
      </c>
      <c r="E378" s="14" t="s">
        <v>8163</v>
      </c>
      <c r="F378" s="15">
        <v>2037</v>
      </c>
      <c r="G378" s="14">
        <v>172</v>
      </c>
      <c r="H378" s="14" t="s">
        <v>8076</v>
      </c>
      <c r="I378" s="15">
        <v>26000</v>
      </c>
      <c r="J378" s="14" t="s">
        <v>7407</v>
      </c>
      <c r="K378" s="44" t="s">
        <v>9034</v>
      </c>
      <c r="L378" s="14" t="s">
        <v>10513</v>
      </c>
      <c r="M378" s="14"/>
    </row>
    <row r="379" spans="1:13" ht="40.5" customHeight="1">
      <c r="A379" s="14">
        <v>377</v>
      </c>
      <c r="B379" s="14" t="s">
        <v>5156</v>
      </c>
      <c r="C379" s="14" t="s">
        <v>9395</v>
      </c>
      <c r="D379" s="14" t="s">
        <v>1187</v>
      </c>
      <c r="E379" s="14" t="s">
        <v>8163</v>
      </c>
      <c r="F379" s="15">
        <v>1037</v>
      </c>
      <c r="G379" s="14">
        <v>76</v>
      </c>
      <c r="H379" s="14" t="s">
        <v>8076</v>
      </c>
      <c r="I379" s="15">
        <v>11000</v>
      </c>
      <c r="J379" s="14" t="s">
        <v>4935</v>
      </c>
      <c r="K379" s="44" t="s">
        <v>9034</v>
      </c>
      <c r="L379" s="14" t="s">
        <v>10513</v>
      </c>
      <c r="M379" s="14"/>
    </row>
    <row r="380" spans="1:13" ht="36" customHeight="1">
      <c r="A380" s="14">
        <v>378</v>
      </c>
      <c r="B380" s="14" t="s">
        <v>8077</v>
      </c>
      <c r="C380" s="14" t="s">
        <v>9395</v>
      </c>
      <c r="D380" s="14" t="s">
        <v>1187</v>
      </c>
      <c r="E380" s="14" t="s">
        <v>8163</v>
      </c>
      <c r="F380" s="15">
        <v>1037</v>
      </c>
      <c r="G380" s="14">
        <v>36</v>
      </c>
      <c r="H380" s="14" t="s">
        <v>8076</v>
      </c>
      <c r="I380" s="15">
        <v>9000</v>
      </c>
      <c r="J380" s="14" t="s">
        <v>4935</v>
      </c>
      <c r="K380" s="44" t="s">
        <v>9034</v>
      </c>
      <c r="L380" s="14" t="s">
        <v>10513</v>
      </c>
      <c r="M380" s="14"/>
    </row>
    <row r="381" spans="1:13" ht="47.25">
      <c r="A381" s="14">
        <v>379</v>
      </c>
      <c r="B381" s="14" t="s">
        <v>5157</v>
      </c>
      <c r="C381" s="14" t="s">
        <v>9395</v>
      </c>
      <c r="D381" s="14" t="s">
        <v>1187</v>
      </c>
      <c r="E381" s="14" t="s">
        <v>8163</v>
      </c>
      <c r="F381" s="15">
        <v>1037</v>
      </c>
      <c r="G381" s="14">
        <v>47</v>
      </c>
      <c r="H381" s="14" t="s">
        <v>8076</v>
      </c>
      <c r="I381" s="15">
        <v>8000</v>
      </c>
      <c r="J381" s="14" t="s">
        <v>4935</v>
      </c>
      <c r="K381" s="44" t="s">
        <v>9034</v>
      </c>
      <c r="L381" s="14" t="s">
        <v>10513</v>
      </c>
      <c r="M381" s="14"/>
    </row>
    <row r="382" spans="1:13" ht="47.25" customHeight="1">
      <c r="A382" s="14">
        <v>380</v>
      </c>
      <c r="B382" s="14" t="s">
        <v>5158</v>
      </c>
      <c r="C382" s="14" t="s">
        <v>9395</v>
      </c>
      <c r="D382" s="14" t="s">
        <v>1187</v>
      </c>
      <c r="E382" s="14">
        <v>1</v>
      </c>
      <c r="F382" s="15">
        <v>450</v>
      </c>
      <c r="G382" s="14">
        <v>96</v>
      </c>
      <c r="H382" s="14" t="s">
        <v>8076</v>
      </c>
      <c r="I382" s="15">
        <v>16000</v>
      </c>
      <c r="J382" s="14" t="s">
        <v>4935</v>
      </c>
      <c r="K382" s="44" t="s">
        <v>9034</v>
      </c>
      <c r="L382" s="14" t="s">
        <v>2191</v>
      </c>
      <c r="M382" s="14"/>
    </row>
    <row r="383" spans="1:13" ht="47.25">
      <c r="A383" s="14">
        <v>381</v>
      </c>
      <c r="B383" s="14" t="s">
        <v>6674</v>
      </c>
      <c r="C383" s="14" t="s">
        <v>9395</v>
      </c>
      <c r="D383" s="14" t="s">
        <v>1187</v>
      </c>
      <c r="E383" s="14" t="s">
        <v>8163</v>
      </c>
      <c r="F383" s="15">
        <v>2000</v>
      </c>
      <c r="G383" s="14">
        <v>124</v>
      </c>
      <c r="H383" s="14" t="s">
        <v>8076</v>
      </c>
      <c r="I383" s="15">
        <v>22000</v>
      </c>
      <c r="J383" s="14" t="s">
        <v>4935</v>
      </c>
      <c r="K383" s="44" t="s">
        <v>9034</v>
      </c>
      <c r="L383" s="14" t="s">
        <v>10513</v>
      </c>
      <c r="M383" s="14"/>
    </row>
    <row r="384" spans="1:13" ht="31.5">
      <c r="A384" s="14">
        <v>382</v>
      </c>
      <c r="B384" s="14" t="s">
        <v>5159</v>
      </c>
      <c r="C384" s="14" t="s">
        <v>1702</v>
      </c>
      <c r="D384" s="14" t="s">
        <v>4473</v>
      </c>
      <c r="E384" s="14">
        <v>1</v>
      </c>
      <c r="F384" s="15">
        <v>1000</v>
      </c>
      <c r="G384" s="14">
        <v>79</v>
      </c>
      <c r="H384" s="14" t="s">
        <v>8087</v>
      </c>
      <c r="I384" s="15">
        <v>0</v>
      </c>
      <c r="J384" s="14" t="s">
        <v>1188</v>
      </c>
      <c r="K384" s="44" t="s">
        <v>9034</v>
      </c>
      <c r="L384" s="14" t="s">
        <v>1703</v>
      </c>
      <c r="M384" s="14"/>
    </row>
    <row r="385" spans="1:13" ht="47.25">
      <c r="A385" s="14">
        <v>383</v>
      </c>
      <c r="B385" s="14" t="s">
        <v>7273</v>
      </c>
      <c r="C385" s="14" t="s">
        <v>1702</v>
      </c>
      <c r="D385" s="14" t="s">
        <v>4473</v>
      </c>
      <c r="E385" s="14">
        <v>1</v>
      </c>
      <c r="F385" s="15">
        <v>1000</v>
      </c>
      <c r="G385" s="14">
        <v>56</v>
      </c>
      <c r="H385" s="14" t="s">
        <v>8087</v>
      </c>
      <c r="I385" s="15">
        <v>0</v>
      </c>
      <c r="J385" s="14" t="s">
        <v>1188</v>
      </c>
      <c r="K385" s="44" t="s">
        <v>9034</v>
      </c>
      <c r="L385" s="14" t="s">
        <v>1703</v>
      </c>
      <c r="M385" s="14"/>
    </row>
    <row r="386" spans="1:13" ht="47.25">
      <c r="A386" s="14">
        <v>384</v>
      </c>
      <c r="B386" s="14" t="s">
        <v>11208</v>
      </c>
      <c r="C386" s="14" t="s">
        <v>9395</v>
      </c>
      <c r="D386" s="14" t="s">
        <v>1187</v>
      </c>
      <c r="E386" s="14" t="s">
        <v>8163</v>
      </c>
      <c r="F386" s="15">
        <v>1000</v>
      </c>
      <c r="G386" s="14">
        <v>228</v>
      </c>
      <c r="H386" s="14" t="s">
        <v>8076</v>
      </c>
      <c r="I386" s="15">
        <v>36000</v>
      </c>
      <c r="J386" s="14" t="s">
        <v>4935</v>
      </c>
      <c r="K386" s="44" t="s">
        <v>7274</v>
      </c>
      <c r="L386" s="14" t="s">
        <v>2191</v>
      </c>
      <c r="M386" s="14" t="s">
        <v>7275</v>
      </c>
    </row>
    <row r="387" spans="1:13" ht="78.75">
      <c r="A387" s="14">
        <v>385</v>
      </c>
      <c r="B387" s="14" t="s">
        <v>7276</v>
      </c>
      <c r="C387" s="14" t="s">
        <v>11446</v>
      </c>
      <c r="D387" s="14" t="s">
        <v>1187</v>
      </c>
      <c r="E387" s="14" t="s">
        <v>8163</v>
      </c>
      <c r="F387" s="15">
        <v>3036</v>
      </c>
      <c r="G387" s="14">
        <v>160</v>
      </c>
      <c r="H387" s="14" t="s">
        <v>8076</v>
      </c>
      <c r="I387" s="15">
        <v>25000</v>
      </c>
      <c r="J387" s="14" t="s">
        <v>7407</v>
      </c>
      <c r="K387" s="44" t="s">
        <v>7274</v>
      </c>
      <c r="L387" s="14" t="s">
        <v>2191</v>
      </c>
      <c r="M387" s="14"/>
    </row>
    <row r="388" spans="1:13" ht="47.25">
      <c r="A388" s="14">
        <v>386</v>
      </c>
      <c r="B388" s="14" t="s">
        <v>11447</v>
      </c>
      <c r="C388" s="14" t="s">
        <v>11448</v>
      </c>
      <c r="D388" s="14" t="s">
        <v>1187</v>
      </c>
      <c r="E388" s="14">
        <v>1</v>
      </c>
      <c r="F388" s="15">
        <v>490</v>
      </c>
      <c r="G388" s="14">
        <v>228</v>
      </c>
      <c r="H388" s="14" t="s">
        <v>8087</v>
      </c>
      <c r="I388" s="15">
        <v>40000</v>
      </c>
      <c r="J388" s="14" t="s">
        <v>4978</v>
      </c>
      <c r="K388" s="44" t="s">
        <v>7274</v>
      </c>
      <c r="L388" s="14" t="s">
        <v>2191</v>
      </c>
      <c r="M388" s="14"/>
    </row>
    <row r="389" spans="1:13" ht="94.5">
      <c r="A389" s="14">
        <v>387</v>
      </c>
      <c r="B389" s="14" t="s">
        <v>11449</v>
      </c>
      <c r="C389" s="14" t="s">
        <v>9395</v>
      </c>
      <c r="D389" s="14" t="s">
        <v>1187</v>
      </c>
      <c r="E389" s="14">
        <v>1</v>
      </c>
      <c r="F389" s="15">
        <v>480</v>
      </c>
      <c r="G389" s="14">
        <v>364</v>
      </c>
      <c r="H389" s="14" t="s">
        <v>8087</v>
      </c>
      <c r="I389" s="15">
        <v>56000</v>
      </c>
      <c r="J389" s="14" t="s">
        <v>4935</v>
      </c>
      <c r="K389" s="44" t="s">
        <v>7274</v>
      </c>
      <c r="L389" s="14" t="s">
        <v>2191</v>
      </c>
      <c r="M389" s="14"/>
    </row>
    <row r="390" spans="1:13" ht="47.25">
      <c r="A390" s="14">
        <v>388</v>
      </c>
      <c r="B390" s="14" t="s">
        <v>9929</v>
      </c>
      <c r="C390" s="14" t="s">
        <v>9930</v>
      </c>
      <c r="D390" s="14" t="s">
        <v>1187</v>
      </c>
      <c r="E390" s="14">
        <v>1</v>
      </c>
      <c r="F390" s="15">
        <v>600</v>
      </c>
      <c r="G390" s="14">
        <v>260</v>
      </c>
      <c r="H390" s="14" t="s">
        <v>8087</v>
      </c>
      <c r="I390" s="15">
        <v>44000</v>
      </c>
      <c r="J390" s="14" t="s">
        <v>4978</v>
      </c>
      <c r="K390" s="44" t="s">
        <v>7274</v>
      </c>
      <c r="L390" s="14" t="s">
        <v>2191</v>
      </c>
      <c r="M390" s="14"/>
    </row>
    <row r="391" spans="1:13" ht="47.25">
      <c r="A391" s="14">
        <v>389</v>
      </c>
      <c r="B391" s="14" t="s">
        <v>9448</v>
      </c>
      <c r="C391" s="14" t="s">
        <v>8928</v>
      </c>
      <c r="D391" s="14" t="s">
        <v>1187</v>
      </c>
      <c r="E391" s="14">
        <v>1</v>
      </c>
      <c r="F391" s="15">
        <v>550</v>
      </c>
      <c r="G391" s="14">
        <v>388</v>
      </c>
      <c r="H391" s="14" t="s">
        <v>8087</v>
      </c>
      <c r="I391" s="15">
        <v>63000</v>
      </c>
      <c r="J391" s="14" t="s">
        <v>60</v>
      </c>
      <c r="K391" s="44" t="s">
        <v>7274</v>
      </c>
      <c r="L391" s="14" t="s">
        <v>8407</v>
      </c>
      <c r="M391" s="14"/>
    </row>
    <row r="392" spans="1:13" ht="94.5">
      <c r="A392" s="14">
        <v>390</v>
      </c>
      <c r="B392" s="14" t="s">
        <v>4601</v>
      </c>
      <c r="C392" s="14" t="s">
        <v>12694</v>
      </c>
      <c r="D392" s="14"/>
      <c r="E392" s="14">
        <v>1</v>
      </c>
      <c r="F392" s="15">
        <v>500</v>
      </c>
      <c r="G392" s="14">
        <v>464</v>
      </c>
      <c r="H392" s="14" t="s">
        <v>8087</v>
      </c>
      <c r="I392" s="15">
        <v>93000</v>
      </c>
      <c r="J392" s="14" t="s">
        <v>12129</v>
      </c>
      <c r="K392" s="44" t="s">
        <v>7274</v>
      </c>
      <c r="L392" s="14" t="s">
        <v>9843</v>
      </c>
      <c r="M392" s="14"/>
    </row>
    <row r="393" spans="1:13" ht="126">
      <c r="A393" s="14">
        <v>391</v>
      </c>
      <c r="B393" s="14" t="s">
        <v>8929</v>
      </c>
      <c r="C393" s="14" t="s">
        <v>12543</v>
      </c>
      <c r="D393" s="14" t="s">
        <v>1187</v>
      </c>
      <c r="E393" s="14">
        <v>1</v>
      </c>
      <c r="F393" s="15">
        <v>550</v>
      </c>
      <c r="G393" s="14">
        <v>216</v>
      </c>
      <c r="H393" s="14" t="s">
        <v>8076</v>
      </c>
      <c r="I393" s="15">
        <v>31000</v>
      </c>
      <c r="J393" s="14" t="s">
        <v>4935</v>
      </c>
      <c r="K393" s="44" t="s">
        <v>7274</v>
      </c>
      <c r="L393" s="14" t="s">
        <v>2191</v>
      </c>
      <c r="M393" s="14"/>
    </row>
    <row r="394" spans="1:13" ht="31.5">
      <c r="A394" s="14">
        <v>392</v>
      </c>
      <c r="B394" s="14" t="s">
        <v>5641</v>
      </c>
      <c r="C394" s="14" t="s">
        <v>9395</v>
      </c>
      <c r="D394" s="14" t="s">
        <v>1187</v>
      </c>
      <c r="E394" s="14">
        <v>1</v>
      </c>
      <c r="F394" s="15">
        <v>1050</v>
      </c>
      <c r="G394" s="14">
        <v>468</v>
      </c>
      <c r="H394" s="14" t="s">
        <v>8087</v>
      </c>
      <c r="I394" s="15">
        <v>70000</v>
      </c>
      <c r="J394" s="14" t="s">
        <v>4935</v>
      </c>
      <c r="K394" s="44" t="s">
        <v>7274</v>
      </c>
      <c r="L394" s="14" t="s">
        <v>2191</v>
      </c>
      <c r="M394" s="14"/>
    </row>
    <row r="395" spans="1:13" ht="31.5">
      <c r="A395" s="14">
        <v>393</v>
      </c>
      <c r="B395" s="14" t="s">
        <v>10420</v>
      </c>
      <c r="C395" s="14"/>
      <c r="D395" s="14" t="s">
        <v>4473</v>
      </c>
      <c r="E395" s="14">
        <v>1</v>
      </c>
      <c r="F395" s="15">
        <v>2500</v>
      </c>
      <c r="G395" s="14">
        <v>856</v>
      </c>
      <c r="H395" s="14" t="s">
        <v>2161</v>
      </c>
      <c r="I395" s="15">
        <v>0</v>
      </c>
      <c r="J395" s="14" t="s">
        <v>1193</v>
      </c>
      <c r="K395" s="44" t="s">
        <v>7274</v>
      </c>
      <c r="L395" s="14" t="s">
        <v>7182</v>
      </c>
      <c r="M395" s="14"/>
    </row>
    <row r="396" spans="1:13" ht="78.75">
      <c r="A396" s="14">
        <v>394</v>
      </c>
      <c r="B396" s="14" t="s">
        <v>10421</v>
      </c>
      <c r="C396" s="14" t="s">
        <v>10422</v>
      </c>
      <c r="D396" s="14" t="s">
        <v>4473</v>
      </c>
      <c r="E396" s="14">
        <v>1</v>
      </c>
      <c r="F396" s="15">
        <v>1000</v>
      </c>
      <c r="G396" s="14">
        <v>944</v>
      </c>
      <c r="H396" s="14" t="s">
        <v>2161</v>
      </c>
      <c r="I396" s="15">
        <v>0</v>
      </c>
      <c r="J396" s="14" t="s">
        <v>70</v>
      </c>
      <c r="K396" s="44" t="s">
        <v>7274</v>
      </c>
      <c r="L396" s="14" t="s">
        <v>10875</v>
      </c>
      <c r="M396" s="14"/>
    </row>
    <row r="397" spans="1:13" ht="47.25">
      <c r="A397" s="14">
        <v>395</v>
      </c>
      <c r="B397" s="14" t="s">
        <v>11551</v>
      </c>
      <c r="C397" s="14" t="s">
        <v>9395</v>
      </c>
      <c r="D397" s="14" t="s">
        <v>1187</v>
      </c>
      <c r="E397" s="14" t="s">
        <v>8163</v>
      </c>
      <c r="F397" s="15">
        <v>2037</v>
      </c>
      <c r="G397" s="14">
        <v>204</v>
      </c>
      <c r="H397" s="14" t="s">
        <v>8076</v>
      </c>
      <c r="I397" s="15">
        <v>26000</v>
      </c>
      <c r="J397" s="14" t="s">
        <v>4935</v>
      </c>
      <c r="K397" s="44" t="s">
        <v>7274</v>
      </c>
      <c r="L397" s="14" t="s">
        <v>10513</v>
      </c>
      <c r="M397" s="14" t="s">
        <v>10423</v>
      </c>
    </row>
    <row r="398" spans="1:13" ht="31.5">
      <c r="A398" s="14">
        <v>396</v>
      </c>
      <c r="B398" s="14" t="s">
        <v>10433</v>
      </c>
      <c r="C398" s="14" t="s">
        <v>9395</v>
      </c>
      <c r="D398" s="14" t="s">
        <v>1187</v>
      </c>
      <c r="E398" s="14" t="s">
        <v>8163</v>
      </c>
      <c r="F398" s="15">
        <v>2000</v>
      </c>
      <c r="G398" s="14">
        <v>44</v>
      </c>
      <c r="H398" s="14" t="s">
        <v>8076</v>
      </c>
      <c r="I398" s="15">
        <v>8000</v>
      </c>
      <c r="J398" s="14" t="s">
        <v>4935</v>
      </c>
      <c r="K398" s="44" t="s">
        <v>7274</v>
      </c>
      <c r="L398" s="14" t="s">
        <v>2191</v>
      </c>
      <c r="M398" s="14"/>
    </row>
    <row r="399" spans="1:13" ht="47.25">
      <c r="A399" s="14">
        <v>397</v>
      </c>
      <c r="B399" s="14" t="s">
        <v>10424</v>
      </c>
      <c r="C399" s="14" t="s">
        <v>10371</v>
      </c>
      <c r="D399" s="14" t="s">
        <v>1187</v>
      </c>
      <c r="E399" s="14" t="s">
        <v>8163</v>
      </c>
      <c r="F399" s="15">
        <v>780</v>
      </c>
      <c r="G399" s="14">
        <v>192</v>
      </c>
      <c r="H399" s="14" t="s">
        <v>8087</v>
      </c>
      <c r="I399" s="15">
        <v>46000</v>
      </c>
      <c r="J399" s="14" t="s">
        <v>12129</v>
      </c>
      <c r="K399" s="44" t="s">
        <v>7274</v>
      </c>
      <c r="L399" s="14" t="s">
        <v>12664</v>
      </c>
      <c r="M399" s="14"/>
    </row>
    <row r="400" spans="1:13" ht="63">
      <c r="A400" s="14">
        <v>398</v>
      </c>
      <c r="B400" s="14" t="s">
        <v>2829</v>
      </c>
      <c r="C400" s="14" t="s">
        <v>4013</v>
      </c>
      <c r="D400" s="14" t="s">
        <v>1187</v>
      </c>
      <c r="E400" s="14" t="s">
        <v>8163</v>
      </c>
      <c r="F400" s="15">
        <v>1500</v>
      </c>
      <c r="G400" s="14">
        <v>188</v>
      </c>
      <c r="H400" s="14" t="s">
        <v>8076</v>
      </c>
      <c r="I400" s="15">
        <v>28000</v>
      </c>
      <c r="J400" s="14" t="s">
        <v>7407</v>
      </c>
      <c r="K400" s="44" t="s">
        <v>7274</v>
      </c>
      <c r="L400" s="14" t="s">
        <v>2191</v>
      </c>
      <c r="M400" s="14"/>
    </row>
    <row r="401" spans="1:13" ht="63">
      <c r="A401" s="14">
        <v>399</v>
      </c>
      <c r="B401" s="14" t="s">
        <v>7790</v>
      </c>
      <c r="C401" s="14" t="s">
        <v>7784</v>
      </c>
      <c r="D401" s="14" t="s">
        <v>1187</v>
      </c>
      <c r="E401" s="14" t="s">
        <v>8163</v>
      </c>
      <c r="F401" s="15">
        <v>2000</v>
      </c>
      <c r="G401" s="14">
        <v>156</v>
      </c>
      <c r="H401" s="14" t="s">
        <v>8076</v>
      </c>
      <c r="I401" s="15">
        <v>24000</v>
      </c>
      <c r="J401" s="14" t="s">
        <v>7407</v>
      </c>
      <c r="K401" s="44" t="s">
        <v>7274</v>
      </c>
      <c r="L401" s="14" t="s">
        <v>10513</v>
      </c>
      <c r="M401" s="14"/>
    </row>
    <row r="402" spans="1:13" ht="31.5">
      <c r="A402" s="14">
        <v>400</v>
      </c>
      <c r="B402" s="14" t="s">
        <v>7791</v>
      </c>
      <c r="C402" s="14" t="s">
        <v>7792</v>
      </c>
      <c r="D402" s="14" t="s">
        <v>1187</v>
      </c>
      <c r="E402" s="14">
        <v>1</v>
      </c>
      <c r="F402" s="15">
        <v>500</v>
      </c>
      <c r="G402" s="14">
        <v>300</v>
      </c>
      <c r="H402" s="14" t="s">
        <v>8087</v>
      </c>
      <c r="I402" s="15">
        <v>50000</v>
      </c>
      <c r="J402" s="14" t="s">
        <v>4978</v>
      </c>
      <c r="K402" s="44" t="s">
        <v>7274</v>
      </c>
      <c r="L402" s="14" t="s">
        <v>2191</v>
      </c>
      <c r="M402" s="14"/>
    </row>
    <row r="403" spans="1:13" ht="31.5">
      <c r="A403" s="14">
        <v>401</v>
      </c>
      <c r="B403" s="14" t="s">
        <v>7793</v>
      </c>
      <c r="C403" s="14" t="s">
        <v>7794</v>
      </c>
      <c r="D403" s="14"/>
      <c r="E403" s="14">
        <v>1</v>
      </c>
      <c r="F403" s="15">
        <v>540</v>
      </c>
      <c r="G403" s="14">
        <v>240</v>
      </c>
      <c r="H403" s="14" t="s">
        <v>8087</v>
      </c>
      <c r="I403" s="15">
        <v>41000</v>
      </c>
      <c r="J403" s="14" t="s">
        <v>4978</v>
      </c>
      <c r="K403" s="44" t="s">
        <v>7274</v>
      </c>
      <c r="L403" s="14" t="s">
        <v>2191</v>
      </c>
      <c r="M403" s="14"/>
    </row>
    <row r="404" spans="1:13">
      <c r="A404" s="14">
        <v>402</v>
      </c>
      <c r="B404" s="14" t="s">
        <v>7939</v>
      </c>
      <c r="C404" s="14"/>
      <c r="D404" s="14" t="s">
        <v>4473</v>
      </c>
      <c r="E404" s="14">
        <v>1</v>
      </c>
      <c r="F404" s="15">
        <v>1000</v>
      </c>
      <c r="G404" s="14">
        <v>156</v>
      </c>
      <c r="H404" s="14" t="s">
        <v>8087</v>
      </c>
      <c r="I404" s="15">
        <v>0</v>
      </c>
      <c r="J404" s="14" t="s">
        <v>70</v>
      </c>
      <c r="K404" s="44" t="s">
        <v>7274</v>
      </c>
      <c r="L404" s="14" t="s">
        <v>10875</v>
      </c>
      <c r="M404" s="14"/>
    </row>
    <row r="405" spans="1:13" ht="47.25">
      <c r="A405" s="14">
        <v>403</v>
      </c>
      <c r="B405" s="14" t="s">
        <v>7940</v>
      </c>
      <c r="C405" s="14" t="s">
        <v>7941</v>
      </c>
      <c r="D405" s="14" t="s">
        <v>1187</v>
      </c>
      <c r="E405" s="14">
        <v>1</v>
      </c>
      <c r="F405" s="15">
        <v>780</v>
      </c>
      <c r="G405" s="14">
        <v>288</v>
      </c>
      <c r="H405" s="14" t="s">
        <v>8087</v>
      </c>
      <c r="I405" s="15">
        <v>58000</v>
      </c>
      <c r="J405" s="14" t="s">
        <v>7407</v>
      </c>
      <c r="K405" s="44" t="s">
        <v>7274</v>
      </c>
      <c r="L405" s="14" t="s">
        <v>10513</v>
      </c>
      <c r="M405" s="14"/>
    </row>
    <row r="406" spans="1:13" ht="47.25">
      <c r="A406" s="14">
        <v>404</v>
      </c>
      <c r="B406" s="14" t="s">
        <v>7942</v>
      </c>
      <c r="C406" s="14" t="s">
        <v>7943</v>
      </c>
      <c r="D406" s="14" t="s">
        <v>1187</v>
      </c>
      <c r="E406" s="14">
        <v>1</v>
      </c>
      <c r="F406" s="15">
        <v>600</v>
      </c>
      <c r="G406" s="14">
        <v>448</v>
      </c>
      <c r="H406" s="14" t="s">
        <v>8087</v>
      </c>
      <c r="I406" s="15">
        <v>71000</v>
      </c>
      <c r="J406" s="14" t="s">
        <v>1193</v>
      </c>
      <c r="K406" s="44" t="s">
        <v>7274</v>
      </c>
      <c r="L406" s="14" t="s">
        <v>10878</v>
      </c>
      <c r="M406" s="14"/>
    </row>
    <row r="407" spans="1:13" ht="78.75">
      <c r="A407" s="14">
        <v>405</v>
      </c>
      <c r="B407" s="14" t="s">
        <v>7892</v>
      </c>
      <c r="C407" s="14" t="s">
        <v>10422</v>
      </c>
      <c r="D407" s="14" t="s">
        <v>4473</v>
      </c>
      <c r="E407" s="14">
        <v>1</v>
      </c>
      <c r="F407" s="15">
        <v>1000</v>
      </c>
      <c r="G407" s="14">
        <v>570</v>
      </c>
      <c r="H407" s="14" t="s">
        <v>2161</v>
      </c>
      <c r="I407" s="15">
        <v>0</v>
      </c>
      <c r="J407" s="14" t="s">
        <v>70</v>
      </c>
      <c r="K407" s="44" t="s">
        <v>7274</v>
      </c>
      <c r="L407" s="14" t="s">
        <v>7893</v>
      </c>
      <c r="M407" s="14"/>
    </row>
    <row r="408" spans="1:13" ht="78.75">
      <c r="A408" s="14">
        <v>406</v>
      </c>
      <c r="B408" s="14" t="s">
        <v>7894</v>
      </c>
      <c r="C408" s="14" t="s">
        <v>10422</v>
      </c>
      <c r="D408" s="14" t="s">
        <v>4473</v>
      </c>
      <c r="E408" s="14">
        <v>1</v>
      </c>
      <c r="F408" s="15">
        <v>1000</v>
      </c>
      <c r="G408" s="14">
        <v>636</v>
      </c>
      <c r="H408" s="14" t="s">
        <v>2161</v>
      </c>
      <c r="I408" s="15">
        <v>0</v>
      </c>
      <c r="J408" s="14" t="s">
        <v>70</v>
      </c>
      <c r="K408" s="44" t="s">
        <v>7274</v>
      </c>
      <c r="L408" s="14" t="s">
        <v>7893</v>
      </c>
      <c r="M408" s="14"/>
    </row>
    <row r="409" spans="1:13" ht="78.75">
      <c r="A409" s="14">
        <v>407</v>
      </c>
      <c r="B409" s="14" t="s">
        <v>7895</v>
      </c>
      <c r="C409" s="14" t="s">
        <v>10422</v>
      </c>
      <c r="D409" s="14" t="s">
        <v>4473</v>
      </c>
      <c r="E409" s="14">
        <v>1</v>
      </c>
      <c r="F409" s="15">
        <v>1000</v>
      </c>
      <c r="G409" s="14">
        <v>796</v>
      </c>
      <c r="H409" s="14" t="s">
        <v>2161</v>
      </c>
      <c r="I409" s="15">
        <v>0</v>
      </c>
      <c r="J409" s="14" t="s">
        <v>70</v>
      </c>
      <c r="K409" s="44" t="s">
        <v>7274</v>
      </c>
      <c r="L409" s="14" t="s">
        <v>10875</v>
      </c>
      <c r="M409" s="14"/>
    </row>
    <row r="410" spans="1:13" ht="78.75">
      <c r="A410" s="14">
        <v>408</v>
      </c>
      <c r="B410" s="14" t="s">
        <v>7896</v>
      </c>
      <c r="C410" s="14" t="s">
        <v>10422</v>
      </c>
      <c r="D410" s="14" t="s">
        <v>4473</v>
      </c>
      <c r="E410" s="14">
        <v>1</v>
      </c>
      <c r="F410" s="15">
        <v>1000</v>
      </c>
      <c r="G410" s="14">
        <v>1067</v>
      </c>
      <c r="H410" s="14" t="s">
        <v>2161</v>
      </c>
      <c r="I410" s="15">
        <v>0</v>
      </c>
      <c r="J410" s="14" t="s">
        <v>70</v>
      </c>
      <c r="K410" s="44" t="s">
        <v>7274</v>
      </c>
      <c r="L410" s="14" t="s">
        <v>10875</v>
      </c>
      <c r="M410" s="14"/>
    </row>
    <row r="411" spans="1:13" ht="63">
      <c r="A411" s="14">
        <v>409</v>
      </c>
      <c r="B411" s="14" t="s">
        <v>7897</v>
      </c>
      <c r="C411" s="14" t="s">
        <v>7167</v>
      </c>
      <c r="D411" s="14" t="s">
        <v>4473</v>
      </c>
      <c r="E411" s="14">
        <v>1</v>
      </c>
      <c r="F411" s="15">
        <v>1000</v>
      </c>
      <c r="G411" s="14">
        <v>694</v>
      </c>
      <c r="H411" s="14" t="s">
        <v>2161</v>
      </c>
      <c r="I411" s="15">
        <v>0</v>
      </c>
      <c r="J411" s="14" t="s">
        <v>70</v>
      </c>
      <c r="K411" s="44" t="s">
        <v>7274</v>
      </c>
      <c r="L411" s="14" t="s">
        <v>10875</v>
      </c>
      <c r="M411" s="14"/>
    </row>
    <row r="412" spans="1:13" ht="63">
      <c r="A412" s="14">
        <v>410</v>
      </c>
      <c r="B412" s="14" t="s">
        <v>7890</v>
      </c>
      <c r="C412" s="14" t="s">
        <v>7167</v>
      </c>
      <c r="D412" s="14" t="s">
        <v>4473</v>
      </c>
      <c r="E412" s="14">
        <v>1</v>
      </c>
      <c r="F412" s="15">
        <v>1000</v>
      </c>
      <c r="G412" s="14">
        <v>984</v>
      </c>
      <c r="H412" s="14" t="s">
        <v>2161</v>
      </c>
      <c r="I412" s="15">
        <v>0</v>
      </c>
      <c r="J412" s="14" t="s">
        <v>70</v>
      </c>
      <c r="K412" s="44" t="s">
        <v>7274</v>
      </c>
      <c r="L412" s="14" t="s">
        <v>11608</v>
      </c>
      <c r="M412" s="14"/>
    </row>
    <row r="413" spans="1:13" ht="78.75">
      <c r="A413" s="14">
        <v>411</v>
      </c>
      <c r="B413" s="14" t="s">
        <v>7891</v>
      </c>
      <c r="C413" s="14" t="s">
        <v>8475</v>
      </c>
      <c r="D413" s="14" t="s">
        <v>1162</v>
      </c>
      <c r="E413" s="14">
        <v>1</v>
      </c>
      <c r="F413" s="15">
        <v>700</v>
      </c>
      <c r="G413" s="14">
        <v>656</v>
      </c>
      <c r="H413" s="14" t="s">
        <v>2161</v>
      </c>
      <c r="I413" s="15">
        <v>0</v>
      </c>
      <c r="J413" s="14" t="s">
        <v>12324</v>
      </c>
      <c r="K413" s="44" t="s">
        <v>7274</v>
      </c>
      <c r="L413" s="14" t="s">
        <v>11281</v>
      </c>
      <c r="M413" s="14" t="s">
        <v>8476</v>
      </c>
    </row>
    <row r="414" spans="1:13" ht="45.75" customHeight="1">
      <c r="A414" s="14">
        <v>412</v>
      </c>
      <c r="B414" s="14" t="s">
        <v>6713</v>
      </c>
      <c r="C414" s="14" t="s">
        <v>9395</v>
      </c>
      <c r="D414" s="14" t="s">
        <v>1187</v>
      </c>
      <c r="E414" s="14" t="s">
        <v>8163</v>
      </c>
      <c r="F414" s="15">
        <v>1000</v>
      </c>
      <c r="G414" s="14">
        <v>44</v>
      </c>
      <c r="H414" s="14" t="s">
        <v>8076</v>
      </c>
      <c r="I414" s="15">
        <v>10000</v>
      </c>
      <c r="J414" s="14" t="s">
        <v>4935</v>
      </c>
      <c r="K414" s="44" t="s">
        <v>8477</v>
      </c>
      <c r="L414" s="14" t="s">
        <v>10878</v>
      </c>
      <c r="M414" s="14" t="s">
        <v>8478</v>
      </c>
    </row>
    <row r="415" spans="1:13">
      <c r="A415" s="14">
        <v>413</v>
      </c>
      <c r="B415" s="14" t="s">
        <v>8479</v>
      </c>
      <c r="C415" s="14" t="s">
        <v>9395</v>
      </c>
      <c r="D415" s="14" t="s">
        <v>1187</v>
      </c>
      <c r="E415" s="14">
        <v>1</v>
      </c>
      <c r="F415" s="15">
        <v>3100</v>
      </c>
      <c r="G415" s="14">
        <v>52</v>
      </c>
      <c r="H415" s="14" t="s">
        <v>8076</v>
      </c>
      <c r="I415" s="15">
        <v>11000</v>
      </c>
      <c r="J415" s="14" t="s">
        <v>4935</v>
      </c>
      <c r="K415" s="44" t="s">
        <v>8477</v>
      </c>
      <c r="L415" s="14" t="s">
        <v>8407</v>
      </c>
      <c r="M415" s="14"/>
    </row>
    <row r="416" spans="1:13" ht="63">
      <c r="A416" s="14">
        <v>414</v>
      </c>
      <c r="B416" s="14" t="s">
        <v>8480</v>
      </c>
      <c r="C416" s="14" t="s">
        <v>6681</v>
      </c>
      <c r="D416" s="14" t="s">
        <v>1187</v>
      </c>
      <c r="E416" s="14" t="s">
        <v>8163</v>
      </c>
      <c r="F416" s="15">
        <v>1000</v>
      </c>
      <c r="G416" s="14">
        <v>171</v>
      </c>
      <c r="H416" s="14" t="s">
        <v>8076</v>
      </c>
      <c r="I416" s="15">
        <v>26000</v>
      </c>
      <c r="J416" s="14" t="s">
        <v>7407</v>
      </c>
      <c r="K416" s="44" t="s">
        <v>8477</v>
      </c>
      <c r="L416" s="14" t="s">
        <v>5556</v>
      </c>
      <c r="M416" s="14"/>
    </row>
    <row r="417" spans="1:13" ht="31.5">
      <c r="A417" s="14">
        <v>415</v>
      </c>
      <c r="B417" s="14" t="s">
        <v>10472</v>
      </c>
      <c r="C417" s="14" t="s">
        <v>7404</v>
      </c>
      <c r="D417" s="14" t="s">
        <v>1187</v>
      </c>
      <c r="E417" s="14">
        <v>1</v>
      </c>
      <c r="F417" s="15">
        <v>650</v>
      </c>
      <c r="G417" s="14">
        <v>164</v>
      </c>
      <c r="H417" s="14" t="s">
        <v>8087</v>
      </c>
      <c r="I417" s="15">
        <v>30000</v>
      </c>
      <c r="J417" s="14" t="s">
        <v>1193</v>
      </c>
      <c r="K417" s="44" t="s">
        <v>8477</v>
      </c>
      <c r="L417" s="14" t="s">
        <v>10473</v>
      </c>
      <c r="M417" s="14"/>
    </row>
    <row r="418" spans="1:13" ht="31.5">
      <c r="A418" s="14">
        <v>416</v>
      </c>
      <c r="B418" s="14" t="s">
        <v>10474</v>
      </c>
      <c r="C418" s="14" t="s">
        <v>10475</v>
      </c>
      <c r="D418" s="14" t="s">
        <v>1187</v>
      </c>
      <c r="E418" s="14">
        <v>1</v>
      </c>
      <c r="F418" s="15">
        <v>650</v>
      </c>
      <c r="G418" s="14">
        <v>259</v>
      </c>
      <c r="H418" s="14" t="s">
        <v>8087</v>
      </c>
      <c r="I418" s="15">
        <v>44000</v>
      </c>
      <c r="J418" s="14" t="s">
        <v>4978</v>
      </c>
      <c r="K418" s="44" t="s">
        <v>8477</v>
      </c>
      <c r="L418" s="14" t="s">
        <v>10473</v>
      </c>
      <c r="M418" s="14"/>
    </row>
    <row r="419" spans="1:13" ht="78.75">
      <c r="A419" s="14">
        <v>417</v>
      </c>
      <c r="B419" s="14" t="s">
        <v>9400</v>
      </c>
      <c r="C419" s="14" t="s">
        <v>10422</v>
      </c>
      <c r="D419" s="14" t="s">
        <v>4473</v>
      </c>
      <c r="E419" s="14">
        <v>1</v>
      </c>
      <c r="F419" s="15">
        <v>1000</v>
      </c>
      <c r="G419" s="14">
        <v>768</v>
      </c>
      <c r="H419" s="14" t="s">
        <v>2161</v>
      </c>
      <c r="I419" s="15">
        <v>0</v>
      </c>
      <c r="J419" s="14" t="s">
        <v>70</v>
      </c>
      <c r="K419" s="44" t="s">
        <v>8477</v>
      </c>
      <c r="L419" s="14" t="s">
        <v>9401</v>
      </c>
      <c r="M419" s="14"/>
    </row>
    <row r="420" spans="1:13" ht="63">
      <c r="A420" s="14">
        <v>418</v>
      </c>
      <c r="B420" s="14" t="s">
        <v>6848</v>
      </c>
      <c r="C420" s="14" t="s">
        <v>7167</v>
      </c>
      <c r="D420" s="14" t="s">
        <v>6849</v>
      </c>
      <c r="E420" s="14">
        <v>1</v>
      </c>
      <c r="F420" s="15">
        <v>1000</v>
      </c>
      <c r="G420" s="14">
        <v>1112</v>
      </c>
      <c r="H420" s="14" t="s">
        <v>2161</v>
      </c>
      <c r="I420" s="15">
        <v>0</v>
      </c>
      <c r="J420" s="14" t="s">
        <v>70</v>
      </c>
      <c r="K420" s="44" t="s">
        <v>8477</v>
      </c>
      <c r="L420" s="14" t="s">
        <v>6850</v>
      </c>
      <c r="M420" s="14" t="s">
        <v>6851</v>
      </c>
    </row>
    <row r="421" spans="1:13" ht="31.5">
      <c r="A421" s="14">
        <v>419</v>
      </c>
      <c r="B421" s="14" t="s">
        <v>9038</v>
      </c>
      <c r="C421" s="14" t="s">
        <v>9039</v>
      </c>
      <c r="D421" s="14" t="s">
        <v>4473</v>
      </c>
      <c r="E421" s="14">
        <v>1</v>
      </c>
      <c r="F421" s="15">
        <v>1000</v>
      </c>
      <c r="G421" s="14">
        <v>364</v>
      </c>
      <c r="H421" s="14" t="s">
        <v>2161</v>
      </c>
      <c r="I421" s="15">
        <v>0</v>
      </c>
      <c r="J421" s="14" t="s">
        <v>4978</v>
      </c>
      <c r="K421" s="44" t="s">
        <v>8477</v>
      </c>
      <c r="L421" s="14" t="s">
        <v>10875</v>
      </c>
      <c r="M421" s="14"/>
    </row>
    <row r="422" spans="1:13" ht="31.5">
      <c r="A422" s="14">
        <v>420</v>
      </c>
      <c r="B422" s="14" t="s">
        <v>9040</v>
      </c>
      <c r="C422" s="14" t="s">
        <v>9041</v>
      </c>
      <c r="D422" s="14" t="s">
        <v>1187</v>
      </c>
      <c r="E422" s="14" t="s">
        <v>8163</v>
      </c>
      <c r="F422" s="15">
        <v>850</v>
      </c>
      <c r="G422" s="14">
        <v>428</v>
      </c>
      <c r="H422" s="14" t="s">
        <v>2161</v>
      </c>
      <c r="I422" s="15">
        <v>79000</v>
      </c>
      <c r="J422" s="14" t="s">
        <v>4935</v>
      </c>
      <c r="K422" s="44" t="s">
        <v>8477</v>
      </c>
      <c r="L422" s="14" t="s">
        <v>8407</v>
      </c>
      <c r="M422" s="14"/>
    </row>
    <row r="423" spans="1:13" ht="47.25">
      <c r="A423" s="14">
        <v>421</v>
      </c>
      <c r="B423" s="14" t="s">
        <v>9042</v>
      </c>
      <c r="C423" s="14" t="s">
        <v>9043</v>
      </c>
      <c r="D423" s="14" t="s">
        <v>1162</v>
      </c>
      <c r="E423" s="14">
        <v>1</v>
      </c>
      <c r="F423" s="15">
        <v>1000</v>
      </c>
      <c r="G423" s="14">
        <v>524</v>
      </c>
      <c r="H423" s="14" t="s">
        <v>8087</v>
      </c>
      <c r="I423" s="15">
        <v>0</v>
      </c>
      <c r="J423" s="14" t="s">
        <v>9419</v>
      </c>
      <c r="K423" s="44" t="s">
        <v>8477</v>
      </c>
      <c r="L423" s="14" t="s">
        <v>7763</v>
      </c>
      <c r="M423" s="14"/>
    </row>
    <row r="424" spans="1:13" ht="47.25">
      <c r="A424" s="14">
        <v>422</v>
      </c>
      <c r="B424" s="14" t="s">
        <v>9044</v>
      </c>
      <c r="C424" s="14" t="s">
        <v>9045</v>
      </c>
      <c r="D424" s="14" t="s">
        <v>1187</v>
      </c>
      <c r="E424" s="14">
        <v>1</v>
      </c>
      <c r="F424" s="15">
        <v>500</v>
      </c>
      <c r="G424" s="14">
        <v>244</v>
      </c>
      <c r="H424" s="14" t="s">
        <v>8087</v>
      </c>
      <c r="I424" s="14">
        <v>42000</v>
      </c>
      <c r="J424" s="14" t="s">
        <v>4978</v>
      </c>
      <c r="K424" s="44" t="s">
        <v>8477</v>
      </c>
      <c r="L424" s="14" t="s">
        <v>11713</v>
      </c>
      <c r="M424" s="14"/>
    </row>
    <row r="425" spans="1:13" ht="63">
      <c r="A425" s="14">
        <v>423</v>
      </c>
      <c r="B425" s="14" t="s">
        <v>9046</v>
      </c>
      <c r="C425" s="14" t="s">
        <v>10533</v>
      </c>
      <c r="D425" s="14" t="s">
        <v>1187</v>
      </c>
      <c r="E425" s="14">
        <v>1</v>
      </c>
      <c r="F425" s="15">
        <v>5037</v>
      </c>
      <c r="G425" s="14">
        <v>220</v>
      </c>
      <c r="H425" s="14" t="s">
        <v>8076</v>
      </c>
      <c r="I425" s="15">
        <v>22000</v>
      </c>
      <c r="J425" s="14" t="s">
        <v>1188</v>
      </c>
      <c r="K425" s="44" t="s">
        <v>8477</v>
      </c>
      <c r="L425" s="14" t="s">
        <v>10875</v>
      </c>
      <c r="M425" s="14"/>
    </row>
    <row r="426" spans="1:13" ht="47.25">
      <c r="A426" s="14">
        <v>424</v>
      </c>
      <c r="B426" s="14" t="s">
        <v>5161</v>
      </c>
      <c r="C426" s="14" t="s">
        <v>6874</v>
      </c>
      <c r="D426" s="14" t="s">
        <v>1187</v>
      </c>
      <c r="E426" s="14">
        <v>1</v>
      </c>
      <c r="F426" s="15">
        <v>600</v>
      </c>
      <c r="G426" s="14">
        <v>232</v>
      </c>
      <c r="H426" s="14" t="s">
        <v>8076</v>
      </c>
      <c r="I426" s="15">
        <v>31000</v>
      </c>
      <c r="J426" s="14" t="s">
        <v>4935</v>
      </c>
      <c r="K426" s="44" t="s">
        <v>8477</v>
      </c>
      <c r="L426" s="14" t="s">
        <v>2191</v>
      </c>
      <c r="M426" s="14"/>
    </row>
    <row r="427" spans="1:13">
      <c r="A427" s="14">
        <v>425</v>
      </c>
      <c r="B427" s="14" t="s">
        <v>6298</v>
      </c>
      <c r="C427" s="14" t="s">
        <v>2744</v>
      </c>
      <c r="D427" s="14" t="s">
        <v>1187</v>
      </c>
      <c r="E427" s="14">
        <v>1</v>
      </c>
      <c r="F427" s="15">
        <v>5500</v>
      </c>
      <c r="G427" s="14">
        <v>172</v>
      </c>
      <c r="H427" s="14" t="s">
        <v>8076</v>
      </c>
      <c r="I427" s="15">
        <v>23000</v>
      </c>
      <c r="J427" s="14" t="s">
        <v>4935</v>
      </c>
      <c r="K427" s="44" t="s">
        <v>8477</v>
      </c>
      <c r="L427" s="14" t="s">
        <v>10875</v>
      </c>
      <c r="M427" s="14"/>
    </row>
    <row r="428" spans="1:13" ht="31.5">
      <c r="A428" s="14">
        <v>426</v>
      </c>
      <c r="B428" s="14" t="s">
        <v>6299</v>
      </c>
      <c r="C428" s="14" t="s">
        <v>2744</v>
      </c>
      <c r="D428" s="14" t="s">
        <v>1187</v>
      </c>
      <c r="E428" s="14" t="s">
        <v>8163</v>
      </c>
      <c r="F428" s="15">
        <v>1000</v>
      </c>
      <c r="G428" s="14">
        <v>184</v>
      </c>
      <c r="H428" s="14" t="s">
        <v>8076</v>
      </c>
      <c r="I428" s="15">
        <v>30000</v>
      </c>
      <c r="J428" s="14" t="s">
        <v>4935</v>
      </c>
      <c r="K428" s="44" t="s">
        <v>8477</v>
      </c>
      <c r="L428" s="14" t="s">
        <v>2191</v>
      </c>
      <c r="M428" s="14"/>
    </row>
    <row r="429" spans="1:13" ht="47.25">
      <c r="A429" s="14">
        <v>427</v>
      </c>
      <c r="B429" s="14" t="s">
        <v>6300</v>
      </c>
      <c r="C429" s="14" t="s">
        <v>2744</v>
      </c>
      <c r="D429" s="14" t="s">
        <v>1187</v>
      </c>
      <c r="E429" s="14" t="s">
        <v>8163</v>
      </c>
      <c r="F429" s="15">
        <v>1036</v>
      </c>
      <c r="G429" s="14">
        <v>96</v>
      </c>
      <c r="H429" s="14" t="s">
        <v>8076</v>
      </c>
      <c r="I429" s="15">
        <v>15000</v>
      </c>
      <c r="J429" s="14" t="s">
        <v>4935</v>
      </c>
      <c r="K429" s="44" t="s">
        <v>8477</v>
      </c>
      <c r="L429" s="14" t="s">
        <v>2191</v>
      </c>
      <c r="M429" s="14"/>
    </row>
    <row r="430" spans="1:13" ht="47.25">
      <c r="A430" s="14">
        <v>428</v>
      </c>
      <c r="B430" s="14" t="s">
        <v>6301</v>
      </c>
      <c r="C430" s="14" t="s">
        <v>2744</v>
      </c>
      <c r="D430" s="14" t="s">
        <v>1187</v>
      </c>
      <c r="E430" s="14">
        <v>1</v>
      </c>
      <c r="F430" s="15">
        <v>3000</v>
      </c>
      <c r="G430" s="14">
        <v>48</v>
      </c>
      <c r="H430" s="14" t="s">
        <v>8076</v>
      </c>
      <c r="I430" s="15">
        <v>10000</v>
      </c>
      <c r="J430" s="14" t="s">
        <v>4935</v>
      </c>
      <c r="K430" s="44" t="s">
        <v>8477</v>
      </c>
      <c r="L430" s="14" t="s">
        <v>6302</v>
      </c>
      <c r="M430" s="14"/>
    </row>
    <row r="431" spans="1:13" ht="31.5">
      <c r="A431" s="14">
        <v>429</v>
      </c>
      <c r="B431" s="14" t="s">
        <v>6303</v>
      </c>
      <c r="C431" s="14" t="s">
        <v>6874</v>
      </c>
      <c r="D431" s="14" t="s">
        <v>1187</v>
      </c>
      <c r="E431" s="14">
        <v>1</v>
      </c>
      <c r="F431" s="15">
        <v>1300</v>
      </c>
      <c r="G431" s="14">
        <v>160</v>
      </c>
      <c r="H431" s="14" t="s">
        <v>8076</v>
      </c>
      <c r="I431" s="15">
        <v>23000</v>
      </c>
      <c r="J431" s="14" t="s">
        <v>4935</v>
      </c>
      <c r="K431" s="44" t="s">
        <v>8477</v>
      </c>
      <c r="L431" s="14" t="s">
        <v>2191</v>
      </c>
      <c r="M431" s="14"/>
    </row>
    <row r="432" spans="1:13" ht="31.5">
      <c r="A432" s="14">
        <v>430</v>
      </c>
      <c r="B432" s="14" t="s">
        <v>1164</v>
      </c>
      <c r="C432" s="14" t="s">
        <v>2744</v>
      </c>
      <c r="D432" s="14" t="s">
        <v>1187</v>
      </c>
      <c r="E432" s="14" t="s">
        <v>8163</v>
      </c>
      <c r="F432" s="15">
        <v>1036</v>
      </c>
      <c r="G432" s="14">
        <v>76</v>
      </c>
      <c r="H432" s="14" t="s">
        <v>8076</v>
      </c>
      <c r="I432" s="15">
        <v>12000</v>
      </c>
      <c r="J432" s="14" t="s">
        <v>4935</v>
      </c>
      <c r="K432" s="44" t="s">
        <v>8477</v>
      </c>
      <c r="L432" s="14" t="s">
        <v>2191</v>
      </c>
      <c r="M432" s="14"/>
    </row>
    <row r="433" spans="1:13" ht="31.5">
      <c r="A433" s="14">
        <v>431</v>
      </c>
      <c r="B433" s="14" t="s">
        <v>6304</v>
      </c>
      <c r="C433" s="14" t="s">
        <v>2744</v>
      </c>
      <c r="D433" s="14" t="s">
        <v>1187</v>
      </c>
      <c r="E433" s="14">
        <v>1</v>
      </c>
      <c r="F433" s="15">
        <v>3400</v>
      </c>
      <c r="G433" s="14">
        <v>92</v>
      </c>
      <c r="H433" s="14" t="s">
        <v>8076</v>
      </c>
      <c r="I433" s="15">
        <v>15000</v>
      </c>
      <c r="J433" s="14" t="s">
        <v>4935</v>
      </c>
      <c r="K433" s="44" t="s">
        <v>8477</v>
      </c>
      <c r="L433" s="14" t="s">
        <v>2191</v>
      </c>
      <c r="M433" s="14"/>
    </row>
    <row r="434" spans="1:13" ht="31.5">
      <c r="A434" s="14">
        <v>432</v>
      </c>
      <c r="B434" s="14" t="s">
        <v>6305</v>
      </c>
      <c r="C434" s="14" t="s">
        <v>2744</v>
      </c>
      <c r="D434" s="14" t="s">
        <v>1187</v>
      </c>
      <c r="E434" s="14">
        <v>1</v>
      </c>
      <c r="F434" s="15">
        <v>3300</v>
      </c>
      <c r="G434" s="14">
        <v>48</v>
      </c>
      <c r="H434" s="14" t="s">
        <v>8076</v>
      </c>
      <c r="I434" s="15">
        <v>10000</v>
      </c>
      <c r="J434" s="14" t="s">
        <v>4935</v>
      </c>
      <c r="K434" s="44" t="s">
        <v>8477</v>
      </c>
      <c r="L434" s="14" t="s">
        <v>9683</v>
      </c>
      <c r="M434" s="14"/>
    </row>
    <row r="435" spans="1:13" ht="31.5">
      <c r="A435" s="14">
        <v>433</v>
      </c>
      <c r="B435" s="14" t="s">
        <v>6306</v>
      </c>
      <c r="C435" s="14" t="s">
        <v>2744</v>
      </c>
      <c r="D435" s="14" t="s">
        <v>1187</v>
      </c>
      <c r="E435" s="14">
        <v>1</v>
      </c>
      <c r="F435" s="15">
        <v>3700</v>
      </c>
      <c r="G435" s="14">
        <v>48</v>
      </c>
      <c r="H435" s="14" t="s">
        <v>8076</v>
      </c>
      <c r="I435" s="15">
        <v>10000</v>
      </c>
      <c r="J435" s="14" t="s">
        <v>4935</v>
      </c>
      <c r="K435" s="44" t="s">
        <v>8477</v>
      </c>
      <c r="L435" s="14" t="s">
        <v>9683</v>
      </c>
      <c r="M435" s="14"/>
    </row>
    <row r="436" spans="1:13" ht="47.25">
      <c r="A436" s="14">
        <v>434</v>
      </c>
      <c r="B436" s="14" t="s">
        <v>6307</v>
      </c>
      <c r="C436" s="14" t="s">
        <v>2744</v>
      </c>
      <c r="D436" s="14" t="s">
        <v>1187</v>
      </c>
      <c r="E436" s="14">
        <v>1</v>
      </c>
      <c r="F436" s="15">
        <v>3200</v>
      </c>
      <c r="G436" s="14">
        <v>36</v>
      </c>
      <c r="H436" s="14" t="s">
        <v>8076</v>
      </c>
      <c r="I436" s="15">
        <v>9000</v>
      </c>
      <c r="J436" s="14" t="s">
        <v>4935</v>
      </c>
      <c r="K436" s="44" t="s">
        <v>8477</v>
      </c>
      <c r="L436" s="14" t="s">
        <v>6302</v>
      </c>
      <c r="M436" s="14"/>
    </row>
    <row r="437" spans="1:13" ht="94.5">
      <c r="A437" s="14">
        <v>435</v>
      </c>
      <c r="B437" s="14" t="s">
        <v>6257</v>
      </c>
      <c r="C437" s="14" t="s">
        <v>10533</v>
      </c>
      <c r="D437" s="14" t="s">
        <v>12961</v>
      </c>
      <c r="E437" s="14">
        <v>1</v>
      </c>
      <c r="F437" s="15">
        <v>50038</v>
      </c>
      <c r="G437" s="14">
        <v>72</v>
      </c>
      <c r="H437" s="14" t="s">
        <v>8076</v>
      </c>
      <c r="I437" s="15">
        <v>0</v>
      </c>
      <c r="J437" s="14" t="s">
        <v>1188</v>
      </c>
      <c r="K437" s="36" t="s">
        <v>8477</v>
      </c>
      <c r="L437" s="14" t="s">
        <v>6302</v>
      </c>
      <c r="M437" s="14"/>
    </row>
    <row r="438" spans="1:13" ht="47.25">
      <c r="A438" s="14">
        <v>436</v>
      </c>
      <c r="B438" s="14" t="s">
        <v>6258</v>
      </c>
      <c r="C438" s="14" t="s">
        <v>9395</v>
      </c>
      <c r="D438" s="14" t="s">
        <v>1187</v>
      </c>
      <c r="E438" s="14">
        <v>1</v>
      </c>
      <c r="F438" s="37">
        <v>5500</v>
      </c>
      <c r="G438" s="14">
        <v>188</v>
      </c>
      <c r="H438" s="14" t="s">
        <v>8076</v>
      </c>
      <c r="I438" s="37">
        <v>25000</v>
      </c>
      <c r="J438" s="14" t="s">
        <v>4935</v>
      </c>
      <c r="K438" s="14" t="s">
        <v>8477</v>
      </c>
      <c r="L438" s="14" t="s">
        <v>10875</v>
      </c>
      <c r="M438" s="14" t="s">
        <v>18986</v>
      </c>
    </row>
    <row r="439" spans="1:13" ht="31.5">
      <c r="A439" s="14">
        <v>437</v>
      </c>
      <c r="B439" s="14" t="s">
        <v>6259</v>
      </c>
      <c r="C439" s="14" t="s">
        <v>9395</v>
      </c>
      <c r="D439" s="14" t="s">
        <v>1187</v>
      </c>
      <c r="E439" s="14">
        <v>1</v>
      </c>
      <c r="F439" s="37">
        <v>3200</v>
      </c>
      <c r="G439" s="14">
        <v>76</v>
      </c>
      <c r="H439" s="14" t="s">
        <v>8076</v>
      </c>
      <c r="I439" s="37">
        <v>13000</v>
      </c>
      <c r="J439" s="14" t="s">
        <v>4935</v>
      </c>
      <c r="K439" s="36" t="s">
        <v>8477</v>
      </c>
      <c r="L439" s="14" t="s">
        <v>9501</v>
      </c>
      <c r="M439" s="14"/>
    </row>
    <row r="440" spans="1:13" ht="31.5">
      <c r="A440" s="14">
        <v>438</v>
      </c>
      <c r="B440" s="14" t="s">
        <v>6260</v>
      </c>
      <c r="C440" s="14" t="s">
        <v>9395</v>
      </c>
      <c r="D440" s="14" t="s">
        <v>1187</v>
      </c>
      <c r="E440" s="14">
        <v>1</v>
      </c>
      <c r="F440" s="37">
        <v>3300</v>
      </c>
      <c r="G440" s="14">
        <v>40</v>
      </c>
      <c r="H440" s="14" t="s">
        <v>8076</v>
      </c>
      <c r="I440" s="37">
        <v>9000</v>
      </c>
      <c r="J440" s="14" t="s">
        <v>4935</v>
      </c>
      <c r="K440" s="36" t="s">
        <v>8477</v>
      </c>
      <c r="L440" s="14" t="s">
        <v>9501</v>
      </c>
      <c r="M440" s="14"/>
    </row>
    <row r="441" spans="1:13" ht="31.5">
      <c r="A441" s="14">
        <v>439</v>
      </c>
      <c r="B441" s="14" t="s">
        <v>6261</v>
      </c>
      <c r="C441" s="14" t="s">
        <v>9454</v>
      </c>
      <c r="D441" s="14" t="s">
        <v>6262</v>
      </c>
      <c r="E441" s="14">
        <v>1</v>
      </c>
      <c r="F441" s="37">
        <v>3000</v>
      </c>
      <c r="G441" s="14">
        <v>68</v>
      </c>
      <c r="H441" s="14" t="s">
        <v>5624</v>
      </c>
      <c r="I441" s="37">
        <v>17000</v>
      </c>
      <c r="J441" s="14" t="s">
        <v>4978</v>
      </c>
      <c r="K441" s="36" t="s">
        <v>8477</v>
      </c>
      <c r="L441" s="14" t="s">
        <v>10473</v>
      </c>
      <c r="M441" s="14"/>
    </row>
    <row r="442" spans="1:13" ht="31.5">
      <c r="A442" s="14">
        <v>440</v>
      </c>
      <c r="B442" s="14" t="s">
        <v>6341</v>
      </c>
      <c r="C442" s="14" t="s">
        <v>9395</v>
      </c>
      <c r="D442" s="14" t="s">
        <v>1187</v>
      </c>
      <c r="E442" s="14" t="s">
        <v>8163</v>
      </c>
      <c r="F442" s="37">
        <v>1000</v>
      </c>
      <c r="G442" s="14">
        <v>44</v>
      </c>
      <c r="H442" s="14" t="s">
        <v>8076</v>
      </c>
      <c r="I442" s="37">
        <v>8000</v>
      </c>
      <c r="J442" s="14" t="s">
        <v>4935</v>
      </c>
      <c r="K442" s="36" t="s">
        <v>8477</v>
      </c>
      <c r="L442" s="14" t="s">
        <v>2191</v>
      </c>
      <c r="M442" s="14"/>
    </row>
    <row r="443" spans="1:13" ht="31.5">
      <c r="A443" s="14">
        <v>441</v>
      </c>
      <c r="B443" s="14" t="s">
        <v>6263</v>
      </c>
      <c r="C443" s="14" t="s">
        <v>9395</v>
      </c>
      <c r="D443" s="14" t="s">
        <v>1187</v>
      </c>
      <c r="E443" s="14" t="s">
        <v>8163</v>
      </c>
      <c r="F443" s="37">
        <v>1036</v>
      </c>
      <c r="G443" s="14">
        <v>44</v>
      </c>
      <c r="H443" s="14" t="s">
        <v>8076</v>
      </c>
      <c r="I443" s="37">
        <v>10000</v>
      </c>
      <c r="J443" s="14" t="s">
        <v>4935</v>
      </c>
      <c r="K443" s="36" t="s">
        <v>8477</v>
      </c>
      <c r="L443" s="14" t="s">
        <v>2191</v>
      </c>
      <c r="M443" s="14"/>
    </row>
    <row r="444" spans="1:13" ht="31.5">
      <c r="A444" s="14">
        <v>442</v>
      </c>
      <c r="B444" s="14" t="s">
        <v>6264</v>
      </c>
      <c r="C444" s="14" t="s">
        <v>9395</v>
      </c>
      <c r="D444" s="14" t="s">
        <v>1187</v>
      </c>
      <c r="E444" s="14" t="s">
        <v>8163</v>
      </c>
      <c r="F444" s="37">
        <v>1036</v>
      </c>
      <c r="G444" s="14">
        <v>40</v>
      </c>
      <c r="H444" s="14" t="s">
        <v>8076</v>
      </c>
      <c r="I444" s="37">
        <v>9000</v>
      </c>
      <c r="J444" s="14" t="s">
        <v>4935</v>
      </c>
      <c r="K444" s="36" t="s">
        <v>8477</v>
      </c>
      <c r="L444" s="14" t="s">
        <v>2191</v>
      </c>
      <c r="M444" s="14"/>
    </row>
    <row r="445" spans="1:13" ht="31.5">
      <c r="A445" s="14">
        <v>443</v>
      </c>
      <c r="B445" s="14" t="s">
        <v>6265</v>
      </c>
      <c r="C445" s="14" t="s">
        <v>9395</v>
      </c>
      <c r="D445" s="14" t="s">
        <v>1187</v>
      </c>
      <c r="E445" s="14">
        <v>1</v>
      </c>
      <c r="F445" s="37">
        <v>4800</v>
      </c>
      <c r="G445" s="14">
        <v>32</v>
      </c>
      <c r="H445" s="14" t="s">
        <v>8076</v>
      </c>
      <c r="I445" s="37">
        <v>8000</v>
      </c>
      <c r="J445" s="14" t="s">
        <v>4935</v>
      </c>
      <c r="K445" s="36" t="s">
        <v>8477</v>
      </c>
      <c r="L445" s="14" t="s">
        <v>7226</v>
      </c>
      <c r="M445" s="14"/>
    </row>
    <row r="446" spans="1:13" ht="31.5">
      <c r="A446" s="14">
        <v>444</v>
      </c>
      <c r="B446" s="14" t="s">
        <v>6266</v>
      </c>
      <c r="C446" s="14" t="s">
        <v>9395</v>
      </c>
      <c r="D446" s="14" t="s">
        <v>1187</v>
      </c>
      <c r="E446" s="14" t="s">
        <v>8163</v>
      </c>
      <c r="F446" s="37">
        <v>1036</v>
      </c>
      <c r="G446" s="14">
        <v>32</v>
      </c>
      <c r="H446" s="14" t="s">
        <v>8076</v>
      </c>
      <c r="I446" s="37">
        <v>8000</v>
      </c>
      <c r="J446" s="14" t="s">
        <v>4935</v>
      </c>
      <c r="K446" s="36" t="s">
        <v>8477</v>
      </c>
      <c r="L446" s="14" t="s">
        <v>2191</v>
      </c>
      <c r="M446" s="14"/>
    </row>
    <row r="447" spans="1:13" ht="31.5">
      <c r="A447" s="14">
        <v>445</v>
      </c>
      <c r="B447" s="14" t="s">
        <v>7626</v>
      </c>
      <c r="C447" s="14" t="s">
        <v>9395</v>
      </c>
      <c r="D447" s="14" t="s">
        <v>1187</v>
      </c>
      <c r="E447" s="14" t="s">
        <v>8163</v>
      </c>
      <c r="F447" s="37">
        <v>1036</v>
      </c>
      <c r="G447" s="14">
        <v>32</v>
      </c>
      <c r="H447" s="14" t="s">
        <v>8076</v>
      </c>
      <c r="I447" s="37">
        <v>8000</v>
      </c>
      <c r="J447" s="14" t="s">
        <v>4935</v>
      </c>
      <c r="K447" s="36" t="s">
        <v>8477</v>
      </c>
      <c r="L447" s="14" t="s">
        <v>2191</v>
      </c>
      <c r="M447" s="14"/>
    </row>
    <row r="448" spans="1:13" ht="31.5">
      <c r="A448" s="14">
        <v>446</v>
      </c>
      <c r="B448" s="14" t="s">
        <v>8077</v>
      </c>
      <c r="C448" s="14" t="s">
        <v>9395</v>
      </c>
      <c r="D448" s="14" t="s">
        <v>1187</v>
      </c>
      <c r="E448" s="14" t="s">
        <v>8163</v>
      </c>
      <c r="F448" s="37">
        <v>1000</v>
      </c>
      <c r="G448" s="14">
        <v>36</v>
      </c>
      <c r="H448" s="14" t="s">
        <v>8076</v>
      </c>
      <c r="I448" s="37">
        <v>9000</v>
      </c>
      <c r="J448" s="14" t="s">
        <v>4935</v>
      </c>
      <c r="K448" s="36" t="s">
        <v>8477</v>
      </c>
      <c r="L448" s="14" t="s">
        <v>2191</v>
      </c>
      <c r="M448" s="14"/>
    </row>
    <row r="449" spans="1:13" ht="31.5">
      <c r="A449" s="14">
        <v>447</v>
      </c>
      <c r="B449" s="14" t="s">
        <v>6267</v>
      </c>
      <c r="C449" s="14" t="s">
        <v>6268</v>
      </c>
      <c r="D449" s="14" t="s">
        <v>1187</v>
      </c>
      <c r="E449" s="14">
        <v>1</v>
      </c>
      <c r="F449" s="37">
        <v>1000</v>
      </c>
      <c r="G449" s="14">
        <v>332</v>
      </c>
      <c r="H449" s="14" t="s">
        <v>5624</v>
      </c>
      <c r="I449" s="37">
        <v>55000</v>
      </c>
      <c r="J449" s="14" t="s">
        <v>4978</v>
      </c>
      <c r="K449" s="36" t="s">
        <v>8477</v>
      </c>
      <c r="L449" s="14" t="s">
        <v>2191</v>
      </c>
      <c r="M449" s="14"/>
    </row>
    <row r="450" spans="1:13" ht="31.5">
      <c r="A450" s="14">
        <v>448</v>
      </c>
      <c r="B450" s="14" t="s">
        <v>6269</v>
      </c>
      <c r="C450" s="14" t="s">
        <v>6270</v>
      </c>
      <c r="D450" s="14" t="s">
        <v>1187</v>
      </c>
      <c r="E450" s="14">
        <v>1</v>
      </c>
      <c r="F450" s="37">
        <v>700</v>
      </c>
      <c r="G450" s="14">
        <v>324</v>
      </c>
      <c r="H450" s="14" t="s">
        <v>8087</v>
      </c>
      <c r="I450" s="37">
        <v>53000</v>
      </c>
      <c r="J450" s="14" t="s">
        <v>4978</v>
      </c>
      <c r="K450" s="36" t="s">
        <v>8477</v>
      </c>
      <c r="L450" s="14" t="s">
        <v>7226</v>
      </c>
      <c r="M450" s="14"/>
    </row>
    <row r="451" spans="1:13" ht="94.5">
      <c r="A451" s="14">
        <v>449</v>
      </c>
      <c r="B451" s="14" t="s">
        <v>6271</v>
      </c>
      <c r="C451" s="14" t="s">
        <v>6272</v>
      </c>
      <c r="D451" s="14"/>
      <c r="E451" s="14">
        <v>1</v>
      </c>
      <c r="F451" s="37">
        <v>600</v>
      </c>
      <c r="G451" s="14">
        <v>308</v>
      </c>
      <c r="H451" s="14" t="s">
        <v>8087</v>
      </c>
      <c r="I451" s="37">
        <v>51000</v>
      </c>
      <c r="J451" s="14" t="s">
        <v>7407</v>
      </c>
      <c r="K451" s="36" t="s">
        <v>8477</v>
      </c>
      <c r="L451" s="14" t="s">
        <v>2191</v>
      </c>
      <c r="M451" s="14"/>
    </row>
    <row r="452" spans="1:13" ht="63">
      <c r="A452" s="14">
        <v>450</v>
      </c>
      <c r="B452" s="14" t="s">
        <v>6273</v>
      </c>
      <c r="C452" s="14" t="s">
        <v>6274</v>
      </c>
      <c r="D452" s="14" t="s">
        <v>1187</v>
      </c>
      <c r="E452" s="14">
        <v>1</v>
      </c>
      <c r="F452" s="37">
        <v>1600</v>
      </c>
      <c r="G452" s="14">
        <v>324</v>
      </c>
      <c r="H452" s="14" t="s">
        <v>8087</v>
      </c>
      <c r="I452" s="37">
        <v>53000</v>
      </c>
      <c r="J452" s="14" t="s">
        <v>4935</v>
      </c>
      <c r="K452" s="36" t="s">
        <v>8477</v>
      </c>
      <c r="L452" s="14" t="s">
        <v>6275</v>
      </c>
      <c r="M452" s="14"/>
    </row>
    <row r="453" spans="1:13" ht="47.25">
      <c r="A453" s="14">
        <v>451</v>
      </c>
      <c r="B453" s="14" t="s">
        <v>9527</v>
      </c>
      <c r="C453" s="14" t="s">
        <v>8449</v>
      </c>
      <c r="D453" s="14"/>
      <c r="E453" s="14">
        <v>1</v>
      </c>
      <c r="F453" s="37">
        <v>460</v>
      </c>
      <c r="G453" s="14">
        <v>379</v>
      </c>
      <c r="H453" s="14" t="s">
        <v>8087</v>
      </c>
      <c r="I453" s="37">
        <v>61000</v>
      </c>
      <c r="J453" s="14" t="s">
        <v>7407</v>
      </c>
      <c r="K453" s="36" t="s">
        <v>8477</v>
      </c>
      <c r="L453" s="14" t="s">
        <v>10473</v>
      </c>
      <c r="M453" s="14"/>
    </row>
    <row r="454" spans="1:13" ht="31.5">
      <c r="A454" s="14">
        <v>452</v>
      </c>
      <c r="B454" s="14" t="s">
        <v>8450</v>
      </c>
      <c r="C454" s="14"/>
      <c r="D454" s="14" t="s">
        <v>4473</v>
      </c>
      <c r="E454" s="14">
        <v>1</v>
      </c>
      <c r="F454" s="37">
        <v>1000</v>
      </c>
      <c r="G454" s="14">
        <v>312</v>
      </c>
      <c r="H454" s="14" t="s">
        <v>8087</v>
      </c>
      <c r="I454" s="47">
        <v>0</v>
      </c>
      <c r="J454" s="14" t="s">
        <v>60</v>
      </c>
      <c r="K454" s="36" t="s">
        <v>8477</v>
      </c>
      <c r="L454" s="14" t="s">
        <v>2267</v>
      </c>
      <c r="M454" s="14"/>
    </row>
    <row r="455" spans="1:13" ht="78.75">
      <c r="A455" s="14">
        <v>453</v>
      </c>
      <c r="B455" s="14" t="s">
        <v>7394</v>
      </c>
      <c r="C455" s="14" t="s">
        <v>10422</v>
      </c>
      <c r="D455" s="14" t="s">
        <v>4473</v>
      </c>
      <c r="E455" s="14">
        <v>1</v>
      </c>
      <c r="F455" s="37">
        <v>1000</v>
      </c>
      <c r="G455" s="14">
        <v>712</v>
      </c>
      <c r="H455" s="14" t="s">
        <v>2161</v>
      </c>
      <c r="I455" s="47">
        <v>0</v>
      </c>
      <c r="J455" s="14" t="s">
        <v>70</v>
      </c>
      <c r="K455" s="36" t="s">
        <v>8477</v>
      </c>
      <c r="L455" s="14" t="s">
        <v>7893</v>
      </c>
      <c r="M455" s="14"/>
    </row>
    <row r="456" spans="1:13" ht="47.25">
      <c r="A456" s="14">
        <v>454</v>
      </c>
      <c r="B456" s="14" t="s">
        <v>7395</v>
      </c>
      <c r="C456" s="14"/>
      <c r="D456" s="14" t="s">
        <v>4473</v>
      </c>
      <c r="E456" s="14">
        <v>1</v>
      </c>
      <c r="F456" s="37">
        <v>2000</v>
      </c>
      <c r="G456" s="14">
        <v>736</v>
      </c>
      <c r="H456" s="14" t="s">
        <v>2161</v>
      </c>
      <c r="I456" s="47">
        <v>0</v>
      </c>
      <c r="J456" s="14" t="s">
        <v>4978</v>
      </c>
      <c r="K456" s="36" t="s">
        <v>8477</v>
      </c>
      <c r="L456" s="14" t="s">
        <v>10875</v>
      </c>
      <c r="M456" s="14"/>
    </row>
    <row r="457" spans="1:13" ht="47.25">
      <c r="A457" s="14">
        <v>455</v>
      </c>
      <c r="B457" s="14" t="s">
        <v>7396</v>
      </c>
      <c r="C457" s="14" t="s">
        <v>9395</v>
      </c>
      <c r="D457" s="14" t="s">
        <v>1187</v>
      </c>
      <c r="E457" s="14" t="s">
        <v>8163</v>
      </c>
      <c r="F457" s="37">
        <v>1030</v>
      </c>
      <c r="G457" s="14">
        <v>108</v>
      </c>
      <c r="H457" s="14" t="s">
        <v>8076</v>
      </c>
      <c r="I457" s="37">
        <v>20000</v>
      </c>
      <c r="J457" s="14" t="s">
        <v>4935</v>
      </c>
      <c r="K457" s="36" t="s">
        <v>8477</v>
      </c>
      <c r="L457" s="14" t="s">
        <v>2191</v>
      </c>
      <c r="M457" s="14" t="s">
        <v>7397</v>
      </c>
    </row>
    <row r="458" spans="1:13" ht="31.5">
      <c r="A458" s="14">
        <v>456</v>
      </c>
      <c r="B458" s="14" t="s">
        <v>7357</v>
      </c>
      <c r="C458" s="14" t="s">
        <v>9395</v>
      </c>
      <c r="D458" s="14" t="s">
        <v>1187</v>
      </c>
      <c r="E458" s="14">
        <v>1</v>
      </c>
      <c r="F458" s="37">
        <v>3200</v>
      </c>
      <c r="G458" s="14">
        <v>32</v>
      </c>
      <c r="H458" s="14" t="s">
        <v>8076</v>
      </c>
      <c r="I458" s="37">
        <v>8000</v>
      </c>
      <c r="J458" s="14" t="s">
        <v>4935</v>
      </c>
      <c r="K458" s="36" t="s">
        <v>8477</v>
      </c>
      <c r="L458" s="14" t="s">
        <v>2191</v>
      </c>
      <c r="M458" s="14"/>
    </row>
    <row r="459" spans="1:13" ht="47.25">
      <c r="A459" s="14">
        <v>457</v>
      </c>
      <c r="B459" s="14" t="s">
        <v>7358</v>
      </c>
      <c r="C459" s="14" t="s">
        <v>7359</v>
      </c>
      <c r="D459" s="14"/>
      <c r="E459" s="14"/>
      <c r="F459" s="37">
        <v>1000</v>
      </c>
      <c r="G459" s="14">
        <v>196</v>
      </c>
      <c r="H459" s="14" t="s">
        <v>5624</v>
      </c>
      <c r="I459" s="37">
        <v>35000</v>
      </c>
      <c r="J459" s="14" t="s">
        <v>10037</v>
      </c>
      <c r="K459" s="36" t="s">
        <v>8477</v>
      </c>
      <c r="L459" s="14" t="s">
        <v>10875</v>
      </c>
      <c r="M459" s="14"/>
    </row>
    <row r="460" spans="1:13" ht="31.5">
      <c r="A460" s="14">
        <v>458</v>
      </c>
      <c r="B460" s="14" t="s">
        <v>7360</v>
      </c>
      <c r="C460" s="14" t="s">
        <v>9395</v>
      </c>
      <c r="D460" s="14" t="s">
        <v>1187</v>
      </c>
      <c r="E460" s="14">
        <v>1</v>
      </c>
      <c r="F460" s="37">
        <v>3500</v>
      </c>
      <c r="G460" s="14">
        <v>56</v>
      </c>
      <c r="H460" s="14" t="s">
        <v>8076</v>
      </c>
      <c r="I460" s="37">
        <v>11000</v>
      </c>
      <c r="J460" s="14" t="s">
        <v>4935</v>
      </c>
      <c r="K460" s="36" t="s">
        <v>8477</v>
      </c>
      <c r="L460" s="14" t="s">
        <v>2191</v>
      </c>
      <c r="M460" s="14"/>
    </row>
    <row r="461" spans="1:13" ht="63">
      <c r="A461" s="14">
        <v>459</v>
      </c>
      <c r="B461" s="14" t="s">
        <v>11140</v>
      </c>
      <c r="C461" s="14" t="s">
        <v>9395</v>
      </c>
      <c r="D461" s="14" t="s">
        <v>1187</v>
      </c>
      <c r="E461" s="14">
        <v>1</v>
      </c>
      <c r="F461" s="37">
        <v>1000</v>
      </c>
      <c r="G461" s="14">
        <v>56</v>
      </c>
      <c r="H461" s="14" t="s">
        <v>8076</v>
      </c>
      <c r="I461" s="37">
        <v>12000</v>
      </c>
      <c r="J461" s="14" t="s">
        <v>4935</v>
      </c>
      <c r="K461" s="36" t="s">
        <v>8477</v>
      </c>
      <c r="L461" s="14" t="s">
        <v>2191</v>
      </c>
      <c r="M461" s="14"/>
    </row>
    <row r="462" spans="1:13" ht="31.5">
      <c r="A462" s="14">
        <v>460</v>
      </c>
      <c r="B462" s="14" t="s">
        <v>11141</v>
      </c>
      <c r="C462" s="14" t="s">
        <v>9395</v>
      </c>
      <c r="D462" s="14" t="s">
        <v>1187</v>
      </c>
      <c r="E462" s="14">
        <v>1</v>
      </c>
      <c r="F462" s="37">
        <v>700</v>
      </c>
      <c r="G462" s="14">
        <v>196</v>
      </c>
      <c r="H462" s="14" t="s">
        <v>8076</v>
      </c>
      <c r="I462" s="37">
        <v>27000</v>
      </c>
      <c r="J462" s="14" t="s">
        <v>4935</v>
      </c>
      <c r="K462" s="36" t="s">
        <v>8477</v>
      </c>
      <c r="L462" s="14" t="s">
        <v>2191</v>
      </c>
      <c r="M462" s="14"/>
    </row>
    <row r="463" spans="1:13" ht="31.5">
      <c r="A463" s="14">
        <v>461</v>
      </c>
      <c r="B463" s="14" t="s">
        <v>11142</v>
      </c>
      <c r="C463" s="14" t="s">
        <v>11143</v>
      </c>
      <c r="D463" s="14" t="s">
        <v>1187</v>
      </c>
      <c r="E463" s="14" t="s">
        <v>8163</v>
      </c>
      <c r="F463" s="37">
        <v>700</v>
      </c>
      <c r="G463" s="14">
        <v>172</v>
      </c>
      <c r="H463" s="14" t="s">
        <v>5624</v>
      </c>
      <c r="I463" s="37">
        <v>32000</v>
      </c>
      <c r="J463" s="14" t="s">
        <v>4935</v>
      </c>
      <c r="K463" s="36" t="s">
        <v>8477</v>
      </c>
      <c r="L463" s="14" t="s">
        <v>2191</v>
      </c>
      <c r="M463" s="14"/>
    </row>
    <row r="464" spans="1:13" ht="63">
      <c r="A464" s="14">
        <v>462</v>
      </c>
      <c r="B464" s="14" t="s">
        <v>11144</v>
      </c>
      <c r="C464" s="14" t="s">
        <v>11145</v>
      </c>
      <c r="D464" s="14" t="s">
        <v>1187</v>
      </c>
      <c r="E464" s="14">
        <v>1</v>
      </c>
      <c r="F464" s="37">
        <v>900</v>
      </c>
      <c r="G464" s="14">
        <v>172</v>
      </c>
      <c r="H464" s="14" t="s">
        <v>5624</v>
      </c>
      <c r="I464" s="37">
        <v>32000</v>
      </c>
      <c r="J464" s="14" t="s">
        <v>4935</v>
      </c>
      <c r="K464" s="36" t="s">
        <v>8477</v>
      </c>
      <c r="L464" s="14" t="s">
        <v>2191</v>
      </c>
      <c r="M464" s="14"/>
    </row>
    <row r="465" spans="1:13" ht="94.5">
      <c r="A465" s="14">
        <v>463</v>
      </c>
      <c r="B465" s="14" t="s">
        <v>12059</v>
      </c>
      <c r="C465" s="14" t="s">
        <v>12060</v>
      </c>
      <c r="D465" s="14" t="s">
        <v>1162</v>
      </c>
      <c r="E465" s="14">
        <v>1</v>
      </c>
      <c r="F465" s="37">
        <v>500</v>
      </c>
      <c r="G465" s="14">
        <v>232</v>
      </c>
      <c r="H465" s="14" t="s">
        <v>8087</v>
      </c>
      <c r="I465" s="37">
        <v>50000</v>
      </c>
      <c r="J465" s="14" t="s">
        <v>4978</v>
      </c>
      <c r="K465" s="36" t="s">
        <v>8477</v>
      </c>
      <c r="L465" s="14" t="s">
        <v>2267</v>
      </c>
      <c r="M465" s="14"/>
    </row>
    <row r="466" spans="1:13" ht="110.25">
      <c r="A466" s="14">
        <v>464</v>
      </c>
      <c r="B466" s="14" t="s">
        <v>12430</v>
      </c>
      <c r="C466" s="14" t="s">
        <v>12431</v>
      </c>
      <c r="D466" s="14" t="s">
        <v>1187</v>
      </c>
      <c r="E466" s="14">
        <v>1</v>
      </c>
      <c r="F466" s="37">
        <v>550</v>
      </c>
      <c r="G466" s="14">
        <v>300</v>
      </c>
      <c r="H466" s="14" t="s">
        <v>8087</v>
      </c>
      <c r="I466" s="37">
        <v>50000</v>
      </c>
      <c r="J466" s="14" t="s">
        <v>4978</v>
      </c>
      <c r="K466" s="36" t="s">
        <v>8477</v>
      </c>
      <c r="L466" s="14" t="s">
        <v>2191</v>
      </c>
      <c r="M466" s="14"/>
    </row>
    <row r="467" spans="1:13" ht="31.5">
      <c r="A467" s="14">
        <v>465</v>
      </c>
      <c r="B467" s="14" t="s">
        <v>12432</v>
      </c>
      <c r="C467" s="14" t="s">
        <v>12433</v>
      </c>
      <c r="D467" s="14"/>
      <c r="E467" s="14"/>
      <c r="F467" s="37">
        <v>500</v>
      </c>
      <c r="G467" s="14">
        <v>580</v>
      </c>
      <c r="H467" s="14" t="s">
        <v>8087</v>
      </c>
      <c r="I467" s="37">
        <v>90000</v>
      </c>
      <c r="J467" s="14" t="s">
        <v>7407</v>
      </c>
      <c r="K467" s="36" t="s">
        <v>8477</v>
      </c>
      <c r="L467" s="14" t="s">
        <v>2191</v>
      </c>
      <c r="M467" s="14"/>
    </row>
    <row r="468" spans="1:13" ht="63">
      <c r="A468" s="14">
        <v>466</v>
      </c>
      <c r="B468" s="14" t="s">
        <v>6273</v>
      </c>
      <c r="C468" s="14" t="s">
        <v>6274</v>
      </c>
      <c r="D468" s="14" t="s">
        <v>1187</v>
      </c>
      <c r="E468" s="14">
        <v>1</v>
      </c>
      <c r="F468" s="37">
        <v>1600</v>
      </c>
      <c r="G468" s="14">
        <v>324</v>
      </c>
      <c r="H468" s="14" t="s">
        <v>8087</v>
      </c>
      <c r="I468" s="37">
        <v>53000</v>
      </c>
      <c r="J468" s="14" t="s">
        <v>4935</v>
      </c>
      <c r="K468" s="36" t="s">
        <v>8477</v>
      </c>
      <c r="L468" s="14" t="s">
        <v>6275</v>
      </c>
      <c r="M468" s="14"/>
    </row>
    <row r="469" spans="1:13">
      <c r="A469" s="14">
        <v>467</v>
      </c>
      <c r="B469" s="14" t="s">
        <v>1687</v>
      </c>
      <c r="C469" s="14"/>
      <c r="D469" s="14" t="s">
        <v>1187</v>
      </c>
      <c r="E469" s="14" t="s">
        <v>8163</v>
      </c>
      <c r="F469" s="37">
        <v>4000</v>
      </c>
      <c r="G469" s="14">
        <v>47</v>
      </c>
      <c r="H469" s="14" t="s">
        <v>1228</v>
      </c>
      <c r="I469" s="37">
        <v>18000</v>
      </c>
      <c r="J469" s="14" t="s">
        <v>4978</v>
      </c>
      <c r="K469" s="36" t="s">
        <v>8477</v>
      </c>
      <c r="L469" s="14" t="s">
        <v>11608</v>
      </c>
      <c r="M469" s="14"/>
    </row>
    <row r="470" spans="1:13" ht="110.25">
      <c r="A470" s="14">
        <v>468</v>
      </c>
      <c r="B470" s="14" t="s">
        <v>12434</v>
      </c>
      <c r="C470" s="14" t="s">
        <v>12435</v>
      </c>
      <c r="D470" s="14" t="s">
        <v>1162</v>
      </c>
      <c r="E470" s="14">
        <v>1</v>
      </c>
      <c r="F470" s="37">
        <v>1000</v>
      </c>
      <c r="G470" s="14">
        <v>204</v>
      </c>
      <c r="H470" s="14" t="s">
        <v>2161</v>
      </c>
      <c r="I470" s="47">
        <v>0</v>
      </c>
      <c r="J470" s="14" t="s">
        <v>60</v>
      </c>
      <c r="K470" s="36" t="s">
        <v>8477</v>
      </c>
      <c r="L470" s="14" t="s">
        <v>12321</v>
      </c>
      <c r="M470" s="14"/>
    </row>
    <row r="471" spans="1:13" ht="47.25">
      <c r="A471" s="14">
        <v>469</v>
      </c>
      <c r="B471" s="14" t="s">
        <v>12436</v>
      </c>
      <c r="C471" s="14" t="s">
        <v>12437</v>
      </c>
      <c r="D471" s="14" t="s">
        <v>1187</v>
      </c>
      <c r="E471" s="14" t="s">
        <v>8163</v>
      </c>
      <c r="F471" s="37">
        <v>850</v>
      </c>
      <c r="G471" s="14">
        <v>644</v>
      </c>
      <c r="H471" s="14" t="s">
        <v>2161</v>
      </c>
      <c r="I471" s="37">
        <v>130000</v>
      </c>
      <c r="J471" s="14" t="s">
        <v>70</v>
      </c>
      <c r="K471" s="36" t="s">
        <v>8477</v>
      </c>
      <c r="L471" s="14" t="s">
        <v>2267</v>
      </c>
      <c r="M471" s="14"/>
    </row>
    <row r="472" spans="1:13" ht="47.25">
      <c r="A472" s="14">
        <v>470</v>
      </c>
      <c r="B472" s="14" t="s">
        <v>12438</v>
      </c>
      <c r="C472" s="14" t="s">
        <v>3780</v>
      </c>
      <c r="D472" s="14" t="s">
        <v>1162</v>
      </c>
      <c r="E472" s="38">
        <v>1</v>
      </c>
      <c r="F472" s="39">
        <v>1530</v>
      </c>
      <c r="G472" s="40">
        <v>115</v>
      </c>
      <c r="H472" s="40" t="s">
        <v>8076</v>
      </c>
      <c r="I472" s="39">
        <v>39000</v>
      </c>
      <c r="J472" s="14" t="s">
        <v>12129</v>
      </c>
      <c r="K472" s="36" t="s">
        <v>8477</v>
      </c>
      <c r="L472" s="14" t="s">
        <v>12439</v>
      </c>
      <c r="M472" s="14" t="s">
        <v>12440</v>
      </c>
    </row>
    <row r="473" spans="1:13" ht="94.5">
      <c r="A473" s="14">
        <v>471</v>
      </c>
      <c r="B473" s="14" t="s">
        <v>12441</v>
      </c>
      <c r="C473" s="14" t="s">
        <v>11178</v>
      </c>
      <c r="D473" s="14" t="s">
        <v>1187</v>
      </c>
      <c r="E473" s="38">
        <v>1</v>
      </c>
      <c r="F473" s="39">
        <v>500</v>
      </c>
      <c r="G473" s="40">
        <v>284</v>
      </c>
      <c r="H473" s="40" t="s">
        <v>8087</v>
      </c>
      <c r="I473" s="39">
        <v>48000</v>
      </c>
      <c r="J473" s="14" t="s">
        <v>1188</v>
      </c>
      <c r="K473" s="36" t="s">
        <v>8477</v>
      </c>
      <c r="L473" s="14" t="s">
        <v>10438</v>
      </c>
      <c r="M473" s="14"/>
    </row>
    <row r="474" spans="1:13" ht="94.5">
      <c r="A474" s="14">
        <v>472</v>
      </c>
      <c r="B474" s="14" t="s">
        <v>9348</v>
      </c>
      <c r="C474" s="14" t="s">
        <v>9458</v>
      </c>
      <c r="D474" s="14" t="s">
        <v>1187</v>
      </c>
      <c r="E474" s="38" t="s">
        <v>8163</v>
      </c>
      <c r="F474" s="39">
        <v>1000</v>
      </c>
      <c r="G474" s="40">
        <v>171</v>
      </c>
      <c r="H474" s="40" t="s">
        <v>5624</v>
      </c>
      <c r="I474" s="39">
        <v>32000</v>
      </c>
      <c r="J474" s="14" t="s">
        <v>4935</v>
      </c>
      <c r="K474" s="36" t="s">
        <v>8477</v>
      </c>
      <c r="L474" s="14" t="s">
        <v>10438</v>
      </c>
      <c r="M474" s="14"/>
    </row>
    <row r="475" spans="1:13" ht="47.25">
      <c r="A475" s="14">
        <v>473</v>
      </c>
      <c r="B475" s="14" t="s">
        <v>9349</v>
      </c>
      <c r="C475" s="14" t="s">
        <v>12433</v>
      </c>
      <c r="D475" s="14" t="s">
        <v>1187</v>
      </c>
      <c r="E475" s="38">
        <v>1</v>
      </c>
      <c r="F475" s="39">
        <v>800</v>
      </c>
      <c r="G475" s="40">
        <v>247</v>
      </c>
      <c r="H475" s="40" t="s">
        <v>5624</v>
      </c>
      <c r="I475" s="39">
        <v>43000</v>
      </c>
      <c r="J475" s="14" t="s">
        <v>1188</v>
      </c>
      <c r="K475" s="36" t="s">
        <v>8477</v>
      </c>
      <c r="L475" s="14" t="s">
        <v>8407</v>
      </c>
      <c r="M475" s="14"/>
    </row>
    <row r="476" spans="1:13" ht="31.5">
      <c r="A476" s="14">
        <v>474</v>
      </c>
      <c r="B476" s="14" t="s">
        <v>1103</v>
      </c>
      <c r="C476" s="14" t="s">
        <v>1104</v>
      </c>
      <c r="D476" s="14" t="s">
        <v>1187</v>
      </c>
      <c r="E476" s="38">
        <v>1</v>
      </c>
      <c r="F476" s="39">
        <v>700</v>
      </c>
      <c r="G476" s="40">
        <v>256</v>
      </c>
      <c r="H476" s="40" t="s">
        <v>5624</v>
      </c>
      <c r="I476" s="39">
        <v>44000</v>
      </c>
      <c r="J476" s="14" t="s">
        <v>1193</v>
      </c>
      <c r="K476" s="36" t="s">
        <v>8477</v>
      </c>
      <c r="L476" s="14" t="s">
        <v>11608</v>
      </c>
      <c r="M476" s="14"/>
    </row>
    <row r="477" spans="1:13" ht="31.5">
      <c r="A477" s="14">
        <v>475</v>
      </c>
      <c r="B477" s="14" t="s">
        <v>2272</v>
      </c>
      <c r="C477" s="14" t="s">
        <v>9395</v>
      </c>
      <c r="D477" s="14" t="s">
        <v>1187</v>
      </c>
      <c r="E477" s="38" t="s">
        <v>8163</v>
      </c>
      <c r="F477" s="39">
        <v>2036</v>
      </c>
      <c r="G477" s="40">
        <v>228</v>
      </c>
      <c r="H477" s="40" t="s">
        <v>8076</v>
      </c>
      <c r="I477" s="39">
        <v>31000</v>
      </c>
      <c r="J477" s="14" t="s">
        <v>4935</v>
      </c>
      <c r="K477" s="36" t="s">
        <v>8477</v>
      </c>
      <c r="L477" s="14" t="s">
        <v>2191</v>
      </c>
      <c r="M477" s="14"/>
    </row>
    <row r="478" spans="1:13" ht="31.5">
      <c r="A478" s="14">
        <v>476</v>
      </c>
      <c r="B478" s="14" t="s">
        <v>1105</v>
      </c>
      <c r="C478" s="14" t="s">
        <v>1106</v>
      </c>
      <c r="D478" s="14" t="s">
        <v>1187</v>
      </c>
      <c r="E478" s="38">
        <v>1</v>
      </c>
      <c r="F478" s="39">
        <v>1000</v>
      </c>
      <c r="G478" s="40">
        <v>188</v>
      </c>
      <c r="H478" s="40" t="s">
        <v>5624</v>
      </c>
      <c r="I478" s="39">
        <v>34000</v>
      </c>
      <c r="J478" s="14" t="s">
        <v>4935</v>
      </c>
      <c r="K478" s="36" t="s">
        <v>8477</v>
      </c>
      <c r="L478" s="14" t="s">
        <v>11608</v>
      </c>
      <c r="M478" s="14"/>
    </row>
    <row r="479" spans="1:13" ht="47.25">
      <c r="A479" s="14">
        <v>477</v>
      </c>
      <c r="B479" s="14" t="s">
        <v>1107</v>
      </c>
      <c r="C479" s="14" t="s">
        <v>1108</v>
      </c>
      <c r="D479" s="14" t="s">
        <v>1187</v>
      </c>
      <c r="E479" s="38" t="s">
        <v>8163</v>
      </c>
      <c r="F479" s="39">
        <v>1000</v>
      </c>
      <c r="G479" s="40">
        <v>168</v>
      </c>
      <c r="H479" s="40" t="s">
        <v>8076</v>
      </c>
      <c r="I479" s="39">
        <v>26000</v>
      </c>
      <c r="J479" s="14" t="s">
        <v>4935</v>
      </c>
      <c r="K479" s="36" t="s">
        <v>8477</v>
      </c>
      <c r="L479" s="14" t="s">
        <v>2191</v>
      </c>
      <c r="M479" s="14"/>
    </row>
    <row r="480" spans="1:13" ht="63">
      <c r="A480" s="14">
        <v>478</v>
      </c>
      <c r="B480" s="14" t="s">
        <v>1109</v>
      </c>
      <c r="C480" s="14" t="s">
        <v>4406</v>
      </c>
      <c r="D480" s="14" t="s">
        <v>1187</v>
      </c>
      <c r="E480" s="38">
        <v>1</v>
      </c>
      <c r="F480" s="39">
        <v>700</v>
      </c>
      <c r="G480" s="40">
        <v>140</v>
      </c>
      <c r="H480" s="40" t="s">
        <v>5624</v>
      </c>
      <c r="I480" s="39">
        <v>27000</v>
      </c>
      <c r="J480" s="14" t="s">
        <v>60</v>
      </c>
      <c r="K480" s="36" t="s">
        <v>8477</v>
      </c>
      <c r="L480" s="14" t="s">
        <v>2191</v>
      </c>
      <c r="M480" s="14"/>
    </row>
    <row r="481" spans="1:13" ht="31.5">
      <c r="A481" s="14">
        <v>479</v>
      </c>
      <c r="B481" s="14" t="s">
        <v>1110</v>
      </c>
      <c r="C481" s="14"/>
      <c r="D481" s="14" t="s">
        <v>1187</v>
      </c>
      <c r="E481" s="38">
        <v>1</v>
      </c>
      <c r="F481" s="39">
        <v>1000</v>
      </c>
      <c r="G481" s="40">
        <v>168</v>
      </c>
      <c r="H481" s="40" t="s">
        <v>5624</v>
      </c>
      <c r="I481" s="39">
        <v>31000</v>
      </c>
      <c r="J481" s="14" t="s">
        <v>4935</v>
      </c>
      <c r="K481" s="36" t="s">
        <v>8477</v>
      </c>
      <c r="L481" s="14" t="s">
        <v>2191</v>
      </c>
      <c r="M481" s="14"/>
    </row>
    <row r="482" spans="1:13" ht="63">
      <c r="A482" s="14">
        <v>480</v>
      </c>
      <c r="B482" s="14" t="s">
        <v>1111</v>
      </c>
      <c r="C482" s="14" t="s">
        <v>1112</v>
      </c>
      <c r="D482" s="14" t="s">
        <v>1187</v>
      </c>
      <c r="E482" s="38">
        <v>1</v>
      </c>
      <c r="F482" s="39">
        <v>600</v>
      </c>
      <c r="G482" s="40">
        <v>320</v>
      </c>
      <c r="H482" s="40" t="s">
        <v>8087</v>
      </c>
      <c r="I482" s="39">
        <v>58000</v>
      </c>
      <c r="J482" s="14" t="s">
        <v>70</v>
      </c>
      <c r="K482" s="36" t="s">
        <v>8477</v>
      </c>
      <c r="L482" s="14" t="s">
        <v>8407</v>
      </c>
      <c r="M482" s="14"/>
    </row>
    <row r="483" spans="1:13" ht="63">
      <c r="A483" s="14">
        <v>481</v>
      </c>
      <c r="B483" s="14" t="s">
        <v>1113</v>
      </c>
      <c r="C483" s="41" t="s">
        <v>1114</v>
      </c>
      <c r="D483" s="14" t="s">
        <v>4473</v>
      </c>
      <c r="E483" s="38">
        <v>1</v>
      </c>
      <c r="F483" s="39">
        <v>3000</v>
      </c>
      <c r="G483" s="40">
        <v>236</v>
      </c>
      <c r="H483" s="40" t="s">
        <v>8087</v>
      </c>
      <c r="I483" s="39">
        <v>0</v>
      </c>
      <c r="J483" s="14" t="s">
        <v>70</v>
      </c>
      <c r="K483" s="36" t="s">
        <v>8477</v>
      </c>
      <c r="L483" s="14" t="s">
        <v>10875</v>
      </c>
      <c r="M483" s="14"/>
    </row>
    <row r="484" spans="1:13" ht="47.25">
      <c r="A484" s="14">
        <v>482</v>
      </c>
      <c r="B484" s="14" t="s">
        <v>2250</v>
      </c>
      <c r="C484" s="14" t="s">
        <v>2251</v>
      </c>
      <c r="D484" s="14" t="s">
        <v>1187</v>
      </c>
      <c r="E484" s="38">
        <v>1</v>
      </c>
      <c r="F484" s="39">
        <v>500</v>
      </c>
      <c r="G484" s="40">
        <v>312</v>
      </c>
      <c r="H484" s="40" t="s">
        <v>8087</v>
      </c>
      <c r="I484" s="39">
        <v>60000</v>
      </c>
      <c r="J484" s="14" t="s">
        <v>4978</v>
      </c>
      <c r="K484" s="36" t="s">
        <v>8477</v>
      </c>
      <c r="L484" s="14" t="s">
        <v>2191</v>
      </c>
      <c r="M484" s="14"/>
    </row>
    <row r="485" spans="1:13" ht="47.25">
      <c r="A485" s="14">
        <v>483</v>
      </c>
      <c r="B485" s="14" t="s">
        <v>2252</v>
      </c>
      <c r="C485" s="14" t="s">
        <v>4589</v>
      </c>
      <c r="D485" s="14" t="s">
        <v>1421</v>
      </c>
      <c r="E485" s="38">
        <v>1</v>
      </c>
      <c r="F485" s="39">
        <v>1000</v>
      </c>
      <c r="G485" s="40">
        <v>308</v>
      </c>
      <c r="H485" s="40" t="s">
        <v>8087</v>
      </c>
      <c r="I485" s="39">
        <v>56000</v>
      </c>
      <c r="J485" s="14" t="s">
        <v>60</v>
      </c>
      <c r="K485" s="36" t="s">
        <v>8477</v>
      </c>
      <c r="L485" s="14" t="s">
        <v>7763</v>
      </c>
      <c r="M485" s="14"/>
    </row>
    <row r="486" spans="1:13" ht="47.25">
      <c r="A486" s="14">
        <v>484</v>
      </c>
      <c r="B486" s="14" t="s">
        <v>4585</v>
      </c>
      <c r="C486" s="14" t="s">
        <v>4586</v>
      </c>
      <c r="D486" s="14" t="s">
        <v>1187</v>
      </c>
      <c r="E486" s="38">
        <v>1</v>
      </c>
      <c r="F486" s="39">
        <v>600</v>
      </c>
      <c r="G486" s="40">
        <v>259</v>
      </c>
      <c r="H486" s="40" t="s">
        <v>8087</v>
      </c>
      <c r="I486" s="39">
        <v>44000</v>
      </c>
      <c r="J486" s="14" t="s">
        <v>1193</v>
      </c>
      <c r="K486" s="36" t="s">
        <v>8477</v>
      </c>
      <c r="L486" s="14" t="s">
        <v>2267</v>
      </c>
      <c r="M486" s="14"/>
    </row>
    <row r="487" spans="1:13" ht="78.75">
      <c r="A487" s="14">
        <v>485</v>
      </c>
      <c r="B487" s="14" t="s">
        <v>4587</v>
      </c>
      <c r="C487" s="14" t="s">
        <v>11111</v>
      </c>
      <c r="D487" s="14" t="s">
        <v>1162</v>
      </c>
      <c r="E487" s="38">
        <v>1</v>
      </c>
      <c r="F487" s="39">
        <v>170</v>
      </c>
      <c r="G487" s="40">
        <v>604</v>
      </c>
      <c r="H487" s="40" t="s">
        <v>3713</v>
      </c>
      <c r="I487" s="39">
        <v>0</v>
      </c>
      <c r="J487" s="14" t="s">
        <v>4935</v>
      </c>
      <c r="K487" s="36" t="s">
        <v>8477</v>
      </c>
      <c r="L487" s="14" t="s">
        <v>10875</v>
      </c>
      <c r="M487" s="14"/>
    </row>
    <row r="488" spans="1:13" ht="78.75">
      <c r="A488" s="14">
        <v>486</v>
      </c>
      <c r="B488" s="14" t="s">
        <v>11112</v>
      </c>
      <c r="C488" s="14" t="s">
        <v>11111</v>
      </c>
      <c r="D488" s="14" t="s">
        <v>1162</v>
      </c>
      <c r="E488" s="38">
        <v>1</v>
      </c>
      <c r="F488" s="39">
        <v>170</v>
      </c>
      <c r="G488" s="40">
        <v>952</v>
      </c>
      <c r="H488" s="40" t="s">
        <v>3713</v>
      </c>
      <c r="I488" s="39">
        <v>0</v>
      </c>
      <c r="J488" s="14" t="s">
        <v>4935</v>
      </c>
      <c r="K488" s="36" t="s">
        <v>8477</v>
      </c>
      <c r="L488" s="14" t="s">
        <v>10875</v>
      </c>
      <c r="M488" s="14"/>
    </row>
    <row r="489" spans="1:13" ht="63">
      <c r="A489" s="14">
        <v>487</v>
      </c>
      <c r="B489" s="14" t="s">
        <v>11113</v>
      </c>
      <c r="C489" s="14" t="s">
        <v>12582</v>
      </c>
      <c r="D489" s="14" t="s">
        <v>1162</v>
      </c>
      <c r="E489" s="38">
        <v>1</v>
      </c>
      <c r="F489" s="39">
        <v>350</v>
      </c>
      <c r="G489" s="40">
        <v>600</v>
      </c>
      <c r="H489" s="40" t="s">
        <v>3703</v>
      </c>
      <c r="I489" s="39">
        <v>0</v>
      </c>
      <c r="J489" s="14" t="s">
        <v>4978</v>
      </c>
      <c r="K489" s="36" t="s">
        <v>8477</v>
      </c>
      <c r="L489" s="14" t="s">
        <v>6275</v>
      </c>
      <c r="M489" s="14"/>
    </row>
    <row r="490" spans="1:13" ht="47.25">
      <c r="A490" s="14">
        <v>488</v>
      </c>
      <c r="B490" s="14" t="s">
        <v>7923</v>
      </c>
      <c r="C490" s="14" t="s">
        <v>12583</v>
      </c>
      <c r="D490" s="14" t="s">
        <v>1162</v>
      </c>
      <c r="E490" s="38" t="s">
        <v>8163</v>
      </c>
      <c r="F490" s="37">
        <v>1030</v>
      </c>
      <c r="G490" s="14">
        <v>128</v>
      </c>
      <c r="H490" s="14" t="s">
        <v>8076</v>
      </c>
      <c r="I490" s="14">
        <v>0</v>
      </c>
      <c r="J490" s="14" t="s">
        <v>1193</v>
      </c>
      <c r="K490" s="14" t="s">
        <v>12584</v>
      </c>
      <c r="L490" s="14" t="s">
        <v>7182</v>
      </c>
      <c r="M490" s="14" t="s">
        <v>12585</v>
      </c>
    </row>
    <row r="491" spans="1:13">
      <c r="A491" s="14">
        <v>489</v>
      </c>
      <c r="B491" s="14" t="s">
        <v>12586</v>
      </c>
      <c r="C491" s="14" t="s">
        <v>9395</v>
      </c>
      <c r="D491" s="14" t="s">
        <v>1187</v>
      </c>
      <c r="E491" s="38" t="s">
        <v>8163</v>
      </c>
      <c r="F491" s="37">
        <v>536</v>
      </c>
      <c r="G491" s="40">
        <v>92</v>
      </c>
      <c r="H491" s="40" t="s">
        <v>8076</v>
      </c>
      <c r="I491" s="39">
        <v>15000</v>
      </c>
      <c r="J491" s="14" t="s">
        <v>4935</v>
      </c>
      <c r="K491" s="36" t="s">
        <v>12584</v>
      </c>
      <c r="L491" s="14" t="s">
        <v>6275</v>
      </c>
      <c r="M491" s="14"/>
    </row>
    <row r="492" spans="1:13" ht="63">
      <c r="A492" s="14">
        <v>490</v>
      </c>
      <c r="B492" s="14" t="s">
        <v>12587</v>
      </c>
      <c r="C492" s="14" t="s">
        <v>7782</v>
      </c>
      <c r="D492" s="14" t="s">
        <v>1187</v>
      </c>
      <c r="E492" s="38" t="s">
        <v>8163</v>
      </c>
      <c r="F492" s="37">
        <v>2000</v>
      </c>
      <c r="G492" s="40">
        <v>172</v>
      </c>
      <c r="H492" s="40" t="s">
        <v>8076</v>
      </c>
      <c r="I492" s="39">
        <v>26000</v>
      </c>
      <c r="J492" s="14" t="s">
        <v>1188</v>
      </c>
      <c r="K492" s="36" t="s">
        <v>12584</v>
      </c>
      <c r="L492" s="14" t="s">
        <v>5556</v>
      </c>
      <c r="M492" s="14"/>
    </row>
    <row r="493" spans="1:13" ht="47.25">
      <c r="A493" s="14">
        <v>491</v>
      </c>
      <c r="B493" s="14" t="s">
        <v>12588</v>
      </c>
      <c r="C493" s="14" t="s">
        <v>12589</v>
      </c>
      <c r="D493" s="21" t="s">
        <v>1187</v>
      </c>
      <c r="E493" s="38">
        <v>1</v>
      </c>
      <c r="F493" s="37">
        <v>500</v>
      </c>
      <c r="G493" s="40">
        <v>248</v>
      </c>
      <c r="H493" s="40" t="s">
        <v>8076</v>
      </c>
      <c r="I493" s="39">
        <v>35000</v>
      </c>
      <c r="J493" s="14" t="s">
        <v>4978</v>
      </c>
      <c r="K493" s="36" t="s">
        <v>12584</v>
      </c>
      <c r="L493" s="14" t="s">
        <v>5556</v>
      </c>
      <c r="M493" s="14"/>
    </row>
    <row r="494" spans="1:13" ht="47.25">
      <c r="A494" s="14">
        <v>492</v>
      </c>
      <c r="B494" s="14" t="s">
        <v>12590</v>
      </c>
      <c r="C494" s="14" t="s">
        <v>12591</v>
      </c>
      <c r="D494" s="14" t="s">
        <v>1187</v>
      </c>
      <c r="E494" s="38">
        <v>1</v>
      </c>
      <c r="F494" s="37">
        <v>530</v>
      </c>
      <c r="G494" s="40">
        <v>196</v>
      </c>
      <c r="H494" s="40" t="s">
        <v>8087</v>
      </c>
      <c r="I494" s="39">
        <v>35000</v>
      </c>
      <c r="J494" s="14" t="s">
        <v>4978</v>
      </c>
      <c r="K494" s="36" t="s">
        <v>12584</v>
      </c>
      <c r="L494" s="14" t="s">
        <v>2191</v>
      </c>
      <c r="M494" s="14"/>
    </row>
    <row r="495" spans="1:13" ht="31.5">
      <c r="A495" s="14">
        <v>493</v>
      </c>
      <c r="B495" s="14" t="s">
        <v>9654</v>
      </c>
      <c r="C495" s="14"/>
      <c r="D495" s="14" t="s">
        <v>1187</v>
      </c>
      <c r="E495" s="38">
        <v>1</v>
      </c>
      <c r="F495" s="37">
        <v>1300</v>
      </c>
      <c r="G495" s="40">
        <v>224</v>
      </c>
      <c r="H495" s="40" t="s">
        <v>5624</v>
      </c>
      <c r="I495" s="39">
        <v>39000</v>
      </c>
      <c r="J495" s="14" t="s">
        <v>4978</v>
      </c>
      <c r="K495" s="36" t="s">
        <v>12584</v>
      </c>
      <c r="L495" s="14" t="s">
        <v>5556</v>
      </c>
      <c r="M495" s="14"/>
    </row>
    <row r="496" spans="1:13" ht="31.5">
      <c r="A496" s="14">
        <v>494</v>
      </c>
      <c r="B496" s="14" t="s">
        <v>12592</v>
      </c>
      <c r="C496" s="14" t="s">
        <v>9839</v>
      </c>
      <c r="D496" s="14" t="s">
        <v>1187</v>
      </c>
      <c r="E496" s="38">
        <v>1</v>
      </c>
      <c r="F496" s="37">
        <v>530</v>
      </c>
      <c r="G496" s="40">
        <v>228</v>
      </c>
      <c r="H496" s="40" t="s">
        <v>8087</v>
      </c>
      <c r="I496" s="39">
        <v>40000</v>
      </c>
      <c r="J496" s="14" t="s">
        <v>1188</v>
      </c>
      <c r="K496" s="36" t="s">
        <v>12584</v>
      </c>
      <c r="L496" s="14" t="s">
        <v>2191</v>
      </c>
      <c r="M496" s="14"/>
    </row>
    <row r="497" spans="1:13" ht="31.5">
      <c r="A497" s="14">
        <v>495</v>
      </c>
      <c r="B497" s="14" t="s">
        <v>12593</v>
      </c>
      <c r="C497" s="14" t="s">
        <v>10533</v>
      </c>
      <c r="D497" s="14" t="s">
        <v>1162</v>
      </c>
      <c r="E497" s="38">
        <v>1</v>
      </c>
      <c r="F497" s="37">
        <v>3000</v>
      </c>
      <c r="G497" s="40">
        <v>375</v>
      </c>
      <c r="H497" s="40" t="s">
        <v>8087</v>
      </c>
      <c r="I497" s="39">
        <v>0</v>
      </c>
      <c r="J497" s="14" t="s">
        <v>70</v>
      </c>
      <c r="K497" s="36" t="s">
        <v>12584</v>
      </c>
      <c r="L497" s="14" t="s">
        <v>2267</v>
      </c>
      <c r="M497" s="14"/>
    </row>
    <row r="498" spans="1:13" ht="78.75">
      <c r="A498" s="14">
        <v>496</v>
      </c>
      <c r="B498" s="14" t="s">
        <v>12170</v>
      </c>
      <c r="C498" s="14" t="s">
        <v>9655</v>
      </c>
      <c r="D498" s="14" t="s">
        <v>1187</v>
      </c>
      <c r="E498" s="38">
        <v>1</v>
      </c>
      <c r="F498" s="37">
        <v>800</v>
      </c>
      <c r="G498" s="40">
        <v>560</v>
      </c>
      <c r="H498" s="40" t="s">
        <v>8087</v>
      </c>
      <c r="I498" s="39">
        <v>105000</v>
      </c>
      <c r="J498" s="14" t="s">
        <v>12129</v>
      </c>
      <c r="K498" s="36" t="s">
        <v>12584</v>
      </c>
      <c r="L498" s="14" t="s">
        <v>9656</v>
      </c>
      <c r="M498" s="14"/>
    </row>
    <row r="499" spans="1:13" ht="63">
      <c r="A499" s="14">
        <v>497</v>
      </c>
      <c r="B499" s="14" t="s">
        <v>9657</v>
      </c>
      <c r="C499" s="14" t="s">
        <v>9658</v>
      </c>
      <c r="D499" s="14" t="s">
        <v>1187</v>
      </c>
      <c r="E499" s="38">
        <v>1</v>
      </c>
      <c r="F499" s="37">
        <v>1330</v>
      </c>
      <c r="G499" s="40">
        <v>300</v>
      </c>
      <c r="H499" s="40" t="s">
        <v>8087</v>
      </c>
      <c r="I499" s="39">
        <v>59000</v>
      </c>
      <c r="J499" s="14" t="s">
        <v>12129</v>
      </c>
      <c r="K499" s="36" t="s">
        <v>12584</v>
      </c>
      <c r="L499" s="14" t="s">
        <v>9656</v>
      </c>
      <c r="M499" s="14"/>
    </row>
    <row r="500" spans="1:13" ht="63">
      <c r="A500" s="14">
        <v>498</v>
      </c>
      <c r="B500" s="14" t="s">
        <v>9659</v>
      </c>
      <c r="C500" s="14" t="s">
        <v>9660</v>
      </c>
      <c r="D500" s="14" t="s">
        <v>1187</v>
      </c>
      <c r="E500" s="38">
        <v>1</v>
      </c>
      <c r="F500" s="37">
        <v>1030</v>
      </c>
      <c r="G500" s="40">
        <v>236</v>
      </c>
      <c r="H500" s="40" t="s">
        <v>8087</v>
      </c>
      <c r="I500" s="39">
        <v>48000</v>
      </c>
      <c r="J500" s="14" t="s">
        <v>12129</v>
      </c>
      <c r="K500" s="36" t="s">
        <v>12584</v>
      </c>
      <c r="L500" s="14" t="s">
        <v>9656</v>
      </c>
      <c r="M500" s="14"/>
    </row>
    <row r="501" spans="1:13" ht="31.5">
      <c r="A501" s="14">
        <v>499</v>
      </c>
      <c r="B501" s="14" t="s">
        <v>9661</v>
      </c>
      <c r="C501" s="14" t="s">
        <v>9662</v>
      </c>
      <c r="D501" s="14" t="s">
        <v>9193</v>
      </c>
      <c r="E501" s="38">
        <v>1</v>
      </c>
      <c r="F501" s="37">
        <v>1000</v>
      </c>
      <c r="G501" s="40">
        <v>278</v>
      </c>
      <c r="H501" s="40" t="s">
        <v>2161</v>
      </c>
      <c r="I501" s="39">
        <v>0</v>
      </c>
      <c r="J501" s="14" t="s">
        <v>60</v>
      </c>
      <c r="K501" s="36" t="s">
        <v>12584</v>
      </c>
      <c r="L501" s="14" t="s">
        <v>10473</v>
      </c>
      <c r="M501" s="14"/>
    </row>
    <row r="502" spans="1:13" ht="31.5">
      <c r="A502" s="14">
        <v>500</v>
      </c>
      <c r="B502" s="14" t="s">
        <v>9663</v>
      </c>
      <c r="C502" s="14" t="s">
        <v>11296</v>
      </c>
      <c r="D502" s="14" t="s">
        <v>1162</v>
      </c>
      <c r="E502" s="38">
        <v>1</v>
      </c>
      <c r="F502" s="37">
        <v>300</v>
      </c>
      <c r="G502" s="40">
        <v>600</v>
      </c>
      <c r="H502" s="40" t="s">
        <v>2161</v>
      </c>
      <c r="I502" s="39">
        <v>0</v>
      </c>
      <c r="J502" s="14" t="s">
        <v>70</v>
      </c>
      <c r="K502" s="36" t="s">
        <v>12584</v>
      </c>
      <c r="L502" s="14" t="s">
        <v>11608</v>
      </c>
      <c r="M502" s="14"/>
    </row>
    <row r="503" spans="1:13" ht="47.25">
      <c r="A503" s="14">
        <v>501</v>
      </c>
      <c r="B503" s="14" t="s">
        <v>9664</v>
      </c>
      <c r="C503" s="14"/>
      <c r="D503" s="14" t="s">
        <v>1187</v>
      </c>
      <c r="E503" s="38">
        <v>1</v>
      </c>
      <c r="F503" s="37">
        <v>700</v>
      </c>
      <c r="G503" s="40">
        <v>128</v>
      </c>
      <c r="H503" s="40" t="s">
        <v>5624</v>
      </c>
      <c r="I503" s="39">
        <v>25000</v>
      </c>
      <c r="J503" s="14" t="s">
        <v>4935</v>
      </c>
      <c r="K503" s="36" t="s">
        <v>12584</v>
      </c>
      <c r="L503" s="14" t="s">
        <v>2191</v>
      </c>
      <c r="M503" s="14" t="s">
        <v>10755</v>
      </c>
    </row>
    <row r="504" spans="1:13" ht="47.25">
      <c r="A504" s="14">
        <v>502</v>
      </c>
      <c r="B504" s="14" t="s">
        <v>11824</v>
      </c>
      <c r="C504" s="14" t="s">
        <v>9395</v>
      </c>
      <c r="D504" s="14" t="s">
        <v>1187</v>
      </c>
      <c r="E504" s="38">
        <v>1</v>
      </c>
      <c r="F504" s="37">
        <v>1000</v>
      </c>
      <c r="G504" s="40">
        <v>112</v>
      </c>
      <c r="H504" s="40" t="s">
        <v>8076</v>
      </c>
      <c r="I504" s="39">
        <v>18000</v>
      </c>
      <c r="J504" s="14" t="s">
        <v>4935</v>
      </c>
      <c r="K504" s="36" t="s">
        <v>12584</v>
      </c>
      <c r="L504" s="14" t="s">
        <v>2191</v>
      </c>
      <c r="M504" s="14"/>
    </row>
    <row r="505" spans="1:13" ht="47.25">
      <c r="A505" s="14">
        <v>503</v>
      </c>
      <c r="B505" s="14" t="s">
        <v>11825</v>
      </c>
      <c r="C505" s="14" t="s">
        <v>9395</v>
      </c>
      <c r="D505" s="14" t="s">
        <v>1187</v>
      </c>
      <c r="E505" s="38" t="s">
        <v>8163</v>
      </c>
      <c r="F505" s="37">
        <v>1036</v>
      </c>
      <c r="G505" s="40">
        <v>192</v>
      </c>
      <c r="H505" s="40" t="s">
        <v>8076</v>
      </c>
      <c r="I505" s="39">
        <v>27000</v>
      </c>
      <c r="J505" s="14" t="s">
        <v>4935</v>
      </c>
      <c r="K505" s="36" t="s">
        <v>12584</v>
      </c>
      <c r="L505" s="14" t="s">
        <v>2191</v>
      </c>
      <c r="M505" s="14"/>
    </row>
    <row r="506" spans="1:13" ht="78.75">
      <c r="A506" s="14">
        <v>504</v>
      </c>
      <c r="B506" s="14" t="s">
        <v>11826</v>
      </c>
      <c r="C506" s="14" t="s">
        <v>11827</v>
      </c>
      <c r="D506" s="14" t="s">
        <v>1187</v>
      </c>
      <c r="E506" s="38">
        <v>1</v>
      </c>
      <c r="F506" s="37">
        <v>1500</v>
      </c>
      <c r="G506" s="40">
        <v>196</v>
      </c>
      <c r="H506" s="40" t="s">
        <v>5624</v>
      </c>
      <c r="I506" s="39">
        <v>35000</v>
      </c>
      <c r="J506" s="14" t="s">
        <v>4978</v>
      </c>
      <c r="K506" s="36" t="s">
        <v>12584</v>
      </c>
      <c r="L506" s="14" t="s">
        <v>2191</v>
      </c>
      <c r="M506" s="14"/>
    </row>
    <row r="507" spans="1:13">
      <c r="A507" s="14">
        <v>505</v>
      </c>
      <c r="B507" s="14" t="s">
        <v>9594</v>
      </c>
      <c r="C507" s="14" t="s">
        <v>9395</v>
      </c>
      <c r="D507" s="14" t="s">
        <v>1187</v>
      </c>
      <c r="E507" s="38" t="s">
        <v>8163</v>
      </c>
      <c r="F507" s="37">
        <v>2000</v>
      </c>
      <c r="G507" s="40">
        <v>387</v>
      </c>
      <c r="H507" s="40" t="s">
        <v>8076</v>
      </c>
      <c r="I507" s="39">
        <v>45000</v>
      </c>
      <c r="J507" s="14" t="s">
        <v>4935</v>
      </c>
      <c r="K507" s="36" t="s">
        <v>12584</v>
      </c>
      <c r="L507" s="14" t="s">
        <v>10875</v>
      </c>
      <c r="M507" s="14"/>
    </row>
    <row r="508" spans="1:13" ht="126">
      <c r="A508" s="14">
        <v>506</v>
      </c>
      <c r="B508" s="14" t="s">
        <v>11828</v>
      </c>
      <c r="C508" s="14" t="s">
        <v>11829</v>
      </c>
      <c r="D508" s="14" t="s">
        <v>1187</v>
      </c>
      <c r="E508" s="38">
        <v>1</v>
      </c>
      <c r="F508" s="37">
        <v>600</v>
      </c>
      <c r="G508" s="40">
        <v>204</v>
      </c>
      <c r="H508" s="40" t="s">
        <v>8087</v>
      </c>
      <c r="I508" s="39">
        <v>36000</v>
      </c>
      <c r="J508" s="14" t="s">
        <v>4978</v>
      </c>
      <c r="K508" s="36" t="s">
        <v>12584</v>
      </c>
      <c r="L508" s="14" t="s">
        <v>2191</v>
      </c>
      <c r="M508" s="14"/>
    </row>
    <row r="509" spans="1:13" ht="94.5">
      <c r="A509" s="14">
        <v>507</v>
      </c>
      <c r="B509" s="14" t="s">
        <v>11830</v>
      </c>
      <c r="C509" s="14" t="s">
        <v>11831</v>
      </c>
      <c r="D509" s="14" t="s">
        <v>1187</v>
      </c>
      <c r="E509" s="38">
        <v>1</v>
      </c>
      <c r="F509" s="37">
        <v>480</v>
      </c>
      <c r="G509" s="40">
        <v>176</v>
      </c>
      <c r="H509" s="40" t="s">
        <v>8087</v>
      </c>
      <c r="I509" s="39">
        <v>32000</v>
      </c>
      <c r="J509" s="14" t="s">
        <v>4978</v>
      </c>
      <c r="K509" s="36" t="s">
        <v>12584</v>
      </c>
      <c r="L509" s="14" t="s">
        <v>11713</v>
      </c>
      <c r="M509" s="14"/>
    </row>
    <row r="510" spans="1:13" ht="110.25">
      <c r="A510" s="14">
        <v>508</v>
      </c>
      <c r="B510" s="14" t="s">
        <v>11832</v>
      </c>
      <c r="C510" s="14" t="s">
        <v>11833</v>
      </c>
      <c r="D510" s="14" t="s">
        <v>1187</v>
      </c>
      <c r="E510" s="38">
        <v>1</v>
      </c>
      <c r="F510" s="37">
        <v>1037</v>
      </c>
      <c r="G510" s="40">
        <v>223</v>
      </c>
      <c r="H510" s="40" t="s">
        <v>8087</v>
      </c>
      <c r="I510" s="39">
        <v>39000</v>
      </c>
      <c r="J510" s="14" t="s">
        <v>4935</v>
      </c>
      <c r="K510" s="36" t="s">
        <v>12584</v>
      </c>
      <c r="L510" s="14" t="s">
        <v>8407</v>
      </c>
      <c r="M510" s="14"/>
    </row>
    <row r="511" spans="1:13" ht="47.25">
      <c r="A511" s="14">
        <v>509</v>
      </c>
      <c r="B511" s="14" t="s">
        <v>11834</v>
      </c>
      <c r="C511" s="14" t="s">
        <v>11835</v>
      </c>
      <c r="D511" s="14" t="s">
        <v>1187</v>
      </c>
      <c r="E511" s="38">
        <v>1</v>
      </c>
      <c r="F511" s="37">
        <v>750</v>
      </c>
      <c r="G511" s="40">
        <v>343</v>
      </c>
      <c r="H511" s="40" t="s">
        <v>8087</v>
      </c>
      <c r="I511" s="39">
        <v>56000</v>
      </c>
      <c r="J511" s="14" t="s">
        <v>4978</v>
      </c>
      <c r="K511" s="36" t="s">
        <v>12584</v>
      </c>
      <c r="L511" s="14" t="s">
        <v>10875</v>
      </c>
      <c r="M511" s="14"/>
    </row>
    <row r="512" spans="1:13" ht="47.25">
      <c r="A512" s="14">
        <v>510</v>
      </c>
      <c r="B512" s="14" t="s">
        <v>11836</v>
      </c>
      <c r="C512" s="14" t="s">
        <v>9395</v>
      </c>
      <c r="D512" s="14" t="s">
        <v>1187</v>
      </c>
      <c r="E512" s="38">
        <v>1</v>
      </c>
      <c r="F512" s="37">
        <v>3600</v>
      </c>
      <c r="G512" s="40">
        <v>120</v>
      </c>
      <c r="H512" s="40" t="s">
        <v>8076</v>
      </c>
      <c r="I512" s="39">
        <v>18000</v>
      </c>
      <c r="J512" s="14" t="s">
        <v>4935</v>
      </c>
      <c r="K512" s="36" t="s">
        <v>12584</v>
      </c>
      <c r="L512" s="14" t="s">
        <v>2191</v>
      </c>
      <c r="M512" s="14" t="s">
        <v>11837</v>
      </c>
    </row>
    <row r="513" spans="1:13" ht="47.25">
      <c r="A513" s="14">
        <v>511</v>
      </c>
      <c r="B513" s="14" t="s">
        <v>11838</v>
      </c>
      <c r="C513" s="14" t="s">
        <v>10735</v>
      </c>
      <c r="D513" s="14" t="s">
        <v>1162</v>
      </c>
      <c r="E513" s="38">
        <v>1</v>
      </c>
      <c r="F513" s="37">
        <v>250</v>
      </c>
      <c r="G513" s="40">
        <v>412</v>
      </c>
      <c r="H513" s="40" t="s">
        <v>8087</v>
      </c>
      <c r="I513" s="39">
        <v>0</v>
      </c>
      <c r="J513" s="14" t="s">
        <v>1193</v>
      </c>
      <c r="K513" s="36" t="s">
        <v>12584</v>
      </c>
      <c r="L513" s="14" t="s">
        <v>2267</v>
      </c>
      <c r="M513" s="14"/>
    </row>
    <row r="514" spans="1:13" ht="47.25">
      <c r="A514" s="14">
        <v>512</v>
      </c>
      <c r="B514" s="14" t="s">
        <v>10736</v>
      </c>
      <c r="C514" s="14" t="s">
        <v>10737</v>
      </c>
      <c r="D514" s="14" t="s">
        <v>1162</v>
      </c>
      <c r="E514" s="38">
        <v>1</v>
      </c>
      <c r="F514" s="37">
        <v>500</v>
      </c>
      <c r="G514" s="40">
        <v>528</v>
      </c>
      <c r="H514" s="40" t="s">
        <v>8087</v>
      </c>
      <c r="I514" s="39">
        <v>0</v>
      </c>
      <c r="J514" s="14" t="s">
        <v>4978</v>
      </c>
      <c r="K514" s="36" t="s">
        <v>12584</v>
      </c>
      <c r="L514" s="14" t="s">
        <v>6275</v>
      </c>
      <c r="M514" s="14"/>
    </row>
    <row r="515" spans="1:13" ht="31.5">
      <c r="A515" s="14">
        <v>513</v>
      </c>
      <c r="B515" s="14" t="s">
        <v>10738</v>
      </c>
      <c r="C515" s="14" t="s">
        <v>7449</v>
      </c>
      <c r="D515" s="14" t="s">
        <v>1162</v>
      </c>
      <c r="E515" s="38">
        <v>1</v>
      </c>
      <c r="F515" s="37">
        <v>500</v>
      </c>
      <c r="G515" s="40">
        <v>140</v>
      </c>
      <c r="H515" s="40" t="s">
        <v>2161</v>
      </c>
      <c r="I515" s="39">
        <v>0</v>
      </c>
      <c r="J515" s="14" t="s">
        <v>70</v>
      </c>
      <c r="K515" s="36" t="s">
        <v>12584</v>
      </c>
      <c r="L515" s="14" t="s">
        <v>2267</v>
      </c>
      <c r="M515" s="14"/>
    </row>
    <row r="516" spans="1:13" ht="47.25">
      <c r="A516" s="14">
        <v>514</v>
      </c>
      <c r="B516" s="14" t="s">
        <v>10739</v>
      </c>
      <c r="C516" s="14"/>
      <c r="D516" s="14" t="s">
        <v>4473</v>
      </c>
      <c r="E516" s="38">
        <v>1</v>
      </c>
      <c r="F516" s="37">
        <v>2000</v>
      </c>
      <c r="G516" s="40">
        <v>900</v>
      </c>
      <c r="H516" s="40" t="s">
        <v>2161</v>
      </c>
      <c r="I516" s="39">
        <v>0</v>
      </c>
      <c r="J516" s="14" t="s">
        <v>1193</v>
      </c>
      <c r="K516" s="36" t="s">
        <v>12584</v>
      </c>
      <c r="L516" s="14" t="s">
        <v>10875</v>
      </c>
      <c r="M516" s="14"/>
    </row>
    <row r="517" spans="1:13" ht="31.5">
      <c r="A517" s="14">
        <v>515</v>
      </c>
      <c r="B517" s="14" t="s">
        <v>10740</v>
      </c>
      <c r="C517" s="14" t="s">
        <v>10741</v>
      </c>
      <c r="D517" s="14" t="s">
        <v>1162</v>
      </c>
      <c r="E517" s="38">
        <v>1</v>
      </c>
      <c r="F517" s="37">
        <v>500</v>
      </c>
      <c r="G517" s="40">
        <v>660</v>
      </c>
      <c r="H517" s="40" t="s">
        <v>2161</v>
      </c>
      <c r="I517" s="39">
        <v>244000</v>
      </c>
      <c r="J517" s="14" t="s">
        <v>70</v>
      </c>
      <c r="K517" s="36" t="s">
        <v>12584</v>
      </c>
      <c r="L517" s="14" t="s">
        <v>2267</v>
      </c>
      <c r="M517" s="14"/>
    </row>
    <row r="518" spans="1:13" ht="47.25">
      <c r="A518" s="14">
        <v>516</v>
      </c>
      <c r="B518" s="14" t="s">
        <v>10742</v>
      </c>
      <c r="C518" s="14" t="s">
        <v>9395</v>
      </c>
      <c r="D518" s="14" t="s">
        <v>1187</v>
      </c>
      <c r="E518" s="38">
        <v>1</v>
      </c>
      <c r="F518" s="37">
        <v>1500</v>
      </c>
      <c r="G518" s="37">
        <v>80</v>
      </c>
      <c r="H518" s="37" t="s">
        <v>8076</v>
      </c>
      <c r="I518" s="39">
        <v>13000</v>
      </c>
      <c r="J518" s="14" t="s">
        <v>4935</v>
      </c>
      <c r="K518" s="36" t="s">
        <v>12584</v>
      </c>
      <c r="L518" s="14" t="s">
        <v>2191</v>
      </c>
      <c r="M518" s="14" t="s">
        <v>10743</v>
      </c>
    </row>
    <row r="519" spans="1:13" ht="47.25">
      <c r="A519" s="14">
        <v>517</v>
      </c>
      <c r="B519" s="14" t="s">
        <v>11844</v>
      </c>
      <c r="C519" s="14" t="s">
        <v>11845</v>
      </c>
      <c r="D519" s="14" t="s">
        <v>6262</v>
      </c>
      <c r="E519" s="38">
        <v>1</v>
      </c>
      <c r="F519" s="37">
        <v>1000</v>
      </c>
      <c r="G519" s="40">
        <v>268</v>
      </c>
      <c r="H519" s="40" t="s">
        <v>5624</v>
      </c>
      <c r="I519" s="39">
        <v>45000</v>
      </c>
      <c r="J519" s="14" t="s">
        <v>1188</v>
      </c>
      <c r="K519" s="36" t="s">
        <v>12584</v>
      </c>
      <c r="L519" s="14" t="s">
        <v>10473</v>
      </c>
      <c r="M519" s="14"/>
    </row>
    <row r="520" spans="1:13" ht="173.25">
      <c r="A520" s="14">
        <v>518</v>
      </c>
      <c r="B520" s="14" t="s">
        <v>11846</v>
      </c>
      <c r="C520" s="14" t="s">
        <v>10778</v>
      </c>
      <c r="D520" s="14" t="s">
        <v>1187</v>
      </c>
      <c r="E520" s="38">
        <v>1</v>
      </c>
      <c r="F520" s="37">
        <v>500</v>
      </c>
      <c r="G520" s="40">
        <v>192</v>
      </c>
      <c r="H520" s="40" t="s">
        <v>8087</v>
      </c>
      <c r="I520" s="39">
        <v>34000</v>
      </c>
      <c r="J520" s="14" t="s">
        <v>70</v>
      </c>
      <c r="K520" s="36" t="s">
        <v>12584</v>
      </c>
      <c r="L520" s="14" t="s">
        <v>2191</v>
      </c>
      <c r="M520" s="14"/>
    </row>
    <row r="521" spans="1:13" ht="47.25">
      <c r="A521" s="14">
        <v>519</v>
      </c>
      <c r="B521" s="14" t="s">
        <v>10779</v>
      </c>
      <c r="C521" s="14" t="s">
        <v>10780</v>
      </c>
      <c r="D521" s="14" t="s">
        <v>1187</v>
      </c>
      <c r="E521" s="38">
        <v>1</v>
      </c>
      <c r="F521" s="37">
        <v>1160</v>
      </c>
      <c r="G521" s="40">
        <v>228</v>
      </c>
      <c r="H521" s="40" t="s">
        <v>8087</v>
      </c>
      <c r="I521" s="39">
        <v>40000</v>
      </c>
      <c r="J521" s="14" t="s">
        <v>4935</v>
      </c>
      <c r="K521" s="36" t="s">
        <v>12584</v>
      </c>
      <c r="L521" s="14" t="s">
        <v>2191</v>
      </c>
      <c r="M521" s="14"/>
    </row>
    <row r="522" spans="1:13" ht="31.5">
      <c r="A522" s="14">
        <v>520</v>
      </c>
      <c r="B522" s="14" t="s">
        <v>10781</v>
      </c>
      <c r="C522" s="14" t="s">
        <v>2422</v>
      </c>
      <c r="D522" s="14" t="s">
        <v>1187</v>
      </c>
      <c r="E522" s="38" t="s">
        <v>8163</v>
      </c>
      <c r="F522" s="37">
        <v>700</v>
      </c>
      <c r="G522" s="40">
        <v>300</v>
      </c>
      <c r="H522" s="40" t="s">
        <v>5624</v>
      </c>
      <c r="I522" s="39">
        <v>50000</v>
      </c>
      <c r="J522" s="14" t="s">
        <v>4978</v>
      </c>
      <c r="K522" s="36" t="s">
        <v>12584</v>
      </c>
      <c r="L522" s="14" t="s">
        <v>2267</v>
      </c>
      <c r="M522" s="14"/>
    </row>
    <row r="523" spans="1:13" ht="31.5">
      <c r="A523" s="14">
        <v>521</v>
      </c>
      <c r="B523" s="14" t="s">
        <v>8894</v>
      </c>
      <c r="C523" s="14" t="s">
        <v>8895</v>
      </c>
      <c r="D523" s="14" t="s">
        <v>1187</v>
      </c>
      <c r="E523" s="38">
        <v>1</v>
      </c>
      <c r="F523" s="37">
        <v>600</v>
      </c>
      <c r="G523" s="40">
        <v>199</v>
      </c>
      <c r="H523" s="40" t="s">
        <v>8087</v>
      </c>
      <c r="I523" s="39">
        <v>36000</v>
      </c>
      <c r="J523" s="14" t="s">
        <v>60</v>
      </c>
      <c r="K523" s="36" t="s">
        <v>12584</v>
      </c>
      <c r="L523" s="14" t="s">
        <v>8407</v>
      </c>
      <c r="M523" s="14"/>
    </row>
    <row r="524" spans="1:13" ht="47.25">
      <c r="A524" s="14">
        <v>522</v>
      </c>
      <c r="B524" s="14" t="s">
        <v>8896</v>
      </c>
      <c r="C524" s="14" t="s">
        <v>8897</v>
      </c>
      <c r="D524" s="14" t="s">
        <v>1187</v>
      </c>
      <c r="E524" s="38">
        <v>1</v>
      </c>
      <c r="F524" s="37">
        <v>700</v>
      </c>
      <c r="G524" s="40">
        <v>403</v>
      </c>
      <c r="H524" s="40" t="s">
        <v>8087</v>
      </c>
      <c r="I524" s="39">
        <v>65000</v>
      </c>
      <c r="J524" s="14" t="s">
        <v>4978</v>
      </c>
      <c r="K524" s="36" t="s">
        <v>12584</v>
      </c>
      <c r="L524" s="14" t="s">
        <v>2267</v>
      </c>
      <c r="M524" s="14"/>
    </row>
    <row r="525" spans="1:13" ht="31.5">
      <c r="A525" s="14">
        <v>523</v>
      </c>
      <c r="B525" s="14" t="s">
        <v>8898</v>
      </c>
      <c r="C525" s="14" t="s">
        <v>8899</v>
      </c>
      <c r="D525" s="14" t="s">
        <v>1187</v>
      </c>
      <c r="E525" s="38">
        <v>1</v>
      </c>
      <c r="F525" s="37">
        <v>1000</v>
      </c>
      <c r="G525" s="40">
        <v>372</v>
      </c>
      <c r="H525" s="40" t="s">
        <v>8087</v>
      </c>
      <c r="I525" s="39">
        <v>60000</v>
      </c>
      <c r="J525" s="14" t="s">
        <v>70</v>
      </c>
      <c r="K525" s="36" t="s">
        <v>12584</v>
      </c>
      <c r="L525" s="14" t="s">
        <v>2191</v>
      </c>
      <c r="M525" s="14"/>
    </row>
    <row r="526" spans="1:13" ht="78.75">
      <c r="A526" s="14">
        <v>524</v>
      </c>
      <c r="B526" s="14" t="s">
        <v>8900</v>
      </c>
      <c r="C526" s="14" t="s">
        <v>8901</v>
      </c>
      <c r="D526" s="14" t="s">
        <v>1162</v>
      </c>
      <c r="E526" s="38">
        <v>1</v>
      </c>
      <c r="F526" s="37">
        <v>800</v>
      </c>
      <c r="G526" s="40">
        <v>368</v>
      </c>
      <c r="H526" s="40" t="s">
        <v>8087</v>
      </c>
      <c r="I526" s="39">
        <v>0</v>
      </c>
      <c r="J526" s="14" t="s">
        <v>4978</v>
      </c>
      <c r="K526" s="36" t="s">
        <v>12584</v>
      </c>
      <c r="L526" s="14" t="s">
        <v>7182</v>
      </c>
      <c r="M526" s="14"/>
    </row>
    <row r="527" spans="1:13" ht="47.25">
      <c r="A527" s="14">
        <v>525</v>
      </c>
      <c r="B527" s="14" t="s">
        <v>8902</v>
      </c>
      <c r="C527" s="14" t="s">
        <v>8903</v>
      </c>
      <c r="D527" s="14" t="s">
        <v>1162</v>
      </c>
      <c r="E527" s="38">
        <v>1</v>
      </c>
      <c r="F527" s="37">
        <v>3000</v>
      </c>
      <c r="G527" s="40">
        <v>392</v>
      </c>
      <c r="H527" s="40" t="s">
        <v>4478</v>
      </c>
      <c r="I527" s="39">
        <v>0</v>
      </c>
      <c r="J527" s="14" t="s">
        <v>1193</v>
      </c>
      <c r="K527" s="36" t="s">
        <v>12584</v>
      </c>
      <c r="L527" s="14" t="s">
        <v>7182</v>
      </c>
      <c r="M527" s="14"/>
    </row>
    <row r="528" spans="1:13" ht="110.25">
      <c r="A528" s="14">
        <v>526</v>
      </c>
      <c r="B528" s="14" t="s">
        <v>8904</v>
      </c>
      <c r="C528" s="14" t="s">
        <v>8905</v>
      </c>
      <c r="D528" s="14" t="s">
        <v>1162</v>
      </c>
      <c r="E528" s="38">
        <v>1</v>
      </c>
      <c r="F528" s="37">
        <v>600</v>
      </c>
      <c r="G528" s="40">
        <v>592</v>
      </c>
      <c r="H528" s="40" t="s">
        <v>2161</v>
      </c>
      <c r="I528" s="39">
        <v>0</v>
      </c>
      <c r="J528" s="14" t="s">
        <v>1193</v>
      </c>
      <c r="K528" s="36" t="s">
        <v>12584</v>
      </c>
      <c r="L528" s="14" t="s">
        <v>7182</v>
      </c>
      <c r="M528" s="14"/>
    </row>
    <row r="529" spans="1:13" ht="47.25">
      <c r="A529" s="14">
        <v>527</v>
      </c>
      <c r="B529" s="14" t="s">
        <v>8906</v>
      </c>
      <c r="C529" s="14" t="s">
        <v>2422</v>
      </c>
      <c r="D529" s="14" t="s">
        <v>1187</v>
      </c>
      <c r="E529" s="38" t="s">
        <v>8163</v>
      </c>
      <c r="F529" s="37">
        <v>700</v>
      </c>
      <c r="G529" s="40">
        <v>380</v>
      </c>
      <c r="H529" s="40" t="s">
        <v>5624</v>
      </c>
      <c r="I529" s="39">
        <v>61000</v>
      </c>
      <c r="J529" s="14" t="s">
        <v>4978</v>
      </c>
      <c r="K529" s="36" t="s">
        <v>8907</v>
      </c>
      <c r="L529" s="14" t="s">
        <v>10875</v>
      </c>
      <c r="M529" s="14" t="s">
        <v>8908</v>
      </c>
    </row>
    <row r="530" spans="1:13">
      <c r="A530" s="14">
        <v>528</v>
      </c>
      <c r="B530" s="14" t="s">
        <v>8909</v>
      </c>
      <c r="C530" s="14" t="s">
        <v>2422</v>
      </c>
      <c r="D530" s="14" t="s">
        <v>1187</v>
      </c>
      <c r="E530" s="38" t="s">
        <v>8163</v>
      </c>
      <c r="F530" s="37">
        <v>700</v>
      </c>
      <c r="G530" s="40">
        <v>228</v>
      </c>
      <c r="H530" s="40" t="s">
        <v>5624</v>
      </c>
      <c r="I530" s="39">
        <v>40000</v>
      </c>
      <c r="J530" s="14" t="s">
        <v>4978</v>
      </c>
      <c r="K530" s="36" t="s">
        <v>8907</v>
      </c>
      <c r="L530" s="14" t="s">
        <v>2191</v>
      </c>
      <c r="M530" s="14"/>
    </row>
    <row r="531" spans="1:13">
      <c r="A531" s="14">
        <v>529</v>
      </c>
      <c r="B531" s="14" t="s">
        <v>8910</v>
      </c>
      <c r="C531" s="14" t="s">
        <v>2422</v>
      </c>
      <c r="D531" s="14" t="s">
        <v>1187</v>
      </c>
      <c r="E531" s="38" t="s">
        <v>8163</v>
      </c>
      <c r="F531" s="37">
        <v>700</v>
      </c>
      <c r="G531" s="40">
        <v>256</v>
      </c>
      <c r="H531" s="40" t="s">
        <v>5624</v>
      </c>
      <c r="I531" s="39">
        <v>44000</v>
      </c>
      <c r="J531" s="14" t="s">
        <v>4978</v>
      </c>
      <c r="K531" s="36" t="s">
        <v>8907</v>
      </c>
      <c r="L531" s="14" t="s">
        <v>2191</v>
      </c>
      <c r="M531" s="14"/>
    </row>
    <row r="532" spans="1:13">
      <c r="A532" s="14">
        <v>530</v>
      </c>
      <c r="B532" s="14" t="s">
        <v>9987</v>
      </c>
      <c r="C532" s="14" t="s">
        <v>2422</v>
      </c>
      <c r="D532" s="14" t="s">
        <v>1187</v>
      </c>
      <c r="E532" s="38" t="s">
        <v>8163</v>
      </c>
      <c r="F532" s="37">
        <v>700</v>
      </c>
      <c r="G532" s="40">
        <v>344</v>
      </c>
      <c r="H532" s="40" t="s">
        <v>5624</v>
      </c>
      <c r="I532" s="39">
        <v>56000</v>
      </c>
      <c r="J532" s="14" t="s">
        <v>4978</v>
      </c>
      <c r="K532" s="36" t="s">
        <v>8907</v>
      </c>
      <c r="L532" s="14" t="s">
        <v>9988</v>
      </c>
      <c r="M532" s="14"/>
    </row>
    <row r="533" spans="1:13">
      <c r="A533" s="14">
        <v>531</v>
      </c>
      <c r="B533" s="14" t="s">
        <v>9989</v>
      </c>
      <c r="C533" s="14" t="s">
        <v>2422</v>
      </c>
      <c r="D533" s="14" t="s">
        <v>1187</v>
      </c>
      <c r="E533" s="38" t="s">
        <v>8163</v>
      </c>
      <c r="F533" s="37">
        <v>700</v>
      </c>
      <c r="G533" s="40">
        <v>252</v>
      </c>
      <c r="H533" s="40" t="s">
        <v>5624</v>
      </c>
      <c r="I533" s="39">
        <v>43000</v>
      </c>
      <c r="J533" s="14" t="s">
        <v>4978</v>
      </c>
      <c r="K533" s="36" t="s">
        <v>8907</v>
      </c>
      <c r="L533" s="14" t="s">
        <v>9988</v>
      </c>
      <c r="M533" s="14"/>
    </row>
    <row r="534" spans="1:13" ht="31.5">
      <c r="A534" s="14">
        <v>532</v>
      </c>
      <c r="B534" s="14" t="s">
        <v>12511</v>
      </c>
      <c r="C534" s="14" t="s">
        <v>9395</v>
      </c>
      <c r="D534" s="14" t="s">
        <v>1187</v>
      </c>
      <c r="E534" s="38" t="s">
        <v>8163</v>
      </c>
      <c r="F534" s="37">
        <v>1036</v>
      </c>
      <c r="G534" s="40">
        <v>164</v>
      </c>
      <c r="H534" s="40" t="s">
        <v>8076</v>
      </c>
      <c r="I534" s="39">
        <v>24000</v>
      </c>
      <c r="J534" s="14" t="s">
        <v>4935</v>
      </c>
      <c r="K534" s="36" t="s">
        <v>8907</v>
      </c>
      <c r="L534" s="14" t="s">
        <v>2191</v>
      </c>
      <c r="M534" s="14"/>
    </row>
    <row r="535" spans="1:13" ht="63">
      <c r="A535" s="14">
        <v>533</v>
      </c>
      <c r="B535" s="14" t="s">
        <v>9990</v>
      </c>
      <c r="C535" s="14" t="s">
        <v>9991</v>
      </c>
      <c r="D535" s="14" t="s">
        <v>1187</v>
      </c>
      <c r="E535" s="38">
        <v>1</v>
      </c>
      <c r="F535" s="37">
        <v>690</v>
      </c>
      <c r="G535" s="40">
        <v>192</v>
      </c>
      <c r="H535" s="40" t="s">
        <v>8076</v>
      </c>
      <c r="I535" s="39">
        <v>28000</v>
      </c>
      <c r="J535" s="14" t="s">
        <v>4935</v>
      </c>
      <c r="K535" s="36" t="s">
        <v>8907</v>
      </c>
      <c r="L535" s="14" t="s">
        <v>2191</v>
      </c>
      <c r="M535" s="14"/>
    </row>
    <row r="536" spans="1:13" ht="126">
      <c r="A536" s="14">
        <v>534</v>
      </c>
      <c r="B536" s="14" t="s">
        <v>9992</v>
      </c>
      <c r="C536" s="14" t="s">
        <v>9993</v>
      </c>
      <c r="D536" s="14" t="s">
        <v>1421</v>
      </c>
      <c r="E536" s="38">
        <v>1</v>
      </c>
      <c r="F536" s="37">
        <v>300</v>
      </c>
      <c r="G536" s="40">
        <v>308</v>
      </c>
      <c r="H536" s="40" t="s">
        <v>8087</v>
      </c>
      <c r="I536" s="39">
        <v>0</v>
      </c>
      <c r="J536" s="14" t="s">
        <v>1188</v>
      </c>
      <c r="K536" s="36" t="s">
        <v>8907</v>
      </c>
      <c r="L536" s="14" t="s">
        <v>10878</v>
      </c>
      <c r="M536" s="14"/>
    </row>
    <row r="537" spans="1:13" ht="47.25">
      <c r="A537" s="14">
        <v>535</v>
      </c>
      <c r="B537" s="14" t="s">
        <v>10542</v>
      </c>
      <c r="C537" s="14" t="s">
        <v>9395</v>
      </c>
      <c r="D537" s="14" t="s">
        <v>1187</v>
      </c>
      <c r="E537" s="38">
        <v>1</v>
      </c>
      <c r="F537" s="37">
        <v>620</v>
      </c>
      <c r="G537" s="40">
        <v>256</v>
      </c>
      <c r="H537" s="40" t="s">
        <v>8076</v>
      </c>
      <c r="I537" s="39">
        <v>34000</v>
      </c>
      <c r="J537" s="14" t="s">
        <v>4935</v>
      </c>
      <c r="K537" s="36" t="s">
        <v>8907</v>
      </c>
      <c r="L537" s="14" t="s">
        <v>2191</v>
      </c>
      <c r="M537" s="14"/>
    </row>
    <row r="538" spans="1:13" ht="78.75">
      <c r="A538" s="14">
        <v>536</v>
      </c>
      <c r="B538" s="14" t="s">
        <v>10543</v>
      </c>
      <c r="C538" s="14" t="s">
        <v>10544</v>
      </c>
      <c r="D538" s="14" t="s">
        <v>1187</v>
      </c>
      <c r="E538" s="38" t="s">
        <v>8163</v>
      </c>
      <c r="F538" s="37">
        <v>536</v>
      </c>
      <c r="G538" s="40">
        <v>292</v>
      </c>
      <c r="H538" s="40" t="s">
        <v>8076</v>
      </c>
      <c r="I538" s="39">
        <v>45000</v>
      </c>
      <c r="J538" s="14" t="s">
        <v>1188</v>
      </c>
      <c r="K538" s="36" t="s">
        <v>8907</v>
      </c>
      <c r="L538" s="14" t="s">
        <v>10545</v>
      </c>
      <c r="M538" s="14"/>
    </row>
    <row r="539" spans="1:13" ht="47.25">
      <c r="A539" s="14">
        <v>537</v>
      </c>
      <c r="B539" s="14" t="s">
        <v>10546</v>
      </c>
      <c r="C539" s="14" t="s">
        <v>10547</v>
      </c>
      <c r="D539" s="14" t="s">
        <v>1421</v>
      </c>
      <c r="E539" s="38">
        <v>1</v>
      </c>
      <c r="F539" s="37">
        <v>500</v>
      </c>
      <c r="G539" s="40">
        <v>187</v>
      </c>
      <c r="H539" s="40" t="s">
        <v>8087</v>
      </c>
      <c r="I539" s="39">
        <v>0</v>
      </c>
      <c r="J539" s="14" t="s">
        <v>7345</v>
      </c>
      <c r="K539" s="36" t="s">
        <v>8907</v>
      </c>
      <c r="L539" s="14" t="s">
        <v>3299</v>
      </c>
      <c r="M539" s="14"/>
    </row>
    <row r="540" spans="1:13" ht="31.5">
      <c r="A540" s="14">
        <v>538</v>
      </c>
      <c r="B540" s="14" t="s">
        <v>10548</v>
      </c>
      <c r="C540" s="14" t="s">
        <v>10549</v>
      </c>
      <c r="D540" s="14" t="s">
        <v>1162</v>
      </c>
      <c r="E540" s="38">
        <v>1</v>
      </c>
      <c r="F540" s="37">
        <v>500</v>
      </c>
      <c r="G540" s="40">
        <v>227</v>
      </c>
      <c r="H540" s="40" t="s">
        <v>8087</v>
      </c>
      <c r="I540" s="39">
        <v>0</v>
      </c>
      <c r="J540" s="21" t="s">
        <v>12129</v>
      </c>
      <c r="K540" s="36" t="s">
        <v>8907</v>
      </c>
      <c r="L540" s="14" t="s">
        <v>9656</v>
      </c>
      <c r="M540" s="14"/>
    </row>
    <row r="541" spans="1:13" ht="31.5">
      <c r="A541" s="14">
        <v>539</v>
      </c>
      <c r="B541" s="14" t="s">
        <v>10550</v>
      </c>
      <c r="C541" s="14" t="s">
        <v>3126</v>
      </c>
      <c r="D541" s="21" t="s">
        <v>1187</v>
      </c>
      <c r="E541" s="38">
        <v>2</v>
      </c>
      <c r="F541" s="37">
        <v>500</v>
      </c>
      <c r="G541" s="40">
        <v>656</v>
      </c>
      <c r="H541" s="40" t="s">
        <v>1228</v>
      </c>
      <c r="I541" s="39">
        <v>124000</v>
      </c>
      <c r="J541" s="14" t="s">
        <v>4978</v>
      </c>
      <c r="K541" s="36" t="s">
        <v>8907</v>
      </c>
      <c r="L541" s="14" t="s">
        <v>10875</v>
      </c>
      <c r="M541" s="14"/>
    </row>
    <row r="542" spans="1:13" ht="78.75">
      <c r="A542" s="14">
        <v>540</v>
      </c>
      <c r="B542" s="14" t="s">
        <v>8888</v>
      </c>
      <c r="C542" s="14" t="s">
        <v>8889</v>
      </c>
      <c r="D542" s="14" t="s">
        <v>1421</v>
      </c>
      <c r="E542" s="38">
        <v>1</v>
      </c>
      <c r="F542" s="37">
        <v>500</v>
      </c>
      <c r="G542" s="40">
        <v>416</v>
      </c>
      <c r="H542" s="40" t="s">
        <v>2161</v>
      </c>
      <c r="I542" s="39">
        <v>0</v>
      </c>
      <c r="J542" s="14" t="s">
        <v>70</v>
      </c>
      <c r="K542" s="36" t="s">
        <v>8907</v>
      </c>
      <c r="L542" s="14" t="s">
        <v>8890</v>
      </c>
      <c r="M542" s="14"/>
    </row>
    <row r="543" spans="1:13">
      <c r="A543" s="14">
        <v>541</v>
      </c>
      <c r="B543" s="14" t="s">
        <v>8891</v>
      </c>
      <c r="C543" s="14" t="s">
        <v>8892</v>
      </c>
      <c r="D543" s="14" t="s">
        <v>1187</v>
      </c>
      <c r="E543" s="38" t="s">
        <v>8163</v>
      </c>
      <c r="F543" s="37">
        <v>800</v>
      </c>
      <c r="G543" s="40">
        <v>752</v>
      </c>
      <c r="H543" s="40" t="s">
        <v>2161</v>
      </c>
      <c r="I543" s="39">
        <v>153000</v>
      </c>
      <c r="J543" s="14" t="s">
        <v>4978</v>
      </c>
      <c r="K543" s="36" t="s">
        <v>8907</v>
      </c>
      <c r="L543" s="14" t="s">
        <v>10875</v>
      </c>
      <c r="M543" s="14"/>
    </row>
    <row r="544" spans="1:13" ht="110.25">
      <c r="A544" s="14">
        <v>542</v>
      </c>
      <c r="B544" s="14" t="s">
        <v>8893</v>
      </c>
      <c r="C544" s="14" t="s">
        <v>7819</v>
      </c>
      <c r="D544" s="14" t="s">
        <v>1162</v>
      </c>
      <c r="E544" s="38">
        <v>1</v>
      </c>
      <c r="F544" s="37">
        <v>1030</v>
      </c>
      <c r="G544" s="40">
        <v>968</v>
      </c>
      <c r="H544" s="40" t="s">
        <v>2161</v>
      </c>
      <c r="I544" s="39">
        <v>125000</v>
      </c>
      <c r="J544" s="14" t="s">
        <v>12129</v>
      </c>
      <c r="K544" s="36" t="s">
        <v>8907</v>
      </c>
      <c r="L544" s="14" t="s">
        <v>9656</v>
      </c>
      <c r="M544" s="14"/>
    </row>
    <row r="545" spans="1:13" ht="31.5">
      <c r="A545" s="14">
        <v>543</v>
      </c>
      <c r="B545" s="14" t="s">
        <v>7820</v>
      </c>
      <c r="C545" s="14" t="s">
        <v>7765</v>
      </c>
      <c r="D545" s="14" t="s">
        <v>1187</v>
      </c>
      <c r="E545" s="38">
        <v>1</v>
      </c>
      <c r="F545" s="37">
        <v>500</v>
      </c>
      <c r="G545" s="40">
        <v>1396</v>
      </c>
      <c r="H545" s="40" t="s">
        <v>2161</v>
      </c>
      <c r="I545" s="39">
        <v>275000</v>
      </c>
      <c r="J545" s="14" t="s">
        <v>12129</v>
      </c>
      <c r="K545" s="36" t="s">
        <v>8907</v>
      </c>
      <c r="L545" s="14" t="s">
        <v>10545</v>
      </c>
      <c r="M545" s="14"/>
    </row>
    <row r="546" spans="1:13" ht="31.5">
      <c r="A546" s="14">
        <v>544</v>
      </c>
      <c r="B546" s="14" t="s">
        <v>7821</v>
      </c>
      <c r="C546" s="14" t="s">
        <v>7822</v>
      </c>
      <c r="D546" s="14" t="s">
        <v>1162</v>
      </c>
      <c r="E546" s="38">
        <v>1</v>
      </c>
      <c r="F546" s="37">
        <v>1000</v>
      </c>
      <c r="G546" s="40">
        <v>1135</v>
      </c>
      <c r="H546" s="40" t="s">
        <v>3703</v>
      </c>
      <c r="I546" s="39">
        <v>0</v>
      </c>
      <c r="J546" s="14" t="s">
        <v>60</v>
      </c>
      <c r="K546" s="36" t="s">
        <v>8907</v>
      </c>
      <c r="L546" s="14" t="s">
        <v>7823</v>
      </c>
      <c r="M546" s="14"/>
    </row>
    <row r="547" spans="1:13" ht="47.25">
      <c r="A547" s="14">
        <v>545</v>
      </c>
      <c r="B547" s="14" t="s">
        <v>7824</v>
      </c>
      <c r="C547" s="14" t="s">
        <v>10533</v>
      </c>
      <c r="D547" s="14" t="s">
        <v>1187</v>
      </c>
      <c r="E547" s="38" t="s">
        <v>8163</v>
      </c>
      <c r="F547" s="37">
        <v>2035</v>
      </c>
      <c r="G547" s="40">
        <v>288</v>
      </c>
      <c r="H547" s="40" t="s">
        <v>8076</v>
      </c>
      <c r="I547" s="39">
        <v>40000</v>
      </c>
      <c r="J547" s="14" t="s">
        <v>1188</v>
      </c>
      <c r="K547" s="36" t="s">
        <v>8907</v>
      </c>
      <c r="L547" s="14" t="s">
        <v>10875</v>
      </c>
      <c r="M547" s="14" t="s">
        <v>7825</v>
      </c>
    </row>
    <row r="548" spans="1:13" ht="47.25">
      <c r="A548" s="14">
        <v>546</v>
      </c>
      <c r="B548" s="14" t="s">
        <v>7826</v>
      </c>
      <c r="C548" s="14" t="s">
        <v>7827</v>
      </c>
      <c r="D548" s="14" t="s">
        <v>1187</v>
      </c>
      <c r="E548" s="38">
        <v>1</v>
      </c>
      <c r="F548" s="37">
        <v>480</v>
      </c>
      <c r="G548" s="40">
        <v>195</v>
      </c>
      <c r="H548" s="40" t="s">
        <v>8087</v>
      </c>
      <c r="I548" s="39">
        <v>35000</v>
      </c>
      <c r="J548" s="14" t="s">
        <v>4978</v>
      </c>
      <c r="K548" s="36" t="s">
        <v>8907</v>
      </c>
      <c r="L548" s="14" t="s">
        <v>5556</v>
      </c>
      <c r="M548" s="14"/>
    </row>
    <row r="549" spans="1:13" ht="94.5">
      <c r="A549" s="14">
        <v>547</v>
      </c>
      <c r="B549" s="14" t="s">
        <v>7828</v>
      </c>
      <c r="C549" s="14" t="s">
        <v>7829</v>
      </c>
      <c r="D549" s="14" t="s">
        <v>1187</v>
      </c>
      <c r="E549" s="38">
        <v>1</v>
      </c>
      <c r="F549" s="37">
        <v>550</v>
      </c>
      <c r="G549" s="40">
        <v>208</v>
      </c>
      <c r="H549" s="40" t="s">
        <v>8087</v>
      </c>
      <c r="I549" s="39">
        <v>37000</v>
      </c>
      <c r="J549" s="14" t="s">
        <v>1193</v>
      </c>
      <c r="K549" s="36" t="s">
        <v>8907</v>
      </c>
      <c r="L549" s="14" t="s">
        <v>10878</v>
      </c>
      <c r="M549" s="14"/>
    </row>
    <row r="550" spans="1:13" ht="78.75">
      <c r="A550" s="14">
        <v>548</v>
      </c>
      <c r="B550" s="14" t="s">
        <v>7830</v>
      </c>
      <c r="C550" s="14" t="s">
        <v>7831</v>
      </c>
      <c r="D550" s="14" t="s">
        <v>1187</v>
      </c>
      <c r="E550" s="38">
        <v>1</v>
      </c>
      <c r="F550" s="37">
        <v>550</v>
      </c>
      <c r="G550" s="40">
        <v>172</v>
      </c>
      <c r="H550" s="40" t="s">
        <v>8087</v>
      </c>
      <c r="I550" s="39">
        <v>43000</v>
      </c>
      <c r="J550" s="14" t="s">
        <v>4978</v>
      </c>
      <c r="K550" s="36" t="s">
        <v>8907</v>
      </c>
      <c r="L550" s="14" t="s">
        <v>11713</v>
      </c>
      <c r="M550" s="14"/>
    </row>
    <row r="551" spans="1:13" ht="63">
      <c r="A551" s="14">
        <v>549</v>
      </c>
      <c r="B551" s="14" t="s">
        <v>7832</v>
      </c>
      <c r="C551" s="14" t="s">
        <v>7833</v>
      </c>
      <c r="D551" s="14" t="s">
        <v>1187</v>
      </c>
      <c r="E551" s="38" t="s">
        <v>8163</v>
      </c>
      <c r="F551" s="37">
        <v>600</v>
      </c>
      <c r="G551" s="40">
        <v>236</v>
      </c>
      <c r="H551" s="40" t="s">
        <v>8087</v>
      </c>
      <c r="I551" s="39">
        <v>41000</v>
      </c>
      <c r="J551" s="14" t="s">
        <v>1193</v>
      </c>
      <c r="K551" s="36" t="s">
        <v>8907</v>
      </c>
      <c r="L551" s="14" t="s">
        <v>2191</v>
      </c>
      <c r="M551" s="14"/>
    </row>
    <row r="552" spans="1:13" ht="47.25">
      <c r="A552" s="14">
        <v>550</v>
      </c>
      <c r="B552" s="14" t="s">
        <v>7834</v>
      </c>
      <c r="C552" s="14" t="s">
        <v>7835</v>
      </c>
      <c r="D552" s="14" t="s">
        <v>1187</v>
      </c>
      <c r="E552" s="38">
        <v>1</v>
      </c>
      <c r="F552" s="37">
        <v>500</v>
      </c>
      <c r="G552" s="40">
        <v>276</v>
      </c>
      <c r="H552" s="40" t="s">
        <v>8087</v>
      </c>
      <c r="I552" s="39">
        <v>47000</v>
      </c>
      <c r="J552" s="14" t="s">
        <v>70</v>
      </c>
      <c r="K552" s="36" t="s">
        <v>8907</v>
      </c>
      <c r="L552" s="14" t="s">
        <v>2191</v>
      </c>
      <c r="M552" s="14"/>
    </row>
    <row r="553" spans="1:13" ht="31.5">
      <c r="A553" s="14">
        <v>551</v>
      </c>
      <c r="B553" s="14" t="s">
        <v>7836</v>
      </c>
      <c r="C553" s="14" t="s">
        <v>7837</v>
      </c>
      <c r="D553" s="14" t="s">
        <v>1162</v>
      </c>
      <c r="E553" s="38">
        <v>1</v>
      </c>
      <c r="F553" s="37">
        <v>5000</v>
      </c>
      <c r="G553" s="40">
        <v>228</v>
      </c>
      <c r="H553" s="40" t="s">
        <v>8087</v>
      </c>
      <c r="I553" s="39">
        <v>46000</v>
      </c>
      <c r="J553" s="14" t="s">
        <v>4978</v>
      </c>
      <c r="K553" s="36" t="s">
        <v>8907</v>
      </c>
      <c r="L553" s="14" t="s">
        <v>7182</v>
      </c>
      <c r="M553" s="14"/>
    </row>
    <row r="554" spans="1:13" ht="47.25">
      <c r="A554" s="14">
        <v>552</v>
      </c>
      <c r="B554" s="21" t="s">
        <v>7838</v>
      </c>
      <c r="C554" s="14" t="s">
        <v>7839</v>
      </c>
      <c r="D554" s="14" t="s">
        <v>1187</v>
      </c>
      <c r="E554" s="38">
        <v>1</v>
      </c>
      <c r="F554" s="37">
        <v>1100</v>
      </c>
      <c r="G554" s="40">
        <v>300</v>
      </c>
      <c r="H554" s="40" t="s">
        <v>8087</v>
      </c>
      <c r="I554" s="39">
        <v>50000</v>
      </c>
      <c r="J554" s="14" t="s">
        <v>1188</v>
      </c>
      <c r="K554" s="36" t="s">
        <v>8907</v>
      </c>
      <c r="L554" s="14" t="s">
        <v>7840</v>
      </c>
      <c r="M554" s="14"/>
    </row>
    <row r="555" spans="1:13" ht="63">
      <c r="A555" s="14">
        <v>553</v>
      </c>
      <c r="B555" s="14" t="s">
        <v>8918</v>
      </c>
      <c r="C555" s="14" t="s">
        <v>8919</v>
      </c>
      <c r="D555" s="14" t="s">
        <v>1187</v>
      </c>
      <c r="E555" s="38" t="s">
        <v>8163</v>
      </c>
      <c r="F555" s="37">
        <v>500</v>
      </c>
      <c r="G555" s="40">
        <v>430</v>
      </c>
      <c r="H555" s="40" t="s">
        <v>8087</v>
      </c>
      <c r="I555" s="39">
        <v>69000</v>
      </c>
      <c r="J555" s="14" t="s">
        <v>4978</v>
      </c>
      <c r="K555" s="36" t="s">
        <v>8907</v>
      </c>
      <c r="L555" s="14" t="s">
        <v>11713</v>
      </c>
      <c r="M555" s="14"/>
    </row>
    <row r="556" spans="1:13" ht="31.5">
      <c r="A556" s="14">
        <v>554</v>
      </c>
      <c r="B556" s="14" t="s">
        <v>8920</v>
      </c>
      <c r="C556" s="14" t="s">
        <v>5212</v>
      </c>
      <c r="D556" s="14" t="s">
        <v>1187</v>
      </c>
      <c r="E556" s="38" t="s">
        <v>8163</v>
      </c>
      <c r="F556" s="37">
        <v>500</v>
      </c>
      <c r="G556" s="40">
        <v>648</v>
      </c>
      <c r="H556" s="40" t="s">
        <v>8087</v>
      </c>
      <c r="I556" s="39">
        <v>104000</v>
      </c>
      <c r="J556" s="14" t="s">
        <v>1193</v>
      </c>
      <c r="K556" s="36" t="s">
        <v>8907</v>
      </c>
      <c r="L556" s="14" t="s">
        <v>9988</v>
      </c>
      <c r="M556" s="14"/>
    </row>
    <row r="557" spans="1:13" ht="78.75">
      <c r="A557" s="14">
        <v>555</v>
      </c>
      <c r="B557" s="14" t="s">
        <v>8921</v>
      </c>
      <c r="C557" s="14" t="s">
        <v>8922</v>
      </c>
      <c r="D557" s="14" t="s">
        <v>1162</v>
      </c>
      <c r="E557" s="38">
        <v>1</v>
      </c>
      <c r="F557" s="37">
        <v>300</v>
      </c>
      <c r="G557" s="40">
        <v>228</v>
      </c>
      <c r="H557" s="40" t="s">
        <v>8087</v>
      </c>
      <c r="I557" s="39">
        <v>0</v>
      </c>
      <c r="J557" s="14" t="s">
        <v>4978</v>
      </c>
      <c r="K557" s="36" t="s">
        <v>8907</v>
      </c>
      <c r="L557" s="14" t="s">
        <v>7182</v>
      </c>
      <c r="M557" s="14"/>
    </row>
    <row r="558" spans="1:13" ht="63">
      <c r="A558" s="14">
        <v>556</v>
      </c>
      <c r="B558" s="14" t="s">
        <v>8923</v>
      </c>
      <c r="C558" s="14" t="s">
        <v>10045</v>
      </c>
      <c r="D558" s="14" t="s">
        <v>1187</v>
      </c>
      <c r="E558" s="38">
        <v>1</v>
      </c>
      <c r="F558" s="37">
        <v>500</v>
      </c>
      <c r="G558" s="40">
        <v>204</v>
      </c>
      <c r="H558" s="40" t="s">
        <v>8087</v>
      </c>
      <c r="I558" s="39">
        <v>36000</v>
      </c>
      <c r="J558" s="14" t="s">
        <v>1188</v>
      </c>
      <c r="K558" s="36" t="s">
        <v>8907</v>
      </c>
      <c r="L558" s="14" t="s">
        <v>2191</v>
      </c>
      <c r="M558" s="14"/>
    </row>
    <row r="559" spans="1:13" ht="47.25">
      <c r="A559" s="14">
        <v>557</v>
      </c>
      <c r="B559" s="21" t="s">
        <v>10046</v>
      </c>
      <c r="C559" s="14" t="s">
        <v>10047</v>
      </c>
      <c r="D559" s="14" t="s">
        <v>1187</v>
      </c>
      <c r="E559" s="38">
        <v>1</v>
      </c>
      <c r="F559" s="37">
        <v>500</v>
      </c>
      <c r="G559" s="40">
        <v>224</v>
      </c>
      <c r="H559" s="40" t="s">
        <v>8087</v>
      </c>
      <c r="I559" s="39">
        <v>39000</v>
      </c>
      <c r="J559" s="14" t="s">
        <v>4978</v>
      </c>
      <c r="K559" s="36" t="s">
        <v>8907</v>
      </c>
      <c r="L559" s="14" t="s">
        <v>2191</v>
      </c>
      <c r="M559" s="14"/>
    </row>
    <row r="560" spans="1:13" ht="63">
      <c r="A560" s="14">
        <v>558</v>
      </c>
      <c r="B560" s="14" t="s">
        <v>11437</v>
      </c>
      <c r="C560" s="14" t="s">
        <v>11438</v>
      </c>
      <c r="D560" s="14" t="s">
        <v>1187</v>
      </c>
      <c r="E560" s="38">
        <v>1</v>
      </c>
      <c r="F560" s="37">
        <v>650</v>
      </c>
      <c r="G560" s="40">
        <v>444</v>
      </c>
      <c r="H560" s="40" t="s">
        <v>8087</v>
      </c>
      <c r="I560" s="39">
        <v>71000</v>
      </c>
      <c r="J560" s="14" t="s">
        <v>60</v>
      </c>
      <c r="K560" s="36" t="s">
        <v>8907</v>
      </c>
      <c r="L560" s="14" t="s">
        <v>2267</v>
      </c>
      <c r="M560" s="14"/>
    </row>
    <row r="561" spans="1:13" ht="31.5">
      <c r="A561" s="14">
        <v>559</v>
      </c>
      <c r="B561" s="14" t="s">
        <v>11439</v>
      </c>
      <c r="C561" s="14" t="s">
        <v>11330</v>
      </c>
      <c r="D561" s="14" t="s">
        <v>1187</v>
      </c>
      <c r="E561" s="38">
        <v>1</v>
      </c>
      <c r="F561" s="37">
        <v>500</v>
      </c>
      <c r="G561" s="40">
        <v>348</v>
      </c>
      <c r="H561" s="40" t="s">
        <v>8087</v>
      </c>
      <c r="I561" s="39">
        <v>57000</v>
      </c>
      <c r="J561" s="14" t="s">
        <v>60</v>
      </c>
      <c r="K561" s="36" t="s">
        <v>8907</v>
      </c>
      <c r="L561" s="14" t="s">
        <v>2191</v>
      </c>
      <c r="M561" s="14"/>
    </row>
    <row r="562" spans="1:13" ht="94.5">
      <c r="A562" s="14">
        <v>560</v>
      </c>
      <c r="B562" s="14" t="s">
        <v>11440</v>
      </c>
      <c r="C562" s="14" t="s">
        <v>11441</v>
      </c>
      <c r="D562" s="14" t="s">
        <v>1187</v>
      </c>
      <c r="E562" s="38">
        <v>1</v>
      </c>
      <c r="F562" s="37">
        <v>500</v>
      </c>
      <c r="G562" s="40">
        <v>628</v>
      </c>
      <c r="H562" s="40" t="s">
        <v>8087</v>
      </c>
      <c r="I562" s="39">
        <v>97000</v>
      </c>
      <c r="J562" s="14" t="s">
        <v>1188</v>
      </c>
      <c r="K562" s="36" t="s">
        <v>8907</v>
      </c>
      <c r="L562" s="14" t="s">
        <v>2267</v>
      </c>
      <c r="M562" s="14"/>
    </row>
    <row r="563" spans="1:13" ht="78.75">
      <c r="A563" s="14">
        <v>561</v>
      </c>
      <c r="B563" s="14" t="s">
        <v>11442</v>
      </c>
      <c r="C563" s="14" t="s">
        <v>11443</v>
      </c>
      <c r="D563" s="14" t="s">
        <v>1162</v>
      </c>
      <c r="E563" s="38">
        <v>1</v>
      </c>
      <c r="F563" s="37">
        <v>500</v>
      </c>
      <c r="G563" s="40">
        <v>536</v>
      </c>
      <c r="H563" s="40" t="s">
        <v>8087</v>
      </c>
      <c r="I563" s="39">
        <v>0</v>
      </c>
      <c r="J563" s="14" t="s">
        <v>1188</v>
      </c>
      <c r="K563" s="36" t="s">
        <v>8907</v>
      </c>
      <c r="L563" s="14" t="s">
        <v>9988</v>
      </c>
      <c r="M563" s="14"/>
    </row>
    <row r="564" spans="1:13" ht="141.75">
      <c r="A564" s="14">
        <v>562</v>
      </c>
      <c r="B564" s="14" t="s">
        <v>11444</v>
      </c>
      <c r="C564" s="14" t="s">
        <v>11445</v>
      </c>
      <c r="D564" s="14" t="s">
        <v>4473</v>
      </c>
      <c r="E564" s="38">
        <v>1</v>
      </c>
      <c r="F564" s="37">
        <v>1000</v>
      </c>
      <c r="G564" s="40">
        <v>540</v>
      </c>
      <c r="H564" s="40" t="s">
        <v>2161</v>
      </c>
      <c r="I564" s="39">
        <v>0</v>
      </c>
      <c r="J564" s="14" t="s">
        <v>4978</v>
      </c>
      <c r="K564" s="36" t="s">
        <v>8907</v>
      </c>
      <c r="L564" s="14" t="s">
        <v>10875</v>
      </c>
      <c r="M564" s="14"/>
    </row>
    <row r="565" spans="1:13" ht="47.25">
      <c r="A565" s="14">
        <v>563</v>
      </c>
      <c r="B565" s="14" t="s">
        <v>12936</v>
      </c>
      <c r="C565" s="14" t="s">
        <v>8724</v>
      </c>
      <c r="D565" s="14" t="s">
        <v>1187</v>
      </c>
      <c r="E565" s="38" t="s">
        <v>8163</v>
      </c>
      <c r="F565" s="37">
        <v>400</v>
      </c>
      <c r="G565" s="40">
        <v>374</v>
      </c>
      <c r="H565" s="40" t="s">
        <v>2161</v>
      </c>
      <c r="I565" s="39">
        <v>80000</v>
      </c>
      <c r="J565" s="14" t="s">
        <v>70</v>
      </c>
      <c r="K565" s="36" t="s">
        <v>8907</v>
      </c>
      <c r="L565" s="14" t="s">
        <v>11713</v>
      </c>
      <c r="M565" s="14"/>
    </row>
    <row r="566" spans="1:13" ht="110.25">
      <c r="A566" s="14">
        <v>564</v>
      </c>
      <c r="B566" s="14" t="s">
        <v>12937</v>
      </c>
      <c r="C566" s="14" t="s">
        <v>12938</v>
      </c>
      <c r="D566" s="14" t="s">
        <v>1187</v>
      </c>
      <c r="E566" s="38">
        <v>1</v>
      </c>
      <c r="F566" s="37">
        <v>460</v>
      </c>
      <c r="G566" s="40">
        <v>532</v>
      </c>
      <c r="H566" s="40" t="s">
        <v>2161</v>
      </c>
      <c r="I566" s="39">
        <v>111000</v>
      </c>
      <c r="J566" s="14" t="s">
        <v>4978</v>
      </c>
      <c r="K566" s="36" t="s">
        <v>8907</v>
      </c>
      <c r="L566" s="14" t="s">
        <v>2267</v>
      </c>
      <c r="M566" s="14"/>
    </row>
    <row r="567" spans="1:13" ht="47.25">
      <c r="A567" s="14">
        <v>565</v>
      </c>
      <c r="B567" s="14" t="s">
        <v>12939</v>
      </c>
      <c r="C567" s="14" t="s">
        <v>12940</v>
      </c>
      <c r="D567" s="14" t="s">
        <v>1162</v>
      </c>
      <c r="E567" s="38">
        <v>1</v>
      </c>
      <c r="F567" s="37">
        <v>1150</v>
      </c>
      <c r="G567" s="40">
        <v>720</v>
      </c>
      <c r="H567" s="40" t="s">
        <v>2161</v>
      </c>
      <c r="I567" s="39">
        <v>0</v>
      </c>
      <c r="J567" s="14" t="s">
        <v>1188</v>
      </c>
      <c r="K567" s="36" t="s">
        <v>8907</v>
      </c>
      <c r="L567" s="14" t="s">
        <v>7763</v>
      </c>
      <c r="M567" s="14"/>
    </row>
    <row r="568" spans="1:13" ht="31.5">
      <c r="A568" s="14">
        <v>566</v>
      </c>
      <c r="B568" s="14" t="s">
        <v>12941</v>
      </c>
      <c r="C568" s="14" t="s">
        <v>12942</v>
      </c>
      <c r="D568" s="14" t="s">
        <v>1187</v>
      </c>
      <c r="E568" s="38" t="s">
        <v>8163</v>
      </c>
      <c r="F568" s="37">
        <v>500</v>
      </c>
      <c r="G568" s="40">
        <v>912</v>
      </c>
      <c r="H568" s="40" t="s">
        <v>2161</v>
      </c>
      <c r="I568" s="39">
        <v>210000</v>
      </c>
      <c r="J568" s="14" t="s">
        <v>1193</v>
      </c>
      <c r="K568" s="36" t="s">
        <v>8907</v>
      </c>
      <c r="L568" s="14" t="s">
        <v>9988</v>
      </c>
      <c r="M568" s="14"/>
    </row>
    <row r="569" spans="1:13" ht="47.25">
      <c r="A569" s="14">
        <v>567</v>
      </c>
      <c r="B569" s="14" t="s">
        <v>12800</v>
      </c>
      <c r="C569" s="14" t="s">
        <v>12801</v>
      </c>
      <c r="D569" s="14" t="s">
        <v>1162</v>
      </c>
      <c r="E569" s="38">
        <v>1</v>
      </c>
      <c r="F569" s="37">
        <v>500</v>
      </c>
      <c r="G569" s="40">
        <v>327</v>
      </c>
      <c r="H569" s="40" t="s">
        <v>2161</v>
      </c>
      <c r="I569" s="39">
        <v>0</v>
      </c>
      <c r="J569" s="14" t="s">
        <v>10037</v>
      </c>
      <c r="K569" s="36" t="s">
        <v>8907</v>
      </c>
      <c r="L569" s="14" t="s">
        <v>10875</v>
      </c>
      <c r="M569" s="14"/>
    </row>
    <row r="570" spans="1:13" ht="31.5">
      <c r="A570" s="14">
        <v>568</v>
      </c>
      <c r="B570" s="21" t="s">
        <v>12802</v>
      </c>
      <c r="C570" s="14" t="s">
        <v>12803</v>
      </c>
      <c r="D570" s="14" t="s">
        <v>1162</v>
      </c>
      <c r="E570" s="38">
        <v>1</v>
      </c>
      <c r="F570" s="37">
        <v>500</v>
      </c>
      <c r="G570" s="40">
        <v>488</v>
      </c>
      <c r="H570" s="40" t="s">
        <v>2161</v>
      </c>
      <c r="I570" s="39">
        <v>0</v>
      </c>
      <c r="J570" s="14" t="s">
        <v>1193</v>
      </c>
      <c r="K570" s="36" t="s">
        <v>8907</v>
      </c>
      <c r="L570" s="14" t="s">
        <v>7182</v>
      </c>
      <c r="M570" s="14"/>
    </row>
    <row r="571" spans="1:13" ht="63">
      <c r="A571" s="14">
        <v>569</v>
      </c>
      <c r="B571" s="14" t="s">
        <v>9449</v>
      </c>
      <c r="C571" s="14" t="s">
        <v>2744</v>
      </c>
      <c r="D571" s="14" t="s">
        <v>1187</v>
      </c>
      <c r="E571" s="38">
        <v>1</v>
      </c>
      <c r="F571" s="37">
        <v>620</v>
      </c>
      <c r="G571" s="40">
        <v>68</v>
      </c>
      <c r="H571" s="40" t="s">
        <v>8076</v>
      </c>
      <c r="I571" s="39">
        <v>13000</v>
      </c>
      <c r="J571" s="14" t="s">
        <v>4935</v>
      </c>
      <c r="K571" s="36" t="s">
        <v>8907</v>
      </c>
      <c r="L571" s="14" t="s">
        <v>11713</v>
      </c>
      <c r="M571" s="14" t="s">
        <v>9450</v>
      </c>
    </row>
    <row r="572" spans="1:13" ht="31.5">
      <c r="A572" s="14">
        <v>570</v>
      </c>
      <c r="B572" s="14" t="s">
        <v>6609</v>
      </c>
      <c r="C572" s="14" t="s">
        <v>2744</v>
      </c>
      <c r="D572" s="14" t="s">
        <v>1187</v>
      </c>
      <c r="E572" s="38" t="s">
        <v>8163</v>
      </c>
      <c r="F572" s="37">
        <v>2000</v>
      </c>
      <c r="G572" s="40">
        <v>320</v>
      </c>
      <c r="H572" s="40" t="s">
        <v>8076</v>
      </c>
      <c r="I572" s="39">
        <v>37000</v>
      </c>
      <c r="J572" s="14" t="s">
        <v>4935</v>
      </c>
      <c r="K572" s="36" t="s">
        <v>8907</v>
      </c>
      <c r="L572" s="14" t="s">
        <v>7823</v>
      </c>
      <c r="M572" s="14"/>
    </row>
    <row r="573" spans="1:13" ht="31.5">
      <c r="A573" s="14">
        <v>571</v>
      </c>
      <c r="B573" s="14" t="s">
        <v>6004</v>
      </c>
      <c r="C573" s="14" t="s">
        <v>2744</v>
      </c>
      <c r="D573" s="14" t="s">
        <v>1187</v>
      </c>
      <c r="E573" s="38" t="s">
        <v>8163</v>
      </c>
      <c r="F573" s="37">
        <v>1037</v>
      </c>
      <c r="G573" s="40">
        <v>60</v>
      </c>
      <c r="H573" s="40" t="s">
        <v>8076</v>
      </c>
      <c r="I573" s="39">
        <v>10000</v>
      </c>
      <c r="J573" s="14" t="s">
        <v>4935</v>
      </c>
      <c r="K573" s="36" t="s">
        <v>8907</v>
      </c>
      <c r="L573" s="14" t="s">
        <v>7823</v>
      </c>
      <c r="M573" s="14"/>
    </row>
    <row r="574" spans="1:13" ht="31.5">
      <c r="A574" s="14">
        <v>572</v>
      </c>
      <c r="B574" s="14" t="s">
        <v>5642</v>
      </c>
      <c r="C574" s="14" t="s">
        <v>2744</v>
      </c>
      <c r="D574" s="14" t="s">
        <v>1187</v>
      </c>
      <c r="E574" s="38">
        <v>1</v>
      </c>
      <c r="F574" s="37">
        <v>1100</v>
      </c>
      <c r="G574" s="40">
        <v>72</v>
      </c>
      <c r="H574" s="40" t="s">
        <v>8076</v>
      </c>
      <c r="I574" s="39">
        <v>14000</v>
      </c>
      <c r="J574" s="14" t="s">
        <v>4935</v>
      </c>
      <c r="K574" s="36" t="s">
        <v>8907</v>
      </c>
      <c r="L574" s="14" t="s">
        <v>2191</v>
      </c>
      <c r="M574" s="14"/>
    </row>
    <row r="575" spans="1:13" ht="31.5">
      <c r="A575" s="14">
        <v>573</v>
      </c>
      <c r="B575" s="14" t="s">
        <v>5643</v>
      </c>
      <c r="C575" s="14" t="s">
        <v>5644</v>
      </c>
      <c r="D575" s="14" t="s">
        <v>1187</v>
      </c>
      <c r="E575" s="38">
        <v>1</v>
      </c>
      <c r="F575" s="37">
        <v>480</v>
      </c>
      <c r="G575" s="40">
        <v>196</v>
      </c>
      <c r="H575" s="40" t="s">
        <v>8076</v>
      </c>
      <c r="I575" s="39">
        <v>29000</v>
      </c>
      <c r="J575" s="14" t="s">
        <v>1188</v>
      </c>
      <c r="K575" s="36" t="s">
        <v>8907</v>
      </c>
      <c r="L575" s="14" t="s">
        <v>2191</v>
      </c>
      <c r="M575" s="14"/>
    </row>
    <row r="576" spans="1:13" ht="31.5">
      <c r="A576" s="14">
        <v>574</v>
      </c>
      <c r="B576" s="21" t="s">
        <v>5645</v>
      </c>
      <c r="C576" s="14" t="s">
        <v>5734</v>
      </c>
      <c r="D576" s="14" t="s">
        <v>1187</v>
      </c>
      <c r="E576" s="38">
        <v>2</v>
      </c>
      <c r="F576" s="37">
        <v>570</v>
      </c>
      <c r="G576" s="40">
        <v>364</v>
      </c>
      <c r="H576" s="40" t="s">
        <v>8087</v>
      </c>
      <c r="I576" s="39">
        <v>59000</v>
      </c>
      <c r="J576" s="14" t="s">
        <v>4978</v>
      </c>
      <c r="K576" s="36" t="s">
        <v>8907</v>
      </c>
      <c r="L576" s="14" t="s">
        <v>8407</v>
      </c>
      <c r="M576" s="14"/>
    </row>
    <row r="577" spans="1:13" ht="47.25">
      <c r="A577" s="14">
        <v>575</v>
      </c>
      <c r="B577" s="14" t="s">
        <v>5646</v>
      </c>
      <c r="C577" s="14" t="s">
        <v>9301</v>
      </c>
      <c r="D577" s="14" t="s">
        <v>1187</v>
      </c>
      <c r="E577" s="38">
        <v>1</v>
      </c>
      <c r="F577" s="37">
        <v>520</v>
      </c>
      <c r="G577" s="40">
        <v>304</v>
      </c>
      <c r="H577" s="40" t="s">
        <v>8087</v>
      </c>
      <c r="I577" s="39">
        <v>51000</v>
      </c>
      <c r="J577" s="14" t="s">
        <v>60</v>
      </c>
      <c r="K577" s="36" t="s">
        <v>8907</v>
      </c>
      <c r="L577" s="14" t="s">
        <v>2191</v>
      </c>
      <c r="M577" s="14"/>
    </row>
    <row r="578" spans="1:13" ht="63">
      <c r="A578" s="14">
        <v>576</v>
      </c>
      <c r="B578" s="21" t="s">
        <v>4538</v>
      </c>
      <c r="C578" s="14" t="s">
        <v>7181</v>
      </c>
      <c r="D578" s="14" t="s">
        <v>1187</v>
      </c>
      <c r="E578" s="38" t="s">
        <v>8163</v>
      </c>
      <c r="F578" s="37">
        <v>500</v>
      </c>
      <c r="G578" s="40">
        <v>236</v>
      </c>
      <c r="H578" s="40" t="s">
        <v>8087</v>
      </c>
      <c r="I578" s="39">
        <v>44000</v>
      </c>
      <c r="J578" s="14" t="s">
        <v>1188</v>
      </c>
      <c r="K578" s="36" t="s">
        <v>8907</v>
      </c>
      <c r="L578" s="14" t="s">
        <v>2267</v>
      </c>
      <c r="M578" s="14"/>
    </row>
    <row r="579" spans="1:13" ht="31.5">
      <c r="A579" s="14">
        <v>577</v>
      </c>
      <c r="B579" s="14" t="s">
        <v>7881</v>
      </c>
      <c r="C579" s="14" t="s">
        <v>7882</v>
      </c>
      <c r="D579" s="14" t="s">
        <v>1187</v>
      </c>
      <c r="E579" s="38">
        <v>1</v>
      </c>
      <c r="F579" s="37">
        <v>780</v>
      </c>
      <c r="G579" s="40">
        <v>180</v>
      </c>
      <c r="H579" s="40" t="s">
        <v>8087</v>
      </c>
      <c r="I579" s="39">
        <v>33000</v>
      </c>
      <c r="J579" s="14" t="s">
        <v>70</v>
      </c>
      <c r="K579" s="36" t="s">
        <v>8907</v>
      </c>
      <c r="L579" s="14" t="s">
        <v>2191</v>
      </c>
      <c r="M579" s="14"/>
    </row>
    <row r="580" spans="1:13" ht="78.75">
      <c r="A580" s="14">
        <v>578</v>
      </c>
      <c r="B580" s="14" t="s">
        <v>7883</v>
      </c>
      <c r="C580" s="14" t="s">
        <v>7884</v>
      </c>
      <c r="D580" s="14" t="s">
        <v>1187</v>
      </c>
      <c r="E580" s="38">
        <v>1</v>
      </c>
      <c r="F580" s="37">
        <v>550</v>
      </c>
      <c r="G580" s="40">
        <v>395</v>
      </c>
      <c r="H580" s="40" t="s">
        <v>8087</v>
      </c>
      <c r="I580" s="39">
        <v>64000</v>
      </c>
      <c r="J580" s="14" t="s">
        <v>4978</v>
      </c>
      <c r="K580" s="36" t="s">
        <v>8907</v>
      </c>
      <c r="L580" s="14" t="s">
        <v>10875</v>
      </c>
      <c r="M580" s="14"/>
    </row>
    <row r="581" spans="1:13" ht="63">
      <c r="A581" s="14">
        <v>579</v>
      </c>
      <c r="B581" s="14" t="s">
        <v>3432</v>
      </c>
      <c r="C581" s="14" t="s">
        <v>3433</v>
      </c>
      <c r="D581" s="14" t="s">
        <v>1187</v>
      </c>
      <c r="E581" s="38">
        <v>1</v>
      </c>
      <c r="F581" s="37">
        <v>960</v>
      </c>
      <c r="G581" s="40">
        <v>456</v>
      </c>
      <c r="H581" s="40" t="s">
        <v>8087</v>
      </c>
      <c r="I581" s="39">
        <v>74000</v>
      </c>
      <c r="J581" s="14" t="s">
        <v>4978</v>
      </c>
      <c r="K581" s="36" t="s">
        <v>8907</v>
      </c>
      <c r="L581" s="14" t="s">
        <v>2267</v>
      </c>
      <c r="M581" s="14"/>
    </row>
    <row r="582" spans="1:13" ht="47.25">
      <c r="A582" s="14">
        <v>580</v>
      </c>
      <c r="B582" s="14" t="s">
        <v>4610</v>
      </c>
      <c r="C582" s="14" t="s">
        <v>4611</v>
      </c>
      <c r="D582" s="14" t="s">
        <v>1421</v>
      </c>
      <c r="E582" s="38">
        <v>1</v>
      </c>
      <c r="F582" s="37">
        <v>900</v>
      </c>
      <c r="G582" s="40">
        <v>427</v>
      </c>
      <c r="H582" s="40" t="s">
        <v>8087</v>
      </c>
      <c r="I582" s="39">
        <v>0</v>
      </c>
      <c r="J582" s="14" t="s">
        <v>7345</v>
      </c>
      <c r="K582" s="36" t="s">
        <v>8907</v>
      </c>
      <c r="L582" s="14" t="s">
        <v>7823</v>
      </c>
      <c r="M582" s="14"/>
    </row>
    <row r="583" spans="1:13" ht="31.5">
      <c r="A583" s="14">
        <v>581</v>
      </c>
      <c r="B583" s="14" t="s">
        <v>12691</v>
      </c>
      <c r="C583" s="14" t="s">
        <v>10496</v>
      </c>
      <c r="D583" s="14" t="s">
        <v>4473</v>
      </c>
      <c r="E583" s="38" t="s">
        <v>8163</v>
      </c>
      <c r="F583" s="37">
        <v>1000</v>
      </c>
      <c r="G583" s="40">
        <v>492</v>
      </c>
      <c r="H583" s="40" t="s">
        <v>8087</v>
      </c>
      <c r="I583" s="39">
        <v>0</v>
      </c>
      <c r="J583" s="14" t="s">
        <v>4978</v>
      </c>
      <c r="K583" s="36" t="s">
        <v>8907</v>
      </c>
      <c r="L583" s="14" t="s">
        <v>10875</v>
      </c>
      <c r="M583" s="14"/>
    </row>
    <row r="584" spans="1:13" ht="47.25">
      <c r="A584" s="14">
        <v>582</v>
      </c>
      <c r="B584" s="14" t="s">
        <v>12692</v>
      </c>
      <c r="C584" s="14" t="s">
        <v>7449</v>
      </c>
      <c r="D584" s="14" t="s">
        <v>1162</v>
      </c>
      <c r="E584" s="38">
        <v>1</v>
      </c>
      <c r="F584" s="37">
        <v>250</v>
      </c>
      <c r="G584" s="40">
        <v>240</v>
      </c>
      <c r="H584" s="40" t="s">
        <v>1228</v>
      </c>
      <c r="I584" s="39">
        <v>224000</v>
      </c>
      <c r="J584" s="14" t="s">
        <v>4935</v>
      </c>
      <c r="K584" s="36" t="s">
        <v>8907</v>
      </c>
      <c r="L584" s="14" t="s">
        <v>2267</v>
      </c>
      <c r="M584" s="14"/>
    </row>
    <row r="585" spans="1:13" ht="47.25">
      <c r="A585" s="14">
        <v>583</v>
      </c>
      <c r="B585" s="14" t="s">
        <v>7850</v>
      </c>
      <c r="C585" s="14" t="s">
        <v>7449</v>
      </c>
      <c r="D585" s="14" t="s">
        <v>1162</v>
      </c>
      <c r="E585" s="38">
        <v>1</v>
      </c>
      <c r="F585" s="37">
        <v>250</v>
      </c>
      <c r="G585" s="40">
        <v>346</v>
      </c>
      <c r="H585" s="40" t="s">
        <v>1228</v>
      </c>
      <c r="I585" s="39">
        <v>333000</v>
      </c>
      <c r="J585" s="14" t="s">
        <v>4935</v>
      </c>
      <c r="K585" s="36" t="s">
        <v>8907</v>
      </c>
      <c r="L585" s="14" t="s">
        <v>2267</v>
      </c>
      <c r="M585" s="14"/>
    </row>
    <row r="586" spans="1:13" ht="31.5">
      <c r="A586" s="14">
        <v>584</v>
      </c>
      <c r="B586" s="14" t="s">
        <v>12096</v>
      </c>
      <c r="C586" s="14" t="s">
        <v>2744</v>
      </c>
      <c r="D586" s="14" t="s">
        <v>1187</v>
      </c>
      <c r="E586" s="38" t="s">
        <v>8163</v>
      </c>
      <c r="F586" s="37">
        <v>1000</v>
      </c>
      <c r="G586" s="40">
        <v>212</v>
      </c>
      <c r="H586" s="40" t="s">
        <v>8076</v>
      </c>
      <c r="I586" s="39">
        <v>29000</v>
      </c>
      <c r="J586" s="14" t="s">
        <v>4935</v>
      </c>
      <c r="K586" s="36" t="s">
        <v>8907</v>
      </c>
      <c r="L586" s="14" t="s">
        <v>2191</v>
      </c>
      <c r="M586" s="14"/>
    </row>
    <row r="587" spans="1:13" ht="47.25">
      <c r="A587" s="14">
        <v>585</v>
      </c>
      <c r="B587" s="14" t="s">
        <v>7851</v>
      </c>
      <c r="C587" s="14" t="s">
        <v>7852</v>
      </c>
      <c r="D587" s="14" t="s">
        <v>1187</v>
      </c>
      <c r="E587" s="38" t="s">
        <v>8163</v>
      </c>
      <c r="F587" s="37">
        <v>500</v>
      </c>
      <c r="G587" s="40">
        <v>372</v>
      </c>
      <c r="H587" s="40" t="s">
        <v>8087</v>
      </c>
      <c r="I587" s="39">
        <v>60000</v>
      </c>
      <c r="J587" s="14" t="s">
        <v>1188</v>
      </c>
      <c r="K587" s="36" t="s">
        <v>8907</v>
      </c>
      <c r="L587" s="14" t="s">
        <v>10878</v>
      </c>
      <c r="M587" s="14"/>
    </row>
    <row r="588" spans="1:13" ht="47.25">
      <c r="A588" s="14">
        <v>586</v>
      </c>
      <c r="B588" s="14" t="s">
        <v>7853</v>
      </c>
      <c r="C588" s="14" t="s">
        <v>7854</v>
      </c>
      <c r="D588" s="14" t="s">
        <v>1187</v>
      </c>
      <c r="E588" s="38">
        <v>1</v>
      </c>
      <c r="F588" s="37">
        <v>530</v>
      </c>
      <c r="G588" s="40">
        <v>196</v>
      </c>
      <c r="H588" s="40" t="s">
        <v>8087</v>
      </c>
      <c r="I588" s="39">
        <v>35000</v>
      </c>
      <c r="J588" s="14" t="s">
        <v>70</v>
      </c>
      <c r="K588" s="36" t="s">
        <v>8907</v>
      </c>
      <c r="L588" s="14" t="s">
        <v>2191</v>
      </c>
      <c r="M588" s="14"/>
    </row>
    <row r="589" spans="1:13" ht="63">
      <c r="A589" s="14">
        <v>587</v>
      </c>
      <c r="B589" s="14" t="s">
        <v>7855</v>
      </c>
      <c r="C589" s="14" t="s">
        <v>7856</v>
      </c>
      <c r="D589" s="14" t="s">
        <v>1187</v>
      </c>
      <c r="E589" s="38">
        <v>1</v>
      </c>
      <c r="F589" s="37">
        <v>560</v>
      </c>
      <c r="G589" s="40">
        <v>244</v>
      </c>
      <c r="H589" s="40" t="s">
        <v>8076</v>
      </c>
      <c r="I589" s="39">
        <v>35000</v>
      </c>
      <c r="J589" s="14" t="s">
        <v>4935</v>
      </c>
      <c r="K589" s="36" t="s">
        <v>8907</v>
      </c>
      <c r="L589" s="14" t="s">
        <v>2191</v>
      </c>
      <c r="M589" s="14"/>
    </row>
    <row r="590" spans="1:13" ht="31.5">
      <c r="A590" s="14">
        <v>588</v>
      </c>
      <c r="B590" s="14" t="s">
        <v>7857</v>
      </c>
      <c r="C590" s="14" t="s">
        <v>5212</v>
      </c>
      <c r="D590" s="14" t="s">
        <v>1187</v>
      </c>
      <c r="E590" s="38" t="s">
        <v>8163</v>
      </c>
      <c r="F590" s="37">
        <v>600</v>
      </c>
      <c r="G590" s="40">
        <v>368</v>
      </c>
      <c r="H590" s="40" t="s">
        <v>8087</v>
      </c>
      <c r="I590" s="39">
        <v>72000</v>
      </c>
      <c r="J590" s="14" t="s">
        <v>1193</v>
      </c>
      <c r="K590" s="36" t="s">
        <v>8907</v>
      </c>
      <c r="L590" s="14" t="s">
        <v>5556</v>
      </c>
      <c r="M590" s="14"/>
    </row>
    <row r="591" spans="1:13" ht="31.5">
      <c r="A591" s="14">
        <v>589</v>
      </c>
      <c r="B591" s="14" t="s">
        <v>7858</v>
      </c>
      <c r="C591" s="14" t="s">
        <v>7859</v>
      </c>
      <c r="D591" s="14" t="s">
        <v>1162</v>
      </c>
      <c r="E591" s="38">
        <v>1</v>
      </c>
      <c r="F591" s="37">
        <v>330</v>
      </c>
      <c r="G591" s="40">
        <v>250</v>
      </c>
      <c r="H591" s="40" t="s">
        <v>8087</v>
      </c>
      <c r="I591" s="39">
        <v>0</v>
      </c>
      <c r="J591" s="14" t="s">
        <v>12129</v>
      </c>
      <c r="K591" s="36" t="s">
        <v>8907</v>
      </c>
      <c r="L591" s="14" t="s">
        <v>9656</v>
      </c>
      <c r="M591" s="14"/>
    </row>
    <row r="592" spans="1:13" ht="31.5">
      <c r="A592" s="14">
        <v>590</v>
      </c>
      <c r="B592" s="14" t="s">
        <v>7860</v>
      </c>
      <c r="C592" s="14" t="s">
        <v>7861</v>
      </c>
      <c r="D592" s="14" t="s">
        <v>1187</v>
      </c>
      <c r="E592" s="38">
        <v>1</v>
      </c>
      <c r="F592" s="37">
        <v>780</v>
      </c>
      <c r="G592" s="40">
        <v>468</v>
      </c>
      <c r="H592" s="40" t="s">
        <v>8087</v>
      </c>
      <c r="I592" s="39">
        <v>74000</v>
      </c>
      <c r="J592" s="14" t="s">
        <v>4978</v>
      </c>
      <c r="K592" s="36" t="s">
        <v>8907</v>
      </c>
      <c r="L592" s="14" t="s">
        <v>2191</v>
      </c>
      <c r="M592" s="14"/>
    </row>
    <row r="593" spans="1:13" ht="63">
      <c r="A593" s="14">
        <v>591</v>
      </c>
      <c r="B593" s="14" t="s">
        <v>7862</v>
      </c>
      <c r="C593" s="14" t="s">
        <v>7863</v>
      </c>
      <c r="D593" s="14" t="s">
        <v>1162</v>
      </c>
      <c r="E593" s="38">
        <v>1</v>
      </c>
      <c r="F593" s="37">
        <v>330</v>
      </c>
      <c r="G593" s="40">
        <v>316</v>
      </c>
      <c r="H593" s="40" t="s">
        <v>8087</v>
      </c>
      <c r="I593" s="39">
        <v>0</v>
      </c>
      <c r="J593" s="14" t="s">
        <v>12129</v>
      </c>
      <c r="K593" s="36" t="s">
        <v>8907</v>
      </c>
      <c r="L593" s="14" t="s">
        <v>9656</v>
      </c>
      <c r="M593" s="14"/>
    </row>
    <row r="594" spans="1:13" ht="78.75">
      <c r="A594" s="14">
        <v>592</v>
      </c>
      <c r="B594" s="104" t="s">
        <v>12665</v>
      </c>
      <c r="C594" s="21" t="s">
        <v>12666</v>
      </c>
      <c r="D594" s="14" t="s">
        <v>1187</v>
      </c>
      <c r="E594" s="38" t="s">
        <v>8163</v>
      </c>
      <c r="F594" s="37">
        <v>1000</v>
      </c>
      <c r="G594" s="40">
        <v>640</v>
      </c>
      <c r="H594" s="40" t="s">
        <v>8087</v>
      </c>
      <c r="I594" s="39">
        <v>105000</v>
      </c>
      <c r="J594" s="14" t="s">
        <v>12129</v>
      </c>
      <c r="K594" s="36" t="s">
        <v>8907</v>
      </c>
      <c r="L594" s="14" t="s">
        <v>9656</v>
      </c>
      <c r="M594" s="14"/>
    </row>
    <row r="595" spans="1:13" ht="47.25">
      <c r="A595" s="14">
        <v>593</v>
      </c>
      <c r="B595" s="14" t="s">
        <v>12667</v>
      </c>
      <c r="C595" s="14" t="s">
        <v>12668</v>
      </c>
      <c r="D595" s="14" t="s">
        <v>1187</v>
      </c>
      <c r="E595" s="38">
        <v>1</v>
      </c>
      <c r="F595" s="37">
        <v>720</v>
      </c>
      <c r="G595" s="40">
        <v>632</v>
      </c>
      <c r="H595" s="40" t="s">
        <v>8087</v>
      </c>
      <c r="I595" s="39">
        <v>115000</v>
      </c>
      <c r="J595" s="14" t="s">
        <v>12129</v>
      </c>
      <c r="K595" s="36" t="s">
        <v>8907</v>
      </c>
      <c r="L595" s="14" t="s">
        <v>10545</v>
      </c>
      <c r="M595" s="14"/>
    </row>
    <row r="596" spans="1:13" ht="47.25">
      <c r="A596" s="14">
        <v>594</v>
      </c>
      <c r="B596" s="14" t="s">
        <v>12669</v>
      </c>
      <c r="C596" s="14" t="s">
        <v>12668</v>
      </c>
      <c r="D596" s="14" t="s">
        <v>1187</v>
      </c>
      <c r="E596" s="38">
        <v>1</v>
      </c>
      <c r="F596" s="37">
        <v>720</v>
      </c>
      <c r="G596" s="40">
        <v>616</v>
      </c>
      <c r="H596" s="40" t="s">
        <v>8087</v>
      </c>
      <c r="I596" s="39">
        <v>110000</v>
      </c>
      <c r="J596" s="14" t="s">
        <v>12129</v>
      </c>
      <c r="K596" s="36" t="s">
        <v>8907</v>
      </c>
      <c r="L596" s="14" t="s">
        <v>10545</v>
      </c>
      <c r="M596" s="14"/>
    </row>
    <row r="597" spans="1:13" ht="31.5">
      <c r="A597" s="14">
        <v>595</v>
      </c>
      <c r="B597" s="14" t="s">
        <v>12670</v>
      </c>
      <c r="C597" s="14" t="s">
        <v>10120</v>
      </c>
      <c r="D597" s="14" t="s">
        <v>1187</v>
      </c>
      <c r="E597" s="38" t="s">
        <v>8163</v>
      </c>
      <c r="F597" s="40">
        <v>3036</v>
      </c>
      <c r="G597" s="37">
        <v>728</v>
      </c>
      <c r="H597" s="40" t="s">
        <v>2161</v>
      </c>
      <c r="I597" s="39">
        <v>148000</v>
      </c>
      <c r="J597" s="14" t="s">
        <v>4935</v>
      </c>
      <c r="K597" s="36" t="s">
        <v>8907</v>
      </c>
      <c r="L597" s="14" t="s">
        <v>7823</v>
      </c>
      <c r="M597" s="14"/>
    </row>
    <row r="598" spans="1:13" ht="47.25">
      <c r="A598" s="14">
        <v>596</v>
      </c>
      <c r="B598" s="14" t="s">
        <v>12671</v>
      </c>
      <c r="C598" s="14" t="s">
        <v>10533</v>
      </c>
      <c r="D598" s="14" t="s">
        <v>1187</v>
      </c>
      <c r="E598" s="38">
        <v>1</v>
      </c>
      <c r="F598" s="40">
        <v>2035</v>
      </c>
      <c r="G598" s="37">
        <v>220</v>
      </c>
      <c r="H598" s="40" t="s">
        <v>8076</v>
      </c>
      <c r="I598" s="39">
        <v>32000</v>
      </c>
      <c r="J598" s="14" t="s">
        <v>1188</v>
      </c>
      <c r="K598" s="36" t="s">
        <v>8907</v>
      </c>
      <c r="L598" s="14" t="s">
        <v>10875</v>
      </c>
      <c r="M598" s="14" t="s">
        <v>12672</v>
      </c>
    </row>
    <row r="599" spans="1:13" ht="47.25">
      <c r="A599" s="14">
        <v>597</v>
      </c>
      <c r="B599" s="14" t="s">
        <v>12673</v>
      </c>
      <c r="C599" s="14" t="s">
        <v>12674</v>
      </c>
      <c r="D599" s="14" t="s">
        <v>1187</v>
      </c>
      <c r="E599" s="38">
        <v>1</v>
      </c>
      <c r="F599" s="40">
        <v>718</v>
      </c>
      <c r="G599" s="37">
        <v>116</v>
      </c>
      <c r="H599" s="40" t="s">
        <v>8076</v>
      </c>
      <c r="I599" s="39">
        <v>22000</v>
      </c>
      <c r="J599" s="14" t="s">
        <v>4935</v>
      </c>
      <c r="K599" s="36" t="s">
        <v>8907</v>
      </c>
      <c r="L599" s="14" t="s">
        <v>10875</v>
      </c>
      <c r="M599" s="14"/>
    </row>
    <row r="600" spans="1:13" ht="63">
      <c r="A600" s="14">
        <v>598</v>
      </c>
      <c r="B600" s="14" t="s">
        <v>12675</v>
      </c>
      <c r="C600" s="14" t="s">
        <v>12676</v>
      </c>
      <c r="D600" s="14" t="s">
        <v>1187</v>
      </c>
      <c r="E600" s="38">
        <v>1</v>
      </c>
      <c r="F600" s="40">
        <v>470</v>
      </c>
      <c r="G600" s="37">
        <v>260</v>
      </c>
      <c r="H600" s="40" t="s">
        <v>8076</v>
      </c>
      <c r="I600" s="39">
        <v>22001</v>
      </c>
      <c r="J600" s="14" t="s">
        <v>4935</v>
      </c>
      <c r="K600" s="36" t="s">
        <v>8907</v>
      </c>
      <c r="L600" s="14" t="s">
        <v>2191</v>
      </c>
      <c r="M600" s="14"/>
    </row>
    <row r="601" spans="1:13" ht="126">
      <c r="A601" s="14">
        <v>599</v>
      </c>
      <c r="B601" s="14" t="s">
        <v>12677</v>
      </c>
      <c r="C601" s="14" t="s">
        <v>12678</v>
      </c>
      <c r="D601" s="14" t="s">
        <v>1187</v>
      </c>
      <c r="E601" s="38">
        <v>1</v>
      </c>
      <c r="F601" s="40">
        <v>530</v>
      </c>
      <c r="G601" s="37">
        <v>252</v>
      </c>
      <c r="H601" s="40" t="s">
        <v>8087</v>
      </c>
      <c r="I601" s="39">
        <v>45000</v>
      </c>
      <c r="J601" s="14" t="s">
        <v>60</v>
      </c>
      <c r="K601" s="36" t="s">
        <v>8907</v>
      </c>
      <c r="L601" s="14" t="s">
        <v>10875</v>
      </c>
      <c r="M601" s="14"/>
    </row>
    <row r="602" spans="1:13" ht="94.5">
      <c r="A602" s="14">
        <v>600</v>
      </c>
      <c r="B602" s="14" t="s">
        <v>12679</v>
      </c>
      <c r="C602" s="14" t="s">
        <v>12680</v>
      </c>
      <c r="D602" s="14" t="s">
        <v>1187</v>
      </c>
      <c r="E602" s="38">
        <v>1</v>
      </c>
      <c r="F602" s="40">
        <v>500</v>
      </c>
      <c r="G602" s="37">
        <v>256</v>
      </c>
      <c r="H602" s="40" t="s">
        <v>8087</v>
      </c>
      <c r="I602" s="39">
        <v>44000</v>
      </c>
      <c r="J602" s="14" t="s">
        <v>1188</v>
      </c>
      <c r="K602" s="36" t="s">
        <v>8907</v>
      </c>
      <c r="L602" s="14" t="s">
        <v>10875</v>
      </c>
      <c r="M602" s="14"/>
    </row>
    <row r="603" spans="1:13" ht="78.75">
      <c r="A603" s="14">
        <v>601</v>
      </c>
      <c r="B603" s="14" t="s">
        <v>12681</v>
      </c>
      <c r="C603" s="14" t="s">
        <v>12344</v>
      </c>
      <c r="D603" s="14" t="s">
        <v>1187</v>
      </c>
      <c r="E603" s="38">
        <v>1</v>
      </c>
      <c r="F603" s="40">
        <v>580</v>
      </c>
      <c r="G603" s="37">
        <v>255</v>
      </c>
      <c r="H603" s="40" t="s">
        <v>8087</v>
      </c>
      <c r="I603" s="39">
        <v>44000</v>
      </c>
      <c r="J603" s="14" t="s">
        <v>4978</v>
      </c>
      <c r="K603" s="36" t="s">
        <v>8907</v>
      </c>
      <c r="L603" s="14" t="s">
        <v>2267</v>
      </c>
      <c r="M603" s="14"/>
    </row>
    <row r="604" spans="1:13" ht="78.75">
      <c r="A604" s="14">
        <v>602</v>
      </c>
      <c r="B604" s="14" t="s">
        <v>12345</v>
      </c>
      <c r="C604" s="14" t="s">
        <v>12344</v>
      </c>
      <c r="D604" s="14" t="s">
        <v>1187</v>
      </c>
      <c r="E604" s="38">
        <v>1</v>
      </c>
      <c r="F604" s="40">
        <v>580</v>
      </c>
      <c r="G604" s="37">
        <v>292</v>
      </c>
      <c r="H604" s="40" t="s">
        <v>8087</v>
      </c>
      <c r="I604" s="39">
        <v>49000</v>
      </c>
      <c r="J604" s="14" t="s">
        <v>4978</v>
      </c>
      <c r="K604" s="36" t="s">
        <v>8907</v>
      </c>
      <c r="L604" s="14" t="s">
        <v>2267</v>
      </c>
      <c r="M604" s="14"/>
    </row>
    <row r="605" spans="1:13" ht="31.5">
      <c r="A605" s="14">
        <v>603</v>
      </c>
      <c r="B605" s="14" t="s">
        <v>12346</v>
      </c>
      <c r="C605" s="14" t="s">
        <v>471</v>
      </c>
      <c r="D605" s="14" t="s">
        <v>1187</v>
      </c>
      <c r="E605" s="38">
        <v>1</v>
      </c>
      <c r="F605" s="40">
        <v>650</v>
      </c>
      <c r="G605" s="37">
        <v>380</v>
      </c>
      <c r="H605" s="40" t="s">
        <v>8087</v>
      </c>
      <c r="I605" s="39">
        <v>61000</v>
      </c>
      <c r="J605" s="14" t="s">
        <v>1188</v>
      </c>
      <c r="K605" s="36" t="s">
        <v>8907</v>
      </c>
      <c r="L605" s="14" t="s">
        <v>7840</v>
      </c>
      <c r="M605" s="14"/>
    </row>
    <row r="606" spans="1:13" ht="63">
      <c r="A606" s="14">
        <v>604</v>
      </c>
      <c r="B606" s="14" t="s">
        <v>6211</v>
      </c>
      <c r="C606" s="14" t="s">
        <v>6212</v>
      </c>
      <c r="D606" s="14" t="s">
        <v>1187</v>
      </c>
      <c r="E606" s="38">
        <v>1</v>
      </c>
      <c r="F606" s="40">
        <v>500</v>
      </c>
      <c r="G606" s="37">
        <v>496</v>
      </c>
      <c r="H606" s="40" t="s">
        <v>8087</v>
      </c>
      <c r="I606" s="39">
        <v>78000</v>
      </c>
      <c r="J606" s="14" t="s">
        <v>60</v>
      </c>
      <c r="K606" s="36" t="s">
        <v>8907</v>
      </c>
      <c r="L606" s="14" t="s">
        <v>2191</v>
      </c>
      <c r="M606" s="14"/>
    </row>
    <row r="607" spans="1:13" ht="110.25">
      <c r="A607" s="14">
        <v>605</v>
      </c>
      <c r="B607" s="14" t="s">
        <v>6213</v>
      </c>
      <c r="C607" s="14" t="s">
        <v>6214</v>
      </c>
      <c r="D607" s="14" t="s">
        <v>1187</v>
      </c>
      <c r="E607" s="38">
        <v>1</v>
      </c>
      <c r="F607" s="40">
        <v>1100</v>
      </c>
      <c r="G607" s="37">
        <v>476</v>
      </c>
      <c r="H607" s="40" t="s">
        <v>8087</v>
      </c>
      <c r="I607" s="39">
        <v>75000</v>
      </c>
      <c r="J607" s="14" t="s">
        <v>1188</v>
      </c>
      <c r="K607" s="36" t="s">
        <v>8907</v>
      </c>
      <c r="L607" s="14" t="s">
        <v>11713</v>
      </c>
      <c r="M607" s="14"/>
    </row>
    <row r="608" spans="1:13" ht="63">
      <c r="A608" s="14">
        <v>606</v>
      </c>
      <c r="B608" s="14" t="s">
        <v>6215</v>
      </c>
      <c r="C608" s="14" t="s">
        <v>8242</v>
      </c>
      <c r="D608" s="14" t="s">
        <v>1187</v>
      </c>
      <c r="E608" s="38" t="s">
        <v>8163</v>
      </c>
      <c r="F608" s="40">
        <v>500</v>
      </c>
      <c r="G608" s="37">
        <v>448</v>
      </c>
      <c r="H608" s="40" t="s">
        <v>8087</v>
      </c>
      <c r="I608" s="39">
        <v>78000</v>
      </c>
      <c r="J608" s="14" t="s">
        <v>1193</v>
      </c>
      <c r="K608" s="36" t="s">
        <v>8907</v>
      </c>
      <c r="L608" s="14" t="s">
        <v>10473</v>
      </c>
      <c r="M608" s="14"/>
    </row>
    <row r="609" spans="1:13" ht="63">
      <c r="A609" s="14">
        <v>607</v>
      </c>
      <c r="B609" s="14" t="s">
        <v>6216</v>
      </c>
      <c r="C609" s="14" t="s">
        <v>1122</v>
      </c>
      <c r="D609" s="14" t="s">
        <v>1187</v>
      </c>
      <c r="E609" s="38" t="s">
        <v>8163</v>
      </c>
      <c r="F609" s="40">
        <v>1000</v>
      </c>
      <c r="G609" s="37">
        <v>452</v>
      </c>
      <c r="H609" s="40" t="s">
        <v>8087</v>
      </c>
      <c r="I609" s="39">
        <v>71000</v>
      </c>
      <c r="J609" s="14" t="s">
        <v>60</v>
      </c>
      <c r="K609" s="36" t="s">
        <v>8907</v>
      </c>
      <c r="L609" s="14" t="s">
        <v>11713</v>
      </c>
      <c r="M609" s="14"/>
    </row>
    <row r="610" spans="1:13" ht="47.25">
      <c r="A610" s="14">
        <v>608</v>
      </c>
      <c r="B610" s="14" t="s">
        <v>6217</v>
      </c>
      <c r="C610" s="14" t="s">
        <v>6218</v>
      </c>
      <c r="D610" s="14" t="s">
        <v>1187</v>
      </c>
      <c r="E610" s="38">
        <v>1</v>
      </c>
      <c r="F610" s="40">
        <v>2000</v>
      </c>
      <c r="G610" s="37">
        <v>776</v>
      </c>
      <c r="H610" s="40" t="s">
        <v>2161</v>
      </c>
      <c r="I610" s="39">
        <v>158000</v>
      </c>
      <c r="J610" s="14" t="s">
        <v>4935</v>
      </c>
      <c r="K610" s="36" t="s">
        <v>8907</v>
      </c>
      <c r="L610" s="14" t="s">
        <v>9988</v>
      </c>
      <c r="M610" s="14"/>
    </row>
    <row r="611" spans="1:13" ht="110.25">
      <c r="A611" s="14">
        <v>609</v>
      </c>
      <c r="B611" s="14" t="s">
        <v>6219</v>
      </c>
      <c r="C611" s="14" t="s">
        <v>6220</v>
      </c>
      <c r="D611" s="14" t="s">
        <v>1187</v>
      </c>
      <c r="E611" s="38">
        <v>1</v>
      </c>
      <c r="F611" s="40">
        <v>1200</v>
      </c>
      <c r="G611" s="37">
        <v>488</v>
      </c>
      <c r="H611" s="40" t="s">
        <v>2161</v>
      </c>
      <c r="I611" s="39">
        <v>102000</v>
      </c>
      <c r="J611" s="14" t="s">
        <v>4935</v>
      </c>
      <c r="K611" s="36" t="s">
        <v>8907</v>
      </c>
      <c r="L611" s="14" t="s">
        <v>7840</v>
      </c>
      <c r="M611" s="14" t="s">
        <v>8395</v>
      </c>
    </row>
    <row r="612" spans="1:13" ht="47.25">
      <c r="A612" s="14">
        <v>610</v>
      </c>
      <c r="B612" s="14" t="s">
        <v>8396</v>
      </c>
      <c r="C612" s="14" t="s">
        <v>7291</v>
      </c>
      <c r="D612" s="14" t="s">
        <v>1187</v>
      </c>
      <c r="E612" s="38">
        <v>1</v>
      </c>
      <c r="F612" s="40">
        <v>750</v>
      </c>
      <c r="G612" s="37">
        <v>136</v>
      </c>
      <c r="H612" s="40" t="s">
        <v>8076</v>
      </c>
      <c r="I612" s="39">
        <v>22000</v>
      </c>
      <c r="J612" s="14" t="s">
        <v>4935</v>
      </c>
      <c r="K612" s="36" t="s">
        <v>8907</v>
      </c>
      <c r="L612" s="14" t="s">
        <v>2191</v>
      </c>
      <c r="M612" s="14" t="s">
        <v>7292</v>
      </c>
    </row>
    <row r="613" spans="1:13" ht="31.5">
      <c r="A613" s="14">
        <v>611</v>
      </c>
      <c r="B613" s="14" t="s">
        <v>11551</v>
      </c>
      <c r="C613" s="14" t="s">
        <v>7293</v>
      </c>
      <c r="D613" s="14" t="s">
        <v>1187</v>
      </c>
      <c r="E613" s="38" t="s">
        <v>8163</v>
      </c>
      <c r="F613" s="40">
        <v>2000</v>
      </c>
      <c r="G613" s="37">
        <v>204</v>
      </c>
      <c r="H613" s="40" t="s">
        <v>8076</v>
      </c>
      <c r="I613" s="39">
        <v>26000</v>
      </c>
      <c r="J613" s="14" t="s">
        <v>4935</v>
      </c>
      <c r="K613" s="36" t="s">
        <v>8907</v>
      </c>
      <c r="L613" s="14" t="s">
        <v>2191</v>
      </c>
      <c r="M613" s="14"/>
    </row>
    <row r="614" spans="1:13" ht="63">
      <c r="A614" s="14">
        <v>612</v>
      </c>
      <c r="B614" s="14" t="s">
        <v>7294</v>
      </c>
      <c r="C614" s="14" t="s">
        <v>7295</v>
      </c>
      <c r="D614" s="14" t="s">
        <v>1187</v>
      </c>
      <c r="E614" s="38">
        <v>1</v>
      </c>
      <c r="F614" s="40">
        <v>550</v>
      </c>
      <c r="G614" s="37">
        <v>208</v>
      </c>
      <c r="H614" s="40" t="s">
        <v>8087</v>
      </c>
      <c r="I614" s="39">
        <v>37000</v>
      </c>
      <c r="J614" s="14" t="s">
        <v>1193</v>
      </c>
      <c r="K614" s="36" t="s">
        <v>8907</v>
      </c>
      <c r="L614" s="14" t="s">
        <v>2191</v>
      </c>
      <c r="M614" s="14"/>
    </row>
    <row r="615" spans="1:13" ht="31.5">
      <c r="A615" s="14">
        <v>613</v>
      </c>
      <c r="B615" s="14" t="s">
        <v>10471</v>
      </c>
      <c r="C615" s="14" t="s">
        <v>9398</v>
      </c>
      <c r="D615" s="14" t="s">
        <v>1187</v>
      </c>
      <c r="E615" s="38">
        <v>1</v>
      </c>
      <c r="F615" s="40">
        <v>570</v>
      </c>
      <c r="G615" s="37">
        <v>312</v>
      </c>
      <c r="H615" s="40" t="s">
        <v>8087</v>
      </c>
      <c r="I615" s="39">
        <v>52000</v>
      </c>
      <c r="J615" s="14" t="s">
        <v>60</v>
      </c>
      <c r="K615" s="36" t="s">
        <v>8907</v>
      </c>
      <c r="L615" s="14" t="s">
        <v>2191</v>
      </c>
      <c r="M615" s="14"/>
    </row>
    <row r="616" spans="1:13" ht="47.25">
      <c r="A616" s="14">
        <v>614</v>
      </c>
      <c r="B616" s="14" t="s">
        <v>2801</v>
      </c>
      <c r="C616" s="14" t="s">
        <v>2802</v>
      </c>
      <c r="D616" s="14" t="s">
        <v>1187</v>
      </c>
      <c r="E616" s="38">
        <v>1</v>
      </c>
      <c r="F616" s="40">
        <v>640</v>
      </c>
      <c r="G616" s="37">
        <v>244</v>
      </c>
      <c r="H616" s="40" t="s">
        <v>8087</v>
      </c>
      <c r="I616" s="39">
        <v>42000</v>
      </c>
      <c r="J616" s="14" t="s">
        <v>4978</v>
      </c>
      <c r="K616" s="36" t="s">
        <v>8907</v>
      </c>
      <c r="L616" s="14" t="s">
        <v>2191</v>
      </c>
      <c r="M616" s="14"/>
    </row>
    <row r="617" spans="1:13" ht="78.75">
      <c r="A617" s="14">
        <v>615</v>
      </c>
      <c r="B617" s="14" t="s">
        <v>2803</v>
      </c>
      <c r="C617" s="14" t="s">
        <v>2804</v>
      </c>
      <c r="D617" s="14" t="s">
        <v>1187</v>
      </c>
      <c r="E617" s="38">
        <v>1</v>
      </c>
      <c r="F617" s="40">
        <v>510</v>
      </c>
      <c r="G617" s="37">
        <v>316</v>
      </c>
      <c r="H617" s="40" t="s">
        <v>8087</v>
      </c>
      <c r="I617" s="39">
        <v>52000</v>
      </c>
      <c r="J617" s="14" t="s">
        <v>1193</v>
      </c>
      <c r="K617" s="36" t="s">
        <v>8907</v>
      </c>
      <c r="L617" s="14" t="s">
        <v>10875</v>
      </c>
      <c r="M617" s="14"/>
    </row>
    <row r="618" spans="1:13" ht="31.5">
      <c r="A618" s="14">
        <v>616</v>
      </c>
      <c r="B618" s="14" t="s">
        <v>2805</v>
      </c>
      <c r="C618" s="14" t="s">
        <v>2806</v>
      </c>
      <c r="D618" s="14" t="s">
        <v>1187</v>
      </c>
      <c r="E618" s="38">
        <v>1</v>
      </c>
      <c r="F618" s="40">
        <v>500</v>
      </c>
      <c r="G618" s="37">
        <v>288</v>
      </c>
      <c r="H618" s="40" t="s">
        <v>8087</v>
      </c>
      <c r="I618" s="39">
        <v>97000</v>
      </c>
      <c r="J618" s="14" t="s">
        <v>4978</v>
      </c>
      <c r="K618" s="36" t="s">
        <v>8907</v>
      </c>
      <c r="L618" s="14" t="s">
        <v>2267</v>
      </c>
      <c r="M618" s="14"/>
    </row>
    <row r="619" spans="1:13" ht="47.25">
      <c r="A619" s="14">
        <v>617</v>
      </c>
      <c r="B619" s="14" t="s">
        <v>2807</v>
      </c>
      <c r="C619" s="14" t="s">
        <v>9301</v>
      </c>
      <c r="D619" s="14" t="s">
        <v>1187</v>
      </c>
      <c r="E619" s="38">
        <v>1</v>
      </c>
      <c r="F619" s="40">
        <v>550</v>
      </c>
      <c r="G619" s="37">
        <v>480</v>
      </c>
      <c r="H619" s="40" t="s">
        <v>8087</v>
      </c>
      <c r="I619" s="39">
        <v>76000</v>
      </c>
      <c r="J619" s="14" t="s">
        <v>1188</v>
      </c>
      <c r="K619" s="36" t="s">
        <v>8907</v>
      </c>
      <c r="L619" s="14" t="s">
        <v>2191</v>
      </c>
      <c r="M619" s="14"/>
    </row>
    <row r="620" spans="1:13" ht="63">
      <c r="A620" s="14">
        <v>618</v>
      </c>
      <c r="B620" s="14" t="s">
        <v>2808</v>
      </c>
      <c r="C620" s="14" t="s">
        <v>2809</v>
      </c>
      <c r="D620" s="14" t="s">
        <v>1187</v>
      </c>
      <c r="E620" s="38" t="s">
        <v>8163</v>
      </c>
      <c r="F620" s="40">
        <v>900</v>
      </c>
      <c r="G620" s="37">
        <v>536</v>
      </c>
      <c r="H620" s="40" t="s">
        <v>8087</v>
      </c>
      <c r="I620" s="39">
        <v>84000</v>
      </c>
      <c r="J620" s="14" t="s">
        <v>1193</v>
      </c>
      <c r="K620" s="36" t="s">
        <v>8907</v>
      </c>
      <c r="L620" s="14" t="s">
        <v>2191</v>
      </c>
      <c r="M620" s="14"/>
    </row>
    <row r="621" spans="1:13" ht="173.25">
      <c r="A621" s="14">
        <v>619</v>
      </c>
      <c r="B621" s="14" t="s">
        <v>2810</v>
      </c>
      <c r="C621" s="14" t="s">
        <v>2811</v>
      </c>
      <c r="D621" s="14" t="s">
        <v>1187</v>
      </c>
      <c r="E621" s="38">
        <v>1</v>
      </c>
      <c r="F621" s="40">
        <v>700</v>
      </c>
      <c r="G621" s="37">
        <v>631</v>
      </c>
      <c r="H621" s="40" t="s">
        <v>2161</v>
      </c>
      <c r="I621" s="39">
        <v>130000</v>
      </c>
      <c r="J621" s="14" t="s">
        <v>4978</v>
      </c>
      <c r="K621" s="36" t="s">
        <v>8907</v>
      </c>
      <c r="L621" s="14" t="s">
        <v>8407</v>
      </c>
      <c r="M621" s="14"/>
    </row>
    <row r="622" spans="1:13" ht="63">
      <c r="A622" s="14">
        <v>620</v>
      </c>
      <c r="B622" s="14" t="s">
        <v>2812</v>
      </c>
      <c r="C622" s="14" t="s">
        <v>2813</v>
      </c>
      <c r="D622" s="14" t="s">
        <v>1187</v>
      </c>
      <c r="E622" s="38" t="s">
        <v>8163</v>
      </c>
      <c r="F622" s="40">
        <v>736</v>
      </c>
      <c r="G622" s="37">
        <v>956</v>
      </c>
      <c r="H622" s="40" t="s">
        <v>2161</v>
      </c>
      <c r="I622" s="39">
        <v>395000</v>
      </c>
      <c r="J622" s="14" t="s">
        <v>1188</v>
      </c>
      <c r="K622" s="36" t="s">
        <v>8907</v>
      </c>
      <c r="L622" s="14" t="s">
        <v>9656</v>
      </c>
      <c r="M622" s="14"/>
    </row>
    <row r="623" spans="1:13" ht="63">
      <c r="A623" s="14">
        <v>621</v>
      </c>
      <c r="B623" s="14" t="s">
        <v>2814</v>
      </c>
      <c r="C623" s="14" t="s">
        <v>2813</v>
      </c>
      <c r="D623" s="14" t="s">
        <v>1187</v>
      </c>
      <c r="E623" s="38" t="s">
        <v>8163</v>
      </c>
      <c r="F623" s="40">
        <v>736</v>
      </c>
      <c r="G623" s="37">
        <v>1668</v>
      </c>
      <c r="H623" s="40" t="s">
        <v>2161</v>
      </c>
      <c r="I623" s="39">
        <v>575000</v>
      </c>
      <c r="J623" s="14" t="s">
        <v>1188</v>
      </c>
      <c r="K623" s="36" t="s">
        <v>8907</v>
      </c>
      <c r="L623" s="14" t="s">
        <v>9656</v>
      </c>
      <c r="M623" s="14"/>
    </row>
    <row r="624" spans="1:13" ht="63">
      <c r="A624" s="14">
        <v>622</v>
      </c>
      <c r="B624" s="14" t="s">
        <v>2815</v>
      </c>
      <c r="C624" s="14" t="s">
        <v>2813</v>
      </c>
      <c r="D624" s="14" t="s">
        <v>1187</v>
      </c>
      <c r="E624" s="38" t="s">
        <v>8163</v>
      </c>
      <c r="F624" s="40">
        <v>736</v>
      </c>
      <c r="G624" s="37">
        <v>1044</v>
      </c>
      <c r="H624" s="40" t="s">
        <v>2161</v>
      </c>
      <c r="I624" s="39">
        <v>290000</v>
      </c>
      <c r="J624" s="14" t="s">
        <v>1188</v>
      </c>
      <c r="K624" s="36" t="s">
        <v>8907</v>
      </c>
      <c r="L624" s="14" t="s">
        <v>9656</v>
      </c>
      <c r="M624" s="14"/>
    </row>
    <row r="625" spans="1:13" ht="63">
      <c r="A625" s="14">
        <v>623</v>
      </c>
      <c r="B625" s="14" t="s">
        <v>2816</v>
      </c>
      <c r="C625" s="14" t="s">
        <v>2813</v>
      </c>
      <c r="D625" s="14" t="s">
        <v>1187</v>
      </c>
      <c r="E625" s="38" t="s">
        <v>8163</v>
      </c>
      <c r="F625" s="40">
        <v>736</v>
      </c>
      <c r="G625" s="37">
        <v>1320</v>
      </c>
      <c r="H625" s="40" t="s">
        <v>2161</v>
      </c>
      <c r="I625" s="39">
        <v>350000</v>
      </c>
      <c r="J625" s="14" t="s">
        <v>1188</v>
      </c>
      <c r="K625" s="36" t="s">
        <v>8907</v>
      </c>
      <c r="L625" s="14" t="s">
        <v>9656</v>
      </c>
      <c r="M625" s="14"/>
    </row>
    <row r="626" spans="1:13" ht="47.25">
      <c r="A626" s="14">
        <v>624</v>
      </c>
      <c r="B626" s="14" t="s">
        <v>10512</v>
      </c>
      <c r="C626" s="14" t="s">
        <v>2744</v>
      </c>
      <c r="D626" s="14" t="s">
        <v>1187</v>
      </c>
      <c r="E626" s="38" t="s">
        <v>8163</v>
      </c>
      <c r="F626" s="40">
        <v>2000</v>
      </c>
      <c r="G626" s="37">
        <v>43</v>
      </c>
      <c r="H626" s="40" t="s">
        <v>8076</v>
      </c>
      <c r="I626" s="39">
        <v>8000</v>
      </c>
      <c r="J626" s="14" t="s">
        <v>4935</v>
      </c>
      <c r="K626" s="36" t="s">
        <v>2817</v>
      </c>
      <c r="L626" s="14" t="s">
        <v>7823</v>
      </c>
      <c r="M626" s="14" t="s">
        <v>2818</v>
      </c>
    </row>
    <row r="627" spans="1:13" ht="31.5">
      <c r="A627" s="14">
        <v>625</v>
      </c>
      <c r="B627" s="14" t="s">
        <v>6713</v>
      </c>
      <c r="C627" s="14" t="s">
        <v>2744</v>
      </c>
      <c r="D627" s="14" t="s">
        <v>1187</v>
      </c>
      <c r="E627" s="38" t="s">
        <v>8163</v>
      </c>
      <c r="F627" s="37">
        <v>1000</v>
      </c>
      <c r="G627" s="40">
        <v>44</v>
      </c>
      <c r="H627" s="40" t="s">
        <v>8076</v>
      </c>
      <c r="I627" s="39">
        <v>10000</v>
      </c>
      <c r="J627" s="14" t="s">
        <v>4935</v>
      </c>
      <c r="K627" s="36" t="s">
        <v>2817</v>
      </c>
      <c r="L627" s="14" t="s">
        <v>7823</v>
      </c>
      <c r="M627" s="14"/>
    </row>
    <row r="628" spans="1:13" ht="31.5">
      <c r="A628" s="14">
        <v>626</v>
      </c>
      <c r="B628" s="14" t="s">
        <v>6341</v>
      </c>
      <c r="C628" s="14" t="s">
        <v>2744</v>
      </c>
      <c r="D628" s="14" t="s">
        <v>1187</v>
      </c>
      <c r="E628" s="38" t="s">
        <v>8163</v>
      </c>
      <c r="F628" s="37">
        <v>2000</v>
      </c>
      <c r="G628" s="40">
        <v>43</v>
      </c>
      <c r="H628" s="40" t="s">
        <v>8076</v>
      </c>
      <c r="I628" s="39">
        <v>8000</v>
      </c>
      <c r="J628" s="14" t="s">
        <v>4935</v>
      </c>
      <c r="K628" s="36" t="s">
        <v>2817</v>
      </c>
      <c r="L628" s="14" t="s">
        <v>7823</v>
      </c>
      <c r="M628" s="14"/>
    </row>
    <row r="629" spans="1:13" ht="31.5">
      <c r="A629" s="14">
        <v>627</v>
      </c>
      <c r="B629" s="14" t="s">
        <v>2819</v>
      </c>
      <c r="C629" s="14" t="s">
        <v>11143</v>
      </c>
      <c r="D629" s="14" t="s">
        <v>1187</v>
      </c>
      <c r="E629" s="38">
        <v>1</v>
      </c>
      <c r="F629" s="37">
        <v>580</v>
      </c>
      <c r="G629" s="40">
        <v>200</v>
      </c>
      <c r="H629" s="40" t="s">
        <v>8076</v>
      </c>
      <c r="I629" s="39">
        <v>30000</v>
      </c>
      <c r="J629" s="14" t="s">
        <v>4935</v>
      </c>
      <c r="K629" s="36" t="s">
        <v>2817</v>
      </c>
      <c r="L629" s="14" t="s">
        <v>2191</v>
      </c>
      <c r="M629" s="14"/>
    </row>
    <row r="630" spans="1:13" ht="47.25">
      <c r="A630" s="14">
        <v>628</v>
      </c>
      <c r="B630" s="14" t="s">
        <v>2820</v>
      </c>
      <c r="C630" s="14" t="s">
        <v>2821</v>
      </c>
      <c r="D630" s="14" t="s">
        <v>1187</v>
      </c>
      <c r="E630" s="38">
        <v>1</v>
      </c>
      <c r="F630" s="37">
        <v>450</v>
      </c>
      <c r="G630" s="40">
        <v>176</v>
      </c>
      <c r="H630" s="40" t="s">
        <v>8076</v>
      </c>
      <c r="I630" s="39">
        <v>35000</v>
      </c>
      <c r="J630" s="14" t="s">
        <v>4935</v>
      </c>
      <c r="K630" s="36" t="s">
        <v>2817</v>
      </c>
      <c r="L630" s="14" t="s">
        <v>2191</v>
      </c>
      <c r="M630" s="14"/>
    </row>
    <row r="631" spans="1:13" ht="31.5">
      <c r="A631" s="14">
        <v>629</v>
      </c>
      <c r="B631" s="14" t="s">
        <v>2822</v>
      </c>
      <c r="C631" s="14" t="s">
        <v>2823</v>
      </c>
      <c r="D631" s="14" t="s">
        <v>1187</v>
      </c>
      <c r="E631" s="38">
        <v>1</v>
      </c>
      <c r="F631" s="37">
        <v>500</v>
      </c>
      <c r="G631" s="40">
        <v>168</v>
      </c>
      <c r="H631" s="40" t="s">
        <v>8076</v>
      </c>
      <c r="I631" s="39">
        <v>26000</v>
      </c>
      <c r="J631" s="14" t="s">
        <v>1193</v>
      </c>
      <c r="K631" s="36" t="s">
        <v>2817</v>
      </c>
      <c r="L631" s="14" t="s">
        <v>2191</v>
      </c>
      <c r="M631" s="14"/>
    </row>
    <row r="632" spans="1:13">
      <c r="A632" s="14">
        <v>630</v>
      </c>
      <c r="B632" s="14" t="s">
        <v>2824</v>
      </c>
      <c r="C632" s="14" t="s">
        <v>11143</v>
      </c>
      <c r="D632" s="14" t="s">
        <v>1187</v>
      </c>
      <c r="E632" s="38">
        <v>1</v>
      </c>
      <c r="F632" s="37">
        <v>1000</v>
      </c>
      <c r="G632" s="40">
        <v>172</v>
      </c>
      <c r="H632" s="40" t="s">
        <v>8076</v>
      </c>
      <c r="I632" s="39">
        <v>26000</v>
      </c>
      <c r="J632" s="14" t="s">
        <v>4935</v>
      </c>
      <c r="K632" s="36" t="s">
        <v>2817</v>
      </c>
      <c r="L632" s="14" t="s">
        <v>2191</v>
      </c>
      <c r="M632" s="14"/>
    </row>
    <row r="633" spans="1:13" ht="31.5">
      <c r="A633" s="14">
        <v>631</v>
      </c>
      <c r="B633" s="14" t="s">
        <v>9399</v>
      </c>
      <c r="C633" s="14" t="s">
        <v>2744</v>
      </c>
      <c r="D633" s="14" t="s">
        <v>1187</v>
      </c>
      <c r="E633" s="38" t="s">
        <v>8163</v>
      </c>
      <c r="F633" s="37">
        <v>4000</v>
      </c>
      <c r="G633" s="40">
        <v>256</v>
      </c>
      <c r="H633" s="40" t="s">
        <v>8076</v>
      </c>
      <c r="I633" s="39">
        <v>40000</v>
      </c>
      <c r="J633" s="14" t="s">
        <v>4935</v>
      </c>
      <c r="K633" s="36" t="s">
        <v>2817</v>
      </c>
      <c r="L633" s="14" t="s">
        <v>10875</v>
      </c>
      <c r="M633" s="14"/>
    </row>
    <row r="634" spans="1:13" ht="47.25">
      <c r="A634" s="14">
        <v>632</v>
      </c>
      <c r="B634" s="14" t="s">
        <v>2825</v>
      </c>
      <c r="C634" s="14" t="s">
        <v>2744</v>
      </c>
      <c r="D634" s="14" t="s">
        <v>1187</v>
      </c>
      <c r="E634" s="38">
        <v>1</v>
      </c>
      <c r="F634" s="37">
        <v>750</v>
      </c>
      <c r="G634" s="40">
        <v>264</v>
      </c>
      <c r="H634" s="40" t="s">
        <v>8087</v>
      </c>
      <c r="I634" s="39">
        <v>45000</v>
      </c>
      <c r="J634" s="14" t="s">
        <v>4935</v>
      </c>
      <c r="K634" s="36" t="s">
        <v>2817</v>
      </c>
      <c r="L634" s="14" t="s">
        <v>2191</v>
      </c>
      <c r="M634" s="14"/>
    </row>
    <row r="635" spans="1:13" ht="47.25">
      <c r="A635" s="14">
        <v>633</v>
      </c>
      <c r="B635" s="14" t="s">
        <v>2826</v>
      </c>
      <c r="C635" s="14" t="s">
        <v>4611</v>
      </c>
      <c r="D635" s="14" t="s">
        <v>1421</v>
      </c>
      <c r="E635" s="38">
        <v>1</v>
      </c>
      <c r="F635" s="37">
        <v>800</v>
      </c>
      <c r="G635" s="40">
        <v>228</v>
      </c>
      <c r="H635" s="40" t="s">
        <v>8087</v>
      </c>
      <c r="I635" s="39">
        <v>0</v>
      </c>
      <c r="J635" s="14" t="s">
        <v>7345</v>
      </c>
      <c r="K635" s="36" t="s">
        <v>2817</v>
      </c>
      <c r="L635" s="14" t="s">
        <v>7823</v>
      </c>
      <c r="M635" s="14"/>
    </row>
    <row r="636" spans="1:13" ht="47.25">
      <c r="A636" s="14">
        <v>634</v>
      </c>
      <c r="B636" s="14" t="s">
        <v>4007</v>
      </c>
      <c r="C636" s="14" t="s">
        <v>4008</v>
      </c>
      <c r="D636" s="14" t="s">
        <v>1187</v>
      </c>
      <c r="E636" s="38" t="s">
        <v>8163</v>
      </c>
      <c r="F636" s="37">
        <v>350</v>
      </c>
      <c r="G636" s="40">
        <v>284</v>
      </c>
      <c r="H636" s="40" t="s">
        <v>2161</v>
      </c>
      <c r="I636" s="39">
        <v>84000</v>
      </c>
      <c r="J636" s="14" t="s">
        <v>60</v>
      </c>
      <c r="K636" s="36" t="s">
        <v>2817</v>
      </c>
      <c r="L636" s="14" t="s">
        <v>2191</v>
      </c>
      <c r="M636" s="14"/>
    </row>
    <row r="637" spans="1:13" ht="47.25">
      <c r="A637" s="14">
        <v>635</v>
      </c>
      <c r="B637" s="14" t="s">
        <v>10901</v>
      </c>
      <c r="C637" s="14" t="s">
        <v>988</v>
      </c>
      <c r="D637" s="14" t="s">
        <v>1187</v>
      </c>
      <c r="E637" s="38">
        <v>1</v>
      </c>
      <c r="F637" s="39">
        <v>500</v>
      </c>
      <c r="G637" s="40">
        <v>316</v>
      </c>
      <c r="H637" s="40" t="s">
        <v>8087</v>
      </c>
      <c r="I637" s="39">
        <v>52000</v>
      </c>
      <c r="J637" s="14" t="s">
        <v>70</v>
      </c>
      <c r="K637" s="36" t="s">
        <v>2817</v>
      </c>
      <c r="L637" s="14" t="s">
        <v>2267</v>
      </c>
      <c r="M637" s="14" t="s">
        <v>10902</v>
      </c>
    </row>
    <row r="638" spans="1:13" ht="47.25">
      <c r="A638" s="14">
        <v>636</v>
      </c>
      <c r="B638" s="14" t="s">
        <v>10903</v>
      </c>
      <c r="C638" s="14" t="s">
        <v>10904</v>
      </c>
      <c r="D638" s="14" t="s">
        <v>1162</v>
      </c>
      <c r="E638" s="38">
        <v>1</v>
      </c>
      <c r="F638" s="39">
        <v>600</v>
      </c>
      <c r="G638" s="40">
        <v>322</v>
      </c>
      <c r="H638" s="40" t="s">
        <v>8087</v>
      </c>
      <c r="I638" s="39">
        <v>0</v>
      </c>
      <c r="J638" s="14" t="s">
        <v>10037</v>
      </c>
      <c r="K638" s="36" t="s">
        <v>2817</v>
      </c>
      <c r="L638" s="14" t="s">
        <v>2267</v>
      </c>
      <c r="M638" s="14"/>
    </row>
    <row r="639" spans="1:13" ht="78.75">
      <c r="A639" s="14">
        <v>637</v>
      </c>
      <c r="B639" s="14" t="s">
        <v>9824</v>
      </c>
      <c r="C639" s="14" t="s">
        <v>7732</v>
      </c>
      <c r="D639" s="14" t="s">
        <v>1162</v>
      </c>
      <c r="E639" s="38">
        <v>1</v>
      </c>
      <c r="F639" s="39">
        <v>800</v>
      </c>
      <c r="G639" s="40">
        <v>296</v>
      </c>
      <c r="H639" s="40" t="s">
        <v>8087</v>
      </c>
      <c r="I639" s="39">
        <v>0</v>
      </c>
      <c r="J639" s="14" t="s">
        <v>4935</v>
      </c>
      <c r="K639" s="36" t="s">
        <v>2817</v>
      </c>
      <c r="L639" s="14" t="s">
        <v>9988</v>
      </c>
      <c r="M639" s="14"/>
    </row>
    <row r="640" spans="1:13" ht="63">
      <c r="A640" s="14">
        <v>638</v>
      </c>
      <c r="B640" s="14" t="s">
        <v>7733</v>
      </c>
      <c r="C640" s="14" t="s">
        <v>7734</v>
      </c>
      <c r="D640" s="21" t="s">
        <v>1187</v>
      </c>
      <c r="E640" s="38">
        <v>1</v>
      </c>
      <c r="F640" s="39">
        <v>600</v>
      </c>
      <c r="G640" s="40">
        <v>296</v>
      </c>
      <c r="H640" s="40" t="s">
        <v>8087</v>
      </c>
      <c r="I640" s="39">
        <v>49000</v>
      </c>
      <c r="J640" s="14" t="s">
        <v>60</v>
      </c>
      <c r="K640" s="36" t="s">
        <v>2817</v>
      </c>
      <c r="L640" s="14" t="s">
        <v>2191</v>
      </c>
      <c r="M640" s="14"/>
    </row>
    <row r="641" spans="1:13" ht="63">
      <c r="A641" s="14">
        <v>639</v>
      </c>
      <c r="B641" s="21" t="s">
        <v>7735</v>
      </c>
      <c r="C641" s="14" t="s">
        <v>7736</v>
      </c>
      <c r="D641" s="21" t="s">
        <v>1187</v>
      </c>
      <c r="E641" s="38">
        <v>1</v>
      </c>
      <c r="F641" s="39">
        <v>560</v>
      </c>
      <c r="G641" s="40">
        <v>292</v>
      </c>
      <c r="H641" s="40" t="s">
        <v>8087</v>
      </c>
      <c r="I641" s="39">
        <v>49000</v>
      </c>
      <c r="J641" s="14" t="s">
        <v>4978</v>
      </c>
      <c r="K641" s="36" t="s">
        <v>2817</v>
      </c>
      <c r="L641" s="14" t="s">
        <v>10875</v>
      </c>
      <c r="M641" s="14"/>
    </row>
    <row r="642" spans="1:13">
      <c r="A642" s="14">
        <v>640</v>
      </c>
      <c r="B642" s="21" t="s">
        <v>7737</v>
      </c>
      <c r="C642" s="14" t="s">
        <v>7738</v>
      </c>
      <c r="D642" s="14" t="s">
        <v>1187</v>
      </c>
      <c r="E642" s="38" t="s">
        <v>8163</v>
      </c>
      <c r="F642" s="39">
        <v>536</v>
      </c>
      <c r="G642" s="40">
        <v>520</v>
      </c>
      <c r="H642" s="40" t="s">
        <v>8087</v>
      </c>
      <c r="I642" s="39">
        <v>82000</v>
      </c>
      <c r="J642" s="14" t="s">
        <v>4935</v>
      </c>
      <c r="K642" s="36" t="s">
        <v>2817</v>
      </c>
      <c r="L642" s="14" t="s">
        <v>9656</v>
      </c>
      <c r="M642" s="14"/>
    </row>
    <row r="643" spans="1:13" ht="47.25">
      <c r="A643" s="14">
        <v>641</v>
      </c>
      <c r="B643" s="21" t="s">
        <v>10905</v>
      </c>
      <c r="C643" s="14" t="s">
        <v>8748</v>
      </c>
      <c r="D643" s="14" t="s">
        <v>1187</v>
      </c>
      <c r="E643" s="38">
        <v>1</v>
      </c>
      <c r="F643" s="39">
        <v>500</v>
      </c>
      <c r="G643" s="40">
        <v>172</v>
      </c>
      <c r="H643" s="40" t="s">
        <v>8087</v>
      </c>
      <c r="I643" s="39">
        <v>32000</v>
      </c>
      <c r="J643" s="14" t="s">
        <v>1188</v>
      </c>
      <c r="K643" s="36" t="s">
        <v>2817</v>
      </c>
      <c r="L643" s="14" t="s">
        <v>2191</v>
      </c>
      <c r="M643" s="14"/>
    </row>
    <row r="644" spans="1:13" ht="31.5">
      <c r="A644" s="14">
        <v>642</v>
      </c>
      <c r="B644" s="21" t="s">
        <v>8749</v>
      </c>
      <c r="C644" s="14"/>
      <c r="D644" s="14" t="s">
        <v>1162</v>
      </c>
      <c r="E644" s="38">
        <v>1</v>
      </c>
      <c r="F644" s="39">
        <v>1000</v>
      </c>
      <c r="G644" s="40">
        <v>259</v>
      </c>
      <c r="H644" s="40" t="s">
        <v>8087</v>
      </c>
      <c r="I644" s="39">
        <v>0</v>
      </c>
      <c r="J644" s="14" t="s">
        <v>4935</v>
      </c>
      <c r="K644" s="36" t="s">
        <v>2817</v>
      </c>
      <c r="L644" s="14" t="s">
        <v>2267</v>
      </c>
      <c r="M644" s="14"/>
    </row>
    <row r="645" spans="1:13" ht="63">
      <c r="A645" s="14">
        <v>643</v>
      </c>
      <c r="B645" s="14" t="s">
        <v>8750</v>
      </c>
      <c r="C645" s="14" t="s">
        <v>8751</v>
      </c>
      <c r="D645" s="14" t="s">
        <v>1162</v>
      </c>
      <c r="E645" s="38">
        <v>1</v>
      </c>
      <c r="F645" s="39">
        <v>1000</v>
      </c>
      <c r="G645" s="40">
        <v>452</v>
      </c>
      <c r="H645" s="40" t="s">
        <v>2161</v>
      </c>
      <c r="I645" s="39">
        <v>0</v>
      </c>
      <c r="J645" s="14" t="s">
        <v>4935</v>
      </c>
      <c r="K645" s="36" t="s">
        <v>2817</v>
      </c>
      <c r="L645" s="14" t="s">
        <v>2267</v>
      </c>
      <c r="M645" s="14"/>
    </row>
    <row r="646" spans="1:13" ht="31.5">
      <c r="A646" s="14">
        <v>644</v>
      </c>
      <c r="B646" s="14" t="s">
        <v>8752</v>
      </c>
      <c r="C646" s="14" t="s">
        <v>8753</v>
      </c>
      <c r="D646" s="14" t="s">
        <v>1162</v>
      </c>
      <c r="E646" s="38">
        <v>1</v>
      </c>
      <c r="F646" s="39">
        <v>1000</v>
      </c>
      <c r="G646" s="40">
        <v>216</v>
      </c>
      <c r="H646" s="40" t="s">
        <v>2161</v>
      </c>
      <c r="I646" s="39">
        <v>0</v>
      </c>
      <c r="J646" s="14" t="s">
        <v>1188</v>
      </c>
      <c r="K646" s="36" t="s">
        <v>2817</v>
      </c>
      <c r="L646" s="14" t="s">
        <v>7763</v>
      </c>
      <c r="M646" s="14"/>
    </row>
    <row r="647" spans="1:13" ht="47.25">
      <c r="A647" s="14">
        <v>645</v>
      </c>
      <c r="B647" s="14" t="s">
        <v>8754</v>
      </c>
      <c r="C647" s="14" t="s">
        <v>2744</v>
      </c>
      <c r="D647" s="14" t="s">
        <v>1187</v>
      </c>
      <c r="E647" s="38">
        <v>1</v>
      </c>
      <c r="F647" s="39">
        <v>550</v>
      </c>
      <c r="G647" s="40">
        <v>200</v>
      </c>
      <c r="H647" s="40" t="s">
        <v>8076</v>
      </c>
      <c r="I647" s="39">
        <v>28000</v>
      </c>
      <c r="J647" s="14" t="s">
        <v>4935</v>
      </c>
      <c r="K647" s="36" t="s">
        <v>2817</v>
      </c>
      <c r="L647" s="14" t="s">
        <v>2191</v>
      </c>
      <c r="M647" s="14" t="s">
        <v>8755</v>
      </c>
    </row>
    <row r="648" spans="1:13" ht="31.5">
      <c r="A648" s="14">
        <v>646</v>
      </c>
      <c r="B648" s="14" t="s">
        <v>1224</v>
      </c>
      <c r="C648" s="14" t="s">
        <v>2744</v>
      </c>
      <c r="D648" s="14" t="s">
        <v>1187</v>
      </c>
      <c r="E648" s="38" t="s">
        <v>8163</v>
      </c>
      <c r="F648" s="39">
        <v>1035</v>
      </c>
      <c r="G648" s="40">
        <v>40</v>
      </c>
      <c r="H648" s="40" t="s">
        <v>8076</v>
      </c>
      <c r="I648" s="39">
        <v>8000</v>
      </c>
      <c r="J648" s="14" t="s">
        <v>4935</v>
      </c>
      <c r="K648" s="36" t="s">
        <v>2817</v>
      </c>
      <c r="L648" s="14" t="s">
        <v>7823</v>
      </c>
      <c r="M648" s="14"/>
    </row>
    <row r="649" spans="1:13" ht="78.75">
      <c r="A649" s="14">
        <v>647</v>
      </c>
      <c r="B649" s="14" t="s">
        <v>2844</v>
      </c>
      <c r="C649" s="14" t="s">
        <v>8756</v>
      </c>
      <c r="D649" s="14" t="s">
        <v>1187</v>
      </c>
      <c r="E649" s="38" t="s">
        <v>8163</v>
      </c>
      <c r="F649" s="39">
        <v>550</v>
      </c>
      <c r="G649" s="40">
        <v>56</v>
      </c>
      <c r="H649" s="40" t="s">
        <v>8087</v>
      </c>
      <c r="I649" s="39">
        <v>25000</v>
      </c>
      <c r="J649" s="14" t="s">
        <v>70</v>
      </c>
      <c r="K649" s="36" t="s">
        <v>2817</v>
      </c>
      <c r="L649" s="14" t="s">
        <v>10875</v>
      </c>
      <c r="M649" s="14"/>
    </row>
    <row r="650" spans="1:13" ht="47.25">
      <c r="A650" s="14">
        <v>648</v>
      </c>
      <c r="B650" s="21" t="s">
        <v>8757</v>
      </c>
      <c r="C650" s="14" t="s">
        <v>8758</v>
      </c>
      <c r="D650" s="14" t="s">
        <v>1187</v>
      </c>
      <c r="E650" s="38" t="s">
        <v>8163</v>
      </c>
      <c r="F650" s="39">
        <v>2100</v>
      </c>
      <c r="G650" s="40">
        <v>56</v>
      </c>
      <c r="H650" s="40" t="s">
        <v>8087</v>
      </c>
      <c r="I650" s="39">
        <v>16000</v>
      </c>
      <c r="J650" s="14" t="s">
        <v>70</v>
      </c>
      <c r="K650" s="36" t="s">
        <v>2817</v>
      </c>
      <c r="L650" s="14" t="s">
        <v>10875</v>
      </c>
      <c r="M650" s="14"/>
    </row>
    <row r="651" spans="1:13" ht="31.5">
      <c r="A651" s="14">
        <v>649</v>
      </c>
      <c r="B651" s="14" t="s">
        <v>1407</v>
      </c>
      <c r="C651" s="14" t="s">
        <v>2744</v>
      </c>
      <c r="D651" s="14" t="s">
        <v>1187</v>
      </c>
      <c r="E651" s="38" t="s">
        <v>8163</v>
      </c>
      <c r="F651" s="39">
        <v>1000</v>
      </c>
      <c r="G651" s="40">
        <v>80</v>
      </c>
      <c r="H651" s="40" t="s">
        <v>8076</v>
      </c>
      <c r="I651" s="39">
        <v>12000</v>
      </c>
      <c r="J651" s="14" t="s">
        <v>4935</v>
      </c>
      <c r="K651" s="36" t="s">
        <v>2817</v>
      </c>
      <c r="L651" s="14" t="s">
        <v>7823</v>
      </c>
      <c r="M651" s="14"/>
    </row>
    <row r="652" spans="1:13" ht="63">
      <c r="A652" s="14">
        <v>650</v>
      </c>
      <c r="B652" s="14" t="s">
        <v>8759</v>
      </c>
      <c r="C652" s="14" t="s">
        <v>8760</v>
      </c>
      <c r="D652" s="14" t="s">
        <v>1187</v>
      </c>
      <c r="E652" s="38" t="s">
        <v>8163</v>
      </c>
      <c r="F652" s="39">
        <v>460</v>
      </c>
      <c r="G652" s="40">
        <v>228</v>
      </c>
      <c r="H652" s="40" t="s">
        <v>8076</v>
      </c>
      <c r="I652" s="39">
        <v>33000</v>
      </c>
      <c r="J652" s="14" t="s">
        <v>4935</v>
      </c>
      <c r="K652" s="36" t="s">
        <v>2817</v>
      </c>
      <c r="L652" s="14" t="s">
        <v>8407</v>
      </c>
      <c r="M652" s="14"/>
    </row>
    <row r="653" spans="1:13" ht="47.25">
      <c r="A653" s="14">
        <v>651</v>
      </c>
      <c r="B653" s="14" t="s">
        <v>8761</v>
      </c>
      <c r="C653" s="14" t="s">
        <v>8762</v>
      </c>
      <c r="D653" s="14" t="s">
        <v>1421</v>
      </c>
      <c r="E653" s="38">
        <v>1</v>
      </c>
      <c r="F653" s="39">
        <v>500</v>
      </c>
      <c r="G653" s="40">
        <v>132</v>
      </c>
      <c r="H653" s="40" t="s">
        <v>8087</v>
      </c>
      <c r="I653" s="39">
        <v>40000</v>
      </c>
      <c r="J653" s="14" t="s">
        <v>7345</v>
      </c>
      <c r="K653" s="36" t="s">
        <v>2817</v>
      </c>
      <c r="L653" s="14" t="s">
        <v>7823</v>
      </c>
      <c r="M653" s="14"/>
    </row>
    <row r="654" spans="1:13" ht="63">
      <c r="A654" s="14">
        <v>652</v>
      </c>
      <c r="B654" s="14" t="s">
        <v>8763</v>
      </c>
      <c r="C654" s="14" t="s">
        <v>8764</v>
      </c>
      <c r="D654" s="14" t="s">
        <v>1187</v>
      </c>
      <c r="E654" s="38">
        <v>1</v>
      </c>
      <c r="F654" s="39">
        <v>1540</v>
      </c>
      <c r="G654" s="40">
        <v>284</v>
      </c>
      <c r="H654" s="40" t="s">
        <v>8087</v>
      </c>
      <c r="I654" s="39">
        <v>52000</v>
      </c>
      <c r="J654" s="14" t="s">
        <v>60</v>
      </c>
      <c r="K654" s="36" t="s">
        <v>2817</v>
      </c>
      <c r="L654" s="14" t="s">
        <v>10875</v>
      </c>
      <c r="M654" s="14"/>
    </row>
    <row r="655" spans="1:13" ht="31.5">
      <c r="A655" s="14">
        <v>653</v>
      </c>
      <c r="B655" s="14" t="s">
        <v>8765</v>
      </c>
      <c r="C655" s="14" t="s">
        <v>8766</v>
      </c>
      <c r="D655" s="14" t="s">
        <v>1187</v>
      </c>
      <c r="E655" s="38">
        <v>1</v>
      </c>
      <c r="F655" s="39">
        <v>540</v>
      </c>
      <c r="G655" s="40">
        <v>176</v>
      </c>
      <c r="H655" s="40" t="s">
        <v>8087</v>
      </c>
      <c r="I655" s="39">
        <v>32000</v>
      </c>
      <c r="J655" s="14" t="s">
        <v>60</v>
      </c>
      <c r="K655" s="36" t="s">
        <v>2817</v>
      </c>
      <c r="L655" s="14" t="s">
        <v>10875</v>
      </c>
      <c r="M655" s="14"/>
    </row>
    <row r="656" spans="1:13" ht="47.25">
      <c r="A656" s="14">
        <v>654</v>
      </c>
      <c r="B656" s="14" t="s">
        <v>9845</v>
      </c>
      <c r="C656" s="14" t="s">
        <v>11706</v>
      </c>
      <c r="D656" s="14" t="s">
        <v>1187</v>
      </c>
      <c r="E656" s="38">
        <v>1</v>
      </c>
      <c r="F656" s="39">
        <v>600</v>
      </c>
      <c r="G656" s="40">
        <v>332</v>
      </c>
      <c r="H656" s="40" t="s">
        <v>8087</v>
      </c>
      <c r="I656" s="39">
        <v>55000</v>
      </c>
      <c r="J656" s="14" t="s">
        <v>4935</v>
      </c>
      <c r="K656" s="36" t="s">
        <v>2817</v>
      </c>
      <c r="L656" s="14" t="s">
        <v>2191</v>
      </c>
      <c r="M656" s="14"/>
    </row>
    <row r="657" spans="1:13" ht="55.5" customHeight="1">
      <c r="A657" s="14">
        <v>655</v>
      </c>
      <c r="B657" s="14" t="s">
        <v>9846</v>
      </c>
      <c r="C657" s="14" t="s">
        <v>9847</v>
      </c>
      <c r="D657" s="14" t="s">
        <v>1187</v>
      </c>
      <c r="E657" s="38">
        <v>1</v>
      </c>
      <c r="F657" s="39">
        <v>700</v>
      </c>
      <c r="G657" s="40">
        <v>392</v>
      </c>
      <c r="H657" s="40" t="s">
        <v>8087</v>
      </c>
      <c r="I657" s="39">
        <v>63000</v>
      </c>
      <c r="J657" s="14" t="s">
        <v>1193</v>
      </c>
      <c r="K657" s="36" t="s">
        <v>2817</v>
      </c>
      <c r="L657" s="14" t="s">
        <v>10875</v>
      </c>
      <c r="M657" s="14"/>
    </row>
    <row r="658" spans="1:13" ht="38.25" customHeight="1">
      <c r="A658" s="14">
        <v>656</v>
      </c>
      <c r="B658" s="14" t="s">
        <v>9848</v>
      </c>
      <c r="C658" s="14" t="s">
        <v>9847</v>
      </c>
      <c r="D658" s="14" t="s">
        <v>1187</v>
      </c>
      <c r="E658" s="38">
        <v>1</v>
      </c>
      <c r="F658" s="39">
        <v>700</v>
      </c>
      <c r="G658" s="40">
        <v>348</v>
      </c>
      <c r="H658" s="40" t="s">
        <v>8087</v>
      </c>
      <c r="I658" s="39">
        <v>57000</v>
      </c>
      <c r="J658" s="14" t="s">
        <v>1193</v>
      </c>
      <c r="K658" s="36" t="s">
        <v>2817</v>
      </c>
      <c r="L658" s="14" t="s">
        <v>2191</v>
      </c>
      <c r="M658" s="14"/>
    </row>
    <row r="659" spans="1:13" ht="47.25">
      <c r="A659" s="14">
        <v>657</v>
      </c>
      <c r="B659" s="14" t="s">
        <v>6610</v>
      </c>
      <c r="C659" s="14" t="s">
        <v>9847</v>
      </c>
      <c r="D659" s="14" t="s">
        <v>1187</v>
      </c>
      <c r="E659" s="38">
        <v>1</v>
      </c>
      <c r="F659" s="39">
        <v>700</v>
      </c>
      <c r="G659" s="40">
        <v>362</v>
      </c>
      <c r="H659" s="40" t="s">
        <v>8087</v>
      </c>
      <c r="I659" s="39">
        <v>59000</v>
      </c>
      <c r="J659" s="14" t="s">
        <v>1193</v>
      </c>
      <c r="K659" s="36" t="s">
        <v>2817</v>
      </c>
      <c r="L659" s="14" t="s">
        <v>2267</v>
      </c>
      <c r="M659" s="14"/>
    </row>
    <row r="660" spans="1:13" ht="47.25">
      <c r="A660" s="14">
        <v>658</v>
      </c>
      <c r="B660" s="14" t="s">
        <v>6611</v>
      </c>
      <c r="C660" s="14" t="s">
        <v>6612</v>
      </c>
      <c r="D660" s="14" t="s">
        <v>1187</v>
      </c>
      <c r="E660" s="38">
        <v>1</v>
      </c>
      <c r="F660" s="39">
        <v>580</v>
      </c>
      <c r="G660" s="40">
        <v>346</v>
      </c>
      <c r="H660" s="40" t="s">
        <v>8087</v>
      </c>
      <c r="I660" s="39">
        <v>57000</v>
      </c>
      <c r="J660" s="14" t="s">
        <v>4978</v>
      </c>
      <c r="K660" s="36" t="s">
        <v>2817</v>
      </c>
      <c r="L660" s="14" t="s">
        <v>5556</v>
      </c>
      <c r="M660" s="14" t="s">
        <v>6613</v>
      </c>
    </row>
    <row r="661" spans="1:13" ht="47.25">
      <c r="A661" s="14">
        <v>659</v>
      </c>
      <c r="B661" s="14" t="s">
        <v>6004</v>
      </c>
      <c r="C661" s="14" t="s">
        <v>2744</v>
      </c>
      <c r="D661" s="14" t="s">
        <v>1187</v>
      </c>
      <c r="E661" s="38" t="s">
        <v>8163</v>
      </c>
      <c r="F661" s="39">
        <v>2000</v>
      </c>
      <c r="G661" s="40">
        <v>60</v>
      </c>
      <c r="H661" s="40" t="s">
        <v>8076</v>
      </c>
      <c r="I661" s="39">
        <v>10000</v>
      </c>
      <c r="J661" s="14" t="s">
        <v>4935</v>
      </c>
      <c r="K661" s="36" t="s">
        <v>2817</v>
      </c>
      <c r="L661" s="14" t="s">
        <v>7823</v>
      </c>
      <c r="M661" s="14" t="s">
        <v>6614</v>
      </c>
    </row>
    <row r="662" spans="1:13" ht="31.5">
      <c r="A662" s="14">
        <v>660</v>
      </c>
      <c r="B662" s="14" t="s">
        <v>12586</v>
      </c>
      <c r="C662" s="14" t="s">
        <v>2744</v>
      </c>
      <c r="D662" s="14" t="s">
        <v>1187</v>
      </c>
      <c r="E662" s="38" t="s">
        <v>8163</v>
      </c>
      <c r="F662" s="39">
        <v>2000</v>
      </c>
      <c r="G662" s="40">
        <v>91</v>
      </c>
      <c r="H662" s="40" t="s">
        <v>8076</v>
      </c>
      <c r="I662" s="39">
        <v>15000</v>
      </c>
      <c r="J662" s="14" t="s">
        <v>4935</v>
      </c>
      <c r="K662" s="36" t="s">
        <v>2817</v>
      </c>
      <c r="L662" s="14" t="s">
        <v>7823</v>
      </c>
      <c r="M662" s="14"/>
    </row>
    <row r="663" spans="1:13" ht="31.5">
      <c r="A663" s="14">
        <v>661</v>
      </c>
      <c r="B663" s="14" t="s">
        <v>7690</v>
      </c>
      <c r="C663" s="14" t="s">
        <v>2744</v>
      </c>
      <c r="D663" s="14" t="s">
        <v>1187</v>
      </c>
      <c r="E663" s="38" t="s">
        <v>8163</v>
      </c>
      <c r="F663" s="39">
        <v>2036</v>
      </c>
      <c r="G663" s="40">
        <v>88</v>
      </c>
      <c r="H663" s="40" t="s">
        <v>8076</v>
      </c>
      <c r="I663" s="39">
        <v>14000</v>
      </c>
      <c r="J663" s="14" t="s">
        <v>4935</v>
      </c>
      <c r="K663" s="36" t="s">
        <v>2817</v>
      </c>
      <c r="L663" s="14" t="s">
        <v>7823</v>
      </c>
      <c r="M663" s="14"/>
    </row>
    <row r="664" spans="1:13" ht="63">
      <c r="A664" s="14">
        <v>662</v>
      </c>
      <c r="B664" s="14" t="s">
        <v>12587</v>
      </c>
      <c r="C664" s="14" t="s">
        <v>7782</v>
      </c>
      <c r="D664" s="14" t="s">
        <v>1187</v>
      </c>
      <c r="E664" s="38" t="s">
        <v>8163</v>
      </c>
      <c r="F664" s="39">
        <v>2000</v>
      </c>
      <c r="G664" s="40">
        <v>172</v>
      </c>
      <c r="H664" s="40" t="s">
        <v>8076</v>
      </c>
      <c r="I664" s="39">
        <v>26000</v>
      </c>
      <c r="J664" s="14" t="s">
        <v>1188</v>
      </c>
      <c r="K664" s="36" t="s">
        <v>2817</v>
      </c>
      <c r="L664" s="14" t="s">
        <v>7823</v>
      </c>
      <c r="M664" s="14"/>
    </row>
    <row r="665" spans="1:13" ht="31.5">
      <c r="A665" s="14">
        <v>663</v>
      </c>
      <c r="B665" s="14" t="s">
        <v>7789</v>
      </c>
      <c r="C665" s="14" t="s">
        <v>2744</v>
      </c>
      <c r="D665" s="14" t="s">
        <v>1187</v>
      </c>
      <c r="E665" s="38" t="s">
        <v>8163</v>
      </c>
      <c r="F665" s="39">
        <v>2000</v>
      </c>
      <c r="G665" s="40">
        <v>48</v>
      </c>
      <c r="H665" s="40" t="s">
        <v>8076</v>
      </c>
      <c r="I665" s="39">
        <v>10000</v>
      </c>
      <c r="J665" s="14" t="s">
        <v>4935</v>
      </c>
      <c r="K665" s="36" t="s">
        <v>2817</v>
      </c>
      <c r="L665" s="14" t="s">
        <v>7823</v>
      </c>
      <c r="M665" s="14"/>
    </row>
    <row r="666" spans="1:13" ht="31.5">
      <c r="A666" s="14">
        <v>664</v>
      </c>
      <c r="B666" s="14" t="s">
        <v>6299</v>
      </c>
      <c r="C666" s="14" t="s">
        <v>2744</v>
      </c>
      <c r="D666" s="14" t="s">
        <v>1187</v>
      </c>
      <c r="E666" s="38" t="s">
        <v>8163</v>
      </c>
      <c r="F666" s="39">
        <v>1000</v>
      </c>
      <c r="G666" s="40">
        <v>184</v>
      </c>
      <c r="H666" s="40" t="s">
        <v>8076</v>
      </c>
      <c r="I666" s="39">
        <v>30000</v>
      </c>
      <c r="J666" s="14" t="s">
        <v>4935</v>
      </c>
      <c r="K666" s="36" t="s">
        <v>2817</v>
      </c>
      <c r="L666" s="14" t="s">
        <v>7823</v>
      </c>
      <c r="M666" s="14"/>
    </row>
    <row r="667" spans="1:13" ht="31.5">
      <c r="A667" s="14">
        <v>665</v>
      </c>
      <c r="B667" s="14" t="s">
        <v>6298</v>
      </c>
      <c r="C667" s="14" t="s">
        <v>2744</v>
      </c>
      <c r="D667" s="14" t="s">
        <v>1187</v>
      </c>
      <c r="E667" s="38" t="s">
        <v>8163</v>
      </c>
      <c r="F667" s="39">
        <v>3000</v>
      </c>
      <c r="G667" s="40">
        <v>172</v>
      </c>
      <c r="H667" s="40" t="s">
        <v>8076</v>
      </c>
      <c r="I667" s="39">
        <v>23000</v>
      </c>
      <c r="J667" s="14" t="s">
        <v>4935</v>
      </c>
      <c r="K667" s="36" t="s">
        <v>2817</v>
      </c>
      <c r="L667" s="14" t="s">
        <v>7823</v>
      </c>
      <c r="M667" s="14"/>
    </row>
    <row r="668" spans="1:13" ht="47.25">
      <c r="A668" s="14">
        <v>666</v>
      </c>
      <c r="B668" s="14" t="s">
        <v>7691</v>
      </c>
      <c r="C668" s="14" t="s">
        <v>7941</v>
      </c>
      <c r="D668" s="14" t="s">
        <v>1187</v>
      </c>
      <c r="E668" s="38">
        <v>1</v>
      </c>
      <c r="F668" s="39">
        <v>500</v>
      </c>
      <c r="G668" s="40">
        <v>92</v>
      </c>
      <c r="H668" s="40" t="s">
        <v>8076</v>
      </c>
      <c r="I668" s="39">
        <v>29000</v>
      </c>
      <c r="J668" s="14" t="s">
        <v>7345</v>
      </c>
      <c r="K668" s="36" t="s">
        <v>2817</v>
      </c>
      <c r="L668" s="14" t="s">
        <v>7823</v>
      </c>
      <c r="M668" s="14"/>
    </row>
    <row r="669" spans="1:13" ht="31.5">
      <c r="A669" s="14">
        <v>667</v>
      </c>
      <c r="B669" s="14" t="s">
        <v>7692</v>
      </c>
      <c r="C669" s="14" t="s">
        <v>7693</v>
      </c>
      <c r="D669" s="14" t="s">
        <v>1162</v>
      </c>
      <c r="E669" s="38">
        <v>1</v>
      </c>
      <c r="F669" s="39">
        <v>800</v>
      </c>
      <c r="G669" s="40">
        <v>272</v>
      </c>
      <c r="H669" s="40" t="s">
        <v>8087</v>
      </c>
      <c r="I669" s="39">
        <v>0</v>
      </c>
      <c r="J669" s="14" t="s">
        <v>70</v>
      </c>
      <c r="K669" s="36" t="s">
        <v>2817</v>
      </c>
      <c r="L669" s="14" t="s">
        <v>2267</v>
      </c>
      <c r="M669" s="14"/>
    </row>
    <row r="670" spans="1:13" ht="94.5">
      <c r="A670" s="14">
        <v>668</v>
      </c>
      <c r="B670" s="14" t="s">
        <v>7694</v>
      </c>
      <c r="C670" s="14" t="s">
        <v>7695</v>
      </c>
      <c r="D670" s="14" t="s">
        <v>1162</v>
      </c>
      <c r="E670" s="38">
        <v>1</v>
      </c>
      <c r="F670" s="39">
        <v>800</v>
      </c>
      <c r="G670" s="40">
        <v>292</v>
      </c>
      <c r="H670" s="40" t="s">
        <v>8076</v>
      </c>
      <c r="I670" s="39">
        <v>0</v>
      </c>
      <c r="J670" s="14" t="s">
        <v>4935</v>
      </c>
      <c r="K670" s="36" t="s">
        <v>2817</v>
      </c>
      <c r="L670" s="14" t="s">
        <v>2267</v>
      </c>
      <c r="M670" s="14"/>
    </row>
    <row r="671" spans="1:13" ht="63">
      <c r="A671" s="14">
        <v>669</v>
      </c>
      <c r="B671" s="14" t="s">
        <v>7696</v>
      </c>
      <c r="C671" s="14" t="s">
        <v>6615</v>
      </c>
      <c r="D671" s="14" t="s">
        <v>1187</v>
      </c>
      <c r="E671" s="38" t="s">
        <v>8163</v>
      </c>
      <c r="F671" s="39">
        <v>6057</v>
      </c>
      <c r="G671" s="40">
        <v>212</v>
      </c>
      <c r="H671" s="40" t="s">
        <v>8735</v>
      </c>
      <c r="I671" s="39">
        <v>0</v>
      </c>
      <c r="J671" s="14" t="s">
        <v>1188</v>
      </c>
      <c r="K671" s="36" t="s">
        <v>2817</v>
      </c>
      <c r="L671" s="14" t="s">
        <v>2191</v>
      </c>
      <c r="M671" s="14"/>
    </row>
    <row r="672" spans="1:13" ht="63">
      <c r="A672" s="14">
        <v>670</v>
      </c>
      <c r="B672" s="14" t="s">
        <v>4441</v>
      </c>
      <c r="C672" s="14" t="s">
        <v>7742</v>
      </c>
      <c r="D672" s="14" t="s">
        <v>1187</v>
      </c>
      <c r="E672" s="38">
        <v>1</v>
      </c>
      <c r="F672" s="39">
        <v>600</v>
      </c>
      <c r="G672" s="40">
        <v>456</v>
      </c>
      <c r="H672" s="40" t="s">
        <v>8087</v>
      </c>
      <c r="I672" s="39">
        <v>72000</v>
      </c>
      <c r="J672" s="14" t="s">
        <v>1188</v>
      </c>
      <c r="K672" s="36" t="s">
        <v>2817</v>
      </c>
      <c r="L672" s="14" t="s">
        <v>7840</v>
      </c>
      <c r="M672" s="14"/>
    </row>
    <row r="673" spans="1:13" ht="31.5">
      <c r="A673" s="14">
        <v>671</v>
      </c>
      <c r="B673" s="14" t="s">
        <v>9390</v>
      </c>
      <c r="C673" s="14" t="s">
        <v>9391</v>
      </c>
      <c r="D673" s="14" t="s">
        <v>1187</v>
      </c>
      <c r="E673" s="38" t="s">
        <v>8163</v>
      </c>
      <c r="F673" s="39">
        <v>530</v>
      </c>
      <c r="G673" s="40">
        <v>280</v>
      </c>
      <c r="H673" s="40" t="s">
        <v>8087</v>
      </c>
      <c r="I673" s="39">
        <v>47000</v>
      </c>
      <c r="J673" s="14" t="s">
        <v>4978</v>
      </c>
      <c r="K673" s="36" t="s">
        <v>2817</v>
      </c>
      <c r="L673" s="14" t="s">
        <v>11713</v>
      </c>
      <c r="M673" s="14"/>
    </row>
    <row r="674" spans="1:13" ht="78.75">
      <c r="A674" s="14">
        <v>672</v>
      </c>
      <c r="B674" s="14" t="s">
        <v>7743</v>
      </c>
      <c r="C674" s="14" t="s">
        <v>7744</v>
      </c>
      <c r="D674" s="14" t="s">
        <v>1187</v>
      </c>
      <c r="E674" s="38">
        <v>1</v>
      </c>
      <c r="F674" s="39">
        <v>510</v>
      </c>
      <c r="G674" s="40">
        <v>536</v>
      </c>
      <c r="H674" s="40" t="s">
        <v>8087</v>
      </c>
      <c r="I674" s="39">
        <v>84000</v>
      </c>
      <c r="J674" s="14" t="s">
        <v>1193</v>
      </c>
      <c r="K674" s="36" t="s">
        <v>2817</v>
      </c>
      <c r="L674" s="14" t="s">
        <v>11713</v>
      </c>
      <c r="M674" s="14"/>
    </row>
    <row r="675" spans="1:13" ht="31.5">
      <c r="A675" s="14">
        <v>673</v>
      </c>
      <c r="B675" s="14" t="s">
        <v>7745</v>
      </c>
      <c r="C675" s="14" t="s">
        <v>9195</v>
      </c>
      <c r="D675" s="14" t="s">
        <v>1187</v>
      </c>
      <c r="E675" s="38" t="s">
        <v>8163</v>
      </c>
      <c r="F675" s="39">
        <v>3035</v>
      </c>
      <c r="G675" s="40">
        <v>100</v>
      </c>
      <c r="H675" s="40" t="s">
        <v>2161</v>
      </c>
      <c r="I675" s="39">
        <v>22000</v>
      </c>
      <c r="J675" s="14" t="s">
        <v>4935</v>
      </c>
      <c r="K675" s="36" t="s">
        <v>2817</v>
      </c>
      <c r="L675" s="14" t="s">
        <v>7823</v>
      </c>
      <c r="M675" s="14"/>
    </row>
    <row r="676" spans="1:13" ht="31.5">
      <c r="A676" s="14">
        <v>674</v>
      </c>
      <c r="B676" s="14" t="s">
        <v>7703</v>
      </c>
      <c r="C676" s="14" t="s">
        <v>7704</v>
      </c>
      <c r="D676" s="14" t="s">
        <v>1187</v>
      </c>
      <c r="E676" s="38">
        <v>1</v>
      </c>
      <c r="F676" s="39">
        <v>680</v>
      </c>
      <c r="G676" s="40">
        <v>396</v>
      </c>
      <c r="H676" s="40" t="s">
        <v>2161</v>
      </c>
      <c r="I676" s="39">
        <v>84000</v>
      </c>
      <c r="J676" s="14" t="s">
        <v>60</v>
      </c>
      <c r="K676" s="36" t="s">
        <v>2817</v>
      </c>
      <c r="L676" s="14" t="s">
        <v>2191</v>
      </c>
      <c r="M676" s="14"/>
    </row>
    <row r="677" spans="1:13" ht="78.75">
      <c r="A677" s="14">
        <v>675</v>
      </c>
      <c r="B677" s="14" t="s">
        <v>7705</v>
      </c>
      <c r="C677" s="14" t="s">
        <v>18840</v>
      </c>
      <c r="D677" s="14" t="s">
        <v>4473</v>
      </c>
      <c r="E677" s="38">
        <v>1</v>
      </c>
      <c r="F677" s="39">
        <v>1000</v>
      </c>
      <c r="G677" s="40">
        <v>828</v>
      </c>
      <c r="H677" s="40" t="s">
        <v>2161</v>
      </c>
      <c r="I677" s="39">
        <v>0</v>
      </c>
      <c r="J677" s="14" t="s">
        <v>1188</v>
      </c>
      <c r="K677" s="36" t="s">
        <v>2817</v>
      </c>
      <c r="L677" s="14" t="s">
        <v>10875</v>
      </c>
      <c r="M677" s="14"/>
    </row>
    <row r="678" spans="1:13" ht="63">
      <c r="A678" s="14">
        <v>676</v>
      </c>
      <c r="B678" s="14" t="s">
        <v>7706</v>
      </c>
      <c r="C678" s="14" t="s">
        <v>6633</v>
      </c>
      <c r="D678" s="14" t="s">
        <v>1162</v>
      </c>
      <c r="E678" s="38">
        <v>1</v>
      </c>
      <c r="F678" s="39">
        <v>130</v>
      </c>
      <c r="G678" s="40">
        <v>128</v>
      </c>
      <c r="H678" s="40" t="s">
        <v>3713</v>
      </c>
      <c r="I678" s="39">
        <v>0</v>
      </c>
      <c r="J678" s="14" t="s">
        <v>60</v>
      </c>
      <c r="K678" s="36" t="s">
        <v>6634</v>
      </c>
      <c r="L678" s="14" t="s">
        <v>10875</v>
      </c>
      <c r="M678" s="14" t="s">
        <v>6635</v>
      </c>
    </row>
    <row r="679" spans="1:13" ht="63">
      <c r="A679" s="14">
        <v>677</v>
      </c>
      <c r="B679" s="14" t="s">
        <v>6636</v>
      </c>
      <c r="C679" s="14" t="s">
        <v>6633</v>
      </c>
      <c r="D679" s="14" t="s">
        <v>1162</v>
      </c>
      <c r="E679" s="38">
        <v>1</v>
      </c>
      <c r="F679" s="39">
        <v>530</v>
      </c>
      <c r="G679" s="40">
        <v>128</v>
      </c>
      <c r="H679" s="40" t="s">
        <v>3713</v>
      </c>
      <c r="I679" s="39">
        <v>0</v>
      </c>
      <c r="J679" s="14" t="s">
        <v>60</v>
      </c>
      <c r="K679" s="36" t="s">
        <v>6634</v>
      </c>
      <c r="L679" s="14" t="s">
        <v>10875</v>
      </c>
      <c r="M679" s="14"/>
    </row>
    <row r="680" spans="1:13" ht="126">
      <c r="A680" s="14">
        <v>678</v>
      </c>
      <c r="B680" s="14" t="s">
        <v>6637</v>
      </c>
      <c r="C680" s="14" t="s">
        <v>6638</v>
      </c>
      <c r="D680" s="14" t="s">
        <v>1187</v>
      </c>
      <c r="E680" s="38" t="s">
        <v>8163</v>
      </c>
      <c r="F680" s="39">
        <v>1035</v>
      </c>
      <c r="G680" s="40">
        <v>704</v>
      </c>
      <c r="H680" s="40" t="s">
        <v>2161</v>
      </c>
      <c r="I680" s="39">
        <v>161000</v>
      </c>
      <c r="J680" s="14" t="s">
        <v>4935</v>
      </c>
      <c r="K680" s="36" t="s">
        <v>6634</v>
      </c>
      <c r="L680" s="14" t="s">
        <v>10875</v>
      </c>
      <c r="M680" s="14"/>
    </row>
    <row r="681" spans="1:13" ht="47.25">
      <c r="A681" s="14">
        <v>679</v>
      </c>
      <c r="B681" s="14" t="s">
        <v>6639</v>
      </c>
      <c r="C681" s="14" t="s">
        <v>6640</v>
      </c>
      <c r="D681" s="14"/>
      <c r="E681" s="38"/>
      <c r="F681" s="39">
        <v>1000</v>
      </c>
      <c r="G681" s="40">
        <v>447</v>
      </c>
      <c r="H681" s="40" t="s">
        <v>2161</v>
      </c>
      <c r="I681" s="39">
        <v>0</v>
      </c>
      <c r="J681" s="14" t="s">
        <v>10037</v>
      </c>
      <c r="K681" s="36" t="s">
        <v>6634</v>
      </c>
      <c r="L681" s="14" t="s">
        <v>2267</v>
      </c>
      <c r="M681" s="14"/>
    </row>
    <row r="682" spans="1:13" ht="47.25">
      <c r="A682" s="14">
        <v>680</v>
      </c>
      <c r="B682" s="14" t="s">
        <v>5560</v>
      </c>
      <c r="C682" s="14" t="s">
        <v>5561</v>
      </c>
      <c r="D682" s="14" t="s">
        <v>1421</v>
      </c>
      <c r="E682" s="38">
        <v>1</v>
      </c>
      <c r="F682" s="39">
        <v>1500</v>
      </c>
      <c r="G682" s="40">
        <v>316</v>
      </c>
      <c r="H682" s="40" t="s">
        <v>8087</v>
      </c>
      <c r="I682" s="39">
        <v>0</v>
      </c>
      <c r="J682" s="14" t="s">
        <v>70</v>
      </c>
      <c r="K682" s="36" t="s">
        <v>6634</v>
      </c>
      <c r="L682" s="14" t="s">
        <v>10875</v>
      </c>
      <c r="M682" s="14"/>
    </row>
    <row r="683" spans="1:13" ht="63">
      <c r="A683" s="14">
        <v>681</v>
      </c>
      <c r="B683" s="14" t="s">
        <v>5562</v>
      </c>
      <c r="C683" s="14" t="s">
        <v>5563</v>
      </c>
      <c r="D683" s="14" t="s">
        <v>1187</v>
      </c>
      <c r="E683" s="38">
        <v>1</v>
      </c>
      <c r="F683" s="39">
        <v>500</v>
      </c>
      <c r="G683" s="40">
        <v>136</v>
      </c>
      <c r="H683" s="40" t="s">
        <v>8087</v>
      </c>
      <c r="I683" s="39">
        <v>27000</v>
      </c>
      <c r="J683" s="14" t="s">
        <v>4978</v>
      </c>
      <c r="K683" s="36" t="s">
        <v>6634</v>
      </c>
      <c r="L683" s="14" t="s">
        <v>2191</v>
      </c>
      <c r="M683" s="14"/>
    </row>
    <row r="684" spans="1:13" ht="47.25">
      <c r="A684" s="14">
        <v>682</v>
      </c>
      <c r="B684" s="14" t="s">
        <v>5564</v>
      </c>
      <c r="C684" s="14" t="s">
        <v>5565</v>
      </c>
      <c r="D684" s="14" t="s">
        <v>1187</v>
      </c>
      <c r="E684" s="38">
        <v>1</v>
      </c>
      <c r="F684" s="39">
        <v>580</v>
      </c>
      <c r="G684" s="40">
        <v>280</v>
      </c>
      <c r="H684" s="40" t="s">
        <v>8087</v>
      </c>
      <c r="I684" s="39">
        <v>47000</v>
      </c>
      <c r="J684" s="14" t="s">
        <v>4935</v>
      </c>
      <c r="K684" s="36" t="s">
        <v>6634</v>
      </c>
      <c r="L684" s="14" t="s">
        <v>2191</v>
      </c>
      <c r="M684" s="14"/>
    </row>
    <row r="685" spans="1:13" ht="47.25">
      <c r="A685" s="14">
        <v>683</v>
      </c>
      <c r="B685" s="14" t="s">
        <v>5566</v>
      </c>
      <c r="C685" s="14" t="s">
        <v>5567</v>
      </c>
      <c r="D685" s="14" t="s">
        <v>1187</v>
      </c>
      <c r="E685" s="38" t="s">
        <v>8163</v>
      </c>
      <c r="F685" s="39">
        <v>500</v>
      </c>
      <c r="G685" s="40">
        <v>156</v>
      </c>
      <c r="H685" s="40" t="s">
        <v>8076</v>
      </c>
      <c r="I685" s="39">
        <v>24000</v>
      </c>
      <c r="J685" s="14" t="s">
        <v>1188</v>
      </c>
      <c r="K685" s="36" t="s">
        <v>6634</v>
      </c>
      <c r="L685" s="14" t="s">
        <v>5556</v>
      </c>
      <c r="M685" s="14"/>
    </row>
    <row r="686" spans="1:13" ht="47.25">
      <c r="A686" s="14">
        <v>684</v>
      </c>
      <c r="B686" s="14" t="s">
        <v>5568</v>
      </c>
      <c r="C686" s="14" t="s">
        <v>6671</v>
      </c>
      <c r="D686" s="14" t="s">
        <v>1187</v>
      </c>
      <c r="E686" s="38">
        <v>1</v>
      </c>
      <c r="F686" s="39">
        <v>700</v>
      </c>
      <c r="G686" s="40">
        <v>304</v>
      </c>
      <c r="H686" s="40" t="s">
        <v>8087</v>
      </c>
      <c r="I686" s="39">
        <v>51000</v>
      </c>
      <c r="J686" s="14" t="s">
        <v>1193</v>
      </c>
      <c r="K686" s="36" t="s">
        <v>6634</v>
      </c>
      <c r="L686" s="14" t="s">
        <v>2191</v>
      </c>
      <c r="M686" s="14" t="s">
        <v>6672</v>
      </c>
    </row>
    <row r="687" spans="1:13" ht="47.25">
      <c r="A687" s="14">
        <v>685</v>
      </c>
      <c r="B687" s="14" t="s">
        <v>6673</v>
      </c>
      <c r="C687" s="14" t="s">
        <v>6670</v>
      </c>
      <c r="D687" s="14" t="s">
        <v>1162</v>
      </c>
      <c r="E687" s="38">
        <v>1</v>
      </c>
      <c r="F687" s="39">
        <v>300</v>
      </c>
      <c r="G687" s="40">
        <v>204</v>
      </c>
      <c r="H687" s="40" t="s">
        <v>8087</v>
      </c>
      <c r="I687" s="39">
        <v>0</v>
      </c>
      <c r="J687" s="14" t="s">
        <v>60</v>
      </c>
      <c r="K687" s="36" t="s">
        <v>6634</v>
      </c>
      <c r="L687" s="14" t="s">
        <v>7763</v>
      </c>
      <c r="M687" s="14"/>
    </row>
    <row r="688" spans="1:13" ht="78.75">
      <c r="A688" s="14">
        <v>686</v>
      </c>
      <c r="B688" s="14" t="s">
        <v>7759</v>
      </c>
      <c r="C688" s="14" t="s">
        <v>7760</v>
      </c>
      <c r="D688" s="14" t="s">
        <v>1187</v>
      </c>
      <c r="E688" s="38">
        <v>1</v>
      </c>
      <c r="F688" s="39">
        <v>650</v>
      </c>
      <c r="G688" s="40">
        <v>468</v>
      </c>
      <c r="H688" s="40" t="s">
        <v>8087</v>
      </c>
      <c r="I688" s="39">
        <v>74000</v>
      </c>
      <c r="J688" s="14" t="s">
        <v>1193</v>
      </c>
      <c r="K688" s="36" t="s">
        <v>6634</v>
      </c>
      <c r="L688" s="14" t="s">
        <v>2191</v>
      </c>
      <c r="M688" s="14"/>
    </row>
    <row r="689" spans="1:14" ht="31.5">
      <c r="A689" s="14">
        <v>687</v>
      </c>
      <c r="B689" s="14" t="s">
        <v>6656</v>
      </c>
      <c r="C689" s="14" t="s">
        <v>6657</v>
      </c>
      <c r="D689" s="14" t="s">
        <v>1162</v>
      </c>
      <c r="E689" s="38">
        <v>1</v>
      </c>
      <c r="F689" s="39">
        <v>500</v>
      </c>
      <c r="G689" s="40">
        <v>288</v>
      </c>
      <c r="H689" s="40" t="s">
        <v>6658</v>
      </c>
      <c r="I689" s="39">
        <v>0</v>
      </c>
      <c r="J689" s="14" t="s">
        <v>70</v>
      </c>
      <c r="K689" s="36" t="s">
        <v>6634</v>
      </c>
      <c r="L689" s="14" t="s">
        <v>2267</v>
      </c>
      <c r="M689" s="14"/>
    </row>
    <row r="690" spans="1:14" ht="63">
      <c r="A690" s="14">
        <v>688</v>
      </c>
      <c r="B690" s="14" t="s">
        <v>6659</v>
      </c>
      <c r="C690" s="14" t="s">
        <v>6660</v>
      </c>
      <c r="D690" s="14" t="s">
        <v>4473</v>
      </c>
      <c r="E690" s="38">
        <v>1</v>
      </c>
      <c r="F690" s="39">
        <v>1000</v>
      </c>
      <c r="G690" s="40">
        <v>176</v>
      </c>
      <c r="H690" s="40" t="s">
        <v>6661</v>
      </c>
      <c r="I690" s="39">
        <v>0</v>
      </c>
      <c r="J690" s="14" t="s">
        <v>4935</v>
      </c>
      <c r="K690" s="36" t="s">
        <v>6634</v>
      </c>
      <c r="L690" s="14" t="s">
        <v>10875</v>
      </c>
      <c r="M690" s="14"/>
    </row>
    <row r="691" spans="1:14" ht="47.25">
      <c r="A691" s="14">
        <v>689</v>
      </c>
      <c r="B691" s="14" t="s">
        <v>6662</v>
      </c>
      <c r="C691" s="14" t="s">
        <v>6663</v>
      </c>
      <c r="D691" s="14" t="s">
        <v>1187</v>
      </c>
      <c r="E691" s="38">
        <v>1</v>
      </c>
      <c r="F691" s="39">
        <v>500</v>
      </c>
      <c r="G691" s="40">
        <v>248</v>
      </c>
      <c r="H691" s="40" t="s">
        <v>8087</v>
      </c>
      <c r="I691" s="39">
        <v>71000</v>
      </c>
      <c r="J691" s="14" t="s">
        <v>7345</v>
      </c>
      <c r="K691" s="36" t="s">
        <v>6634</v>
      </c>
      <c r="L691" s="14" t="s">
        <v>7823</v>
      </c>
      <c r="M691" s="14" t="s">
        <v>6664</v>
      </c>
    </row>
    <row r="692" spans="1:14" ht="47.25">
      <c r="A692" s="14">
        <v>690</v>
      </c>
      <c r="B692" s="14" t="s">
        <v>6665</v>
      </c>
      <c r="C692" s="14" t="s">
        <v>6666</v>
      </c>
      <c r="D692" s="14" t="s">
        <v>1187</v>
      </c>
      <c r="E692" s="38">
        <v>1</v>
      </c>
      <c r="F692" s="39">
        <v>480</v>
      </c>
      <c r="G692" s="40">
        <v>299</v>
      </c>
      <c r="H692" s="40" t="s">
        <v>8087</v>
      </c>
      <c r="I692" s="39">
        <v>83000</v>
      </c>
      <c r="J692" s="14" t="s">
        <v>4935</v>
      </c>
      <c r="K692" s="36" t="s">
        <v>6634</v>
      </c>
      <c r="L692" s="14" t="s">
        <v>7823</v>
      </c>
      <c r="M692" s="14"/>
    </row>
    <row r="693" spans="1:14" ht="47.25">
      <c r="A693" s="14">
        <v>691</v>
      </c>
      <c r="B693" s="14" t="s">
        <v>6667</v>
      </c>
      <c r="C693" s="14" t="s">
        <v>6663</v>
      </c>
      <c r="D693" s="14" t="s">
        <v>1187</v>
      </c>
      <c r="E693" s="38">
        <v>1</v>
      </c>
      <c r="F693" s="39">
        <v>500</v>
      </c>
      <c r="G693" s="40">
        <v>258</v>
      </c>
      <c r="H693" s="40" t="s">
        <v>8087</v>
      </c>
      <c r="I693" s="39">
        <v>74000</v>
      </c>
      <c r="J693" s="14" t="s">
        <v>7345</v>
      </c>
      <c r="K693" s="36" t="s">
        <v>6634</v>
      </c>
      <c r="L693" s="14" t="s">
        <v>7823</v>
      </c>
      <c r="M693" s="14"/>
    </row>
    <row r="694" spans="1:14" ht="47.25">
      <c r="A694" s="14">
        <v>692</v>
      </c>
      <c r="B694" s="14" t="s">
        <v>6668</v>
      </c>
      <c r="C694" s="14" t="s">
        <v>2744</v>
      </c>
      <c r="D694" s="14" t="s">
        <v>1187</v>
      </c>
      <c r="E694" s="38">
        <v>1</v>
      </c>
      <c r="F694" s="39">
        <v>450</v>
      </c>
      <c r="G694" s="40">
        <v>368</v>
      </c>
      <c r="H694" s="40" t="s">
        <v>8087</v>
      </c>
      <c r="I694" s="39">
        <v>60000</v>
      </c>
      <c r="J694" s="14" t="s">
        <v>4935</v>
      </c>
      <c r="K694" s="36" t="s">
        <v>6634</v>
      </c>
      <c r="L694" s="14" t="s">
        <v>2191</v>
      </c>
      <c r="M694" s="14"/>
    </row>
    <row r="695" spans="1:14" ht="31.5">
      <c r="A695" s="14">
        <v>693</v>
      </c>
      <c r="B695" s="14" t="s">
        <v>6669</v>
      </c>
      <c r="C695" s="14" t="s">
        <v>9926</v>
      </c>
      <c r="D695" s="14" t="s">
        <v>1162</v>
      </c>
      <c r="E695" s="38" t="s">
        <v>8163</v>
      </c>
      <c r="F695" s="39">
        <v>500</v>
      </c>
      <c r="G695" s="40">
        <v>784</v>
      </c>
      <c r="H695" s="40" t="s">
        <v>8087</v>
      </c>
      <c r="I695" s="39">
        <v>308000</v>
      </c>
      <c r="J695" s="14" t="s">
        <v>1193</v>
      </c>
      <c r="K695" s="36" t="s">
        <v>6634</v>
      </c>
      <c r="L695" s="14" t="s">
        <v>7182</v>
      </c>
      <c r="M695" s="14"/>
    </row>
    <row r="696" spans="1:14" ht="31.5">
      <c r="A696" s="14">
        <v>694</v>
      </c>
      <c r="B696" s="14" t="s">
        <v>9927</v>
      </c>
      <c r="C696" s="14"/>
      <c r="D696" s="14" t="s">
        <v>1187</v>
      </c>
      <c r="E696" s="38">
        <v>1</v>
      </c>
      <c r="F696" s="39">
        <v>5000</v>
      </c>
      <c r="G696" s="40">
        <v>200</v>
      </c>
      <c r="H696" s="40" t="s">
        <v>2161</v>
      </c>
      <c r="I696" s="39">
        <v>0</v>
      </c>
      <c r="J696" s="14" t="s">
        <v>4978</v>
      </c>
      <c r="K696" s="36" t="s">
        <v>6634</v>
      </c>
      <c r="L696" s="14" t="s">
        <v>9656</v>
      </c>
      <c r="M696" s="14"/>
    </row>
    <row r="697" spans="1:14" ht="78.75">
      <c r="A697" s="14">
        <v>695</v>
      </c>
      <c r="B697" s="14" t="s">
        <v>9928</v>
      </c>
      <c r="C697" s="14" t="s">
        <v>1095</v>
      </c>
      <c r="D697" s="14" t="s">
        <v>1421</v>
      </c>
      <c r="E697" s="38">
        <v>1</v>
      </c>
      <c r="F697" s="39">
        <v>400</v>
      </c>
      <c r="G697" s="40">
        <v>588</v>
      </c>
      <c r="H697" s="40" t="s">
        <v>2161</v>
      </c>
      <c r="I697" s="39">
        <v>190000</v>
      </c>
      <c r="J697" s="14" t="s">
        <v>1193</v>
      </c>
      <c r="K697" s="36" t="s">
        <v>6634</v>
      </c>
      <c r="L697" s="14" t="s">
        <v>7182</v>
      </c>
      <c r="M697" s="14"/>
    </row>
    <row r="698" spans="1:14" ht="94.5">
      <c r="A698" s="14">
        <v>696</v>
      </c>
      <c r="B698" s="14" t="s">
        <v>1096</v>
      </c>
      <c r="C698" s="14" t="s">
        <v>7234</v>
      </c>
      <c r="D698" s="14" t="s">
        <v>4473</v>
      </c>
      <c r="E698" s="38">
        <v>1</v>
      </c>
      <c r="F698" s="39">
        <v>1000</v>
      </c>
      <c r="G698" s="40">
        <v>564</v>
      </c>
      <c r="H698" s="40" t="s">
        <v>2161</v>
      </c>
      <c r="I698" s="39">
        <v>0</v>
      </c>
      <c r="J698" s="14" t="s">
        <v>60</v>
      </c>
      <c r="K698" s="36" t="s">
        <v>6634</v>
      </c>
      <c r="L698" s="14" t="s">
        <v>9988</v>
      </c>
      <c r="M698" s="14" t="s">
        <v>18987</v>
      </c>
    </row>
    <row r="699" spans="1:14" ht="63">
      <c r="A699" s="14">
        <v>697</v>
      </c>
      <c r="B699" s="14" t="s">
        <v>9036</v>
      </c>
      <c r="C699" s="14" t="s">
        <v>2744</v>
      </c>
      <c r="D699" s="14" t="s">
        <v>1187</v>
      </c>
      <c r="E699" s="14">
        <v>1</v>
      </c>
      <c r="F699" s="15">
        <v>500</v>
      </c>
      <c r="G699" s="14">
        <v>64</v>
      </c>
      <c r="H699" s="14" t="s">
        <v>8076</v>
      </c>
      <c r="I699" s="15">
        <v>12000</v>
      </c>
      <c r="J699" s="14" t="s">
        <v>4935</v>
      </c>
      <c r="K699" s="36" t="s">
        <v>6634</v>
      </c>
      <c r="L699" s="14" t="s">
        <v>2191</v>
      </c>
      <c r="M699" s="14" t="s">
        <v>1099</v>
      </c>
      <c r="N699" s="54"/>
    </row>
    <row r="700" spans="1:14" ht="31.5">
      <c r="A700" s="14">
        <v>698</v>
      </c>
      <c r="B700" s="14" t="s">
        <v>1100</v>
      </c>
      <c r="C700" s="14" t="s">
        <v>1101</v>
      </c>
      <c r="D700" s="14" t="s">
        <v>1187</v>
      </c>
      <c r="E700" s="14">
        <v>1</v>
      </c>
      <c r="F700" s="15">
        <v>700</v>
      </c>
      <c r="G700" s="14">
        <v>304</v>
      </c>
      <c r="H700" s="14" t="s">
        <v>8087</v>
      </c>
      <c r="I700" s="15">
        <v>51000</v>
      </c>
      <c r="J700" s="14" t="s">
        <v>4935</v>
      </c>
      <c r="K700" s="36" t="s">
        <v>6634</v>
      </c>
      <c r="L700" s="14" t="s">
        <v>1102</v>
      </c>
      <c r="M700" s="14"/>
      <c r="N700" s="42"/>
    </row>
    <row r="701" spans="1:14" ht="31.5">
      <c r="A701" s="14">
        <v>699</v>
      </c>
      <c r="B701" s="14" t="s">
        <v>4631</v>
      </c>
      <c r="C701" s="14" t="s">
        <v>3931</v>
      </c>
      <c r="D701" s="14" t="s">
        <v>1187</v>
      </c>
      <c r="E701" s="14">
        <v>1</v>
      </c>
      <c r="F701" s="15">
        <v>600</v>
      </c>
      <c r="G701" s="14">
        <v>236</v>
      </c>
      <c r="H701" s="14" t="s">
        <v>8087</v>
      </c>
      <c r="I701" s="15">
        <v>46000</v>
      </c>
      <c r="J701" s="14" t="s">
        <v>70</v>
      </c>
      <c r="K701" s="36" t="s">
        <v>6634</v>
      </c>
      <c r="L701" s="14" t="s">
        <v>73</v>
      </c>
      <c r="M701" s="14"/>
      <c r="N701" s="54"/>
    </row>
    <row r="702" spans="1:14" ht="47.25">
      <c r="A702" s="14">
        <v>700</v>
      </c>
      <c r="B702" s="14" t="s">
        <v>1115</v>
      </c>
      <c r="C702" s="14" t="s">
        <v>2744</v>
      </c>
      <c r="D702" s="14" t="s">
        <v>1187</v>
      </c>
      <c r="E702" s="14">
        <v>1</v>
      </c>
      <c r="F702" s="14">
        <v>600</v>
      </c>
      <c r="G702" s="14">
        <v>64</v>
      </c>
      <c r="H702" s="14" t="s">
        <v>8076</v>
      </c>
      <c r="I702" s="37">
        <v>12000</v>
      </c>
      <c r="J702" s="14" t="s">
        <v>4935</v>
      </c>
      <c r="K702" s="36" t="s">
        <v>6634</v>
      </c>
      <c r="L702" s="14" t="s">
        <v>2191</v>
      </c>
      <c r="M702" s="14"/>
      <c r="N702" s="55"/>
    </row>
    <row r="703" spans="1:14" ht="31.5">
      <c r="A703" s="14">
        <v>701</v>
      </c>
      <c r="B703" s="14" t="s">
        <v>1116</v>
      </c>
      <c r="C703" s="14" t="s">
        <v>1117</v>
      </c>
      <c r="D703" s="14" t="s">
        <v>1187</v>
      </c>
      <c r="E703" s="14">
        <v>1</v>
      </c>
      <c r="F703" s="15">
        <v>540</v>
      </c>
      <c r="G703" s="14">
        <v>408</v>
      </c>
      <c r="H703" s="14" t="s">
        <v>8087</v>
      </c>
      <c r="I703" s="15">
        <v>65000</v>
      </c>
      <c r="J703" s="14" t="s">
        <v>4935</v>
      </c>
      <c r="K703" s="36" t="s">
        <v>6634</v>
      </c>
      <c r="L703" s="14" t="s">
        <v>2191</v>
      </c>
      <c r="M703" s="14"/>
    </row>
    <row r="704" spans="1:14" ht="31.5">
      <c r="A704" s="14">
        <v>702</v>
      </c>
      <c r="B704" s="14" t="s">
        <v>1118</v>
      </c>
      <c r="C704" s="14" t="s">
        <v>1119</v>
      </c>
      <c r="D704" s="14" t="s">
        <v>1187</v>
      </c>
      <c r="E704" s="14" t="s">
        <v>8163</v>
      </c>
      <c r="F704" s="15">
        <v>820</v>
      </c>
      <c r="G704" s="14">
        <v>360</v>
      </c>
      <c r="H704" s="14" t="s">
        <v>8087</v>
      </c>
      <c r="I704" s="15">
        <v>90000</v>
      </c>
      <c r="J704" s="14" t="s">
        <v>1193</v>
      </c>
      <c r="K704" s="36" t="s">
        <v>6634</v>
      </c>
      <c r="L704" s="14" t="s">
        <v>73</v>
      </c>
      <c r="M704" s="14"/>
    </row>
    <row r="705" spans="1:14" ht="31.5">
      <c r="A705" s="14">
        <v>703</v>
      </c>
      <c r="B705" s="14" t="s">
        <v>1120</v>
      </c>
      <c r="C705" s="14" t="s">
        <v>7886</v>
      </c>
      <c r="D705" s="14" t="s">
        <v>1187</v>
      </c>
      <c r="E705" s="14">
        <v>1</v>
      </c>
      <c r="F705" s="15">
        <v>580</v>
      </c>
      <c r="G705" s="14">
        <v>256</v>
      </c>
      <c r="H705" s="14" t="s">
        <v>8087</v>
      </c>
      <c r="I705" s="15">
        <v>44000</v>
      </c>
      <c r="J705" s="14" t="s">
        <v>4978</v>
      </c>
      <c r="K705" s="36" t="s">
        <v>6634</v>
      </c>
      <c r="L705" s="14" t="s">
        <v>2191</v>
      </c>
      <c r="M705" s="14"/>
      <c r="N705" s="42"/>
    </row>
    <row r="706" spans="1:14" ht="47.25">
      <c r="A706" s="14">
        <v>704</v>
      </c>
      <c r="B706" s="14" t="s">
        <v>7887</v>
      </c>
      <c r="C706" s="14" t="s">
        <v>7888</v>
      </c>
      <c r="D706" s="14" t="s">
        <v>1421</v>
      </c>
      <c r="E706" s="14">
        <v>1</v>
      </c>
      <c r="F706" s="15">
        <v>300</v>
      </c>
      <c r="G706" s="14">
        <v>504</v>
      </c>
      <c r="H706" s="14" t="s">
        <v>8087</v>
      </c>
      <c r="I706" s="15">
        <v>130000</v>
      </c>
      <c r="J706" s="14" t="s">
        <v>1188</v>
      </c>
      <c r="K706" s="36" t="s">
        <v>6634</v>
      </c>
      <c r="L706" s="14" t="s">
        <v>7889</v>
      </c>
      <c r="M706" s="14"/>
    </row>
    <row r="707" spans="1:14" ht="31.5">
      <c r="A707" s="14">
        <v>705</v>
      </c>
      <c r="B707" s="14" t="s">
        <v>12065</v>
      </c>
      <c r="C707" s="14" t="s">
        <v>12066</v>
      </c>
      <c r="D707" s="14" t="s">
        <v>1187</v>
      </c>
      <c r="E707" s="14">
        <v>1</v>
      </c>
      <c r="F707" s="15">
        <v>1080</v>
      </c>
      <c r="G707" s="14">
        <v>336</v>
      </c>
      <c r="H707" s="14" t="s">
        <v>8087</v>
      </c>
      <c r="I707" s="15">
        <v>43000</v>
      </c>
      <c r="J707" s="14" t="s">
        <v>70</v>
      </c>
      <c r="K707" s="36" t="s">
        <v>6634</v>
      </c>
      <c r="L707" s="14" t="s">
        <v>2191</v>
      </c>
      <c r="M707" s="14"/>
      <c r="N707" s="42"/>
    </row>
    <row r="708" spans="1:14" ht="31.5">
      <c r="A708" s="14">
        <v>706</v>
      </c>
      <c r="B708" s="14" t="s">
        <v>12067</v>
      </c>
      <c r="C708" s="14" t="s">
        <v>5721</v>
      </c>
      <c r="D708" s="14" t="s">
        <v>1187</v>
      </c>
      <c r="E708" s="14">
        <v>1</v>
      </c>
      <c r="F708" s="15">
        <v>5030</v>
      </c>
      <c r="G708" s="14">
        <v>315</v>
      </c>
      <c r="H708" s="14" t="s">
        <v>2161</v>
      </c>
      <c r="I708" s="15">
        <v>58000</v>
      </c>
      <c r="J708" s="14" t="s">
        <v>12129</v>
      </c>
      <c r="K708" s="36" t="s">
        <v>6634</v>
      </c>
      <c r="L708" s="14" t="s">
        <v>10875</v>
      </c>
      <c r="M708" s="14"/>
    </row>
    <row r="709" spans="1:14" ht="63">
      <c r="A709" s="14">
        <v>707</v>
      </c>
      <c r="B709" s="14" t="s">
        <v>12068</v>
      </c>
      <c r="C709" s="14" t="s">
        <v>12069</v>
      </c>
      <c r="D709" s="14" t="s">
        <v>9193</v>
      </c>
      <c r="E709" s="14">
        <v>1</v>
      </c>
      <c r="F709" s="15">
        <v>1500</v>
      </c>
      <c r="G709" s="14">
        <v>488</v>
      </c>
      <c r="H709" s="14" t="s">
        <v>2161</v>
      </c>
      <c r="I709" s="15">
        <v>0</v>
      </c>
      <c r="J709" s="14" t="s">
        <v>12129</v>
      </c>
      <c r="K709" s="36" t="s">
        <v>6634</v>
      </c>
      <c r="L709" s="14" t="s">
        <v>12070</v>
      </c>
      <c r="M709" s="14"/>
      <c r="N709" s="42"/>
    </row>
    <row r="710" spans="1:14" ht="78.75">
      <c r="A710" s="14">
        <v>708</v>
      </c>
      <c r="B710" s="14" t="s">
        <v>12071</v>
      </c>
      <c r="C710" s="14" t="s">
        <v>3435</v>
      </c>
      <c r="D710" s="14" t="s">
        <v>3436</v>
      </c>
      <c r="E710" s="14">
        <v>1</v>
      </c>
      <c r="F710" s="15">
        <v>1500</v>
      </c>
      <c r="G710" s="14">
        <v>1272</v>
      </c>
      <c r="H710" s="14" t="s">
        <v>2161</v>
      </c>
      <c r="I710" s="15">
        <v>0</v>
      </c>
      <c r="J710" s="14" t="s">
        <v>12454</v>
      </c>
      <c r="K710" s="36" t="s">
        <v>6634</v>
      </c>
      <c r="L710" s="14" t="s">
        <v>3437</v>
      </c>
      <c r="M710" s="14"/>
      <c r="N710" s="42"/>
    </row>
    <row r="711" spans="1:14" ht="63">
      <c r="A711" s="14">
        <v>709</v>
      </c>
      <c r="B711" s="14" t="s">
        <v>9404</v>
      </c>
      <c r="C711" s="14" t="s">
        <v>10533</v>
      </c>
      <c r="D711" s="14" t="s">
        <v>11347</v>
      </c>
      <c r="E711" s="14">
        <v>1</v>
      </c>
      <c r="F711" s="15">
        <v>1000</v>
      </c>
      <c r="G711" s="14">
        <v>108</v>
      </c>
      <c r="H711" s="14" t="s">
        <v>8076</v>
      </c>
      <c r="I711" s="15">
        <v>13500</v>
      </c>
      <c r="J711" s="14" t="s">
        <v>1188</v>
      </c>
      <c r="K711" s="36" t="s">
        <v>6634</v>
      </c>
      <c r="L711" s="14" t="s">
        <v>73</v>
      </c>
      <c r="M711" s="14" t="s">
        <v>9405</v>
      </c>
    </row>
    <row r="712" spans="1:14" ht="94.5">
      <c r="A712" s="14">
        <v>710</v>
      </c>
      <c r="B712" s="14" t="s">
        <v>9406</v>
      </c>
      <c r="C712" s="14" t="s">
        <v>10533</v>
      </c>
      <c r="D712" s="14" t="s">
        <v>11347</v>
      </c>
      <c r="E712" s="14">
        <v>1</v>
      </c>
      <c r="F712" s="15">
        <v>1000</v>
      </c>
      <c r="G712" s="14">
        <v>68</v>
      </c>
      <c r="H712" s="14" t="s">
        <v>8076</v>
      </c>
      <c r="I712" s="15">
        <v>9500</v>
      </c>
      <c r="J712" s="14" t="s">
        <v>1188</v>
      </c>
      <c r="K712" s="36" t="s">
        <v>6634</v>
      </c>
      <c r="L712" s="14" t="s">
        <v>73</v>
      </c>
      <c r="M712" s="14"/>
    </row>
    <row r="713" spans="1:14" ht="63">
      <c r="A713" s="14">
        <v>711</v>
      </c>
      <c r="B713" s="14" t="s">
        <v>9407</v>
      </c>
      <c r="C713" s="14" t="s">
        <v>10533</v>
      </c>
      <c r="D713" s="14" t="s">
        <v>11347</v>
      </c>
      <c r="E713" s="14">
        <v>1</v>
      </c>
      <c r="F713" s="15">
        <v>1000</v>
      </c>
      <c r="G713" s="14">
        <v>332</v>
      </c>
      <c r="H713" s="14" t="s">
        <v>8076</v>
      </c>
      <c r="I713" s="15">
        <v>35600</v>
      </c>
      <c r="J713" s="14" t="s">
        <v>1188</v>
      </c>
      <c r="K713" s="36" t="s">
        <v>6634</v>
      </c>
      <c r="L713" s="14" t="s">
        <v>73</v>
      </c>
      <c r="M713" s="14"/>
      <c r="N713" s="42"/>
    </row>
    <row r="714" spans="1:14">
      <c r="A714" s="14">
        <v>712</v>
      </c>
      <c r="B714" s="14" t="s">
        <v>10511</v>
      </c>
      <c r="C714" s="14" t="s">
        <v>2744</v>
      </c>
      <c r="D714" s="14" t="s">
        <v>1187</v>
      </c>
      <c r="E714" s="14">
        <v>1</v>
      </c>
      <c r="F714" s="15">
        <v>5300</v>
      </c>
      <c r="G714" s="14">
        <v>80</v>
      </c>
      <c r="H714" s="14" t="s">
        <v>8076</v>
      </c>
      <c r="I714" s="15">
        <v>13000</v>
      </c>
      <c r="J714" s="14" t="s">
        <v>4935</v>
      </c>
      <c r="K714" s="36" t="s">
        <v>6634</v>
      </c>
      <c r="L714" s="14" t="s">
        <v>11613</v>
      </c>
      <c r="M714" s="14"/>
    </row>
    <row r="715" spans="1:14" ht="31.5">
      <c r="A715" s="14">
        <v>713</v>
      </c>
      <c r="B715" s="14" t="s">
        <v>9408</v>
      </c>
      <c r="C715" s="14" t="s">
        <v>2744</v>
      </c>
      <c r="D715" s="14" t="s">
        <v>1187</v>
      </c>
      <c r="E715" s="14">
        <v>1</v>
      </c>
      <c r="F715" s="15">
        <v>800</v>
      </c>
      <c r="G715" s="14">
        <v>64</v>
      </c>
      <c r="H715" s="14" t="s">
        <v>8076</v>
      </c>
      <c r="I715" s="15">
        <v>12000</v>
      </c>
      <c r="J715" s="14" t="s">
        <v>4935</v>
      </c>
      <c r="K715" s="36" t="s">
        <v>6634</v>
      </c>
      <c r="L715" s="14" t="s">
        <v>11613</v>
      </c>
      <c r="M715" s="14"/>
      <c r="N715" s="42"/>
    </row>
    <row r="716" spans="1:14">
      <c r="A716" s="14">
        <v>714</v>
      </c>
      <c r="B716" s="14" t="s">
        <v>9409</v>
      </c>
      <c r="C716" s="14" t="s">
        <v>2744</v>
      </c>
      <c r="D716" s="14" t="s">
        <v>1187</v>
      </c>
      <c r="E716" s="14">
        <v>1</v>
      </c>
      <c r="F716" s="15">
        <v>3200</v>
      </c>
      <c r="G716" s="14">
        <v>68</v>
      </c>
      <c r="H716" s="14" t="s">
        <v>8076</v>
      </c>
      <c r="I716" s="15">
        <v>12000</v>
      </c>
      <c r="J716" s="14" t="s">
        <v>4935</v>
      </c>
      <c r="K716" s="36" t="s">
        <v>6634</v>
      </c>
      <c r="L716" s="14" t="s">
        <v>11613</v>
      </c>
      <c r="M716" s="14"/>
    </row>
    <row r="717" spans="1:14" ht="47.25">
      <c r="A717" s="14">
        <v>715</v>
      </c>
      <c r="B717" s="14" t="s">
        <v>9410</v>
      </c>
      <c r="C717" s="14" t="s">
        <v>9411</v>
      </c>
      <c r="D717" s="14" t="s">
        <v>1187</v>
      </c>
      <c r="E717" s="14">
        <v>1</v>
      </c>
      <c r="F717" s="15">
        <v>500</v>
      </c>
      <c r="G717" s="14">
        <v>304</v>
      </c>
      <c r="H717" s="14" t="s">
        <v>8087</v>
      </c>
      <c r="I717" s="15">
        <v>51000</v>
      </c>
      <c r="J717" s="14" t="s">
        <v>4935</v>
      </c>
      <c r="K717" s="36" t="s">
        <v>6634</v>
      </c>
      <c r="L717" s="14" t="s">
        <v>11613</v>
      </c>
      <c r="M717" s="14"/>
    </row>
    <row r="718" spans="1:14" ht="31.5">
      <c r="A718" s="14">
        <v>716</v>
      </c>
      <c r="B718" s="14" t="s">
        <v>9412</v>
      </c>
      <c r="C718" s="14"/>
      <c r="D718" s="14" t="s">
        <v>1187</v>
      </c>
      <c r="E718" s="14" t="s">
        <v>8163</v>
      </c>
      <c r="F718" s="15">
        <v>450</v>
      </c>
      <c r="G718" s="14">
        <v>260</v>
      </c>
      <c r="H718" s="14" t="s">
        <v>8076</v>
      </c>
      <c r="I718" s="15">
        <v>37000</v>
      </c>
      <c r="J718" s="14" t="s">
        <v>1193</v>
      </c>
      <c r="K718" s="36" t="s">
        <v>6634</v>
      </c>
      <c r="L718" s="14" t="s">
        <v>10875</v>
      </c>
      <c r="M718" s="14"/>
    </row>
    <row r="719" spans="1:14" ht="94.5">
      <c r="A719" s="14">
        <v>717</v>
      </c>
      <c r="B719" s="14" t="s">
        <v>9413</v>
      </c>
      <c r="C719" s="14" t="s">
        <v>9414</v>
      </c>
      <c r="D719" s="14" t="s">
        <v>1187</v>
      </c>
      <c r="E719" s="14">
        <v>1</v>
      </c>
      <c r="F719" s="15">
        <v>700</v>
      </c>
      <c r="G719" s="14">
        <v>372</v>
      </c>
      <c r="H719" s="14" t="s">
        <v>8087</v>
      </c>
      <c r="I719" s="15">
        <v>60000</v>
      </c>
      <c r="J719" s="14" t="s">
        <v>1193</v>
      </c>
      <c r="K719" s="36" t="s">
        <v>6634</v>
      </c>
      <c r="L719" s="14" t="s">
        <v>9415</v>
      </c>
      <c r="M719" s="14"/>
    </row>
    <row r="720" spans="1:14" ht="78.75">
      <c r="A720" s="14">
        <v>718</v>
      </c>
      <c r="B720" s="14" t="s">
        <v>12530</v>
      </c>
      <c r="C720" s="14" t="s">
        <v>2744</v>
      </c>
      <c r="D720" s="14" t="s">
        <v>1187</v>
      </c>
      <c r="E720" s="14">
        <v>1</v>
      </c>
      <c r="F720" s="15">
        <v>1300</v>
      </c>
      <c r="G720" s="14">
        <v>240</v>
      </c>
      <c r="H720" s="14" t="s">
        <v>8076</v>
      </c>
      <c r="I720" s="15">
        <v>34000</v>
      </c>
      <c r="J720" s="14" t="s">
        <v>4935</v>
      </c>
      <c r="K720" s="36" t="s">
        <v>6634</v>
      </c>
      <c r="L720" s="14" t="s">
        <v>11613</v>
      </c>
      <c r="M720" s="14"/>
    </row>
    <row r="721" spans="1:14" ht="63">
      <c r="A721" s="14">
        <v>719</v>
      </c>
      <c r="B721" s="14" t="s">
        <v>12531</v>
      </c>
      <c r="C721" s="14" t="s">
        <v>12532</v>
      </c>
      <c r="D721" s="14" t="s">
        <v>1162</v>
      </c>
      <c r="E721" s="14">
        <v>1</v>
      </c>
      <c r="F721" s="15">
        <v>530</v>
      </c>
      <c r="G721" s="14">
        <v>296</v>
      </c>
      <c r="H721" s="14" t="s">
        <v>8087</v>
      </c>
      <c r="I721" s="15">
        <v>0</v>
      </c>
      <c r="J721" s="14" t="s">
        <v>12533</v>
      </c>
      <c r="K721" s="36" t="s">
        <v>6634</v>
      </c>
      <c r="L721" s="14" t="s">
        <v>12534</v>
      </c>
      <c r="M721" s="14"/>
      <c r="N721" s="56"/>
    </row>
    <row r="722" spans="1:14" ht="94.5">
      <c r="A722" s="14">
        <v>720</v>
      </c>
      <c r="B722" s="14" t="s">
        <v>12535</v>
      </c>
      <c r="C722" s="14" t="s">
        <v>9870</v>
      </c>
      <c r="D722" s="14" t="s">
        <v>1162</v>
      </c>
      <c r="E722" s="14">
        <v>1</v>
      </c>
      <c r="F722" s="15">
        <v>750</v>
      </c>
      <c r="G722" s="14">
        <v>484</v>
      </c>
      <c r="H722" s="14" t="s">
        <v>1228</v>
      </c>
      <c r="I722" s="15">
        <v>0</v>
      </c>
      <c r="J722" s="14" t="s">
        <v>12533</v>
      </c>
      <c r="K722" s="36" t="s">
        <v>6634</v>
      </c>
      <c r="L722" s="14" t="s">
        <v>12534</v>
      </c>
      <c r="M722" s="14"/>
      <c r="N722" s="56"/>
    </row>
    <row r="723" spans="1:14" ht="31.5">
      <c r="A723" s="14">
        <v>721</v>
      </c>
      <c r="B723" s="14" t="s">
        <v>9871</v>
      </c>
      <c r="C723" s="14" t="s">
        <v>9872</v>
      </c>
      <c r="D723" s="14" t="s">
        <v>1187</v>
      </c>
      <c r="E723" s="14">
        <v>1</v>
      </c>
      <c r="F723" s="15">
        <v>700</v>
      </c>
      <c r="G723" s="14">
        <v>267</v>
      </c>
      <c r="H723" s="14" t="s">
        <v>8087</v>
      </c>
      <c r="I723" s="15">
        <v>49000</v>
      </c>
      <c r="J723" s="14" t="s">
        <v>12533</v>
      </c>
      <c r="K723" s="36" t="s">
        <v>6634</v>
      </c>
      <c r="L723" s="14" t="s">
        <v>12534</v>
      </c>
      <c r="M723" s="14"/>
    </row>
    <row r="724" spans="1:14" ht="94.5">
      <c r="A724" s="14">
        <v>722</v>
      </c>
      <c r="B724" s="14" t="s">
        <v>9873</v>
      </c>
      <c r="C724" s="14" t="s">
        <v>11682</v>
      </c>
      <c r="D724" s="14" t="s">
        <v>1187</v>
      </c>
      <c r="E724" s="14" t="s">
        <v>12348</v>
      </c>
      <c r="F724" s="15">
        <v>1535</v>
      </c>
      <c r="G724" s="14">
        <v>216</v>
      </c>
      <c r="H724" s="14" t="s">
        <v>2161</v>
      </c>
      <c r="I724" s="15">
        <v>50000</v>
      </c>
      <c r="J724" s="14" t="s">
        <v>10037</v>
      </c>
      <c r="K724" s="36" t="s">
        <v>6634</v>
      </c>
      <c r="L724" s="14" t="s">
        <v>11683</v>
      </c>
      <c r="M724" s="14"/>
    </row>
    <row r="725" spans="1:14" ht="47.25">
      <c r="A725" s="14">
        <v>723</v>
      </c>
      <c r="B725" s="14" t="s">
        <v>11684</v>
      </c>
      <c r="C725" s="14" t="s">
        <v>11685</v>
      </c>
      <c r="D725" s="14" t="s">
        <v>1162</v>
      </c>
      <c r="E725" s="14" t="s">
        <v>8163</v>
      </c>
      <c r="F725" s="15">
        <v>1000</v>
      </c>
      <c r="G725" s="14">
        <v>108</v>
      </c>
      <c r="H725" s="14" t="s">
        <v>2161</v>
      </c>
      <c r="I725" s="15">
        <v>0</v>
      </c>
      <c r="J725" s="14" t="s">
        <v>4935</v>
      </c>
      <c r="K725" s="36" t="s">
        <v>6634</v>
      </c>
      <c r="L725" s="14" t="s">
        <v>73</v>
      </c>
      <c r="M725" s="14"/>
      <c r="N725" s="42"/>
    </row>
    <row r="726" spans="1:14" ht="78.75">
      <c r="A726" s="14">
        <v>724</v>
      </c>
      <c r="B726" s="14" t="s">
        <v>11686</v>
      </c>
      <c r="C726" s="14" t="s">
        <v>11687</v>
      </c>
      <c r="D726" s="14" t="s">
        <v>1421</v>
      </c>
      <c r="E726" s="14">
        <v>1</v>
      </c>
      <c r="F726" s="15">
        <v>1000</v>
      </c>
      <c r="G726" s="14">
        <v>456</v>
      </c>
      <c r="H726" s="14" t="s">
        <v>2161</v>
      </c>
      <c r="I726" s="15">
        <v>0</v>
      </c>
      <c r="J726" s="14" t="s">
        <v>4935</v>
      </c>
      <c r="K726" s="36" t="s">
        <v>6634</v>
      </c>
      <c r="L726" s="14" t="s">
        <v>11688</v>
      </c>
      <c r="M726" s="14"/>
    </row>
    <row r="727" spans="1:14" ht="78.75">
      <c r="A727" s="14">
        <v>725</v>
      </c>
      <c r="B727" s="14" t="s">
        <v>11725</v>
      </c>
      <c r="C727" s="14" t="s">
        <v>11726</v>
      </c>
      <c r="D727" s="14" t="s">
        <v>1162</v>
      </c>
      <c r="E727" s="14">
        <v>1</v>
      </c>
      <c r="F727" s="15">
        <v>1500</v>
      </c>
      <c r="G727" s="14">
        <v>360</v>
      </c>
      <c r="H727" s="14" t="s">
        <v>2161</v>
      </c>
      <c r="I727" s="15">
        <v>0</v>
      </c>
      <c r="J727" s="14" t="s">
        <v>1188</v>
      </c>
      <c r="K727" s="36" t="s">
        <v>6634</v>
      </c>
      <c r="L727" s="14" t="s">
        <v>7889</v>
      </c>
      <c r="M727" s="14"/>
    </row>
    <row r="728" spans="1:14" ht="31.5">
      <c r="A728" s="14">
        <v>726</v>
      </c>
      <c r="B728" s="14" t="s">
        <v>11727</v>
      </c>
      <c r="C728" s="14"/>
      <c r="D728" s="14" t="s">
        <v>9193</v>
      </c>
      <c r="E728" s="14">
        <v>1</v>
      </c>
      <c r="F728" s="15">
        <v>1000</v>
      </c>
      <c r="G728" s="14">
        <v>676</v>
      </c>
      <c r="H728" s="14" t="s">
        <v>2161</v>
      </c>
      <c r="I728" s="15">
        <v>0</v>
      </c>
      <c r="J728" s="14" t="s">
        <v>70</v>
      </c>
      <c r="K728" s="36" t="s">
        <v>6634</v>
      </c>
      <c r="L728" s="14" t="s">
        <v>10875</v>
      </c>
      <c r="M728" s="14"/>
      <c r="N728" s="42"/>
    </row>
    <row r="729" spans="1:14" ht="31.5">
      <c r="A729" s="14">
        <v>727</v>
      </c>
      <c r="B729" s="14" t="s">
        <v>11728</v>
      </c>
      <c r="C729" s="14"/>
      <c r="D729" s="14" t="s">
        <v>1162</v>
      </c>
      <c r="E729" s="14">
        <v>1</v>
      </c>
      <c r="F729" s="15">
        <v>400</v>
      </c>
      <c r="G729" s="14">
        <v>448</v>
      </c>
      <c r="H729" s="14" t="s">
        <v>2161</v>
      </c>
      <c r="I729" s="15">
        <v>0</v>
      </c>
      <c r="J729" s="14" t="s">
        <v>1193</v>
      </c>
      <c r="K729" s="36" t="s">
        <v>6634</v>
      </c>
      <c r="L729" s="14" t="s">
        <v>11729</v>
      </c>
      <c r="M729" s="14"/>
      <c r="N729" s="42"/>
    </row>
    <row r="730" spans="1:14" ht="31.5">
      <c r="A730" s="14">
        <v>728</v>
      </c>
      <c r="B730" s="14" t="s">
        <v>11730</v>
      </c>
      <c r="C730" s="14" t="s">
        <v>11731</v>
      </c>
      <c r="D730" s="14" t="s">
        <v>1187</v>
      </c>
      <c r="E730" s="14">
        <v>1</v>
      </c>
      <c r="F730" s="15">
        <v>500</v>
      </c>
      <c r="G730" s="14">
        <v>752</v>
      </c>
      <c r="H730" s="14" t="s">
        <v>2161</v>
      </c>
      <c r="I730" s="15">
        <v>153000</v>
      </c>
      <c r="J730" s="14" t="s">
        <v>70</v>
      </c>
      <c r="K730" s="36" t="s">
        <v>6634</v>
      </c>
      <c r="L730" s="14" t="s">
        <v>11688</v>
      </c>
      <c r="M730" s="14"/>
    </row>
    <row r="731" spans="1:14" ht="78.75">
      <c r="A731" s="14">
        <v>729</v>
      </c>
      <c r="B731" s="14" t="s">
        <v>11732</v>
      </c>
      <c r="C731" s="14" t="s">
        <v>11733</v>
      </c>
      <c r="D731" s="14" t="s">
        <v>9193</v>
      </c>
      <c r="E731" s="14">
        <v>1</v>
      </c>
      <c r="F731" s="15">
        <v>1500</v>
      </c>
      <c r="G731" s="14">
        <v>392</v>
      </c>
      <c r="H731" s="14" t="s">
        <v>2161</v>
      </c>
      <c r="I731" s="15">
        <v>0</v>
      </c>
      <c r="J731" s="14" t="s">
        <v>12129</v>
      </c>
      <c r="K731" s="36" t="s">
        <v>6634</v>
      </c>
      <c r="L731" s="14" t="s">
        <v>12070</v>
      </c>
      <c r="M731" s="14"/>
      <c r="N731" s="42"/>
    </row>
    <row r="732" spans="1:14" ht="78.75">
      <c r="A732" s="14">
        <v>730</v>
      </c>
      <c r="B732" s="14" t="s">
        <v>11734</v>
      </c>
      <c r="C732" s="14" t="s">
        <v>11733</v>
      </c>
      <c r="D732" s="14" t="s">
        <v>9193</v>
      </c>
      <c r="E732" s="14">
        <v>1</v>
      </c>
      <c r="F732" s="15">
        <v>1500</v>
      </c>
      <c r="G732" s="14">
        <v>392</v>
      </c>
      <c r="H732" s="14" t="s">
        <v>2161</v>
      </c>
      <c r="I732" s="15">
        <v>0</v>
      </c>
      <c r="J732" s="14" t="s">
        <v>12129</v>
      </c>
      <c r="K732" s="36" t="s">
        <v>6634</v>
      </c>
      <c r="L732" s="14" t="s">
        <v>12070</v>
      </c>
      <c r="M732" s="14"/>
      <c r="N732" s="42"/>
    </row>
  </sheetData>
  <sortState xmlns:xlrd2="http://schemas.microsoft.com/office/spreadsheetml/2017/richdata2" ref="B3:M748">
    <sortCondition ref="K3:K748"/>
  </sortState>
  <phoneticPr fontId="8" type="noConversion"/>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866"/>
  <sheetViews>
    <sheetView topLeftCell="A310" zoomScale="70" workbookViewId="0">
      <selection activeCell="A316" sqref="A316:XFD316"/>
    </sheetView>
  </sheetViews>
  <sheetFormatPr defaultRowHeight="15.75"/>
  <cols>
    <col min="1" max="1" width="5.42578125" style="21" customWidth="1"/>
    <col min="2" max="2" width="49" style="21" customWidth="1"/>
    <col min="3" max="3" width="19.42578125" style="21" customWidth="1"/>
    <col min="4" max="4" width="11.28515625" style="21" customWidth="1"/>
    <col min="5" max="5" width="7.5703125" style="21" customWidth="1"/>
    <col min="6" max="6" width="9.28515625" style="22" customWidth="1"/>
    <col min="7" max="7" width="7.5703125" style="21" customWidth="1"/>
    <col min="8" max="8" width="10.7109375" style="21" customWidth="1"/>
    <col min="9" max="9" width="9.28515625" style="22" customWidth="1"/>
    <col min="10" max="10" width="7.85546875" style="21" customWidth="1"/>
    <col min="11" max="11" width="10.5703125" style="21" customWidth="1"/>
    <col min="12" max="12" width="13.7109375" style="21" customWidth="1"/>
    <col min="13" max="13" width="23.42578125" style="21" customWidth="1"/>
    <col min="14" max="14" width="22.42578125" style="21" customWidth="1"/>
    <col min="15" max="15" width="12.85546875" style="21" customWidth="1"/>
    <col min="16" max="16" width="14.42578125" style="21" customWidth="1"/>
    <col min="17" max="17" width="15.140625" style="21" customWidth="1"/>
    <col min="18" max="18" width="10.5703125" style="21" bestFit="1" customWidth="1"/>
    <col min="19" max="19" width="6.140625" style="21" customWidth="1"/>
    <col min="20" max="20" width="6.7109375" style="21" customWidth="1"/>
    <col min="21" max="21" width="6.42578125" style="21" customWidth="1"/>
    <col min="22" max="22" width="5.28515625" style="21" customWidth="1"/>
    <col min="23" max="23" width="7.140625" style="21" customWidth="1"/>
    <col min="24" max="24" width="12" style="21" customWidth="1"/>
    <col min="25" max="25" width="14.28515625" style="21" customWidth="1"/>
    <col min="26" max="26" width="18" style="21" customWidth="1"/>
    <col min="27" max="254" width="9.140625" style="21"/>
    <col min="255" max="255" width="5.42578125" style="21" customWidth="1"/>
    <col min="256" max="256" width="49" style="21" customWidth="1"/>
    <col min="257" max="257" width="19.42578125" style="21" customWidth="1"/>
    <col min="258" max="258" width="11.28515625" style="21" customWidth="1"/>
    <col min="259" max="259" width="7.5703125" style="21" customWidth="1"/>
    <col min="260" max="260" width="9.28515625" style="21" customWidth="1"/>
    <col min="261" max="261" width="7.5703125" style="21" customWidth="1"/>
    <col min="262" max="262" width="10.7109375" style="21" customWidth="1"/>
    <col min="263" max="263" width="12.28515625" style="21" customWidth="1"/>
    <col min="264" max="264" width="9.28515625" style="21" customWidth="1"/>
    <col min="265" max="265" width="15.140625" style="21" customWidth="1"/>
    <col min="266" max="266" width="7.85546875" style="21" customWidth="1"/>
    <col min="267" max="267" width="10.5703125" style="21" customWidth="1"/>
    <col min="268" max="268" width="13.7109375" style="21" customWidth="1"/>
    <col min="269" max="269" width="23.42578125" style="21" customWidth="1"/>
    <col min="270" max="270" width="22.42578125" style="21" customWidth="1"/>
    <col min="271" max="271" width="12.85546875" style="21" customWidth="1"/>
    <col min="272" max="272" width="14.42578125" style="21" customWidth="1"/>
    <col min="273" max="273" width="15.140625" style="21" customWidth="1"/>
    <col min="274" max="274" width="10.5703125" style="21" bestFit="1" customWidth="1"/>
    <col min="275" max="275" width="6.140625" style="21" customWidth="1"/>
    <col min="276" max="276" width="6.7109375" style="21" customWidth="1"/>
    <col min="277" max="277" width="6.42578125" style="21" customWidth="1"/>
    <col min="278" max="278" width="5.28515625" style="21" customWidth="1"/>
    <col min="279" max="279" width="7.140625" style="21" customWidth="1"/>
    <col min="280" max="280" width="12" style="21" customWidth="1"/>
    <col min="281" max="281" width="14.28515625" style="21" customWidth="1"/>
    <col min="282" max="282" width="18" style="21" customWidth="1"/>
    <col min="283" max="510" width="9.140625" style="21"/>
    <col min="511" max="511" width="5.42578125" style="21" customWidth="1"/>
    <col min="512" max="512" width="49" style="21" customWidth="1"/>
    <col min="513" max="513" width="19.42578125" style="21" customWidth="1"/>
    <col min="514" max="514" width="11.28515625" style="21" customWidth="1"/>
    <col min="515" max="515" width="7.5703125" style="21" customWidth="1"/>
    <col min="516" max="516" width="9.28515625" style="21" customWidth="1"/>
    <col min="517" max="517" width="7.5703125" style="21" customWidth="1"/>
    <col min="518" max="518" width="10.7109375" style="21" customWidth="1"/>
    <col min="519" max="519" width="12.28515625" style="21" customWidth="1"/>
    <col min="520" max="520" width="9.28515625" style="21" customWidth="1"/>
    <col min="521" max="521" width="15.140625" style="21" customWidth="1"/>
    <col min="522" max="522" width="7.85546875" style="21" customWidth="1"/>
    <col min="523" max="523" width="10.5703125" style="21" customWidth="1"/>
    <col min="524" max="524" width="13.7109375" style="21" customWidth="1"/>
    <col min="525" max="525" width="23.42578125" style="21" customWidth="1"/>
    <col min="526" max="526" width="22.42578125" style="21" customWidth="1"/>
    <col min="527" max="527" width="12.85546875" style="21" customWidth="1"/>
    <col min="528" max="528" width="14.42578125" style="21" customWidth="1"/>
    <col min="529" max="529" width="15.140625" style="21" customWidth="1"/>
    <col min="530" max="530" width="10.5703125" style="21" bestFit="1" customWidth="1"/>
    <col min="531" max="531" width="6.140625" style="21" customWidth="1"/>
    <col min="532" max="532" width="6.7109375" style="21" customWidth="1"/>
    <col min="533" max="533" width="6.42578125" style="21" customWidth="1"/>
    <col min="534" max="534" width="5.28515625" style="21" customWidth="1"/>
    <col min="535" max="535" width="7.140625" style="21" customWidth="1"/>
    <col min="536" max="536" width="12" style="21" customWidth="1"/>
    <col min="537" max="537" width="14.28515625" style="21" customWidth="1"/>
    <col min="538" max="538" width="18" style="21" customWidth="1"/>
    <col min="539" max="766" width="9.140625" style="21"/>
    <col min="767" max="767" width="5.42578125" style="21" customWidth="1"/>
    <col min="768" max="768" width="49" style="21" customWidth="1"/>
    <col min="769" max="769" width="19.42578125" style="21" customWidth="1"/>
    <col min="770" max="770" width="11.28515625" style="21" customWidth="1"/>
    <col min="771" max="771" width="7.5703125" style="21" customWidth="1"/>
    <col min="772" max="772" width="9.28515625" style="21" customWidth="1"/>
    <col min="773" max="773" width="7.5703125" style="21" customWidth="1"/>
    <col min="774" max="774" width="10.7109375" style="21" customWidth="1"/>
    <col min="775" max="775" width="12.28515625" style="21" customWidth="1"/>
    <col min="776" max="776" width="9.28515625" style="21" customWidth="1"/>
    <col min="777" max="777" width="15.140625" style="21" customWidth="1"/>
    <col min="778" max="778" width="7.85546875" style="21" customWidth="1"/>
    <col min="779" max="779" width="10.5703125" style="21" customWidth="1"/>
    <col min="780" max="780" width="13.7109375" style="21" customWidth="1"/>
    <col min="781" max="781" width="23.42578125" style="21" customWidth="1"/>
    <col min="782" max="782" width="22.42578125" style="21" customWidth="1"/>
    <col min="783" max="783" width="12.85546875" style="21" customWidth="1"/>
    <col min="784" max="784" width="14.42578125" style="21" customWidth="1"/>
    <col min="785" max="785" width="15.140625" style="21" customWidth="1"/>
    <col min="786" max="786" width="10.5703125" style="21" bestFit="1" customWidth="1"/>
    <col min="787" max="787" width="6.140625" style="21" customWidth="1"/>
    <col min="788" max="788" width="6.7109375" style="21" customWidth="1"/>
    <col min="789" max="789" width="6.42578125" style="21" customWidth="1"/>
    <col min="790" max="790" width="5.28515625" style="21" customWidth="1"/>
    <col min="791" max="791" width="7.140625" style="21" customWidth="1"/>
    <col min="792" max="792" width="12" style="21" customWidth="1"/>
    <col min="793" max="793" width="14.28515625" style="21" customWidth="1"/>
    <col min="794" max="794" width="18" style="21" customWidth="1"/>
    <col min="795" max="1022" width="9.140625" style="21"/>
    <col min="1023" max="1023" width="5.42578125" style="21" customWidth="1"/>
    <col min="1024" max="1024" width="49" style="21" customWidth="1"/>
    <col min="1025" max="1025" width="19.42578125" style="21" customWidth="1"/>
    <col min="1026" max="1026" width="11.28515625" style="21" customWidth="1"/>
    <col min="1027" max="1027" width="7.5703125" style="21" customWidth="1"/>
    <col min="1028" max="1028" width="9.28515625" style="21" customWidth="1"/>
    <col min="1029" max="1029" width="7.5703125" style="21" customWidth="1"/>
    <col min="1030" max="1030" width="10.7109375" style="21" customWidth="1"/>
    <col min="1031" max="1031" width="12.28515625" style="21" customWidth="1"/>
    <col min="1032" max="1032" width="9.28515625" style="21" customWidth="1"/>
    <col min="1033" max="1033" width="15.140625" style="21" customWidth="1"/>
    <col min="1034" max="1034" width="7.85546875" style="21" customWidth="1"/>
    <col min="1035" max="1035" width="10.5703125" style="21" customWidth="1"/>
    <col min="1036" max="1036" width="13.7109375" style="21" customWidth="1"/>
    <col min="1037" max="1037" width="23.42578125" style="21" customWidth="1"/>
    <col min="1038" max="1038" width="22.42578125" style="21" customWidth="1"/>
    <col min="1039" max="1039" width="12.85546875" style="21" customWidth="1"/>
    <col min="1040" max="1040" width="14.42578125" style="21" customWidth="1"/>
    <col min="1041" max="1041" width="15.140625" style="21" customWidth="1"/>
    <col min="1042" max="1042" width="10.5703125" style="21" bestFit="1" customWidth="1"/>
    <col min="1043" max="1043" width="6.140625" style="21" customWidth="1"/>
    <col min="1044" max="1044" width="6.7109375" style="21" customWidth="1"/>
    <col min="1045" max="1045" width="6.42578125" style="21" customWidth="1"/>
    <col min="1046" max="1046" width="5.28515625" style="21" customWidth="1"/>
    <col min="1047" max="1047" width="7.140625" style="21" customWidth="1"/>
    <col min="1048" max="1048" width="12" style="21" customWidth="1"/>
    <col min="1049" max="1049" width="14.28515625" style="21" customWidth="1"/>
    <col min="1050" max="1050" width="18" style="21" customWidth="1"/>
    <col min="1051" max="1278" width="9.140625" style="21"/>
    <col min="1279" max="1279" width="5.42578125" style="21" customWidth="1"/>
    <col min="1280" max="1280" width="49" style="21" customWidth="1"/>
    <col min="1281" max="1281" width="19.42578125" style="21" customWidth="1"/>
    <col min="1282" max="1282" width="11.28515625" style="21" customWidth="1"/>
    <col min="1283" max="1283" width="7.5703125" style="21" customWidth="1"/>
    <col min="1284" max="1284" width="9.28515625" style="21" customWidth="1"/>
    <col min="1285" max="1285" width="7.5703125" style="21" customWidth="1"/>
    <col min="1286" max="1286" width="10.7109375" style="21" customWidth="1"/>
    <col min="1287" max="1287" width="12.28515625" style="21" customWidth="1"/>
    <col min="1288" max="1288" width="9.28515625" style="21" customWidth="1"/>
    <col min="1289" max="1289" width="15.140625" style="21" customWidth="1"/>
    <col min="1290" max="1290" width="7.85546875" style="21" customWidth="1"/>
    <col min="1291" max="1291" width="10.5703125" style="21" customWidth="1"/>
    <col min="1292" max="1292" width="13.7109375" style="21" customWidth="1"/>
    <col min="1293" max="1293" width="23.42578125" style="21" customWidth="1"/>
    <col min="1294" max="1294" width="22.42578125" style="21" customWidth="1"/>
    <col min="1295" max="1295" width="12.85546875" style="21" customWidth="1"/>
    <col min="1296" max="1296" width="14.42578125" style="21" customWidth="1"/>
    <col min="1297" max="1297" width="15.140625" style="21" customWidth="1"/>
    <col min="1298" max="1298" width="10.5703125" style="21" bestFit="1" customWidth="1"/>
    <col min="1299" max="1299" width="6.140625" style="21" customWidth="1"/>
    <col min="1300" max="1300" width="6.7109375" style="21" customWidth="1"/>
    <col min="1301" max="1301" width="6.42578125" style="21" customWidth="1"/>
    <col min="1302" max="1302" width="5.28515625" style="21" customWidth="1"/>
    <col min="1303" max="1303" width="7.140625" style="21" customWidth="1"/>
    <col min="1304" max="1304" width="12" style="21" customWidth="1"/>
    <col min="1305" max="1305" width="14.28515625" style="21" customWidth="1"/>
    <col min="1306" max="1306" width="18" style="21" customWidth="1"/>
    <col min="1307" max="1534" width="9.140625" style="21"/>
    <col min="1535" max="1535" width="5.42578125" style="21" customWidth="1"/>
    <col min="1536" max="1536" width="49" style="21" customWidth="1"/>
    <col min="1537" max="1537" width="19.42578125" style="21" customWidth="1"/>
    <col min="1538" max="1538" width="11.28515625" style="21" customWidth="1"/>
    <col min="1539" max="1539" width="7.5703125" style="21" customWidth="1"/>
    <col min="1540" max="1540" width="9.28515625" style="21" customWidth="1"/>
    <col min="1541" max="1541" width="7.5703125" style="21" customWidth="1"/>
    <col min="1542" max="1542" width="10.7109375" style="21" customWidth="1"/>
    <col min="1543" max="1543" width="12.28515625" style="21" customWidth="1"/>
    <col min="1544" max="1544" width="9.28515625" style="21" customWidth="1"/>
    <col min="1545" max="1545" width="15.140625" style="21" customWidth="1"/>
    <col min="1546" max="1546" width="7.85546875" style="21" customWidth="1"/>
    <col min="1547" max="1547" width="10.5703125" style="21" customWidth="1"/>
    <col min="1548" max="1548" width="13.7109375" style="21" customWidth="1"/>
    <col min="1549" max="1549" width="23.42578125" style="21" customWidth="1"/>
    <col min="1550" max="1550" width="22.42578125" style="21" customWidth="1"/>
    <col min="1551" max="1551" width="12.85546875" style="21" customWidth="1"/>
    <col min="1552" max="1552" width="14.42578125" style="21" customWidth="1"/>
    <col min="1553" max="1553" width="15.140625" style="21" customWidth="1"/>
    <col min="1554" max="1554" width="10.5703125" style="21" bestFit="1" customWidth="1"/>
    <col min="1555" max="1555" width="6.140625" style="21" customWidth="1"/>
    <col min="1556" max="1556" width="6.7109375" style="21" customWidth="1"/>
    <col min="1557" max="1557" width="6.42578125" style="21" customWidth="1"/>
    <col min="1558" max="1558" width="5.28515625" style="21" customWidth="1"/>
    <col min="1559" max="1559" width="7.140625" style="21" customWidth="1"/>
    <col min="1560" max="1560" width="12" style="21" customWidth="1"/>
    <col min="1561" max="1561" width="14.28515625" style="21" customWidth="1"/>
    <col min="1562" max="1562" width="18" style="21" customWidth="1"/>
    <col min="1563" max="1790" width="9.140625" style="21"/>
    <col min="1791" max="1791" width="5.42578125" style="21" customWidth="1"/>
    <col min="1792" max="1792" width="49" style="21" customWidth="1"/>
    <col min="1793" max="1793" width="19.42578125" style="21" customWidth="1"/>
    <col min="1794" max="1794" width="11.28515625" style="21" customWidth="1"/>
    <col min="1795" max="1795" width="7.5703125" style="21" customWidth="1"/>
    <col min="1796" max="1796" width="9.28515625" style="21" customWidth="1"/>
    <col min="1797" max="1797" width="7.5703125" style="21" customWidth="1"/>
    <col min="1798" max="1798" width="10.7109375" style="21" customWidth="1"/>
    <col min="1799" max="1799" width="12.28515625" style="21" customWidth="1"/>
    <col min="1800" max="1800" width="9.28515625" style="21" customWidth="1"/>
    <col min="1801" max="1801" width="15.140625" style="21" customWidth="1"/>
    <col min="1802" max="1802" width="7.85546875" style="21" customWidth="1"/>
    <col min="1803" max="1803" width="10.5703125" style="21" customWidth="1"/>
    <col min="1804" max="1804" width="13.7109375" style="21" customWidth="1"/>
    <col min="1805" max="1805" width="23.42578125" style="21" customWidth="1"/>
    <col min="1806" max="1806" width="22.42578125" style="21" customWidth="1"/>
    <col min="1807" max="1807" width="12.85546875" style="21" customWidth="1"/>
    <col min="1808" max="1808" width="14.42578125" style="21" customWidth="1"/>
    <col min="1809" max="1809" width="15.140625" style="21" customWidth="1"/>
    <col min="1810" max="1810" width="10.5703125" style="21" bestFit="1" customWidth="1"/>
    <col min="1811" max="1811" width="6.140625" style="21" customWidth="1"/>
    <col min="1812" max="1812" width="6.7109375" style="21" customWidth="1"/>
    <col min="1813" max="1813" width="6.42578125" style="21" customWidth="1"/>
    <col min="1814" max="1814" width="5.28515625" style="21" customWidth="1"/>
    <col min="1815" max="1815" width="7.140625" style="21" customWidth="1"/>
    <col min="1816" max="1816" width="12" style="21" customWidth="1"/>
    <col min="1817" max="1817" width="14.28515625" style="21" customWidth="1"/>
    <col min="1818" max="1818" width="18" style="21" customWidth="1"/>
    <col min="1819" max="2046" width="9.140625" style="21"/>
    <col min="2047" max="2047" width="5.42578125" style="21" customWidth="1"/>
    <col min="2048" max="2048" width="49" style="21" customWidth="1"/>
    <col min="2049" max="2049" width="19.42578125" style="21" customWidth="1"/>
    <col min="2050" max="2050" width="11.28515625" style="21" customWidth="1"/>
    <col min="2051" max="2051" width="7.5703125" style="21" customWidth="1"/>
    <col min="2052" max="2052" width="9.28515625" style="21" customWidth="1"/>
    <col min="2053" max="2053" width="7.5703125" style="21" customWidth="1"/>
    <col min="2054" max="2054" width="10.7109375" style="21" customWidth="1"/>
    <col min="2055" max="2055" width="12.28515625" style="21" customWidth="1"/>
    <col min="2056" max="2056" width="9.28515625" style="21" customWidth="1"/>
    <col min="2057" max="2057" width="15.140625" style="21" customWidth="1"/>
    <col min="2058" max="2058" width="7.85546875" style="21" customWidth="1"/>
    <col min="2059" max="2059" width="10.5703125" style="21" customWidth="1"/>
    <col min="2060" max="2060" width="13.7109375" style="21" customWidth="1"/>
    <col min="2061" max="2061" width="23.42578125" style="21" customWidth="1"/>
    <col min="2062" max="2062" width="22.42578125" style="21" customWidth="1"/>
    <col min="2063" max="2063" width="12.85546875" style="21" customWidth="1"/>
    <col min="2064" max="2064" width="14.42578125" style="21" customWidth="1"/>
    <col min="2065" max="2065" width="15.140625" style="21" customWidth="1"/>
    <col min="2066" max="2066" width="10.5703125" style="21" bestFit="1" customWidth="1"/>
    <col min="2067" max="2067" width="6.140625" style="21" customWidth="1"/>
    <col min="2068" max="2068" width="6.7109375" style="21" customWidth="1"/>
    <col min="2069" max="2069" width="6.42578125" style="21" customWidth="1"/>
    <col min="2070" max="2070" width="5.28515625" style="21" customWidth="1"/>
    <col min="2071" max="2071" width="7.140625" style="21" customWidth="1"/>
    <col min="2072" max="2072" width="12" style="21" customWidth="1"/>
    <col min="2073" max="2073" width="14.28515625" style="21" customWidth="1"/>
    <col min="2074" max="2074" width="18" style="21" customWidth="1"/>
    <col min="2075" max="2302" width="9.140625" style="21"/>
    <col min="2303" max="2303" width="5.42578125" style="21" customWidth="1"/>
    <col min="2304" max="2304" width="49" style="21" customWidth="1"/>
    <col min="2305" max="2305" width="19.42578125" style="21" customWidth="1"/>
    <col min="2306" max="2306" width="11.28515625" style="21" customWidth="1"/>
    <col min="2307" max="2307" width="7.5703125" style="21" customWidth="1"/>
    <col min="2308" max="2308" width="9.28515625" style="21" customWidth="1"/>
    <col min="2309" max="2309" width="7.5703125" style="21" customWidth="1"/>
    <col min="2310" max="2310" width="10.7109375" style="21" customWidth="1"/>
    <col min="2311" max="2311" width="12.28515625" style="21" customWidth="1"/>
    <col min="2312" max="2312" width="9.28515625" style="21" customWidth="1"/>
    <col min="2313" max="2313" width="15.140625" style="21" customWidth="1"/>
    <col min="2314" max="2314" width="7.85546875" style="21" customWidth="1"/>
    <col min="2315" max="2315" width="10.5703125" style="21" customWidth="1"/>
    <col min="2316" max="2316" width="13.7109375" style="21" customWidth="1"/>
    <col min="2317" max="2317" width="23.42578125" style="21" customWidth="1"/>
    <col min="2318" max="2318" width="22.42578125" style="21" customWidth="1"/>
    <col min="2319" max="2319" width="12.85546875" style="21" customWidth="1"/>
    <col min="2320" max="2320" width="14.42578125" style="21" customWidth="1"/>
    <col min="2321" max="2321" width="15.140625" style="21" customWidth="1"/>
    <col min="2322" max="2322" width="10.5703125" style="21" bestFit="1" customWidth="1"/>
    <col min="2323" max="2323" width="6.140625" style="21" customWidth="1"/>
    <col min="2324" max="2324" width="6.7109375" style="21" customWidth="1"/>
    <col min="2325" max="2325" width="6.42578125" style="21" customWidth="1"/>
    <col min="2326" max="2326" width="5.28515625" style="21" customWidth="1"/>
    <col min="2327" max="2327" width="7.140625" style="21" customWidth="1"/>
    <col min="2328" max="2328" width="12" style="21" customWidth="1"/>
    <col min="2329" max="2329" width="14.28515625" style="21" customWidth="1"/>
    <col min="2330" max="2330" width="18" style="21" customWidth="1"/>
    <col min="2331" max="2558" width="9.140625" style="21"/>
    <col min="2559" max="2559" width="5.42578125" style="21" customWidth="1"/>
    <col min="2560" max="2560" width="49" style="21" customWidth="1"/>
    <col min="2561" max="2561" width="19.42578125" style="21" customWidth="1"/>
    <col min="2562" max="2562" width="11.28515625" style="21" customWidth="1"/>
    <col min="2563" max="2563" width="7.5703125" style="21" customWidth="1"/>
    <col min="2564" max="2564" width="9.28515625" style="21" customWidth="1"/>
    <col min="2565" max="2565" width="7.5703125" style="21" customWidth="1"/>
    <col min="2566" max="2566" width="10.7109375" style="21" customWidth="1"/>
    <col min="2567" max="2567" width="12.28515625" style="21" customWidth="1"/>
    <col min="2568" max="2568" width="9.28515625" style="21" customWidth="1"/>
    <col min="2569" max="2569" width="15.140625" style="21" customWidth="1"/>
    <col min="2570" max="2570" width="7.85546875" style="21" customWidth="1"/>
    <col min="2571" max="2571" width="10.5703125" style="21" customWidth="1"/>
    <col min="2572" max="2572" width="13.7109375" style="21" customWidth="1"/>
    <col min="2573" max="2573" width="23.42578125" style="21" customWidth="1"/>
    <col min="2574" max="2574" width="22.42578125" style="21" customWidth="1"/>
    <col min="2575" max="2575" width="12.85546875" style="21" customWidth="1"/>
    <col min="2576" max="2576" width="14.42578125" style="21" customWidth="1"/>
    <col min="2577" max="2577" width="15.140625" style="21" customWidth="1"/>
    <col min="2578" max="2578" width="10.5703125" style="21" bestFit="1" customWidth="1"/>
    <col min="2579" max="2579" width="6.140625" style="21" customWidth="1"/>
    <col min="2580" max="2580" width="6.7109375" style="21" customWidth="1"/>
    <col min="2581" max="2581" width="6.42578125" style="21" customWidth="1"/>
    <col min="2582" max="2582" width="5.28515625" style="21" customWidth="1"/>
    <col min="2583" max="2583" width="7.140625" style="21" customWidth="1"/>
    <col min="2584" max="2584" width="12" style="21" customWidth="1"/>
    <col min="2585" max="2585" width="14.28515625" style="21" customWidth="1"/>
    <col min="2586" max="2586" width="18" style="21" customWidth="1"/>
    <col min="2587" max="2814" width="9.140625" style="21"/>
    <col min="2815" max="2815" width="5.42578125" style="21" customWidth="1"/>
    <col min="2816" max="2816" width="49" style="21" customWidth="1"/>
    <col min="2817" max="2817" width="19.42578125" style="21" customWidth="1"/>
    <col min="2818" max="2818" width="11.28515625" style="21" customWidth="1"/>
    <col min="2819" max="2819" width="7.5703125" style="21" customWidth="1"/>
    <col min="2820" max="2820" width="9.28515625" style="21" customWidth="1"/>
    <col min="2821" max="2821" width="7.5703125" style="21" customWidth="1"/>
    <col min="2822" max="2822" width="10.7109375" style="21" customWidth="1"/>
    <col min="2823" max="2823" width="12.28515625" style="21" customWidth="1"/>
    <col min="2824" max="2824" width="9.28515625" style="21" customWidth="1"/>
    <col min="2825" max="2825" width="15.140625" style="21" customWidth="1"/>
    <col min="2826" max="2826" width="7.85546875" style="21" customWidth="1"/>
    <col min="2827" max="2827" width="10.5703125" style="21" customWidth="1"/>
    <col min="2828" max="2828" width="13.7109375" style="21" customWidth="1"/>
    <col min="2829" max="2829" width="23.42578125" style="21" customWidth="1"/>
    <col min="2830" max="2830" width="22.42578125" style="21" customWidth="1"/>
    <col min="2831" max="2831" width="12.85546875" style="21" customWidth="1"/>
    <col min="2832" max="2832" width="14.42578125" style="21" customWidth="1"/>
    <col min="2833" max="2833" width="15.140625" style="21" customWidth="1"/>
    <col min="2834" max="2834" width="10.5703125" style="21" bestFit="1" customWidth="1"/>
    <col min="2835" max="2835" width="6.140625" style="21" customWidth="1"/>
    <col min="2836" max="2836" width="6.7109375" style="21" customWidth="1"/>
    <col min="2837" max="2837" width="6.42578125" style="21" customWidth="1"/>
    <col min="2838" max="2838" width="5.28515625" style="21" customWidth="1"/>
    <col min="2839" max="2839" width="7.140625" style="21" customWidth="1"/>
    <col min="2840" max="2840" width="12" style="21" customWidth="1"/>
    <col min="2841" max="2841" width="14.28515625" style="21" customWidth="1"/>
    <col min="2842" max="2842" width="18" style="21" customWidth="1"/>
    <col min="2843" max="3070" width="9.140625" style="21"/>
    <col min="3071" max="3071" width="5.42578125" style="21" customWidth="1"/>
    <col min="3072" max="3072" width="49" style="21" customWidth="1"/>
    <col min="3073" max="3073" width="19.42578125" style="21" customWidth="1"/>
    <col min="3074" max="3074" width="11.28515625" style="21" customWidth="1"/>
    <col min="3075" max="3075" width="7.5703125" style="21" customWidth="1"/>
    <col min="3076" max="3076" width="9.28515625" style="21" customWidth="1"/>
    <col min="3077" max="3077" width="7.5703125" style="21" customWidth="1"/>
    <col min="3078" max="3078" width="10.7109375" style="21" customWidth="1"/>
    <col min="3079" max="3079" width="12.28515625" style="21" customWidth="1"/>
    <col min="3080" max="3080" width="9.28515625" style="21" customWidth="1"/>
    <col min="3081" max="3081" width="15.140625" style="21" customWidth="1"/>
    <col min="3082" max="3082" width="7.85546875" style="21" customWidth="1"/>
    <col min="3083" max="3083" width="10.5703125" style="21" customWidth="1"/>
    <col min="3084" max="3084" width="13.7109375" style="21" customWidth="1"/>
    <col min="3085" max="3085" width="23.42578125" style="21" customWidth="1"/>
    <col min="3086" max="3086" width="22.42578125" style="21" customWidth="1"/>
    <col min="3087" max="3087" width="12.85546875" style="21" customWidth="1"/>
    <col min="3088" max="3088" width="14.42578125" style="21" customWidth="1"/>
    <col min="3089" max="3089" width="15.140625" style="21" customWidth="1"/>
    <col min="3090" max="3090" width="10.5703125" style="21" bestFit="1" customWidth="1"/>
    <col min="3091" max="3091" width="6.140625" style="21" customWidth="1"/>
    <col min="3092" max="3092" width="6.7109375" style="21" customWidth="1"/>
    <col min="3093" max="3093" width="6.42578125" style="21" customWidth="1"/>
    <col min="3094" max="3094" width="5.28515625" style="21" customWidth="1"/>
    <col min="3095" max="3095" width="7.140625" style="21" customWidth="1"/>
    <col min="3096" max="3096" width="12" style="21" customWidth="1"/>
    <col min="3097" max="3097" width="14.28515625" style="21" customWidth="1"/>
    <col min="3098" max="3098" width="18" style="21" customWidth="1"/>
    <col min="3099" max="3326" width="9.140625" style="21"/>
    <col min="3327" max="3327" width="5.42578125" style="21" customWidth="1"/>
    <col min="3328" max="3328" width="49" style="21" customWidth="1"/>
    <col min="3329" max="3329" width="19.42578125" style="21" customWidth="1"/>
    <col min="3330" max="3330" width="11.28515625" style="21" customWidth="1"/>
    <col min="3331" max="3331" width="7.5703125" style="21" customWidth="1"/>
    <col min="3332" max="3332" width="9.28515625" style="21" customWidth="1"/>
    <col min="3333" max="3333" width="7.5703125" style="21" customWidth="1"/>
    <col min="3334" max="3334" width="10.7109375" style="21" customWidth="1"/>
    <col min="3335" max="3335" width="12.28515625" style="21" customWidth="1"/>
    <col min="3336" max="3336" width="9.28515625" style="21" customWidth="1"/>
    <col min="3337" max="3337" width="15.140625" style="21" customWidth="1"/>
    <col min="3338" max="3338" width="7.85546875" style="21" customWidth="1"/>
    <col min="3339" max="3339" width="10.5703125" style="21" customWidth="1"/>
    <col min="3340" max="3340" width="13.7109375" style="21" customWidth="1"/>
    <col min="3341" max="3341" width="23.42578125" style="21" customWidth="1"/>
    <col min="3342" max="3342" width="22.42578125" style="21" customWidth="1"/>
    <col min="3343" max="3343" width="12.85546875" style="21" customWidth="1"/>
    <col min="3344" max="3344" width="14.42578125" style="21" customWidth="1"/>
    <col min="3345" max="3345" width="15.140625" style="21" customWidth="1"/>
    <col min="3346" max="3346" width="10.5703125" style="21" bestFit="1" customWidth="1"/>
    <col min="3347" max="3347" width="6.140625" style="21" customWidth="1"/>
    <col min="3348" max="3348" width="6.7109375" style="21" customWidth="1"/>
    <col min="3349" max="3349" width="6.42578125" style="21" customWidth="1"/>
    <col min="3350" max="3350" width="5.28515625" style="21" customWidth="1"/>
    <col min="3351" max="3351" width="7.140625" style="21" customWidth="1"/>
    <col min="3352" max="3352" width="12" style="21" customWidth="1"/>
    <col min="3353" max="3353" width="14.28515625" style="21" customWidth="1"/>
    <col min="3354" max="3354" width="18" style="21" customWidth="1"/>
    <col min="3355" max="3582" width="9.140625" style="21"/>
    <col min="3583" max="3583" width="5.42578125" style="21" customWidth="1"/>
    <col min="3584" max="3584" width="49" style="21" customWidth="1"/>
    <col min="3585" max="3585" width="19.42578125" style="21" customWidth="1"/>
    <col min="3586" max="3586" width="11.28515625" style="21" customWidth="1"/>
    <col min="3587" max="3587" width="7.5703125" style="21" customWidth="1"/>
    <col min="3588" max="3588" width="9.28515625" style="21" customWidth="1"/>
    <col min="3589" max="3589" width="7.5703125" style="21" customWidth="1"/>
    <col min="3590" max="3590" width="10.7109375" style="21" customWidth="1"/>
    <col min="3591" max="3591" width="12.28515625" style="21" customWidth="1"/>
    <col min="3592" max="3592" width="9.28515625" style="21" customWidth="1"/>
    <col min="3593" max="3593" width="15.140625" style="21" customWidth="1"/>
    <col min="3594" max="3594" width="7.85546875" style="21" customWidth="1"/>
    <col min="3595" max="3595" width="10.5703125" style="21" customWidth="1"/>
    <col min="3596" max="3596" width="13.7109375" style="21" customWidth="1"/>
    <col min="3597" max="3597" width="23.42578125" style="21" customWidth="1"/>
    <col min="3598" max="3598" width="22.42578125" style="21" customWidth="1"/>
    <col min="3599" max="3599" width="12.85546875" style="21" customWidth="1"/>
    <col min="3600" max="3600" width="14.42578125" style="21" customWidth="1"/>
    <col min="3601" max="3601" width="15.140625" style="21" customWidth="1"/>
    <col min="3602" max="3602" width="10.5703125" style="21" bestFit="1" customWidth="1"/>
    <col min="3603" max="3603" width="6.140625" style="21" customWidth="1"/>
    <col min="3604" max="3604" width="6.7109375" style="21" customWidth="1"/>
    <col min="3605" max="3605" width="6.42578125" style="21" customWidth="1"/>
    <col min="3606" max="3606" width="5.28515625" style="21" customWidth="1"/>
    <col min="3607" max="3607" width="7.140625" style="21" customWidth="1"/>
    <col min="3608" max="3608" width="12" style="21" customWidth="1"/>
    <col min="3609" max="3609" width="14.28515625" style="21" customWidth="1"/>
    <col min="3610" max="3610" width="18" style="21" customWidth="1"/>
    <col min="3611" max="3838" width="9.140625" style="21"/>
    <col min="3839" max="3839" width="5.42578125" style="21" customWidth="1"/>
    <col min="3840" max="3840" width="49" style="21" customWidth="1"/>
    <col min="3841" max="3841" width="19.42578125" style="21" customWidth="1"/>
    <col min="3842" max="3842" width="11.28515625" style="21" customWidth="1"/>
    <col min="3843" max="3843" width="7.5703125" style="21" customWidth="1"/>
    <col min="3844" max="3844" width="9.28515625" style="21" customWidth="1"/>
    <col min="3845" max="3845" width="7.5703125" style="21" customWidth="1"/>
    <col min="3846" max="3846" width="10.7109375" style="21" customWidth="1"/>
    <col min="3847" max="3847" width="12.28515625" style="21" customWidth="1"/>
    <col min="3848" max="3848" width="9.28515625" style="21" customWidth="1"/>
    <col min="3849" max="3849" width="15.140625" style="21" customWidth="1"/>
    <col min="3850" max="3850" width="7.85546875" style="21" customWidth="1"/>
    <col min="3851" max="3851" width="10.5703125" style="21" customWidth="1"/>
    <col min="3852" max="3852" width="13.7109375" style="21" customWidth="1"/>
    <col min="3853" max="3853" width="23.42578125" style="21" customWidth="1"/>
    <col min="3854" max="3854" width="22.42578125" style="21" customWidth="1"/>
    <col min="3855" max="3855" width="12.85546875" style="21" customWidth="1"/>
    <col min="3856" max="3856" width="14.42578125" style="21" customWidth="1"/>
    <col min="3857" max="3857" width="15.140625" style="21" customWidth="1"/>
    <col min="3858" max="3858" width="10.5703125" style="21" bestFit="1" customWidth="1"/>
    <col min="3859" max="3859" width="6.140625" style="21" customWidth="1"/>
    <col min="3860" max="3860" width="6.7109375" style="21" customWidth="1"/>
    <col min="3861" max="3861" width="6.42578125" style="21" customWidth="1"/>
    <col min="3862" max="3862" width="5.28515625" style="21" customWidth="1"/>
    <col min="3863" max="3863" width="7.140625" style="21" customWidth="1"/>
    <col min="3864" max="3864" width="12" style="21" customWidth="1"/>
    <col min="3865" max="3865" width="14.28515625" style="21" customWidth="1"/>
    <col min="3866" max="3866" width="18" style="21" customWidth="1"/>
    <col min="3867" max="4094" width="9.140625" style="21"/>
    <col min="4095" max="4095" width="5.42578125" style="21" customWidth="1"/>
    <col min="4096" max="4096" width="49" style="21" customWidth="1"/>
    <col min="4097" max="4097" width="19.42578125" style="21" customWidth="1"/>
    <col min="4098" max="4098" width="11.28515625" style="21" customWidth="1"/>
    <col min="4099" max="4099" width="7.5703125" style="21" customWidth="1"/>
    <col min="4100" max="4100" width="9.28515625" style="21" customWidth="1"/>
    <col min="4101" max="4101" width="7.5703125" style="21" customWidth="1"/>
    <col min="4102" max="4102" width="10.7109375" style="21" customWidth="1"/>
    <col min="4103" max="4103" width="12.28515625" style="21" customWidth="1"/>
    <col min="4104" max="4104" width="9.28515625" style="21" customWidth="1"/>
    <col min="4105" max="4105" width="15.140625" style="21" customWidth="1"/>
    <col min="4106" max="4106" width="7.85546875" style="21" customWidth="1"/>
    <col min="4107" max="4107" width="10.5703125" style="21" customWidth="1"/>
    <col min="4108" max="4108" width="13.7109375" style="21" customWidth="1"/>
    <col min="4109" max="4109" width="23.42578125" style="21" customWidth="1"/>
    <col min="4110" max="4110" width="22.42578125" style="21" customWidth="1"/>
    <col min="4111" max="4111" width="12.85546875" style="21" customWidth="1"/>
    <col min="4112" max="4112" width="14.42578125" style="21" customWidth="1"/>
    <col min="4113" max="4113" width="15.140625" style="21" customWidth="1"/>
    <col min="4114" max="4114" width="10.5703125" style="21" bestFit="1" customWidth="1"/>
    <col min="4115" max="4115" width="6.140625" style="21" customWidth="1"/>
    <col min="4116" max="4116" width="6.7109375" style="21" customWidth="1"/>
    <col min="4117" max="4117" width="6.42578125" style="21" customWidth="1"/>
    <col min="4118" max="4118" width="5.28515625" style="21" customWidth="1"/>
    <col min="4119" max="4119" width="7.140625" style="21" customWidth="1"/>
    <col min="4120" max="4120" width="12" style="21" customWidth="1"/>
    <col min="4121" max="4121" width="14.28515625" style="21" customWidth="1"/>
    <col min="4122" max="4122" width="18" style="21" customWidth="1"/>
    <col min="4123" max="4350" width="9.140625" style="21"/>
    <col min="4351" max="4351" width="5.42578125" style="21" customWidth="1"/>
    <col min="4352" max="4352" width="49" style="21" customWidth="1"/>
    <col min="4353" max="4353" width="19.42578125" style="21" customWidth="1"/>
    <col min="4354" max="4354" width="11.28515625" style="21" customWidth="1"/>
    <col min="4355" max="4355" width="7.5703125" style="21" customWidth="1"/>
    <col min="4356" max="4356" width="9.28515625" style="21" customWidth="1"/>
    <col min="4357" max="4357" width="7.5703125" style="21" customWidth="1"/>
    <col min="4358" max="4358" width="10.7109375" style="21" customWidth="1"/>
    <col min="4359" max="4359" width="12.28515625" style="21" customWidth="1"/>
    <col min="4360" max="4360" width="9.28515625" style="21" customWidth="1"/>
    <col min="4361" max="4361" width="15.140625" style="21" customWidth="1"/>
    <col min="4362" max="4362" width="7.85546875" style="21" customWidth="1"/>
    <col min="4363" max="4363" width="10.5703125" style="21" customWidth="1"/>
    <col min="4364" max="4364" width="13.7109375" style="21" customWidth="1"/>
    <col min="4365" max="4365" width="23.42578125" style="21" customWidth="1"/>
    <col min="4366" max="4366" width="22.42578125" style="21" customWidth="1"/>
    <col min="4367" max="4367" width="12.85546875" style="21" customWidth="1"/>
    <col min="4368" max="4368" width="14.42578125" style="21" customWidth="1"/>
    <col min="4369" max="4369" width="15.140625" style="21" customWidth="1"/>
    <col min="4370" max="4370" width="10.5703125" style="21" bestFit="1" customWidth="1"/>
    <col min="4371" max="4371" width="6.140625" style="21" customWidth="1"/>
    <col min="4372" max="4372" width="6.7109375" style="21" customWidth="1"/>
    <col min="4373" max="4373" width="6.42578125" style="21" customWidth="1"/>
    <col min="4374" max="4374" width="5.28515625" style="21" customWidth="1"/>
    <col min="4375" max="4375" width="7.140625" style="21" customWidth="1"/>
    <col min="4376" max="4376" width="12" style="21" customWidth="1"/>
    <col min="4377" max="4377" width="14.28515625" style="21" customWidth="1"/>
    <col min="4378" max="4378" width="18" style="21" customWidth="1"/>
    <col min="4379" max="4606" width="9.140625" style="21"/>
    <col min="4607" max="4607" width="5.42578125" style="21" customWidth="1"/>
    <col min="4608" max="4608" width="49" style="21" customWidth="1"/>
    <col min="4609" max="4609" width="19.42578125" style="21" customWidth="1"/>
    <col min="4610" max="4610" width="11.28515625" style="21" customWidth="1"/>
    <col min="4611" max="4611" width="7.5703125" style="21" customWidth="1"/>
    <col min="4612" max="4612" width="9.28515625" style="21" customWidth="1"/>
    <col min="4613" max="4613" width="7.5703125" style="21" customWidth="1"/>
    <col min="4614" max="4614" width="10.7109375" style="21" customWidth="1"/>
    <col min="4615" max="4615" width="12.28515625" style="21" customWidth="1"/>
    <col min="4616" max="4616" width="9.28515625" style="21" customWidth="1"/>
    <col min="4617" max="4617" width="15.140625" style="21" customWidth="1"/>
    <col min="4618" max="4618" width="7.85546875" style="21" customWidth="1"/>
    <col min="4619" max="4619" width="10.5703125" style="21" customWidth="1"/>
    <col min="4620" max="4620" width="13.7109375" style="21" customWidth="1"/>
    <col min="4621" max="4621" width="23.42578125" style="21" customWidth="1"/>
    <col min="4622" max="4622" width="22.42578125" style="21" customWidth="1"/>
    <col min="4623" max="4623" width="12.85546875" style="21" customWidth="1"/>
    <col min="4624" max="4624" width="14.42578125" style="21" customWidth="1"/>
    <col min="4625" max="4625" width="15.140625" style="21" customWidth="1"/>
    <col min="4626" max="4626" width="10.5703125" style="21" bestFit="1" customWidth="1"/>
    <col min="4627" max="4627" width="6.140625" style="21" customWidth="1"/>
    <col min="4628" max="4628" width="6.7109375" style="21" customWidth="1"/>
    <col min="4629" max="4629" width="6.42578125" style="21" customWidth="1"/>
    <col min="4630" max="4630" width="5.28515625" style="21" customWidth="1"/>
    <col min="4631" max="4631" width="7.140625" style="21" customWidth="1"/>
    <col min="4632" max="4632" width="12" style="21" customWidth="1"/>
    <col min="4633" max="4633" width="14.28515625" style="21" customWidth="1"/>
    <col min="4634" max="4634" width="18" style="21" customWidth="1"/>
    <col min="4635" max="4862" width="9.140625" style="21"/>
    <col min="4863" max="4863" width="5.42578125" style="21" customWidth="1"/>
    <col min="4864" max="4864" width="49" style="21" customWidth="1"/>
    <col min="4865" max="4865" width="19.42578125" style="21" customWidth="1"/>
    <col min="4866" max="4866" width="11.28515625" style="21" customWidth="1"/>
    <col min="4867" max="4867" width="7.5703125" style="21" customWidth="1"/>
    <col min="4868" max="4868" width="9.28515625" style="21" customWidth="1"/>
    <col min="4869" max="4869" width="7.5703125" style="21" customWidth="1"/>
    <col min="4870" max="4870" width="10.7109375" style="21" customWidth="1"/>
    <col min="4871" max="4871" width="12.28515625" style="21" customWidth="1"/>
    <col min="4872" max="4872" width="9.28515625" style="21" customWidth="1"/>
    <col min="4873" max="4873" width="15.140625" style="21" customWidth="1"/>
    <col min="4874" max="4874" width="7.85546875" style="21" customWidth="1"/>
    <col min="4875" max="4875" width="10.5703125" style="21" customWidth="1"/>
    <col min="4876" max="4876" width="13.7109375" style="21" customWidth="1"/>
    <col min="4877" max="4877" width="23.42578125" style="21" customWidth="1"/>
    <col min="4878" max="4878" width="22.42578125" style="21" customWidth="1"/>
    <col min="4879" max="4879" width="12.85546875" style="21" customWidth="1"/>
    <col min="4880" max="4880" width="14.42578125" style="21" customWidth="1"/>
    <col min="4881" max="4881" width="15.140625" style="21" customWidth="1"/>
    <col min="4882" max="4882" width="10.5703125" style="21" bestFit="1" customWidth="1"/>
    <col min="4883" max="4883" width="6.140625" style="21" customWidth="1"/>
    <col min="4884" max="4884" width="6.7109375" style="21" customWidth="1"/>
    <col min="4885" max="4885" width="6.42578125" style="21" customWidth="1"/>
    <col min="4886" max="4886" width="5.28515625" style="21" customWidth="1"/>
    <col min="4887" max="4887" width="7.140625" style="21" customWidth="1"/>
    <col min="4888" max="4888" width="12" style="21" customWidth="1"/>
    <col min="4889" max="4889" width="14.28515625" style="21" customWidth="1"/>
    <col min="4890" max="4890" width="18" style="21" customWidth="1"/>
    <col min="4891" max="5118" width="9.140625" style="21"/>
    <col min="5119" max="5119" width="5.42578125" style="21" customWidth="1"/>
    <col min="5120" max="5120" width="49" style="21" customWidth="1"/>
    <col min="5121" max="5121" width="19.42578125" style="21" customWidth="1"/>
    <col min="5122" max="5122" width="11.28515625" style="21" customWidth="1"/>
    <col min="5123" max="5123" width="7.5703125" style="21" customWidth="1"/>
    <col min="5124" max="5124" width="9.28515625" style="21" customWidth="1"/>
    <col min="5125" max="5125" width="7.5703125" style="21" customWidth="1"/>
    <col min="5126" max="5126" width="10.7109375" style="21" customWidth="1"/>
    <col min="5127" max="5127" width="12.28515625" style="21" customWidth="1"/>
    <col min="5128" max="5128" width="9.28515625" style="21" customWidth="1"/>
    <col min="5129" max="5129" width="15.140625" style="21" customWidth="1"/>
    <col min="5130" max="5130" width="7.85546875" style="21" customWidth="1"/>
    <col min="5131" max="5131" width="10.5703125" style="21" customWidth="1"/>
    <col min="5132" max="5132" width="13.7109375" style="21" customWidth="1"/>
    <col min="5133" max="5133" width="23.42578125" style="21" customWidth="1"/>
    <col min="5134" max="5134" width="22.42578125" style="21" customWidth="1"/>
    <col min="5135" max="5135" width="12.85546875" style="21" customWidth="1"/>
    <col min="5136" max="5136" width="14.42578125" style="21" customWidth="1"/>
    <col min="5137" max="5137" width="15.140625" style="21" customWidth="1"/>
    <col min="5138" max="5138" width="10.5703125" style="21" bestFit="1" customWidth="1"/>
    <col min="5139" max="5139" width="6.140625" style="21" customWidth="1"/>
    <col min="5140" max="5140" width="6.7109375" style="21" customWidth="1"/>
    <col min="5141" max="5141" width="6.42578125" style="21" customWidth="1"/>
    <col min="5142" max="5142" width="5.28515625" style="21" customWidth="1"/>
    <col min="5143" max="5143" width="7.140625" style="21" customWidth="1"/>
    <col min="5144" max="5144" width="12" style="21" customWidth="1"/>
    <col min="5145" max="5145" width="14.28515625" style="21" customWidth="1"/>
    <col min="5146" max="5146" width="18" style="21" customWidth="1"/>
    <col min="5147" max="5374" width="9.140625" style="21"/>
    <col min="5375" max="5375" width="5.42578125" style="21" customWidth="1"/>
    <col min="5376" max="5376" width="49" style="21" customWidth="1"/>
    <col min="5377" max="5377" width="19.42578125" style="21" customWidth="1"/>
    <col min="5378" max="5378" width="11.28515625" style="21" customWidth="1"/>
    <col min="5379" max="5379" width="7.5703125" style="21" customWidth="1"/>
    <col min="5380" max="5380" width="9.28515625" style="21" customWidth="1"/>
    <col min="5381" max="5381" width="7.5703125" style="21" customWidth="1"/>
    <col min="5382" max="5382" width="10.7109375" style="21" customWidth="1"/>
    <col min="5383" max="5383" width="12.28515625" style="21" customWidth="1"/>
    <col min="5384" max="5384" width="9.28515625" style="21" customWidth="1"/>
    <col min="5385" max="5385" width="15.140625" style="21" customWidth="1"/>
    <col min="5386" max="5386" width="7.85546875" style="21" customWidth="1"/>
    <col min="5387" max="5387" width="10.5703125" style="21" customWidth="1"/>
    <col min="5388" max="5388" width="13.7109375" style="21" customWidth="1"/>
    <col min="5389" max="5389" width="23.42578125" style="21" customWidth="1"/>
    <col min="5390" max="5390" width="22.42578125" style="21" customWidth="1"/>
    <col min="5391" max="5391" width="12.85546875" style="21" customWidth="1"/>
    <col min="5392" max="5392" width="14.42578125" style="21" customWidth="1"/>
    <col min="5393" max="5393" width="15.140625" style="21" customWidth="1"/>
    <col min="5394" max="5394" width="10.5703125" style="21" bestFit="1" customWidth="1"/>
    <col min="5395" max="5395" width="6.140625" style="21" customWidth="1"/>
    <col min="5396" max="5396" width="6.7109375" style="21" customWidth="1"/>
    <col min="5397" max="5397" width="6.42578125" style="21" customWidth="1"/>
    <col min="5398" max="5398" width="5.28515625" style="21" customWidth="1"/>
    <col min="5399" max="5399" width="7.140625" style="21" customWidth="1"/>
    <col min="5400" max="5400" width="12" style="21" customWidth="1"/>
    <col min="5401" max="5401" width="14.28515625" style="21" customWidth="1"/>
    <col min="5402" max="5402" width="18" style="21" customWidth="1"/>
    <col min="5403" max="5630" width="9.140625" style="21"/>
    <col min="5631" max="5631" width="5.42578125" style="21" customWidth="1"/>
    <col min="5632" max="5632" width="49" style="21" customWidth="1"/>
    <col min="5633" max="5633" width="19.42578125" style="21" customWidth="1"/>
    <col min="5634" max="5634" width="11.28515625" style="21" customWidth="1"/>
    <col min="5635" max="5635" width="7.5703125" style="21" customWidth="1"/>
    <col min="5636" max="5636" width="9.28515625" style="21" customWidth="1"/>
    <col min="5637" max="5637" width="7.5703125" style="21" customWidth="1"/>
    <col min="5638" max="5638" width="10.7109375" style="21" customWidth="1"/>
    <col min="5639" max="5639" width="12.28515625" style="21" customWidth="1"/>
    <col min="5640" max="5640" width="9.28515625" style="21" customWidth="1"/>
    <col min="5641" max="5641" width="15.140625" style="21" customWidth="1"/>
    <col min="5642" max="5642" width="7.85546875" style="21" customWidth="1"/>
    <col min="5643" max="5643" width="10.5703125" style="21" customWidth="1"/>
    <col min="5644" max="5644" width="13.7109375" style="21" customWidth="1"/>
    <col min="5645" max="5645" width="23.42578125" style="21" customWidth="1"/>
    <col min="5646" max="5646" width="22.42578125" style="21" customWidth="1"/>
    <col min="5647" max="5647" width="12.85546875" style="21" customWidth="1"/>
    <col min="5648" max="5648" width="14.42578125" style="21" customWidth="1"/>
    <col min="5649" max="5649" width="15.140625" style="21" customWidth="1"/>
    <col min="5650" max="5650" width="10.5703125" style="21" bestFit="1" customWidth="1"/>
    <col min="5651" max="5651" width="6.140625" style="21" customWidth="1"/>
    <col min="5652" max="5652" width="6.7109375" style="21" customWidth="1"/>
    <col min="5653" max="5653" width="6.42578125" style="21" customWidth="1"/>
    <col min="5654" max="5654" width="5.28515625" style="21" customWidth="1"/>
    <col min="5655" max="5655" width="7.140625" style="21" customWidth="1"/>
    <col min="5656" max="5656" width="12" style="21" customWidth="1"/>
    <col min="5657" max="5657" width="14.28515625" style="21" customWidth="1"/>
    <col min="5658" max="5658" width="18" style="21" customWidth="1"/>
    <col min="5659" max="5886" width="9.140625" style="21"/>
    <col min="5887" max="5887" width="5.42578125" style="21" customWidth="1"/>
    <col min="5888" max="5888" width="49" style="21" customWidth="1"/>
    <col min="5889" max="5889" width="19.42578125" style="21" customWidth="1"/>
    <col min="5890" max="5890" width="11.28515625" style="21" customWidth="1"/>
    <col min="5891" max="5891" width="7.5703125" style="21" customWidth="1"/>
    <col min="5892" max="5892" width="9.28515625" style="21" customWidth="1"/>
    <col min="5893" max="5893" width="7.5703125" style="21" customWidth="1"/>
    <col min="5894" max="5894" width="10.7109375" style="21" customWidth="1"/>
    <col min="5895" max="5895" width="12.28515625" style="21" customWidth="1"/>
    <col min="5896" max="5896" width="9.28515625" style="21" customWidth="1"/>
    <col min="5897" max="5897" width="15.140625" style="21" customWidth="1"/>
    <col min="5898" max="5898" width="7.85546875" style="21" customWidth="1"/>
    <col min="5899" max="5899" width="10.5703125" style="21" customWidth="1"/>
    <col min="5900" max="5900" width="13.7109375" style="21" customWidth="1"/>
    <col min="5901" max="5901" width="23.42578125" style="21" customWidth="1"/>
    <col min="5902" max="5902" width="22.42578125" style="21" customWidth="1"/>
    <col min="5903" max="5903" width="12.85546875" style="21" customWidth="1"/>
    <col min="5904" max="5904" width="14.42578125" style="21" customWidth="1"/>
    <col min="5905" max="5905" width="15.140625" style="21" customWidth="1"/>
    <col min="5906" max="5906" width="10.5703125" style="21" bestFit="1" customWidth="1"/>
    <col min="5907" max="5907" width="6.140625" style="21" customWidth="1"/>
    <col min="5908" max="5908" width="6.7109375" style="21" customWidth="1"/>
    <col min="5909" max="5909" width="6.42578125" style="21" customWidth="1"/>
    <col min="5910" max="5910" width="5.28515625" style="21" customWidth="1"/>
    <col min="5911" max="5911" width="7.140625" style="21" customWidth="1"/>
    <col min="5912" max="5912" width="12" style="21" customWidth="1"/>
    <col min="5913" max="5913" width="14.28515625" style="21" customWidth="1"/>
    <col min="5914" max="5914" width="18" style="21" customWidth="1"/>
    <col min="5915" max="6142" width="9.140625" style="21"/>
    <col min="6143" max="6143" width="5.42578125" style="21" customWidth="1"/>
    <col min="6144" max="6144" width="49" style="21" customWidth="1"/>
    <col min="6145" max="6145" width="19.42578125" style="21" customWidth="1"/>
    <col min="6146" max="6146" width="11.28515625" style="21" customWidth="1"/>
    <col min="6147" max="6147" width="7.5703125" style="21" customWidth="1"/>
    <col min="6148" max="6148" width="9.28515625" style="21" customWidth="1"/>
    <col min="6149" max="6149" width="7.5703125" style="21" customWidth="1"/>
    <col min="6150" max="6150" width="10.7109375" style="21" customWidth="1"/>
    <col min="6151" max="6151" width="12.28515625" style="21" customWidth="1"/>
    <col min="6152" max="6152" width="9.28515625" style="21" customWidth="1"/>
    <col min="6153" max="6153" width="15.140625" style="21" customWidth="1"/>
    <col min="6154" max="6154" width="7.85546875" style="21" customWidth="1"/>
    <col min="6155" max="6155" width="10.5703125" style="21" customWidth="1"/>
    <col min="6156" max="6156" width="13.7109375" style="21" customWidth="1"/>
    <col min="6157" max="6157" width="23.42578125" style="21" customWidth="1"/>
    <col min="6158" max="6158" width="22.42578125" style="21" customWidth="1"/>
    <col min="6159" max="6159" width="12.85546875" style="21" customWidth="1"/>
    <col min="6160" max="6160" width="14.42578125" style="21" customWidth="1"/>
    <col min="6161" max="6161" width="15.140625" style="21" customWidth="1"/>
    <col min="6162" max="6162" width="10.5703125" style="21" bestFit="1" customWidth="1"/>
    <col min="6163" max="6163" width="6.140625" style="21" customWidth="1"/>
    <col min="6164" max="6164" width="6.7109375" style="21" customWidth="1"/>
    <col min="6165" max="6165" width="6.42578125" style="21" customWidth="1"/>
    <col min="6166" max="6166" width="5.28515625" style="21" customWidth="1"/>
    <col min="6167" max="6167" width="7.140625" style="21" customWidth="1"/>
    <col min="6168" max="6168" width="12" style="21" customWidth="1"/>
    <col min="6169" max="6169" width="14.28515625" style="21" customWidth="1"/>
    <col min="6170" max="6170" width="18" style="21" customWidth="1"/>
    <col min="6171" max="6398" width="9.140625" style="21"/>
    <col min="6399" max="6399" width="5.42578125" style="21" customWidth="1"/>
    <col min="6400" max="6400" width="49" style="21" customWidth="1"/>
    <col min="6401" max="6401" width="19.42578125" style="21" customWidth="1"/>
    <col min="6402" max="6402" width="11.28515625" style="21" customWidth="1"/>
    <col min="6403" max="6403" width="7.5703125" style="21" customWidth="1"/>
    <col min="6404" max="6404" width="9.28515625" style="21" customWidth="1"/>
    <col min="6405" max="6405" width="7.5703125" style="21" customWidth="1"/>
    <col min="6406" max="6406" width="10.7109375" style="21" customWidth="1"/>
    <col min="6407" max="6407" width="12.28515625" style="21" customWidth="1"/>
    <col min="6408" max="6408" width="9.28515625" style="21" customWidth="1"/>
    <col min="6409" max="6409" width="15.140625" style="21" customWidth="1"/>
    <col min="6410" max="6410" width="7.85546875" style="21" customWidth="1"/>
    <col min="6411" max="6411" width="10.5703125" style="21" customWidth="1"/>
    <col min="6412" max="6412" width="13.7109375" style="21" customWidth="1"/>
    <col min="6413" max="6413" width="23.42578125" style="21" customWidth="1"/>
    <col min="6414" max="6414" width="22.42578125" style="21" customWidth="1"/>
    <col min="6415" max="6415" width="12.85546875" style="21" customWidth="1"/>
    <col min="6416" max="6416" width="14.42578125" style="21" customWidth="1"/>
    <col min="6417" max="6417" width="15.140625" style="21" customWidth="1"/>
    <col min="6418" max="6418" width="10.5703125" style="21" bestFit="1" customWidth="1"/>
    <col min="6419" max="6419" width="6.140625" style="21" customWidth="1"/>
    <col min="6420" max="6420" width="6.7109375" style="21" customWidth="1"/>
    <col min="6421" max="6421" width="6.42578125" style="21" customWidth="1"/>
    <col min="6422" max="6422" width="5.28515625" style="21" customWidth="1"/>
    <col min="6423" max="6423" width="7.140625" style="21" customWidth="1"/>
    <col min="6424" max="6424" width="12" style="21" customWidth="1"/>
    <col min="6425" max="6425" width="14.28515625" style="21" customWidth="1"/>
    <col min="6426" max="6426" width="18" style="21" customWidth="1"/>
    <col min="6427" max="6654" width="9.140625" style="21"/>
    <col min="6655" max="6655" width="5.42578125" style="21" customWidth="1"/>
    <col min="6656" max="6656" width="49" style="21" customWidth="1"/>
    <col min="6657" max="6657" width="19.42578125" style="21" customWidth="1"/>
    <col min="6658" max="6658" width="11.28515625" style="21" customWidth="1"/>
    <col min="6659" max="6659" width="7.5703125" style="21" customWidth="1"/>
    <col min="6660" max="6660" width="9.28515625" style="21" customWidth="1"/>
    <col min="6661" max="6661" width="7.5703125" style="21" customWidth="1"/>
    <col min="6662" max="6662" width="10.7109375" style="21" customWidth="1"/>
    <col min="6663" max="6663" width="12.28515625" style="21" customWidth="1"/>
    <col min="6664" max="6664" width="9.28515625" style="21" customWidth="1"/>
    <col min="6665" max="6665" width="15.140625" style="21" customWidth="1"/>
    <col min="6666" max="6666" width="7.85546875" style="21" customWidth="1"/>
    <col min="6667" max="6667" width="10.5703125" style="21" customWidth="1"/>
    <col min="6668" max="6668" width="13.7109375" style="21" customWidth="1"/>
    <col min="6669" max="6669" width="23.42578125" style="21" customWidth="1"/>
    <col min="6670" max="6670" width="22.42578125" style="21" customWidth="1"/>
    <col min="6671" max="6671" width="12.85546875" style="21" customWidth="1"/>
    <col min="6672" max="6672" width="14.42578125" style="21" customWidth="1"/>
    <col min="6673" max="6673" width="15.140625" style="21" customWidth="1"/>
    <col min="6674" max="6674" width="10.5703125" style="21" bestFit="1" customWidth="1"/>
    <col min="6675" max="6675" width="6.140625" style="21" customWidth="1"/>
    <col min="6676" max="6676" width="6.7109375" style="21" customWidth="1"/>
    <col min="6677" max="6677" width="6.42578125" style="21" customWidth="1"/>
    <col min="6678" max="6678" width="5.28515625" style="21" customWidth="1"/>
    <col min="6679" max="6679" width="7.140625" style="21" customWidth="1"/>
    <col min="6680" max="6680" width="12" style="21" customWidth="1"/>
    <col min="6681" max="6681" width="14.28515625" style="21" customWidth="1"/>
    <col min="6682" max="6682" width="18" style="21" customWidth="1"/>
    <col min="6683" max="6910" width="9.140625" style="21"/>
    <col min="6911" max="6911" width="5.42578125" style="21" customWidth="1"/>
    <col min="6912" max="6912" width="49" style="21" customWidth="1"/>
    <col min="6913" max="6913" width="19.42578125" style="21" customWidth="1"/>
    <col min="6914" max="6914" width="11.28515625" style="21" customWidth="1"/>
    <col min="6915" max="6915" width="7.5703125" style="21" customWidth="1"/>
    <col min="6916" max="6916" width="9.28515625" style="21" customWidth="1"/>
    <col min="6917" max="6917" width="7.5703125" style="21" customWidth="1"/>
    <col min="6918" max="6918" width="10.7109375" style="21" customWidth="1"/>
    <col min="6919" max="6919" width="12.28515625" style="21" customWidth="1"/>
    <col min="6920" max="6920" width="9.28515625" style="21" customWidth="1"/>
    <col min="6921" max="6921" width="15.140625" style="21" customWidth="1"/>
    <col min="6922" max="6922" width="7.85546875" style="21" customWidth="1"/>
    <col min="6923" max="6923" width="10.5703125" style="21" customWidth="1"/>
    <col min="6924" max="6924" width="13.7109375" style="21" customWidth="1"/>
    <col min="6925" max="6925" width="23.42578125" style="21" customWidth="1"/>
    <col min="6926" max="6926" width="22.42578125" style="21" customWidth="1"/>
    <col min="6927" max="6927" width="12.85546875" style="21" customWidth="1"/>
    <col min="6928" max="6928" width="14.42578125" style="21" customWidth="1"/>
    <col min="6929" max="6929" width="15.140625" style="21" customWidth="1"/>
    <col min="6930" max="6930" width="10.5703125" style="21" bestFit="1" customWidth="1"/>
    <col min="6931" max="6931" width="6.140625" style="21" customWidth="1"/>
    <col min="6932" max="6932" width="6.7109375" style="21" customWidth="1"/>
    <col min="6933" max="6933" width="6.42578125" style="21" customWidth="1"/>
    <col min="6934" max="6934" width="5.28515625" style="21" customWidth="1"/>
    <col min="6935" max="6935" width="7.140625" style="21" customWidth="1"/>
    <col min="6936" max="6936" width="12" style="21" customWidth="1"/>
    <col min="6937" max="6937" width="14.28515625" style="21" customWidth="1"/>
    <col min="6938" max="6938" width="18" style="21" customWidth="1"/>
    <col min="6939" max="7166" width="9.140625" style="21"/>
    <col min="7167" max="7167" width="5.42578125" style="21" customWidth="1"/>
    <col min="7168" max="7168" width="49" style="21" customWidth="1"/>
    <col min="7169" max="7169" width="19.42578125" style="21" customWidth="1"/>
    <col min="7170" max="7170" width="11.28515625" style="21" customWidth="1"/>
    <col min="7171" max="7171" width="7.5703125" style="21" customWidth="1"/>
    <col min="7172" max="7172" width="9.28515625" style="21" customWidth="1"/>
    <col min="7173" max="7173" width="7.5703125" style="21" customWidth="1"/>
    <col min="7174" max="7174" width="10.7109375" style="21" customWidth="1"/>
    <col min="7175" max="7175" width="12.28515625" style="21" customWidth="1"/>
    <col min="7176" max="7176" width="9.28515625" style="21" customWidth="1"/>
    <col min="7177" max="7177" width="15.140625" style="21" customWidth="1"/>
    <col min="7178" max="7178" width="7.85546875" style="21" customWidth="1"/>
    <col min="7179" max="7179" width="10.5703125" style="21" customWidth="1"/>
    <col min="7180" max="7180" width="13.7109375" style="21" customWidth="1"/>
    <col min="7181" max="7181" width="23.42578125" style="21" customWidth="1"/>
    <col min="7182" max="7182" width="22.42578125" style="21" customWidth="1"/>
    <col min="7183" max="7183" width="12.85546875" style="21" customWidth="1"/>
    <col min="7184" max="7184" width="14.42578125" style="21" customWidth="1"/>
    <col min="7185" max="7185" width="15.140625" style="21" customWidth="1"/>
    <col min="7186" max="7186" width="10.5703125" style="21" bestFit="1" customWidth="1"/>
    <col min="7187" max="7187" width="6.140625" style="21" customWidth="1"/>
    <col min="7188" max="7188" width="6.7109375" style="21" customWidth="1"/>
    <col min="7189" max="7189" width="6.42578125" style="21" customWidth="1"/>
    <col min="7190" max="7190" width="5.28515625" style="21" customWidth="1"/>
    <col min="7191" max="7191" width="7.140625" style="21" customWidth="1"/>
    <col min="7192" max="7192" width="12" style="21" customWidth="1"/>
    <col min="7193" max="7193" width="14.28515625" style="21" customWidth="1"/>
    <col min="7194" max="7194" width="18" style="21" customWidth="1"/>
    <col min="7195" max="7422" width="9.140625" style="21"/>
    <col min="7423" max="7423" width="5.42578125" style="21" customWidth="1"/>
    <col min="7424" max="7424" width="49" style="21" customWidth="1"/>
    <col min="7425" max="7425" width="19.42578125" style="21" customWidth="1"/>
    <col min="7426" max="7426" width="11.28515625" style="21" customWidth="1"/>
    <col min="7427" max="7427" width="7.5703125" style="21" customWidth="1"/>
    <col min="7428" max="7428" width="9.28515625" style="21" customWidth="1"/>
    <col min="7429" max="7429" width="7.5703125" style="21" customWidth="1"/>
    <col min="7430" max="7430" width="10.7109375" style="21" customWidth="1"/>
    <col min="7431" max="7431" width="12.28515625" style="21" customWidth="1"/>
    <col min="7432" max="7432" width="9.28515625" style="21" customWidth="1"/>
    <col min="7433" max="7433" width="15.140625" style="21" customWidth="1"/>
    <col min="7434" max="7434" width="7.85546875" style="21" customWidth="1"/>
    <col min="7435" max="7435" width="10.5703125" style="21" customWidth="1"/>
    <col min="7436" max="7436" width="13.7109375" style="21" customWidth="1"/>
    <col min="7437" max="7437" width="23.42578125" style="21" customWidth="1"/>
    <col min="7438" max="7438" width="22.42578125" style="21" customWidth="1"/>
    <col min="7439" max="7439" width="12.85546875" style="21" customWidth="1"/>
    <col min="7440" max="7440" width="14.42578125" style="21" customWidth="1"/>
    <col min="7441" max="7441" width="15.140625" style="21" customWidth="1"/>
    <col min="7442" max="7442" width="10.5703125" style="21" bestFit="1" customWidth="1"/>
    <col min="7443" max="7443" width="6.140625" style="21" customWidth="1"/>
    <col min="7444" max="7444" width="6.7109375" style="21" customWidth="1"/>
    <col min="7445" max="7445" width="6.42578125" style="21" customWidth="1"/>
    <col min="7446" max="7446" width="5.28515625" style="21" customWidth="1"/>
    <col min="7447" max="7447" width="7.140625" style="21" customWidth="1"/>
    <col min="7448" max="7448" width="12" style="21" customWidth="1"/>
    <col min="7449" max="7449" width="14.28515625" style="21" customWidth="1"/>
    <col min="7450" max="7450" width="18" style="21" customWidth="1"/>
    <col min="7451" max="7678" width="9.140625" style="21"/>
    <col min="7679" max="7679" width="5.42578125" style="21" customWidth="1"/>
    <col min="7680" max="7680" width="49" style="21" customWidth="1"/>
    <col min="7681" max="7681" width="19.42578125" style="21" customWidth="1"/>
    <col min="7682" max="7682" width="11.28515625" style="21" customWidth="1"/>
    <col min="7683" max="7683" width="7.5703125" style="21" customWidth="1"/>
    <col min="7684" max="7684" width="9.28515625" style="21" customWidth="1"/>
    <col min="7685" max="7685" width="7.5703125" style="21" customWidth="1"/>
    <col min="7686" max="7686" width="10.7109375" style="21" customWidth="1"/>
    <col min="7687" max="7687" width="12.28515625" style="21" customWidth="1"/>
    <col min="7688" max="7688" width="9.28515625" style="21" customWidth="1"/>
    <col min="7689" max="7689" width="15.140625" style="21" customWidth="1"/>
    <col min="7690" max="7690" width="7.85546875" style="21" customWidth="1"/>
    <col min="7691" max="7691" width="10.5703125" style="21" customWidth="1"/>
    <col min="7692" max="7692" width="13.7109375" style="21" customWidth="1"/>
    <col min="7693" max="7693" width="23.42578125" style="21" customWidth="1"/>
    <col min="7694" max="7694" width="22.42578125" style="21" customWidth="1"/>
    <col min="7695" max="7695" width="12.85546875" style="21" customWidth="1"/>
    <col min="7696" max="7696" width="14.42578125" style="21" customWidth="1"/>
    <col min="7697" max="7697" width="15.140625" style="21" customWidth="1"/>
    <col min="7698" max="7698" width="10.5703125" style="21" bestFit="1" customWidth="1"/>
    <col min="7699" max="7699" width="6.140625" style="21" customWidth="1"/>
    <col min="7700" max="7700" width="6.7109375" style="21" customWidth="1"/>
    <col min="7701" max="7701" width="6.42578125" style="21" customWidth="1"/>
    <col min="7702" max="7702" width="5.28515625" style="21" customWidth="1"/>
    <col min="7703" max="7703" width="7.140625" style="21" customWidth="1"/>
    <col min="7704" max="7704" width="12" style="21" customWidth="1"/>
    <col min="7705" max="7705" width="14.28515625" style="21" customWidth="1"/>
    <col min="7706" max="7706" width="18" style="21" customWidth="1"/>
    <col min="7707" max="7934" width="9.140625" style="21"/>
    <col min="7935" max="7935" width="5.42578125" style="21" customWidth="1"/>
    <col min="7936" max="7936" width="49" style="21" customWidth="1"/>
    <col min="7937" max="7937" width="19.42578125" style="21" customWidth="1"/>
    <col min="7938" max="7938" width="11.28515625" style="21" customWidth="1"/>
    <col min="7939" max="7939" width="7.5703125" style="21" customWidth="1"/>
    <col min="7940" max="7940" width="9.28515625" style="21" customWidth="1"/>
    <col min="7941" max="7941" width="7.5703125" style="21" customWidth="1"/>
    <col min="7942" max="7942" width="10.7109375" style="21" customWidth="1"/>
    <col min="7943" max="7943" width="12.28515625" style="21" customWidth="1"/>
    <col min="7944" max="7944" width="9.28515625" style="21" customWidth="1"/>
    <col min="7945" max="7945" width="15.140625" style="21" customWidth="1"/>
    <col min="7946" max="7946" width="7.85546875" style="21" customWidth="1"/>
    <col min="7947" max="7947" width="10.5703125" style="21" customWidth="1"/>
    <col min="7948" max="7948" width="13.7109375" style="21" customWidth="1"/>
    <col min="7949" max="7949" width="23.42578125" style="21" customWidth="1"/>
    <col min="7950" max="7950" width="22.42578125" style="21" customWidth="1"/>
    <col min="7951" max="7951" width="12.85546875" style="21" customWidth="1"/>
    <col min="7952" max="7952" width="14.42578125" style="21" customWidth="1"/>
    <col min="7953" max="7953" width="15.140625" style="21" customWidth="1"/>
    <col min="7954" max="7954" width="10.5703125" style="21" bestFit="1" customWidth="1"/>
    <col min="7955" max="7955" width="6.140625" style="21" customWidth="1"/>
    <col min="7956" max="7956" width="6.7109375" style="21" customWidth="1"/>
    <col min="7957" max="7957" width="6.42578125" style="21" customWidth="1"/>
    <col min="7958" max="7958" width="5.28515625" style="21" customWidth="1"/>
    <col min="7959" max="7959" width="7.140625" style="21" customWidth="1"/>
    <col min="7960" max="7960" width="12" style="21" customWidth="1"/>
    <col min="7961" max="7961" width="14.28515625" style="21" customWidth="1"/>
    <col min="7962" max="7962" width="18" style="21" customWidth="1"/>
    <col min="7963" max="8190" width="9.140625" style="21"/>
    <col min="8191" max="8191" width="5.42578125" style="21" customWidth="1"/>
    <col min="8192" max="8192" width="49" style="21" customWidth="1"/>
    <col min="8193" max="8193" width="19.42578125" style="21" customWidth="1"/>
    <col min="8194" max="8194" width="11.28515625" style="21" customWidth="1"/>
    <col min="8195" max="8195" width="7.5703125" style="21" customWidth="1"/>
    <col min="8196" max="8196" width="9.28515625" style="21" customWidth="1"/>
    <col min="8197" max="8197" width="7.5703125" style="21" customWidth="1"/>
    <col min="8198" max="8198" width="10.7109375" style="21" customWidth="1"/>
    <col min="8199" max="8199" width="12.28515625" style="21" customWidth="1"/>
    <col min="8200" max="8200" width="9.28515625" style="21" customWidth="1"/>
    <col min="8201" max="8201" width="15.140625" style="21" customWidth="1"/>
    <col min="8202" max="8202" width="7.85546875" style="21" customWidth="1"/>
    <col min="8203" max="8203" width="10.5703125" style="21" customWidth="1"/>
    <col min="8204" max="8204" width="13.7109375" style="21" customWidth="1"/>
    <col min="8205" max="8205" width="23.42578125" style="21" customWidth="1"/>
    <col min="8206" max="8206" width="22.42578125" style="21" customWidth="1"/>
    <col min="8207" max="8207" width="12.85546875" style="21" customWidth="1"/>
    <col min="8208" max="8208" width="14.42578125" style="21" customWidth="1"/>
    <col min="8209" max="8209" width="15.140625" style="21" customWidth="1"/>
    <col min="8210" max="8210" width="10.5703125" style="21" bestFit="1" customWidth="1"/>
    <col min="8211" max="8211" width="6.140625" style="21" customWidth="1"/>
    <col min="8212" max="8212" width="6.7109375" style="21" customWidth="1"/>
    <col min="8213" max="8213" width="6.42578125" style="21" customWidth="1"/>
    <col min="8214" max="8214" width="5.28515625" style="21" customWidth="1"/>
    <col min="8215" max="8215" width="7.140625" style="21" customWidth="1"/>
    <col min="8216" max="8216" width="12" style="21" customWidth="1"/>
    <col min="8217" max="8217" width="14.28515625" style="21" customWidth="1"/>
    <col min="8218" max="8218" width="18" style="21" customWidth="1"/>
    <col min="8219" max="8446" width="9.140625" style="21"/>
    <col min="8447" max="8447" width="5.42578125" style="21" customWidth="1"/>
    <col min="8448" max="8448" width="49" style="21" customWidth="1"/>
    <col min="8449" max="8449" width="19.42578125" style="21" customWidth="1"/>
    <col min="8450" max="8450" width="11.28515625" style="21" customWidth="1"/>
    <col min="8451" max="8451" width="7.5703125" style="21" customWidth="1"/>
    <col min="8452" max="8452" width="9.28515625" style="21" customWidth="1"/>
    <col min="8453" max="8453" width="7.5703125" style="21" customWidth="1"/>
    <col min="8454" max="8454" width="10.7109375" style="21" customWidth="1"/>
    <col min="8455" max="8455" width="12.28515625" style="21" customWidth="1"/>
    <col min="8456" max="8456" width="9.28515625" style="21" customWidth="1"/>
    <col min="8457" max="8457" width="15.140625" style="21" customWidth="1"/>
    <col min="8458" max="8458" width="7.85546875" style="21" customWidth="1"/>
    <col min="8459" max="8459" width="10.5703125" style="21" customWidth="1"/>
    <col min="8460" max="8460" width="13.7109375" style="21" customWidth="1"/>
    <col min="8461" max="8461" width="23.42578125" style="21" customWidth="1"/>
    <col min="8462" max="8462" width="22.42578125" style="21" customWidth="1"/>
    <col min="8463" max="8463" width="12.85546875" style="21" customWidth="1"/>
    <col min="8464" max="8464" width="14.42578125" style="21" customWidth="1"/>
    <col min="8465" max="8465" width="15.140625" style="21" customWidth="1"/>
    <col min="8466" max="8466" width="10.5703125" style="21" bestFit="1" customWidth="1"/>
    <col min="8467" max="8467" width="6.140625" style="21" customWidth="1"/>
    <col min="8468" max="8468" width="6.7109375" style="21" customWidth="1"/>
    <col min="8469" max="8469" width="6.42578125" style="21" customWidth="1"/>
    <col min="8470" max="8470" width="5.28515625" style="21" customWidth="1"/>
    <col min="8471" max="8471" width="7.140625" style="21" customWidth="1"/>
    <col min="8472" max="8472" width="12" style="21" customWidth="1"/>
    <col min="8473" max="8473" width="14.28515625" style="21" customWidth="1"/>
    <col min="8474" max="8474" width="18" style="21" customWidth="1"/>
    <col min="8475" max="8702" width="9.140625" style="21"/>
    <col min="8703" max="8703" width="5.42578125" style="21" customWidth="1"/>
    <col min="8704" max="8704" width="49" style="21" customWidth="1"/>
    <col min="8705" max="8705" width="19.42578125" style="21" customWidth="1"/>
    <col min="8706" max="8706" width="11.28515625" style="21" customWidth="1"/>
    <col min="8707" max="8707" width="7.5703125" style="21" customWidth="1"/>
    <col min="8708" max="8708" width="9.28515625" style="21" customWidth="1"/>
    <col min="8709" max="8709" width="7.5703125" style="21" customWidth="1"/>
    <col min="8710" max="8710" width="10.7109375" style="21" customWidth="1"/>
    <col min="8711" max="8711" width="12.28515625" style="21" customWidth="1"/>
    <col min="8712" max="8712" width="9.28515625" style="21" customWidth="1"/>
    <col min="8713" max="8713" width="15.140625" style="21" customWidth="1"/>
    <col min="8714" max="8714" width="7.85546875" style="21" customWidth="1"/>
    <col min="8715" max="8715" width="10.5703125" style="21" customWidth="1"/>
    <col min="8716" max="8716" width="13.7109375" style="21" customWidth="1"/>
    <col min="8717" max="8717" width="23.42578125" style="21" customWidth="1"/>
    <col min="8718" max="8718" width="22.42578125" style="21" customWidth="1"/>
    <col min="8719" max="8719" width="12.85546875" style="21" customWidth="1"/>
    <col min="8720" max="8720" width="14.42578125" style="21" customWidth="1"/>
    <col min="8721" max="8721" width="15.140625" style="21" customWidth="1"/>
    <col min="8722" max="8722" width="10.5703125" style="21" bestFit="1" customWidth="1"/>
    <col min="8723" max="8723" width="6.140625" style="21" customWidth="1"/>
    <col min="8724" max="8724" width="6.7109375" style="21" customWidth="1"/>
    <col min="8725" max="8725" width="6.42578125" style="21" customWidth="1"/>
    <col min="8726" max="8726" width="5.28515625" style="21" customWidth="1"/>
    <col min="8727" max="8727" width="7.140625" style="21" customWidth="1"/>
    <col min="8728" max="8728" width="12" style="21" customWidth="1"/>
    <col min="8729" max="8729" width="14.28515625" style="21" customWidth="1"/>
    <col min="8730" max="8730" width="18" style="21" customWidth="1"/>
    <col min="8731" max="8958" width="9.140625" style="21"/>
    <col min="8959" max="8959" width="5.42578125" style="21" customWidth="1"/>
    <col min="8960" max="8960" width="49" style="21" customWidth="1"/>
    <col min="8961" max="8961" width="19.42578125" style="21" customWidth="1"/>
    <col min="8962" max="8962" width="11.28515625" style="21" customWidth="1"/>
    <col min="8963" max="8963" width="7.5703125" style="21" customWidth="1"/>
    <col min="8964" max="8964" width="9.28515625" style="21" customWidth="1"/>
    <col min="8965" max="8965" width="7.5703125" style="21" customWidth="1"/>
    <col min="8966" max="8966" width="10.7109375" style="21" customWidth="1"/>
    <col min="8967" max="8967" width="12.28515625" style="21" customWidth="1"/>
    <col min="8968" max="8968" width="9.28515625" style="21" customWidth="1"/>
    <col min="8969" max="8969" width="15.140625" style="21" customWidth="1"/>
    <col min="8970" max="8970" width="7.85546875" style="21" customWidth="1"/>
    <col min="8971" max="8971" width="10.5703125" style="21" customWidth="1"/>
    <col min="8972" max="8972" width="13.7109375" style="21" customWidth="1"/>
    <col min="8973" max="8973" width="23.42578125" style="21" customWidth="1"/>
    <col min="8974" max="8974" width="22.42578125" style="21" customWidth="1"/>
    <col min="8975" max="8975" width="12.85546875" style="21" customWidth="1"/>
    <col min="8976" max="8976" width="14.42578125" style="21" customWidth="1"/>
    <col min="8977" max="8977" width="15.140625" style="21" customWidth="1"/>
    <col min="8978" max="8978" width="10.5703125" style="21" bestFit="1" customWidth="1"/>
    <col min="8979" max="8979" width="6.140625" style="21" customWidth="1"/>
    <col min="8980" max="8980" width="6.7109375" style="21" customWidth="1"/>
    <col min="8981" max="8981" width="6.42578125" style="21" customWidth="1"/>
    <col min="8982" max="8982" width="5.28515625" style="21" customWidth="1"/>
    <col min="8983" max="8983" width="7.140625" style="21" customWidth="1"/>
    <col min="8984" max="8984" width="12" style="21" customWidth="1"/>
    <col min="8985" max="8985" width="14.28515625" style="21" customWidth="1"/>
    <col min="8986" max="8986" width="18" style="21" customWidth="1"/>
    <col min="8987" max="9214" width="9.140625" style="21"/>
    <col min="9215" max="9215" width="5.42578125" style="21" customWidth="1"/>
    <col min="9216" max="9216" width="49" style="21" customWidth="1"/>
    <col min="9217" max="9217" width="19.42578125" style="21" customWidth="1"/>
    <col min="9218" max="9218" width="11.28515625" style="21" customWidth="1"/>
    <col min="9219" max="9219" width="7.5703125" style="21" customWidth="1"/>
    <col min="9220" max="9220" width="9.28515625" style="21" customWidth="1"/>
    <col min="9221" max="9221" width="7.5703125" style="21" customWidth="1"/>
    <col min="9222" max="9222" width="10.7109375" style="21" customWidth="1"/>
    <col min="9223" max="9223" width="12.28515625" style="21" customWidth="1"/>
    <col min="9224" max="9224" width="9.28515625" style="21" customWidth="1"/>
    <col min="9225" max="9225" width="15.140625" style="21" customWidth="1"/>
    <col min="9226" max="9226" width="7.85546875" style="21" customWidth="1"/>
    <col min="9227" max="9227" width="10.5703125" style="21" customWidth="1"/>
    <col min="9228" max="9228" width="13.7109375" style="21" customWidth="1"/>
    <col min="9229" max="9229" width="23.42578125" style="21" customWidth="1"/>
    <col min="9230" max="9230" width="22.42578125" style="21" customWidth="1"/>
    <col min="9231" max="9231" width="12.85546875" style="21" customWidth="1"/>
    <col min="9232" max="9232" width="14.42578125" style="21" customWidth="1"/>
    <col min="9233" max="9233" width="15.140625" style="21" customWidth="1"/>
    <col min="9234" max="9234" width="10.5703125" style="21" bestFit="1" customWidth="1"/>
    <col min="9235" max="9235" width="6.140625" style="21" customWidth="1"/>
    <col min="9236" max="9236" width="6.7109375" style="21" customWidth="1"/>
    <col min="9237" max="9237" width="6.42578125" style="21" customWidth="1"/>
    <col min="9238" max="9238" width="5.28515625" style="21" customWidth="1"/>
    <col min="9239" max="9239" width="7.140625" style="21" customWidth="1"/>
    <col min="9240" max="9240" width="12" style="21" customWidth="1"/>
    <col min="9241" max="9241" width="14.28515625" style="21" customWidth="1"/>
    <col min="9242" max="9242" width="18" style="21" customWidth="1"/>
    <col min="9243" max="9470" width="9.140625" style="21"/>
    <col min="9471" max="9471" width="5.42578125" style="21" customWidth="1"/>
    <col min="9472" max="9472" width="49" style="21" customWidth="1"/>
    <col min="9473" max="9473" width="19.42578125" style="21" customWidth="1"/>
    <col min="9474" max="9474" width="11.28515625" style="21" customWidth="1"/>
    <col min="9475" max="9475" width="7.5703125" style="21" customWidth="1"/>
    <col min="9476" max="9476" width="9.28515625" style="21" customWidth="1"/>
    <col min="9477" max="9477" width="7.5703125" style="21" customWidth="1"/>
    <col min="9478" max="9478" width="10.7109375" style="21" customWidth="1"/>
    <col min="9479" max="9479" width="12.28515625" style="21" customWidth="1"/>
    <col min="9480" max="9480" width="9.28515625" style="21" customWidth="1"/>
    <col min="9481" max="9481" width="15.140625" style="21" customWidth="1"/>
    <col min="9482" max="9482" width="7.85546875" style="21" customWidth="1"/>
    <col min="9483" max="9483" width="10.5703125" style="21" customWidth="1"/>
    <col min="9484" max="9484" width="13.7109375" style="21" customWidth="1"/>
    <col min="9485" max="9485" width="23.42578125" style="21" customWidth="1"/>
    <col min="9486" max="9486" width="22.42578125" style="21" customWidth="1"/>
    <col min="9487" max="9487" width="12.85546875" style="21" customWidth="1"/>
    <col min="9488" max="9488" width="14.42578125" style="21" customWidth="1"/>
    <col min="9489" max="9489" width="15.140625" style="21" customWidth="1"/>
    <col min="9490" max="9490" width="10.5703125" style="21" bestFit="1" customWidth="1"/>
    <col min="9491" max="9491" width="6.140625" style="21" customWidth="1"/>
    <col min="9492" max="9492" width="6.7109375" style="21" customWidth="1"/>
    <col min="9493" max="9493" width="6.42578125" style="21" customWidth="1"/>
    <col min="9494" max="9494" width="5.28515625" style="21" customWidth="1"/>
    <col min="9495" max="9495" width="7.140625" style="21" customWidth="1"/>
    <col min="9496" max="9496" width="12" style="21" customWidth="1"/>
    <col min="9497" max="9497" width="14.28515625" style="21" customWidth="1"/>
    <col min="9498" max="9498" width="18" style="21" customWidth="1"/>
    <col min="9499" max="9726" width="9.140625" style="21"/>
    <col min="9727" max="9727" width="5.42578125" style="21" customWidth="1"/>
    <col min="9728" max="9728" width="49" style="21" customWidth="1"/>
    <col min="9729" max="9729" width="19.42578125" style="21" customWidth="1"/>
    <col min="9730" max="9730" width="11.28515625" style="21" customWidth="1"/>
    <col min="9731" max="9731" width="7.5703125" style="21" customWidth="1"/>
    <col min="9732" max="9732" width="9.28515625" style="21" customWidth="1"/>
    <col min="9733" max="9733" width="7.5703125" style="21" customWidth="1"/>
    <col min="9734" max="9734" width="10.7109375" style="21" customWidth="1"/>
    <col min="9735" max="9735" width="12.28515625" style="21" customWidth="1"/>
    <col min="9736" max="9736" width="9.28515625" style="21" customWidth="1"/>
    <col min="9737" max="9737" width="15.140625" style="21" customWidth="1"/>
    <col min="9738" max="9738" width="7.85546875" style="21" customWidth="1"/>
    <col min="9739" max="9739" width="10.5703125" style="21" customWidth="1"/>
    <col min="9740" max="9740" width="13.7109375" style="21" customWidth="1"/>
    <col min="9741" max="9741" width="23.42578125" style="21" customWidth="1"/>
    <col min="9742" max="9742" width="22.42578125" style="21" customWidth="1"/>
    <col min="9743" max="9743" width="12.85546875" style="21" customWidth="1"/>
    <col min="9744" max="9744" width="14.42578125" style="21" customWidth="1"/>
    <col min="9745" max="9745" width="15.140625" style="21" customWidth="1"/>
    <col min="9746" max="9746" width="10.5703125" style="21" bestFit="1" customWidth="1"/>
    <col min="9747" max="9747" width="6.140625" style="21" customWidth="1"/>
    <col min="9748" max="9748" width="6.7109375" style="21" customWidth="1"/>
    <col min="9749" max="9749" width="6.42578125" style="21" customWidth="1"/>
    <col min="9750" max="9750" width="5.28515625" style="21" customWidth="1"/>
    <col min="9751" max="9751" width="7.140625" style="21" customWidth="1"/>
    <col min="9752" max="9752" width="12" style="21" customWidth="1"/>
    <col min="9753" max="9753" width="14.28515625" style="21" customWidth="1"/>
    <col min="9754" max="9754" width="18" style="21" customWidth="1"/>
    <col min="9755" max="9982" width="9.140625" style="21"/>
    <col min="9983" max="9983" width="5.42578125" style="21" customWidth="1"/>
    <col min="9984" max="9984" width="49" style="21" customWidth="1"/>
    <col min="9985" max="9985" width="19.42578125" style="21" customWidth="1"/>
    <col min="9986" max="9986" width="11.28515625" style="21" customWidth="1"/>
    <col min="9987" max="9987" width="7.5703125" style="21" customWidth="1"/>
    <col min="9988" max="9988" width="9.28515625" style="21" customWidth="1"/>
    <col min="9989" max="9989" width="7.5703125" style="21" customWidth="1"/>
    <col min="9990" max="9990" width="10.7109375" style="21" customWidth="1"/>
    <col min="9991" max="9991" width="12.28515625" style="21" customWidth="1"/>
    <col min="9992" max="9992" width="9.28515625" style="21" customWidth="1"/>
    <col min="9993" max="9993" width="15.140625" style="21" customWidth="1"/>
    <col min="9994" max="9994" width="7.85546875" style="21" customWidth="1"/>
    <col min="9995" max="9995" width="10.5703125" style="21" customWidth="1"/>
    <col min="9996" max="9996" width="13.7109375" style="21" customWidth="1"/>
    <col min="9997" max="9997" width="23.42578125" style="21" customWidth="1"/>
    <col min="9998" max="9998" width="22.42578125" style="21" customWidth="1"/>
    <col min="9999" max="9999" width="12.85546875" style="21" customWidth="1"/>
    <col min="10000" max="10000" width="14.42578125" style="21" customWidth="1"/>
    <col min="10001" max="10001" width="15.140625" style="21" customWidth="1"/>
    <col min="10002" max="10002" width="10.5703125" style="21" bestFit="1" customWidth="1"/>
    <col min="10003" max="10003" width="6.140625" style="21" customWidth="1"/>
    <col min="10004" max="10004" width="6.7109375" style="21" customWidth="1"/>
    <col min="10005" max="10005" width="6.42578125" style="21" customWidth="1"/>
    <col min="10006" max="10006" width="5.28515625" style="21" customWidth="1"/>
    <col min="10007" max="10007" width="7.140625" style="21" customWidth="1"/>
    <col min="10008" max="10008" width="12" style="21" customWidth="1"/>
    <col min="10009" max="10009" width="14.28515625" style="21" customWidth="1"/>
    <col min="10010" max="10010" width="18" style="21" customWidth="1"/>
    <col min="10011" max="10238" width="9.140625" style="21"/>
    <col min="10239" max="10239" width="5.42578125" style="21" customWidth="1"/>
    <col min="10240" max="10240" width="49" style="21" customWidth="1"/>
    <col min="10241" max="10241" width="19.42578125" style="21" customWidth="1"/>
    <col min="10242" max="10242" width="11.28515625" style="21" customWidth="1"/>
    <col min="10243" max="10243" width="7.5703125" style="21" customWidth="1"/>
    <col min="10244" max="10244" width="9.28515625" style="21" customWidth="1"/>
    <col min="10245" max="10245" width="7.5703125" style="21" customWidth="1"/>
    <col min="10246" max="10246" width="10.7109375" style="21" customWidth="1"/>
    <col min="10247" max="10247" width="12.28515625" style="21" customWidth="1"/>
    <col min="10248" max="10248" width="9.28515625" style="21" customWidth="1"/>
    <col min="10249" max="10249" width="15.140625" style="21" customWidth="1"/>
    <col min="10250" max="10250" width="7.85546875" style="21" customWidth="1"/>
    <col min="10251" max="10251" width="10.5703125" style="21" customWidth="1"/>
    <col min="10252" max="10252" width="13.7109375" style="21" customWidth="1"/>
    <col min="10253" max="10253" width="23.42578125" style="21" customWidth="1"/>
    <col min="10254" max="10254" width="22.42578125" style="21" customWidth="1"/>
    <col min="10255" max="10255" width="12.85546875" style="21" customWidth="1"/>
    <col min="10256" max="10256" width="14.42578125" style="21" customWidth="1"/>
    <col min="10257" max="10257" width="15.140625" style="21" customWidth="1"/>
    <col min="10258" max="10258" width="10.5703125" style="21" bestFit="1" customWidth="1"/>
    <col min="10259" max="10259" width="6.140625" style="21" customWidth="1"/>
    <col min="10260" max="10260" width="6.7109375" style="21" customWidth="1"/>
    <col min="10261" max="10261" width="6.42578125" style="21" customWidth="1"/>
    <col min="10262" max="10262" width="5.28515625" style="21" customWidth="1"/>
    <col min="10263" max="10263" width="7.140625" style="21" customWidth="1"/>
    <col min="10264" max="10264" width="12" style="21" customWidth="1"/>
    <col min="10265" max="10265" width="14.28515625" style="21" customWidth="1"/>
    <col min="10266" max="10266" width="18" style="21" customWidth="1"/>
    <col min="10267" max="10494" width="9.140625" style="21"/>
    <col min="10495" max="10495" width="5.42578125" style="21" customWidth="1"/>
    <col min="10496" max="10496" width="49" style="21" customWidth="1"/>
    <col min="10497" max="10497" width="19.42578125" style="21" customWidth="1"/>
    <col min="10498" max="10498" width="11.28515625" style="21" customWidth="1"/>
    <col min="10499" max="10499" width="7.5703125" style="21" customWidth="1"/>
    <col min="10500" max="10500" width="9.28515625" style="21" customWidth="1"/>
    <col min="10501" max="10501" width="7.5703125" style="21" customWidth="1"/>
    <col min="10502" max="10502" width="10.7109375" style="21" customWidth="1"/>
    <col min="10503" max="10503" width="12.28515625" style="21" customWidth="1"/>
    <col min="10504" max="10504" width="9.28515625" style="21" customWidth="1"/>
    <col min="10505" max="10505" width="15.140625" style="21" customWidth="1"/>
    <col min="10506" max="10506" width="7.85546875" style="21" customWidth="1"/>
    <col min="10507" max="10507" width="10.5703125" style="21" customWidth="1"/>
    <col min="10508" max="10508" width="13.7109375" style="21" customWidth="1"/>
    <col min="10509" max="10509" width="23.42578125" style="21" customWidth="1"/>
    <col min="10510" max="10510" width="22.42578125" style="21" customWidth="1"/>
    <col min="10511" max="10511" width="12.85546875" style="21" customWidth="1"/>
    <col min="10512" max="10512" width="14.42578125" style="21" customWidth="1"/>
    <col min="10513" max="10513" width="15.140625" style="21" customWidth="1"/>
    <col min="10514" max="10514" width="10.5703125" style="21" bestFit="1" customWidth="1"/>
    <col min="10515" max="10515" width="6.140625" style="21" customWidth="1"/>
    <col min="10516" max="10516" width="6.7109375" style="21" customWidth="1"/>
    <col min="10517" max="10517" width="6.42578125" style="21" customWidth="1"/>
    <col min="10518" max="10518" width="5.28515625" style="21" customWidth="1"/>
    <col min="10519" max="10519" width="7.140625" style="21" customWidth="1"/>
    <col min="10520" max="10520" width="12" style="21" customWidth="1"/>
    <col min="10521" max="10521" width="14.28515625" style="21" customWidth="1"/>
    <col min="10522" max="10522" width="18" style="21" customWidth="1"/>
    <col min="10523" max="10750" width="9.140625" style="21"/>
    <col min="10751" max="10751" width="5.42578125" style="21" customWidth="1"/>
    <col min="10752" max="10752" width="49" style="21" customWidth="1"/>
    <col min="10753" max="10753" width="19.42578125" style="21" customWidth="1"/>
    <col min="10754" max="10754" width="11.28515625" style="21" customWidth="1"/>
    <col min="10755" max="10755" width="7.5703125" style="21" customWidth="1"/>
    <col min="10756" max="10756" width="9.28515625" style="21" customWidth="1"/>
    <col min="10757" max="10757" width="7.5703125" style="21" customWidth="1"/>
    <col min="10758" max="10758" width="10.7109375" style="21" customWidth="1"/>
    <col min="10759" max="10759" width="12.28515625" style="21" customWidth="1"/>
    <col min="10760" max="10760" width="9.28515625" style="21" customWidth="1"/>
    <col min="10761" max="10761" width="15.140625" style="21" customWidth="1"/>
    <col min="10762" max="10762" width="7.85546875" style="21" customWidth="1"/>
    <col min="10763" max="10763" width="10.5703125" style="21" customWidth="1"/>
    <col min="10764" max="10764" width="13.7109375" style="21" customWidth="1"/>
    <col min="10765" max="10765" width="23.42578125" style="21" customWidth="1"/>
    <col min="10766" max="10766" width="22.42578125" style="21" customWidth="1"/>
    <col min="10767" max="10767" width="12.85546875" style="21" customWidth="1"/>
    <col min="10768" max="10768" width="14.42578125" style="21" customWidth="1"/>
    <col min="10769" max="10769" width="15.140625" style="21" customWidth="1"/>
    <col min="10770" max="10770" width="10.5703125" style="21" bestFit="1" customWidth="1"/>
    <col min="10771" max="10771" width="6.140625" style="21" customWidth="1"/>
    <col min="10772" max="10772" width="6.7109375" style="21" customWidth="1"/>
    <col min="10773" max="10773" width="6.42578125" style="21" customWidth="1"/>
    <col min="10774" max="10774" width="5.28515625" style="21" customWidth="1"/>
    <col min="10775" max="10775" width="7.140625" style="21" customWidth="1"/>
    <col min="10776" max="10776" width="12" style="21" customWidth="1"/>
    <col min="10777" max="10777" width="14.28515625" style="21" customWidth="1"/>
    <col min="10778" max="10778" width="18" style="21" customWidth="1"/>
    <col min="10779" max="11006" width="9.140625" style="21"/>
    <col min="11007" max="11007" width="5.42578125" style="21" customWidth="1"/>
    <col min="11008" max="11008" width="49" style="21" customWidth="1"/>
    <col min="11009" max="11009" width="19.42578125" style="21" customWidth="1"/>
    <col min="11010" max="11010" width="11.28515625" style="21" customWidth="1"/>
    <col min="11011" max="11011" width="7.5703125" style="21" customWidth="1"/>
    <col min="11012" max="11012" width="9.28515625" style="21" customWidth="1"/>
    <col min="11013" max="11013" width="7.5703125" style="21" customWidth="1"/>
    <col min="11014" max="11014" width="10.7109375" style="21" customWidth="1"/>
    <col min="11015" max="11015" width="12.28515625" style="21" customWidth="1"/>
    <col min="11016" max="11016" width="9.28515625" style="21" customWidth="1"/>
    <col min="11017" max="11017" width="15.140625" style="21" customWidth="1"/>
    <col min="11018" max="11018" width="7.85546875" style="21" customWidth="1"/>
    <col min="11019" max="11019" width="10.5703125" style="21" customWidth="1"/>
    <col min="11020" max="11020" width="13.7109375" style="21" customWidth="1"/>
    <col min="11021" max="11021" width="23.42578125" style="21" customWidth="1"/>
    <col min="11022" max="11022" width="22.42578125" style="21" customWidth="1"/>
    <col min="11023" max="11023" width="12.85546875" style="21" customWidth="1"/>
    <col min="11024" max="11024" width="14.42578125" style="21" customWidth="1"/>
    <col min="11025" max="11025" width="15.140625" style="21" customWidth="1"/>
    <col min="11026" max="11026" width="10.5703125" style="21" bestFit="1" customWidth="1"/>
    <col min="11027" max="11027" width="6.140625" style="21" customWidth="1"/>
    <col min="11028" max="11028" width="6.7109375" style="21" customWidth="1"/>
    <col min="11029" max="11029" width="6.42578125" style="21" customWidth="1"/>
    <col min="11030" max="11030" width="5.28515625" style="21" customWidth="1"/>
    <col min="11031" max="11031" width="7.140625" style="21" customWidth="1"/>
    <col min="11032" max="11032" width="12" style="21" customWidth="1"/>
    <col min="11033" max="11033" width="14.28515625" style="21" customWidth="1"/>
    <col min="11034" max="11034" width="18" style="21" customWidth="1"/>
    <col min="11035" max="11262" width="9.140625" style="21"/>
    <col min="11263" max="11263" width="5.42578125" style="21" customWidth="1"/>
    <col min="11264" max="11264" width="49" style="21" customWidth="1"/>
    <col min="11265" max="11265" width="19.42578125" style="21" customWidth="1"/>
    <col min="11266" max="11266" width="11.28515625" style="21" customWidth="1"/>
    <col min="11267" max="11267" width="7.5703125" style="21" customWidth="1"/>
    <col min="11268" max="11268" width="9.28515625" style="21" customWidth="1"/>
    <col min="11269" max="11269" width="7.5703125" style="21" customWidth="1"/>
    <col min="11270" max="11270" width="10.7109375" style="21" customWidth="1"/>
    <col min="11271" max="11271" width="12.28515625" style="21" customWidth="1"/>
    <col min="11272" max="11272" width="9.28515625" style="21" customWidth="1"/>
    <col min="11273" max="11273" width="15.140625" style="21" customWidth="1"/>
    <col min="11274" max="11274" width="7.85546875" style="21" customWidth="1"/>
    <col min="11275" max="11275" width="10.5703125" style="21" customWidth="1"/>
    <col min="11276" max="11276" width="13.7109375" style="21" customWidth="1"/>
    <col min="11277" max="11277" width="23.42578125" style="21" customWidth="1"/>
    <col min="11278" max="11278" width="22.42578125" style="21" customWidth="1"/>
    <col min="11279" max="11279" width="12.85546875" style="21" customWidth="1"/>
    <col min="11280" max="11280" width="14.42578125" style="21" customWidth="1"/>
    <col min="11281" max="11281" width="15.140625" style="21" customWidth="1"/>
    <col min="11282" max="11282" width="10.5703125" style="21" bestFit="1" customWidth="1"/>
    <col min="11283" max="11283" width="6.140625" style="21" customWidth="1"/>
    <col min="11284" max="11284" width="6.7109375" style="21" customWidth="1"/>
    <col min="11285" max="11285" width="6.42578125" style="21" customWidth="1"/>
    <col min="11286" max="11286" width="5.28515625" style="21" customWidth="1"/>
    <col min="11287" max="11287" width="7.140625" style="21" customWidth="1"/>
    <col min="11288" max="11288" width="12" style="21" customWidth="1"/>
    <col min="11289" max="11289" width="14.28515625" style="21" customWidth="1"/>
    <col min="11290" max="11290" width="18" style="21" customWidth="1"/>
    <col min="11291" max="11518" width="9.140625" style="21"/>
    <col min="11519" max="11519" width="5.42578125" style="21" customWidth="1"/>
    <col min="11520" max="11520" width="49" style="21" customWidth="1"/>
    <col min="11521" max="11521" width="19.42578125" style="21" customWidth="1"/>
    <col min="11522" max="11522" width="11.28515625" style="21" customWidth="1"/>
    <col min="11523" max="11523" width="7.5703125" style="21" customWidth="1"/>
    <col min="11524" max="11524" width="9.28515625" style="21" customWidth="1"/>
    <col min="11525" max="11525" width="7.5703125" style="21" customWidth="1"/>
    <col min="11526" max="11526" width="10.7109375" style="21" customWidth="1"/>
    <col min="11527" max="11527" width="12.28515625" style="21" customWidth="1"/>
    <col min="11528" max="11528" width="9.28515625" style="21" customWidth="1"/>
    <col min="11529" max="11529" width="15.140625" style="21" customWidth="1"/>
    <col min="11530" max="11530" width="7.85546875" style="21" customWidth="1"/>
    <col min="11531" max="11531" width="10.5703125" style="21" customWidth="1"/>
    <col min="11532" max="11532" width="13.7109375" style="21" customWidth="1"/>
    <col min="11533" max="11533" width="23.42578125" style="21" customWidth="1"/>
    <col min="11534" max="11534" width="22.42578125" style="21" customWidth="1"/>
    <col min="11535" max="11535" width="12.85546875" style="21" customWidth="1"/>
    <col min="11536" max="11536" width="14.42578125" style="21" customWidth="1"/>
    <col min="11537" max="11537" width="15.140625" style="21" customWidth="1"/>
    <col min="11538" max="11538" width="10.5703125" style="21" bestFit="1" customWidth="1"/>
    <col min="11539" max="11539" width="6.140625" style="21" customWidth="1"/>
    <col min="11540" max="11540" width="6.7109375" style="21" customWidth="1"/>
    <col min="11541" max="11541" width="6.42578125" style="21" customWidth="1"/>
    <col min="11542" max="11542" width="5.28515625" style="21" customWidth="1"/>
    <col min="11543" max="11543" width="7.140625" style="21" customWidth="1"/>
    <col min="11544" max="11544" width="12" style="21" customWidth="1"/>
    <col min="11545" max="11545" width="14.28515625" style="21" customWidth="1"/>
    <col min="11546" max="11546" width="18" style="21" customWidth="1"/>
    <col min="11547" max="11774" width="9.140625" style="21"/>
    <col min="11775" max="11775" width="5.42578125" style="21" customWidth="1"/>
    <col min="11776" max="11776" width="49" style="21" customWidth="1"/>
    <col min="11777" max="11777" width="19.42578125" style="21" customWidth="1"/>
    <col min="11778" max="11778" width="11.28515625" style="21" customWidth="1"/>
    <col min="11779" max="11779" width="7.5703125" style="21" customWidth="1"/>
    <col min="11780" max="11780" width="9.28515625" style="21" customWidth="1"/>
    <col min="11781" max="11781" width="7.5703125" style="21" customWidth="1"/>
    <col min="11782" max="11782" width="10.7109375" style="21" customWidth="1"/>
    <col min="11783" max="11783" width="12.28515625" style="21" customWidth="1"/>
    <col min="11784" max="11784" width="9.28515625" style="21" customWidth="1"/>
    <col min="11785" max="11785" width="15.140625" style="21" customWidth="1"/>
    <col min="11786" max="11786" width="7.85546875" style="21" customWidth="1"/>
    <col min="11787" max="11787" width="10.5703125" style="21" customWidth="1"/>
    <col min="11788" max="11788" width="13.7109375" style="21" customWidth="1"/>
    <col min="11789" max="11789" width="23.42578125" style="21" customWidth="1"/>
    <col min="11790" max="11790" width="22.42578125" style="21" customWidth="1"/>
    <col min="11791" max="11791" width="12.85546875" style="21" customWidth="1"/>
    <col min="11792" max="11792" width="14.42578125" style="21" customWidth="1"/>
    <col min="11793" max="11793" width="15.140625" style="21" customWidth="1"/>
    <col min="11794" max="11794" width="10.5703125" style="21" bestFit="1" customWidth="1"/>
    <col min="11795" max="11795" width="6.140625" style="21" customWidth="1"/>
    <col min="11796" max="11796" width="6.7109375" style="21" customWidth="1"/>
    <col min="11797" max="11797" width="6.42578125" style="21" customWidth="1"/>
    <col min="11798" max="11798" width="5.28515625" style="21" customWidth="1"/>
    <col min="11799" max="11799" width="7.140625" style="21" customWidth="1"/>
    <col min="11800" max="11800" width="12" style="21" customWidth="1"/>
    <col min="11801" max="11801" width="14.28515625" style="21" customWidth="1"/>
    <col min="11802" max="11802" width="18" style="21" customWidth="1"/>
    <col min="11803" max="12030" width="9.140625" style="21"/>
    <col min="12031" max="12031" width="5.42578125" style="21" customWidth="1"/>
    <col min="12032" max="12032" width="49" style="21" customWidth="1"/>
    <col min="12033" max="12033" width="19.42578125" style="21" customWidth="1"/>
    <col min="12034" max="12034" width="11.28515625" style="21" customWidth="1"/>
    <col min="12035" max="12035" width="7.5703125" style="21" customWidth="1"/>
    <col min="12036" max="12036" width="9.28515625" style="21" customWidth="1"/>
    <col min="12037" max="12037" width="7.5703125" style="21" customWidth="1"/>
    <col min="12038" max="12038" width="10.7109375" style="21" customWidth="1"/>
    <col min="12039" max="12039" width="12.28515625" style="21" customWidth="1"/>
    <col min="12040" max="12040" width="9.28515625" style="21" customWidth="1"/>
    <col min="12041" max="12041" width="15.140625" style="21" customWidth="1"/>
    <col min="12042" max="12042" width="7.85546875" style="21" customWidth="1"/>
    <col min="12043" max="12043" width="10.5703125" style="21" customWidth="1"/>
    <col min="12044" max="12044" width="13.7109375" style="21" customWidth="1"/>
    <col min="12045" max="12045" width="23.42578125" style="21" customWidth="1"/>
    <col min="12046" max="12046" width="22.42578125" style="21" customWidth="1"/>
    <col min="12047" max="12047" width="12.85546875" style="21" customWidth="1"/>
    <col min="12048" max="12048" width="14.42578125" style="21" customWidth="1"/>
    <col min="12049" max="12049" width="15.140625" style="21" customWidth="1"/>
    <col min="12050" max="12050" width="10.5703125" style="21" bestFit="1" customWidth="1"/>
    <col min="12051" max="12051" width="6.140625" style="21" customWidth="1"/>
    <col min="12052" max="12052" width="6.7109375" style="21" customWidth="1"/>
    <col min="12053" max="12053" width="6.42578125" style="21" customWidth="1"/>
    <col min="12054" max="12054" width="5.28515625" style="21" customWidth="1"/>
    <col min="12055" max="12055" width="7.140625" style="21" customWidth="1"/>
    <col min="12056" max="12056" width="12" style="21" customWidth="1"/>
    <col min="12057" max="12057" width="14.28515625" style="21" customWidth="1"/>
    <col min="12058" max="12058" width="18" style="21" customWidth="1"/>
    <col min="12059" max="12286" width="9.140625" style="21"/>
    <col min="12287" max="12287" width="5.42578125" style="21" customWidth="1"/>
    <col min="12288" max="12288" width="49" style="21" customWidth="1"/>
    <col min="12289" max="12289" width="19.42578125" style="21" customWidth="1"/>
    <col min="12290" max="12290" width="11.28515625" style="21" customWidth="1"/>
    <col min="12291" max="12291" width="7.5703125" style="21" customWidth="1"/>
    <col min="12292" max="12292" width="9.28515625" style="21" customWidth="1"/>
    <col min="12293" max="12293" width="7.5703125" style="21" customWidth="1"/>
    <col min="12294" max="12294" width="10.7109375" style="21" customWidth="1"/>
    <col min="12295" max="12295" width="12.28515625" style="21" customWidth="1"/>
    <col min="12296" max="12296" width="9.28515625" style="21" customWidth="1"/>
    <col min="12297" max="12297" width="15.140625" style="21" customWidth="1"/>
    <col min="12298" max="12298" width="7.85546875" style="21" customWidth="1"/>
    <col min="12299" max="12299" width="10.5703125" style="21" customWidth="1"/>
    <col min="12300" max="12300" width="13.7109375" style="21" customWidth="1"/>
    <col min="12301" max="12301" width="23.42578125" style="21" customWidth="1"/>
    <col min="12302" max="12302" width="22.42578125" style="21" customWidth="1"/>
    <col min="12303" max="12303" width="12.85546875" style="21" customWidth="1"/>
    <col min="12304" max="12304" width="14.42578125" style="21" customWidth="1"/>
    <col min="12305" max="12305" width="15.140625" style="21" customWidth="1"/>
    <col min="12306" max="12306" width="10.5703125" style="21" bestFit="1" customWidth="1"/>
    <col min="12307" max="12307" width="6.140625" style="21" customWidth="1"/>
    <col min="12308" max="12308" width="6.7109375" style="21" customWidth="1"/>
    <col min="12309" max="12309" width="6.42578125" style="21" customWidth="1"/>
    <col min="12310" max="12310" width="5.28515625" style="21" customWidth="1"/>
    <col min="12311" max="12311" width="7.140625" style="21" customWidth="1"/>
    <col min="12312" max="12312" width="12" style="21" customWidth="1"/>
    <col min="12313" max="12313" width="14.28515625" style="21" customWidth="1"/>
    <col min="12314" max="12314" width="18" style="21" customWidth="1"/>
    <col min="12315" max="12542" width="9.140625" style="21"/>
    <col min="12543" max="12543" width="5.42578125" style="21" customWidth="1"/>
    <col min="12544" max="12544" width="49" style="21" customWidth="1"/>
    <col min="12545" max="12545" width="19.42578125" style="21" customWidth="1"/>
    <col min="12546" max="12546" width="11.28515625" style="21" customWidth="1"/>
    <col min="12547" max="12547" width="7.5703125" style="21" customWidth="1"/>
    <col min="12548" max="12548" width="9.28515625" style="21" customWidth="1"/>
    <col min="12549" max="12549" width="7.5703125" style="21" customWidth="1"/>
    <col min="12550" max="12550" width="10.7109375" style="21" customWidth="1"/>
    <col min="12551" max="12551" width="12.28515625" style="21" customWidth="1"/>
    <col min="12552" max="12552" width="9.28515625" style="21" customWidth="1"/>
    <col min="12553" max="12553" width="15.140625" style="21" customWidth="1"/>
    <col min="12554" max="12554" width="7.85546875" style="21" customWidth="1"/>
    <col min="12555" max="12555" width="10.5703125" style="21" customWidth="1"/>
    <col min="12556" max="12556" width="13.7109375" style="21" customWidth="1"/>
    <col min="12557" max="12557" width="23.42578125" style="21" customWidth="1"/>
    <col min="12558" max="12558" width="22.42578125" style="21" customWidth="1"/>
    <col min="12559" max="12559" width="12.85546875" style="21" customWidth="1"/>
    <col min="12560" max="12560" width="14.42578125" style="21" customWidth="1"/>
    <col min="12561" max="12561" width="15.140625" style="21" customWidth="1"/>
    <col min="12562" max="12562" width="10.5703125" style="21" bestFit="1" customWidth="1"/>
    <col min="12563" max="12563" width="6.140625" style="21" customWidth="1"/>
    <col min="12564" max="12564" width="6.7109375" style="21" customWidth="1"/>
    <col min="12565" max="12565" width="6.42578125" style="21" customWidth="1"/>
    <col min="12566" max="12566" width="5.28515625" style="21" customWidth="1"/>
    <col min="12567" max="12567" width="7.140625" style="21" customWidth="1"/>
    <col min="12568" max="12568" width="12" style="21" customWidth="1"/>
    <col min="12569" max="12569" width="14.28515625" style="21" customWidth="1"/>
    <col min="12570" max="12570" width="18" style="21" customWidth="1"/>
    <col min="12571" max="12798" width="9.140625" style="21"/>
    <col min="12799" max="12799" width="5.42578125" style="21" customWidth="1"/>
    <col min="12800" max="12800" width="49" style="21" customWidth="1"/>
    <col min="12801" max="12801" width="19.42578125" style="21" customWidth="1"/>
    <col min="12802" max="12802" width="11.28515625" style="21" customWidth="1"/>
    <col min="12803" max="12803" width="7.5703125" style="21" customWidth="1"/>
    <col min="12804" max="12804" width="9.28515625" style="21" customWidth="1"/>
    <col min="12805" max="12805" width="7.5703125" style="21" customWidth="1"/>
    <col min="12806" max="12806" width="10.7109375" style="21" customWidth="1"/>
    <col min="12807" max="12807" width="12.28515625" style="21" customWidth="1"/>
    <col min="12808" max="12808" width="9.28515625" style="21" customWidth="1"/>
    <col min="12809" max="12809" width="15.140625" style="21" customWidth="1"/>
    <col min="12810" max="12810" width="7.85546875" style="21" customWidth="1"/>
    <col min="12811" max="12811" width="10.5703125" style="21" customWidth="1"/>
    <col min="12812" max="12812" width="13.7109375" style="21" customWidth="1"/>
    <col min="12813" max="12813" width="23.42578125" style="21" customWidth="1"/>
    <col min="12814" max="12814" width="22.42578125" style="21" customWidth="1"/>
    <col min="12815" max="12815" width="12.85546875" style="21" customWidth="1"/>
    <col min="12816" max="12816" width="14.42578125" style="21" customWidth="1"/>
    <col min="12817" max="12817" width="15.140625" style="21" customWidth="1"/>
    <col min="12818" max="12818" width="10.5703125" style="21" bestFit="1" customWidth="1"/>
    <col min="12819" max="12819" width="6.140625" style="21" customWidth="1"/>
    <col min="12820" max="12820" width="6.7109375" style="21" customWidth="1"/>
    <col min="12821" max="12821" width="6.42578125" style="21" customWidth="1"/>
    <col min="12822" max="12822" width="5.28515625" style="21" customWidth="1"/>
    <col min="12823" max="12823" width="7.140625" style="21" customWidth="1"/>
    <col min="12824" max="12824" width="12" style="21" customWidth="1"/>
    <col min="12825" max="12825" width="14.28515625" style="21" customWidth="1"/>
    <col min="12826" max="12826" width="18" style="21" customWidth="1"/>
    <col min="12827" max="13054" width="9.140625" style="21"/>
    <col min="13055" max="13055" width="5.42578125" style="21" customWidth="1"/>
    <col min="13056" max="13056" width="49" style="21" customWidth="1"/>
    <col min="13057" max="13057" width="19.42578125" style="21" customWidth="1"/>
    <col min="13058" max="13058" width="11.28515625" style="21" customWidth="1"/>
    <col min="13059" max="13059" width="7.5703125" style="21" customWidth="1"/>
    <col min="13060" max="13060" width="9.28515625" style="21" customWidth="1"/>
    <col min="13061" max="13061" width="7.5703125" style="21" customWidth="1"/>
    <col min="13062" max="13062" width="10.7109375" style="21" customWidth="1"/>
    <col min="13063" max="13063" width="12.28515625" style="21" customWidth="1"/>
    <col min="13064" max="13064" width="9.28515625" style="21" customWidth="1"/>
    <col min="13065" max="13065" width="15.140625" style="21" customWidth="1"/>
    <col min="13066" max="13066" width="7.85546875" style="21" customWidth="1"/>
    <col min="13067" max="13067" width="10.5703125" style="21" customWidth="1"/>
    <col min="13068" max="13068" width="13.7109375" style="21" customWidth="1"/>
    <col min="13069" max="13069" width="23.42578125" style="21" customWidth="1"/>
    <col min="13070" max="13070" width="22.42578125" style="21" customWidth="1"/>
    <col min="13071" max="13071" width="12.85546875" style="21" customWidth="1"/>
    <col min="13072" max="13072" width="14.42578125" style="21" customWidth="1"/>
    <col min="13073" max="13073" width="15.140625" style="21" customWidth="1"/>
    <col min="13074" max="13074" width="10.5703125" style="21" bestFit="1" customWidth="1"/>
    <col min="13075" max="13075" width="6.140625" style="21" customWidth="1"/>
    <col min="13076" max="13076" width="6.7109375" style="21" customWidth="1"/>
    <col min="13077" max="13077" width="6.42578125" style="21" customWidth="1"/>
    <col min="13078" max="13078" width="5.28515625" style="21" customWidth="1"/>
    <col min="13079" max="13079" width="7.140625" style="21" customWidth="1"/>
    <col min="13080" max="13080" width="12" style="21" customWidth="1"/>
    <col min="13081" max="13081" width="14.28515625" style="21" customWidth="1"/>
    <col min="13082" max="13082" width="18" style="21" customWidth="1"/>
    <col min="13083" max="13310" width="9.140625" style="21"/>
    <col min="13311" max="13311" width="5.42578125" style="21" customWidth="1"/>
    <col min="13312" max="13312" width="49" style="21" customWidth="1"/>
    <col min="13313" max="13313" width="19.42578125" style="21" customWidth="1"/>
    <col min="13314" max="13314" width="11.28515625" style="21" customWidth="1"/>
    <col min="13315" max="13315" width="7.5703125" style="21" customWidth="1"/>
    <col min="13316" max="13316" width="9.28515625" style="21" customWidth="1"/>
    <col min="13317" max="13317" width="7.5703125" style="21" customWidth="1"/>
    <col min="13318" max="13318" width="10.7109375" style="21" customWidth="1"/>
    <col min="13319" max="13319" width="12.28515625" style="21" customWidth="1"/>
    <col min="13320" max="13320" width="9.28515625" style="21" customWidth="1"/>
    <col min="13321" max="13321" width="15.140625" style="21" customWidth="1"/>
    <col min="13322" max="13322" width="7.85546875" style="21" customWidth="1"/>
    <col min="13323" max="13323" width="10.5703125" style="21" customWidth="1"/>
    <col min="13324" max="13324" width="13.7109375" style="21" customWidth="1"/>
    <col min="13325" max="13325" width="23.42578125" style="21" customWidth="1"/>
    <col min="13326" max="13326" width="22.42578125" style="21" customWidth="1"/>
    <col min="13327" max="13327" width="12.85546875" style="21" customWidth="1"/>
    <col min="13328" max="13328" width="14.42578125" style="21" customWidth="1"/>
    <col min="13329" max="13329" width="15.140625" style="21" customWidth="1"/>
    <col min="13330" max="13330" width="10.5703125" style="21" bestFit="1" customWidth="1"/>
    <col min="13331" max="13331" width="6.140625" style="21" customWidth="1"/>
    <col min="13332" max="13332" width="6.7109375" style="21" customWidth="1"/>
    <col min="13333" max="13333" width="6.42578125" style="21" customWidth="1"/>
    <col min="13334" max="13334" width="5.28515625" style="21" customWidth="1"/>
    <col min="13335" max="13335" width="7.140625" style="21" customWidth="1"/>
    <col min="13336" max="13336" width="12" style="21" customWidth="1"/>
    <col min="13337" max="13337" width="14.28515625" style="21" customWidth="1"/>
    <col min="13338" max="13338" width="18" style="21" customWidth="1"/>
    <col min="13339" max="13566" width="9.140625" style="21"/>
    <col min="13567" max="13567" width="5.42578125" style="21" customWidth="1"/>
    <col min="13568" max="13568" width="49" style="21" customWidth="1"/>
    <col min="13569" max="13569" width="19.42578125" style="21" customWidth="1"/>
    <col min="13570" max="13570" width="11.28515625" style="21" customWidth="1"/>
    <col min="13571" max="13571" width="7.5703125" style="21" customWidth="1"/>
    <col min="13572" max="13572" width="9.28515625" style="21" customWidth="1"/>
    <col min="13573" max="13573" width="7.5703125" style="21" customWidth="1"/>
    <col min="13574" max="13574" width="10.7109375" style="21" customWidth="1"/>
    <col min="13575" max="13575" width="12.28515625" style="21" customWidth="1"/>
    <col min="13576" max="13576" width="9.28515625" style="21" customWidth="1"/>
    <col min="13577" max="13577" width="15.140625" style="21" customWidth="1"/>
    <col min="13578" max="13578" width="7.85546875" style="21" customWidth="1"/>
    <col min="13579" max="13579" width="10.5703125" style="21" customWidth="1"/>
    <col min="13580" max="13580" width="13.7109375" style="21" customWidth="1"/>
    <col min="13581" max="13581" width="23.42578125" style="21" customWidth="1"/>
    <col min="13582" max="13582" width="22.42578125" style="21" customWidth="1"/>
    <col min="13583" max="13583" width="12.85546875" style="21" customWidth="1"/>
    <col min="13584" max="13584" width="14.42578125" style="21" customWidth="1"/>
    <col min="13585" max="13585" width="15.140625" style="21" customWidth="1"/>
    <col min="13586" max="13586" width="10.5703125" style="21" bestFit="1" customWidth="1"/>
    <col min="13587" max="13587" width="6.140625" style="21" customWidth="1"/>
    <col min="13588" max="13588" width="6.7109375" style="21" customWidth="1"/>
    <col min="13589" max="13589" width="6.42578125" style="21" customWidth="1"/>
    <col min="13590" max="13590" width="5.28515625" style="21" customWidth="1"/>
    <col min="13591" max="13591" width="7.140625" style="21" customWidth="1"/>
    <col min="13592" max="13592" width="12" style="21" customWidth="1"/>
    <col min="13593" max="13593" width="14.28515625" style="21" customWidth="1"/>
    <col min="13594" max="13594" width="18" style="21" customWidth="1"/>
    <col min="13595" max="13822" width="9.140625" style="21"/>
    <col min="13823" max="13823" width="5.42578125" style="21" customWidth="1"/>
    <col min="13824" max="13824" width="49" style="21" customWidth="1"/>
    <col min="13825" max="13825" width="19.42578125" style="21" customWidth="1"/>
    <col min="13826" max="13826" width="11.28515625" style="21" customWidth="1"/>
    <col min="13827" max="13827" width="7.5703125" style="21" customWidth="1"/>
    <col min="13828" max="13828" width="9.28515625" style="21" customWidth="1"/>
    <col min="13829" max="13829" width="7.5703125" style="21" customWidth="1"/>
    <col min="13830" max="13830" width="10.7109375" style="21" customWidth="1"/>
    <col min="13831" max="13831" width="12.28515625" style="21" customWidth="1"/>
    <col min="13832" max="13832" width="9.28515625" style="21" customWidth="1"/>
    <col min="13833" max="13833" width="15.140625" style="21" customWidth="1"/>
    <col min="13834" max="13834" width="7.85546875" style="21" customWidth="1"/>
    <col min="13835" max="13835" width="10.5703125" style="21" customWidth="1"/>
    <col min="13836" max="13836" width="13.7109375" style="21" customWidth="1"/>
    <col min="13837" max="13837" width="23.42578125" style="21" customWidth="1"/>
    <col min="13838" max="13838" width="22.42578125" style="21" customWidth="1"/>
    <col min="13839" max="13839" width="12.85546875" style="21" customWidth="1"/>
    <col min="13840" max="13840" width="14.42578125" style="21" customWidth="1"/>
    <col min="13841" max="13841" width="15.140625" style="21" customWidth="1"/>
    <col min="13842" max="13842" width="10.5703125" style="21" bestFit="1" customWidth="1"/>
    <col min="13843" max="13843" width="6.140625" style="21" customWidth="1"/>
    <col min="13844" max="13844" width="6.7109375" style="21" customWidth="1"/>
    <col min="13845" max="13845" width="6.42578125" style="21" customWidth="1"/>
    <col min="13846" max="13846" width="5.28515625" style="21" customWidth="1"/>
    <col min="13847" max="13847" width="7.140625" style="21" customWidth="1"/>
    <col min="13848" max="13848" width="12" style="21" customWidth="1"/>
    <col min="13849" max="13849" width="14.28515625" style="21" customWidth="1"/>
    <col min="13850" max="13850" width="18" style="21" customWidth="1"/>
    <col min="13851" max="14078" width="9.140625" style="21"/>
    <col min="14079" max="14079" width="5.42578125" style="21" customWidth="1"/>
    <col min="14080" max="14080" width="49" style="21" customWidth="1"/>
    <col min="14081" max="14081" width="19.42578125" style="21" customWidth="1"/>
    <col min="14082" max="14082" width="11.28515625" style="21" customWidth="1"/>
    <col min="14083" max="14083" width="7.5703125" style="21" customWidth="1"/>
    <col min="14084" max="14084" width="9.28515625" style="21" customWidth="1"/>
    <col min="14085" max="14085" width="7.5703125" style="21" customWidth="1"/>
    <col min="14086" max="14086" width="10.7109375" style="21" customWidth="1"/>
    <col min="14087" max="14087" width="12.28515625" style="21" customWidth="1"/>
    <col min="14088" max="14088" width="9.28515625" style="21" customWidth="1"/>
    <col min="14089" max="14089" width="15.140625" style="21" customWidth="1"/>
    <col min="14090" max="14090" width="7.85546875" style="21" customWidth="1"/>
    <col min="14091" max="14091" width="10.5703125" style="21" customWidth="1"/>
    <col min="14092" max="14092" width="13.7109375" style="21" customWidth="1"/>
    <col min="14093" max="14093" width="23.42578125" style="21" customWidth="1"/>
    <col min="14094" max="14094" width="22.42578125" style="21" customWidth="1"/>
    <col min="14095" max="14095" width="12.85546875" style="21" customWidth="1"/>
    <col min="14096" max="14096" width="14.42578125" style="21" customWidth="1"/>
    <col min="14097" max="14097" width="15.140625" style="21" customWidth="1"/>
    <col min="14098" max="14098" width="10.5703125" style="21" bestFit="1" customWidth="1"/>
    <col min="14099" max="14099" width="6.140625" style="21" customWidth="1"/>
    <col min="14100" max="14100" width="6.7109375" style="21" customWidth="1"/>
    <col min="14101" max="14101" width="6.42578125" style="21" customWidth="1"/>
    <col min="14102" max="14102" width="5.28515625" style="21" customWidth="1"/>
    <col min="14103" max="14103" width="7.140625" style="21" customWidth="1"/>
    <col min="14104" max="14104" width="12" style="21" customWidth="1"/>
    <col min="14105" max="14105" width="14.28515625" style="21" customWidth="1"/>
    <col min="14106" max="14106" width="18" style="21" customWidth="1"/>
    <col min="14107" max="14334" width="9.140625" style="21"/>
    <col min="14335" max="14335" width="5.42578125" style="21" customWidth="1"/>
    <col min="14336" max="14336" width="49" style="21" customWidth="1"/>
    <col min="14337" max="14337" width="19.42578125" style="21" customWidth="1"/>
    <col min="14338" max="14338" width="11.28515625" style="21" customWidth="1"/>
    <col min="14339" max="14339" width="7.5703125" style="21" customWidth="1"/>
    <col min="14340" max="14340" width="9.28515625" style="21" customWidth="1"/>
    <col min="14341" max="14341" width="7.5703125" style="21" customWidth="1"/>
    <col min="14342" max="14342" width="10.7109375" style="21" customWidth="1"/>
    <col min="14343" max="14343" width="12.28515625" style="21" customWidth="1"/>
    <col min="14344" max="14344" width="9.28515625" style="21" customWidth="1"/>
    <col min="14345" max="14345" width="15.140625" style="21" customWidth="1"/>
    <col min="14346" max="14346" width="7.85546875" style="21" customWidth="1"/>
    <col min="14347" max="14347" width="10.5703125" style="21" customWidth="1"/>
    <col min="14348" max="14348" width="13.7109375" style="21" customWidth="1"/>
    <col min="14349" max="14349" width="23.42578125" style="21" customWidth="1"/>
    <col min="14350" max="14350" width="22.42578125" style="21" customWidth="1"/>
    <col min="14351" max="14351" width="12.85546875" style="21" customWidth="1"/>
    <col min="14352" max="14352" width="14.42578125" style="21" customWidth="1"/>
    <col min="14353" max="14353" width="15.140625" style="21" customWidth="1"/>
    <col min="14354" max="14354" width="10.5703125" style="21" bestFit="1" customWidth="1"/>
    <col min="14355" max="14355" width="6.140625" style="21" customWidth="1"/>
    <col min="14356" max="14356" width="6.7109375" style="21" customWidth="1"/>
    <col min="14357" max="14357" width="6.42578125" style="21" customWidth="1"/>
    <col min="14358" max="14358" width="5.28515625" style="21" customWidth="1"/>
    <col min="14359" max="14359" width="7.140625" style="21" customWidth="1"/>
    <col min="14360" max="14360" width="12" style="21" customWidth="1"/>
    <col min="14361" max="14361" width="14.28515625" style="21" customWidth="1"/>
    <col min="14362" max="14362" width="18" style="21" customWidth="1"/>
    <col min="14363" max="14590" width="9.140625" style="21"/>
    <col min="14591" max="14591" width="5.42578125" style="21" customWidth="1"/>
    <col min="14592" max="14592" width="49" style="21" customWidth="1"/>
    <col min="14593" max="14593" width="19.42578125" style="21" customWidth="1"/>
    <col min="14594" max="14594" width="11.28515625" style="21" customWidth="1"/>
    <col min="14595" max="14595" width="7.5703125" style="21" customWidth="1"/>
    <col min="14596" max="14596" width="9.28515625" style="21" customWidth="1"/>
    <col min="14597" max="14597" width="7.5703125" style="21" customWidth="1"/>
    <col min="14598" max="14598" width="10.7109375" style="21" customWidth="1"/>
    <col min="14599" max="14599" width="12.28515625" style="21" customWidth="1"/>
    <col min="14600" max="14600" width="9.28515625" style="21" customWidth="1"/>
    <col min="14601" max="14601" width="15.140625" style="21" customWidth="1"/>
    <col min="14602" max="14602" width="7.85546875" style="21" customWidth="1"/>
    <col min="14603" max="14603" width="10.5703125" style="21" customWidth="1"/>
    <col min="14604" max="14604" width="13.7109375" style="21" customWidth="1"/>
    <col min="14605" max="14605" width="23.42578125" style="21" customWidth="1"/>
    <col min="14606" max="14606" width="22.42578125" style="21" customWidth="1"/>
    <col min="14607" max="14607" width="12.85546875" style="21" customWidth="1"/>
    <col min="14608" max="14608" width="14.42578125" style="21" customWidth="1"/>
    <col min="14609" max="14609" width="15.140625" style="21" customWidth="1"/>
    <col min="14610" max="14610" width="10.5703125" style="21" bestFit="1" customWidth="1"/>
    <col min="14611" max="14611" width="6.140625" style="21" customWidth="1"/>
    <col min="14612" max="14612" width="6.7109375" style="21" customWidth="1"/>
    <col min="14613" max="14613" width="6.42578125" style="21" customWidth="1"/>
    <col min="14614" max="14614" width="5.28515625" style="21" customWidth="1"/>
    <col min="14615" max="14615" width="7.140625" style="21" customWidth="1"/>
    <col min="14616" max="14616" width="12" style="21" customWidth="1"/>
    <col min="14617" max="14617" width="14.28515625" style="21" customWidth="1"/>
    <col min="14618" max="14618" width="18" style="21" customWidth="1"/>
    <col min="14619" max="14846" width="9.140625" style="21"/>
    <col min="14847" max="14847" width="5.42578125" style="21" customWidth="1"/>
    <col min="14848" max="14848" width="49" style="21" customWidth="1"/>
    <col min="14849" max="14849" width="19.42578125" style="21" customWidth="1"/>
    <col min="14850" max="14850" width="11.28515625" style="21" customWidth="1"/>
    <col min="14851" max="14851" width="7.5703125" style="21" customWidth="1"/>
    <col min="14852" max="14852" width="9.28515625" style="21" customWidth="1"/>
    <col min="14853" max="14853" width="7.5703125" style="21" customWidth="1"/>
    <col min="14854" max="14854" width="10.7109375" style="21" customWidth="1"/>
    <col min="14855" max="14855" width="12.28515625" style="21" customWidth="1"/>
    <col min="14856" max="14856" width="9.28515625" style="21" customWidth="1"/>
    <col min="14857" max="14857" width="15.140625" style="21" customWidth="1"/>
    <col min="14858" max="14858" width="7.85546875" style="21" customWidth="1"/>
    <col min="14859" max="14859" width="10.5703125" style="21" customWidth="1"/>
    <col min="14860" max="14860" width="13.7109375" style="21" customWidth="1"/>
    <col min="14861" max="14861" width="23.42578125" style="21" customWidth="1"/>
    <col min="14862" max="14862" width="22.42578125" style="21" customWidth="1"/>
    <col min="14863" max="14863" width="12.85546875" style="21" customWidth="1"/>
    <col min="14864" max="14864" width="14.42578125" style="21" customWidth="1"/>
    <col min="14865" max="14865" width="15.140625" style="21" customWidth="1"/>
    <col min="14866" max="14866" width="10.5703125" style="21" bestFit="1" customWidth="1"/>
    <col min="14867" max="14867" width="6.140625" style="21" customWidth="1"/>
    <col min="14868" max="14868" width="6.7109375" style="21" customWidth="1"/>
    <col min="14869" max="14869" width="6.42578125" style="21" customWidth="1"/>
    <col min="14870" max="14870" width="5.28515625" style="21" customWidth="1"/>
    <col min="14871" max="14871" width="7.140625" style="21" customWidth="1"/>
    <col min="14872" max="14872" width="12" style="21" customWidth="1"/>
    <col min="14873" max="14873" width="14.28515625" style="21" customWidth="1"/>
    <col min="14874" max="14874" width="18" style="21" customWidth="1"/>
    <col min="14875" max="15102" width="9.140625" style="21"/>
    <col min="15103" max="15103" width="5.42578125" style="21" customWidth="1"/>
    <col min="15104" max="15104" width="49" style="21" customWidth="1"/>
    <col min="15105" max="15105" width="19.42578125" style="21" customWidth="1"/>
    <col min="15106" max="15106" width="11.28515625" style="21" customWidth="1"/>
    <col min="15107" max="15107" width="7.5703125" style="21" customWidth="1"/>
    <col min="15108" max="15108" width="9.28515625" style="21" customWidth="1"/>
    <col min="15109" max="15109" width="7.5703125" style="21" customWidth="1"/>
    <col min="15110" max="15110" width="10.7109375" style="21" customWidth="1"/>
    <col min="15111" max="15111" width="12.28515625" style="21" customWidth="1"/>
    <col min="15112" max="15112" width="9.28515625" style="21" customWidth="1"/>
    <col min="15113" max="15113" width="15.140625" style="21" customWidth="1"/>
    <col min="15114" max="15114" width="7.85546875" style="21" customWidth="1"/>
    <col min="15115" max="15115" width="10.5703125" style="21" customWidth="1"/>
    <col min="15116" max="15116" width="13.7109375" style="21" customWidth="1"/>
    <col min="15117" max="15117" width="23.42578125" style="21" customWidth="1"/>
    <col min="15118" max="15118" width="22.42578125" style="21" customWidth="1"/>
    <col min="15119" max="15119" width="12.85546875" style="21" customWidth="1"/>
    <col min="15120" max="15120" width="14.42578125" style="21" customWidth="1"/>
    <col min="15121" max="15121" width="15.140625" style="21" customWidth="1"/>
    <col min="15122" max="15122" width="10.5703125" style="21" bestFit="1" customWidth="1"/>
    <col min="15123" max="15123" width="6.140625" style="21" customWidth="1"/>
    <col min="15124" max="15124" width="6.7109375" style="21" customWidth="1"/>
    <col min="15125" max="15125" width="6.42578125" style="21" customWidth="1"/>
    <col min="15126" max="15126" width="5.28515625" style="21" customWidth="1"/>
    <col min="15127" max="15127" width="7.140625" style="21" customWidth="1"/>
    <col min="15128" max="15128" width="12" style="21" customWidth="1"/>
    <col min="15129" max="15129" width="14.28515625" style="21" customWidth="1"/>
    <col min="15130" max="15130" width="18" style="21" customWidth="1"/>
    <col min="15131" max="15358" width="9.140625" style="21"/>
    <col min="15359" max="15359" width="5.42578125" style="21" customWidth="1"/>
    <col min="15360" max="15360" width="49" style="21" customWidth="1"/>
    <col min="15361" max="15361" width="19.42578125" style="21" customWidth="1"/>
    <col min="15362" max="15362" width="11.28515625" style="21" customWidth="1"/>
    <col min="15363" max="15363" width="7.5703125" style="21" customWidth="1"/>
    <col min="15364" max="15364" width="9.28515625" style="21" customWidth="1"/>
    <col min="15365" max="15365" width="7.5703125" style="21" customWidth="1"/>
    <col min="15366" max="15366" width="10.7109375" style="21" customWidth="1"/>
    <col min="15367" max="15367" width="12.28515625" style="21" customWidth="1"/>
    <col min="15368" max="15368" width="9.28515625" style="21" customWidth="1"/>
    <col min="15369" max="15369" width="15.140625" style="21" customWidth="1"/>
    <col min="15370" max="15370" width="7.85546875" style="21" customWidth="1"/>
    <col min="15371" max="15371" width="10.5703125" style="21" customWidth="1"/>
    <col min="15372" max="15372" width="13.7109375" style="21" customWidth="1"/>
    <col min="15373" max="15373" width="23.42578125" style="21" customWidth="1"/>
    <col min="15374" max="15374" width="22.42578125" style="21" customWidth="1"/>
    <col min="15375" max="15375" width="12.85546875" style="21" customWidth="1"/>
    <col min="15376" max="15376" width="14.42578125" style="21" customWidth="1"/>
    <col min="15377" max="15377" width="15.140625" style="21" customWidth="1"/>
    <col min="15378" max="15378" width="10.5703125" style="21" bestFit="1" customWidth="1"/>
    <col min="15379" max="15379" width="6.140625" style="21" customWidth="1"/>
    <col min="15380" max="15380" width="6.7109375" style="21" customWidth="1"/>
    <col min="15381" max="15381" width="6.42578125" style="21" customWidth="1"/>
    <col min="15382" max="15382" width="5.28515625" style="21" customWidth="1"/>
    <col min="15383" max="15383" width="7.140625" style="21" customWidth="1"/>
    <col min="15384" max="15384" width="12" style="21" customWidth="1"/>
    <col min="15385" max="15385" width="14.28515625" style="21" customWidth="1"/>
    <col min="15386" max="15386" width="18" style="21" customWidth="1"/>
    <col min="15387" max="15614" width="9.140625" style="21"/>
    <col min="15615" max="15615" width="5.42578125" style="21" customWidth="1"/>
    <col min="15616" max="15616" width="49" style="21" customWidth="1"/>
    <col min="15617" max="15617" width="19.42578125" style="21" customWidth="1"/>
    <col min="15618" max="15618" width="11.28515625" style="21" customWidth="1"/>
    <col min="15619" max="15619" width="7.5703125" style="21" customWidth="1"/>
    <col min="15620" max="15620" width="9.28515625" style="21" customWidth="1"/>
    <col min="15621" max="15621" width="7.5703125" style="21" customWidth="1"/>
    <col min="15622" max="15622" width="10.7109375" style="21" customWidth="1"/>
    <col min="15623" max="15623" width="12.28515625" style="21" customWidth="1"/>
    <col min="15624" max="15624" width="9.28515625" style="21" customWidth="1"/>
    <col min="15625" max="15625" width="15.140625" style="21" customWidth="1"/>
    <col min="15626" max="15626" width="7.85546875" style="21" customWidth="1"/>
    <col min="15627" max="15627" width="10.5703125" style="21" customWidth="1"/>
    <col min="15628" max="15628" width="13.7109375" style="21" customWidth="1"/>
    <col min="15629" max="15629" width="23.42578125" style="21" customWidth="1"/>
    <col min="15630" max="15630" width="22.42578125" style="21" customWidth="1"/>
    <col min="15631" max="15631" width="12.85546875" style="21" customWidth="1"/>
    <col min="15632" max="15632" width="14.42578125" style="21" customWidth="1"/>
    <col min="15633" max="15633" width="15.140625" style="21" customWidth="1"/>
    <col min="15634" max="15634" width="10.5703125" style="21" bestFit="1" customWidth="1"/>
    <col min="15635" max="15635" width="6.140625" style="21" customWidth="1"/>
    <col min="15636" max="15636" width="6.7109375" style="21" customWidth="1"/>
    <col min="15637" max="15637" width="6.42578125" style="21" customWidth="1"/>
    <col min="15638" max="15638" width="5.28515625" style="21" customWidth="1"/>
    <col min="15639" max="15639" width="7.140625" style="21" customWidth="1"/>
    <col min="15640" max="15640" width="12" style="21" customWidth="1"/>
    <col min="15641" max="15641" width="14.28515625" style="21" customWidth="1"/>
    <col min="15642" max="15642" width="18" style="21" customWidth="1"/>
    <col min="15643" max="15870" width="9.140625" style="21"/>
    <col min="15871" max="15871" width="5.42578125" style="21" customWidth="1"/>
    <col min="15872" max="15872" width="49" style="21" customWidth="1"/>
    <col min="15873" max="15873" width="19.42578125" style="21" customWidth="1"/>
    <col min="15874" max="15874" width="11.28515625" style="21" customWidth="1"/>
    <col min="15875" max="15875" width="7.5703125" style="21" customWidth="1"/>
    <col min="15876" max="15876" width="9.28515625" style="21" customWidth="1"/>
    <col min="15877" max="15877" width="7.5703125" style="21" customWidth="1"/>
    <col min="15878" max="15878" width="10.7109375" style="21" customWidth="1"/>
    <col min="15879" max="15879" width="12.28515625" style="21" customWidth="1"/>
    <col min="15880" max="15880" width="9.28515625" style="21" customWidth="1"/>
    <col min="15881" max="15881" width="15.140625" style="21" customWidth="1"/>
    <col min="15882" max="15882" width="7.85546875" style="21" customWidth="1"/>
    <col min="15883" max="15883" width="10.5703125" style="21" customWidth="1"/>
    <col min="15884" max="15884" width="13.7109375" style="21" customWidth="1"/>
    <col min="15885" max="15885" width="23.42578125" style="21" customWidth="1"/>
    <col min="15886" max="15886" width="22.42578125" style="21" customWidth="1"/>
    <col min="15887" max="15887" width="12.85546875" style="21" customWidth="1"/>
    <col min="15888" max="15888" width="14.42578125" style="21" customWidth="1"/>
    <col min="15889" max="15889" width="15.140625" style="21" customWidth="1"/>
    <col min="15890" max="15890" width="10.5703125" style="21" bestFit="1" customWidth="1"/>
    <col min="15891" max="15891" width="6.140625" style="21" customWidth="1"/>
    <col min="15892" max="15892" width="6.7109375" style="21" customWidth="1"/>
    <col min="15893" max="15893" width="6.42578125" style="21" customWidth="1"/>
    <col min="15894" max="15894" width="5.28515625" style="21" customWidth="1"/>
    <col min="15895" max="15895" width="7.140625" style="21" customWidth="1"/>
    <col min="15896" max="15896" width="12" style="21" customWidth="1"/>
    <col min="15897" max="15897" width="14.28515625" style="21" customWidth="1"/>
    <col min="15898" max="15898" width="18" style="21" customWidth="1"/>
    <col min="15899" max="16126" width="9.140625" style="21"/>
    <col min="16127" max="16127" width="5.42578125" style="21" customWidth="1"/>
    <col min="16128" max="16128" width="49" style="21" customWidth="1"/>
    <col min="16129" max="16129" width="19.42578125" style="21" customWidth="1"/>
    <col min="16130" max="16130" width="11.28515625" style="21" customWidth="1"/>
    <col min="16131" max="16131" width="7.5703125" style="21" customWidth="1"/>
    <col min="16132" max="16132" width="9.28515625" style="21" customWidth="1"/>
    <col min="16133" max="16133" width="7.5703125" style="21" customWidth="1"/>
    <col min="16134" max="16134" width="10.7109375" style="21" customWidth="1"/>
    <col min="16135" max="16135" width="12.28515625" style="21" customWidth="1"/>
    <col min="16136" max="16136" width="9.28515625" style="21" customWidth="1"/>
    <col min="16137" max="16137" width="15.140625" style="21" customWidth="1"/>
    <col min="16138" max="16138" width="7.85546875" style="21" customWidth="1"/>
    <col min="16139" max="16139" width="10.5703125" style="21" customWidth="1"/>
    <col min="16140" max="16140" width="13.7109375" style="21" customWidth="1"/>
    <col min="16141" max="16141" width="23.42578125" style="21" customWidth="1"/>
    <col min="16142" max="16142" width="22.42578125" style="21" customWidth="1"/>
    <col min="16143" max="16143" width="12.85546875" style="21" customWidth="1"/>
    <col min="16144" max="16144" width="14.42578125" style="21" customWidth="1"/>
    <col min="16145" max="16145" width="15.140625" style="21" customWidth="1"/>
    <col min="16146" max="16146" width="10.5703125" style="21" bestFit="1" customWidth="1"/>
    <col min="16147" max="16147" width="6.140625" style="21" customWidth="1"/>
    <col min="16148" max="16148" width="6.7109375" style="21" customWidth="1"/>
    <col min="16149" max="16149" width="6.42578125" style="21" customWidth="1"/>
    <col min="16150" max="16150" width="5.28515625" style="21" customWidth="1"/>
    <col min="16151" max="16151" width="7.140625" style="21" customWidth="1"/>
    <col min="16152" max="16152" width="12" style="21" customWidth="1"/>
    <col min="16153" max="16153" width="14.28515625" style="21" customWidth="1"/>
    <col min="16154" max="16154" width="18" style="21" customWidth="1"/>
    <col min="16155" max="16384" width="9.140625" style="21"/>
  </cols>
  <sheetData>
    <row r="1" spans="1:14" ht="54" customHeight="1">
      <c r="B1" s="68" t="s">
        <v>1097</v>
      </c>
      <c r="C1" s="177"/>
      <c r="D1" s="176"/>
      <c r="E1" s="176"/>
    </row>
    <row r="3" spans="1:14" ht="31.5">
      <c r="A3" s="48" t="s">
        <v>3915</v>
      </c>
      <c r="B3" s="48" t="s">
        <v>8067</v>
      </c>
      <c r="C3" s="48" t="s">
        <v>8068</v>
      </c>
      <c r="D3" s="48" t="s">
        <v>8069</v>
      </c>
      <c r="E3" s="48" t="s">
        <v>3805</v>
      </c>
      <c r="F3" s="49" t="s">
        <v>9746</v>
      </c>
      <c r="G3" s="48" t="s">
        <v>3803</v>
      </c>
      <c r="H3" s="48" t="s">
        <v>3804</v>
      </c>
      <c r="I3" s="49" t="s">
        <v>8074</v>
      </c>
      <c r="J3" s="51" t="s">
        <v>1098</v>
      </c>
      <c r="K3" s="48" t="s">
        <v>18407</v>
      </c>
      <c r="L3" s="51" t="s">
        <v>1183</v>
      </c>
      <c r="M3" s="52" t="s">
        <v>1184</v>
      </c>
    </row>
    <row r="4" spans="1:14" ht="31.5">
      <c r="A4" s="14">
        <v>1</v>
      </c>
      <c r="B4" s="14" t="s">
        <v>11735</v>
      </c>
      <c r="C4" s="14" t="s">
        <v>2744</v>
      </c>
      <c r="D4" s="14" t="s">
        <v>1187</v>
      </c>
      <c r="E4" s="14">
        <v>1</v>
      </c>
      <c r="F4" s="15">
        <v>2000</v>
      </c>
      <c r="G4" s="14">
        <v>40</v>
      </c>
      <c r="H4" s="14" t="s">
        <v>8076</v>
      </c>
      <c r="I4" s="15">
        <v>10000</v>
      </c>
      <c r="J4" s="14" t="s">
        <v>4935</v>
      </c>
      <c r="K4" s="36" t="s">
        <v>11736</v>
      </c>
      <c r="L4" s="14" t="s">
        <v>9415</v>
      </c>
      <c r="M4" s="14" t="s">
        <v>11737</v>
      </c>
      <c r="N4" s="42"/>
    </row>
    <row r="5" spans="1:14">
      <c r="A5" s="14">
        <v>2</v>
      </c>
      <c r="B5" s="14" t="s">
        <v>9708</v>
      </c>
      <c r="C5" s="14" t="s">
        <v>2744</v>
      </c>
      <c r="D5" s="14" t="s">
        <v>1187</v>
      </c>
      <c r="E5" s="14" t="s">
        <v>8163</v>
      </c>
      <c r="F5" s="14">
        <v>4535</v>
      </c>
      <c r="G5" s="14">
        <v>28</v>
      </c>
      <c r="H5" s="14" t="s">
        <v>8076</v>
      </c>
      <c r="I5" s="14">
        <v>7000</v>
      </c>
      <c r="J5" s="14" t="s">
        <v>4935</v>
      </c>
      <c r="K5" s="36" t="s">
        <v>11736</v>
      </c>
      <c r="L5" s="14" t="s">
        <v>11613</v>
      </c>
      <c r="M5" s="14"/>
    </row>
    <row r="6" spans="1:14" ht="31.5">
      <c r="A6" s="14">
        <v>3</v>
      </c>
      <c r="B6" s="14" t="s">
        <v>11738</v>
      </c>
      <c r="C6" s="14" t="s">
        <v>2744</v>
      </c>
      <c r="D6" s="14" t="s">
        <v>1187</v>
      </c>
      <c r="E6" s="14" t="s">
        <v>8163</v>
      </c>
      <c r="F6" s="15">
        <v>535</v>
      </c>
      <c r="G6" s="14">
        <v>48</v>
      </c>
      <c r="H6" s="14" t="s">
        <v>8076</v>
      </c>
      <c r="I6" s="15">
        <v>10000</v>
      </c>
      <c r="J6" s="14" t="s">
        <v>4935</v>
      </c>
      <c r="K6" s="36" t="s">
        <v>11736</v>
      </c>
      <c r="L6" s="14" t="s">
        <v>11613</v>
      </c>
      <c r="M6" s="14"/>
    </row>
    <row r="7" spans="1:14" ht="31.5">
      <c r="A7" s="14">
        <v>4</v>
      </c>
      <c r="B7" s="14" t="s">
        <v>11805</v>
      </c>
      <c r="C7" s="14" t="s">
        <v>2744</v>
      </c>
      <c r="D7" s="14" t="s">
        <v>1187</v>
      </c>
      <c r="E7" s="14">
        <v>1</v>
      </c>
      <c r="F7" s="15">
        <v>3500</v>
      </c>
      <c r="G7" s="14">
        <v>164</v>
      </c>
      <c r="H7" s="14" t="s">
        <v>8076</v>
      </c>
      <c r="I7" s="15">
        <v>24000</v>
      </c>
      <c r="J7" s="14" t="s">
        <v>4935</v>
      </c>
      <c r="K7" s="36" t="s">
        <v>11736</v>
      </c>
      <c r="L7" s="14" t="s">
        <v>10875</v>
      </c>
      <c r="M7" s="14"/>
      <c r="N7" s="42"/>
    </row>
    <row r="8" spans="1:14" ht="31.5">
      <c r="A8" s="14">
        <v>5</v>
      </c>
      <c r="B8" s="14" t="s">
        <v>11806</v>
      </c>
      <c r="C8" s="14" t="s">
        <v>2744</v>
      </c>
      <c r="D8" s="14" t="s">
        <v>1187</v>
      </c>
      <c r="E8" s="14">
        <v>1</v>
      </c>
      <c r="F8" s="15">
        <v>2400</v>
      </c>
      <c r="G8" s="14">
        <v>156</v>
      </c>
      <c r="H8" s="14" t="s">
        <v>8076</v>
      </c>
      <c r="I8" s="15">
        <v>23000</v>
      </c>
      <c r="J8" s="14" t="s">
        <v>4935</v>
      </c>
      <c r="K8" s="36" t="s">
        <v>11736</v>
      </c>
      <c r="L8" s="14" t="s">
        <v>11613</v>
      </c>
      <c r="M8" s="14"/>
      <c r="N8" s="42"/>
    </row>
    <row r="9" spans="1:14" ht="31.5">
      <c r="A9" s="14">
        <v>6</v>
      </c>
      <c r="B9" s="14" t="s">
        <v>11807</v>
      </c>
      <c r="C9" s="14" t="s">
        <v>11578</v>
      </c>
      <c r="D9" s="14" t="s">
        <v>1187</v>
      </c>
      <c r="E9" s="14">
        <v>1</v>
      </c>
      <c r="F9" s="15">
        <v>850</v>
      </c>
      <c r="G9" s="14">
        <v>256</v>
      </c>
      <c r="H9" s="14" t="s">
        <v>8076</v>
      </c>
      <c r="I9" s="15">
        <v>36000</v>
      </c>
      <c r="J9" s="14" t="s">
        <v>4935</v>
      </c>
      <c r="K9" s="36" t="s">
        <v>11736</v>
      </c>
      <c r="L9" s="14" t="s">
        <v>10875</v>
      </c>
      <c r="M9" s="14"/>
    </row>
    <row r="10" spans="1:14" ht="47.25">
      <c r="A10" s="14">
        <v>7</v>
      </c>
      <c r="B10" s="14" t="s">
        <v>11808</v>
      </c>
      <c r="C10" s="14" t="s">
        <v>11809</v>
      </c>
      <c r="D10" s="14" t="s">
        <v>1187</v>
      </c>
      <c r="E10" s="14">
        <v>1</v>
      </c>
      <c r="F10" s="15">
        <v>530</v>
      </c>
      <c r="G10" s="14">
        <v>192</v>
      </c>
      <c r="H10" s="14" t="s">
        <v>8076</v>
      </c>
      <c r="I10" s="15">
        <v>28000</v>
      </c>
      <c r="J10" s="14" t="s">
        <v>4978</v>
      </c>
      <c r="K10" s="36" t="s">
        <v>11736</v>
      </c>
      <c r="L10" s="14" t="s">
        <v>11810</v>
      </c>
      <c r="M10" s="14"/>
    </row>
    <row r="11" spans="1:14" ht="31.5">
      <c r="A11" s="14">
        <v>8</v>
      </c>
      <c r="B11" s="14" t="s">
        <v>11811</v>
      </c>
      <c r="C11" s="14" t="s">
        <v>3653</v>
      </c>
      <c r="D11" s="14" t="s">
        <v>1187</v>
      </c>
      <c r="E11" s="14" t="s">
        <v>8163</v>
      </c>
      <c r="F11" s="15">
        <v>1535</v>
      </c>
      <c r="G11" s="14">
        <v>280</v>
      </c>
      <c r="H11" s="14" t="s">
        <v>5624</v>
      </c>
      <c r="I11" s="15">
        <v>49000</v>
      </c>
      <c r="J11" s="14" t="s">
        <v>1193</v>
      </c>
      <c r="K11" s="36" t="s">
        <v>11736</v>
      </c>
      <c r="L11" s="14" t="s">
        <v>11613</v>
      </c>
      <c r="M11" s="14"/>
      <c r="N11" s="56"/>
    </row>
    <row r="12" spans="1:14" ht="31.5">
      <c r="A12" s="14">
        <v>9</v>
      </c>
      <c r="B12" s="14" t="s">
        <v>11812</v>
      </c>
      <c r="C12" s="14" t="s">
        <v>11190</v>
      </c>
      <c r="D12" s="14" t="s">
        <v>1187</v>
      </c>
      <c r="E12" s="14">
        <v>1</v>
      </c>
      <c r="F12" s="15">
        <v>500</v>
      </c>
      <c r="G12" s="14">
        <v>228</v>
      </c>
      <c r="H12" s="14" t="s">
        <v>8087</v>
      </c>
      <c r="I12" s="15">
        <v>67000</v>
      </c>
      <c r="J12" s="14" t="s">
        <v>4978</v>
      </c>
      <c r="K12" s="36" t="s">
        <v>11736</v>
      </c>
      <c r="L12" s="14" t="s">
        <v>11191</v>
      </c>
      <c r="M12" s="14"/>
      <c r="N12" s="56"/>
    </row>
    <row r="13" spans="1:14" ht="31.5">
      <c r="A13" s="14">
        <v>10</v>
      </c>
      <c r="B13" s="14" t="s">
        <v>8858</v>
      </c>
      <c r="C13" s="14" t="s">
        <v>11192</v>
      </c>
      <c r="D13" s="14" t="s">
        <v>1187</v>
      </c>
      <c r="E13" s="14" t="s">
        <v>8163</v>
      </c>
      <c r="F13" s="15">
        <v>8535</v>
      </c>
      <c r="G13" s="14">
        <v>338</v>
      </c>
      <c r="H13" s="14" t="s">
        <v>8076</v>
      </c>
      <c r="I13" s="15">
        <v>32000</v>
      </c>
      <c r="J13" s="14" t="s">
        <v>4978</v>
      </c>
      <c r="K13" s="36" t="s">
        <v>11736</v>
      </c>
      <c r="L13" s="14" t="s">
        <v>10875</v>
      </c>
      <c r="M13" s="14"/>
    </row>
    <row r="14" spans="1:14" ht="63">
      <c r="A14" s="14">
        <v>11</v>
      </c>
      <c r="B14" s="14" t="s">
        <v>11193</v>
      </c>
      <c r="C14" s="14" t="s">
        <v>10071</v>
      </c>
      <c r="D14" s="14" t="s">
        <v>1162</v>
      </c>
      <c r="E14" s="14">
        <v>1</v>
      </c>
      <c r="F14" s="15">
        <v>2000</v>
      </c>
      <c r="G14" s="14">
        <v>260</v>
      </c>
      <c r="H14" s="14" t="s">
        <v>8087</v>
      </c>
      <c r="I14" s="15">
        <v>0</v>
      </c>
      <c r="J14" s="14" t="s">
        <v>1188</v>
      </c>
      <c r="K14" s="36" t="s">
        <v>11736</v>
      </c>
      <c r="L14" s="14" t="s">
        <v>7889</v>
      </c>
      <c r="M14" s="14"/>
      <c r="N14" s="56"/>
    </row>
    <row r="15" spans="1:14" ht="31.5">
      <c r="A15" s="14">
        <v>12</v>
      </c>
      <c r="B15" s="14" t="s">
        <v>10072</v>
      </c>
      <c r="C15" s="14" t="s">
        <v>2744</v>
      </c>
      <c r="D15" s="14" t="s">
        <v>1187</v>
      </c>
      <c r="E15" s="14">
        <v>1</v>
      </c>
      <c r="F15" s="15">
        <v>3000</v>
      </c>
      <c r="G15" s="14">
        <v>72</v>
      </c>
      <c r="H15" s="14" t="s">
        <v>8076</v>
      </c>
      <c r="I15" s="15">
        <v>14000</v>
      </c>
      <c r="J15" s="14" t="s">
        <v>4935</v>
      </c>
      <c r="K15" s="36" t="s">
        <v>11736</v>
      </c>
      <c r="L15" s="14" t="s">
        <v>11191</v>
      </c>
      <c r="M15" s="14" t="s">
        <v>10073</v>
      </c>
    </row>
    <row r="16" spans="1:14">
      <c r="A16" s="14">
        <v>13</v>
      </c>
      <c r="B16" s="14" t="s">
        <v>10074</v>
      </c>
      <c r="C16" s="14" t="s">
        <v>2744</v>
      </c>
      <c r="D16" s="14" t="s">
        <v>1187</v>
      </c>
      <c r="E16" s="14">
        <v>1</v>
      </c>
      <c r="F16" s="15">
        <v>4000</v>
      </c>
      <c r="G16" s="14">
        <v>32</v>
      </c>
      <c r="H16" s="14" t="s">
        <v>8076</v>
      </c>
      <c r="I16" s="15">
        <v>8000</v>
      </c>
      <c r="J16" s="14" t="s">
        <v>4935</v>
      </c>
      <c r="K16" s="36" t="s">
        <v>11736</v>
      </c>
      <c r="L16" s="14" t="s">
        <v>11613</v>
      </c>
      <c r="M16" s="14"/>
    </row>
    <row r="17" spans="1:14" ht="47.25">
      <c r="A17" s="14">
        <v>14</v>
      </c>
      <c r="B17" s="14" t="s">
        <v>8328</v>
      </c>
      <c r="C17" s="14" t="s">
        <v>2744</v>
      </c>
      <c r="D17" s="14" t="s">
        <v>1187</v>
      </c>
      <c r="E17" s="14">
        <v>1</v>
      </c>
      <c r="F17" s="15">
        <v>1100</v>
      </c>
      <c r="G17" s="14">
        <v>24</v>
      </c>
      <c r="H17" s="14" t="s">
        <v>8076</v>
      </c>
      <c r="I17" s="15">
        <v>8000</v>
      </c>
      <c r="J17" s="14" t="s">
        <v>4935</v>
      </c>
      <c r="K17" s="36" t="s">
        <v>11736</v>
      </c>
      <c r="L17" s="14" t="s">
        <v>11613</v>
      </c>
      <c r="M17" s="14"/>
    </row>
    <row r="18" spans="1:14">
      <c r="A18" s="14">
        <v>15</v>
      </c>
      <c r="B18" s="14" t="s">
        <v>8329</v>
      </c>
      <c r="C18" s="14" t="s">
        <v>2744</v>
      </c>
      <c r="D18" s="14" t="s">
        <v>1187</v>
      </c>
      <c r="E18" s="14">
        <v>1</v>
      </c>
      <c r="F18" s="15">
        <v>1850</v>
      </c>
      <c r="G18" s="14">
        <v>144</v>
      </c>
      <c r="H18" s="14" t="s">
        <v>8076</v>
      </c>
      <c r="I18" s="15">
        <v>22000</v>
      </c>
      <c r="J18" s="14" t="s">
        <v>4935</v>
      </c>
      <c r="K18" s="36" t="s">
        <v>11736</v>
      </c>
      <c r="L18" s="14" t="s">
        <v>11810</v>
      </c>
      <c r="M18" s="14"/>
      <c r="N18" s="42"/>
    </row>
    <row r="19" spans="1:14">
      <c r="A19" s="14">
        <v>16</v>
      </c>
      <c r="B19" s="14" t="s">
        <v>8330</v>
      </c>
      <c r="C19" s="14" t="s">
        <v>2744</v>
      </c>
      <c r="D19" s="14" t="s">
        <v>1187</v>
      </c>
      <c r="E19" s="14">
        <v>1</v>
      </c>
      <c r="F19" s="15">
        <v>2700</v>
      </c>
      <c r="G19" s="14">
        <v>252</v>
      </c>
      <c r="H19" s="14" t="s">
        <v>8076</v>
      </c>
      <c r="I19" s="15">
        <v>34000</v>
      </c>
      <c r="J19" s="14" t="s">
        <v>4935</v>
      </c>
      <c r="K19" s="36" t="s">
        <v>11736</v>
      </c>
      <c r="L19" s="14" t="s">
        <v>8331</v>
      </c>
      <c r="M19" s="14"/>
      <c r="N19" s="42"/>
    </row>
    <row r="20" spans="1:14" ht="31.5">
      <c r="A20" s="14">
        <v>17</v>
      </c>
      <c r="B20" s="14" t="s">
        <v>8332</v>
      </c>
      <c r="C20" s="14" t="s">
        <v>2744</v>
      </c>
      <c r="D20" s="14" t="s">
        <v>1187</v>
      </c>
      <c r="E20" s="14">
        <v>1</v>
      </c>
      <c r="F20" s="15">
        <v>2000</v>
      </c>
      <c r="G20" s="14">
        <v>96</v>
      </c>
      <c r="H20" s="14" t="s">
        <v>8076</v>
      </c>
      <c r="I20" s="15">
        <v>16000</v>
      </c>
      <c r="J20" s="14" t="s">
        <v>4935</v>
      </c>
      <c r="K20" s="36" t="s">
        <v>11736</v>
      </c>
      <c r="L20" s="14" t="s">
        <v>11613</v>
      </c>
      <c r="M20" s="14"/>
      <c r="N20" s="42"/>
    </row>
    <row r="21" spans="1:14">
      <c r="A21" s="14">
        <v>18</v>
      </c>
      <c r="B21" s="14" t="s">
        <v>8333</v>
      </c>
      <c r="C21" s="14" t="s">
        <v>2744</v>
      </c>
      <c r="D21" s="14" t="s">
        <v>1187</v>
      </c>
      <c r="E21" s="14">
        <v>1</v>
      </c>
      <c r="F21" s="15">
        <v>3200</v>
      </c>
      <c r="G21" s="14">
        <v>56</v>
      </c>
      <c r="H21" s="14" t="s">
        <v>8076</v>
      </c>
      <c r="I21" s="15">
        <v>11000</v>
      </c>
      <c r="J21" s="14" t="s">
        <v>4935</v>
      </c>
      <c r="K21" s="36" t="s">
        <v>11736</v>
      </c>
      <c r="L21" s="14" t="s">
        <v>11613</v>
      </c>
      <c r="M21" s="14"/>
    </row>
    <row r="22" spans="1:14">
      <c r="A22" s="14">
        <v>19</v>
      </c>
      <c r="B22" s="14" t="s">
        <v>8334</v>
      </c>
      <c r="C22" s="14" t="s">
        <v>2744</v>
      </c>
      <c r="D22" s="14" t="s">
        <v>1187</v>
      </c>
      <c r="E22" s="14">
        <v>1</v>
      </c>
      <c r="F22" s="15">
        <v>1800</v>
      </c>
      <c r="G22" s="14">
        <v>100</v>
      </c>
      <c r="H22" s="14" t="s">
        <v>8076</v>
      </c>
      <c r="I22" s="15">
        <v>17000</v>
      </c>
      <c r="J22" s="14" t="s">
        <v>4935</v>
      </c>
      <c r="K22" s="36" t="s">
        <v>11736</v>
      </c>
      <c r="L22" s="14" t="s">
        <v>1102</v>
      </c>
      <c r="M22" s="14"/>
      <c r="N22" s="42"/>
    </row>
    <row r="23" spans="1:14">
      <c r="A23" s="14">
        <v>20</v>
      </c>
      <c r="B23" s="14" t="s">
        <v>8335</v>
      </c>
      <c r="C23" s="14" t="s">
        <v>2744</v>
      </c>
      <c r="D23" s="14" t="s">
        <v>1187</v>
      </c>
      <c r="E23" s="14">
        <v>1</v>
      </c>
      <c r="F23" s="15">
        <v>1700</v>
      </c>
      <c r="G23" s="14">
        <v>168</v>
      </c>
      <c r="H23" s="14" t="s">
        <v>8076</v>
      </c>
      <c r="I23" s="15">
        <v>24000</v>
      </c>
      <c r="J23" s="14" t="s">
        <v>4935</v>
      </c>
      <c r="K23" s="36" t="s">
        <v>11736</v>
      </c>
      <c r="L23" s="14" t="s">
        <v>1102</v>
      </c>
      <c r="M23" s="14"/>
    </row>
    <row r="24" spans="1:14">
      <c r="A24" s="14">
        <v>21</v>
      </c>
      <c r="B24" s="14" t="s">
        <v>8336</v>
      </c>
      <c r="C24" s="14" t="s">
        <v>2744</v>
      </c>
      <c r="D24" s="14" t="s">
        <v>1187</v>
      </c>
      <c r="E24" s="14">
        <v>1</v>
      </c>
      <c r="F24" s="15">
        <v>2840</v>
      </c>
      <c r="G24" s="14">
        <v>220</v>
      </c>
      <c r="H24" s="14" t="s">
        <v>8076</v>
      </c>
      <c r="I24" s="15">
        <v>30000</v>
      </c>
      <c r="J24" s="14" t="s">
        <v>4935</v>
      </c>
      <c r="K24" s="36" t="s">
        <v>11736</v>
      </c>
      <c r="L24" s="14" t="s">
        <v>11810</v>
      </c>
      <c r="M24" s="14"/>
      <c r="N24" s="42"/>
    </row>
    <row r="25" spans="1:14" ht="47.25">
      <c r="A25" s="14">
        <v>22</v>
      </c>
      <c r="B25" s="14" t="s">
        <v>8337</v>
      </c>
      <c r="C25" s="14" t="s">
        <v>8338</v>
      </c>
      <c r="D25" s="14" t="s">
        <v>1187</v>
      </c>
      <c r="E25" s="14" t="s">
        <v>8163</v>
      </c>
      <c r="F25" s="37">
        <v>5735</v>
      </c>
      <c r="G25" s="14">
        <v>128</v>
      </c>
      <c r="H25" s="14" t="s">
        <v>8076</v>
      </c>
      <c r="I25" s="15">
        <v>17000</v>
      </c>
      <c r="J25" s="14" t="s">
        <v>4978</v>
      </c>
      <c r="K25" s="36" t="s">
        <v>11736</v>
      </c>
      <c r="L25" s="14" t="s">
        <v>11613</v>
      </c>
      <c r="M25" s="14"/>
    </row>
    <row r="26" spans="1:14">
      <c r="A26" s="14">
        <v>23</v>
      </c>
      <c r="B26" s="14" t="s">
        <v>8339</v>
      </c>
      <c r="C26" s="14" t="s">
        <v>8338</v>
      </c>
      <c r="D26" s="14" t="s">
        <v>1187</v>
      </c>
      <c r="E26" s="14" t="s">
        <v>8163</v>
      </c>
      <c r="F26" s="112">
        <v>7035</v>
      </c>
      <c r="G26" s="14">
        <v>68</v>
      </c>
      <c r="H26" s="14" t="s">
        <v>8076</v>
      </c>
      <c r="I26" s="15">
        <v>10000</v>
      </c>
      <c r="J26" s="14" t="s">
        <v>4978</v>
      </c>
      <c r="K26" s="36" t="s">
        <v>11736</v>
      </c>
      <c r="L26" s="14" t="s">
        <v>11810</v>
      </c>
      <c r="M26" s="14"/>
      <c r="N26" s="42"/>
    </row>
    <row r="27" spans="1:14" ht="31.5">
      <c r="A27" s="14">
        <v>24</v>
      </c>
      <c r="B27" s="14" t="s">
        <v>8340</v>
      </c>
      <c r="C27" s="14" t="s">
        <v>8338</v>
      </c>
      <c r="D27" s="14" t="s">
        <v>1187</v>
      </c>
      <c r="E27" s="14" t="s">
        <v>8163</v>
      </c>
      <c r="F27" s="37">
        <v>5235</v>
      </c>
      <c r="G27" s="14">
        <v>36</v>
      </c>
      <c r="H27" s="14" t="s">
        <v>8076</v>
      </c>
      <c r="I27" s="15">
        <v>7000</v>
      </c>
      <c r="J27" s="14" t="s">
        <v>4978</v>
      </c>
      <c r="K27" s="36" t="s">
        <v>11736</v>
      </c>
      <c r="L27" s="14" t="s">
        <v>11810</v>
      </c>
      <c r="M27" s="14"/>
      <c r="N27" s="42"/>
    </row>
    <row r="28" spans="1:14" ht="47.25">
      <c r="A28" s="14">
        <v>25</v>
      </c>
      <c r="B28" s="14" t="s">
        <v>8341</v>
      </c>
      <c r="C28" s="14" t="s">
        <v>8342</v>
      </c>
      <c r="D28" s="14" t="s">
        <v>1187</v>
      </c>
      <c r="E28" s="14">
        <v>1</v>
      </c>
      <c r="F28" s="37">
        <v>600</v>
      </c>
      <c r="G28" s="37">
        <v>404</v>
      </c>
      <c r="H28" s="14" t="s">
        <v>8087</v>
      </c>
      <c r="I28" s="15">
        <v>65000</v>
      </c>
      <c r="J28" s="14" t="s">
        <v>4935</v>
      </c>
      <c r="K28" s="36" t="s">
        <v>11736</v>
      </c>
      <c r="L28" s="14" t="s">
        <v>11613</v>
      </c>
      <c r="M28" s="14"/>
      <c r="N28" s="42"/>
    </row>
    <row r="29" spans="1:14" ht="47.25">
      <c r="A29" s="14">
        <v>26</v>
      </c>
      <c r="B29" s="14" t="s">
        <v>8343</v>
      </c>
      <c r="C29" s="14" t="s">
        <v>8931</v>
      </c>
      <c r="D29" s="14" t="s">
        <v>1162</v>
      </c>
      <c r="E29" s="14">
        <v>1</v>
      </c>
      <c r="F29" s="37">
        <v>600</v>
      </c>
      <c r="G29" s="14">
        <v>332</v>
      </c>
      <c r="H29" s="14" t="s">
        <v>8087</v>
      </c>
      <c r="I29" s="15">
        <v>0</v>
      </c>
      <c r="J29" s="14" t="s">
        <v>7345</v>
      </c>
      <c r="K29" s="36" t="s">
        <v>11736</v>
      </c>
      <c r="L29" s="14" t="s">
        <v>7823</v>
      </c>
      <c r="M29" s="14"/>
      <c r="N29" s="42"/>
    </row>
    <row r="30" spans="1:14" ht="47.25">
      <c r="A30" s="14">
        <v>27</v>
      </c>
      <c r="B30" s="14" t="s">
        <v>8932</v>
      </c>
      <c r="C30" s="14" t="s">
        <v>8933</v>
      </c>
      <c r="D30" s="14" t="s">
        <v>1162</v>
      </c>
      <c r="E30" s="14">
        <v>1</v>
      </c>
      <c r="F30" s="37">
        <v>320</v>
      </c>
      <c r="G30" s="14">
        <v>224</v>
      </c>
      <c r="H30" s="14" t="s">
        <v>8087</v>
      </c>
      <c r="I30" s="15">
        <v>0</v>
      </c>
      <c r="J30" s="14" t="s">
        <v>4978</v>
      </c>
      <c r="K30" s="36" t="s">
        <v>11736</v>
      </c>
      <c r="L30" s="14" t="s">
        <v>11729</v>
      </c>
      <c r="M30" s="14"/>
      <c r="N30" s="42"/>
    </row>
    <row r="31" spans="1:14">
      <c r="A31" s="14">
        <v>28</v>
      </c>
      <c r="B31" s="14" t="s">
        <v>8934</v>
      </c>
      <c r="C31" s="14"/>
      <c r="D31" s="14" t="s">
        <v>1421</v>
      </c>
      <c r="E31" s="14">
        <v>1</v>
      </c>
      <c r="F31" s="37">
        <v>10000</v>
      </c>
      <c r="G31" s="14">
        <v>208</v>
      </c>
      <c r="H31" s="14" t="s">
        <v>2161</v>
      </c>
      <c r="I31" s="15">
        <v>65000</v>
      </c>
      <c r="J31" s="14" t="s">
        <v>1193</v>
      </c>
      <c r="K31" s="36" t="s">
        <v>11736</v>
      </c>
      <c r="L31" s="14" t="s">
        <v>8935</v>
      </c>
      <c r="M31" s="14"/>
      <c r="N31" s="42"/>
    </row>
    <row r="32" spans="1:14">
      <c r="A32" s="14">
        <v>29</v>
      </c>
      <c r="B32" s="14" t="s">
        <v>8936</v>
      </c>
      <c r="C32" s="14"/>
      <c r="D32" s="14" t="s">
        <v>1421</v>
      </c>
      <c r="E32" s="14">
        <v>1</v>
      </c>
      <c r="F32" s="37">
        <v>10000</v>
      </c>
      <c r="G32" s="14">
        <v>208</v>
      </c>
      <c r="H32" s="14" t="s">
        <v>2161</v>
      </c>
      <c r="I32" s="15">
        <v>65000</v>
      </c>
      <c r="J32" s="14" t="s">
        <v>1193</v>
      </c>
      <c r="K32" s="36" t="s">
        <v>11736</v>
      </c>
      <c r="L32" s="14" t="s">
        <v>8935</v>
      </c>
      <c r="M32" s="14"/>
    </row>
    <row r="33" spans="1:14" ht="31.5">
      <c r="A33" s="14">
        <v>30</v>
      </c>
      <c r="B33" s="21" t="s">
        <v>8937</v>
      </c>
      <c r="C33" s="14"/>
      <c r="D33" s="14" t="s">
        <v>1421</v>
      </c>
      <c r="E33" s="14">
        <v>1</v>
      </c>
      <c r="F33" s="15">
        <v>1000</v>
      </c>
      <c r="G33" s="14">
        <v>192</v>
      </c>
      <c r="H33" s="14" t="s">
        <v>3703</v>
      </c>
      <c r="I33" s="15">
        <v>80000</v>
      </c>
      <c r="J33" s="14" t="s">
        <v>1193</v>
      </c>
      <c r="K33" s="36" t="s">
        <v>11736</v>
      </c>
      <c r="L33" s="14" t="s">
        <v>8938</v>
      </c>
      <c r="M33" s="14"/>
    </row>
    <row r="34" spans="1:14" ht="47.25">
      <c r="A34" s="14">
        <v>31</v>
      </c>
      <c r="B34" s="14" t="s">
        <v>8939</v>
      </c>
      <c r="C34" s="14" t="s">
        <v>6777</v>
      </c>
      <c r="D34" s="14" t="s">
        <v>1162</v>
      </c>
      <c r="E34" s="14">
        <v>1</v>
      </c>
      <c r="F34" s="15">
        <v>1000</v>
      </c>
      <c r="G34" s="14">
        <v>1044</v>
      </c>
      <c r="H34" s="14" t="s">
        <v>2161</v>
      </c>
      <c r="I34" s="15">
        <v>0</v>
      </c>
      <c r="J34" s="14" t="s">
        <v>4978</v>
      </c>
      <c r="K34" s="36" t="s">
        <v>11736</v>
      </c>
      <c r="L34" s="14" t="s">
        <v>11729</v>
      </c>
      <c r="M34" s="14"/>
    </row>
    <row r="35" spans="1:14" ht="47.25">
      <c r="A35" s="14">
        <v>32</v>
      </c>
      <c r="B35" s="14" t="s">
        <v>6778</v>
      </c>
      <c r="C35" s="14" t="s">
        <v>6777</v>
      </c>
      <c r="D35" s="14" t="s">
        <v>1162</v>
      </c>
      <c r="E35" s="14">
        <v>1</v>
      </c>
      <c r="F35" s="15">
        <v>1000</v>
      </c>
      <c r="G35" s="14">
        <v>845</v>
      </c>
      <c r="H35" s="14" t="s">
        <v>2161</v>
      </c>
      <c r="I35" s="15">
        <v>0</v>
      </c>
      <c r="J35" s="14" t="s">
        <v>4978</v>
      </c>
      <c r="K35" s="36" t="s">
        <v>11736</v>
      </c>
      <c r="L35" s="14" t="s">
        <v>11729</v>
      </c>
      <c r="M35" s="14"/>
      <c r="N35" s="42"/>
    </row>
    <row r="36" spans="1:14" ht="31.5" customHeight="1">
      <c r="A36" s="14">
        <v>33</v>
      </c>
      <c r="B36" s="14" t="s">
        <v>6779</v>
      </c>
      <c r="C36" s="14" t="s">
        <v>6780</v>
      </c>
      <c r="D36" s="14" t="s">
        <v>4473</v>
      </c>
      <c r="E36" s="14">
        <v>1</v>
      </c>
      <c r="F36" s="15">
        <v>1000</v>
      </c>
      <c r="G36" s="14">
        <v>540</v>
      </c>
      <c r="H36" s="14" t="s">
        <v>2161</v>
      </c>
      <c r="I36" s="15">
        <v>0</v>
      </c>
      <c r="J36" s="14" t="s">
        <v>60</v>
      </c>
      <c r="K36" s="36" t="s">
        <v>11736</v>
      </c>
      <c r="L36" s="14" t="s">
        <v>73</v>
      </c>
      <c r="M36" s="14"/>
      <c r="N36" s="42"/>
    </row>
    <row r="37" spans="1:14" ht="94.5">
      <c r="A37" s="14">
        <v>34</v>
      </c>
      <c r="B37" s="14" t="s">
        <v>5151</v>
      </c>
      <c r="C37" s="14" t="s">
        <v>5128</v>
      </c>
      <c r="D37" s="14" t="s">
        <v>1162</v>
      </c>
      <c r="E37" s="14">
        <v>1</v>
      </c>
      <c r="F37" s="15">
        <v>300</v>
      </c>
      <c r="G37" s="14">
        <v>480</v>
      </c>
      <c r="H37" s="14" t="s">
        <v>2161</v>
      </c>
      <c r="I37" s="15">
        <v>0</v>
      </c>
      <c r="J37" s="14" t="s">
        <v>4978</v>
      </c>
      <c r="K37" s="36" t="s">
        <v>11736</v>
      </c>
      <c r="L37" s="14" t="s">
        <v>11729</v>
      </c>
      <c r="M37" s="14"/>
    </row>
    <row r="38" spans="1:14" ht="31.5">
      <c r="A38" s="14">
        <v>35</v>
      </c>
      <c r="B38" s="14" t="s">
        <v>3755</v>
      </c>
      <c r="C38" s="14" t="s">
        <v>10533</v>
      </c>
      <c r="D38" s="14" t="s">
        <v>1187</v>
      </c>
      <c r="E38" s="113" t="s">
        <v>8163</v>
      </c>
      <c r="F38" s="15">
        <v>2036</v>
      </c>
      <c r="G38" s="14">
        <v>212</v>
      </c>
      <c r="H38" s="14" t="s">
        <v>8076</v>
      </c>
      <c r="I38" s="15">
        <v>27000</v>
      </c>
      <c r="J38" s="113" t="s">
        <v>1188</v>
      </c>
      <c r="K38" s="43" t="s">
        <v>11736</v>
      </c>
      <c r="L38" s="113" t="s">
        <v>5129</v>
      </c>
      <c r="M38" s="14" t="s">
        <v>5130</v>
      </c>
      <c r="N38" s="56"/>
    </row>
    <row r="39" spans="1:14" ht="31.5">
      <c r="A39" s="14">
        <v>36</v>
      </c>
      <c r="B39" s="14" t="s">
        <v>5131</v>
      </c>
      <c r="C39" s="14" t="s">
        <v>10533</v>
      </c>
      <c r="D39" s="14" t="s">
        <v>1187</v>
      </c>
      <c r="E39" s="113" t="s">
        <v>8163</v>
      </c>
      <c r="F39" s="15">
        <v>4036</v>
      </c>
      <c r="G39" s="14">
        <v>212</v>
      </c>
      <c r="H39" s="14" t="s">
        <v>8076</v>
      </c>
      <c r="I39" s="15">
        <v>27000</v>
      </c>
      <c r="J39" s="113" t="s">
        <v>1188</v>
      </c>
      <c r="K39" s="43" t="s">
        <v>11736</v>
      </c>
      <c r="L39" s="113" t="s">
        <v>5129</v>
      </c>
      <c r="M39" s="14"/>
      <c r="N39" s="56"/>
    </row>
    <row r="40" spans="1:14">
      <c r="A40" s="14">
        <v>37</v>
      </c>
      <c r="B40" s="14" t="s">
        <v>8081</v>
      </c>
      <c r="C40" s="14" t="s">
        <v>2744</v>
      </c>
      <c r="D40" s="14" t="s">
        <v>1187</v>
      </c>
      <c r="E40" s="14" t="s">
        <v>8163</v>
      </c>
      <c r="F40" s="15">
        <v>1035</v>
      </c>
      <c r="G40" s="15">
        <v>56</v>
      </c>
      <c r="H40" s="14" t="s">
        <v>8076</v>
      </c>
      <c r="I40" s="15">
        <v>11000</v>
      </c>
      <c r="J40" s="113" t="s">
        <v>4935</v>
      </c>
      <c r="K40" s="43" t="s">
        <v>11736</v>
      </c>
      <c r="L40" s="113" t="s">
        <v>11613</v>
      </c>
      <c r="M40" s="14"/>
      <c r="N40" s="42"/>
    </row>
    <row r="41" spans="1:14">
      <c r="A41" s="14">
        <v>38</v>
      </c>
      <c r="B41" s="14" t="s">
        <v>5132</v>
      </c>
      <c r="C41" s="14" t="s">
        <v>2744</v>
      </c>
      <c r="D41" s="14" t="s">
        <v>1187</v>
      </c>
      <c r="E41" s="14" t="s">
        <v>8163</v>
      </c>
      <c r="F41" s="15">
        <v>1035</v>
      </c>
      <c r="G41" s="15">
        <v>40</v>
      </c>
      <c r="H41" s="15" t="s">
        <v>8076</v>
      </c>
      <c r="I41" s="15">
        <v>9000</v>
      </c>
      <c r="J41" s="14" t="s">
        <v>4935</v>
      </c>
      <c r="K41" s="43" t="s">
        <v>11736</v>
      </c>
      <c r="L41" s="14" t="s">
        <v>11613</v>
      </c>
      <c r="M41" s="14"/>
      <c r="N41" s="42"/>
    </row>
    <row r="42" spans="1:14">
      <c r="A42" s="14">
        <v>39</v>
      </c>
      <c r="B42" s="14" t="s">
        <v>5133</v>
      </c>
      <c r="C42" s="14" t="s">
        <v>2744</v>
      </c>
      <c r="D42" s="14" t="s">
        <v>1187</v>
      </c>
      <c r="E42" s="14" t="s">
        <v>8163</v>
      </c>
      <c r="F42" s="15">
        <v>1035</v>
      </c>
      <c r="G42" s="14">
        <v>52</v>
      </c>
      <c r="H42" s="14" t="s">
        <v>8076</v>
      </c>
      <c r="I42" s="15">
        <v>11000</v>
      </c>
      <c r="J42" s="14" t="s">
        <v>4935</v>
      </c>
      <c r="K42" s="43" t="s">
        <v>11736</v>
      </c>
      <c r="L42" s="14" t="s">
        <v>11613</v>
      </c>
      <c r="M42" s="14"/>
      <c r="N42" s="56"/>
    </row>
    <row r="43" spans="1:14" ht="31.5">
      <c r="A43" s="14">
        <v>40</v>
      </c>
      <c r="B43" s="14" t="s">
        <v>10147</v>
      </c>
      <c r="C43" s="14" t="s">
        <v>2744</v>
      </c>
      <c r="D43" s="14" t="s">
        <v>1187</v>
      </c>
      <c r="E43" s="14" t="s">
        <v>5134</v>
      </c>
      <c r="F43" s="15">
        <v>500</v>
      </c>
      <c r="G43" s="14">
        <v>72</v>
      </c>
      <c r="H43" s="14" t="s">
        <v>8076</v>
      </c>
      <c r="I43" s="15">
        <v>11000</v>
      </c>
      <c r="J43" s="14" t="s">
        <v>4935</v>
      </c>
      <c r="K43" s="43" t="s">
        <v>11736</v>
      </c>
      <c r="L43" s="14" t="s">
        <v>5135</v>
      </c>
      <c r="M43" s="14"/>
    </row>
    <row r="44" spans="1:14" ht="31.5">
      <c r="A44" s="14">
        <v>41</v>
      </c>
      <c r="B44" s="14" t="s">
        <v>5136</v>
      </c>
      <c r="C44" s="14" t="s">
        <v>2744</v>
      </c>
      <c r="D44" s="14" t="s">
        <v>1187</v>
      </c>
      <c r="E44" s="14">
        <v>1</v>
      </c>
      <c r="F44" s="15">
        <v>600</v>
      </c>
      <c r="G44" s="14">
        <v>244</v>
      </c>
      <c r="H44" s="14" t="s">
        <v>8076</v>
      </c>
      <c r="I44" s="15">
        <v>30000</v>
      </c>
      <c r="J44" s="14" t="s">
        <v>4935</v>
      </c>
      <c r="K44" s="43" t="s">
        <v>11736</v>
      </c>
      <c r="L44" s="14" t="s">
        <v>11613</v>
      </c>
      <c r="M44" s="14"/>
    </row>
    <row r="45" spans="1:14" ht="31.5">
      <c r="A45" s="14">
        <v>42</v>
      </c>
      <c r="B45" s="14" t="s">
        <v>5137</v>
      </c>
      <c r="C45" s="14" t="s">
        <v>5138</v>
      </c>
      <c r="D45" s="14" t="s">
        <v>1187</v>
      </c>
      <c r="E45" s="14">
        <v>1</v>
      </c>
      <c r="F45" s="15">
        <v>600</v>
      </c>
      <c r="G45" s="14">
        <v>368</v>
      </c>
      <c r="H45" s="14" t="s">
        <v>8087</v>
      </c>
      <c r="I45" s="15">
        <v>60000</v>
      </c>
      <c r="J45" s="14" t="s">
        <v>1193</v>
      </c>
      <c r="K45" s="43" t="s">
        <v>11736</v>
      </c>
      <c r="L45" s="14" t="s">
        <v>10875</v>
      </c>
      <c r="M45" s="14"/>
    </row>
    <row r="46" spans="1:14" ht="47.25">
      <c r="A46" s="14">
        <v>43</v>
      </c>
      <c r="B46" s="14" t="s">
        <v>5139</v>
      </c>
      <c r="C46" s="14" t="s">
        <v>11330</v>
      </c>
      <c r="D46" s="14" t="s">
        <v>1187</v>
      </c>
      <c r="E46" s="14">
        <v>1</v>
      </c>
      <c r="F46" s="15">
        <v>620</v>
      </c>
      <c r="G46" s="14">
        <v>356</v>
      </c>
      <c r="H46" s="14" t="s">
        <v>8087</v>
      </c>
      <c r="I46" s="15">
        <v>58000</v>
      </c>
      <c r="J46" s="14" t="s">
        <v>60</v>
      </c>
      <c r="K46" s="43" t="s">
        <v>11736</v>
      </c>
      <c r="L46" s="14" t="s">
        <v>11613</v>
      </c>
      <c r="M46" s="14"/>
    </row>
    <row r="47" spans="1:14" ht="31.5">
      <c r="A47" s="14">
        <v>44</v>
      </c>
      <c r="B47" s="14" t="s">
        <v>5140</v>
      </c>
      <c r="C47" s="14" t="s">
        <v>5141</v>
      </c>
      <c r="D47" s="14" t="s">
        <v>1187</v>
      </c>
      <c r="E47" s="14">
        <v>1</v>
      </c>
      <c r="F47" s="15">
        <v>600</v>
      </c>
      <c r="G47" s="14">
        <v>264</v>
      </c>
      <c r="H47" s="14" t="s">
        <v>8087</v>
      </c>
      <c r="I47" s="15">
        <v>45000</v>
      </c>
      <c r="J47" s="14" t="s">
        <v>60</v>
      </c>
      <c r="K47" s="43" t="s">
        <v>11736</v>
      </c>
      <c r="L47" s="14" t="s">
        <v>11613</v>
      </c>
      <c r="M47" s="14"/>
    </row>
    <row r="48" spans="1:14" ht="31.5">
      <c r="A48" s="14">
        <v>45</v>
      </c>
      <c r="B48" s="14" t="s">
        <v>5142</v>
      </c>
      <c r="C48" s="14" t="s">
        <v>5143</v>
      </c>
      <c r="D48" s="14" t="s">
        <v>1187</v>
      </c>
      <c r="E48" s="14">
        <v>1</v>
      </c>
      <c r="F48" s="15">
        <v>530</v>
      </c>
      <c r="G48" s="14">
        <v>352</v>
      </c>
      <c r="H48" s="14" t="s">
        <v>8087</v>
      </c>
      <c r="I48" s="15">
        <v>57000</v>
      </c>
      <c r="J48" s="14" t="s">
        <v>60</v>
      </c>
      <c r="K48" s="43" t="s">
        <v>11736</v>
      </c>
      <c r="L48" s="14" t="s">
        <v>8331</v>
      </c>
      <c r="M48" s="14"/>
      <c r="N48" s="42"/>
    </row>
    <row r="49" spans="1:14" ht="47.25">
      <c r="A49" s="14">
        <v>46</v>
      </c>
      <c r="B49" s="14" t="s">
        <v>5144</v>
      </c>
      <c r="C49" s="14" t="s">
        <v>6235</v>
      </c>
      <c r="D49" s="14" t="s">
        <v>1162</v>
      </c>
      <c r="E49" s="14">
        <v>1</v>
      </c>
      <c r="F49" s="15">
        <v>250</v>
      </c>
      <c r="G49" s="14">
        <v>264</v>
      </c>
      <c r="H49" s="14" t="s">
        <v>8087</v>
      </c>
      <c r="I49" s="15">
        <v>0</v>
      </c>
      <c r="J49" s="14" t="s">
        <v>60</v>
      </c>
      <c r="K49" s="43" t="s">
        <v>11736</v>
      </c>
      <c r="L49" s="14" t="s">
        <v>5129</v>
      </c>
      <c r="M49" s="14"/>
      <c r="N49" s="56"/>
    </row>
    <row r="50" spans="1:14" ht="47.25">
      <c r="A50" s="14">
        <v>47</v>
      </c>
      <c r="B50" s="14" t="s">
        <v>6236</v>
      </c>
      <c r="C50" s="14" t="s">
        <v>6237</v>
      </c>
      <c r="D50" s="14" t="s">
        <v>1162</v>
      </c>
      <c r="E50" s="14">
        <v>1</v>
      </c>
      <c r="F50" s="15">
        <v>400</v>
      </c>
      <c r="G50" s="14">
        <v>204</v>
      </c>
      <c r="H50" s="14" t="s">
        <v>8087</v>
      </c>
      <c r="I50" s="15">
        <v>0</v>
      </c>
      <c r="J50" s="14" t="s">
        <v>60</v>
      </c>
      <c r="K50" s="43" t="s">
        <v>11736</v>
      </c>
      <c r="L50" s="14" t="s">
        <v>5129</v>
      </c>
      <c r="M50" s="14"/>
    </row>
    <row r="51" spans="1:14" ht="31.5">
      <c r="A51" s="14">
        <v>48</v>
      </c>
      <c r="B51" s="14" t="s">
        <v>6238</v>
      </c>
      <c r="C51" s="14" t="s">
        <v>6239</v>
      </c>
      <c r="D51" s="14" t="s">
        <v>1162</v>
      </c>
      <c r="E51" s="14">
        <v>1</v>
      </c>
      <c r="F51" s="15">
        <v>500</v>
      </c>
      <c r="G51" s="14">
        <v>860</v>
      </c>
      <c r="H51" s="14" t="s">
        <v>8087</v>
      </c>
      <c r="I51" s="15">
        <v>0</v>
      </c>
      <c r="J51" s="14" t="s">
        <v>4978</v>
      </c>
      <c r="K51" s="43" t="s">
        <v>11736</v>
      </c>
      <c r="L51" s="14" t="s">
        <v>5129</v>
      </c>
      <c r="M51" s="14"/>
      <c r="N51" s="42"/>
    </row>
    <row r="52" spans="1:14" ht="63">
      <c r="A52" s="14">
        <v>49</v>
      </c>
      <c r="B52" s="14" t="s">
        <v>6226</v>
      </c>
      <c r="C52" s="14" t="s">
        <v>1677</v>
      </c>
      <c r="D52" s="14" t="s">
        <v>1162</v>
      </c>
      <c r="E52" s="14">
        <v>1</v>
      </c>
      <c r="F52" s="15">
        <v>500</v>
      </c>
      <c r="G52" s="14">
        <v>372</v>
      </c>
      <c r="H52" s="14" t="s">
        <v>2161</v>
      </c>
      <c r="I52" s="15">
        <v>500000</v>
      </c>
      <c r="J52" s="14" t="s">
        <v>70</v>
      </c>
      <c r="K52" s="43" t="s">
        <v>11736</v>
      </c>
      <c r="L52" s="14" t="s">
        <v>11729</v>
      </c>
      <c r="M52" s="14"/>
    </row>
    <row r="53" spans="1:14" ht="47.25">
      <c r="A53" s="14">
        <v>50</v>
      </c>
      <c r="B53" s="14" t="s">
        <v>1678</v>
      </c>
      <c r="C53" s="14" t="s">
        <v>1679</v>
      </c>
      <c r="D53" s="14" t="s">
        <v>9193</v>
      </c>
      <c r="E53" s="14">
        <v>1</v>
      </c>
      <c r="F53" s="15">
        <v>1000</v>
      </c>
      <c r="G53" s="14">
        <v>532</v>
      </c>
      <c r="H53" s="14" t="s">
        <v>2161</v>
      </c>
      <c r="I53" s="15">
        <v>0</v>
      </c>
      <c r="J53" s="14" t="s">
        <v>4978</v>
      </c>
      <c r="K53" s="43" t="s">
        <v>11736</v>
      </c>
      <c r="L53" s="14" t="s">
        <v>8331</v>
      </c>
      <c r="M53" s="14" t="s">
        <v>1680</v>
      </c>
    </row>
    <row r="54" spans="1:14" ht="31.5">
      <c r="A54" s="14">
        <v>51</v>
      </c>
      <c r="B54" s="14" t="s">
        <v>1681</v>
      </c>
      <c r="C54" s="14" t="s">
        <v>2744</v>
      </c>
      <c r="D54" s="14" t="s">
        <v>1187</v>
      </c>
      <c r="E54" s="14">
        <v>1</v>
      </c>
      <c r="F54" s="15">
        <v>650</v>
      </c>
      <c r="G54" s="14">
        <v>168</v>
      </c>
      <c r="H54" s="14" t="s">
        <v>8076</v>
      </c>
      <c r="I54" s="15">
        <v>26000</v>
      </c>
      <c r="J54" s="14" t="s">
        <v>4935</v>
      </c>
      <c r="K54" s="44" t="s">
        <v>11736</v>
      </c>
      <c r="L54" s="14" t="s">
        <v>11613</v>
      </c>
      <c r="M54" s="14" t="s">
        <v>1682</v>
      </c>
    </row>
    <row r="55" spans="1:14">
      <c r="A55" s="14">
        <v>52</v>
      </c>
      <c r="B55" s="14" t="s">
        <v>6265</v>
      </c>
      <c r="C55" s="14" t="s">
        <v>2744</v>
      </c>
      <c r="D55" s="14" t="s">
        <v>1187</v>
      </c>
      <c r="E55" s="14">
        <v>1</v>
      </c>
      <c r="F55" s="15">
        <v>1535</v>
      </c>
      <c r="G55" s="14">
        <v>32</v>
      </c>
      <c r="H55" s="14" t="s">
        <v>8076</v>
      </c>
      <c r="I55" s="15">
        <v>8000</v>
      </c>
      <c r="J55" s="14" t="s">
        <v>4935</v>
      </c>
      <c r="K55" s="36" t="s">
        <v>11736</v>
      </c>
      <c r="L55" s="14" t="s">
        <v>11613</v>
      </c>
      <c r="M55" s="14"/>
      <c r="N55" s="42"/>
    </row>
    <row r="56" spans="1:14" ht="47.25">
      <c r="A56" s="14">
        <v>53</v>
      </c>
      <c r="B56" s="14" t="s">
        <v>7796</v>
      </c>
      <c r="C56" s="14" t="s">
        <v>7797</v>
      </c>
      <c r="D56" s="14" t="s">
        <v>1187</v>
      </c>
      <c r="E56" s="14">
        <v>1</v>
      </c>
      <c r="F56" s="15">
        <v>900</v>
      </c>
      <c r="G56" s="14">
        <v>208</v>
      </c>
      <c r="H56" s="14" t="s">
        <v>5624</v>
      </c>
      <c r="I56" s="15">
        <v>37000</v>
      </c>
      <c r="J56" s="14" t="s">
        <v>4978</v>
      </c>
      <c r="K56" s="36" t="s">
        <v>11736</v>
      </c>
      <c r="L56" s="14" t="s">
        <v>11613</v>
      </c>
      <c r="M56" s="14"/>
      <c r="N56" s="42"/>
    </row>
    <row r="57" spans="1:14" ht="47.25">
      <c r="A57" s="14">
        <v>54</v>
      </c>
      <c r="B57" s="14" t="s">
        <v>3382</v>
      </c>
      <c r="C57" s="14" t="s">
        <v>2744</v>
      </c>
      <c r="D57" s="14" t="s">
        <v>1187</v>
      </c>
      <c r="E57" s="14">
        <v>1</v>
      </c>
      <c r="F57" s="15">
        <v>770</v>
      </c>
      <c r="G57" s="14">
        <v>84</v>
      </c>
      <c r="H57" s="14" t="s">
        <v>8076</v>
      </c>
      <c r="I57" s="15">
        <v>15000</v>
      </c>
      <c r="J57" s="14" t="s">
        <v>4935</v>
      </c>
      <c r="K57" s="36" t="s">
        <v>11736</v>
      </c>
      <c r="L57" s="14" t="s">
        <v>11613</v>
      </c>
      <c r="M57" s="14"/>
      <c r="N57" s="42"/>
    </row>
    <row r="58" spans="1:14" ht="47.25">
      <c r="A58" s="14">
        <v>55</v>
      </c>
      <c r="B58" s="14" t="s">
        <v>11721</v>
      </c>
      <c r="C58" s="14" t="s">
        <v>3383</v>
      </c>
      <c r="D58" s="14" t="s">
        <v>1187</v>
      </c>
      <c r="E58" s="14">
        <v>1</v>
      </c>
      <c r="F58" s="15">
        <v>400</v>
      </c>
      <c r="G58" s="14">
        <v>180</v>
      </c>
      <c r="H58" s="14" t="s">
        <v>5624</v>
      </c>
      <c r="I58" s="15">
        <v>33000</v>
      </c>
      <c r="J58" s="14" t="s">
        <v>4978</v>
      </c>
      <c r="K58" s="36" t="s">
        <v>11736</v>
      </c>
      <c r="L58" s="14" t="s">
        <v>11613</v>
      </c>
      <c r="M58" s="14"/>
      <c r="N58" s="42"/>
    </row>
    <row r="59" spans="1:14" ht="47.25">
      <c r="A59" s="14">
        <v>56</v>
      </c>
      <c r="B59" s="14" t="s">
        <v>3384</v>
      </c>
      <c r="C59" s="14" t="s">
        <v>2744</v>
      </c>
      <c r="D59" s="14" t="s">
        <v>1187</v>
      </c>
      <c r="E59" s="14">
        <v>1</v>
      </c>
      <c r="F59" s="15">
        <v>560</v>
      </c>
      <c r="G59" s="14">
        <v>304</v>
      </c>
      <c r="H59" s="14" t="s">
        <v>8076</v>
      </c>
      <c r="I59" s="15">
        <v>40000</v>
      </c>
      <c r="J59" s="14" t="s">
        <v>4935</v>
      </c>
      <c r="K59" s="36" t="s">
        <v>11736</v>
      </c>
      <c r="L59" s="14" t="s">
        <v>11613</v>
      </c>
      <c r="M59" s="14"/>
    </row>
    <row r="60" spans="1:14" ht="47.25">
      <c r="A60" s="14">
        <v>57</v>
      </c>
      <c r="B60" s="14" t="s">
        <v>3385</v>
      </c>
      <c r="C60" s="14" t="s">
        <v>3386</v>
      </c>
      <c r="D60" s="14" t="s">
        <v>1187</v>
      </c>
      <c r="E60" s="14">
        <v>1</v>
      </c>
      <c r="F60" s="15">
        <v>500</v>
      </c>
      <c r="G60" s="14">
        <v>736</v>
      </c>
      <c r="H60" s="14" t="s">
        <v>8087</v>
      </c>
      <c r="I60" s="15">
        <v>139000</v>
      </c>
      <c r="J60" s="14" t="s">
        <v>1193</v>
      </c>
      <c r="K60" s="36" t="s">
        <v>11736</v>
      </c>
      <c r="L60" s="14" t="s">
        <v>8331</v>
      </c>
      <c r="M60" s="14"/>
      <c r="N60" s="42"/>
    </row>
    <row r="61" spans="1:14" ht="47.25">
      <c r="A61" s="14">
        <v>58</v>
      </c>
      <c r="B61" s="14" t="s">
        <v>3387</v>
      </c>
      <c r="C61" s="14" t="s">
        <v>1691</v>
      </c>
      <c r="D61" s="14" t="s">
        <v>1187</v>
      </c>
      <c r="E61" s="14" t="s">
        <v>8163</v>
      </c>
      <c r="F61" s="15">
        <v>400</v>
      </c>
      <c r="G61" s="14">
        <v>1044</v>
      </c>
      <c r="H61" s="14" t="s">
        <v>8087</v>
      </c>
      <c r="I61" s="15">
        <v>185000</v>
      </c>
      <c r="J61" s="14" t="s">
        <v>1188</v>
      </c>
      <c r="K61" s="36" t="s">
        <v>11736</v>
      </c>
      <c r="L61" s="14" t="s">
        <v>11613</v>
      </c>
      <c r="M61" s="14"/>
    </row>
    <row r="62" spans="1:14" ht="47.25">
      <c r="A62" s="14">
        <v>59</v>
      </c>
      <c r="B62" s="14" t="s">
        <v>1692</v>
      </c>
      <c r="C62" s="14" t="s">
        <v>1693</v>
      </c>
      <c r="D62" s="14" t="s">
        <v>1162</v>
      </c>
      <c r="E62" s="14">
        <v>1</v>
      </c>
      <c r="F62" s="15">
        <v>2500</v>
      </c>
      <c r="G62" s="14">
        <v>252</v>
      </c>
      <c r="H62" s="14" t="s">
        <v>2161</v>
      </c>
      <c r="I62" s="15">
        <v>0</v>
      </c>
      <c r="J62" s="14" t="s">
        <v>4935</v>
      </c>
      <c r="K62" s="36" t="s">
        <v>11736</v>
      </c>
      <c r="L62" s="14" t="s">
        <v>3437</v>
      </c>
      <c r="M62" s="14"/>
      <c r="N62" s="42"/>
    </row>
    <row r="63" spans="1:14" ht="47.25">
      <c r="A63" s="14">
        <v>60</v>
      </c>
      <c r="B63" s="14" t="s">
        <v>7265</v>
      </c>
      <c r="C63" s="14" t="s">
        <v>1694</v>
      </c>
      <c r="D63" s="14" t="s">
        <v>1187</v>
      </c>
      <c r="E63" s="14" t="s">
        <v>8163</v>
      </c>
      <c r="F63" s="15">
        <v>600</v>
      </c>
      <c r="G63" s="14">
        <v>600</v>
      </c>
      <c r="H63" s="14" t="s">
        <v>2161</v>
      </c>
      <c r="I63" s="15">
        <v>124000</v>
      </c>
      <c r="J63" s="14" t="s">
        <v>70</v>
      </c>
      <c r="K63" s="36" t="s">
        <v>11736</v>
      </c>
      <c r="L63" s="14" t="s">
        <v>3437</v>
      </c>
      <c r="M63" s="14"/>
      <c r="N63" s="42"/>
    </row>
    <row r="64" spans="1:14" ht="78.75">
      <c r="A64" s="14">
        <v>61</v>
      </c>
      <c r="B64" s="14" t="s">
        <v>1695</v>
      </c>
      <c r="C64" s="14" t="s">
        <v>1696</v>
      </c>
      <c r="D64" s="14" t="s">
        <v>1162</v>
      </c>
      <c r="E64" s="14" t="s">
        <v>8163</v>
      </c>
      <c r="F64" s="15">
        <v>300</v>
      </c>
      <c r="G64" s="14">
        <v>496</v>
      </c>
      <c r="H64" s="14" t="s">
        <v>2161</v>
      </c>
      <c r="I64" s="15">
        <v>0</v>
      </c>
      <c r="J64" s="14" t="s">
        <v>4978</v>
      </c>
      <c r="K64" s="36" t="s">
        <v>11736</v>
      </c>
      <c r="L64" s="14" t="s">
        <v>11729</v>
      </c>
      <c r="M64" s="14"/>
      <c r="N64" s="42"/>
    </row>
    <row r="65" spans="1:18" ht="78.75">
      <c r="A65" s="14">
        <v>62</v>
      </c>
      <c r="B65" s="14" t="s">
        <v>10641</v>
      </c>
      <c r="C65" s="14" t="s">
        <v>12536</v>
      </c>
      <c r="D65" s="14" t="s">
        <v>1162</v>
      </c>
      <c r="E65" s="14">
        <v>1</v>
      </c>
      <c r="F65" s="15">
        <v>500</v>
      </c>
      <c r="G65" s="14">
        <v>640</v>
      </c>
      <c r="H65" s="14" t="s">
        <v>2161</v>
      </c>
      <c r="I65" s="15">
        <v>0</v>
      </c>
      <c r="J65" s="14" t="s">
        <v>4978</v>
      </c>
      <c r="K65" s="36" t="s">
        <v>11736</v>
      </c>
      <c r="L65" s="14" t="s">
        <v>11729</v>
      </c>
      <c r="M65" s="14"/>
      <c r="N65" s="42"/>
    </row>
    <row r="66" spans="1:18" ht="31.5">
      <c r="A66" s="14">
        <v>63</v>
      </c>
      <c r="B66" s="14" t="s">
        <v>12537</v>
      </c>
      <c r="C66" s="14" t="s">
        <v>12538</v>
      </c>
      <c r="D66" s="14" t="s">
        <v>1162</v>
      </c>
      <c r="E66" s="14">
        <v>1</v>
      </c>
      <c r="F66" s="15">
        <v>350</v>
      </c>
      <c r="G66" s="14">
        <v>368</v>
      </c>
      <c r="H66" s="14" t="s">
        <v>8087</v>
      </c>
      <c r="I66" s="15">
        <v>0</v>
      </c>
      <c r="J66" s="14" t="s">
        <v>1193</v>
      </c>
      <c r="K66" s="36" t="s">
        <v>11736</v>
      </c>
      <c r="L66" s="14" t="s">
        <v>11729</v>
      </c>
      <c r="M66" s="14" t="s">
        <v>12539</v>
      </c>
      <c r="R66" s="21">
        <v>540</v>
      </c>
    </row>
    <row r="67" spans="1:18">
      <c r="A67" s="14">
        <v>64</v>
      </c>
      <c r="B67" s="14" t="s">
        <v>12540</v>
      </c>
      <c r="C67" s="14" t="s">
        <v>459</v>
      </c>
      <c r="D67" s="14" t="s">
        <v>1187</v>
      </c>
      <c r="E67" s="14">
        <v>1</v>
      </c>
      <c r="F67" s="15">
        <v>630</v>
      </c>
      <c r="G67" s="14">
        <v>483</v>
      </c>
      <c r="H67" s="14" t="s">
        <v>8087</v>
      </c>
      <c r="I67" s="15">
        <v>76000</v>
      </c>
      <c r="J67" s="14" t="s">
        <v>4978</v>
      </c>
      <c r="K67" s="44" t="s">
        <v>11736</v>
      </c>
      <c r="L67" s="14" t="s">
        <v>11810</v>
      </c>
      <c r="M67" s="14"/>
    </row>
    <row r="68" spans="1:18" ht="63">
      <c r="A68" s="14">
        <v>65</v>
      </c>
      <c r="B68" s="14" t="s">
        <v>12541</v>
      </c>
      <c r="C68" s="14" t="s">
        <v>12542</v>
      </c>
      <c r="D68" s="14" t="s">
        <v>1187</v>
      </c>
      <c r="E68" s="14">
        <v>1</v>
      </c>
      <c r="F68" s="15">
        <v>500</v>
      </c>
      <c r="G68" s="14">
        <v>556</v>
      </c>
      <c r="H68" s="14" t="s">
        <v>8087</v>
      </c>
      <c r="I68" s="15">
        <v>87000</v>
      </c>
      <c r="J68" s="14" t="s">
        <v>4978</v>
      </c>
      <c r="K68" s="36" t="s">
        <v>11736</v>
      </c>
      <c r="L68" s="14" t="s">
        <v>1102</v>
      </c>
      <c r="M68" s="14"/>
      <c r="N68" s="56"/>
    </row>
    <row r="69" spans="1:18" ht="31.5">
      <c r="A69" s="14">
        <v>66</v>
      </c>
      <c r="B69" s="14" t="s">
        <v>8825</v>
      </c>
      <c r="C69" s="14" t="s">
        <v>8826</v>
      </c>
      <c r="D69" s="14" t="s">
        <v>1162</v>
      </c>
      <c r="E69" s="14">
        <v>1</v>
      </c>
      <c r="F69" s="15">
        <v>500</v>
      </c>
      <c r="G69" s="14">
        <v>240</v>
      </c>
      <c r="H69" s="14" t="s">
        <v>8087</v>
      </c>
      <c r="I69" s="15">
        <v>0</v>
      </c>
      <c r="J69" s="14" t="s">
        <v>60</v>
      </c>
      <c r="K69" s="44" t="s">
        <v>11736</v>
      </c>
      <c r="L69" s="14" t="s">
        <v>7889</v>
      </c>
      <c r="M69" s="14"/>
      <c r="N69" s="42"/>
    </row>
    <row r="70" spans="1:18" ht="31.5">
      <c r="A70" s="14">
        <v>67</v>
      </c>
      <c r="B70" s="14" t="s">
        <v>8827</v>
      </c>
      <c r="C70" s="14" t="s">
        <v>8828</v>
      </c>
      <c r="D70" s="14" t="s">
        <v>1162</v>
      </c>
      <c r="E70" s="14">
        <v>1</v>
      </c>
      <c r="F70" s="15">
        <v>1000</v>
      </c>
      <c r="G70" s="14">
        <v>360</v>
      </c>
      <c r="H70" s="14" t="s">
        <v>8087</v>
      </c>
      <c r="I70" s="15">
        <v>0</v>
      </c>
      <c r="J70" s="14" t="s">
        <v>4978</v>
      </c>
      <c r="K70" s="36" t="s">
        <v>11736</v>
      </c>
      <c r="L70" s="14" t="s">
        <v>11729</v>
      </c>
      <c r="M70" s="14"/>
    </row>
    <row r="71" spans="1:18" ht="31.5">
      <c r="A71" s="14">
        <v>68</v>
      </c>
      <c r="B71" s="14" t="s">
        <v>12062</v>
      </c>
      <c r="C71" s="14" t="s">
        <v>12063</v>
      </c>
      <c r="D71" s="14" t="s">
        <v>1187</v>
      </c>
      <c r="E71" s="14">
        <v>1</v>
      </c>
      <c r="F71" s="15">
        <v>500</v>
      </c>
      <c r="G71" s="14">
        <v>404</v>
      </c>
      <c r="H71" s="14" t="s">
        <v>8087</v>
      </c>
      <c r="I71" s="15">
        <v>65000</v>
      </c>
      <c r="J71" s="14" t="s">
        <v>60</v>
      </c>
      <c r="K71" s="44" t="s">
        <v>11736</v>
      </c>
      <c r="L71" s="14" t="s">
        <v>11613</v>
      </c>
      <c r="M71" s="14"/>
    </row>
    <row r="72" spans="1:18" ht="47.25">
      <c r="A72" s="14">
        <v>69</v>
      </c>
      <c r="B72" s="14" t="s">
        <v>12064</v>
      </c>
      <c r="C72" s="14" t="s">
        <v>2744</v>
      </c>
      <c r="D72" s="14" t="s">
        <v>1187</v>
      </c>
      <c r="E72" s="14" t="s">
        <v>8163</v>
      </c>
      <c r="F72" s="15">
        <v>535</v>
      </c>
      <c r="G72" s="14">
        <v>388</v>
      </c>
      <c r="H72" s="14" t="s">
        <v>8087</v>
      </c>
      <c r="I72" s="15">
        <v>59000</v>
      </c>
      <c r="J72" s="14" t="s">
        <v>4935</v>
      </c>
      <c r="K72" s="36" t="s">
        <v>11736</v>
      </c>
      <c r="L72" s="14" t="s">
        <v>11613</v>
      </c>
      <c r="M72" s="14"/>
    </row>
    <row r="73" spans="1:18" ht="31.5">
      <c r="A73" s="14">
        <v>70</v>
      </c>
      <c r="B73" s="14" t="s">
        <v>10661</v>
      </c>
      <c r="C73" s="14" t="s">
        <v>10662</v>
      </c>
      <c r="D73" s="14" t="s">
        <v>1421</v>
      </c>
      <c r="E73" s="14" t="s">
        <v>8163</v>
      </c>
      <c r="F73" s="15">
        <v>200</v>
      </c>
      <c r="G73" s="14">
        <v>316</v>
      </c>
      <c r="H73" s="14" t="s">
        <v>8087</v>
      </c>
      <c r="I73" s="15">
        <v>0</v>
      </c>
      <c r="J73" s="14" t="s">
        <v>1193</v>
      </c>
      <c r="K73" s="44" t="s">
        <v>10663</v>
      </c>
      <c r="L73" s="14" t="s">
        <v>11729</v>
      </c>
      <c r="M73" s="14"/>
    </row>
    <row r="74" spans="1:18" ht="47.25">
      <c r="A74" s="14">
        <v>71</v>
      </c>
      <c r="B74" s="14" t="s">
        <v>10664</v>
      </c>
      <c r="C74" s="14" t="s">
        <v>10665</v>
      </c>
      <c r="D74" s="14" t="s">
        <v>1421</v>
      </c>
      <c r="E74" s="14">
        <v>1</v>
      </c>
      <c r="F74" s="15">
        <v>500</v>
      </c>
      <c r="G74" s="14">
        <v>324</v>
      </c>
      <c r="H74" s="14" t="s">
        <v>8087</v>
      </c>
      <c r="I74" s="15">
        <v>64000</v>
      </c>
      <c r="J74" s="14" t="s">
        <v>60</v>
      </c>
      <c r="K74" s="36" t="s">
        <v>11736</v>
      </c>
      <c r="L74" s="14" t="s">
        <v>10666</v>
      </c>
      <c r="M74" s="14"/>
    </row>
    <row r="75" spans="1:18" ht="31.5">
      <c r="A75" s="14">
        <v>72</v>
      </c>
      <c r="B75" s="14" t="s">
        <v>10667</v>
      </c>
      <c r="C75" s="14" t="s">
        <v>10668</v>
      </c>
      <c r="D75" s="14" t="s">
        <v>9193</v>
      </c>
      <c r="E75" s="14">
        <v>1</v>
      </c>
      <c r="F75" s="15">
        <v>1000</v>
      </c>
      <c r="G75" s="14">
        <v>380</v>
      </c>
      <c r="H75" s="14" t="s">
        <v>8087</v>
      </c>
      <c r="I75" s="15">
        <v>0</v>
      </c>
      <c r="J75" s="14" t="s">
        <v>60</v>
      </c>
      <c r="K75" s="36" t="s">
        <v>11736</v>
      </c>
      <c r="L75" s="14" t="s">
        <v>73</v>
      </c>
      <c r="M75" s="14"/>
    </row>
    <row r="76" spans="1:18" ht="47.25">
      <c r="A76" s="14">
        <v>73</v>
      </c>
      <c r="B76" s="14" t="s">
        <v>11088</v>
      </c>
      <c r="C76" s="14" t="s">
        <v>11089</v>
      </c>
      <c r="D76" s="14" t="s">
        <v>1162</v>
      </c>
      <c r="E76" s="14" t="s">
        <v>8163</v>
      </c>
      <c r="F76" s="15">
        <v>1000</v>
      </c>
      <c r="G76" s="14">
        <v>128</v>
      </c>
      <c r="H76" s="14" t="s">
        <v>3713</v>
      </c>
      <c r="I76" s="15">
        <v>0</v>
      </c>
      <c r="J76" s="14" t="s">
        <v>60</v>
      </c>
      <c r="K76" s="36" t="s">
        <v>11090</v>
      </c>
      <c r="L76" s="14" t="s">
        <v>10875</v>
      </c>
      <c r="M76" s="14"/>
    </row>
    <row r="77" spans="1:18" ht="47.25">
      <c r="A77" s="14">
        <v>74</v>
      </c>
      <c r="B77" s="14" t="s">
        <v>11816</v>
      </c>
      <c r="C77" s="14" t="s">
        <v>11089</v>
      </c>
      <c r="D77" s="14" t="s">
        <v>1162</v>
      </c>
      <c r="E77" s="14" t="s">
        <v>8163</v>
      </c>
      <c r="F77" s="15">
        <v>1000</v>
      </c>
      <c r="G77" s="14">
        <v>128</v>
      </c>
      <c r="H77" s="14" t="s">
        <v>3713</v>
      </c>
      <c r="I77" s="15">
        <v>0</v>
      </c>
      <c r="J77" s="14" t="s">
        <v>60</v>
      </c>
      <c r="K77" s="36" t="s">
        <v>11736</v>
      </c>
      <c r="L77" s="14" t="s">
        <v>10875</v>
      </c>
      <c r="M77" s="14"/>
    </row>
    <row r="78" spans="1:18" ht="63">
      <c r="A78" s="14">
        <v>75</v>
      </c>
      <c r="B78" s="14" t="s">
        <v>11817</v>
      </c>
      <c r="C78" s="14" t="s">
        <v>6209</v>
      </c>
      <c r="D78" s="14" t="s">
        <v>1162</v>
      </c>
      <c r="E78" s="14">
        <v>1</v>
      </c>
      <c r="F78" s="15">
        <v>930</v>
      </c>
      <c r="G78" s="14">
        <v>480</v>
      </c>
      <c r="H78" s="14" t="s">
        <v>2161</v>
      </c>
      <c r="I78" s="15">
        <v>0</v>
      </c>
      <c r="J78" s="14" t="s">
        <v>12129</v>
      </c>
      <c r="K78" s="44" t="s">
        <v>10663</v>
      </c>
      <c r="L78" s="14" t="s">
        <v>12534</v>
      </c>
      <c r="M78" s="14" t="s">
        <v>6210</v>
      </c>
    </row>
    <row r="79" spans="1:18" ht="31.5">
      <c r="A79" s="14">
        <v>76</v>
      </c>
      <c r="B79" s="14" t="s">
        <v>10127</v>
      </c>
      <c r="C79" s="14"/>
      <c r="D79" s="14" t="s">
        <v>11347</v>
      </c>
      <c r="E79" s="14" t="s">
        <v>8163</v>
      </c>
      <c r="F79" s="15">
        <v>500</v>
      </c>
      <c r="G79" s="14">
        <v>484</v>
      </c>
      <c r="H79" s="14" t="s">
        <v>2161</v>
      </c>
      <c r="I79" s="15">
        <v>0</v>
      </c>
      <c r="J79" s="14" t="s">
        <v>4978</v>
      </c>
      <c r="K79" s="36" t="s">
        <v>11736</v>
      </c>
      <c r="L79" s="14" t="s">
        <v>10875</v>
      </c>
      <c r="M79" s="14"/>
    </row>
    <row r="80" spans="1:18" ht="31.5">
      <c r="A80" s="14">
        <v>77</v>
      </c>
      <c r="B80" s="14" t="s">
        <v>10128</v>
      </c>
      <c r="C80" s="14" t="s">
        <v>10129</v>
      </c>
      <c r="D80" s="14" t="s">
        <v>1187</v>
      </c>
      <c r="E80" s="14">
        <v>1</v>
      </c>
      <c r="F80" s="15">
        <v>480</v>
      </c>
      <c r="G80" s="14">
        <v>440</v>
      </c>
      <c r="H80" s="14" t="s">
        <v>2161</v>
      </c>
      <c r="I80" s="15">
        <v>98000</v>
      </c>
      <c r="J80" s="14" t="s">
        <v>4978</v>
      </c>
      <c r="K80" s="44" t="s">
        <v>10130</v>
      </c>
      <c r="L80" s="14" t="s">
        <v>11729</v>
      </c>
      <c r="M80" s="14"/>
    </row>
    <row r="81" spans="1:13" ht="31.5">
      <c r="A81" s="14">
        <v>78</v>
      </c>
      <c r="B81" s="14" t="s">
        <v>10131</v>
      </c>
      <c r="C81" s="14" t="s">
        <v>10132</v>
      </c>
      <c r="D81" s="14" t="s">
        <v>1187</v>
      </c>
      <c r="E81" s="14">
        <v>1</v>
      </c>
      <c r="F81" s="15">
        <v>550</v>
      </c>
      <c r="G81" s="14">
        <v>400</v>
      </c>
      <c r="H81" s="14" t="s">
        <v>2161</v>
      </c>
      <c r="I81" s="15">
        <v>95000</v>
      </c>
      <c r="J81" s="14" t="s">
        <v>4935</v>
      </c>
      <c r="K81" s="36" t="s">
        <v>11736</v>
      </c>
      <c r="L81" s="14" t="s">
        <v>8331</v>
      </c>
      <c r="M81" s="14"/>
    </row>
    <row r="82" spans="1:13" ht="31.5">
      <c r="A82" s="14">
        <v>79</v>
      </c>
      <c r="B82" s="14" t="s">
        <v>10133</v>
      </c>
      <c r="C82" s="14" t="s">
        <v>10134</v>
      </c>
      <c r="D82" s="14" t="s">
        <v>1162</v>
      </c>
      <c r="E82" s="14">
        <v>1</v>
      </c>
      <c r="F82" s="15">
        <v>300</v>
      </c>
      <c r="G82" s="14">
        <v>320</v>
      </c>
      <c r="H82" s="14" t="s">
        <v>2161</v>
      </c>
      <c r="I82" s="15">
        <v>0</v>
      </c>
      <c r="J82" s="14" t="s">
        <v>4978</v>
      </c>
      <c r="K82" s="44" t="s">
        <v>11736</v>
      </c>
      <c r="L82" s="14" t="s">
        <v>11729</v>
      </c>
      <c r="M82" s="14"/>
    </row>
    <row r="83" spans="1:13" ht="47.25">
      <c r="A83" s="14">
        <v>80</v>
      </c>
      <c r="B83" s="14" t="s">
        <v>11743</v>
      </c>
      <c r="C83" s="14" t="s">
        <v>11744</v>
      </c>
      <c r="D83" s="14" t="s">
        <v>1187</v>
      </c>
      <c r="E83" s="14" t="s">
        <v>8163</v>
      </c>
      <c r="F83" s="15">
        <v>535</v>
      </c>
      <c r="G83" s="14">
        <v>516</v>
      </c>
      <c r="H83" s="14" t="s">
        <v>8087</v>
      </c>
      <c r="I83" s="15">
        <v>81000</v>
      </c>
      <c r="J83" s="14" t="s">
        <v>4935</v>
      </c>
      <c r="K83" s="36" t="s">
        <v>11736</v>
      </c>
      <c r="L83" s="14" t="s">
        <v>11191</v>
      </c>
      <c r="M83" s="14"/>
    </row>
    <row r="84" spans="1:13" ht="47.25">
      <c r="A84" s="14">
        <v>81</v>
      </c>
      <c r="B84" s="14" t="s">
        <v>11745</v>
      </c>
      <c r="C84" s="14" t="s">
        <v>8931</v>
      </c>
      <c r="D84" s="14" t="s">
        <v>1162</v>
      </c>
      <c r="E84" s="14">
        <v>1</v>
      </c>
      <c r="F84" s="15">
        <v>600</v>
      </c>
      <c r="G84" s="14">
        <v>336</v>
      </c>
      <c r="H84" s="14" t="s">
        <v>8087</v>
      </c>
      <c r="I84" s="15">
        <v>0</v>
      </c>
      <c r="J84" s="14" t="s">
        <v>7345</v>
      </c>
      <c r="K84" s="44" t="s">
        <v>10663</v>
      </c>
      <c r="L84" s="14" t="s">
        <v>7823</v>
      </c>
      <c r="M84" s="14"/>
    </row>
    <row r="85" spans="1:13" ht="78.75">
      <c r="A85" s="14">
        <v>82</v>
      </c>
      <c r="B85" s="14" t="s">
        <v>11746</v>
      </c>
      <c r="C85" s="14" t="s">
        <v>11747</v>
      </c>
      <c r="D85" s="14" t="s">
        <v>1162</v>
      </c>
      <c r="E85" s="14">
        <v>1</v>
      </c>
      <c r="F85" s="15">
        <v>1000</v>
      </c>
      <c r="G85" s="14">
        <v>192</v>
      </c>
      <c r="H85" s="14" t="s">
        <v>8087</v>
      </c>
      <c r="I85" s="15">
        <v>0</v>
      </c>
      <c r="J85" s="14" t="s">
        <v>4978</v>
      </c>
      <c r="K85" s="44" t="s">
        <v>11736</v>
      </c>
      <c r="L85" s="14" t="s">
        <v>11729</v>
      </c>
      <c r="M85" s="14"/>
    </row>
    <row r="86" spans="1:13" ht="47.25">
      <c r="A86" s="14">
        <v>83</v>
      </c>
      <c r="B86" s="14" t="s">
        <v>10220</v>
      </c>
      <c r="C86" s="14" t="s">
        <v>2744</v>
      </c>
      <c r="D86" s="14" t="s">
        <v>1187</v>
      </c>
      <c r="E86" s="14">
        <v>1</v>
      </c>
      <c r="F86" s="15">
        <v>780</v>
      </c>
      <c r="G86" s="37">
        <v>104</v>
      </c>
      <c r="H86" s="14" t="s">
        <v>8076</v>
      </c>
      <c r="I86" s="15">
        <v>17000</v>
      </c>
      <c r="J86" s="14" t="s">
        <v>4935</v>
      </c>
      <c r="K86" s="44" t="s">
        <v>11736</v>
      </c>
      <c r="L86" s="14" t="s">
        <v>11613</v>
      </c>
      <c r="M86" s="14"/>
    </row>
    <row r="87" spans="1:13" ht="63">
      <c r="A87" s="14">
        <v>84</v>
      </c>
      <c r="B87" s="14" t="s">
        <v>10221</v>
      </c>
      <c r="C87" s="14" t="s">
        <v>11311</v>
      </c>
      <c r="D87" s="14" t="s">
        <v>1421</v>
      </c>
      <c r="E87" s="14">
        <v>1</v>
      </c>
      <c r="F87" s="15">
        <v>300</v>
      </c>
      <c r="G87" s="37">
        <v>120</v>
      </c>
      <c r="H87" s="14" t="s">
        <v>8087</v>
      </c>
      <c r="I87" s="15">
        <v>0</v>
      </c>
      <c r="J87" s="14" t="s">
        <v>7345</v>
      </c>
      <c r="K87" s="44" t="s">
        <v>11736</v>
      </c>
      <c r="L87" s="14" t="s">
        <v>7823</v>
      </c>
      <c r="M87" s="14"/>
    </row>
    <row r="88" spans="1:13">
      <c r="A88" s="14">
        <v>85</v>
      </c>
      <c r="B88" s="14" t="s">
        <v>11312</v>
      </c>
      <c r="C88" s="14" t="s">
        <v>11313</v>
      </c>
      <c r="D88" s="14" t="s">
        <v>1187</v>
      </c>
      <c r="E88" s="14">
        <v>1</v>
      </c>
      <c r="F88" s="15">
        <v>480</v>
      </c>
      <c r="G88" s="14">
        <v>140</v>
      </c>
      <c r="H88" s="14" t="s">
        <v>8087</v>
      </c>
      <c r="I88" s="15">
        <v>28000</v>
      </c>
      <c r="J88" s="14" t="s">
        <v>1188</v>
      </c>
      <c r="K88" s="44" t="s">
        <v>11736</v>
      </c>
      <c r="L88" s="14" t="s">
        <v>11613</v>
      </c>
      <c r="M88" s="14"/>
    </row>
    <row r="89" spans="1:13">
      <c r="A89" s="14">
        <v>86</v>
      </c>
      <c r="B89" s="14" t="s">
        <v>1407</v>
      </c>
      <c r="C89" s="15" t="s">
        <v>2744</v>
      </c>
      <c r="D89" s="14" t="s">
        <v>1187</v>
      </c>
      <c r="E89" s="14" t="s">
        <v>8163</v>
      </c>
      <c r="F89" s="15">
        <v>1535</v>
      </c>
      <c r="G89" s="14">
        <v>80</v>
      </c>
      <c r="H89" s="14" t="s">
        <v>8076</v>
      </c>
      <c r="I89" s="15">
        <v>12000</v>
      </c>
      <c r="J89" s="14" t="s">
        <v>4935</v>
      </c>
      <c r="K89" s="44" t="s">
        <v>11736</v>
      </c>
      <c r="L89" s="14" t="s">
        <v>11613</v>
      </c>
      <c r="M89" s="14"/>
    </row>
    <row r="90" spans="1:13">
      <c r="A90" s="14">
        <v>87</v>
      </c>
      <c r="B90" s="14" t="s">
        <v>11314</v>
      </c>
      <c r="C90" s="14" t="s">
        <v>2744</v>
      </c>
      <c r="D90" s="14" t="s">
        <v>1187</v>
      </c>
      <c r="E90" s="14">
        <v>1</v>
      </c>
      <c r="F90" s="15">
        <v>950</v>
      </c>
      <c r="G90" s="14">
        <v>100</v>
      </c>
      <c r="H90" s="14" t="s">
        <v>8076</v>
      </c>
      <c r="I90" s="15">
        <v>17000</v>
      </c>
      <c r="J90" s="14" t="s">
        <v>4935</v>
      </c>
      <c r="K90" s="44" t="s">
        <v>11736</v>
      </c>
      <c r="L90" s="14" t="s">
        <v>11613</v>
      </c>
      <c r="M90" s="14"/>
    </row>
    <row r="91" spans="1:13">
      <c r="A91" s="14">
        <v>88</v>
      </c>
      <c r="B91" s="14" t="s">
        <v>7360</v>
      </c>
      <c r="C91" s="14" t="s">
        <v>2744</v>
      </c>
      <c r="D91" s="14" t="s">
        <v>1187</v>
      </c>
      <c r="E91" s="14" t="s">
        <v>8163</v>
      </c>
      <c r="F91" s="15">
        <v>2035</v>
      </c>
      <c r="G91" s="14">
        <v>56</v>
      </c>
      <c r="H91" s="14" t="s">
        <v>8076</v>
      </c>
      <c r="I91" s="15">
        <v>11000</v>
      </c>
      <c r="J91" s="14" t="s">
        <v>4935</v>
      </c>
      <c r="K91" s="44" t="s">
        <v>11736</v>
      </c>
      <c r="L91" s="14" t="s">
        <v>11613</v>
      </c>
      <c r="M91" s="14"/>
    </row>
    <row r="92" spans="1:13" ht="63">
      <c r="A92" s="14">
        <v>89</v>
      </c>
      <c r="B92" s="14" t="s">
        <v>11315</v>
      </c>
      <c r="C92" s="14" t="s">
        <v>10533</v>
      </c>
      <c r="D92" s="14" t="s">
        <v>1187</v>
      </c>
      <c r="E92" s="14" t="s">
        <v>8163</v>
      </c>
      <c r="F92" s="15">
        <v>15035</v>
      </c>
      <c r="G92" s="14">
        <v>108</v>
      </c>
      <c r="H92" s="14" t="s">
        <v>8076</v>
      </c>
      <c r="I92" s="15">
        <v>13500</v>
      </c>
      <c r="J92" s="14" t="s">
        <v>1188</v>
      </c>
      <c r="K92" s="44" t="s">
        <v>11316</v>
      </c>
      <c r="L92" s="14" t="s">
        <v>73</v>
      </c>
      <c r="M92" s="14" t="s">
        <v>11317</v>
      </c>
    </row>
    <row r="93" spans="1:13" ht="31.5">
      <c r="A93" s="14">
        <v>90</v>
      </c>
      <c r="B93" s="14" t="s">
        <v>11307</v>
      </c>
      <c r="C93" s="14" t="s">
        <v>2744</v>
      </c>
      <c r="D93" s="14" t="s">
        <v>1187</v>
      </c>
      <c r="E93" s="14">
        <v>1</v>
      </c>
      <c r="F93" s="15">
        <v>470</v>
      </c>
      <c r="G93" s="14">
        <v>144</v>
      </c>
      <c r="H93" s="14" t="s">
        <v>8076</v>
      </c>
      <c r="I93" s="15">
        <v>23000</v>
      </c>
      <c r="J93" s="14" t="s">
        <v>4935</v>
      </c>
      <c r="K93" s="44" t="s">
        <v>11316</v>
      </c>
      <c r="L93" s="14" t="s">
        <v>11613</v>
      </c>
      <c r="M93" s="14"/>
    </row>
    <row r="94" spans="1:13">
      <c r="A94" s="14">
        <v>91</v>
      </c>
      <c r="B94" s="14" t="s">
        <v>12354</v>
      </c>
      <c r="C94" s="14" t="s">
        <v>2744</v>
      </c>
      <c r="D94" s="14" t="s">
        <v>1187</v>
      </c>
      <c r="E94" s="14" t="s">
        <v>8163</v>
      </c>
      <c r="F94" s="15">
        <v>1035</v>
      </c>
      <c r="G94" s="14">
        <v>124</v>
      </c>
      <c r="H94" s="14" t="s">
        <v>8076</v>
      </c>
      <c r="I94" s="15">
        <v>20000</v>
      </c>
      <c r="J94" s="14" t="s">
        <v>4935</v>
      </c>
      <c r="K94" s="44" t="s">
        <v>11316</v>
      </c>
      <c r="L94" s="14" t="s">
        <v>11613</v>
      </c>
      <c r="M94" s="14"/>
    </row>
    <row r="95" spans="1:13" ht="47.25">
      <c r="A95" s="14">
        <v>92</v>
      </c>
      <c r="B95" s="14" t="s">
        <v>12355</v>
      </c>
      <c r="C95" s="14" t="s">
        <v>12356</v>
      </c>
      <c r="D95" s="14" t="s">
        <v>10827</v>
      </c>
      <c r="E95" s="14">
        <v>1</v>
      </c>
      <c r="F95" s="15">
        <v>1500</v>
      </c>
      <c r="G95" s="14">
        <v>82</v>
      </c>
      <c r="H95" s="14" t="s">
        <v>8076</v>
      </c>
      <c r="I95" s="15">
        <v>15000</v>
      </c>
      <c r="J95" s="14" t="s">
        <v>1193</v>
      </c>
      <c r="K95" s="44" t="s">
        <v>11316</v>
      </c>
      <c r="L95" s="14" t="s">
        <v>8331</v>
      </c>
      <c r="M95" s="14"/>
    </row>
    <row r="96" spans="1:13" ht="31.5">
      <c r="A96" s="14">
        <v>93</v>
      </c>
      <c r="B96" s="14" t="s">
        <v>12357</v>
      </c>
      <c r="C96" s="14" t="s">
        <v>12358</v>
      </c>
      <c r="D96" s="14" t="s">
        <v>1187</v>
      </c>
      <c r="E96" s="14">
        <v>1</v>
      </c>
      <c r="F96" s="15">
        <v>670</v>
      </c>
      <c r="G96" s="14">
        <v>256</v>
      </c>
      <c r="H96" s="14" t="s">
        <v>8087</v>
      </c>
      <c r="I96" s="15">
        <v>44000</v>
      </c>
      <c r="J96" s="14" t="s">
        <v>4935</v>
      </c>
      <c r="K96" s="44" t="s">
        <v>11316</v>
      </c>
      <c r="L96" s="14" t="s">
        <v>1102</v>
      </c>
      <c r="M96" s="14"/>
    </row>
    <row r="97" spans="1:13" ht="31.5">
      <c r="A97" s="14">
        <v>94</v>
      </c>
      <c r="B97" s="14" t="s">
        <v>12359</v>
      </c>
      <c r="C97" s="14" t="s">
        <v>12360</v>
      </c>
      <c r="D97" s="14" t="s">
        <v>1187</v>
      </c>
      <c r="E97" s="14">
        <v>1</v>
      </c>
      <c r="F97" s="15">
        <v>500</v>
      </c>
      <c r="G97" s="14">
        <v>244</v>
      </c>
      <c r="H97" s="14" t="s">
        <v>8087</v>
      </c>
      <c r="I97" s="15">
        <v>42000</v>
      </c>
      <c r="J97" s="14" t="s">
        <v>1193</v>
      </c>
      <c r="K97" s="44" t="s">
        <v>11316</v>
      </c>
      <c r="L97" s="14" t="s">
        <v>1102</v>
      </c>
      <c r="M97" s="14"/>
    </row>
    <row r="98" spans="1:13" ht="31.5">
      <c r="A98" s="14">
        <v>95</v>
      </c>
      <c r="B98" s="14" t="s">
        <v>12361</v>
      </c>
      <c r="C98" s="14" t="s">
        <v>12362</v>
      </c>
      <c r="D98" s="14" t="s">
        <v>1187</v>
      </c>
      <c r="E98" s="14">
        <v>1</v>
      </c>
      <c r="F98" s="15">
        <v>600</v>
      </c>
      <c r="G98" s="14">
        <v>276</v>
      </c>
      <c r="H98" s="14" t="s">
        <v>5624</v>
      </c>
      <c r="I98" s="15">
        <v>47000</v>
      </c>
      <c r="J98" s="14" t="s">
        <v>4935</v>
      </c>
      <c r="K98" s="44" t="s">
        <v>11316</v>
      </c>
      <c r="L98" s="14" t="s">
        <v>11810</v>
      </c>
      <c r="M98" s="14"/>
    </row>
    <row r="99" spans="1:13" ht="31.5">
      <c r="A99" s="14">
        <v>96</v>
      </c>
      <c r="B99" s="14" t="s">
        <v>12363</v>
      </c>
      <c r="C99" s="14" t="s">
        <v>12364</v>
      </c>
      <c r="D99" s="14" t="s">
        <v>1421</v>
      </c>
      <c r="E99" s="14" t="s">
        <v>8163</v>
      </c>
      <c r="F99" s="15">
        <v>3500</v>
      </c>
      <c r="G99" s="14">
        <v>304</v>
      </c>
      <c r="H99" s="14" t="s">
        <v>8087</v>
      </c>
      <c r="I99" s="15">
        <v>56000</v>
      </c>
      <c r="J99" s="14" t="s">
        <v>1193</v>
      </c>
      <c r="K99" s="44" t="s">
        <v>11316</v>
      </c>
      <c r="L99" s="14" t="s">
        <v>12365</v>
      </c>
      <c r="M99" s="14"/>
    </row>
    <row r="100" spans="1:13" ht="63">
      <c r="A100" s="14">
        <v>97</v>
      </c>
      <c r="B100" s="14" t="s">
        <v>9407</v>
      </c>
      <c r="C100" s="14" t="s">
        <v>10533</v>
      </c>
      <c r="D100" s="14" t="s">
        <v>1187</v>
      </c>
      <c r="E100" s="14" t="s">
        <v>8163</v>
      </c>
      <c r="F100" s="15">
        <v>15035</v>
      </c>
      <c r="G100" s="14">
        <v>332</v>
      </c>
      <c r="H100" s="14" t="s">
        <v>8076</v>
      </c>
      <c r="I100" s="15">
        <v>35600</v>
      </c>
      <c r="J100" s="14" t="s">
        <v>1188</v>
      </c>
      <c r="K100" s="44" t="s">
        <v>11316</v>
      </c>
      <c r="L100" s="14" t="s">
        <v>73</v>
      </c>
      <c r="M100" s="14"/>
    </row>
    <row r="101" spans="1:13" ht="31.5">
      <c r="A101" s="14">
        <v>98</v>
      </c>
      <c r="B101" s="14" t="s">
        <v>12366</v>
      </c>
      <c r="C101" s="14" t="s">
        <v>2744</v>
      </c>
      <c r="D101" s="14" t="s">
        <v>1187</v>
      </c>
      <c r="E101" s="14">
        <v>1</v>
      </c>
      <c r="F101" s="15">
        <v>1560</v>
      </c>
      <c r="G101" s="14">
        <v>104</v>
      </c>
      <c r="H101" s="14" t="s">
        <v>8076</v>
      </c>
      <c r="I101" s="15">
        <v>17000</v>
      </c>
      <c r="J101" s="14" t="s">
        <v>4935</v>
      </c>
      <c r="K101" s="44" t="s">
        <v>11316</v>
      </c>
      <c r="L101" s="14" t="s">
        <v>11613</v>
      </c>
      <c r="M101" s="14"/>
    </row>
    <row r="102" spans="1:13" ht="47.25">
      <c r="A102" s="14">
        <v>99</v>
      </c>
      <c r="B102" s="14" t="s">
        <v>12367</v>
      </c>
      <c r="C102" s="14" t="s">
        <v>12368</v>
      </c>
      <c r="D102" s="14" t="s">
        <v>1162</v>
      </c>
      <c r="E102" s="14">
        <v>1</v>
      </c>
      <c r="F102" s="15">
        <v>630</v>
      </c>
      <c r="G102" s="14">
        <v>136</v>
      </c>
      <c r="H102" s="14" t="s">
        <v>8087</v>
      </c>
      <c r="I102" s="15">
        <v>0</v>
      </c>
      <c r="J102" s="14" t="s">
        <v>12129</v>
      </c>
      <c r="K102" s="44" t="s">
        <v>11316</v>
      </c>
      <c r="L102" s="14" t="s">
        <v>12070</v>
      </c>
      <c r="M102" s="14"/>
    </row>
    <row r="103" spans="1:13" ht="63">
      <c r="A103" s="14">
        <v>100</v>
      </c>
      <c r="B103" s="14" t="s">
        <v>12369</v>
      </c>
      <c r="C103" s="14" t="s">
        <v>1691</v>
      </c>
      <c r="D103" s="14" t="s">
        <v>1187</v>
      </c>
      <c r="E103" s="14" t="s">
        <v>8163</v>
      </c>
      <c r="F103" s="15">
        <v>400</v>
      </c>
      <c r="G103" s="14">
        <v>1116</v>
      </c>
      <c r="H103" s="14" t="s">
        <v>8087</v>
      </c>
      <c r="I103" s="15">
        <v>167000</v>
      </c>
      <c r="J103" s="14" t="s">
        <v>1188</v>
      </c>
      <c r="K103" s="44" t="s">
        <v>11316</v>
      </c>
      <c r="L103" s="14" t="s">
        <v>11613</v>
      </c>
      <c r="M103" s="14"/>
    </row>
    <row r="104" spans="1:13" ht="47.25">
      <c r="A104" s="14">
        <v>101</v>
      </c>
      <c r="B104" s="14" t="s">
        <v>12370</v>
      </c>
      <c r="C104" s="14" t="s">
        <v>12371</v>
      </c>
      <c r="D104" s="14" t="s">
        <v>1162</v>
      </c>
      <c r="E104" s="14">
        <v>1</v>
      </c>
      <c r="F104" s="15">
        <v>500</v>
      </c>
      <c r="G104" s="14">
        <v>424</v>
      </c>
      <c r="H104" s="14" t="s">
        <v>8087</v>
      </c>
      <c r="I104" s="15">
        <v>0</v>
      </c>
      <c r="J104" s="14" t="s">
        <v>1188</v>
      </c>
      <c r="K104" s="44" t="s">
        <v>11316</v>
      </c>
      <c r="L104" s="14" t="s">
        <v>7889</v>
      </c>
      <c r="M104" s="14"/>
    </row>
    <row r="105" spans="1:13" ht="47.25">
      <c r="A105" s="14">
        <v>102</v>
      </c>
      <c r="B105" s="14" t="s">
        <v>12372</v>
      </c>
      <c r="C105" s="14" t="s">
        <v>12373</v>
      </c>
      <c r="D105" s="14" t="s">
        <v>1162</v>
      </c>
      <c r="E105" s="14">
        <v>1</v>
      </c>
      <c r="F105" s="15">
        <v>530</v>
      </c>
      <c r="G105" s="14">
        <v>532</v>
      </c>
      <c r="H105" s="14" t="s">
        <v>8087</v>
      </c>
      <c r="I105" s="15">
        <v>0</v>
      </c>
      <c r="J105" s="14" t="s">
        <v>12129</v>
      </c>
      <c r="K105" s="44" t="s">
        <v>11316</v>
      </c>
      <c r="L105" s="14" t="s">
        <v>12070</v>
      </c>
      <c r="M105" s="14"/>
    </row>
    <row r="106" spans="1:13" ht="63">
      <c r="A106" s="14">
        <v>103</v>
      </c>
      <c r="B106" s="14" t="s">
        <v>12374</v>
      </c>
      <c r="C106" s="14" t="s">
        <v>11733</v>
      </c>
      <c r="D106" s="14" t="s">
        <v>1162</v>
      </c>
      <c r="E106" s="14">
        <v>1</v>
      </c>
      <c r="F106" s="15">
        <v>500</v>
      </c>
      <c r="G106" s="14">
        <v>520</v>
      </c>
      <c r="H106" s="14" t="s">
        <v>2161</v>
      </c>
      <c r="I106" s="15">
        <v>0</v>
      </c>
      <c r="J106" s="14" t="s">
        <v>4935</v>
      </c>
      <c r="K106" s="44" t="s">
        <v>11316</v>
      </c>
      <c r="L106" s="14" t="s">
        <v>12070</v>
      </c>
      <c r="M106" s="14"/>
    </row>
    <row r="107" spans="1:13" ht="47.25">
      <c r="A107" s="14">
        <v>104</v>
      </c>
      <c r="B107" s="14" t="s">
        <v>12375</v>
      </c>
      <c r="C107" s="14" t="s">
        <v>12648</v>
      </c>
      <c r="D107" s="14" t="s">
        <v>1162</v>
      </c>
      <c r="E107" s="14">
        <v>1</v>
      </c>
      <c r="F107" s="15">
        <v>1030</v>
      </c>
      <c r="G107" s="14">
        <v>608</v>
      </c>
      <c r="H107" s="14" t="s">
        <v>2161</v>
      </c>
      <c r="I107" s="15">
        <v>0</v>
      </c>
      <c r="J107" s="14" t="s">
        <v>12129</v>
      </c>
      <c r="K107" s="44" t="s">
        <v>11316</v>
      </c>
      <c r="L107" s="14" t="s">
        <v>12070</v>
      </c>
      <c r="M107" s="21" t="s">
        <v>12649</v>
      </c>
    </row>
    <row r="108" spans="1:13" ht="47.25">
      <c r="A108" s="14">
        <v>105</v>
      </c>
      <c r="B108" s="14" t="s">
        <v>12650</v>
      </c>
      <c r="C108" s="14" t="s">
        <v>12651</v>
      </c>
      <c r="D108" s="14" t="s">
        <v>1187</v>
      </c>
      <c r="E108" s="14" t="s">
        <v>8163</v>
      </c>
      <c r="F108" s="15">
        <v>530</v>
      </c>
      <c r="G108" s="14">
        <v>120</v>
      </c>
      <c r="H108" s="14" t="s">
        <v>7800</v>
      </c>
      <c r="I108" s="15">
        <v>20000</v>
      </c>
      <c r="J108" s="14" t="s">
        <v>60</v>
      </c>
      <c r="K108" s="44" t="s">
        <v>12652</v>
      </c>
      <c r="L108" s="14" t="s">
        <v>11613</v>
      </c>
      <c r="M108" s="14" t="s">
        <v>12653</v>
      </c>
    </row>
    <row r="109" spans="1:13" ht="47.25">
      <c r="A109" s="14">
        <v>106</v>
      </c>
      <c r="B109" s="14" t="s">
        <v>11258</v>
      </c>
      <c r="C109" s="14" t="s">
        <v>2744</v>
      </c>
      <c r="D109" s="14" t="s">
        <v>1187</v>
      </c>
      <c r="E109" s="14">
        <v>1</v>
      </c>
      <c r="F109" s="15">
        <v>500</v>
      </c>
      <c r="G109" s="14">
        <v>164</v>
      </c>
      <c r="H109" s="14" t="s">
        <v>8076</v>
      </c>
      <c r="I109" s="15">
        <v>24000</v>
      </c>
      <c r="J109" s="14" t="s">
        <v>4935</v>
      </c>
      <c r="K109" s="44" t="s">
        <v>12652</v>
      </c>
      <c r="L109" s="14" t="s">
        <v>1102</v>
      </c>
      <c r="M109" s="14"/>
    </row>
    <row r="110" spans="1:13" ht="31.5">
      <c r="A110" s="14">
        <v>107</v>
      </c>
      <c r="B110" s="14" t="s">
        <v>11259</v>
      </c>
      <c r="C110" s="14" t="s">
        <v>2744</v>
      </c>
      <c r="D110" s="14" t="s">
        <v>1187</v>
      </c>
      <c r="E110" s="14" t="s">
        <v>8163</v>
      </c>
      <c r="F110" s="21">
        <v>535</v>
      </c>
      <c r="G110" s="15">
        <v>384</v>
      </c>
      <c r="H110" s="14" t="s">
        <v>8087</v>
      </c>
      <c r="I110" s="15">
        <v>59000</v>
      </c>
      <c r="J110" s="14" t="s">
        <v>4935</v>
      </c>
      <c r="K110" s="44" t="s">
        <v>12652</v>
      </c>
      <c r="L110" s="14" t="s">
        <v>11613</v>
      </c>
      <c r="M110" s="14"/>
    </row>
    <row r="111" spans="1:13" ht="31.5">
      <c r="A111" s="14">
        <v>108</v>
      </c>
      <c r="B111" s="14" t="s">
        <v>11260</v>
      </c>
      <c r="C111" s="14" t="s">
        <v>11261</v>
      </c>
      <c r="D111" s="14" t="s">
        <v>6262</v>
      </c>
      <c r="E111" s="14" t="s">
        <v>8163</v>
      </c>
      <c r="F111" s="15">
        <v>14250</v>
      </c>
      <c r="G111" s="14">
        <v>208</v>
      </c>
      <c r="H111" s="14" t="s">
        <v>5624</v>
      </c>
      <c r="I111" s="15">
        <v>0</v>
      </c>
      <c r="J111" s="21" t="s">
        <v>4978</v>
      </c>
      <c r="K111" s="44" t="s">
        <v>12652</v>
      </c>
      <c r="L111" s="14" t="s">
        <v>11262</v>
      </c>
      <c r="M111" s="14"/>
    </row>
    <row r="112" spans="1:13" ht="47.25">
      <c r="A112" s="14">
        <v>109</v>
      </c>
      <c r="B112" s="14" t="s">
        <v>10259</v>
      </c>
      <c r="C112" s="14" t="s">
        <v>10260</v>
      </c>
      <c r="D112" s="14" t="s">
        <v>6262</v>
      </c>
      <c r="E112" s="14" t="s">
        <v>8163</v>
      </c>
      <c r="F112" s="15">
        <v>14250</v>
      </c>
      <c r="G112" s="14">
        <v>196</v>
      </c>
      <c r="H112" s="14" t="s">
        <v>5624</v>
      </c>
      <c r="I112" s="15">
        <v>0</v>
      </c>
      <c r="J112" s="14" t="s">
        <v>4978</v>
      </c>
      <c r="K112" s="44" t="s">
        <v>12652</v>
      </c>
      <c r="L112" s="14" t="s">
        <v>11262</v>
      </c>
      <c r="M112" s="14"/>
    </row>
    <row r="113" spans="1:13" ht="31.5">
      <c r="A113" s="14">
        <v>110</v>
      </c>
      <c r="B113" s="14" t="s">
        <v>10261</v>
      </c>
      <c r="C113" s="14" t="s">
        <v>10262</v>
      </c>
      <c r="D113" s="14" t="s">
        <v>6262</v>
      </c>
      <c r="E113" s="14" t="s">
        <v>8163</v>
      </c>
      <c r="F113" s="15">
        <v>14250</v>
      </c>
      <c r="G113" s="14">
        <v>104</v>
      </c>
      <c r="H113" s="14" t="s">
        <v>5624</v>
      </c>
      <c r="I113" s="15">
        <v>0</v>
      </c>
      <c r="J113" s="14" t="s">
        <v>1188</v>
      </c>
      <c r="K113" s="44" t="s">
        <v>12652</v>
      </c>
      <c r="L113" s="14" t="s">
        <v>11262</v>
      </c>
      <c r="M113" s="14"/>
    </row>
    <row r="114" spans="1:13" ht="31.5">
      <c r="A114" s="14">
        <v>111</v>
      </c>
      <c r="B114" s="14" t="s">
        <v>12376</v>
      </c>
      <c r="C114" s="14" t="s">
        <v>11438</v>
      </c>
      <c r="D114" s="14" t="s">
        <v>6262</v>
      </c>
      <c r="E114" s="14">
        <v>1</v>
      </c>
      <c r="F114" s="15">
        <v>14250</v>
      </c>
      <c r="G114" s="14">
        <v>272</v>
      </c>
      <c r="H114" s="14" t="s">
        <v>5624</v>
      </c>
      <c r="I114" s="15">
        <v>0</v>
      </c>
      <c r="J114" s="14" t="s">
        <v>60</v>
      </c>
      <c r="K114" s="44" t="s">
        <v>12652</v>
      </c>
      <c r="L114" s="14" t="s">
        <v>11262</v>
      </c>
      <c r="M114" s="14"/>
    </row>
    <row r="115" spans="1:13" ht="31.5">
      <c r="A115" s="14">
        <v>112</v>
      </c>
      <c r="B115" s="14" t="s">
        <v>12377</v>
      </c>
      <c r="C115" s="14" t="s">
        <v>12378</v>
      </c>
      <c r="D115" s="14" t="s">
        <v>6262</v>
      </c>
      <c r="E115" s="14" t="s">
        <v>8163</v>
      </c>
      <c r="F115" s="15">
        <v>14250</v>
      </c>
      <c r="G115" s="14">
        <v>224</v>
      </c>
      <c r="H115" s="14" t="s">
        <v>5624</v>
      </c>
      <c r="I115" s="15">
        <v>0</v>
      </c>
      <c r="J115" s="14" t="s">
        <v>1188</v>
      </c>
      <c r="K115" s="44" t="s">
        <v>12652</v>
      </c>
      <c r="L115" s="14" t="s">
        <v>11262</v>
      </c>
      <c r="M115" s="14"/>
    </row>
    <row r="116" spans="1:13" ht="31.5">
      <c r="A116" s="14">
        <v>113</v>
      </c>
      <c r="B116" s="14" t="s">
        <v>12379</v>
      </c>
      <c r="C116" s="14" t="s">
        <v>12380</v>
      </c>
      <c r="D116" s="14" t="s">
        <v>1187</v>
      </c>
      <c r="E116" s="14">
        <v>1</v>
      </c>
      <c r="F116" s="15">
        <v>1000</v>
      </c>
      <c r="G116" s="14">
        <v>576</v>
      </c>
      <c r="H116" s="14" t="s">
        <v>8087</v>
      </c>
      <c r="I116" s="15">
        <v>100000</v>
      </c>
      <c r="J116" s="14" t="s">
        <v>1193</v>
      </c>
      <c r="K116" s="44" t="s">
        <v>12652</v>
      </c>
      <c r="L116" s="14" t="s">
        <v>11729</v>
      </c>
      <c r="M116" s="14"/>
    </row>
    <row r="117" spans="1:13">
      <c r="A117" s="14">
        <v>114</v>
      </c>
      <c r="B117" s="14" t="s">
        <v>12381</v>
      </c>
      <c r="C117" s="14" t="s">
        <v>12380</v>
      </c>
      <c r="D117" s="14" t="s">
        <v>1187</v>
      </c>
      <c r="E117" s="14">
        <v>1</v>
      </c>
      <c r="F117" s="15">
        <v>1000</v>
      </c>
      <c r="G117" s="14">
        <v>484</v>
      </c>
      <c r="H117" s="14" t="s">
        <v>8087</v>
      </c>
      <c r="I117" s="15">
        <v>85000</v>
      </c>
      <c r="J117" s="14" t="s">
        <v>1193</v>
      </c>
      <c r="K117" s="44" t="s">
        <v>12652</v>
      </c>
      <c r="L117" s="14" t="s">
        <v>11729</v>
      </c>
      <c r="M117" s="14"/>
    </row>
    <row r="118" spans="1:13" ht="31.5">
      <c r="A118" s="14">
        <v>115</v>
      </c>
      <c r="B118" s="14" t="s">
        <v>11337</v>
      </c>
      <c r="C118" s="14" t="s">
        <v>12380</v>
      </c>
      <c r="D118" s="14" t="s">
        <v>1187</v>
      </c>
      <c r="E118" s="14">
        <v>1</v>
      </c>
      <c r="F118" s="15">
        <v>1000</v>
      </c>
      <c r="G118" s="14">
        <v>527</v>
      </c>
      <c r="H118" s="14" t="s">
        <v>8087</v>
      </c>
      <c r="I118" s="15">
        <v>92000</v>
      </c>
      <c r="J118" s="14" t="s">
        <v>1193</v>
      </c>
      <c r="K118" s="44" t="s">
        <v>12652</v>
      </c>
      <c r="L118" s="14" t="s">
        <v>11729</v>
      </c>
      <c r="M118" s="14"/>
    </row>
    <row r="119" spans="1:13" ht="31.5">
      <c r="A119" s="14">
        <v>116</v>
      </c>
      <c r="B119" s="14" t="s">
        <v>11401</v>
      </c>
      <c r="C119" s="14" t="s">
        <v>12380</v>
      </c>
      <c r="D119" s="14" t="s">
        <v>1187</v>
      </c>
      <c r="E119" s="14">
        <v>1</v>
      </c>
      <c r="F119" s="15">
        <v>1000</v>
      </c>
      <c r="G119" s="14">
        <v>492</v>
      </c>
      <c r="H119" s="14" t="s">
        <v>8087</v>
      </c>
      <c r="I119" s="15">
        <v>86000</v>
      </c>
      <c r="J119" s="14" t="s">
        <v>1193</v>
      </c>
      <c r="K119" s="44" t="s">
        <v>12652</v>
      </c>
      <c r="L119" s="14" t="s">
        <v>11729</v>
      </c>
      <c r="M119" s="14"/>
    </row>
    <row r="120" spans="1:13" ht="31.5">
      <c r="A120" s="14">
        <v>117</v>
      </c>
      <c r="B120" s="14" t="s">
        <v>11402</v>
      </c>
      <c r="C120" s="14" t="s">
        <v>12380</v>
      </c>
      <c r="D120" s="14" t="s">
        <v>1187</v>
      </c>
      <c r="E120" s="14">
        <v>1</v>
      </c>
      <c r="F120" s="15">
        <v>1000</v>
      </c>
      <c r="G120" s="14">
        <v>548</v>
      </c>
      <c r="H120" s="14" t="s">
        <v>8087</v>
      </c>
      <c r="I120" s="15">
        <v>95000</v>
      </c>
      <c r="J120" s="14" t="s">
        <v>1193</v>
      </c>
      <c r="K120" s="44" t="s">
        <v>12652</v>
      </c>
      <c r="L120" s="14" t="s">
        <v>11729</v>
      </c>
      <c r="M120" s="14"/>
    </row>
    <row r="121" spans="1:13" ht="31.5">
      <c r="A121" s="14">
        <v>118</v>
      </c>
      <c r="B121" s="14" t="s">
        <v>11403</v>
      </c>
      <c r="C121" s="14" t="s">
        <v>12380</v>
      </c>
      <c r="D121" s="14" t="s">
        <v>1187</v>
      </c>
      <c r="E121" s="14">
        <v>1</v>
      </c>
      <c r="F121" s="15">
        <v>1000</v>
      </c>
      <c r="G121" s="14">
        <v>479</v>
      </c>
      <c r="H121" s="14" t="s">
        <v>8087</v>
      </c>
      <c r="I121" s="15">
        <v>84000</v>
      </c>
      <c r="J121" s="14" t="s">
        <v>1193</v>
      </c>
      <c r="K121" s="44" t="s">
        <v>12652</v>
      </c>
      <c r="L121" s="14" t="s">
        <v>11729</v>
      </c>
      <c r="M121" s="14"/>
    </row>
    <row r="122" spans="1:13" ht="31.5">
      <c r="A122" s="14">
        <v>119</v>
      </c>
      <c r="B122" s="14" t="s">
        <v>11404</v>
      </c>
      <c r="C122" s="14" t="s">
        <v>12380</v>
      </c>
      <c r="D122" s="14" t="s">
        <v>1187</v>
      </c>
      <c r="E122" s="14">
        <v>1</v>
      </c>
      <c r="F122" s="15">
        <v>1000</v>
      </c>
      <c r="G122" s="14">
        <v>480</v>
      </c>
      <c r="H122" s="14" t="s">
        <v>8087</v>
      </c>
      <c r="I122" s="15">
        <v>84000</v>
      </c>
      <c r="J122" s="14" t="s">
        <v>1193</v>
      </c>
      <c r="K122" s="44" t="s">
        <v>12652</v>
      </c>
      <c r="L122" s="14" t="s">
        <v>11729</v>
      </c>
      <c r="M122" s="14"/>
    </row>
    <row r="123" spans="1:13" ht="31.5">
      <c r="A123" s="14">
        <v>120</v>
      </c>
      <c r="B123" s="14" t="s">
        <v>10295</v>
      </c>
      <c r="C123" s="14" t="s">
        <v>12380</v>
      </c>
      <c r="D123" s="14" t="s">
        <v>1187</v>
      </c>
      <c r="E123" s="14">
        <v>1</v>
      </c>
      <c r="F123" s="15">
        <v>1000</v>
      </c>
      <c r="G123" s="14">
        <v>508</v>
      </c>
      <c r="H123" s="14" t="s">
        <v>8087</v>
      </c>
      <c r="I123" s="15">
        <v>89000</v>
      </c>
      <c r="J123" s="14" t="s">
        <v>1193</v>
      </c>
      <c r="K123" s="44" t="s">
        <v>12652</v>
      </c>
      <c r="L123" s="14" t="s">
        <v>11729</v>
      </c>
      <c r="M123" s="14"/>
    </row>
    <row r="124" spans="1:13">
      <c r="A124" s="14">
        <v>121</v>
      </c>
      <c r="B124" s="14" t="s">
        <v>10296</v>
      </c>
      <c r="C124" s="14" t="s">
        <v>12380</v>
      </c>
      <c r="D124" s="14" t="s">
        <v>1187</v>
      </c>
      <c r="E124" s="14">
        <v>1</v>
      </c>
      <c r="F124" s="15">
        <v>1000</v>
      </c>
      <c r="G124" s="14">
        <v>452</v>
      </c>
      <c r="H124" s="14" t="s">
        <v>8087</v>
      </c>
      <c r="I124" s="15">
        <v>80000</v>
      </c>
      <c r="J124" s="14" t="s">
        <v>1193</v>
      </c>
      <c r="K124" s="44" t="s">
        <v>12652</v>
      </c>
      <c r="L124" s="14" t="s">
        <v>11729</v>
      </c>
      <c r="M124" s="14"/>
    </row>
    <row r="125" spans="1:13" ht="31.5">
      <c r="A125" s="14">
        <v>122</v>
      </c>
      <c r="B125" s="14" t="s">
        <v>10297</v>
      </c>
      <c r="C125" s="14" t="s">
        <v>12380</v>
      </c>
      <c r="D125" s="14" t="s">
        <v>1187</v>
      </c>
      <c r="E125" s="14">
        <v>1</v>
      </c>
      <c r="F125" s="15">
        <v>1000</v>
      </c>
      <c r="G125" s="14">
        <v>416</v>
      </c>
      <c r="H125" s="14" t="s">
        <v>8087</v>
      </c>
      <c r="I125" s="15">
        <v>74000</v>
      </c>
      <c r="J125" s="14" t="s">
        <v>1193</v>
      </c>
      <c r="K125" s="44" t="s">
        <v>12652</v>
      </c>
      <c r="L125" s="14" t="s">
        <v>10298</v>
      </c>
      <c r="M125" s="14"/>
    </row>
    <row r="126" spans="1:13" ht="31.5">
      <c r="A126" s="14">
        <v>123</v>
      </c>
      <c r="B126" s="14" t="s">
        <v>10299</v>
      </c>
      <c r="C126" s="14" t="s">
        <v>12380</v>
      </c>
      <c r="D126" s="14" t="s">
        <v>1187</v>
      </c>
      <c r="E126" s="14">
        <v>1</v>
      </c>
      <c r="F126" s="15">
        <v>1000</v>
      </c>
      <c r="G126" s="14">
        <v>420</v>
      </c>
      <c r="H126" s="14" t="s">
        <v>8087</v>
      </c>
      <c r="I126" s="15">
        <v>75000</v>
      </c>
      <c r="J126" s="14" t="s">
        <v>1193</v>
      </c>
      <c r="K126" s="44" t="s">
        <v>12652</v>
      </c>
      <c r="L126" s="14" t="s">
        <v>10298</v>
      </c>
      <c r="M126" s="14"/>
    </row>
    <row r="127" spans="1:13" ht="31.5">
      <c r="A127" s="14">
        <v>124</v>
      </c>
      <c r="B127" s="14" t="s">
        <v>10521</v>
      </c>
      <c r="C127" s="14" t="s">
        <v>12380</v>
      </c>
      <c r="D127" s="14" t="s">
        <v>1187</v>
      </c>
      <c r="E127" s="14">
        <v>1</v>
      </c>
      <c r="F127" s="15">
        <v>1000</v>
      </c>
      <c r="G127" s="14">
        <v>412</v>
      </c>
      <c r="H127" s="14" t="s">
        <v>8087</v>
      </c>
      <c r="I127" s="15">
        <v>74000</v>
      </c>
      <c r="J127" s="14" t="s">
        <v>1193</v>
      </c>
      <c r="K127" s="44" t="s">
        <v>12652</v>
      </c>
      <c r="L127" s="14" t="s">
        <v>10298</v>
      </c>
      <c r="M127" s="14"/>
    </row>
    <row r="128" spans="1:13" ht="31.5">
      <c r="A128" s="14">
        <v>125</v>
      </c>
      <c r="B128" s="14" t="s">
        <v>10522</v>
      </c>
      <c r="C128" s="14" t="s">
        <v>12380</v>
      </c>
      <c r="D128" s="14" t="s">
        <v>1187</v>
      </c>
      <c r="E128" s="14">
        <v>1</v>
      </c>
      <c r="F128" s="15">
        <v>1000</v>
      </c>
      <c r="G128" s="14">
        <v>424</v>
      </c>
      <c r="H128" s="14" t="s">
        <v>8087</v>
      </c>
      <c r="I128" s="15">
        <v>75000</v>
      </c>
      <c r="J128" s="14" t="s">
        <v>1193</v>
      </c>
      <c r="K128" s="44" t="s">
        <v>12652</v>
      </c>
      <c r="L128" s="14" t="s">
        <v>10298</v>
      </c>
      <c r="M128" s="14"/>
    </row>
    <row r="129" spans="1:13" ht="31.5">
      <c r="A129" s="14">
        <v>126</v>
      </c>
      <c r="B129" s="14" t="s">
        <v>12771</v>
      </c>
      <c r="C129" s="14" t="s">
        <v>12380</v>
      </c>
      <c r="D129" s="14" t="s">
        <v>1187</v>
      </c>
      <c r="E129" s="14">
        <v>1</v>
      </c>
      <c r="F129" s="15">
        <v>1000</v>
      </c>
      <c r="G129" s="14">
        <v>432</v>
      </c>
      <c r="H129" s="14" t="s">
        <v>8087</v>
      </c>
      <c r="I129" s="15">
        <v>77000</v>
      </c>
      <c r="J129" s="14" t="s">
        <v>1193</v>
      </c>
      <c r="K129" s="44" t="s">
        <v>12652</v>
      </c>
      <c r="L129" s="14" t="s">
        <v>10298</v>
      </c>
      <c r="M129" s="14"/>
    </row>
    <row r="130" spans="1:13" ht="31.5">
      <c r="A130" s="14">
        <v>127</v>
      </c>
      <c r="B130" s="14" t="s">
        <v>12772</v>
      </c>
      <c r="C130" s="14" t="s">
        <v>12380</v>
      </c>
      <c r="D130" s="14" t="s">
        <v>1187</v>
      </c>
      <c r="E130" s="14">
        <v>1</v>
      </c>
      <c r="F130" s="15">
        <v>1000</v>
      </c>
      <c r="G130" s="14">
        <v>488</v>
      </c>
      <c r="H130" s="14" t="s">
        <v>8087</v>
      </c>
      <c r="I130" s="15">
        <v>86000</v>
      </c>
      <c r="J130" s="14" t="s">
        <v>1193</v>
      </c>
      <c r="K130" s="44" t="s">
        <v>12652</v>
      </c>
      <c r="L130" s="14" t="s">
        <v>10298</v>
      </c>
      <c r="M130" s="14"/>
    </row>
    <row r="131" spans="1:13" ht="31.5">
      <c r="A131" s="14">
        <v>128</v>
      </c>
      <c r="B131" s="14" t="s">
        <v>11566</v>
      </c>
      <c r="C131" s="14" t="s">
        <v>12380</v>
      </c>
      <c r="D131" s="14" t="s">
        <v>1187</v>
      </c>
      <c r="E131" s="14">
        <v>1</v>
      </c>
      <c r="F131" s="15">
        <v>1000</v>
      </c>
      <c r="G131" s="14">
        <v>476</v>
      </c>
      <c r="H131" s="14" t="s">
        <v>8087</v>
      </c>
      <c r="I131" s="15">
        <v>86000</v>
      </c>
      <c r="J131" s="14" t="s">
        <v>1193</v>
      </c>
      <c r="K131" s="44" t="s">
        <v>12652</v>
      </c>
      <c r="L131" s="14" t="s">
        <v>10298</v>
      </c>
      <c r="M131" s="14"/>
    </row>
    <row r="132" spans="1:13" ht="31.5">
      <c r="A132" s="14">
        <v>129</v>
      </c>
      <c r="B132" s="14" t="s">
        <v>11567</v>
      </c>
      <c r="C132" s="14" t="s">
        <v>12380</v>
      </c>
      <c r="D132" s="14" t="s">
        <v>1187</v>
      </c>
      <c r="E132" s="14">
        <v>1</v>
      </c>
      <c r="F132" s="15">
        <v>1000</v>
      </c>
      <c r="G132" s="14">
        <v>460</v>
      </c>
      <c r="H132" s="14" t="s">
        <v>8087</v>
      </c>
      <c r="I132" s="15">
        <v>81000</v>
      </c>
      <c r="J132" s="14" t="s">
        <v>1193</v>
      </c>
      <c r="K132" s="44" t="s">
        <v>12652</v>
      </c>
      <c r="L132" s="14" t="s">
        <v>10298</v>
      </c>
      <c r="M132" s="14" t="s">
        <v>18988</v>
      </c>
    </row>
    <row r="133" spans="1:13" ht="31.5">
      <c r="A133" s="14">
        <v>130</v>
      </c>
      <c r="B133" s="14" t="s">
        <v>6258</v>
      </c>
      <c r="C133" s="14" t="s">
        <v>2744</v>
      </c>
      <c r="D133" s="14" t="s">
        <v>1187</v>
      </c>
      <c r="E133" s="14" t="s">
        <v>11568</v>
      </c>
      <c r="F133" s="15">
        <v>2000</v>
      </c>
      <c r="G133" s="15">
        <v>188</v>
      </c>
      <c r="H133" s="15" t="s">
        <v>8076</v>
      </c>
      <c r="I133" s="15">
        <v>25000</v>
      </c>
      <c r="J133" s="14" t="s">
        <v>4935</v>
      </c>
      <c r="K133" s="44" t="s">
        <v>12652</v>
      </c>
      <c r="L133" s="14" t="s">
        <v>11683</v>
      </c>
      <c r="M133" s="14" t="s">
        <v>11569</v>
      </c>
    </row>
    <row r="134" spans="1:13" ht="31.5">
      <c r="A134" s="14">
        <v>131</v>
      </c>
      <c r="B134" s="14" t="s">
        <v>10511</v>
      </c>
      <c r="C134" s="14" t="s">
        <v>2744</v>
      </c>
      <c r="D134" s="14" t="s">
        <v>1187</v>
      </c>
      <c r="E134" s="14" t="s">
        <v>8163</v>
      </c>
      <c r="F134" s="15">
        <v>5035</v>
      </c>
      <c r="G134" s="15">
        <v>80</v>
      </c>
      <c r="H134" s="15" t="s">
        <v>8076</v>
      </c>
      <c r="I134" s="15">
        <v>13000</v>
      </c>
      <c r="J134" s="14" t="s">
        <v>4935</v>
      </c>
      <c r="K134" s="44" t="s">
        <v>12652</v>
      </c>
      <c r="L134" s="14" t="s">
        <v>11683</v>
      </c>
      <c r="M134" s="14"/>
    </row>
    <row r="135" spans="1:13" ht="31.5">
      <c r="A135" s="14">
        <v>132</v>
      </c>
      <c r="B135" s="14" t="s">
        <v>11570</v>
      </c>
      <c r="C135" s="14" t="s">
        <v>2744</v>
      </c>
      <c r="D135" s="14" t="s">
        <v>1187</v>
      </c>
      <c r="E135" s="14" t="s">
        <v>8163</v>
      </c>
      <c r="F135" s="15">
        <v>1000</v>
      </c>
      <c r="G135" s="14">
        <v>40</v>
      </c>
      <c r="H135" s="14" t="s">
        <v>8076</v>
      </c>
      <c r="I135" s="15">
        <v>9000</v>
      </c>
      <c r="J135" s="14" t="s">
        <v>4935</v>
      </c>
      <c r="K135" s="44" t="s">
        <v>12652</v>
      </c>
      <c r="L135" s="14" t="s">
        <v>11683</v>
      </c>
      <c r="M135" s="14"/>
    </row>
    <row r="136" spans="1:13" ht="31.5">
      <c r="A136" s="14">
        <v>133</v>
      </c>
      <c r="B136" s="14" t="s">
        <v>6306</v>
      </c>
      <c r="C136" s="14" t="s">
        <v>2744</v>
      </c>
      <c r="D136" s="14" t="s">
        <v>1187</v>
      </c>
      <c r="E136" s="14" t="s">
        <v>8163</v>
      </c>
      <c r="F136" s="15">
        <v>1000</v>
      </c>
      <c r="G136" s="14">
        <v>48</v>
      </c>
      <c r="H136" s="14" t="s">
        <v>8076</v>
      </c>
      <c r="I136" s="15">
        <v>10000</v>
      </c>
      <c r="J136" s="14" t="s">
        <v>4935</v>
      </c>
      <c r="K136" s="44" t="s">
        <v>12652</v>
      </c>
      <c r="L136" s="14" t="s">
        <v>11683</v>
      </c>
      <c r="M136" s="14"/>
    </row>
    <row r="137" spans="1:13" ht="31.5">
      <c r="A137" s="14">
        <v>134</v>
      </c>
      <c r="B137" s="14" t="s">
        <v>7249</v>
      </c>
      <c r="C137" s="14" t="s">
        <v>2744</v>
      </c>
      <c r="D137" s="14" t="s">
        <v>1187</v>
      </c>
      <c r="E137" s="14" t="s">
        <v>8163</v>
      </c>
      <c r="F137" s="15">
        <v>1035</v>
      </c>
      <c r="G137" s="14">
        <v>80</v>
      </c>
      <c r="H137" s="14" t="s">
        <v>8076</v>
      </c>
      <c r="I137" s="15">
        <v>12000</v>
      </c>
      <c r="J137" s="14" t="s">
        <v>4935</v>
      </c>
      <c r="K137" s="44" t="s">
        <v>12652</v>
      </c>
      <c r="L137" s="14" t="s">
        <v>11683</v>
      </c>
      <c r="M137" s="14"/>
    </row>
    <row r="138" spans="1:13" ht="31.5">
      <c r="A138" s="14">
        <v>135</v>
      </c>
      <c r="B138" s="14" t="s">
        <v>3002</v>
      </c>
      <c r="C138" s="14" t="s">
        <v>2744</v>
      </c>
      <c r="D138" s="14" t="s">
        <v>1187</v>
      </c>
      <c r="E138" s="14" t="s">
        <v>8163</v>
      </c>
      <c r="F138" s="15">
        <v>1000</v>
      </c>
      <c r="G138" s="14">
        <v>88</v>
      </c>
      <c r="H138" s="14" t="s">
        <v>8076</v>
      </c>
      <c r="I138" s="15">
        <v>13000</v>
      </c>
      <c r="J138" s="14" t="s">
        <v>4935</v>
      </c>
      <c r="K138" s="44" t="s">
        <v>12652</v>
      </c>
      <c r="L138" s="14" t="s">
        <v>11683</v>
      </c>
      <c r="M138" s="14"/>
    </row>
    <row r="139" spans="1:13" ht="31.5">
      <c r="A139" s="14">
        <v>136</v>
      </c>
      <c r="B139" s="14" t="s">
        <v>10255</v>
      </c>
      <c r="C139" s="15" t="s">
        <v>2744</v>
      </c>
      <c r="D139" s="14" t="s">
        <v>1187</v>
      </c>
      <c r="E139" s="14" t="s">
        <v>8163</v>
      </c>
      <c r="F139" s="15">
        <v>1035</v>
      </c>
      <c r="G139" s="14">
        <v>68</v>
      </c>
      <c r="H139" s="14" t="s">
        <v>8076</v>
      </c>
      <c r="I139" s="15">
        <v>14000</v>
      </c>
      <c r="J139" s="14" t="s">
        <v>4935</v>
      </c>
      <c r="K139" s="44" t="s">
        <v>12652</v>
      </c>
      <c r="L139" s="14" t="s">
        <v>11683</v>
      </c>
      <c r="M139" s="14"/>
    </row>
    <row r="140" spans="1:13" ht="31.5">
      <c r="A140" s="14">
        <v>137</v>
      </c>
      <c r="B140" s="14" t="s">
        <v>5131</v>
      </c>
      <c r="C140" s="14" t="s">
        <v>10533</v>
      </c>
      <c r="D140" s="14" t="s">
        <v>1187</v>
      </c>
      <c r="E140" s="14" t="s">
        <v>11568</v>
      </c>
      <c r="F140" s="15">
        <v>3000</v>
      </c>
      <c r="G140" s="14">
        <v>211</v>
      </c>
      <c r="H140" s="14" t="s">
        <v>8076</v>
      </c>
      <c r="I140" s="15">
        <v>27000</v>
      </c>
      <c r="J140" s="14" t="s">
        <v>1188</v>
      </c>
      <c r="K140" s="44" t="s">
        <v>12652</v>
      </c>
      <c r="L140" s="14" t="s">
        <v>11683</v>
      </c>
      <c r="M140" s="14"/>
    </row>
    <row r="141" spans="1:13" ht="47.25">
      <c r="A141" s="14">
        <v>138</v>
      </c>
      <c r="B141" s="14" t="s">
        <v>12845</v>
      </c>
      <c r="C141" s="14" t="s">
        <v>8647</v>
      </c>
      <c r="D141" s="14" t="s">
        <v>6262</v>
      </c>
      <c r="E141" s="14">
        <v>1</v>
      </c>
      <c r="F141" s="15">
        <v>14250</v>
      </c>
      <c r="G141" s="14">
        <v>252</v>
      </c>
      <c r="H141" s="14" t="s">
        <v>5624</v>
      </c>
      <c r="I141" s="15">
        <v>0</v>
      </c>
      <c r="J141" s="14" t="s">
        <v>4978</v>
      </c>
      <c r="K141" s="44" t="s">
        <v>12652</v>
      </c>
      <c r="L141" s="14" t="s">
        <v>11262</v>
      </c>
      <c r="M141" s="14"/>
    </row>
    <row r="142" spans="1:13" ht="78.75">
      <c r="A142" s="14">
        <v>139</v>
      </c>
      <c r="B142" s="14" t="s">
        <v>12846</v>
      </c>
      <c r="C142" s="14" t="s">
        <v>12847</v>
      </c>
      <c r="D142" s="14" t="s">
        <v>6262</v>
      </c>
      <c r="E142" s="14" t="s">
        <v>8163</v>
      </c>
      <c r="F142" s="15">
        <v>14250</v>
      </c>
      <c r="G142" s="14">
        <v>252</v>
      </c>
      <c r="H142" s="14" t="s">
        <v>5624</v>
      </c>
      <c r="I142" s="15">
        <v>0</v>
      </c>
      <c r="J142" s="14" t="s">
        <v>1188</v>
      </c>
      <c r="K142" s="44" t="s">
        <v>12652</v>
      </c>
      <c r="L142" s="14" t="s">
        <v>11262</v>
      </c>
      <c r="M142" s="14"/>
    </row>
    <row r="143" spans="1:13" ht="31.5">
      <c r="A143" s="14">
        <v>140</v>
      </c>
      <c r="B143" s="14" t="s">
        <v>12848</v>
      </c>
      <c r="C143" s="14" t="s">
        <v>10533</v>
      </c>
      <c r="D143" s="14" t="s">
        <v>6262</v>
      </c>
      <c r="E143" s="14" t="s">
        <v>8163</v>
      </c>
      <c r="F143" s="15">
        <v>14250</v>
      </c>
      <c r="G143" s="14">
        <v>312</v>
      </c>
      <c r="H143" s="14" t="s">
        <v>5624</v>
      </c>
      <c r="I143" s="15">
        <v>0</v>
      </c>
      <c r="J143" s="14" t="s">
        <v>1188</v>
      </c>
      <c r="K143" s="44" t="s">
        <v>12652</v>
      </c>
      <c r="L143" s="14" t="s">
        <v>11262</v>
      </c>
      <c r="M143" s="14"/>
    </row>
    <row r="144" spans="1:13" ht="31.5">
      <c r="A144" s="14">
        <v>141</v>
      </c>
      <c r="B144" s="14" t="s">
        <v>12758</v>
      </c>
      <c r="C144" s="14" t="s">
        <v>10533</v>
      </c>
      <c r="D144" s="14" t="s">
        <v>6262</v>
      </c>
      <c r="E144" s="14" t="s">
        <v>8163</v>
      </c>
      <c r="F144" s="15">
        <v>14250</v>
      </c>
      <c r="G144" s="14">
        <v>351</v>
      </c>
      <c r="H144" s="14" t="s">
        <v>5624</v>
      </c>
      <c r="I144" s="15">
        <v>0</v>
      </c>
      <c r="J144" s="14" t="s">
        <v>1188</v>
      </c>
      <c r="K144" s="44" t="s">
        <v>12652</v>
      </c>
      <c r="L144" s="14" t="s">
        <v>11262</v>
      </c>
      <c r="M144" s="14"/>
    </row>
    <row r="145" spans="1:15" ht="31.5">
      <c r="A145" s="14">
        <v>142</v>
      </c>
      <c r="B145" s="14" t="s">
        <v>12759</v>
      </c>
      <c r="C145" s="14" t="s">
        <v>9195</v>
      </c>
      <c r="D145" s="14" t="s">
        <v>1187</v>
      </c>
      <c r="E145" s="14" t="s">
        <v>8163</v>
      </c>
      <c r="F145" s="15">
        <v>4035</v>
      </c>
      <c r="G145" s="14">
        <v>220</v>
      </c>
      <c r="H145" s="14" t="s">
        <v>2161</v>
      </c>
      <c r="I145" s="15">
        <v>50000</v>
      </c>
      <c r="J145" s="14" t="s">
        <v>4935</v>
      </c>
      <c r="K145" s="44" t="s">
        <v>12652</v>
      </c>
      <c r="L145" s="14" t="s">
        <v>11683</v>
      </c>
      <c r="M145" s="14"/>
      <c r="O145" s="22" t="e">
        <f>SUM(#REF!)</f>
        <v>#REF!</v>
      </c>
    </row>
    <row r="146" spans="1:15" ht="47.25">
      <c r="A146" s="14">
        <v>143</v>
      </c>
      <c r="B146" s="14" t="s">
        <v>12760</v>
      </c>
      <c r="C146" s="14" t="s">
        <v>12761</v>
      </c>
      <c r="D146" s="14" t="s">
        <v>1421</v>
      </c>
      <c r="E146" s="14">
        <v>1</v>
      </c>
      <c r="F146" s="15">
        <v>1000</v>
      </c>
      <c r="G146" s="15">
        <v>192</v>
      </c>
      <c r="H146" s="15" t="s">
        <v>4478</v>
      </c>
      <c r="I146" s="15">
        <v>69000</v>
      </c>
      <c r="J146" s="14" t="s">
        <v>4978</v>
      </c>
      <c r="K146" s="44" t="s">
        <v>12652</v>
      </c>
      <c r="L146" s="14" t="s">
        <v>12762</v>
      </c>
      <c r="M146" s="14"/>
    </row>
    <row r="147" spans="1:15" ht="47.25">
      <c r="A147" s="14">
        <v>144</v>
      </c>
      <c r="B147" s="14" t="s">
        <v>12763</v>
      </c>
      <c r="C147" s="14" t="s">
        <v>10123</v>
      </c>
      <c r="D147" s="14" t="s">
        <v>1421</v>
      </c>
      <c r="E147" s="14">
        <v>1</v>
      </c>
      <c r="F147" s="15">
        <v>1000</v>
      </c>
      <c r="G147" s="14">
        <v>192</v>
      </c>
      <c r="H147" s="14" t="s">
        <v>4478</v>
      </c>
      <c r="I147" s="15">
        <v>69000</v>
      </c>
      <c r="J147" s="14" t="s">
        <v>4978</v>
      </c>
      <c r="K147" s="44" t="s">
        <v>12652</v>
      </c>
      <c r="L147" s="14" t="s">
        <v>12762</v>
      </c>
      <c r="M147" s="14"/>
    </row>
    <row r="148" spans="1:15" ht="31.5">
      <c r="A148" s="14">
        <v>145</v>
      </c>
      <c r="B148" s="14" t="s">
        <v>12764</v>
      </c>
      <c r="C148" s="14" t="s">
        <v>12765</v>
      </c>
      <c r="D148" s="14" t="s">
        <v>9193</v>
      </c>
      <c r="E148" s="14">
        <v>1</v>
      </c>
      <c r="F148" s="15">
        <v>1000</v>
      </c>
      <c r="G148" s="14">
        <v>619</v>
      </c>
      <c r="H148" s="14" t="s">
        <v>2161</v>
      </c>
      <c r="I148" s="15">
        <v>0</v>
      </c>
      <c r="J148" s="14" t="s">
        <v>1188</v>
      </c>
      <c r="K148" s="44" t="s">
        <v>12652</v>
      </c>
      <c r="L148" s="14" t="s">
        <v>73</v>
      </c>
      <c r="M148" s="14"/>
    </row>
    <row r="149" spans="1:15" ht="99" customHeight="1">
      <c r="A149" s="14">
        <v>146</v>
      </c>
      <c r="B149" s="14" t="s">
        <v>12766</v>
      </c>
      <c r="C149" s="14" t="s">
        <v>10533</v>
      </c>
      <c r="D149" s="14" t="s">
        <v>1187</v>
      </c>
      <c r="E149" s="14">
        <v>1</v>
      </c>
      <c r="F149" s="15">
        <v>160036</v>
      </c>
      <c r="G149" s="14">
        <v>96</v>
      </c>
      <c r="H149" s="14" t="s">
        <v>3449</v>
      </c>
      <c r="I149" s="15">
        <v>10500</v>
      </c>
      <c r="J149" s="14" t="s">
        <v>1188</v>
      </c>
      <c r="K149" s="44" t="s">
        <v>12652</v>
      </c>
      <c r="L149" s="14" t="s">
        <v>73</v>
      </c>
      <c r="M149" s="14" t="s">
        <v>12767</v>
      </c>
    </row>
    <row r="150" spans="1:15">
      <c r="A150" s="14">
        <v>147</v>
      </c>
      <c r="B150" s="14" t="s">
        <v>6298</v>
      </c>
      <c r="C150" s="14" t="s">
        <v>2744</v>
      </c>
      <c r="D150" s="14" t="s">
        <v>1187</v>
      </c>
      <c r="E150" s="14" t="s">
        <v>11568</v>
      </c>
      <c r="F150" s="15">
        <v>1000</v>
      </c>
      <c r="G150" s="14">
        <v>172</v>
      </c>
      <c r="H150" s="14" t="s">
        <v>8076</v>
      </c>
      <c r="I150" s="15">
        <v>23000</v>
      </c>
      <c r="J150" s="14" t="s">
        <v>4935</v>
      </c>
      <c r="K150" s="44" t="s">
        <v>12652</v>
      </c>
      <c r="L150" s="14" t="s">
        <v>10875</v>
      </c>
      <c r="M150" s="14"/>
    </row>
    <row r="151" spans="1:15" ht="63">
      <c r="A151" s="14">
        <v>148</v>
      </c>
      <c r="B151" s="14" t="s">
        <v>7276</v>
      </c>
      <c r="C151" s="14" t="s">
        <v>12768</v>
      </c>
      <c r="D151" s="14" t="s">
        <v>1187</v>
      </c>
      <c r="E151" s="14" t="s">
        <v>11568</v>
      </c>
      <c r="F151" s="15">
        <v>2000</v>
      </c>
      <c r="G151" s="14">
        <v>160</v>
      </c>
      <c r="H151" s="14" t="s">
        <v>8076</v>
      </c>
      <c r="I151" s="15">
        <v>25000</v>
      </c>
      <c r="J151" s="14" t="s">
        <v>1188</v>
      </c>
      <c r="K151" s="44" t="s">
        <v>12652</v>
      </c>
      <c r="L151" s="14" t="s">
        <v>11683</v>
      </c>
      <c r="M151" s="14"/>
    </row>
    <row r="152" spans="1:15" ht="31.5">
      <c r="A152" s="14">
        <v>149</v>
      </c>
      <c r="B152" s="14" t="s">
        <v>6265</v>
      </c>
      <c r="C152" s="14" t="s">
        <v>2744</v>
      </c>
      <c r="D152" s="14" t="s">
        <v>1187</v>
      </c>
      <c r="E152" s="14" t="s">
        <v>11568</v>
      </c>
      <c r="F152" s="15">
        <v>1000</v>
      </c>
      <c r="G152" s="14">
        <v>32</v>
      </c>
      <c r="H152" s="14" t="s">
        <v>8076</v>
      </c>
      <c r="I152" s="15">
        <v>8000</v>
      </c>
      <c r="J152" s="14" t="s">
        <v>4935</v>
      </c>
      <c r="K152" s="44" t="s">
        <v>12652</v>
      </c>
      <c r="L152" s="14" t="s">
        <v>11683</v>
      </c>
      <c r="M152" s="14"/>
    </row>
    <row r="153" spans="1:15" ht="31.5">
      <c r="A153" s="14">
        <v>150</v>
      </c>
      <c r="B153" s="14" t="s">
        <v>10072</v>
      </c>
      <c r="C153" s="14" t="s">
        <v>2744</v>
      </c>
      <c r="D153" s="14" t="s">
        <v>1187</v>
      </c>
      <c r="E153" s="14" t="s">
        <v>8163</v>
      </c>
      <c r="F153" s="15">
        <v>5035</v>
      </c>
      <c r="G153" s="14">
        <v>72</v>
      </c>
      <c r="H153" s="14" t="s">
        <v>8076</v>
      </c>
      <c r="I153" s="15">
        <v>14000</v>
      </c>
      <c r="J153" s="14" t="s">
        <v>4935</v>
      </c>
      <c r="K153" s="44" t="s">
        <v>12652</v>
      </c>
      <c r="L153" s="14" t="s">
        <v>11683</v>
      </c>
      <c r="M153" s="61"/>
    </row>
    <row r="154" spans="1:15" ht="31.5">
      <c r="A154" s="14">
        <v>151</v>
      </c>
      <c r="B154" s="14" t="s">
        <v>8333</v>
      </c>
      <c r="C154" s="14" t="s">
        <v>2744</v>
      </c>
      <c r="D154" s="14" t="s">
        <v>1187</v>
      </c>
      <c r="E154" s="14" t="s">
        <v>8163</v>
      </c>
      <c r="F154" s="15">
        <v>4035</v>
      </c>
      <c r="G154" s="14">
        <v>56</v>
      </c>
      <c r="H154" s="14" t="s">
        <v>8076</v>
      </c>
      <c r="I154" s="15">
        <v>11000</v>
      </c>
      <c r="J154" s="14" t="s">
        <v>4935</v>
      </c>
      <c r="K154" s="44" t="s">
        <v>12652</v>
      </c>
      <c r="L154" s="14" t="s">
        <v>11683</v>
      </c>
      <c r="M154" s="61"/>
    </row>
    <row r="155" spans="1:15" ht="31.5">
      <c r="A155" s="14">
        <v>152</v>
      </c>
      <c r="B155" s="14" t="s">
        <v>8335</v>
      </c>
      <c r="C155" s="14" t="s">
        <v>2744</v>
      </c>
      <c r="D155" s="14" t="s">
        <v>1187</v>
      </c>
      <c r="E155" s="14" t="s">
        <v>8163</v>
      </c>
      <c r="F155" s="15">
        <v>4035</v>
      </c>
      <c r="G155" s="14">
        <v>168</v>
      </c>
      <c r="H155" s="14" t="s">
        <v>8076</v>
      </c>
      <c r="I155" s="15">
        <v>24000</v>
      </c>
      <c r="J155" s="14" t="s">
        <v>4935</v>
      </c>
      <c r="K155" s="44" t="s">
        <v>12652</v>
      </c>
      <c r="L155" s="14" t="s">
        <v>11683</v>
      </c>
      <c r="M155" s="14"/>
    </row>
    <row r="156" spans="1:15" ht="78.75">
      <c r="A156" s="14">
        <v>153</v>
      </c>
      <c r="B156" s="14" t="s">
        <v>12769</v>
      </c>
      <c r="C156" s="14" t="s">
        <v>12770</v>
      </c>
      <c r="D156" s="14" t="s">
        <v>6262</v>
      </c>
      <c r="E156" s="14">
        <v>1</v>
      </c>
      <c r="F156" s="15">
        <v>14250</v>
      </c>
      <c r="G156" s="14">
        <v>112</v>
      </c>
      <c r="H156" s="14" t="s">
        <v>5624</v>
      </c>
      <c r="I156" s="15">
        <v>0</v>
      </c>
      <c r="J156" s="14" t="s">
        <v>60</v>
      </c>
      <c r="K156" s="44" t="s">
        <v>12652</v>
      </c>
      <c r="L156" s="14" t="s">
        <v>11262</v>
      </c>
      <c r="M156" s="61"/>
    </row>
    <row r="157" spans="1:15" ht="78.75">
      <c r="A157" s="14">
        <v>154</v>
      </c>
      <c r="B157" s="14" t="s">
        <v>12773</v>
      </c>
      <c r="C157" s="14" t="s">
        <v>12770</v>
      </c>
      <c r="D157" s="14" t="s">
        <v>6262</v>
      </c>
      <c r="E157" s="14">
        <v>1</v>
      </c>
      <c r="F157" s="15">
        <v>14250</v>
      </c>
      <c r="G157" s="14">
        <v>180</v>
      </c>
      <c r="H157" s="14" t="s">
        <v>5624</v>
      </c>
      <c r="I157" s="15">
        <v>0</v>
      </c>
      <c r="J157" s="14" t="s">
        <v>60</v>
      </c>
      <c r="K157" s="44" t="s">
        <v>12652</v>
      </c>
      <c r="L157" s="14" t="s">
        <v>11262</v>
      </c>
      <c r="M157" s="61"/>
    </row>
    <row r="158" spans="1:15" ht="31.5">
      <c r="A158" s="14">
        <v>155</v>
      </c>
      <c r="B158" s="14" t="s">
        <v>10443</v>
      </c>
      <c r="C158" s="14" t="s">
        <v>2744</v>
      </c>
      <c r="D158" s="14" t="s">
        <v>1187</v>
      </c>
      <c r="E158" s="14">
        <v>1</v>
      </c>
      <c r="F158" s="15">
        <v>700</v>
      </c>
      <c r="G158" s="14">
        <v>124</v>
      </c>
      <c r="H158" s="14" t="s">
        <v>8076</v>
      </c>
      <c r="I158" s="15">
        <v>19000</v>
      </c>
      <c r="J158" s="14" t="s">
        <v>4935</v>
      </c>
      <c r="K158" s="44" t="s">
        <v>12652</v>
      </c>
      <c r="L158" s="14" t="s">
        <v>11191</v>
      </c>
      <c r="M158" s="14"/>
    </row>
    <row r="159" spans="1:15" ht="63">
      <c r="A159" s="14">
        <v>156</v>
      </c>
      <c r="B159" s="14" t="s">
        <v>12830</v>
      </c>
      <c r="C159" s="14" t="s">
        <v>10218</v>
      </c>
      <c r="D159" s="14" t="s">
        <v>1187</v>
      </c>
      <c r="E159" s="14" t="s">
        <v>8163</v>
      </c>
      <c r="F159" s="15">
        <v>10035</v>
      </c>
      <c r="G159" s="14">
        <v>260</v>
      </c>
      <c r="H159" s="14" t="s">
        <v>8087</v>
      </c>
      <c r="I159" s="15">
        <v>22000</v>
      </c>
      <c r="J159" s="14" t="s">
        <v>1188</v>
      </c>
      <c r="K159" s="44" t="s">
        <v>12652</v>
      </c>
      <c r="L159" s="14" t="s">
        <v>73</v>
      </c>
      <c r="M159" s="14"/>
    </row>
    <row r="160" spans="1:15" ht="31.5">
      <c r="A160" s="14">
        <v>157</v>
      </c>
      <c r="B160" s="14" t="s">
        <v>12831</v>
      </c>
      <c r="C160" s="14" t="s">
        <v>10533</v>
      </c>
      <c r="D160" s="14" t="s">
        <v>1187</v>
      </c>
      <c r="E160" s="14">
        <v>1</v>
      </c>
      <c r="F160" s="15">
        <v>5036</v>
      </c>
      <c r="G160" s="14">
        <v>368</v>
      </c>
      <c r="H160" s="14" t="s">
        <v>8087</v>
      </c>
      <c r="I160" s="15">
        <v>60000</v>
      </c>
      <c r="J160" s="14" t="s">
        <v>1188</v>
      </c>
      <c r="K160" s="44" t="s">
        <v>12652</v>
      </c>
      <c r="L160" s="14" t="s">
        <v>11191</v>
      </c>
      <c r="M160" s="14"/>
    </row>
    <row r="161" spans="1:13" ht="31.5">
      <c r="A161" s="14">
        <v>158</v>
      </c>
      <c r="B161" s="14" t="s">
        <v>8330</v>
      </c>
      <c r="C161" s="14" t="s">
        <v>2744</v>
      </c>
      <c r="D161" s="14" t="s">
        <v>1187</v>
      </c>
      <c r="E161" s="14" t="s">
        <v>8163</v>
      </c>
      <c r="F161" s="15">
        <v>5035</v>
      </c>
      <c r="G161" s="14">
        <v>251</v>
      </c>
      <c r="H161" s="14" t="s">
        <v>8076</v>
      </c>
      <c r="I161" s="15">
        <v>34000</v>
      </c>
      <c r="J161" s="14" t="s">
        <v>4935</v>
      </c>
      <c r="K161" s="44" t="s">
        <v>12652</v>
      </c>
      <c r="L161" s="14" t="s">
        <v>11683</v>
      </c>
      <c r="M161" s="14"/>
    </row>
    <row r="162" spans="1:13" ht="47.25">
      <c r="A162" s="14">
        <v>159</v>
      </c>
      <c r="B162" s="14" t="s">
        <v>12832</v>
      </c>
      <c r="C162" s="14" t="s">
        <v>12833</v>
      </c>
      <c r="D162" s="14" t="s">
        <v>1187</v>
      </c>
      <c r="E162" s="14" t="s">
        <v>8163</v>
      </c>
      <c r="F162" s="15">
        <v>2035</v>
      </c>
      <c r="G162" s="14">
        <v>188</v>
      </c>
      <c r="H162" s="14" t="s">
        <v>8076</v>
      </c>
      <c r="I162" s="15">
        <v>28000</v>
      </c>
      <c r="J162" s="14" t="s">
        <v>1188</v>
      </c>
      <c r="K162" s="44" t="s">
        <v>12652</v>
      </c>
      <c r="L162" s="14" t="s">
        <v>11683</v>
      </c>
      <c r="M162" s="14"/>
    </row>
    <row r="163" spans="1:13" ht="31.5">
      <c r="A163" s="14">
        <v>160</v>
      </c>
      <c r="B163" s="14" t="s">
        <v>11805</v>
      </c>
      <c r="C163" s="14" t="s">
        <v>2744</v>
      </c>
      <c r="D163" s="14" t="s">
        <v>1187</v>
      </c>
      <c r="E163" s="14" t="s">
        <v>8163</v>
      </c>
      <c r="F163" s="15">
        <v>5035</v>
      </c>
      <c r="G163" s="14">
        <v>164</v>
      </c>
      <c r="H163" s="14" t="s">
        <v>8076</v>
      </c>
      <c r="I163" s="15">
        <v>24000</v>
      </c>
      <c r="J163" s="14" t="s">
        <v>4935</v>
      </c>
      <c r="K163" s="44" t="s">
        <v>12652</v>
      </c>
      <c r="L163" s="14" t="s">
        <v>11683</v>
      </c>
      <c r="M163" s="14"/>
    </row>
    <row r="164" spans="1:13" ht="31.5">
      <c r="A164" s="14">
        <v>161</v>
      </c>
      <c r="B164" s="14" t="s">
        <v>8336</v>
      </c>
      <c r="C164" s="14" t="s">
        <v>2744</v>
      </c>
      <c r="D164" s="14" t="s">
        <v>1187</v>
      </c>
      <c r="E164" s="14" t="s">
        <v>8163</v>
      </c>
      <c r="F164" s="15">
        <v>2035</v>
      </c>
      <c r="G164" s="14">
        <v>220</v>
      </c>
      <c r="H164" s="14" t="s">
        <v>8076</v>
      </c>
      <c r="I164" s="15">
        <v>30000</v>
      </c>
      <c r="J164" s="14" t="s">
        <v>4935</v>
      </c>
      <c r="K164" s="44" t="s">
        <v>12652</v>
      </c>
      <c r="L164" s="14" t="s">
        <v>11683</v>
      </c>
      <c r="M164" s="14"/>
    </row>
    <row r="165" spans="1:13" ht="31.5">
      <c r="A165" s="14">
        <v>162</v>
      </c>
      <c r="B165" s="14" t="s">
        <v>9409</v>
      </c>
      <c r="C165" s="14" t="s">
        <v>2744</v>
      </c>
      <c r="D165" s="14" t="s">
        <v>1187</v>
      </c>
      <c r="E165" s="14" t="s">
        <v>8163</v>
      </c>
      <c r="F165" s="15">
        <v>2035</v>
      </c>
      <c r="G165" s="14">
        <v>68</v>
      </c>
      <c r="H165" s="14" t="s">
        <v>8076</v>
      </c>
      <c r="I165" s="15">
        <v>12000</v>
      </c>
      <c r="J165" s="14" t="s">
        <v>4935</v>
      </c>
      <c r="K165" s="44" t="s">
        <v>12652</v>
      </c>
      <c r="L165" s="14" t="s">
        <v>11683</v>
      </c>
      <c r="M165" s="14"/>
    </row>
    <row r="166" spans="1:13" ht="78.75">
      <c r="A166" s="14">
        <v>163</v>
      </c>
      <c r="B166" s="14" t="s">
        <v>12834</v>
      </c>
      <c r="C166" s="14" t="s">
        <v>12835</v>
      </c>
      <c r="D166" s="14" t="s">
        <v>6262</v>
      </c>
      <c r="E166" s="14">
        <v>1</v>
      </c>
      <c r="F166" s="15">
        <v>14250</v>
      </c>
      <c r="G166" s="14">
        <v>268</v>
      </c>
      <c r="H166" s="14" t="s">
        <v>5624</v>
      </c>
      <c r="I166" s="15">
        <v>0</v>
      </c>
      <c r="J166" s="14" t="s">
        <v>1188</v>
      </c>
      <c r="K166" s="44" t="s">
        <v>12652</v>
      </c>
      <c r="L166" s="14" t="s">
        <v>11262</v>
      </c>
      <c r="M166" s="14"/>
    </row>
    <row r="167" spans="1:13" ht="78.75">
      <c r="A167" s="14">
        <v>164</v>
      </c>
      <c r="B167" s="14" t="s">
        <v>12836</v>
      </c>
      <c r="C167" s="14" t="s">
        <v>10458</v>
      </c>
      <c r="D167" s="14" t="s">
        <v>6262</v>
      </c>
      <c r="E167" s="14">
        <v>1</v>
      </c>
      <c r="F167" s="15">
        <v>14250</v>
      </c>
      <c r="G167" s="14">
        <v>156</v>
      </c>
      <c r="H167" s="14" t="s">
        <v>5624</v>
      </c>
      <c r="I167" s="15">
        <v>0</v>
      </c>
      <c r="J167" s="14" t="s">
        <v>60</v>
      </c>
      <c r="K167" s="44" t="s">
        <v>12652</v>
      </c>
      <c r="L167" s="14" t="s">
        <v>11262</v>
      </c>
      <c r="M167" s="14"/>
    </row>
    <row r="168" spans="1:13" ht="78.75">
      <c r="A168" s="14">
        <v>165</v>
      </c>
      <c r="B168" s="14" t="s">
        <v>10459</v>
      </c>
      <c r="C168" s="14" t="s">
        <v>10460</v>
      </c>
      <c r="D168" s="14" t="s">
        <v>6262</v>
      </c>
      <c r="E168" s="14">
        <v>1</v>
      </c>
      <c r="F168" s="15">
        <v>14250</v>
      </c>
      <c r="G168" s="14">
        <v>288</v>
      </c>
      <c r="H168" s="14" t="s">
        <v>5624</v>
      </c>
      <c r="I168" s="15">
        <v>0</v>
      </c>
      <c r="J168" s="14" t="s">
        <v>4935</v>
      </c>
      <c r="K168" s="44" t="s">
        <v>12652</v>
      </c>
      <c r="L168" s="14" t="s">
        <v>11262</v>
      </c>
      <c r="M168" s="14"/>
    </row>
    <row r="169" spans="1:13" ht="63">
      <c r="A169" s="14">
        <v>166</v>
      </c>
      <c r="B169" s="14" t="s">
        <v>5566</v>
      </c>
      <c r="C169" s="14" t="s">
        <v>10461</v>
      </c>
      <c r="D169" s="14" t="s">
        <v>1187</v>
      </c>
      <c r="E169" s="14" t="s">
        <v>8163</v>
      </c>
      <c r="F169" s="15">
        <v>2035</v>
      </c>
      <c r="G169" s="14">
        <v>156</v>
      </c>
      <c r="H169" s="14" t="s">
        <v>8076</v>
      </c>
      <c r="I169" s="15">
        <v>24000</v>
      </c>
      <c r="J169" s="14" t="s">
        <v>1188</v>
      </c>
      <c r="K169" s="44" t="s">
        <v>12652</v>
      </c>
      <c r="L169" s="14" t="s">
        <v>11683</v>
      </c>
      <c r="M169" s="14"/>
    </row>
    <row r="170" spans="1:13" ht="47.25">
      <c r="A170" s="14">
        <v>167</v>
      </c>
      <c r="B170" s="14" t="s">
        <v>8480</v>
      </c>
      <c r="C170" s="14" t="s">
        <v>12849</v>
      </c>
      <c r="D170" s="14" t="s">
        <v>1187</v>
      </c>
      <c r="E170" s="14" t="s">
        <v>8163</v>
      </c>
      <c r="F170" s="15">
        <v>2035</v>
      </c>
      <c r="G170" s="14">
        <v>171</v>
      </c>
      <c r="H170" s="14" t="s">
        <v>8076</v>
      </c>
      <c r="I170" s="15">
        <v>26000</v>
      </c>
      <c r="J170" s="14" t="s">
        <v>1188</v>
      </c>
      <c r="K170" s="44" t="s">
        <v>12652</v>
      </c>
      <c r="L170" s="14" t="s">
        <v>11683</v>
      </c>
      <c r="M170" s="14"/>
    </row>
    <row r="171" spans="1:13" ht="78.75">
      <c r="A171" s="14">
        <v>168</v>
      </c>
      <c r="B171" s="14" t="s">
        <v>12850</v>
      </c>
      <c r="C171" s="14" t="s">
        <v>12814</v>
      </c>
      <c r="D171" s="14" t="s">
        <v>6262</v>
      </c>
      <c r="E171" s="14">
        <v>1</v>
      </c>
      <c r="F171" s="15">
        <v>14250</v>
      </c>
      <c r="G171" s="14">
        <v>176</v>
      </c>
      <c r="H171" s="14" t="s">
        <v>5624</v>
      </c>
      <c r="I171" s="15">
        <v>0</v>
      </c>
      <c r="J171" s="14" t="s">
        <v>12454</v>
      </c>
      <c r="K171" s="44" t="s">
        <v>12652</v>
      </c>
      <c r="L171" s="14" t="s">
        <v>10666</v>
      </c>
      <c r="M171" s="14"/>
    </row>
    <row r="172" spans="1:13" ht="63">
      <c r="A172" s="14">
        <v>169</v>
      </c>
      <c r="B172" s="14" t="s">
        <v>12815</v>
      </c>
      <c r="C172" s="14" t="s">
        <v>11960</v>
      </c>
      <c r="D172" s="14" t="s">
        <v>6262</v>
      </c>
      <c r="E172" s="14">
        <v>1</v>
      </c>
      <c r="F172" s="15">
        <v>14250</v>
      </c>
      <c r="G172" s="14">
        <v>196</v>
      </c>
      <c r="H172" s="14" t="s">
        <v>5624</v>
      </c>
      <c r="I172" s="15">
        <v>0</v>
      </c>
      <c r="J172" s="14" t="s">
        <v>60</v>
      </c>
      <c r="K172" s="44" t="s">
        <v>12652</v>
      </c>
      <c r="L172" s="14" t="s">
        <v>10666</v>
      </c>
      <c r="M172" s="14"/>
    </row>
    <row r="173" spans="1:13" ht="78.75">
      <c r="A173" s="14">
        <v>170</v>
      </c>
      <c r="B173" s="14" t="s">
        <v>11961</v>
      </c>
      <c r="C173" s="14" t="s">
        <v>11962</v>
      </c>
      <c r="D173" s="14" t="s">
        <v>6262</v>
      </c>
      <c r="E173" s="14">
        <v>1</v>
      </c>
      <c r="F173" s="15">
        <v>14250</v>
      </c>
      <c r="G173" s="14">
        <v>84</v>
      </c>
      <c r="H173" s="14" t="s">
        <v>5624</v>
      </c>
      <c r="I173" s="15">
        <v>0</v>
      </c>
      <c r="J173" s="14" t="s">
        <v>12454</v>
      </c>
      <c r="K173" s="44" t="s">
        <v>12652</v>
      </c>
      <c r="L173" s="14" t="s">
        <v>10666</v>
      </c>
      <c r="M173" s="14"/>
    </row>
    <row r="174" spans="1:13" ht="94.5">
      <c r="A174" s="14">
        <v>171</v>
      </c>
      <c r="B174" s="14" t="s">
        <v>11963</v>
      </c>
      <c r="C174" s="14" t="s">
        <v>11964</v>
      </c>
      <c r="D174" s="14" t="s">
        <v>6262</v>
      </c>
      <c r="E174" s="14">
        <v>1</v>
      </c>
      <c r="F174" s="15">
        <v>14250</v>
      </c>
      <c r="G174" s="14">
        <v>144</v>
      </c>
      <c r="H174" s="14" t="s">
        <v>5624</v>
      </c>
      <c r="I174" s="15">
        <v>0</v>
      </c>
      <c r="J174" s="14" t="s">
        <v>60</v>
      </c>
      <c r="K174" s="44" t="s">
        <v>12652</v>
      </c>
      <c r="L174" s="14" t="s">
        <v>10666</v>
      </c>
      <c r="M174" s="14"/>
    </row>
    <row r="175" spans="1:13" ht="94.5">
      <c r="A175" s="14">
        <v>172</v>
      </c>
      <c r="B175" s="14" t="s">
        <v>11965</v>
      </c>
      <c r="C175" s="14" t="s">
        <v>11964</v>
      </c>
      <c r="D175" s="14" t="s">
        <v>6262</v>
      </c>
      <c r="E175" s="14">
        <v>1</v>
      </c>
      <c r="F175" s="15">
        <v>14250</v>
      </c>
      <c r="G175" s="14">
        <v>184</v>
      </c>
      <c r="H175" s="14" t="s">
        <v>5624</v>
      </c>
      <c r="I175" s="15">
        <v>0</v>
      </c>
      <c r="J175" s="14" t="s">
        <v>60</v>
      </c>
      <c r="K175" s="44" t="s">
        <v>12652</v>
      </c>
      <c r="L175" s="14" t="s">
        <v>10666</v>
      </c>
      <c r="M175" s="14"/>
    </row>
    <row r="176" spans="1:13" ht="31.5">
      <c r="A176" s="14">
        <v>173</v>
      </c>
      <c r="B176" s="14" t="s">
        <v>11966</v>
      </c>
      <c r="C176" s="14" t="s">
        <v>10533</v>
      </c>
      <c r="D176" s="14" t="s">
        <v>1187</v>
      </c>
      <c r="E176" s="14" t="s">
        <v>8163</v>
      </c>
      <c r="F176" s="15">
        <v>2035</v>
      </c>
      <c r="G176" s="14">
        <v>288</v>
      </c>
      <c r="H176" s="14" t="s">
        <v>8076</v>
      </c>
      <c r="I176" s="15">
        <v>40000</v>
      </c>
      <c r="J176" s="14" t="s">
        <v>1188</v>
      </c>
      <c r="K176" s="44" t="s">
        <v>12652</v>
      </c>
      <c r="L176" s="14" t="s">
        <v>11683</v>
      </c>
      <c r="M176" s="14"/>
    </row>
    <row r="177" spans="1:13" ht="78.75">
      <c r="A177" s="14">
        <v>174</v>
      </c>
      <c r="B177" s="14" t="s">
        <v>11967</v>
      </c>
      <c r="C177" s="14" t="s">
        <v>11968</v>
      </c>
      <c r="D177" s="14" t="s">
        <v>6262</v>
      </c>
      <c r="E177" s="14">
        <v>1</v>
      </c>
      <c r="F177" s="15">
        <v>14250</v>
      </c>
      <c r="G177" s="14">
        <v>116</v>
      </c>
      <c r="H177" s="14" t="s">
        <v>5624</v>
      </c>
      <c r="I177" s="15">
        <v>0</v>
      </c>
      <c r="J177" s="14" t="s">
        <v>12454</v>
      </c>
      <c r="K177" s="44" t="s">
        <v>12652</v>
      </c>
      <c r="L177" s="14" t="s">
        <v>10666</v>
      </c>
      <c r="M177" s="14"/>
    </row>
    <row r="178" spans="1:13" ht="63">
      <c r="A178" s="14">
        <v>175</v>
      </c>
      <c r="B178" s="14" t="s">
        <v>10569</v>
      </c>
      <c r="C178" s="14" t="s">
        <v>10218</v>
      </c>
      <c r="D178" s="14" t="s">
        <v>1187</v>
      </c>
      <c r="E178" s="14" t="s">
        <v>8163</v>
      </c>
      <c r="F178" s="15">
        <v>20035</v>
      </c>
      <c r="G178" s="14">
        <v>492</v>
      </c>
      <c r="H178" s="14" t="s">
        <v>8087</v>
      </c>
      <c r="I178" s="15">
        <v>36000</v>
      </c>
      <c r="J178" s="14" t="s">
        <v>1188</v>
      </c>
      <c r="K178" s="44" t="s">
        <v>12652</v>
      </c>
      <c r="L178" s="14" t="s">
        <v>10875</v>
      </c>
      <c r="M178" s="14"/>
    </row>
    <row r="179" spans="1:13" ht="47.25">
      <c r="A179" s="14">
        <v>176</v>
      </c>
      <c r="B179" s="14" t="s">
        <v>8952</v>
      </c>
      <c r="C179" s="14" t="s">
        <v>7234</v>
      </c>
      <c r="D179" s="14" t="s">
        <v>4473</v>
      </c>
      <c r="E179" s="14">
        <v>1</v>
      </c>
      <c r="F179" s="15">
        <v>1000</v>
      </c>
      <c r="G179" s="14">
        <v>440</v>
      </c>
      <c r="H179" s="14" t="s">
        <v>8087</v>
      </c>
      <c r="I179" s="15">
        <v>0</v>
      </c>
      <c r="J179" s="14" t="s">
        <v>70</v>
      </c>
      <c r="K179" s="44" t="s">
        <v>12652</v>
      </c>
      <c r="L179" s="14" t="s">
        <v>11191</v>
      </c>
      <c r="M179" s="14"/>
    </row>
    <row r="180" spans="1:13" ht="63">
      <c r="A180" s="14">
        <v>177</v>
      </c>
      <c r="B180" s="14" t="s">
        <v>7276</v>
      </c>
      <c r="C180" s="14" t="s">
        <v>12768</v>
      </c>
      <c r="D180" s="14" t="s">
        <v>1187</v>
      </c>
      <c r="E180" s="14" t="s">
        <v>8163</v>
      </c>
      <c r="F180" s="15">
        <v>635</v>
      </c>
      <c r="G180" s="14">
        <v>160</v>
      </c>
      <c r="H180" s="14" t="s">
        <v>8076</v>
      </c>
      <c r="I180" s="15">
        <v>25000</v>
      </c>
      <c r="J180" s="14" t="s">
        <v>1188</v>
      </c>
      <c r="K180" s="44" t="s">
        <v>12652</v>
      </c>
      <c r="L180" s="14" t="s">
        <v>5129</v>
      </c>
      <c r="M180" s="14"/>
    </row>
    <row r="181" spans="1:13">
      <c r="A181" s="14">
        <v>178</v>
      </c>
      <c r="B181" s="14" t="s">
        <v>6306</v>
      </c>
      <c r="C181" s="14" t="s">
        <v>2744</v>
      </c>
      <c r="D181" s="14" t="s">
        <v>1187</v>
      </c>
      <c r="E181" s="14" t="s">
        <v>8163</v>
      </c>
      <c r="F181" s="15">
        <v>635</v>
      </c>
      <c r="G181" s="14">
        <v>48</v>
      </c>
      <c r="H181" s="14" t="s">
        <v>8076</v>
      </c>
      <c r="I181" s="15">
        <v>10000</v>
      </c>
      <c r="J181" s="14" t="s">
        <v>4935</v>
      </c>
      <c r="K181" s="44" t="s">
        <v>12652</v>
      </c>
      <c r="L181" s="14" t="s">
        <v>5129</v>
      </c>
      <c r="M181" s="14"/>
    </row>
    <row r="182" spans="1:13">
      <c r="A182" s="14">
        <v>179</v>
      </c>
      <c r="B182" s="14" t="s">
        <v>3002</v>
      </c>
      <c r="C182" s="14" t="s">
        <v>2744</v>
      </c>
      <c r="D182" s="14" t="s">
        <v>1187</v>
      </c>
      <c r="E182" s="14" t="s">
        <v>8163</v>
      </c>
      <c r="F182" s="15">
        <v>535</v>
      </c>
      <c r="G182" s="14">
        <v>88</v>
      </c>
      <c r="H182" s="14" t="s">
        <v>8076</v>
      </c>
      <c r="I182" s="15">
        <v>13000</v>
      </c>
      <c r="J182" s="14" t="s">
        <v>4935</v>
      </c>
      <c r="K182" s="44" t="s">
        <v>12652</v>
      </c>
      <c r="L182" s="14" t="s">
        <v>5129</v>
      </c>
      <c r="M182" s="14"/>
    </row>
    <row r="183" spans="1:13">
      <c r="A183" s="14">
        <v>180</v>
      </c>
      <c r="B183" s="14" t="s">
        <v>11570</v>
      </c>
      <c r="C183" s="14" t="s">
        <v>2744</v>
      </c>
      <c r="D183" s="14" t="s">
        <v>1187</v>
      </c>
      <c r="E183" s="14" t="s">
        <v>8163</v>
      </c>
      <c r="F183" s="15">
        <v>535</v>
      </c>
      <c r="G183" s="14">
        <v>40</v>
      </c>
      <c r="H183" s="14" t="s">
        <v>8076</v>
      </c>
      <c r="I183" s="15">
        <v>9000</v>
      </c>
      <c r="J183" s="14" t="s">
        <v>4935</v>
      </c>
      <c r="K183" s="44" t="s">
        <v>12652</v>
      </c>
      <c r="L183" s="14" t="s">
        <v>5129</v>
      </c>
      <c r="M183" s="14"/>
    </row>
    <row r="184" spans="1:13">
      <c r="A184" s="14">
        <v>181</v>
      </c>
      <c r="B184" s="14" t="s">
        <v>6258</v>
      </c>
      <c r="C184" s="14" t="s">
        <v>2744</v>
      </c>
      <c r="D184" s="14" t="s">
        <v>1187</v>
      </c>
      <c r="E184" s="14" t="s">
        <v>8163</v>
      </c>
      <c r="F184" s="15">
        <v>735</v>
      </c>
      <c r="G184" s="14">
        <v>188</v>
      </c>
      <c r="H184" s="14" t="s">
        <v>8076</v>
      </c>
      <c r="I184" s="15">
        <v>25000</v>
      </c>
      <c r="J184" s="14" t="s">
        <v>4935</v>
      </c>
      <c r="K184" s="44" t="s">
        <v>12652</v>
      </c>
      <c r="L184" s="14" t="s">
        <v>5129</v>
      </c>
      <c r="M184" s="14"/>
    </row>
    <row r="185" spans="1:13">
      <c r="A185" s="14">
        <v>182</v>
      </c>
      <c r="B185" s="14" t="s">
        <v>8953</v>
      </c>
      <c r="C185" s="14" t="s">
        <v>2744</v>
      </c>
      <c r="D185" s="14" t="s">
        <v>1187</v>
      </c>
      <c r="E185" s="14" t="s">
        <v>8163</v>
      </c>
      <c r="F185" s="15">
        <v>635</v>
      </c>
      <c r="G185" s="14">
        <v>204</v>
      </c>
      <c r="H185" s="14" t="s">
        <v>8076</v>
      </c>
      <c r="I185" s="15">
        <v>26000</v>
      </c>
      <c r="J185" s="14" t="s">
        <v>4935</v>
      </c>
      <c r="K185" s="44" t="s">
        <v>12652</v>
      </c>
      <c r="L185" s="14" t="s">
        <v>5129</v>
      </c>
      <c r="M185" s="14"/>
    </row>
    <row r="186" spans="1:13" ht="31.5">
      <c r="A186" s="14">
        <v>183</v>
      </c>
      <c r="B186" s="14" t="s">
        <v>8954</v>
      </c>
      <c r="C186" s="14" t="s">
        <v>2744</v>
      </c>
      <c r="D186" s="14" t="s">
        <v>1187</v>
      </c>
      <c r="E186" s="14" t="s">
        <v>8163</v>
      </c>
      <c r="F186" s="15">
        <v>535</v>
      </c>
      <c r="G186" s="14">
        <v>124</v>
      </c>
      <c r="H186" s="14" t="s">
        <v>8076</v>
      </c>
      <c r="I186" s="15">
        <v>22000</v>
      </c>
      <c r="J186" s="14" t="s">
        <v>4935</v>
      </c>
      <c r="K186" s="44" t="s">
        <v>12652</v>
      </c>
      <c r="L186" s="14" t="s">
        <v>5129</v>
      </c>
      <c r="M186" s="14"/>
    </row>
    <row r="187" spans="1:13" ht="47.25">
      <c r="A187" s="14">
        <v>184</v>
      </c>
      <c r="B187" s="14" t="s">
        <v>8955</v>
      </c>
      <c r="C187" s="14" t="s">
        <v>4406</v>
      </c>
      <c r="D187" s="14" t="s">
        <v>6262</v>
      </c>
      <c r="E187" s="14">
        <v>1</v>
      </c>
      <c r="F187" s="15">
        <v>14250</v>
      </c>
      <c r="G187" s="14">
        <v>104</v>
      </c>
      <c r="H187" s="14" t="s">
        <v>5624</v>
      </c>
      <c r="I187" s="15">
        <v>0</v>
      </c>
      <c r="J187" s="14" t="s">
        <v>60</v>
      </c>
      <c r="K187" s="44" t="s">
        <v>12652</v>
      </c>
      <c r="L187" s="14" t="s">
        <v>73</v>
      </c>
      <c r="M187" s="14"/>
    </row>
    <row r="188" spans="1:13" ht="78.75">
      <c r="A188" s="14">
        <v>185</v>
      </c>
      <c r="B188" s="14" t="s">
        <v>8757</v>
      </c>
      <c r="C188" s="14" t="s">
        <v>8956</v>
      </c>
      <c r="D188" s="14" t="s">
        <v>6262</v>
      </c>
      <c r="E188" s="14">
        <v>1</v>
      </c>
      <c r="F188" s="15">
        <v>14250</v>
      </c>
      <c r="G188" s="14">
        <v>56</v>
      </c>
      <c r="H188" s="14" t="s">
        <v>5624</v>
      </c>
      <c r="I188" s="15">
        <v>0</v>
      </c>
      <c r="J188" s="14" t="s">
        <v>70</v>
      </c>
      <c r="K188" s="44" t="s">
        <v>12652</v>
      </c>
      <c r="L188" s="14" t="s">
        <v>73</v>
      </c>
      <c r="M188" s="14"/>
    </row>
    <row r="189" spans="1:13" ht="110.25">
      <c r="A189" s="14">
        <v>186</v>
      </c>
      <c r="B189" s="14" t="s">
        <v>8957</v>
      </c>
      <c r="C189" s="14" t="s">
        <v>8958</v>
      </c>
      <c r="D189" s="14" t="s">
        <v>6262</v>
      </c>
      <c r="E189" s="14">
        <v>1</v>
      </c>
      <c r="F189" s="15">
        <v>14250</v>
      </c>
      <c r="G189" s="14">
        <v>224</v>
      </c>
      <c r="H189" s="14" t="s">
        <v>5624</v>
      </c>
      <c r="I189" s="114">
        <v>0</v>
      </c>
      <c r="J189" s="14" t="s">
        <v>4978</v>
      </c>
      <c r="K189" s="44" t="s">
        <v>12652</v>
      </c>
      <c r="L189" s="14" t="s">
        <v>73</v>
      </c>
      <c r="M189" s="14"/>
    </row>
    <row r="190" spans="1:13" ht="94.5">
      <c r="A190" s="14">
        <v>187</v>
      </c>
      <c r="B190" s="14" t="s">
        <v>11999</v>
      </c>
      <c r="C190" s="14" t="s">
        <v>10582</v>
      </c>
      <c r="D190" s="14" t="s">
        <v>6262</v>
      </c>
      <c r="E190" s="14">
        <v>1</v>
      </c>
      <c r="F190" s="15">
        <v>14250</v>
      </c>
      <c r="G190" s="14">
        <v>252</v>
      </c>
      <c r="H190" s="14" t="s">
        <v>5624</v>
      </c>
      <c r="I190" s="15">
        <v>0</v>
      </c>
      <c r="J190" s="14" t="s">
        <v>1188</v>
      </c>
      <c r="K190" s="44" t="s">
        <v>12652</v>
      </c>
      <c r="L190" s="14" t="s">
        <v>73</v>
      </c>
      <c r="M190" s="14"/>
    </row>
    <row r="191" spans="1:13" ht="78.75">
      <c r="A191" s="14">
        <v>188</v>
      </c>
      <c r="B191" s="14" t="s">
        <v>10583</v>
      </c>
      <c r="C191" s="14" t="s">
        <v>10584</v>
      </c>
      <c r="D191" s="14" t="s">
        <v>6262</v>
      </c>
      <c r="E191" s="14">
        <v>1</v>
      </c>
      <c r="F191" s="15">
        <v>14250</v>
      </c>
      <c r="G191" s="14">
        <v>168</v>
      </c>
      <c r="H191" s="14" t="s">
        <v>5624</v>
      </c>
      <c r="I191" s="15">
        <v>0</v>
      </c>
      <c r="J191" s="14" t="s">
        <v>4935</v>
      </c>
      <c r="K191" s="44" t="s">
        <v>12652</v>
      </c>
      <c r="L191" s="14" t="s">
        <v>73</v>
      </c>
      <c r="M191" s="14"/>
    </row>
    <row r="192" spans="1:13" ht="63">
      <c r="A192" s="14">
        <v>189</v>
      </c>
      <c r="B192" s="14" t="s">
        <v>10585</v>
      </c>
      <c r="C192" s="14" t="s">
        <v>10586</v>
      </c>
      <c r="D192" s="14" t="s">
        <v>6262</v>
      </c>
      <c r="E192" s="14">
        <v>1</v>
      </c>
      <c r="F192" s="15">
        <v>14250</v>
      </c>
      <c r="G192" s="14">
        <v>240</v>
      </c>
      <c r="H192" s="14" t="s">
        <v>5624</v>
      </c>
      <c r="I192" s="15">
        <v>0</v>
      </c>
      <c r="J192" s="14" t="s">
        <v>4978</v>
      </c>
      <c r="K192" s="44" t="s">
        <v>12652</v>
      </c>
      <c r="L192" s="14" t="s">
        <v>73</v>
      </c>
      <c r="M192" s="14"/>
    </row>
    <row r="193" spans="1:13" ht="78.75">
      <c r="A193" s="14">
        <v>190</v>
      </c>
      <c r="B193" s="14" t="s">
        <v>3652</v>
      </c>
      <c r="C193" s="14" t="s">
        <v>10587</v>
      </c>
      <c r="D193" s="14" t="s">
        <v>6262</v>
      </c>
      <c r="E193" s="14">
        <v>1</v>
      </c>
      <c r="F193" s="15">
        <v>14250</v>
      </c>
      <c r="G193" s="14">
        <v>280</v>
      </c>
      <c r="H193" s="14" t="s">
        <v>5624</v>
      </c>
      <c r="I193" s="15">
        <v>0</v>
      </c>
      <c r="J193" s="14" t="s">
        <v>1193</v>
      </c>
      <c r="K193" s="44" t="s">
        <v>12652</v>
      </c>
      <c r="L193" s="14" t="s">
        <v>73</v>
      </c>
      <c r="M193" s="14"/>
    </row>
    <row r="194" spans="1:13" ht="63">
      <c r="A194" s="14">
        <v>191</v>
      </c>
      <c r="B194" s="14" t="s">
        <v>10501</v>
      </c>
      <c r="C194" s="14" t="s">
        <v>10588</v>
      </c>
      <c r="D194" s="14" t="s">
        <v>6262</v>
      </c>
      <c r="E194" s="14">
        <v>1</v>
      </c>
      <c r="F194" s="15">
        <v>14250</v>
      </c>
      <c r="G194" s="14">
        <v>48</v>
      </c>
      <c r="H194" s="14" t="s">
        <v>5624</v>
      </c>
      <c r="I194" s="15">
        <v>0</v>
      </c>
      <c r="J194" s="14" t="s">
        <v>1193</v>
      </c>
      <c r="K194" s="44" t="s">
        <v>12652</v>
      </c>
      <c r="L194" s="14" t="s">
        <v>73</v>
      </c>
      <c r="M194" s="14"/>
    </row>
    <row r="195" spans="1:13" ht="63">
      <c r="A195" s="14">
        <v>192</v>
      </c>
      <c r="B195" s="14" t="s">
        <v>10607</v>
      </c>
      <c r="C195" s="14" t="s">
        <v>10608</v>
      </c>
      <c r="D195" s="14" t="s">
        <v>6262</v>
      </c>
      <c r="E195" s="14">
        <v>1</v>
      </c>
      <c r="F195" s="15">
        <v>14250</v>
      </c>
      <c r="G195" s="14">
        <v>196</v>
      </c>
      <c r="H195" s="14" t="s">
        <v>5624</v>
      </c>
      <c r="I195" s="15">
        <v>0</v>
      </c>
      <c r="J195" s="14" t="s">
        <v>4978</v>
      </c>
      <c r="K195" s="44" t="s">
        <v>12652</v>
      </c>
      <c r="L195" s="14" t="s">
        <v>73</v>
      </c>
      <c r="M195" s="14"/>
    </row>
    <row r="196" spans="1:13" ht="78.75">
      <c r="A196" s="14">
        <v>193</v>
      </c>
      <c r="B196" s="14" t="s">
        <v>6261</v>
      </c>
      <c r="C196" s="14" t="s">
        <v>4010</v>
      </c>
      <c r="D196" s="14" t="s">
        <v>6262</v>
      </c>
      <c r="E196" s="14">
        <v>1</v>
      </c>
      <c r="F196" s="15">
        <v>14250</v>
      </c>
      <c r="G196" s="14">
        <v>68</v>
      </c>
      <c r="H196" s="14" t="s">
        <v>5624</v>
      </c>
      <c r="I196" s="15">
        <v>0</v>
      </c>
      <c r="J196" s="14" t="s">
        <v>4978</v>
      </c>
      <c r="K196" s="44" t="s">
        <v>12652</v>
      </c>
      <c r="L196" s="14" t="s">
        <v>73</v>
      </c>
      <c r="M196" s="14"/>
    </row>
    <row r="197" spans="1:13" ht="47.25">
      <c r="A197" s="14">
        <v>194</v>
      </c>
      <c r="B197" s="14" t="s">
        <v>1687</v>
      </c>
      <c r="C197" s="14" t="s">
        <v>4406</v>
      </c>
      <c r="D197" s="14" t="s">
        <v>6262</v>
      </c>
      <c r="E197" s="14">
        <v>1</v>
      </c>
      <c r="F197" s="15">
        <v>14250</v>
      </c>
      <c r="G197" s="14">
        <v>52</v>
      </c>
      <c r="H197" s="14" t="s">
        <v>5624</v>
      </c>
      <c r="I197" s="15">
        <v>0</v>
      </c>
      <c r="J197" s="14" t="s">
        <v>4978</v>
      </c>
      <c r="K197" s="44" t="s">
        <v>12652</v>
      </c>
      <c r="L197" s="14" t="s">
        <v>73</v>
      </c>
      <c r="M197" s="14"/>
    </row>
    <row r="198" spans="1:13" ht="47.25">
      <c r="A198" s="14">
        <v>195</v>
      </c>
      <c r="B198" s="14" t="s">
        <v>7297</v>
      </c>
      <c r="C198" s="14" t="s">
        <v>4406</v>
      </c>
      <c r="D198" s="14" t="s">
        <v>6262</v>
      </c>
      <c r="E198" s="14">
        <v>1</v>
      </c>
      <c r="F198" s="15">
        <v>14250</v>
      </c>
      <c r="G198" s="37">
        <v>196</v>
      </c>
      <c r="H198" s="14" t="s">
        <v>5624</v>
      </c>
      <c r="I198" s="15">
        <v>0</v>
      </c>
      <c r="J198" s="14" t="s">
        <v>10037</v>
      </c>
      <c r="K198" s="44" t="s">
        <v>12652</v>
      </c>
      <c r="L198" s="14" t="s">
        <v>73</v>
      </c>
    </row>
    <row r="199" spans="1:13" ht="78.75">
      <c r="A199" s="14">
        <v>196</v>
      </c>
      <c r="B199" s="14" t="s">
        <v>6195</v>
      </c>
      <c r="C199" s="14" t="s">
        <v>6196</v>
      </c>
      <c r="D199" s="14" t="s">
        <v>6262</v>
      </c>
      <c r="E199" s="14">
        <v>1</v>
      </c>
      <c r="F199" s="15">
        <v>14250</v>
      </c>
      <c r="G199" s="14">
        <v>320</v>
      </c>
      <c r="H199" s="14" t="s">
        <v>5624</v>
      </c>
      <c r="I199" s="15">
        <v>0</v>
      </c>
      <c r="J199" s="14" t="s">
        <v>60</v>
      </c>
      <c r="K199" s="44" t="s">
        <v>12652</v>
      </c>
      <c r="L199" s="14" t="s">
        <v>73</v>
      </c>
      <c r="M199" s="14"/>
    </row>
    <row r="200" spans="1:13" ht="173.25">
      <c r="A200" s="14">
        <v>197</v>
      </c>
      <c r="B200" s="14" t="s">
        <v>6197</v>
      </c>
      <c r="C200" s="14" t="s">
        <v>2796</v>
      </c>
      <c r="D200" s="14" t="s">
        <v>6262</v>
      </c>
      <c r="E200" s="14">
        <v>1</v>
      </c>
      <c r="F200" s="15">
        <v>14250</v>
      </c>
      <c r="G200" s="14">
        <v>156</v>
      </c>
      <c r="H200" s="14" t="s">
        <v>5624</v>
      </c>
      <c r="I200" s="15">
        <v>0</v>
      </c>
      <c r="J200" s="14" t="s">
        <v>12454</v>
      </c>
      <c r="K200" s="44" t="s">
        <v>12652</v>
      </c>
      <c r="L200" s="14" t="s">
        <v>73</v>
      </c>
      <c r="M200" s="14"/>
    </row>
    <row r="201" spans="1:13" ht="78.75">
      <c r="A201" s="14">
        <v>198</v>
      </c>
      <c r="B201" s="14" t="s">
        <v>9046</v>
      </c>
      <c r="C201" s="14" t="s">
        <v>2797</v>
      </c>
      <c r="D201" s="14" t="s">
        <v>6262</v>
      </c>
      <c r="E201" s="14">
        <v>1</v>
      </c>
      <c r="F201" s="15">
        <v>14250</v>
      </c>
      <c r="G201" s="14">
        <v>227</v>
      </c>
      <c r="H201" s="14" t="s">
        <v>5624</v>
      </c>
      <c r="I201" s="15">
        <v>0</v>
      </c>
      <c r="J201" s="14" t="s">
        <v>1188</v>
      </c>
      <c r="K201" s="44" t="s">
        <v>12652</v>
      </c>
      <c r="L201" s="14" t="s">
        <v>73</v>
      </c>
      <c r="M201" s="14"/>
    </row>
    <row r="202" spans="1:13" ht="63">
      <c r="A202" s="14">
        <v>199</v>
      </c>
      <c r="B202" s="14" t="s">
        <v>8308</v>
      </c>
      <c r="C202" s="14" t="s">
        <v>2798</v>
      </c>
      <c r="D202" s="14" t="s">
        <v>6262</v>
      </c>
      <c r="E202" s="14">
        <v>1</v>
      </c>
      <c r="F202" s="15">
        <v>14250</v>
      </c>
      <c r="G202" s="14">
        <v>256</v>
      </c>
      <c r="H202" s="14" t="s">
        <v>5624</v>
      </c>
      <c r="I202" s="15">
        <v>0</v>
      </c>
      <c r="J202" s="14" t="s">
        <v>4935</v>
      </c>
      <c r="K202" s="44" t="s">
        <v>12652</v>
      </c>
      <c r="L202" s="14" t="s">
        <v>73</v>
      </c>
      <c r="M202" s="14"/>
    </row>
    <row r="203" spans="1:13" ht="63">
      <c r="A203" s="14">
        <v>200</v>
      </c>
      <c r="B203" s="14" t="s">
        <v>9349</v>
      </c>
      <c r="C203" s="14" t="s">
        <v>2799</v>
      </c>
      <c r="D203" s="14" t="s">
        <v>6262</v>
      </c>
      <c r="E203" s="14">
        <v>1</v>
      </c>
      <c r="F203" s="15">
        <v>14250</v>
      </c>
      <c r="G203" s="14">
        <v>247</v>
      </c>
      <c r="H203" s="14" t="s">
        <v>5624</v>
      </c>
      <c r="I203" s="15">
        <v>0</v>
      </c>
      <c r="J203" s="14" t="s">
        <v>1188</v>
      </c>
      <c r="K203" s="44" t="s">
        <v>12652</v>
      </c>
      <c r="L203" s="14" t="s">
        <v>73</v>
      </c>
      <c r="M203" s="14"/>
    </row>
    <row r="204" spans="1:13" ht="94.5">
      <c r="A204" s="14">
        <v>201</v>
      </c>
      <c r="B204" s="14" t="s">
        <v>7796</v>
      </c>
      <c r="C204" s="14" t="s">
        <v>2800</v>
      </c>
      <c r="D204" s="14" t="s">
        <v>6262</v>
      </c>
      <c r="E204" s="14">
        <v>1</v>
      </c>
      <c r="F204" s="15">
        <v>14250</v>
      </c>
      <c r="G204" s="14">
        <v>207</v>
      </c>
      <c r="H204" s="14" t="s">
        <v>5624</v>
      </c>
      <c r="I204" s="15">
        <v>0</v>
      </c>
      <c r="J204" s="14" t="s">
        <v>4978</v>
      </c>
      <c r="K204" s="44" t="s">
        <v>12652</v>
      </c>
      <c r="L204" s="14" t="s">
        <v>73</v>
      </c>
      <c r="M204" s="14"/>
    </row>
    <row r="205" spans="1:13" ht="31.5">
      <c r="A205" s="14">
        <v>202</v>
      </c>
      <c r="B205" s="14" t="s">
        <v>3989</v>
      </c>
      <c r="C205" s="14" t="s">
        <v>3990</v>
      </c>
      <c r="D205" s="14" t="s">
        <v>1187</v>
      </c>
      <c r="E205" s="14" t="s">
        <v>8163</v>
      </c>
      <c r="F205" s="15">
        <v>500</v>
      </c>
      <c r="G205" s="14">
        <v>360</v>
      </c>
      <c r="H205" s="14" t="s">
        <v>8087</v>
      </c>
      <c r="I205" s="15">
        <v>59000</v>
      </c>
      <c r="J205" s="14" t="s">
        <v>4935</v>
      </c>
      <c r="K205" s="44" t="s">
        <v>12652</v>
      </c>
      <c r="L205" s="14" t="s">
        <v>11810</v>
      </c>
      <c r="M205" s="14"/>
    </row>
    <row r="206" spans="1:13" ht="47.25">
      <c r="A206" s="14">
        <v>203</v>
      </c>
      <c r="B206" s="14" t="s">
        <v>3991</v>
      </c>
      <c r="C206" s="14" t="s">
        <v>3992</v>
      </c>
      <c r="D206" s="14" t="s">
        <v>1187</v>
      </c>
      <c r="E206" s="14">
        <v>1</v>
      </c>
      <c r="F206" s="15">
        <v>500</v>
      </c>
      <c r="G206" s="14">
        <v>188</v>
      </c>
      <c r="H206" s="14" t="s">
        <v>8087</v>
      </c>
      <c r="I206" s="15">
        <v>34000</v>
      </c>
      <c r="J206" s="14" t="s">
        <v>70</v>
      </c>
      <c r="K206" s="44" t="s">
        <v>12652</v>
      </c>
      <c r="L206" s="14" t="s">
        <v>11810</v>
      </c>
      <c r="M206" s="14"/>
    </row>
    <row r="207" spans="1:13" ht="63">
      <c r="A207" s="14">
        <v>204</v>
      </c>
      <c r="B207" s="14" t="s">
        <v>3993</v>
      </c>
      <c r="C207" s="14" t="s">
        <v>8782</v>
      </c>
      <c r="D207" s="14" t="s">
        <v>6262</v>
      </c>
      <c r="E207" s="14">
        <v>1</v>
      </c>
      <c r="F207" s="15">
        <v>14250</v>
      </c>
      <c r="G207" s="14">
        <v>364</v>
      </c>
      <c r="H207" s="14" t="s">
        <v>5624</v>
      </c>
      <c r="I207" s="15">
        <v>0</v>
      </c>
      <c r="J207" s="14" t="s">
        <v>12454</v>
      </c>
      <c r="K207" s="44" t="s">
        <v>12652</v>
      </c>
      <c r="L207" s="14" t="s">
        <v>8783</v>
      </c>
      <c r="M207" s="14"/>
    </row>
    <row r="208" spans="1:13" ht="141.75">
      <c r="A208" s="14">
        <v>205</v>
      </c>
      <c r="B208" s="14" t="s">
        <v>8784</v>
      </c>
      <c r="C208" s="14" t="s">
        <v>8785</v>
      </c>
      <c r="D208" s="14" t="s">
        <v>6262</v>
      </c>
      <c r="E208" s="14">
        <v>1</v>
      </c>
      <c r="F208" s="15">
        <v>14250</v>
      </c>
      <c r="G208" s="14">
        <v>172</v>
      </c>
      <c r="H208" s="14" t="s">
        <v>5624</v>
      </c>
      <c r="I208" s="15">
        <v>0</v>
      </c>
      <c r="J208" s="14" t="s">
        <v>12454</v>
      </c>
      <c r="K208" s="44" t="s">
        <v>12652</v>
      </c>
      <c r="L208" s="14" t="s">
        <v>8783</v>
      </c>
      <c r="M208" s="14"/>
    </row>
    <row r="209" spans="1:13" ht="63">
      <c r="A209" s="14">
        <v>206</v>
      </c>
      <c r="B209" s="14" t="s">
        <v>7709</v>
      </c>
      <c r="C209" s="14" t="s">
        <v>7710</v>
      </c>
      <c r="D209" s="14" t="s">
        <v>6262</v>
      </c>
      <c r="E209" s="14">
        <v>1</v>
      </c>
      <c r="F209" s="15">
        <v>14250</v>
      </c>
      <c r="G209" s="14">
        <v>232</v>
      </c>
      <c r="H209" s="14" t="s">
        <v>5624</v>
      </c>
      <c r="I209" s="15">
        <v>0</v>
      </c>
      <c r="J209" s="14" t="s">
        <v>4978</v>
      </c>
      <c r="K209" s="44" t="s">
        <v>12652</v>
      </c>
      <c r="L209" s="14" t="s">
        <v>8783</v>
      </c>
      <c r="M209" s="14"/>
    </row>
    <row r="210" spans="1:13" ht="47.25">
      <c r="A210" s="14">
        <v>207</v>
      </c>
      <c r="B210" s="14" t="s">
        <v>7711</v>
      </c>
      <c r="C210" s="14" t="s">
        <v>2744</v>
      </c>
      <c r="D210" s="14" t="s">
        <v>1187</v>
      </c>
      <c r="E210" s="14">
        <v>1</v>
      </c>
      <c r="F210" s="15">
        <v>600</v>
      </c>
      <c r="G210" s="14">
        <v>252</v>
      </c>
      <c r="H210" s="14" t="s">
        <v>8076</v>
      </c>
      <c r="I210" s="15">
        <v>34000</v>
      </c>
      <c r="J210" s="14" t="s">
        <v>4935</v>
      </c>
      <c r="K210" s="44" t="s">
        <v>12652</v>
      </c>
      <c r="L210" s="14" t="s">
        <v>1102</v>
      </c>
      <c r="M210" s="14"/>
    </row>
    <row r="211" spans="1:13">
      <c r="A211" s="14">
        <v>208</v>
      </c>
      <c r="B211" s="14" t="s">
        <v>7712</v>
      </c>
      <c r="C211" s="14" t="s">
        <v>5039</v>
      </c>
      <c r="D211" s="14" t="s">
        <v>1187</v>
      </c>
      <c r="E211" s="14">
        <v>1</v>
      </c>
      <c r="F211" s="15">
        <v>850</v>
      </c>
      <c r="G211" s="14">
        <v>148</v>
      </c>
      <c r="H211" s="14" t="s">
        <v>8087</v>
      </c>
      <c r="I211" s="15">
        <v>28000</v>
      </c>
      <c r="J211" s="14" t="s">
        <v>4978</v>
      </c>
      <c r="K211" s="44" t="s">
        <v>12652</v>
      </c>
      <c r="L211" s="14" t="s">
        <v>1102</v>
      </c>
      <c r="M211" s="14"/>
    </row>
    <row r="212" spans="1:13" ht="47.25">
      <c r="A212" s="14">
        <v>209</v>
      </c>
      <c r="B212" s="14" t="s">
        <v>7713</v>
      </c>
      <c r="C212" s="14" t="s">
        <v>7714</v>
      </c>
      <c r="D212" s="14" t="s">
        <v>1187</v>
      </c>
      <c r="E212" s="14">
        <v>1</v>
      </c>
      <c r="F212" s="15">
        <v>900</v>
      </c>
      <c r="G212" s="14">
        <v>232</v>
      </c>
      <c r="H212" s="14" t="s">
        <v>8087</v>
      </c>
      <c r="I212" s="15">
        <v>40000</v>
      </c>
      <c r="J212" s="14" t="s">
        <v>60</v>
      </c>
      <c r="K212" s="44" t="s">
        <v>12652</v>
      </c>
      <c r="L212" s="14" t="s">
        <v>10298</v>
      </c>
      <c r="M212" s="14"/>
    </row>
    <row r="213" spans="1:13" ht="47.25">
      <c r="A213" s="14">
        <v>210</v>
      </c>
      <c r="B213" s="14" t="s">
        <v>7715</v>
      </c>
      <c r="C213" s="14" t="s">
        <v>5669</v>
      </c>
      <c r="D213" s="14" t="s">
        <v>1187</v>
      </c>
      <c r="E213" s="14">
        <v>1</v>
      </c>
      <c r="F213" s="15">
        <v>680</v>
      </c>
      <c r="G213" s="14">
        <v>384</v>
      </c>
      <c r="H213" s="14" t="s">
        <v>8087</v>
      </c>
      <c r="I213" s="15">
        <v>78000</v>
      </c>
      <c r="J213" s="14" t="s">
        <v>12129</v>
      </c>
      <c r="K213" s="44" t="s">
        <v>12652</v>
      </c>
      <c r="L213" s="14" t="s">
        <v>12534</v>
      </c>
      <c r="M213" s="14"/>
    </row>
    <row r="214" spans="1:13" ht="63">
      <c r="A214" s="14">
        <v>211</v>
      </c>
      <c r="B214" s="14" t="s">
        <v>5670</v>
      </c>
      <c r="C214" s="14" t="s">
        <v>5671</v>
      </c>
      <c r="D214" s="14" t="s">
        <v>1162</v>
      </c>
      <c r="E214" s="14">
        <v>1</v>
      </c>
      <c r="F214" s="15">
        <v>530</v>
      </c>
      <c r="G214" s="14">
        <v>220</v>
      </c>
      <c r="H214" s="14" t="s">
        <v>8087</v>
      </c>
      <c r="I214" s="15">
        <v>0</v>
      </c>
      <c r="J214" s="14" t="s">
        <v>12129</v>
      </c>
      <c r="K214" s="44" t="s">
        <v>12652</v>
      </c>
      <c r="L214" s="14" t="s">
        <v>12070</v>
      </c>
      <c r="M214" s="14"/>
    </row>
    <row r="215" spans="1:13" ht="47.25">
      <c r="A215" s="14">
        <v>212</v>
      </c>
      <c r="B215" s="14" t="s">
        <v>5672</v>
      </c>
      <c r="C215" s="14" t="s">
        <v>5673</v>
      </c>
      <c r="D215" s="14" t="s">
        <v>1187</v>
      </c>
      <c r="E215" s="14">
        <v>1</v>
      </c>
      <c r="F215" s="15">
        <v>500</v>
      </c>
      <c r="G215" s="14">
        <v>196</v>
      </c>
      <c r="H215" s="14" t="s">
        <v>8087</v>
      </c>
      <c r="I215" s="15">
        <v>42000</v>
      </c>
      <c r="J215" s="14" t="s">
        <v>12129</v>
      </c>
      <c r="K215" s="44" t="s">
        <v>12652</v>
      </c>
      <c r="L215" s="14" t="s">
        <v>12534</v>
      </c>
      <c r="M215" s="14" t="s">
        <v>18408</v>
      </c>
    </row>
    <row r="216" spans="1:13" ht="31.5">
      <c r="A216" s="14">
        <v>213</v>
      </c>
      <c r="B216" s="14" t="s">
        <v>5674</v>
      </c>
      <c r="C216" s="14" t="s">
        <v>5675</v>
      </c>
      <c r="D216" s="14" t="s">
        <v>1187</v>
      </c>
      <c r="E216" s="14" t="s">
        <v>8163</v>
      </c>
      <c r="F216" s="15">
        <v>800</v>
      </c>
      <c r="G216" s="14">
        <v>420</v>
      </c>
      <c r="H216" s="14" t="s">
        <v>8087</v>
      </c>
      <c r="I216" s="15">
        <v>67000</v>
      </c>
      <c r="J216" s="14" t="s">
        <v>4935</v>
      </c>
      <c r="K216" s="44" t="s">
        <v>12652</v>
      </c>
      <c r="L216" s="14" t="s">
        <v>12534</v>
      </c>
      <c r="M216" s="14"/>
    </row>
    <row r="217" spans="1:13" ht="141.75">
      <c r="A217" s="14">
        <v>214</v>
      </c>
      <c r="B217" s="14" t="s">
        <v>10096</v>
      </c>
      <c r="C217" s="14" t="s">
        <v>10097</v>
      </c>
      <c r="D217" s="14" t="s">
        <v>1162</v>
      </c>
      <c r="E217" s="14">
        <v>1</v>
      </c>
      <c r="F217" s="15">
        <v>1000</v>
      </c>
      <c r="G217" s="14">
        <v>636</v>
      </c>
      <c r="H217" s="14" t="s">
        <v>2161</v>
      </c>
      <c r="I217" s="15">
        <v>0</v>
      </c>
      <c r="J217" s="14" t="s">
        <v>1193</v>
      </c>
      <c r="K217" s="44" t="s">
        <v>12652</v>
      </c>
      <c r="L217" s="14" t="s">
        <v>11729</v>
      </c>
      <c r="M217" s="14"/>
    </row>
    <row r="218" spans="1:13" ht="63">
      <c r="A218" s="14">
        <v>215</v>
      </c>
      <c r="B218" s="14" t="s">
        <v>10098</v>
      </c>
      <c r="C218" s="14" t="s">
        <v>11733</v>
      </c>
      <c r="D218" s="14" t="s">
        <v>1162</v>
      </c>
      <c r="E218" s="14">
        <v>1</v>
      </c>
      <c r="F218" s="15">
        <v>500</v>
      </c>
      <c r="G218" s="14">
        <v>400</v>
      </c>
      <c r="H218" s="14" t="s">
        <v>2161</v>
      </c>
      <c r="I218" s="15">
        <v>0</v>
      </c>
      <c r="J218" s="14" t="s">
        <v>4935</v>
      </c>
      <c r="K218" s="44" t="s">
        <v>12652</v>
      </c>
      <c r="L218" s="14" t="s">
        <v>12070</v>
      </c>
      <c r="M218" s="14"/>
    </row>
    <row r="219" spans="1:13" ht="31.5">
      <c r="A219" s="14">
        <v>216</v>
      </c>
      <c r="B219" s="14" t="s">
        <v>10099</v>
      </c>
      <c r="C219" s="14" t="s">
        <v>11406</v>
      </c>
      <c r="D219" s="14" t="s">
        <v>4473</v>
      </c>
      <c r="E219" s="14">
        <v>1</v>
      </c>
      <c r="F219" s="15">
        <v>1500</v>
      </c>
      <c r="G219" s="14">
        <v>684</v>
      </c>
      <c r="H219" s="14" t="s">
        <v>2161</v>
      </c>
      <c r="I219" s="15">
        <v>0</v>
      </c>
      <c r="J219" s="14" t="s">
        <v>1193</v>
      </c>
      <c r="K219" s="44" t="s">
        <v>12652</v>
      </c>
      <c r="L219" s="14" t="s">
        <v>11729</v>
      </c>
      <c r="M219" s="14"/>
    </row>
    <row r="220" spans="1:13" ht="63">
      <c r="A220" s="14">
        <v>217</v>
      </c>
      <c r="B220" s="14" t="s">
        <v>11159</v>
      </c>
      <c r="C220" s="14" t="s">
        <v>11733</v>
      </c>
      <c r="D220" s="14" t="s">
        <v>1162</v>
      </c>
      <c r="E220" s="14">
        <v>1</v>
      </c>
      <c r="F220" s="15">
        <v>500</v>
      </c>
      <c r="G220" s="14">
        <v>500</v>
      </c>
      <c r="H220" s="14" t="s">
        <v>3713</v>
      </c>
      <c r="I220" s="15">
        <v>0</v>
      </c>
      <c r="J220" s="14" t="s">
        <v>4935</v>
      </c>
      <c r="K220" s="44" t="s">
        <v>12652</v>
      </c>
      <c r="L220" s="14" t="s">
        <v>12070</v>
      </c>
      <c r="M220" s="14"/>
    </row>
    <row r="221" spans="1:13" ht="31.5">
      <c r="A221" s="14">
        <v>218</v>
      </c>
      <c r="B221" s="14" t="s">
        <v>11160</v>
      </c>
      <c r="C221" s="14" t="s">
        <v>11161</v>
      </c>
      <c r="D221" s="14" t="s">
        <v>9193</v>
      </c>
      <c r="E221" s="14">
        <v>1</v>
      </c>
      <c r="F221" s="15">
        <v>1000</v>
      </c>
      <c r="G221" s="14">
        <v>444</v>
      </c>
      <c r="H221" s="14" t="s">
        <v>8087</v>
      </c>
      <c r="I221" s="15">
        <v>0</v>
      </c>
      <c r="J221" s="14" t="s">
        <v>12454</v>
      </c>
      <c r="K221" s="44" t="s">
        <v>12652</v>
      </c>
      <c r="L221" s="14" t="s">
        <v>10875</v>
      </c>
      <c r="M221" s="14"/>
    </row>
    <row r="222" spans="1:13" ht="47.25">
      <c r="A222" s="14">
        <v>219</v>
      </c>
      <c r="B222" s="14" t="s">
        <v>11162</v>
      </c>
      <c r="C222" s="14" t="s">
        <v>11163</v>
      </c>
      <c r="D222" s="14" t="s">
        <v>1187</v>
      </c>
      <c r="E222" s="14">
        <v>1</v>
      </c>
      <c r="F222" s="15">
        <v>2036</v>
      </c>
      <c r="G222" s="14">
        <v>716</v>
      </c>
      <c r="H222" s="14" t="s">
        <v>8087</v>
      </c>
      <c r="I222" s="15">
        <v>110000</v>
      </c>
      <c r="J222" s="14" t="s">
        <v>1188</v>
      </c>
      <c r="K222" s="44" t="s">
        <v>12652</v>
      </c>
      <c r="L222" s="14" t="s">
        <v>10875</v>
      </c>
      <c r="M222" s="14"/>
    </row>
    <row r="223" spans="1:13" ht="63">
      <c r="A223" s="14">
        <v>220</v>
      </c>
      <c r="B223" s="14" t="s">
        <v>11164</v>
      </c>
      <c r="C223" s="14" t="s">
        <v>11165</v>
      </c>
      <c r="D223" s="14" t="s">
        <v>1421</v>
      </c>
      <c r="E223" s="14" t="s">
        <v>8163</v>
      </c>
      <c r="F223" s="15">
        <v>1000</v>
      </c>
      <c r="G223" s="14">
        <v>720</v>
      </c>
      <c r="H223" s="14" t="s">
        <v>8087</v>
      </c>
      <c r="I223" s="15">
        <v>98000</v>
      </c>
      <c r="J223" s="14" t="s">
        <v>12129</v>
      </c>
      <c r="K223" s="44" t="s">
        <v>12652</v>
      </c>
      <c r="L223" s="14" t="s">
        <v>11166</v>
      </c>
      <c r="M223" s="14"/>
    </row>
    <row r="224" spans="1:13" ht="31.5">
      <c r="A224" s="14">
        <v>221</v>
      </c>
      <c r="B224" s="14" t="s">
        <v>11167</v>
      </c>
      <c r="C224" s="14" t="s">
        <v>11168</v>
      </c>
      <c r="D224" s="14" t="s">
        <v>1187</v>
      </c>
      <c r="E224" s="14" t="s">
        <v>8163</v>
      </c>
      <c r="F224" s="15">
        <v>1000</v>
      </c>
      <c r="G224" s="14">
        <v>1100</v>
      </c>
      <c r="H224" s="14" t="s">
        <v>4478</v>
      </c>
      <c r="I224" s="15">
        <v>277000</v>
      </c>
      <c r="J224" s="14" t="s">
        <v>70</v>
      </c>
      <c r="K224" s="44" t="s">
        <v>12652</v>
      </c>
      <c r="L224" s="14" t="s">
        <v>73</v>
      </c>
      <c r="M224" s="113" t="s">
        <v>10560</v>
      </c>
    </row>
    <row r="225" spans="1:19" ht="31.5">
      <c r="A225" s="14">
        <v>222</v>
      </c>
      <c r="B225" s="14" t="s">
        <v>10561</v>
      </c>
      <c r="C225" s="14" t="s">
        <v>4078</v>
      </c>
      <c r="D225" s="14" t="s">
        <v>1187</v>
      </c>
      <c r="E225" s="14" t="s">
        <v>8163</v>
      </c>
      <c r="F225" s="15">
        <v>820</v>
      </c>
      <c r="G225" s="14">
        <v>176</v>
      </c>
      <c r="H225" s="14" t="s">
        <v>10562</v>
      </c>
      <c r="I225" s="15">
        <v>27000</v>
      </c>
      <c r="J225" s="14" t="s">
        <v>4978</v>
      </c>
      <c r="K225" s="44" t="s">
        <v>12652</v>
      </c>
      <c r="L225" s="14" t="s">
        <v>11810</v>
      </c>
      <c r="M225" s="14" t="s">
        <v>10563</v>
      </c>
    </row>
    <row r="226" spans="1:19">
      <c r="A226" s="14">
        <v>223</v>
      </c>
      <c r="B226" s="14" t="s">
        <v>10564</v>
      </c>
      <c r="C226" s="14" t="s">
        <v>12098</v>
      </c>
      <c r="D226" s="14" t="s">
        <v>1187</v>
      </c>
      <c r="E226" s="14" t="s">
        <v>8163</v>
      </c>
      <c r="F226" s="15">
        <v>450</v>
      </c>
      <c r="G226" s="14">
        <v>132</v>
      </c>
      <c r="H226" s="14" t="s">
        <v>8076</v>
      </c>
      <c r="I226" s="15">
        <v>21000</v>
      </c>
      <c r="J226" s="14" t="s">
        <v>70</v>
      </c>
      <c r="K226" s="44" t="s">
        <v>12652</v>
      </c>
      <c r="L226" s="14" t="s">
        <v>1102</v>
      </c>
      <c r="M226" s="14"/>
    </row>
    <row r="227" spans="1:19" ht="31.5">
      <c r="A227" s="14">
        <v>224</v>
      </c>
      <c r="B227" s="14" t="s">
        <v>11174</v>
      </c>
      <c r="C227" s="41" t="s">
        <v>11175</v>
      </c>
      <c r="D227" s="14" t="s">
        <v>4473</v>
      </c>
      <c r="E227" s="14">
        <v>1</v>
      </c>
      <c r="F227" s="15">
        <v>1000</v>
      </c>
      <c r="G227" s="14">
        <v>58</v>
      </c>
      <c r="H227" s="14" t="s">
        <v>8087</v>
      </c>
      <c r="I227" s="15">
        <v>0</v>
      </c>
      <c r="J227" s="14" t="s">
        <v>70</v>
      </c>
      <c r="K227" s="44" t="s">
        <v>12652</v>
      </c>
      <c r="L227" s="14" t="s">
        <v>11810</v>
      </c>
      <c r="M227" s="14"/>
      <c r="O227" s="45"/>
      <c r="S227" s="46"/>
    </row>
    <row r="228" spans="1:19" ht="31.5">
      <c r="A228" s="14">
        <v>225</v>
      </c>
      <c r="B228" s="14" t="s">
        <v>10061</v>
      </c>
      <c r="C228" s="14"/>
      <c r="D228" s="14" t="s">
        <v>1187</v>
      </c>
      <c r="E228" s="14">
        <v>1</v>
      </c>
      <c r="F228" s="15">
        <v>900</v>
      </c>
      <c r="G228" s="14">
        <v>148</v>
      </c>
      <c r="H228" s="14" t="s">
        <v>8076</v>
      </c>
      <c r="I228" s="15">
        <v>22000</v>
      </c>
      <c r="J228" s="14" t="s">
        <v>4935</v>
      </c>
      <c r="K228" s="44" t="s">
        <v>12652</v>
      </c>
      <c r="L228" s="14" t="s">
        <v>11810</v>
      </c>
      <c r="M228" s="14"/>
    </row>
    <row r="229" spans="1:19" ht="31.5">
      <c r="A229" s="14">
        <v>226</v>
      </c>
      <c r="B229" s="14" t="s">
        <v>8344</v>
      </c>
      <c r="C229" s="14" t="s">
        <v>2744</v>
      </c>
      <c r="D229" s="14" t="s">
        <v>1187</v>
      </c>
      <c r="E229" s="14" t="s">
        <v>8163</v>
      </c>
      <c r="F229" s="15">
        <v>1035</v>
      </c>
      <c r="G229" s="14">
        <v>40</v>
      </c>
      <c r="H229" s="14" t="s">
        <v>8076</v>
      </c>
      <c r="I229" s="15">
        <v>9000</v>
      </c>
      <c r="J229" s="14" t="s">
        <v>4935</v>
      </c>
      <c r="K229" s="44" t="s">
        <v>12652</v>
      </c>
      <c r="L229" s="14" t="s">
        <v>11683</v>
      </c>
      <c r="M229" s="14"/>
    </row>
    <row r="230" spans="1:19" ht="31.5">
      <c r="A230" s="14">
        <v>227</v>
      </c>
      <c r="B230" s="14" t="s">
        <v>6264</v>
      </c>
      <c r="C230" s="14" t="s">
        <v>2744</v>
      </c>
      <c r="D230" s="14" t="s">
        <v>1187</v>
      </c>
      <c r="E230" s="14" t="s">
        <v>8163</v>
      </c>
      <c r="F230" s="15">
        <v>1035</v>
      </c>
      <c r="G230" s="14">
        <v>40</v>
      </c>
      <c r="H230" s="14" t="s">
        <v>8076</v>
      </c>
      <c r="I230" s="15">
        <v>9000</v>
      </c>
      <c r="J230" s="14" t="s">
        <v>4935</v>
      </c>
      <c r="K230" s="44" t="s">
        <v>12652</v>
      </c>
      <c r="L230" s="14" t="s">
        <v>11683</v>
      </c>
      <c r="M230" s="14"/>
    </row>
    <row r="231" spans="1:19" ht="78.75">
      <c r="A231" s="14">
        <v>228</v>
      </c>
      <c r="B231" s="14" t="s">
        <v>7279</v>
      </c>
      <c r="C231" s="14" t="s">
        <v>7280</v>
      </c>
      <c r="D231" s="14" t="s">
        <v>6262</v>
      </c>
      <c r="E231" s="14">
        <v>1</v>
      </c>
      <c r="F231" s="15">
        <v>14250</v>
      </c>
      <c r="G231" s="14">
        <v>84</v>
      </c>
      <c r="H231" s="14" t="s">
        <v>5624</v>
      </c>
      <c r="I231" s="15">
        <v>0</v>
      </c>
      <c r="J231" s="14" t="s">
        <v>12454</v>
      </c>
      <c r="K231" s="44" t="s">
        <v>12652</v>
      </c>
      <c r="L231" s="14" t="s">
        <v>11613</v>
      </c>
      <c r="M231" s="14"/>
    </row>
    <row r="232" spans="1:19" ht="63">
      <c r="A232" s="14">
        <v>229</v>
      </c>
      <c r="B232" s="14" t="s">
        <v>7281</v>
      </c>
      <c r="C232" s="14" t="s">
        <v>7282</v>
      </c>
      <c r="D232" s="14" t="s">
        <v>6262</v>
      </c>
      <c r="E232" s="14">
        <v>1</v>
      </c>
      <c r="F232" s="15">
        <v>14250</v>
      </c>
      <c r="G232" s="14">
        <v>88</v>
      </c>
      <c r="H232" s="14" t="s">
        <v>5624</v>
      </c>
      <c r="I232" s="15">
        <v>0</v>
      </c>
      <c r="J232" s="14" t="s">
        <v>12454</v>
      </c>
      <c r="K232" s="44" t="s">
        <v>12652</v>
      </c>
      <c r="L232" s="14" t="s">
        <v>11613</v>
      </c>
      <c r="M232" s="14"/>
    </row>
    <row r="233" spans="1:19" ht="78.75">
      <c r="A233" s="14">
        <v>230</v>
      </c>
      <c r="B233" s="14" t="s">
        <v>7283</v>
      </c>
      <c r="C233" s="14" t="s">
        <v>7278</v>
      </c>
      <c r="D233" s="14" t="s">
        <v>6262</v>
      </c>
      <c r="E233" s="14">
        <v>1</v>
      </c>
      <c r="F233" s="15">
        <v>14250</v>
      </c>
      <c r="G233" s="14">
        <v>128</v>
      </c>
      <c r="H233" s="14" t="s">
        <v>5624</v>
      </c>
      <c r="I233" s="15">
        <v>0</v>
      </c>
      <c r="J233" s="14" t="s">
        <v>12454</v>
      </c>
      <c r="K233" s="44" t="s">
        <v>12652</v>
      </c>
      <c r="L233" s="14" t="s">
        <v>11613</v>
      </c>
      <c r="M233" s="14"/>
    </row>
    <row r="234" spans="1:19" ht="63">
      <c r="A234" s="14">
        <v>231</v>
      </c>
      <c r="B234" s="14" t="s">
        <v>5093</v>
      </c>
      <c r="C234" s="14" t="s">
        <v>5094</v>
      </c>
      <c r="D234" s="14" t="s">
        <v>6262</v>
      </c>
      <c r="E234" s="14">
        <v>1</v>
      </c>
      <c r="F234" s="15">
        <v>14250</v>
      </c>
      <c r="G234" s="14">
        <v>160</v>
      </c>
      <c r="H234" s="14" t="s">
        <v>5624</v>
      </c>
      <c r="I234" s="15">
        <v>0</v>
      </c>
      <c r="J234" s="14" t="s">
        <v>60</v>
      </c>
      <c r="K234" s="44" t="s">
        <v>12652</v>
      </c>
      <c r="L234" s="14" t="s">
        <v>11613</v>
      </c>
      <c r="M234" s="14"/>
    </row>
    <row r="235" spans="1:19" ht="110.25">
      <c r="A235" s="14">
        <v>232</v>
      </c>
      <c r="B235" s="14" t="s">
        <v>3957</v>
      </c>
      <c r="C235" s="14" t="s">
        <v>3958</v>
      </c>
      <c r="D235" s="14" t="s">
        <v>6262</v>
      </c>
      <c r="E235" s="14">
        <v>1</v>
      </c>
      <c r="F235" s="15">
        <v>14250</v>
      </c>
      <c r="G235" s="14">
        <v>304</v>
      </c>
      <c r="H235" s="14" t="s">
        <v>5624</v>
      </c>
      <c r="I235" s="15">
        <v>0</v>
      </c>
      <c r="J235" s="14" t="s">
        <v>1188</v>
      </c>
      <c r="K235" s="44" t="s">
        <v>12652</v>
      </c>
      <c r="L235" s="14" t="s">
        <v>11613</v>
      </c>
      <c r="M235" s="14"/>
    </row>
    <row r="236" spans="1:19" ht="63">
      <c r="A236" s="14">
        <v>233</v>
      </c>
      <c r="B236" s="14" t="s">
        <v>3959</v>
      </c>
      <c r="C236" s="14" t="s">
        <v>11176</v>
      </c>
      <c r="D236" s="14" t="s">
        <v>6262</v>
      </c>
      <c r="E236" s="14">
        <v>1</v>
      </c>
      <c r="F236" s="15">
        <v>14250</v>
      </c>
      <c r="G236" s="14">
        <v>176</v>
      </c>
      <c r="H236" s="14" t="s">
        <v>5624</v>
      </c>
      <c r="I236" s="15">
        <v>0</v>
      </c>
      <c r="J236" s="14" t="s">
        <v>60</v>
      </c>
      <c r="K236" s="44" t="s">
        <v>12652</v>
      </c>
      <c r="L236" s="14" t="s">
        <v>11613</v>
      </c>
      <c r="M236" s="14"/>
    </row>
    <row r="237" spans="1:19" ht="47.25">
      <c r="A237" s="14">
        <v>234</v>
      </c>
      <c r="B237" s="14" t="s">
        <v>11177</v>
      </c>
      <c r="C237" s="14" t="s">
        <v>4406</v>
      </c>
      <c r="D237" s="14" t="s">
        <v>6262</v>
      </c>
      <c r="E237" s="14">
        <v>1</v>
      </c>
      <c r="F237" s="15">
        <v>14250</v>
      </c>
      <c r="G237" s="14">
        <v>288</v>
      </c>
      <c r="H237" s="14" t="s">
        <v>5624</v>
      </c>
      <c r="I237" s="15">
        <v>0</v>
      </c>
      <c r="J237" s="14" t="s">
        <v>4935</v>
      </c>
      <c r="K237" s="44" t="s">
        <v>12652</v>
      </c>
      <c r="L237" s="14" t="s">
        <v>11262</v>
      </c>
      <c r="M237" s="14"/>
    </row>
    <row r="238" spans="1:19" ht="47.25">
      <c r="A238" s="14">
        <v>235</v>
      </c>
      <c r="B238" s="14" t="s">
        <v>10106</v>
      </c>
      <c r="C238" s="14" t="s">
        <v>4406</v>
      </c>
      <c r="D238" s="14" t="s">
        <v>6262</v>
      </c>
      <c r="E238" s="14">
        <v>1</v>
      </c>
      <c r="F238" s="15">
        <v>14250</v>
      </c>
      <c r="G238" s="14">
        <v>180</v>
      </c>
      <c r="H238" s="14" t="s">
        <v>5624</v>
      </c>
      <c r="I238" s="15">
        <v>0</v>
      </c>
      <c r="J238" s="14" t="s">
        <v>60</v>
      </c>
      <c r="K238" s="44" t="s">
        <v>12652</v>
      </c>
      <c r="L238" s="14" t="s">
        <v>11262</v>
      </c>
      <c r="M238" s="14"/>
    </row>
    <row r="239" spans="1:19" ht="78.75">
      <c r="A239" s="14">
        <v>236</v>
      </c>
      <c r="B239" s="14" t="s">
        <v>10107</v>
      </c>
      <c r="C239" s="14" t="s">
        <v>10108</v>
      </c>
      <c r="D239" s="14" t="s">
        <v>6262</v>
      </c>
      <c r="E239" s="14">
        <v>1</v>
      </c>
      <c r="F239" s="15">
        <v>14250</v>
      </c>
      <c r="G239" s="14">
        <v>132</v>
      </c>
      <c r="H239" s="14" t="s">
        <v>5624</v>
      </c>
      <c r="I239" s="15">
        <v>0</v>
      </c>
      <c r="J239" s="14" t="s">
        <v>1188</v>
      </c>
      <c r="K239" s="44" t="s">
        <v>12652</v>
      </c>
      <c r="L239" s="14" t="s">
        <v>11613</v>
      </c>
    </row>
    <row r="240" spans="1:19" ht="47.25">
      <c r="A240" s="14">
        <v>237</v>
      </c>
      <c r="B240" s="14" t="s">
        <v>10109</v>
      </c>
      <c r="C240" s="14" t="s">
        <v>4406</v>
      </c>
      <c r="D240" s="14" t="s">
        <v>6262</v>
      </c>
      <c r="E240" s="14">
        <v>1</v>
      </c>
      <c r="F240" s="15">
        <v>14250</v>
      </c>
      <c r="G240" s="14">
        <v>252</v>
      </c>
      <c r="H240" s="14" t="s">
        <v>5624</v>
      </c>
      <c r="I240" s="15">
        <v>0</v>
      </c>
      <c r="J240" s="14" t="s">
        <v>12454</v>
      </c>
      <c r="K240" s="44" t="s">
        <v>12652</v>
      </c>
      <c r="L240" s="14" t="s">
        <v>11613</v>
      </c>
      <c r="M240" s="14"/>
    </row>
    <row r="241" spans="1:13" ht="63">
      <c r="A241" s="14">
        <v>238</v>
      </c>
      <c r="B241" s="14" t="s">
        <v>10069</v>
      </c>
      <c r="C241" s="14" t="s">
        <v>10586</v>
      </c>
      <c r="D241" s="14" t="s">
        <v>6262</v>
      </c>
      <c r="E241" s="14">
        <v>1</v>
      </c>
      <c r="F241" s="15">
        <v>9080</v>
      </c>
      <c r="G241" s="14">
        <v>256</v>
      </c>
      <c r="H241" s="14" t="s">
        <v>5624</v>
      </c>
      <c r="I241" s="15">
        <v>0</v>
      </c>
      <c r="J241" s="14" t="s">
        <v>4978</v>
      </c>
      <c r="K241" s="44" t="s">
        <v>12652</v>
      </c>
      <c r="L241" s="14" t="s">
        <v>11613</v>
      </c>
      <c r="M241" s="14"/>
    </row>
    <row r="242" spans="1:13" ht="63">
      <c r="A242" s="14">
        <v>239</v>
      </c>
      <c r="B242" s="14" t="s">
        <v>10070</v>
      </c>
      <c r="C242" s="14" t="s">
        <v>10586</v>
      </c>
      <c r="D242" s="14" t="s">
        <v>6262</v>
      </c>
      <c r="E242" s="14">
        <v>1</v>
      </c>
      <c r="F242" s="15">
        <v>9080</v>
      </c>
      <c r="G242" s="14">
        <v>372</v>
      </c>
      <c r="H242" s="14" t="s">
        <v>5624</v>
      </c>
      <c r="I242" s="15">
        <v>0</v>
      </c>
      <c r="J242" s="14" t="s">
        <v>60</v>
      </c>
      <c r="K242" s="44" t="s">
        <v>12652</v>
      </c>
      <c r="L242" s="14" t="s">
        <v>11613</v>
      </c>
      <c r="M242" s="14"/>
    </row>
    <row r="243" spans="1:13" ht="63">
      <c r="A243" s="14">
        <v>240</v>
      </c>
      <c r="B243" s="14" t="s">
        <v>9849</v>
      </c>
      <c r="C243" s="14" t="s">
        <v>10586</v>
      </c>
      <c r="D243" s="14" t="s">
        <v>6262</v>
      </c>
      <c r="E243" s="14" t="s">
        <v>8163</v>
      </c>
      <c r="F243" s="15">
        <v>9080</v>
      </c>
      <c r="G243" s="14">
        <v>224</v>
      </c>
      <c r="H243" s="14" t="s">
        <v>5624</v>
      </c>
      <c r="I243" s="15">
        <v>0</v>
      </c>
      <c r="J243" s="14" t="s">
        <v>4978</v>
      </c>
      <c r="K243" s="44" t="s">
        <v>12652</v>
      </c>
      <c r="L243" s="14" t="s">
        <v>11613</v>
      </c>
      <c r="M243" s="14"/>
    </row>
    <row r="244" spans="1:13" ht="78.75">
      <c r="A244" s="14">
        <v>241</v>
      </c>
      <c r="B244" s="14" t="s">
        <v>9850</v>
      </c>
      <c r="C244" s="14" t="s">
        <v>9851</v>
      </c>
      <c r="D244" s="14" t="s">
        <v>6262</v>
      </c>
      <c r="E244" s="14">
        <v>1</v>
      </c>
      <c r="F244" s="15">
        <v>14250</v>
      </c>
      <c r="G244" s="14">
        <v>260</v>
      </c>
      <c r="H244" s="14" t="s">
        <v>5624</v>
      </c>
      <c r="I244" s="15">
        <v>0</v>
      </c>
      <c r="J244" s="14" t="s">
        <v>12454</v>
      </c>
      <c r="K244" s="44" t="s">
        <v>12652</v>
      </c>
      <c r="L244" s="14" t="s">
        <v>11613</v>
      </c>
      <c r="M244" s="14"/>
    </row>
    <row r="245" spans="1:13" ht="94.5">
      <c r="A245" s="14">
        <v>242</v>
      </c>
      <c r="B245" s="14" t="s">
        <v>9852</v>
      </c>
      <c r="C245" s="14" t="s">
        <v>9853</v>
      </c>
      <c r="D245" s="14" t="s">
        <v>6262</v>
      </c>
      <c r="E245" s="14" t="s">
        <v>8163</v>
      </c>
      <c r="F245" s="15">
        <v>9080</v>
      </c>
      <c r="G245" s="14">
        <v>292</v>
      </c>
      <c r="H245" s="14" t="s">
        <v>5624</v>
      </c>
      <c r="I245" s="15">
        <v>0</v>
      </c>
      <c r="J245" s="14" t="s">
        <v>1188</v>
      </c>
      <c r="K245" s="44" t="s">
        <v>12652</v>
      </c>
      <c r="L245" s="14" t="s">
        <v>11613</v>
      </c>
      <c r="M245" s="14"/>
    </row>
    <row r="246" spans="1:13" ht="47.25">
      <c r="A246" s="14">
        <v>243</v>
      </c>
      <c r="B246" s="14" t="s">
        <v>8771</v>
      </c>
      <c r="C246" s="14" t="s">
        <v>10218</v>
      </c>
      <c r="D246" s="14" t="s">
        <v>1187</v>
      </c>
      <c r="E246" s="14" t="s">
        <v>8163</v>
      </c>
      <c r="F246" s="15">
        <v>10035</v>
      </c>
      <c r="G246" s="14">
        <v>288</v>
      </c>
      <c r="H246" s="14" t="s">
        <v>8087</v>
      </c>
      <c r="I246" s="15">
        <v>24000</v>
      </c>
      <c r="J246" s="14" t="s">
        <v>1188</v>
      </c>
      <c r="K246" s="44" t="s">
        <v>12652</v>
      </c>
      <c r="L246" s="14" t="s">
        <v>11613</v>
      </c>
      <c r="M246" s="14"/>
    </row>
    <row r="247" spans="1:13" ht="94.5">
      <c r="A247" s="14">
        <v>244</v>
      </c>
      <c r="B247" s="14" t="s">
        <v>8772</v>
      </c>
      <c r="C247" s="14" t="s">
        <v>8773</v>
      </c>
      <c r="D247" s="21" t="s">
        <v>1187</v>
      </c>
      <c r="E247" s="14" t="s">
        <v>8163</v>
      </c>
      <c r="F247" s="15">
        <v>585</v>
      </c>
      <c r="G247" s="14">
        <v>500</v>
      </c>
      <c r="H247" s="14" t="s">
        <v>8087</v>
      </c>
      <c r="I247" s="15">
        <v>79000</v>
      </c>
      <c r="J247" s="14" t="s">
        <v>1188</v>
      </c>
      <c r="K247" s="44" t="s">
        <v>12652</v>
      </c>
      <c r="L247" s="14" t="s">
        <v>5129</v>
      </c>
      <c r="M247" s="14"/>
    </row>
    <row r="248" spans="1:13" ht="94.5">
      <c r="A248" s="14">
        <v>245</v>
      </c>
      <c r="B248" s="14" t="s">
        <v>11815</v>
      </c>
      <c r="C248" s="14" t="s">
        <v>8773</v>
      </c>
      <c r="D248" s="21" t="s">
        <v>1187</v>
      </c>
      <c r="E248" s="14" t="s">
        <v>8163</v>
      </c>
      <c r="F248" s="15">
        <v>585</v>
      </c>
      <c r="G248" s="14">
        <v>560</v>
      </c>
      <c r="H248" s="14" t="s">
        <v>8087</v>
      </c>
      <c r="I248" s="15">
        <v>87000</v>
      </c>
      <c r="J248" s="14" t="s">
        <v>1188</v>
      </c>
      <c r="K248" s="44" t="s">
        <v>12652</v>
      </c>
      <c r="L248" s="14" t="s">
        <v>5129</v>
      </c>
      <c r="M248" s="14"/>
    </row>
    <row r="249" spans="1:13" ht="31.5">
      <c r="A249" s="14">
        <v>246</v>
      </c>
      <c r="B249" s="14" t="s">
        <v>8757</v>
      </c>
      <c r="C249" s="14" t="s">
        <v>8774</v>
      </c>
      <c r="D249" s="14" t="s">
        <v>1187</v>
      </c>
      <c r="E249" s="14" t="s">
        <v>8163</v>
      </c>
      <c r="F249" s="15">
        <v>735</v>
      </c>
      <c r="G249" s="14">
        <v>56</v>
      </c>
      <c r="H249" s="14" t="s">
        <v>8087</v>
      </c>
      <c r="I249" s="15">
        <v>16000</v>
      </c>
      <c r="J249" s="14" t="s">
        <v>70</v>
      </c>
      <c r="K249" s="44" t="s">
        <v>6227</v>
      </c>
      <c r="L249" s="14" t="s">
        <v>10875</v>
      </c>
      <c r="M249" s="14" t="s">
        <v>6228</v>
      </c>
    </row>
    <row r="250" spans="1:13" ht="47.25">
      <c r="A250" s="14">
        <v>247</v>
      </c>
      <c r="B250" s="14" t="s">
        <v>6229</v>
      </c>
      <c r="C250" s="14" t="s">
        <v>4406</v>
      </c>
      <c r="D250" s="14" t="s">
        <v>6262</v>
      </c>
      <c r="E250" s="14">
        <v>1</v>
      </c>
      <c r="F250" s="15">
        <v>14250</v>
      </c>
      <c r="G250" s="14">
        <v>164</v>
      </c>
      <c r="H250" s="14" t="s">
        <v>5624</v>
      </c>
      <c r="I250" s="15">
        <v>0</v>
      </c>
      <c r="J250" s="14" t="s">
        <v>4978</v>
      </c>
      <c r="K250" s="44" t="s">
        <v>6227</v>
      </c>
      <c r="L250" s="14" t="s">
        <v>11613</v>
      </c>
      <c r="M250" s="14"/>
    </row>
    <row r="251" spans="1:13" ht="47.25">
      <c r="A251" s="14">
        <v>248</v>
      </c>
      <c r="B251" s="14" t="s">
        <v>6230</v>
      </c>
      <c r="C251" s="14" t="s">
        <v>4406</v>
      </c>
      <c r="D251" s="14" t="s">
        <v>6262</v>
      </c>
      <c r="E251" s="14"/>
      <c r="F251" s="15">
        <v>14250</v>
      </c>
      <c r="G251" s="14">
        <v>148</v>
      </c>
      <c r="H251" s="14" t="s">
        <v>5624</v>
      </c>
      <c r="I251" s="15">
        <v>0</v>
      </c>
      <c r="J251" s="14" t="s">
        <v>60</v>
      </c>
      <c r="K251" s="44" t="s">
        <v>6227</v>
      </c>
      <c r="L251" s="14" t="s">
        <v>11613</v>
      </c>
      <c r="M251" s="14"/>
    </row>
    <row r="252" spans="1:13" ht="94.5">
      <c r="A252" s="14">
        <v>249</v>
      </c>
      <c r="B252" s="14" t="s">
        <v>1107</v>
      </c>
      <c r="C252" s="14" t="s">
        <v>6231</v>
      </c>
      <c r="D252" s="14" t="s">
        <v>6262</v>
      </c>
      <c r="E252" s="14"/>
      <c r="F252" s="15">
        <v>14250</v>
      </c>
      <c r="G252" s="14">
        <v>172</v>
      </c>
      <c r="H252" s="14" t="s">
        <v>5624</v>
      </c>
      <c r="I252" s="15">
        <v>0</v>
      </c>
      <c r="J252" s="14" t="s">
        <v>4935</v>
      </c>
      <c r="K252" s="44" t="s">
        <v>6227</v>
      </c>
      <c r="L252" s="14" t="s">
        <v>73</v>
      </c>
      <c r="M252" s="14"/>
    </row>
    <row r="253" spans="1:13" ht="78.75">
      <c r="A253" s="14">
        <v>250</v>
      </c>
      <c r="B253" s="14" t="s">
        <v>1105</v>
      </c>
      <c r="C253" s="14" t="s">
        <v>6232</v>
      </c>
      <c r="D253" s="14" t="s">
        <v>6262</v>
      </c>
      <c r="E253" s="14"/>
      <c r="F253" s="15">
        <v>14250</v>
      </c>
      <c r="G253" s="14">
        <v>188</v>
      </c>
      <c r="H253" s="14" t="s">
        <v>5624</v>
      </c>
      <c r="I253" s="15">
        <v>0</v>
      </c>
      <c r="J253" s="14" t="s">
        <v>4935</v>
      </c>
      <c r="K253" s="44" t="s">
        <v>6227</v>
      </c>
      <c r="L253" s="14" t="s">
        <v>73</v>
      </c>
      <c r="M253" s="14"/>
    </row>
    <row r="254" spans="1:13" ht="78.75">
      <c r="A254" s="14">
        <v>251</v>
      </c>
      <c r="B254" s="14" t="s">
        <v>6233</v>
      </c>
      <c r="C254" s="14" t="s">
        <v>6234</v>
      </c>
      <c r="D254" s="14" t="s">
        <v>6262</v>
      </c>
      <c r="E254" s="14"/>
      <c r="F254" s="15">
        <v>14250</v>
      </c>
      <c r="G254" s="14">
        <v>224</v>
      </c>
      <c r="H254" s="14" t="s">
        <v>5624</v>
      </c>
      <c r="I254" s="15">
        <v>0</v>
      </c>
      <c r="J254" s="14" t="s">
        <v>70</v>
      </c>
      <c r="K254" s="44" t="s">
        <v>6227</v>
      </c>
      <c r="L254" s="14" t="s">
        <v>73</v>
      </c>
      <c r="M254" s="14"/>
    </row>
    <row r="255" spans="1:13" ht="63">
      <c r="A255" s="14">
        <v>252</v>
      </c>
      <c r="B255" s="14" t="s">
        <v>1109</v>
      </c>
      <c r="C255" s="14" t="s">
        <v>2798</v>
      </c>
      <c r="D255" s="14" t="s">
        <v>6262</v>
      </c>
      <c r="E255" s="14"/>
      <c r="F255" s="15">
        <v>14250</v>
      </c>
      <c r="G255" s="14">
        <v>139</v>
      </c>
      <c r="H255" s="14" t="s">
        <v>5624</v>
      </c>
      <c r="I255" s="15">
        <v>0</v>
      </c>
      <c r="J255" s="14" t="s">
        <v>60</v>
      </c>
      <c r="K255" s="44" t="s">
        <v>6227</v>
      </c>
      <c r="L255" s="14" t="s">
        <v>73</v>
      </c>
      <c r="M255" s="14"/>
    </row>
    <row r="256" spans="1:13" ht="126">
      <c r="A256" s="14">
        <v>253</v>
      </c>
      <c r="B256" s="14" t="s">
        <v>9348</v>
      </c>
      <c r="C256" s="14" t="s">
        <v>7333</v>
      </c>
      <c r="D256" s="14" t="s">
        <v>6262</v>
      </c>
      <c r="E256" s="14"/>
      <c r="F256" s="15">
        <v>14250</v>
      </c>
      <c r="G256" s="14">
        <v>171</v>
      </c>
      <c r="H256" s="14" t="s">
        <v>5624</v>
      </c>
      <c r="I256" s="15">
        <v>0</v>
      </c>
      <c r="J256" s="14" t="s">
        <v>4935</v>
      </c>
      <c r="K256" s="44" t="s">
        <v>6227</v>
      </c>
      <c r="L256" s="14" t="s">
        <v>73</v>
      </c>
      <c r="M256" s="14"/>
    </row>
    <row r="257" spans="1:13" ht="47.25">
      <c r="A257" s="14">
        <v>254</v>
      </c>
      <c r="B257" s="14" t="s">
        <v>7334</v>
      </c>
      <c r="C257" s="14" t="s">
        <v>4406</v>
      </c>
      <c r="D257" s="14" t="s">
        <v>6262</v>
      </c>
      <c r="E257" s="14"/>
      <c r="F257" s="15">
        <v>14250</v>
      </c>
      <c r="G257" s="14">
        <v>52</v>
      </c>
      <c r="H257" s="14" t="s">
        <v>5624</v>
      </c>
      <c r="I257" s="15">
        <v>0</v>
      </c>
      <c r="J257" s="14" t="s">
        <v>12454</v>
      </c>
      <c r="K257" s="44" t="s">
        <v>6227</v>
      </c>
      <c r="L257" s="14" t="s">
        <v>11613</v>
      </c>
      <c r="M257" s="14"/>
    </row>
    <row r="258" spans="1:13" ht="78.75">
      <c r="A258" s="14">
        <v>255</v>
      </c>
      <c r="B258" s="14" t="s">
        <v>9664</v>
      </c>
      <c r="C258" s="14" t="s">
        <v>7335</v>
      </c>
      <c r="D258" s="14" t="s">
        <v>6262</v>
      </c>
      <c r="E258" s="14"/>
      <c r="F258" s="15">
        <v>14250</v>
      </c>
      <c r="G258" s="14">
        <v>128</v>
      </c>
      <c r="H258" s="14" t="s">
        <v>5624</v>
      </c>
      <c r="I258" s="15">
        <v>0</v>
      </c>
      <c r="J258" s="14" t="s">
        <v>4935</v>
      </c>
      <c r="K258" s="44" t="s">
        <v>6227</v>
      </c>
      <c r="L258" s="14" t="s">
        <v>73</v>
      </c>
      <c r="M258" s="14"/>
    </row>
    <row r="259" spans="1:13" ht="94.5">
      <c r="A259" s="14">
        <v>256</v>
      </c>
      <c r="B259" s="14" t="s">
        <v>11721</v>
      </c>
      <c r="C259" s="14" t="s">
        <v>7336</v>
      </c>
      <c r="D259" s="14" t="s">
        <v>6262</v>
      </c>
      <c r="E259" s="14"/>
      <c r="F259" s="15">
        <v>14250</v>
      </c>
      <c r="G259" s="14">
        <v>180</v>
      </c>
      <c r="H259" s="14" t="s">
        <v>5624</v>
      </c>
      <c r="I259" s="15">
        <v>0</v>
      </c>
      <c r="J259" s="14" t="s">
        <v>4978</v>
      </c>
      <c r="K259" s="44" t="s">
        <v>6227</v>
      </c>
      <c r="L259" s="14" t="s">
        <v>73</v>
      </c>
      <c r="M259" s="14"/>
    </row>
    <row r="260" spans="1:13" ht="78.75">
      <c r="A260" s="14">
        <v>257</v>
      </c>
      <c r="B260" s="14" t="s">
        <v>7337</v>
      </c>
      <c r="C260" s="14" t="s">
        <v>7338</v>
      </c>
      <c r="D260" s="14" t="s">
        <v>6262</v>
      </c>
      <c r="E260" s="14"/>
      <c r="F260" s="15">
        <v>14250</v>
      </c>
      <c r="G260" s="14">
        <v>276</v>
      </c>
      <c r="H260" s="14" t="s">
        <v>5624</v>
      </c>
      <c r="I260" s="15">
        <v>0</v>
      </c>
      <c r="J260" s="14" t="s">
        <v>4935</v>
      </c>
      <c r="K260" s="44" t="s">
        <v>6227</v>
      </c>
      <c r="L260" s="14" t="s">
        <v>73</v>
      </c>
      <c r="M260" s="14"/>
    </row>
    <row r="261" spans="1:13" ht="78.75">
      <c r="A261" s="14">
        <v>258</v>
      </c>
      <c r="B261" s="14" t="s">
        <v>9559</v>
      </c>
      <c r="C261" s="14" t="s">
        <v>9560</v>
      </c>
      <c r="D261" s="14" t="s">
        <v>6262</v>
      </c>
      <c r="E261" s="14"/>
      <c r="F261" s="15">
        <v>14250</v>
      </c>
      <c r="G261" s="14">
        <v>256</v>
      </c>
      <c r="H261" s="14" t="s">
        <v>5624</v>
      </c>
      <c r="I261" s="15">
        <v>0</v>
      </c>
      <c r="J261" s="14" t="s">
        <v>1193</v>
      </c>
      <c r="K261" s="44" t="s">
        <v>6227</v>
      </c>
      <c r="L261" s="14" t="s">
        <v>73</v>
      </c>
      <c r="M261" s="14"/>
    </row>
    <row r="262" spans="1:13" ht="94.5">
      <c r="A262" s="14">
        <v>259</v>
      </c>
      <c r="B262" s="14" t="s">
        <v>11144</v>
      </c>
      <c r="C262" s="14" t="s">
        <v>12526</v>
      </c>
      <c r="D262" s="14" t="s">
        <v>6262</v>
      </c>
      <c r="E262" s="14"/>
      <c r="F262" s="15">
        <v>14250</v>
      </c>
      <c r="G262" s="14">
        <v>172</v>
      </c>
      <c r="H262" s="14" t="s">
        <v>5624</v>
      </c>
      <c r="I262" s="15">
        <v>0</v>
      </c>
      <c r="J262" s="14" t="s">
        <v>4935</v>
      </c>
      <c r="K262" s="44" t="s">
        <v>6227</v>
      </c>
      <c r="L262" s="14" t="s">
        <v>73</v>
      </c>
      <c r="M262" s="14"/>
    </row>
    <row r="263" spans="1:13" ht="78.75">
      <c r="A263" s="14">
        <v>260</v>
      </c>
      <c r="B263" s="14" t="s">
        <v>12527</v>
      </c>
      <c r="C263" s="14" t="s">
        <v>12528</v>
      </c>
      <c r="D263" s="14" t="s">
        <v>6262</v>
      </c>
      <c r="E263" s="14"/>
      <c r="F263" s="15">
        <v>14250</v>
      </c>
      <c r="G263" s="14">
        <v>119</v>
      </c>
      <c r="H263" s="14" t="s">
        <v>5624</v>
      </c>
      <c r="I263" s="15">
        <v>0</v>
      </c>
      <c r="J263" s="14" t="s">
        <v>4935</v>
      </c>
      <c r="K263" s="44" t="s">
        <v>6227</v>
      </c>
      <c r="L263" s="14" t="s">
        <v>73</v>
      </c>
      <c r="M263" s="14"/>
    </row>
    <row r="264" spans="1:13" ht="94.5">
      <c r="A264" s="14">
        <v>261</v>
      </c>
      <c r="B264" s="14" t="s">
        <v>12529</v>
      </c>
      <c r="C264" s="14" t="s">
        <v>9306</v>
      </c>
      <c r="D264" s="14" t="s">
        <v>6262</v>
      </c>
      <c r="E264" s="14"/>
      <c r="F264" s="15">
        <v>14250</v>
      </c>
      <c r="G264" s="14">
        <v>168</v>
      </c>
      <c r="H264" s="14" t="s">
        <v>5624</v>
      </c>
      <c r="I264" s="15">
        <v>0</v>
      </c>
      <c r="J264" s="14" t="s">
        <v>12454</v>
      </c>
      <c r="K264" s="44" t="s">
        <v>6227</v>
      </c>
      <c r="L264" s="14" t="s">
        <v>73</v>
      </c>
      <c r="M264" s="14"/>
    </row>
    <row r="265" spans="1:13" ht="94.5">
      <c r="A265" s="14">
        <v>262</v>
      </c>
      <c r="B265" s="14" t="s">
        <v>9307</v>
      </c>
      <c r="C265" s="14" t="s">
        <v>9308</v>
      </c>
      <c r="D265" s="14" t="s">
        <v>6262</v>
      </c>
      <c r="E265" s="14"/>
      <c r="F265" s="15">
        <v>14250</v>
      </c>
      <c r="G265" s="14">
        <v>124</v>
      </c>
      <c r="H265" s="14" t="s">
        <v>5624</v>
      </c>
      <c r="I265" s="15">
        <v>0</v>
      </c>
      <c r="J265" s="14" t="s">
        <v>70</v>
      </c>
      <c r="K265" s="44" t="s">
        <v>6227</v>
      </c>
      <c r="L265" s="14" t="s">
        <v>73</v>
      </c>
      <c r="M265" s="14"/>
    </row>
    <row r="266" spans="1:13" ht="63">
      <c r="A266" s="14">
        <v>263</v>
      </c>
      <c r="B266" s="14" t="s">
        <v>18409</v>
      </c>
      <c r="C266" s="14" t="s">
        <v>9309</v>
      </c>
      <c r="D266" s="14" t="s">
        <v>6262</v>
      </c>
      <c r="E266" s="14"/>
      <c r="F266" s="15">
        <v>14250</v>
      </c>
      <c r="G266" s="14">
        <v>144</v>
      </c>
      <c r="H266" s="14" t="s">
        <v>5624</v>
      </c>
      <c r="I266" s="15">
        <v>0</v>
      </c>
      <c r="J266" s="14" t="s">
        <v>70</v>
      </c>
      <c r="K266" s="44" t="s">
        <v>6227</v>
      </c>
      <c r="L266" s="14" t="s">
        <v>73</v>
      </c>
      <c r="M266" s="14"/>
    </row>
    <row r="267" spans="1:13" ht="110.25">
      <c r="A267" s="14">
        <v>264</v>
      </c>
      <c r="B267" s="14" t="s">
        <v>9310</v>
      </c>
      <c r="C267" s="14" t="s">
        <v>10373</v>
      </c>
      <c r="D267" s="14" t="s">
        <v>6262</v>
      </c>
      <c r="E267" s="14"/>
      <c r="F267" s="15">
        <v>14250</v>
      </c>
      <c r="G267" s="14">
        <v>196</v>
      </c>
      <c r="H267" s="14" t="s">
        <v>5624</v>
      </c>
      <c r="I267" s="15">
        <v>0</v>
      </c>
      <c r="J267" s="14" t="s">
        <v>4978</v>
      </c>
      <c r="K267" s="44" t="s">
        <v>6227</v>
      </c>
      <c r="L267" s="14" t="s">
        <v>73</v>
      </c>
      <c r="M267" s="14"/>
    </row>
    <row r="268" spans="1:13" ht="63">
      <c r="A268" s="14">
        <v>265</v>
      </c>
      <c r="B268" s="14" t="s">
        <v>11142</v>
      </c>
      <c r="C268" s="14" t="s">
        <v>10374</v>
      </c>
      <c r="D268" s="14" t="s">
        <v>6262</v>
      </c>
      <c r="E268" s="14"/>
      <c r="F268" s="15">
        <v>14250</v>
      </c>
      <c r="G268" s="14">
        <v>172</v>
      </c>
      <c r="H268" s="14" t="s">
        <v>5624</v>
      </c>
      <c r="I268" s="15">
        <v>0</v>
      </c>
      <c r="J268" s="14" t="s">
        <v>4935</v>
      </c>
      <c r="K268" s="44" t="s">
        <v>6227</v>
      </c>
      <c r="L268" s="14" t="s">
        <v>73</v>
      </c>
      <c r="M268" s="14"/>
    </row>
    <row r="269" spans="1:13" ht="63">
      <c r="A269" s="14">
        <v>266</v>
      </c>
      <c r="B269" s="14" t="s">
        <v>10375</v>
      </c>
      <c r="C269" s="14" t="s">
        <v>2798</v>
      </c>
      <c r="D269" s="14" t="s">
        <v>6262</v>
      </c>
      <c r="E269" s="14"/>
      <c r="F269" s="15">
        <v>14250</v>
      </c>
      <c r="G269" s="14">
        <v>176</v>
      </c>
      <c r="H269" s="14" t="s">
        <v>5624</v>
      </c>
      <c r="I269" s="15">
        <v>0</v>
      </c>
      <c r="J269" s="14" t="s">
        <v>1193</v>
      </c>
      <c r="K269" s="44" t="s">
        <v>6227</v>
      </c>
      <c r="L269" s="14" t="s">
        <v>11262</v>
      </c>
      <c r="M269" s="14"/>
    </row>
    <row r="270" spans="1:13" ht="47.25">
      <c r="A270" s="14">
        <v>267</v>
      </c>
      <c r="B270" s="14" t="s">
        <v>10376</v>
      </c>
      <c r="C270" s="14" t="s">
        <v>10377</v>
      </c>
      <c r="D270" s="14" t="s">
        <v>1187</v>
      </c>
      <c r="E270" s="14">
        <v>1</v>
      </c>
      <c r="F270" s="15">
        <v>700</v>
      </c>
      <c r="G270" s="14">
        <v>236</v>
      </c>
      <c r="H270" s="14" t="s">
        <v>8076</v>
      </c>
      <c r="I270" s="15">
        <v>32000</v>
      </c>
      <c r="J270" s="14" t="s">
        <v>4935</v>
      </c>
      <c r="K270" s="44" t="s">
        <v>6227</v>
      </c>
      <c r="L270" s="14" t="s">
        <v>11810</v>
      </c>
      <c r="M270" s="14"/>
    </row>
    <row r="271" spans="1:13" ht="94.5">
      <c r="A271" s="14">
        <v>268</v>
      </c>
      <c r="B271" s="14" t="s">
        <v>10378</v>
      </c>
      <c r="C271" s="14" t="s">
        <v>10379</v>
      </c>
      <c r="D271" s="14" t="s">
        <v>1187</v>
      </c>
      <c r="E271" s="14" t="s">
        <v>8163</v>
      </c>
      <c r="F271" s="15">
        <v>450</v>
      </c>
      <c r="G271" s="14">
        <v>304</v>
      </c>
      <c r="H271" s="14" t="s">
        <v>8087</v>
      </c>
      <c r="I271" s="15">
        <v>51000</v>
      </c>
      <c r="J271" s="14" t="s">
        <v>4978</v>
      </c>
      <c r="K271" s="44" t="s">
        <v>6227</v>
      </c>
      <c r="L271" s="14" t="s">
        <v>11613</v>
      </c>
      <c r="M271" s="14"/>
    </row>
    <row r="272" spans="1:13" ht="78.75">
      <c r="A272" s="14">
        <v>269</v>
      </c>
      <c r="B272" s="14" t="s">
        <v>10380</v>
      </c>
      <c r="C272" s="14" t="s">
        <v>10381</v>
      </c>
      <c r="D272" s="14" t="s">
        <v>1187</v>
      </c>
      <c r="E272" s="14">
        <v>1</v>
      </c>
      <c r="F272" s="15">
        <v>1350</v>
      </c>
      <c r="G272" s="14">
        <v>316</v>
      </c>
      <c r="H272" s="14" t="s">
        <v>8087</v>
      </c>
      <c r="I272" s="15">
        <v>57000</v>
      </c>
      <c r="J272" s="14" t="s">
        <v>60</v>
      </c>
      <c r="K272" s="44" t="s">
        <v>6227</v>
      </c>
      <c r="L272" s="14" t="s">
        <v>10382</v>
      </c>
      <c r="M272" s="14"/>
    </row>
    <row r="273" spans="1:13" ht="94.5">
      <c r="A273" s="14">
        <v>270</v>
      </c>
      <c r="B273" s="14" t="s">
        <v>10383</v>
      </c>
      <c r="C273" s="14" t="s">
        <v>8773</v>
      </c>
      <c r="D273" s="14" t="s">
        <v>1187</v>
      </c>
      <c r="E273" s="14">
        <v>1</v>
      </c>
      <c r="F273" s="15">
        <v>585</v>
      </c>
      <c r="G273" s="14">
        <v>676</v>
      </c>
      <c r="H273" s="14" t="s">
        <v>8087</v>
      </c>
      <c r="I273" s="15">
        <v>90000</v>
      </c>
      <c r="J273" s="14" t="s">
        <v>1188</v>
      </c>
      <c r="K273" s="44" t="s">
        <v>6227</v>
      </c>
      <c r="L273" s="14" t="s">
        <v>5129</v>
      </c>
      <c r="M273" s="14"/>
    </row>
    <row r="274" spans="1:13" ht="47.25">
      <c r="A274" s="14">
        <v>271</v>
      </c>
      <c r="B274" s="14" t="s">
        <v>6087</v>
      </c>
      <c r="C274" s="14" t="s">
        <v>6088</v>
      </c>
      <c r="D274" s="14" t="s">
        <v>1187</v>
      </c>
      <c r="E274" s="14">
        <v>1</v>
      </c>
      <c r="F274" s="15">
        <v>550</v>
      </c>
      <c r="G274" s="14">
        <v>232</v>
      </c>
      <c r="H274" s="14" t="s">
        <v>8087</v>
      </c>
      <c r="I274" s="15">
        <v>168000</v>
      </c>
      <c r="J274" s="14" t="s">
        <v>12129</v>
      </c>
      <c r="K274" s="44" t="s">
        <v>6227</v>
      </c>
      <c r="L274" s="14" t="s">
        <v>12070</v>
      </c>
      <c r="M274" s="14"/>
    </row>
    <row r="275" spans="1:13" ht="31.5">
      <c r="A275" s="14">
        <v>272</v>
      </c>
      <c r="B275" s="14" t="s">
        <v>6089</v>
      </c>
      <c r="C275" s="14" t="s">
        <v>6090</v>
      </c>
      <c r="D275" s="14" t="s">
        <v>1421</v>
      </c>
      <c r="E275" s="14">
        <v>1</v>
      </c>
      <c r="F275" s="15">
        <v>1000</v>
      </c>
      <c r="G275" s="14">
        <v>503</v>
      </c>
      <c r="H275" s="14" t="s">
        <v>2161</v>
      </c>
      <c r="I275" s="15">
        <v>250000</v>
      </c>
      <c r="J275" s="14" t="s">
        <v>70</v>
      </c>
      <c r="K275" s="44" t="s">
        <v>6227</v>
      </c>
      <c r="L275" s="14" t="s">
        <v>6091</v>
      </c>
      <c r="M275" s="14"/>
    </row>
    <row r="276" spans="1:13" ht="47.25">
      <c r="A276" s="14">
        <v>273</v>
      </c>
      <c r="B276" s="14" t="s">
        <v>6092</v>
      </c>
      <c r="C276" s="14" t="s">
        <v>6093</v>
      </c>
      <c r="D276" s="14" t="s">
        <v>1162</v>
      </c>
      <c r="E276" s="14">
        <v>1</v>
      </c>
      <c r="F276" s="15">
        <v>630</v>
      </c>
      <c r="G276" s="14">
        <v>538</v>
      </c>
      <c r="H276" s="14" t="s">
        <v>1228</v>
      </c>
      <c r="I276" s="15">
        <v>0</v>
      </c>
      <c r="J276" s="14" t="s">
        <v>12129</v>
      </c>
      <c r="K276" s="44" t="s">
        <v>6227</v>
      </c>
      <c r="L276" s="14" t="s">
        <v>6094</v>
      </c>
      <c r="M276" s="14"/>
    </row>
    <row r="277" spans="1:13" ht="63">
      <c r="A277" s="14">
        <v>274</v>
      </c>
      <c r="B277" s="14" t="s">
        <v>6095</v>
      </c>
      <c r="C277" s="14" t="s">
        <v>4997</v>
      </c>
      <c r="D277" s="14" t="s">
        <v>1187</v>
      </c>
      <c r="E277" s="14">
        <v>1</v>
      </c>
      <c r="F277" s="15">
        <v>559</v>
      </c>
      <c r="G277" s="14">
        <v>900</v>
      </c>
      <c r="H277" s="14" t="s">
        <v>2161</v>
      </c>
      <c r="I277" s="15">
        <v>116000</v>
      </c>
      <c r="J277" s="14" t="s">
        <v>4935</v>
      </c>
      <c r="K277" s="44" t="s">
        <v>6227</v>
      </c>
      <c r="L277" s="14" t="s">
        <v>11810</v>
      </c>
      <c r="M277" s="14"/>
    </row>
    <row r="278" spans="1:13">
      <c r="A278" s="14">
        <v>275</v>
      </c>
      <c r="B278" s="14" t="s">
        <v>6307</v>
      </c>
      <c r="C278" s="14" t="s">
        <v>2744</v>
      </c>
      <c r="D278" s="14" t="s">
        <v>1187</v>
      </c>
      <c r="E278" s="14" t="s">
        <v>8163</v>
      </c>
      <c r="F278" s="15">
        <v>635</v>
      </c>
      <c r="G278" s="14">
        <v>36</v>
      </c>
      <c r="H278" s="14" t="s">
        <v>8076</v>
      </c>
      <c r="I278" s="15">
        <v>9000</v>
      </c>
      <c r="J278" s="14" t="s">
        <v>4935</v>
      </c>
      <c r="K278" s="44" t="s">
        <v>6227</v>
      </c>
      <c r="L278" s="14" t="s">
        <v>5129</v>
      </c>
      <c r="M278" s="14"/>
    </row>
    <row r="279" spans="1:13">
      <c r="A279" s="14">
        <v>276</v>
      </c>
      <c r="B279" s="14" t="s">
        <v>2659</v>
      </c>
      <c r="C279" s="14" t="s">
        <v>2744</v>
      </c>
      <c r="D279" s="14" t="s">
        <v>1187</v>
      </c>
      <c r="E279" s="14" t="s">
        <v>8163</v>
      </c>
      <c r="F279" s="15">
        <v>535</v>
      </c>
      <c r="G279" s="14">
        <v>40</v>
      </c>
      <c r="H279" s="14" t="s">
        <v>8076</v>
      </c>
      <c r="I279" s="15">
        <v>9000</v>
      </c>
      <c r="J279" s="14" t="s">
        <v>4935</v>
      </c>
      <c r="K279" s="44" t="s">
        <v>6227</v>
      </c>
      <c r="L279" s="14" t="s">
        <v>5129</v>
      </c>
      <c r="M279" s="14"/>
    </row>
    <row r="280" spans="1:13">
      <c r="A280" s="14">
        <v>277</v>
      </c>
      <c r="B280" s="14" t="s">
        <v>8082</v>
      </c>
      <c r="C280" s="14" t="s">
        <v>2744</v>
      </c>
      <c r="D280" s="14" t="s">
        <v>1187</v>
      </c>
      <c r="E280" s="14" t="s">
        <v>8163</v>
      </c>
      <c r="F280" s="15">
        <v>535</v>
      </c>
      <c r="G280" s="14">
        <v>40</v>
      </c>
      <c r="H280" s="14" t="s">
        <v>8076</v>
      </c>
      <c r="I280" s="15">
        <v>10000</v>
      </c>
      <c r="J280" s="14" t="s">
        <v>4935</v>
      </c>
      <c r="K280" s="44" t="s">
        <v>6227</v>
      </c>
      <c r="L280" s="14" t="s">
        <v>5129</v>
      </c>
      <c r="M280" s="14"/>
    </row>
    <row r="281" spans="1:13">
      <c r="A281" s="14">
        <v>278</v>
      </c>
      <c r="B281" s="14" t="s">
        <v>9009</v>
      </c>
      <c r="C281" s="14" t="s">
        <v>2744</v>
      </c>
      <c r="D281" s="14" t="s">
        <v>1187</v>
      </c>
      <c r="E281" s="14" t="s">
        <v>8163</v>
      </c>
      <c r="F281" s="15">
        <v>635</v>
      </c>
      <c r="G281" s="14">
        <v>52</v>
      </c>
      <c r="H281" s="14" t="s">
        <v>8076</v>
      </c>
      <c r="I281" s="15">
        <v>12000</v>
      </c>
      <c r="J281" s="14" t="s">
        <v>4935</v>
      </c>
      <c r="K281" s="44" t="s">
        <v>6227</v>
      </c>
      <c r="L281" s="14" t="s">
        <v>5129</v>
      </c>
      <c r="M281" s="14"/>
    </row>
    <row r="282" spans="1:13">
      <c r="A282" s="14">
        <v>279</v>
      </c>
      <c r="B282" s="14" t="s">
        <v>7357</v>
      </c>
      <c r="C282" s="14" t="s">
        <v>2744</v>
      </c>
      <c r="D282" s="14" t="s">
        <v>1187</v>
      </c>
      <c r="E282" s="14" t="s">
        <v>8163</v>
      </c>
      <c r="F282" s="15">
        <v>535</v>
      </c>
      <c r="G282" s="14">
        <v>32</v>
      </c>
      <c r="H282" s="14" t="s">
        <v>8076</v>
      </c>
      <c r="I282" s="15">
        <v>8000</v>
      </c>
      <c r="J282" s="14" t="s">
        <v>4935</v>
      </c>
      <c r="K282" s="44" t="s">
        <v>6227</v>
      </c>
      <c r="L282" s="14" t="s">
        <v>5129</v>
      </c>
      <c r="M282" s="14"/>
    </row>
    <row r="283" spans="1:13">
      <c r="A283" s="14">
        <v>280</v>
      </c>
      <c r="B283" s="14" t="s">
        <v>6714</v>
      </c>
      <c r="C283" s="14" t="s">
        <v>2744</v>
      </c>
      <c r="D283" s="14" t="s">
        <v>1187</v>
      </c>
      <c r="E283" s="14" t="s">
        <v>8163</v>
      </c>
      <c r="F283" s="15">
        <v>535</v>
      </c>
      <c r="G283" s="14">
        <v>52</v>
      </c>
      <c r="H283" s="14" t="s">
        <v>8076</v>
      </c>
      <c r="I283" s="15">
        <v>11000</v>
      </c>
      <c r="J283" s="14" t="s">
        <v>4935</v>
      </c>
      <c r="K283" s="44" t="s">
        <v>6227</v>
      </c>
      <c r="L283" s="14" t="s">
        <v>5129</v>
      </c>
      <c r="M283" s="14"/>
    </row>
    <row r="284" spans="1:13">
      <c r="A284" s="14">
        <v>281</v>
      </c>
      <c r="B284" s="14" t="s">
        <v>6305</v>
      </c>
      <c r="C284" s="14" t="s">
        <v>2744</v>
      </c>
      <c r="D284" s="14" t="s">
        <v>1187</v>
      </c>
      <c r="E284" s="14" t="s">
        <v>8163</v>
      </c>
      <c r="F284" s="15">
        <v>535</v>
      </c>
      <c r="G284" s="14">
        <v>48</v>
      </c>
      <c r="H284" s="14" t="s">
        <v>8076</v>
      </c>
      <c r="I284" s="15">
        <v>10000</v>
      </c>
      <c r="J284" s="14" t="s">
        <v>4935</v>
      </c>
      <c r="K284" s="44" t="s">
        <v>6227</v>
      </c>
      <c r="L284" s="14" t="s">
        <v>5129</v>
      </c>
      <c r="M284" s="14"/>
    </row>
    <row r="285" spans="1:13">
      <c r="A285" s="14">
        <v>282</v>
      </c>
      <c r="B285" s="14" t="s">
        <v>8479</v>
      </c>
      <c r="C285" s="14" t="s">
        <v>2744</v>
      </c>
      <c r="D285" s="14" t="s">
        <v>1187</v>
      </c>
      <c r="E285" s="14" t="s">
        <v>8163</v>
      </c>
      <c r="F285" s="15">
        <v>535</v>
      </c>
      <c r="G285" s="14">
        <v>52</v>
      </c>
      <c r="H285" s="14" t="s">
        <v>8076</v>
      </c>
      <c r="I285" s="15">
        <v>11000</v>
      </c>
      <c r="J285" s="14" t="s">
        <v>4935</v>
      </c>
      <c r="K285" s="44" t="s">
        <v>6227</v>
      </c>
      <c r="L285" s="14" t="s">
        <v>5129</v>
      </c>
      <c r="M285" s="14"/>
    </row>
    <row r="286" spans="1:13">
      <c r="A286" s="14">
        <v>283</v>
      </c>
      <c r="B286" s="14" t="s">
        <v>6298</v>
      </c>
      <c r="C286" s="14" t="s">
        <v>2744</v>
      </c>
      <c r="D286" s="14" t="s">
        <v>1187</v>
      </c>
      <c r="E286" s="14" t="s">
        <v>8163</v>
      </c>
      <c r="F286" s="15">
        <v>535</v>
      </c>
      <c r="G286" s="14">
        <v>172</v>
      </c>
      <c r="H286" s="14" t="s">
        <v>8076</v>
      </c>
      <c r="I286" s="15">
        <v>23000</v>
      </c>
      <c r="J286" s="14" t="s">
        <v>4935</v>
      </c>
      <c r="K286" s="44" t="s">
        <v>6227</v>
      </c>
      <c r="L286" s="14" t="s">
        <v>5129</v>
      </c>
      <c r="M286" s="14"/>
    </row>
    <row r="287" spans="1:13">
      <c r="A287" s="14">
        <v>284</v>
      </c>
      <c r="B287" s="14" t="s">
        <v>6301</v>
      </c>
      <c r="C287" s="14" t="s">
        <v>2744</v>
      </c>
      <c r="D287" s="14" t="s">
        <v>1187</v>
      </c>
      <c r="E287" s="14" t="s">
        <v>8163</v>
      </c>
      <c r="F287" s="15">
        <v>535</v>
      </c>
      <c r="G287" s="14">
        <v>48</v>
      </c>
      <c r="H287" s="14" t="s">
        <v>8076</v>
      </c>
      <c r="I287" s="15">
        <v>10000</v>
      </c>
      <c r="J287" s="14" t="s">
        <v>4935</v>
      </c>
      <c r="K287" s="44" t="s">
        <v>6227</v>
      </c>
      <c r="L287" s="14" t="s">
        <v>5129</v>
      </c>
      <c r="M287" s="14"/>
    </row>
    <row r="288" spans="1:13" ht="31.5">
      <c r="A288" s="14">
        <v>285</v>
      </c>
      <c r="B288" s="14" t="s">
        <v>4998</v>
      </c>
      <c r="C288" s="41" t="s">
        <v>4999</v>
      </c>
      <c r="D288" s="14" t="s">
        <v>4473</v>
      </c>
      <c r="E288" s="14">
        <v>1</v>
      </c>
      <c r="F288" s="15">
        <v>1000</v>
      </c>
      <c r="G288" s="14">
        <v>198</v>
      </c>
      <c r="H288" s="14" t="s">
        <v>8087</v>
      </c>
      <c r="I288" s="21">
        <v>0</v>
      </c>
      <c r="J288" s="14" t="s">
        <v>70</v>
      </c>
      <c r="K288" s="44" t="s">
        <v>6227</v>
      </c>
      <c r="L288" s="14" t="s">
        <v>10875</v>
      </c>
      <c r="M288" s="14" t="s">
        <v>5000</v>
      </c>
    </row>
    <row r="289" spans="1:13" ht="31.5">
      <c r="A289" s="14">
        <v>286</v>
      </c>
      <c r="B289" s="14" t="s">
        <v>5001</v>
      </c>
      <c r="C289" s="41" t="s">
        <v>4999</v>
      </c>
      <c r="D289" s="14" t="s">
        <v>4473</v>
      </c>
      <c r="E289" s="14">
        <v>1</v>
      </c>
      <c r="F289" s="15">
        <v>1000</v>
      </c>
      <c r="G289" s="14">
        <v>168</v>
      </c>
      <c r="H289" s="14" t="s">
        <v>8087</v>
      </c>
      <c r="I289" s="21">
        <v>0</v>
      </c>
      <c r="J289" s="14" t="s">
        <v>70</v>
      </c>
      <c r="K289" s="44" t="s">
        <v>6227</v>
      </c>
      <c r="L289" s="14" t="s">
        <v>10875</v>
      </c>
      <c r="M289" s="14" t="s">
        <v>5002</v>
      </c>
    </row>
    <row r="290" spans="1:13" ht="31.5">
      <c r="A290" s="14">
        <v>287</v>
      </c>
      <c r="B290" s="14" t="s">
        <v>5003</v>
      </c>
      <c r="C290" s="14" t="s">
        <v>2744</v>
      </c>
      <c r="D290" s="14" t="s">
        <v>1187</v>
      </c>
      <c r="E290" s="14">
        <v>1</v>
      </c>
      <c r="F290" s="15">
        <v>1070</v>
      </c>
      <c r="G290" s="14">
        <v>64</v>
      </c>
      <c r="H290" s="14" t="s">
        <v>8076</v>
      </c>
      <c r="I290" s="15">
        <v>13000</v>
      </c>
      <c r="J290" s="14" t="s">
        <v>4935</v>
      </c>
      <c r="K290" s="44" t="s">
        <v>6227</v>
      </c>
      <c r="L290" s="14" t="s">
        <v>11613</v>
      </c>
      <c r="M290" s="14" t="s">
        <v>5004</v>
      </c>
    </row>
    <row r="291" spans="1:13" ht="31.5">
      <c r="A291" s="14">
        <v>288</v>
      </c>
      <c r="B291" s="14" t="s">
        <v>8954</v>
      </c>
      <c r="C291" s="14" t="s">
        <v>2744</v>
      </c>
      <c r="D291" s="14" t="s">
        <v>1187</v>
      </c>
      <c r="E291" s="14" t="s">
        <v>11568</v>
      </c>
      <c r="F291" s="15">
        <v>1000</v>
      </c>
      <c r="G291" s="14">
        <v>124</v>
      </c>
      <c r="H291" s="14" t="s">
        <v>8076</v>
      </c>
      <c r="I291" s="15">
        <v>22000</v>
      </c>
      <c r="J291" s="14" t="s">
        <v>4935</v>
      </c>
      <c r="K291" s="44" t="s">
        <v>6227</v>
      </c>
      <c r="L291" s="14" t="s">
        <v>11683</v>
      </c>
      <c r="M291" s="14"/>
    </row>
    <row r="292" spans="1:13" ht="31.5">
      <c r="A292" s="14">
        <v>289</v>
      </c>
      <c r="B292" s="14" t="s">
        <v>5005</v>
      </c>
      <c r="C292" s="14" t="s">
        <v>2744</v>
      </c>
      <c r="D292" s="14" t="s">
        <v>1187</v>
      </c>
      <c r="E292" s="14" t="s">
        <v>11568</v>
      </c>
      <c r="F292" s="15">
        <v>1000</v>
      </c>
      <c r="G292" s="14">
        <v>228</v>
      </c>
      <c r="H292" s="14" t="s">
        <v>8076</v>
      </c>
      <c r="I292" s="15">
        <v>36000</v>
      </c>
      <c r="J292" s="14" t="s">
        <v>4935</v>
      </c>
      <c r="K292" s="44" t="s">
        <v>6227</v>
      </c>
      <c r="L292" s="14" t="s">
        <v>11683</v>
      </c>
      <c r="M292" s="14"/>
    </row>
    <row r="293" spans="1:13">
      <c r="A293" s="14">
        <v>290</v>
      </c>
      <c r="B293" s="14" t="s">
        <v>6259</v>
      </c>
      <c r="C293" s="14" t="s">
        <v>2744</v>
      </c>
      <c r="D293" s="14" t="s">
        <v>1187</v>
      </c>
      <c r="E293" s="14" t="s">
        <v>8163</v>
      </c>
      <c r="F293" s="15">
        <v>1035</v>
      </c>
      <c r="G293" s="14">
        <v>76</v>
      </c>
      <c r="H293" s="14" t="s">
        <v>8076</v>
      </c>
      <c r="I293" s="15">
        <v>13000</v>
      </c>
      <c r="J293" s="14" t="s">
        <v>4935</v>
      </c>
      <c r="K293" s="44" t="s">
        <v>6227</v>
      </c>
      <c r="L293" s="14" t="s">
        <v>11613</v>
      </c>
      <c r="M293" s="14"/>
    </row>
    <row r="294" spans="1:13" ht="31.5">
      <c r="A294" s="14">
        <v>291</v>
      </c>
      <c r="B294" s="14" t="s">
        <v>10046</v>
      </c>
      <c r="C294" s="14" t="s">
        <v>5006</v>
      </c>
      <c r="D294" s="14" t="s">
        <v>1187</v>
      </c>
      <c r="E294" s="14" t="s">
        <v>8163</v>
      </c>
      <c r="F294" s="15">
        <v>535</v>
      </c>
      <c r="G294" s="14">
        <v>224</v>
      </c>
      <c r="H294" s="14" t="s">
        <v>8087</v>
      </c>
      <c r="I294" s="15">
        <v>39000</v>
      </c>
      <c r="J294" s="14" t="s">
        <v>4978</v>
      </c>
      <c r="K294" s="44" t="s">
        <v>6227</v>
      </c>
      <c r="L294" s="14" t="s">
        <v>11613</v>
      </c>
      <c r="M294" s="14"/>
    </row>
    <row r="295" spans="1:13" ht="94.5">
      <c r="A295" s="14">
        <v>292</v>
      </c>
      <c r="B295" s="14" t="s">
        <v>5007</v>
      </c>
      <c r="C295" s="14" t="s">
        <v>5008</v>
      </c>
      <c r="D295" s="14" t="s">
        <v>6262</v>
      </c>
      <c r="E295" s="14" t="s">
        <v>8163</v>
      </c>
      <c r="F295" s="15">
        <v>14250</v>
      </c>
      <c r="G295" s="14">
        <v>112</v>
      </c>
      <c r="H295" s="14" t="s">
        <v>5624</v>
      </c>
      <c r="I295" s="15">
        <v>0</v>
      </c>
      <c r="J295" s="14" t="s">
        <v>70</v>
      </c>
      <c r="K295" s="44" t="s">
        <v>6227</v>
      </c>
      <c r="L295" s="14" t="s">
        <v>8783</v>
      </c>
      <c r="M295" s="14"/>
    </row>
    <row r="296" spans="1:13" ht="63">
      <c r="A296" s="14">
        <v>293</v>
      </c>
      <c r="B296" s="14" t="s">
        <v>5009</v>
      </c>
      <c r="C296" s="14" t="s">
        <v>7188</v>
      </c>
      <c r="D296" s="14" t="s">
        <v>6262</v>
      </c>
      <c r="E296" s="14" t="s">
        <v>8163</v>
      </c>
      <c r="F296" s="15">
        <v>14250</v>
      </c>
      <c r="G296" s="14">
        <v>216</v>
      </c>
      <c r="H296" s="14" t="s">
        <v>5624</v>
      </c>
      <c r="I296" s="15">
        <v>0</v>
      </c>
      <c r="J296" s="14" t="s">
        <v>1193</v>
      </c>
      <c r="K296" s="44" t="s">
        <v>6227</v>
      </c>
      <c r="L296" s="14" t="s">
        <v>8783</v>
      </c>
      <c r="M296" s="14"/>
    </row>
    <row r="297" spans="1:13" ht="94.5">
      <c r="A297" s="14">
        <v>294</v>
      </c>
      <c r="B297" s="14" t="s">
        <v>7189</v>
      </c>
      <c r="C297" s="14" t="s">
        <v>7190</v>
      </c>
      <c r="D297" s="14" t="s">
        <v>6262</v>
      </c>
      <c r="E297" s="14" t="s">
        <v>8163</v>
      </c>
      <c r="F297" s="15">
        <v>14250</v>
      </c>
      <c r="G297" s="14">
        <v>180</v>
      </c>
      <c r="H297" s="14" t="s">
        <v>5624</v>
      </c>
      <c r="I297" s="15">
        <v>0</v>
      </c>
      <c r="J297" s="14" t="s">
        <v>60</v>
      </c>
      <c r="K297" s="44" t="s">
        <v>6227</v>
      </c>
      <c r="L297" s="14" t="s">
        <v>11262</v>
      </c>
      <c r="M297" s="14"/>
    </row>
    <row r="298" spans="1:13" ht="31.5">
      <c r="A298" s="14">
        <v>295</v>
      </c>
      <c r="B298" s="14" t="s">
        <v>6096</v>
      </c>
      <c r="C298" s="14" t="s">
        <v>2744</v>
      </c>
      <c r="D298" s="14" t="s">
        <v>1187</v>
      </c>
      <c r="E298" s="14">
        <v>1</v>
      </c>
      <c r="F298" s="15">
        <v>570</v>
      </c>
      <c r="G298" s="14">
        <v>103</v>
      </c>
      <c r="H298" s="14" t="s">
        <v>8076</v>
      </c>
      <c r="I298" s="15">
        <v>17000</v>
      </c>
      <c r="J298" s="14" t="s">
        <v>4935</v>
      </c>
      <c r="K298" s="44" t="s">
        <v>6227</v>
      </c>
      <c r="L298" s="14" t="s">
        <v>11191</v>
      </c>
      <c r="M298" s="14"/>
    </row>
    <row r="299" spans="1:13">
      <c r="A299" s="14">
        <v>296</v>
      </c>
      <c r="B299" s="14" t="s">
        <v>6004</v>
      </c>
      <c r="C299" s="14" t="s">
        <v>2744</v>
      </c>
      <c r="D299" s="14" t="s">
        <v>1187</v>
      </c>
      <c r="E299" s="14" t="s">
        <v>8163</v>
      </c>
      <c r="F299" s="15">
        <v>1035</v>
      </c>
      <c r="G299" s="14">
        <v>60</v>
      </c>
      <c r="H299" s="14" t="s">
        <v>8076</v>
      </c>
      <c r="I299" s="15">
        <v>10000</v>
      </c>
      <c r="J299" s="14" t="s">
        <v>4935</v>
      </c>
      <c r="K299" s="44" t="s">
        <v>6227</v>
      </c>
      <c r="L299" s="14" t="s">
        <v>11613</v>
      </c>
      <c r="M299" s="14"/>
    </row>
    <row r="300" spans="1:13" ht="47.25">
      <c r="A300" s="14">
        <v>297</v>
      </c>
      <c r="B300" s="14" t="s">
        <v>6097</v>
      </c>
      <c r="C300" s="14" t="s">
        <v>2744</v>
      </c>
      <c r="D300" s="14" t="s">
        <v>1187</v>
      </c>
      <c r="E300" s="14">
        <v>1</v>
      </c>
      <c r="F300" s="15">
        <v>480</v>
      </c>
      <c r="G300" s="14">
        <v>92</v>
      </c>
      <c r="H300" s="14" t="s">
        <v>8076</v>
      </c>
      <c r="I300" s="15">
        <v>16000</v>
      </c>
      <c r="J300" s="14" t="s">
        <v>4935</v>
      </c>
      <c r="K300" s="44" t="s">
        <v>6227</v>
      </c>
      <c r="L300" s="14" t="s">
        <v>11613</v>
      </c>
      <c r="M300" s="14"/>
    </row>
    <row r="301" spans="1:13">
      <c r="A301" s="14">
        <v>298</v>
      </c>
      <c r="B301" s="14" t="s">
        <v>10112</v>
      </c>
      <c r="C301" s="14" t="s">
        <v>2744</v>
      </c>
      <c r="D301" s="14" t="s">
        <v>1187</v>
      </c>
      <c r="E301" s="14" t="s">
        <v>8163</v>
      </c>
      <c r="F301" s="15">
        <v>1035</v>
      </c>
      <c r="G301" s="14">
        <v>104</v>
      </c>
      <c r="H301" s="14" t="s">
        <v>8076</v>
      </c>
      <c r="I301" s="15">
        <v>17000</v>
      </c>
      <c r="J301" s="14" t="s">
        <v>4935</v>
      </c>
      <c r="K301" s="44" t="s">
        <v>6227</v>
      </c>
      <c r="L301" s="14" t="s">
        <v>11613</v>
      </c>
      <c r="M301" s="14"/>
    </row>
    <row r="302" spans="1:13">
      <c r="A302" s="14">
        <v>299</v>
      </c>
      <c r="B302" s="14" t="s">
        <v>343</v>
      </c>
      <c r="C302" s="14" t="s">
        <v>2744</v>
      </c>
      <c r="D302" s="14" t="s">
        <v>1187</v>
      </c>
      <c r="E302" s="14" t="s">
        <v>8163</v>
      </c>
      <c r="F302" s="15">
        <v>535</v>
      </c>
      <c r="G302" s="14">
        <v>192</v>
      </c>
      <c r="H302" s="14" t="s">
        <v>8076</v>
      </c>
      <c r="I302" s="15">
        <v>25000</v>
      </c>
      <c r="J302" s="14" t="s">
        <v>4935</v>
      </c>
      <c r="K302" s="44" t="s">
        <v>6227</v>
      </c>
      <c r="L302" s="14" t="s">
        <v>11613</v>
      </c>
      <c r="M302" s="14"/>
    </row>
    <row r="303" spans="1:13" ht="47.25">
      <c r="A303" s="14">
        <v>300</v>
      </c>
      <c r="B303" s="14" t="s">
        <v>10113</v>
      </c>
      <c r="C303" s="14" t="s">
        <v>6663</v>
      </c>
      <c r="D303" s="14" t="s">
        <v>1187</v>
      </c>
      <c r="E303" s="14">
        <v>1</v>
      </c>
      <c r="F303" s="15">
        <v>530</v>
      </c>
      <c r="G303" s="14">
        <v>248</v>
      </c>
      <c r="H303" s="14" t="s">
        <v>8087</v>
      </c>
      <c r="I303" s="15">
        <v>65000</v>
      </c>
      <c r="J303" s="14" t="s">
        <v>7345</v>
      </c>
      <c r="K303" s="44" t="s">
        <v>6227</v>
      </c>
      <c r="L303" s="14" t="s">
        <v>11683</v>
      </c>
      <c r="M303" s="14"/>
    </row>
    <row r="304" spans="1:13" ht="63">
      <c r="A304" s="14">
        <v>301</v>
      </c>
      <c r="B304" s="14" t="s">
        <v>11189</v>
      </c>
      <c r="C304" s="14" t="s">
        <v>6100</v>
      </c>
      <c r="D304" s="14" t="s">
        <v>1162</v>
      </c>
      <c r="E304" s="14">
        <v>1</v>
      </c>
      <c r="F304" s="15">
        <v>800</v>
      </c>
      <c r="G304" s="14">
        <v>208</v>
      </c>
      <c r="H304" s="14" t="s">
        <v>8087</v>
      </c>
      <c r="I304" s="15">
        <v>43000</v>
      </c>
      <c r="J304" s="14" t="s">
        <v>60</v>
      </c>
      <c r="K304" s="44" t="s">
        <v>6227</v>
      </c>
      <c r="L304" s="14" t="s">
        <v>6101</v>
      </c>
      <c r="M304" s="14"/>
    </row>
    <row r="305" spans="1:13" ht="63">
      <c r="A305" s="14">
        <v>302</v>
      </c>
      <c r="B305" s="14" t="s">
        <v>12681</v>
      </c>
      <c r="C305" s="14" t="s">
        <v>6102</v>
      </c>
      <c r="D305" s="14" t="s">
        <v>1187</v>
      </c>
      <c r="E305" s="14" t="s">
        <v>8163</v>
      </c>
      <c r="F305" s="15">
        <v>385</v>
      </c>
      <c r="G305" s="14">
        <v>255</v>
      </c>
      <c r="H305" s="14" t="s">
        <v>8087</v>
      </c>
      <c r="I305" s="15">
        <v>44000</v>
      </c>
      <c r="J305" s="14" t="s">
        <v>4978</v>
      </c>
      <c r="K305" s="44" t="s">
        <v>6227</v>
      </c>
      <c r="L305" s="14" t="s">
        <v>3437</v>
      </c>
      <c r="M305" s="14"/>
    </row>
    <row r="306" spans="1:13" ht="63">
      <c r="A306" s="14">
        <v>303</v>
      </c>
      <c r="B306" s="14" t="s">
        <v>12345</v>
      </c>
      <c r="C306" s="14" t="s">
        <v>6102</v>
      </c>
      <c r="D306" s="14" t="s">
        <v>1187</v>
      </c>
      <c r="E306" s="14" t="s">
        <v>8163</v>
      </c>
      <c r="F306" s="15">
        <v>335</v>
      </c>
      <c r="G306" s="14">
        <v>292</v>
      </c>
      <c r="H306" s="14" t="s">
        <v>8087</v>
      </c>
      <c r="I306" s="15">
        <v>49000</v>
      </c>
      <c r="J306" s="14" t="s">
        <v>4978</v>
      </c>
      <c r="K306" s="44" t="s">
        <v>6227</v>
      </c>
      <c r="L306" s="14" t="s">
        <v>3437</v>
      </c>
      <c r="M306" s="14"/>
    </row>
    <row r="307" spans="1:13" ht="31.5">
      <c r="A307" s="14">
        <v>304</v>
      </c>
      <c r="B307" s="14" t="s">
        <v>10075</v>
      </c>
      <c r="C307" s="14" t="s">
        <v>10076</v>
      </c>
      <c r="D307" s="14" t="s">
        <v>1421</v>
      </c>
      <c r="E307" s="14">
        <v>1</v>
      </c>
      <c r="F307" s="15">
        <v>300</v>
      </c>
      <c r="G307" s="14">
        <v>154</v>
      </c>
      <c r="H307" s="14" t="s">
        <v>8076</v>
      </c>
      <c r="I307" s="15">
        <v>0</v>
      </c>
      <c r="J307" s="14" t="s">
        <v>4978</v>
      </c>
      <c r="K307" s="44" t="s">
        <v>6227</v>
      </c>
      <c r="L307" s="14" t="s">
        <v>11729</v>
      </c>
      <c r="M307" s="14"/>
    </row>
    <row r="308" spans="1:13">
      <c r="A308" s="14">
        <v>305</v>
      </c>
      <c r="B308" s="14" t="s">
        <v>10077</v>
      </c>
      <c r="C308" s="14" t="s">
        <v>10078</v>
      </c>
      <c r="D308" s="14" t="s">
        <v>1187</v>
      </c>
      <c r="E308" s="14" t="s">
        <v>8163</v>
      </c>
      <c r="F308" s="15">
        <v>700</v>
      </c>
      <c r="G308" s="14">
        <v>296</v>
      </c>
      <c r="H308" s="14" t="s">
        <v>8087</v>
      </c>
      <c r="I308" s="15">
        <v>54000</v>
      </c>
      <c r="J308" s="14" t="s">
        <v>70</v>
      </c>
      <c r="K308" s="44" t="s">
        <v>6227</v>
      </c>
      <c r="L308" s="14" t="s">
        <v>11613</v>
      </c>
      <c r="M308" s="14"/>
    </row>
    <row r="309" spans="1:13" ht="126">
      <c r="A309" s="14">
        <v>306</v>
      </c>
      <c r="B309" s="14" t="s">
        <v>10079</v>
      </c>
      <c r="C309" s="14" t="s">
        <v>10080</v>
      </c>
      <c r="D309" s="14" t="s">
        <v>1162</v>
      </c>
      <c r="E309" s="14">
        <v>1</v>
      </c>
      <c r="F309" s="15">
        <v>4000</v>
      </c>
      <c r="G309" s="14">
        <v>296</v>
      </c>
      <c r="H309" s="14" t="s">
        <v>8076</v>
      </c>
      <c r="I309" s="15">
        <v>0</v>
      </c>
      <c r="J309" s="14" t="s">
        <v>1188</v>
      </c>
      <c r="K309" s="44" t="s">
        <v>6227</v>
      </c>
      <c r="L309" s="14" t="s">
        <v>7889</v>
      </c>
      <c r="M309" s="14"/>
    </row>
    <row r="310" spans="1:13" ht="78.75">
      <c r="A310" s="14">
        <v>307</v>
      </c>
      <c r="B310" s="14" t="s">
        <v>11146</v>
      </c>
      <c r="C310" s="14" t="s">
        <v>11147</v>
      </c>
      <c r="D310" s="14" t="s">
        <v>1187</v>
      </c>
      <c r="E310" s="14">
        <v>1</v>
      </c>
      <c r="F310" s="15">
        <v>460</v>
      </c>
      <c r="G310" s="14">
        <v>284</v>
      </c>
      <c r="H310" s="14" t="s">
        <v>8087</v>
      </c>
      <c r="I310" s="15">
        <v>48000</v>
      </c>
      <c r="J310" s="14" t="s">
        <v>4978</v>
      </c>
      <c r="K310" s="44" t="s">
        <v>6227</v>
      </c>
      <c r="L310" s="14" t="s">
        <v>11191</v>
      </c>
      <c r="M310" s="14"/>
    </row>
    <row r="311" spans="1:13" ht="31.5">
      <c r="A311" s="14">
        <v>308</v>
      </c>
      <c r="B311" s="14" t="s">
        <v>7194</v>
      </c>
      <c r="C311" s="14" t="s">
        <v>7195</v>
      </c>
      <c r="D311" s="14" t="s">
        <v>1421</v>
      </c>
      <c r="E311" s="14">
        <v>1</v>
      </c>
      <c r="F311" s="15">
        <v>500</v>
      </c>
      <c r="G311" s="14">
        <v>268</v>
      </c>
      <c r="H311" s="14" t="s">
        <v>8087</v>
      </c>
      <c r="I311" s="15">
        <v>62000</v>
      </c>
      <c r="J311" s="14" t="s">
        <v>60</v>
      </c>
      <c r="K311" s="44" t="s">
        <v>6227</v>
      </c>
      <c r="L311" s="14" t="s">
        <v>6101</v>
      </c>
      <c r="M311" s="14"/>
    </row>
    <row r="312" spans="1:13" ht="94.5">
      <c r="A312" s="14">
        <v>309</v>
      </c>
      <c r="B312" s="14" t="s">
        <v>7196</v>
      </c>
      <c r="C312" s="14" t="s">
        <v>7197</v>
      </c>
      <c r="D312" s="14" t="s">
        <v>1187</v>
      </c>
      <c r="E312" s="14">
        <v>1</v>
      </c>
      <c r="F312" s="15">
        <v>500</v>
      </c>
      <c r="G312" s="14">
        <v>216</v>
      </c>
      <c r="H312" s="14" t="s">
        <v>8087</v>
      </c>
      <c r="I312" s="15">
        <v>38000</v>
      </c>
      <c r="J312" s="14" t="s">
        <v>60</v>
      </c>
      <c r="K312" s="44" t="s">
        <v>6227</v>
      </c>
      <c r="L312" s="14" t="s">
        <v>8331</v>
      </c>
      <c r="M312" s="14"/>
    </row>
    <row r="313" spans="1:13" ht="47.25">
      <c r="A313" s="14">
        <v>310</v>
      </c>
      <c r="B313" s="14" t="s">
        <v>7198</v>
      </c>
      <c r="C313" s="14" t="s">
        <v>7199</v>
      </c>
      <c r="D313" s="14" t="s">
        <v>1187</v>
      </c>
      <c r="E313" s="14">
        <v>1</v>
      </c>
      <c r="F313" s="15">
        <v>520</v>
      </c>
      <c r="G313" s="14">
        <v>247</v>
      </c>
      <c r="H313" s="14" t="s">
        <v>8087</v>
      </c>
      <c r="I313" s="15">
        <v>43000</v>
      </c>
      <c r="J313" s="14" t="s">
        <v>4978</v>
      </c>
      <c r="K313" s="44" t="s">
        <v>6227</v>
      </c>
      <c r="L313" s="14" t="s">
        <v>11191</v>
      </c>
      <c r="M313" s="14"/>
    </row>
    <row r="314" spans="1:13" ht="63">
      <c r="A314" s="14">
        <v>311</v>
      </c>
      <c r="B314" s="14" t="s">
        <v>6118</v>
      </c>
      <c r="C314" s="14" t="s">
        <v>6119</v>
      </c>
      <c r="D314" s="14" t="s">
        <v>1187</v>
      </c>
      <c r="E314" s="14" t="s">
        <v>8163</v>
      </c>
      <c r="F314" s="15">
        <v>400</v>
      </c>
      <c r="G314" s="14">
        <v>344</v>
      </c>
      <c r="H314" s="14" t="s">
        <v>8087</v>
      </c>
      <c r="I314" s="15">
        <v>56000</v>
      </c>
      <c r="J314" s="14" t="s">
        <v>1188</v>
      </c>
      <c r="K314" s="44" t="s">
        <v>6227</v>
      </c>
      <c r="L314" s="14" t="s">
        <v>11613</v>
      </c>
      <c r="M314" s="14"/>
    </row>
    <row r="315" spans="1:13" ht="63">
      <c r="A315" s="14">
        <v>312</v>
      </c>
      <c r="B315" s="14" t="s">
        <v>6120</v>
      </c>
      <c r="C315" s="14" t="s">
        <v>6121</v>
      </c>
      <c r="D315" s="14" t="s">
        <v>1162</v>
      </c>
      <c r="E315" s="14">
        <v>1</v>
      </c>
      <c r="F315" s="15">
        <v>380</v>
      </c>
      <c r="G315" s="14">
        <v>360</v>
      </c>
      <c r="H315" s="14" t="s">
        <v>8087</v>
      </c>
      <c r="I315" s="15">
        <v>0</v>
      </c>
      <c r="J315" s="14" t="s">
        <v>1188</v>
      </c>
      <c r="K315" s="44" t="s">
        <v>6227</v>
      </c>
      <c r="L315" s="14" t="s">
        <v>8331</v>
      </c>
      <c r="M315" s="14"/>
    </row>
    <row r="316" spans="1:13" ht="31.5">
      <c r="A316" s="14">
        <v>313</v>
      </c>
      <c r="B316" s="14" t="s">
        <v>6122</v>
      </c>
      <c r="C316" s="14" t="s">
        <v>6123</v>
      </c>
      <c r="D316" s="14" t="s">
        <v>1162</v>
      </c>
      <c r="E316" s="14">
        <v>1</v>
      </c>
      <c r="F316" s="15">
        <v>1300</v>
      </c>
      <c r="G316" s="14">
        <v>384</v>
      </c>
      <c r="H316" s="14" t="s">
        <v>2161</v>
      </c>
      <c r="I316" s="15">
        <v>0</v>
      </c>
      <c r="J316" s="14" t="s">
        <v>70</v>
      </c>
      <c r="K316" s="44" t="s">
        <v>6227</v>
      </c>
      <c r="L316" s="14" t="s">
        <v>8331</v>
      </c>
      <c r="M316" s="14"/>
    </row>
    <row r="317" spans="1:13">
      <c r="A317" s="14">
        <v>314</v>
      </c>
      <c r="B317" s="14" t="s">
        <v>9927</v>
      </c>
      <c r="C317" s="14" t="s">
        <v>6124</v>
      </c>
      <c r="D317" s="14" t="s">
        <v>1187</v>
      </c>
      <c r="E317" s="14" t="s">
        <v>8163</v>
      </c>
      <c r="F317" s="15">
        <v>3035</v>
      </c>
      <c r="G317" s="14">
        <v>64</v>
      </c>
      <c r="H317" s="14" t="s">
        <v>2161</v>
      </c>
      <c r="I317" s="15">
        <v>0</v>
      </c>
      <c r="J317" s="14" t="s">
        <v>4978</v>
      </c>
      <c r="K317" s="44" t="s">
        <v>6227</v>
      </c>
      <c r="L317" s="14" t="s">
        <v>12534</v>
      </c>
      <c r="M317" s="14"/>
    </row>
    <row r="318" spans="1:13" ht="31.5">
      <c r="A318" s="14">
        <v>315</v>
      </c>
      <c r="B318" s="14" t="s">
        <v>6125</v>
      </c>
      <c r="C318" s="14" t="s">
        <v>1104</v>
      </c>
      <c r="D318" s="14" t="s">
        <v>6262</v>
      </c>
      <c r="E318" s="14">
        <v>1</v>
      </c>
      <c r="F318" s="15">
        <v>14250</v>
      </c>
      <c r="G318" s="14">
        <v>84</v>
      </c>
      <c r="H318" s="14" t="s">
        <v>5624</v>
      </c>
      <c r="I318" s="15">
        <v>0</v>
      </c>
      <c r="J318" s="14" t="s">
        <v>1193</v>
      </c>
      <c r="K318" s="44" t="s">
        <v>6227</v>
      </c>
      <c r="L318" s="14" t="s">
        <v>73</v>
      </c>
      <c r="M318" s="14" t="s">
        <v>6126</v>
      </c>
    </row>
    <row r="319" spans="1:13" ht="63">
      <c r="A319" s="14">
        <v>316</v>
      </c>
      <c r="B319" s="14" t="s">
        <v>6127</v>
      </c>
      <c r="C319" s="14" t="s">
        <v>6128</v>
      </c>
      <c r="D319" s="14" t="s">
        <v>6262</v>
      </c>
      <c r="E319" s="14">
        <v>1</v>
      </c>
      <c r="F319" s="15">
        <v>14250</v>
      </c>
      <c r="G319" s="14">
        <v>244</v>
      </c>
      <c r="H319" s="14" t="s">
        <v>5624</v>
      </c>
      <c r="I319" s="15">
        <v>0</v>
      </c>
      <c r="J319" s="14" t="s">
        <v>70</v>
      </c>
      <c r="K319" s="44" t="s">
        <v>6227</v>
      </c>
      <c r="L319" s="14" t="s">
        <v>73</v>
      </c>
      <c r="M319" s="14"/>
    </row>
    <row r="320" spans="1:13" ht="63">
      <c r="A320" s="14">
        <v>317</v>
      </c>
      <c r="B320" s="14" t="s">
        <v>6129</v>
      </c>
      <c r="C320" s="14" t="s">
        <v>6128</v>
      </c>
      <c r="D320" s="14" t="s">
        <v>6262</v>
      </c>
      <c r="E320" s="14">
        <v>1</v>
      </c>
      <c r="F320" s="15">
        <v>14250</v>
      </c>
      <c r="G320" s="14">
        <v>212</v>
      </c>
      <c r="H320" s="14" t="s">
        <v>5624</v>
      </c>
      <c r="I320" s="15">
        <v>0</v>
      </c>
      <c r="J320" s="14" t="s">
        <v>70</v>
      </c>
      <c r="K320" s="44" t="s">
        <v>6227</v>
      </c>
      <c r="L320" s="14" t="s">
        <v>73</v>
      </c>
      <c r="M320" s="14"/>
    </row>
    <row r="321" spans="1:15" ht="126">
      <c r="A321" s="14">
        <v>318</v>
      </c>
      <c r="B321" s="14" t="s">
        <v>6130</v>
      </c>
      <c r="C321" s="14" t="s">
        <v>6131</v>
      </c>
      <c r="D321" s="14" t="s">
        <v>6262</v>
      </c>
      <c r="E321" s="14">
        <v>1</v>
      </c>
      <c r="F321" s="15">
        <v>14250</v>
      </c>
      <c r="G321" s="14">
        <v>112</v>
      </c>
      <c r="H321" s="14" t="s">
        <v>5624</v>
      </c>
      <c r="I321" s="15">
        <v>0</v>
      </c>
      <c r="J321" s="14" t="s">
        <v>70</v>
      </c>
      <c r="K321" s="44" t="s">
        <v>6227</v>
      </c>
      <c r="L321" s="14" t="s">
        <v>73</v>
      </c>
      <c r="M321" s="14"/>
    </row>
    <row r="322" spans="1:15" ht="63">
      <c r="A322" s="14">
        <v>319</v>
      </c>
      <c r="B322" s="14" t="s">
        <v>7221</v>
      </c>
      <c r="C322" s="14" t="s">
        <v>7222</v>
      </c>
      <c r="D322" s="14" t="s">
        <v>6262</v>
      </c>
      <c r="E322" s="14">
        <v>1</v>
      </c>
      <c r="F322" s="15">
        <v>14250</v>
      </c>
      <c r="G322" s="14">
        <v>291</v>
      </c>
      <c r="H322" s="14" t="s">
        <v>5624</v>
      </c>
      <c r="I322" s="15">
        <v>0</v>
      </c>
      <c r="J322" s="14" t="s">
        <v>1188</v>
      </c>
      <c r="K322" s="44" t="s">
        <v>6227</v>
      </c>
      <c r="L322" s="14" t="s">
        <v>73</v>
      </c>
      <c r="M322" s="14"/>
    </row>
    <row r="323" spans="1:15" ht="94.5">
      <c r="A323" s="14">
        <v>320</v>
      </c>
      <c r="B323" s="14" t="s">
        <v>7223</v>
      </c>
      <c r="C323" s="14" t="s">
        <v>7224</v>
      </c>
      <c r="D323" s="14" t="s">
        <v>6262</v>
      </c>
      <c r="E323" s="14">
        <v>1</v>
      </c>
      <c r="F323" s="15">
        <v>14250</v>
      </c>
      <c r="G323" s="14">
        <v>247</v>
      </c>
      <c r="H323" s="14" t="s">
        <v>5624</v>
      </c>
      <c r="I323" s="15">
        <v>0</v>
      </c>
      <c r="J323" s="14" t="s">
        <v>60</v>
      </c>
      <c r="K323" s="44" t="s">
        <v>6227</v>
      </c>
      <c r="L323" s="14" t="s">
        <v>73</v>
      </c>
      <c r="M323" s="14"/>
    </row>
    <row r="324" spans="1:15" ht="63">
      <c r="A324" s="14">
        <v>321</v>
      </c>
      <c r="B324" s="14" t="s">
        <v>7225</v>
      </c>
      <c r="C324" s="14" t="s">
        <v>8294</v>
      </c>
      <c r="D324" s="14" t="s">
        <v>6262</v>
      </c>
      <c r="E324" s="14">
        <v>1</v>
      </c>
      <c r="F324" s="15">
        <v>14250</v>
      </c>
      <c r="G324" s="14">
        <v>40</v>
      </c>
      <c r="H324" s="14" t="s">
        <v>5624</v>
      </c>
      <c r="I324" s="15">
        <v>0</v>
      </c>
      <c r="J324" s="14" t="s">
        <v>4935</v>
      </c>
      <c r="K324" s="44" t="s">
        <v>6227</v>
      </c>
      <c r="L324" s="14" t="s">
        <v>73</v>
      </c>
      <c r="M324" s="14"/>
    </row>
    <row r="325" spans="1:15" ht="63">
      <c r="A325" s="14">
        <v>322</v>
      </c>
      <c r="B325" s="14" t="s">
        <v>8295</v>
      </c>
      <c r="C325" s="14" t="s">
        <v>10586</v>
      </c>
      <c r="D325" s="14" t="s">
        <v>6262</v>
      </c>
      <c r="E325" s="14">
        <v>1</v>
      </c>
      <c r="F325" s="15">
        <v>14250</v>
      </c>
      <c r="G325" s="14">
        <v>184</v>
      </c>
      <c r="H325" s="14" t="s">
        <v>5624</v>
      </c>
      <c r="I325" s="15">
        <v>0</v>
      </c>
      <c r="J325" s="14" t="s">
        <v>60</v>
      </c>
      <c r="K325" s="44" t="s">
        <v>6227</v>
      </c>
      <c r="L325" s="14" t="s">
        <v>73</v>
      </c>
      <c r="M325" s="14"/>
    </row>
    <row r="326" spans="1:15" ht="78.75">
      <c r="A326" s="14">
        <v>323</v>
      </c>
      <c r="B326" s="14" t="s">
        <v>8296</v>
      </c>
      <c r="C326" s="14" t="s">
        <v>10782</v>
      </c>
      <c r="D326" s="14" t="s">
        <v>6262</v>
      </c>
      <c r="E326" s="14">
        <v>1</v>
      </c>
      <c r="F326" s="15">
        <v>14250</v>
      </c>
      <c r="G326" s="14">
        <v>232</v>
      </c>
      <c r="H326" s="14" t="s">
        <v>5624</v>
      </c>
      <c r="I326" s="15">
        <v>0</v>
      </c>
      <c r="J326" s="14" t="s">
        <v>4935</v>
      </c>
      <c r="K326" s="44" t="s">
        <v>6227</v>
      </c>
      <c r="L326" s="14" t="s">
        <v>73</v>
      </c>
      <c r="M326" s="14"/>
    </row>
    <row r="327" spans="1:15" ht="63">
      <c r="A327" s="14">
        <v>324</v>
      </c>
      <c r="B327" s="14" t="s">
        <v>10783</v>
      </c>
      <c r="C327" s="14" t="s">
        <v>10784</v>
      </c>
      <c r="D327" s="14" t="s">
        <v>6262</v>
      </c>
      <c r="E327" s="14">
        <v>1</v>
      </c>
      <c r="F327" s="15">
        <v>14250</v>
      </c>
      <c r="G327" s="14">
        <v>224</v>
      </c>
      <c r="H327" s="14" t="s">
        <v>5624</v>
      </c>
      <c r="I327" s="15">
        <v>0</v>
      </c>
      <c r="J327" s="14" t="s">
        <v>1193</v>
      </c>
      <c r="K327" s="44" t="s">
        <v>6227</v>
      </c>
      <c r="L327" s="14" t="s">
        <v>73</v>
      </c>
      <c r="M327" s="14"/>
    </row>
    <row r="328" spans="1:15">
      <c r="A328" s="14">
        <v>325</v>
      </c>
      <c r="B328" s="14" t="s">
        <v>5005</v>
      </c>
      <c r="C328" s="14" t="s">
        <v>2744</v>
      </c>
      <c r="D328" s="14" t="s">
        <v>1187</v>
      </c>
      <c r="E328" s="14" t="s">
        <v>8163</v>
      </c>
      <c r="F328" s="15">
        <v>3035</v>
      </c>
      <c r="G328" s="14">
        <v>228</v>
      </c>
      <c r="H328" s="14" t="s">
        <v>8076</v>
      </c>
      <c r="I328" s="15">
        <v>36000</v>
      </c>
      <c r="J328" s="14" t="s">
        <v>4935</v>
      </c>
      <c r="K328" s="44" t="s">
        <v>6227</v>
      </c>
      <c r="L328" s="14" t="s">
        <v>12534</v>
      </c>
      <c r="M328" s="14"/>
    </row>
    <row r="329" spans="1:15">
      <c r="A329" s="14">
        <v>326</v>
      </c>
      <c r="B329" s="14" t="s">
        <v>10785</v>
      </c>
      <c r="C329" s="14" t="s">
        <v>2744</v>
      </c>
      <c r="D329" s="14" t="s">
        <v>1187</v>
      </c>
      <c r="E329" s="14" t="s">
        <v>8163</v>
      </c>
      <c r="F329" s="15">
        <v>3035</v>
      </c>
      <c r="G329" s="14">
        <v>388</v>
      </c>
      <c r="H329" s="14" t="s">
        <v>8076</v>
      </c>
      <c r="I329" s="15">
        <v>45000</v>
      </c>
      <c r="J329" s="14" t="s">
        <v>4935</v>
      </c>
      <c r="K329" s="44" t="s">
        <v>6227</v>
      </c>
      <c r="L329" s="14" t="s">
        <v>12534</v>
      </c>
      <c r="M329" s="14"/>
    </row>
    <row r="330" spans="1:15" ht="47.25">
      <c r="A330" s="14">
        <v>327</v>
      </c>
      <c r="B330" s="14" t="s">
        <v>10748</v>
      </c>
      <c r="C330" s="14" t="s">
        <v>2744</v>
      </c>
      <c r="D330" s="14" t="s">
        <v>1187</v>
      </c>
      <c r="E330" s="14" t="s">
        <v>8163</v>
      </c>
      <c r="F330" s="15">
        <v>500</v>
      </c>
      <c r="G330" s="14">
        <v>104</v>
      </c>
      <c r="H330" s="14" t="s">
        <v>8076</v>
      </c>
      <c r="I330" s="15">
        <v>17000</v>
      </c>
      <c r="J330" s="14" t="s">
        <v>4935</v>
      </c>
      <c r="K330" s="44" t="s">
        <v>6227</v>
      </c>
      <c r="L330" s="14" t="s">
        <v>11613</v>
      </c>
      <c r="M330" s="14"/>
    </row>
    <row r="331" spans="1:15" ht="31.5">
      <c r="A331" s="14">
        <v>328</v>
      </c>
      <c r="B331" s="14" t="s">
        <v>10749</v>
      </c>
      <c r="C331" s="14" t="s">
        <v>2744</v>
      </c>
      <c r="D331" s="14" t="s">
        <v>1187</v>
      </c>
      <c r="E331" s="14" t="s">
        <v>8163</v>
      </c>
      <c r="F331" s="15">
        <v>1300</v>
      </c>
      <c r="G331" s="14">
        <v>136</v>
      </c>
      <c r="H331" s="14" t="s">
        <v>8076</v>
      </c>
      <c r="I331" s="15">
        <v>21000</v>
      </c>
      <c r="J331" s="14" t="s">
        <v>4935</v>
      </c>
      <c r="K331" s="44" t="s">
        <v>6227</v>
      </c>
      <c r="L331" s="14" t="s">
        <v>11613</v>
      </c>
      <c r="M331" s="14"/>
    </row>
    <row r="332" spans="1:15" ht="31.5">
      <c r="A332" s="14">
        <v>329</v>
      </c>
      <c r="B332" s="14" t="s">
        <v>10750</v>
      </c>
      <c r="C332" s="14" t="s">
        <v>2744</v>
      </c>
      <c r="D332" s="14" t="s">
        <v>1187</v>
      </c>
      <c r="E332" s="14" t="s">
        <v>8163</v>
      </c>
      <c r="F332" s="15">
        <v>700</v>
      </c>
      <c r="G332" s="14">
        <v>112</v>
      </c>
      <c r="H332" s="14" t="s">
        <v>8076</v>
      </c>
      <c r="I332" s="15">
        <v>18000</v>
      </c>
      <c r="J332" s="14" t="s">
        <v>4935</v>
      </c>
      <c r="K332" s="44" t="s">
        <v>6227</v>
      </c>
      <c r="L332" s="14" t="s">
        <v>11613</v>
      </c>
      <c r="M332" s="14"/>
    </row>
    <row r="333" spans="1:15" ht="31.5">
      <c r="A333" s="14">
        <v>330</v>
      </c>
      <c r="B333" s="14" t="s">
        <v>9980</v>
      </c>
      <c r="C333" s="14" t="s">
        <v>2744</v>
      </c>
      <c r="D333" s="14" t="s">
        <v>1187</v>
      </c>
      <c r="E333" s="14" t="s">
        <v>8163</v>
      </c>
      <c r="F333" s="15">
        <v>1300</v>
      </c>
      <c r="G333" s="37">
        <v>132</v>
      </c>
      <c r="H333" s="14" t="s">
        <v>8076</v>
      </c>
      <c r="I333" s="15">
        <v>20000</v>
      </c>
      <c r="J333" s="14" t="s">
        <v>4935</v>
      </c>
      <c r="K333" s="44" t="s">
        <v>6227</v>
      </c>
      <c r="L333" s="14" t="s">
        <v>11613</v>
      </c>
      <c r="M333" s="14"/>
    </row>
    <row r="334" spans="1:15">
      <c r="A334" s="14">
        <v>331</v>
      </c>
      <c r="B334" s="14" t="s">
        <v>5156</v>
      </c>
      <c r="C334" s="14" t="s">
        <v>2744</v>
      </c>
      <c r="D334" s="14" t="s">
        <v>1187</v>
      </c>
      <c r="E334" s="14" t="s">
        <v>8163</v>
      </c>
      <c r="F334" s="15">
        <v>1535</v>
      </c>
      <c r="G334" s="14">
        <v>76</v>
      </c>
      <c r="H334" s="14" t="s">
        <v>8076</v>
      </c>
      <c r="I334" s="15">
        <v>11000</v>
      </c>
      <c r="J334" s="14" t="s">
        <v>4935</v>
      </c>
      <c r="K334" s="44" t="s">
        <v>6227</v>
      </c>
      <c r="L334" s="14" t="s">
        <v>12534</v>
      </c>
      <c r="M334" s="14"/>
    </row>
    <row r="335" spans="1:15">
      <c r="A335" s="14">
        <v>332</v>
      </c>
      <c r="B335" s="14" t="s">
        <v>9981</v>
      </c>
      <c r="C335" s="14" t="s">
        <v>2744</v>
      </c>
      <c r="D335" s="14" t="s">
        <v>1187</v>
      </c>
      <c r="E335" s="14" t="s">
        <v>8163</v>
      </c>
      <c r="F335" s="15">
        <v>3035</v>
      </c>
      <c r="G335" s="37">
        <v>376</v>
      </c>
      <c r="H335" s="14" t="s">
        <v>8076</v>
      </c>
      <c r="I335" s="15">
        <v>48000</v>
      </c>
      <c r="J335" s="14" t="s">
        <v>4935</v>
      </c>
      <c r="K335" s="44" t="s">
        <v>6227</v>
      </c>
      <c r="L335" s="14" t="s">
        <v>12534</v>
      </c>
      <c r="M335" s="14"/>
    </row>
    <row r="336" spans="1:15" ht="31.5">
      <c r="A336" s="14">
        <v>333</v>
      </c>
      <c r="B336" s="14" t="s">
        <v>11966</v>
      </c>
      <c r="C336" s="14" t="s">
        <v>10533</v>
      </c>
      <c r="D336" s="14" t="s">
        <v>1187</v>
      </c>
      <c r="E336" s="14" t="s">
        <v>11568</v>
      </c>
      <c r="F336" s="15">
        <v>5000</v>
      </c>
      <c r="G336" s="37">
        <v>288</v>
      </c>
      <c r="H336" s="14" t="s">
        <v>8076</v>
      </c>
      <c r="I336" s="15">
        <v>40000</v>
      </c>
      <c r="J336" s="14" t="s">
        <v>1188</v>
      </c>
      <c r="K336" s="44" t="s">
        <v>6227</v>
      </c>
      <c r="L336" s="14" t="s">
        <v>11613</v>
      </c>
      <c r="M336" s="14"/>
      <c r="O336" s="22" t="e">
        <f>SUM(#REF!)</f>
        <v>#REF!</v>
      </c>
    </row>
    <row r="337" spans="1:13">
      <c r="A337" s="14">
        <v>334</v>
      </c>
      <c r="B337" s="14" t="s">
        <v>9982</v>
      </c>
      <c r="C337" s="14" t="s">
        <v>10111</v>
      </c>
      <c r="D337" s="14" t="s">
        <v>1187</v>
      </c>
      <c r="E337" s="14">
        <v>1</v>
      </c>
      <c r="F337" s="15">
        <v>880</v>
      </c>
      <c r="G337" s="37">
        <v>640</v>
      </c>
      <c r="H337" s="14" t="s">
        <v>8087</v>
      </c>
      <c r="I337" s="15">
        <v>99000</v>
      </c>
      <c r="J337" s="14" t="s">
        <v>4935</v>
      </c>
      <c r="K337" s="44" t="s">
        <v>6227</v>
      </c>
      <c r="L337" s="14" t="s">
        <v>11613</v>
      </c>
      <c r="M337" s="14"/>
    </row>
    <row r="338" spans="1:13" ht="47.25">
      <c r="A338" s="14">
        <v>335</v>
      </c>
      <c r="B338" s="14" t="s">
        <v>9983</v>
      </c>
      <c r="C338" s="14" t="s">
        <v>9984</v>
      </c>
      <c r="D338" s="14" t="s">
        <v>1421</v>
      </c>
      <c r="E338" s="14">
        <v>1</v>
      </c>
      <c r="F338" s="15">
        <v>200</v>
      </c>
      <c r="G338" s="37">
        <v>272</v>
      </c>
      <c r="H338" s="14" t="s">
        <v>8087</v>
      </c>
      <c r="I338" s="15">
        <v>0</v>
      </c>
      <c r="J338" s="14" t="s">
        <v>4978</v>
      </c>
      <c r="K338" s="44" t="s">
        <v>6227</v>
      </c>
      <c r="L338" s="14" t="s">
        <v>3437</v>
      </c>
      <c r="M338" s="14"/>
    </row>
    <row r="339" spans="1:13" ht="63">
      <c r="A339" s="14">
        <v>336</v>
      </c>
      <c r="B339" s="14" t="s">
        <v>9985</v>
      </c>
      <c r="C339" s="14" t="s">
        <v>9986</v>
      </c>
      <c r="D339" s="14" t="s">
        <v>1187</v>
      </c>
      <c r="E339" s="14" t="s">
        <v>8163</v>
      </c>
      <c r="F339" s="15">
        <v>620</v>
      </c>
      <c r="G339" s="37">
        <v>368</v>
      </c>
      <c r="H339" s="14" t="s">
        <v>2161</v>
      </c>
      <c r="I339" s="15">
        <v>79000</v>
      </c>
      <c r="J339" s="14" t="s">
        <v>4935</v>
      </c>
      <c r="K339" s="44" t="s">
        <v>6227</v>
      </c>
      <c r="L339" s="14" t="s">
        <v>11613</v>
      </c>
      <c r="M339" s="14"/>
    </row>
    <row r="340" spans="1:13" ht="47.25">
      <c r="A340" s="14">
        <v>337</v>
      </c>
      <c r="B340" s="104" t="s">
        <v>12903</v>
      </c>
      <c r="C340" s="104" t="s">
        <v>10802</v>
      </c>
      <c r="D340" s="104" t="s">
        <v>1187</v>
      </c>
      <c r="E340" s="104">
        <v>1</v>
      </c>
      <c r="F340" s="62">
        <v>500</v>
      </c>
      <c r="G340" s="115">
        <v>432</v>
      </c>
      <c r="H340" s="104" t="s">
        <v>2161</v>
      </c>
      <c r="I340" s="62">
        <v>105000</v>
      </c>
      <c r="J340" s="104" t="s">
        <v>12129</v>
      </c>
      <c r="K340" s="44" t="s">
        <v>6227</v>
      </c>
      <c r="L340" s="104" t="s">
        <v>12070</v>
      </c>
      <c r="M340" s="14"/>
    </row>
    <row r="341" spans="1:13" ht="94.5">
      <c r="A341" s="14">
        <v>338</v>
      </c>
      <c r="B341" s="104" t="s">
        <v>10803</v>
      </c>
      <c r="C341" s="104" t="s">
        <v>10804</v>
      </c>
      <c r="D341" s="104" t="s">
        <v>9193</v>
      </c>
      <c r="E341" s="104">
        <v>1</v>
      </c>
      <c r="F341" s="62">
        <v>1000</v>
      </c>
      <c r="G341" s="115">
        <v>404</v>
      </c>
      <c r="H341" s="104" t="s">
        <v>2161</v>
      </c>
      <c r="I341" s="62">
        <v>0</v>
      </c>
      <c r="J341" s="104" t="s">
        <v>1193</v>
      </c>
      <c r="K341" s="44" t="s">
        <v>6227</v>
      </c>
      <c r="L341" s="104" t="s">
        <v>11729</v>
      </c>
      <c r="M341" s="14"/>
    </row>
    <row r="342" spans="1:13" ht="31.5">
      <c r="A342" s="14">
        <v>339</v>
      </c>
      <c r="B342" s="104" t="s">
        <v>10805</v>
      </c>
      <c r="C342" s="104" t="s">
        <v>10806</v>
      </c>
      <c r="D342" s="104" t="s">
        <v>1421</v>
      </c>
      <c r="E342" s="104">
        <v>1</v>
      </c>
      <c r="F342" s="62">
        <v>2000</v>
      </c>
      <c r="G342" s="115">
        <v>464</v>
      </c>
      <c r="H342" s="104" t="s">
        <v>1228</v>
      </c>
      <c r="I342" s="62">
        <v>0</v>
      </c>
      <c r="J342" s="104" t="s">
        <v>1193</v>
      </c>
      <c r="K342" s="44" t="s">
        <v>6227</v>
      </c>
      <c r="L342" s="104" t="s">
        <v>11877</v>
      </c>
      <c r="M342" s="14"/>
    </row>
    <row r="343" spans="1:13" ht="94.5">
      <c r="A343" s="14">
        <v>340</v>
      </c>
      <c r="B343" s="104" t="s">
        <v>11878</v>
      </c>
      <c r="C343" s="104" t="s">
        <v>11879</v>
      </c>
      <c r="D343" s="104" t="s">
        <v>1162</v>
      </c>
      <c r="E343" s="104">
        <v>1</v>
      </c>
      <c r="F343" s="62">
        <v>2000</v>
      </c>
      <c r="G343" s="115">
        <v>424</v>
      </c>
      <c r="H343" s="104" t="s">
        <v>1604</v>
      </c>
      <c r="I343" s="62">
        <v>0</v>
      </c>
      <c r="J343" s="104" t="s">
        <v>70</v>
      </c>
      <c r="K343" s="44" t="s">
        <v>6227</v>
      </c>
      <c r="L343" s="104" t="s">
        <v>11729</v>
      </c>
      <c r="M343" s="14"/>
    </row>
    <row r="344" spans="1:13" ht="63">
      <c r="A344" s="14">
        <v>341</v>
      </c>
      <c r="B344" s="66" t="s">
        <v>7790</v>
      </c>
      <c r="C344" s="14" t="s">
        <v>11880</v>
      </c>
      <c r="D344" s="14" t="s">
        <v>1187</v>
      </c>
      <c r="E344" s="14" t="s">
        <v>8163</v>
      </c>
      <c r="F344" s="15">
        <v>1035</v>
      </c>
      <c r="G344" s="47">
        <v>156</v>
      </c>
      <c r="H344" s="14" t="s">
        <v>8076</v>
      </c>
      <c r="I344" s="15">
        <v>24000</v>
      </c>
      <c r="J344" s="14" t="s">
        <v>1188</v>
      </c>
      <c r="K344" s="44" t="s">
        <v>11881</v>
      </c>
      <c r="L344" s="14" t="s">
        <v>7823</v>
      </c>
      <c r="M344" s="14" t="s">
        <v>11882</v>
      </c>
    </row>
    <row r="345" spans="1:13">
      <c r="A345" s="14">
        <v>342</v>
      </c>
      <c r="B345" s="66" t="s">
        <v>10777</v>
      </c>
      <c r="C345" s="14" t="s">
        <v>2744</v>
      </c>
      <c r="D345" s="14" t="s">
        <v>1187</v>
      </c>
      <c r="E345" s="14" t="s">
        <v>11568</v>
      </c>
      <c r="F345" s="15">
        <v>2000</v>
      </c>
      <c r="G345" s="47">
        <v>388</v>
      </c>
      <c r="H345" s="14" t="s">
        <v>8076</v>
      </c>
      <c r="I345" s="15">
        <v>45000</v>
      </c>
      <c r="J345" s="14" t="s">
        <v>4935</v>
      </c>
      <c r="K345" s="44" t="s">
        <v>11881</v>
      </c>
      <c r="L345" s="14" t="s">
        <v>11613</v>
      </c>
      <c r="M345" s="14"/>
    </row>
    <row r="346" spans="1:13">
      <c r="A346" s="14">
        <v>343</v>
      </c>
      <c r="B346" s="66" t="s">
        <v>7789</v>
      </c>
      <c r="C346" s="14" t="s">
        <v>2744</v>
      </c>
      <c r="D346" s="14" t="s">
        <v>1187</v>
      </c>
      <c r="E346" s="14" t="s">
        <v>8163</v>
      </c>
      <c r="F346" s="15">
        <v>535</v>
      </c>
      <c r="G346" s="47">
        <v>48</v>
      </c>
      <c r="H346" s="14" t="s">
        <v>8076</v>
      </c>
      <c r="I346" s="15">
        <v>10000</v>
      </c>
      <c r="J346" s="14" t="s">
        <v>4935</v>
      </c>
      <c r="K346" s="44" t="s">
        <v>11881</v>
      </c>
      <c r="L346" s="14" t="s">
        <v>6275</v>
      </c>
      <c r="M346" s="14"/>
    </row>
    <row r="347" spans="1:13" ht="31.5">
      <c r="A347" s="14">
        <v>344</v>
      </c>
      <c r="B347" s="66" t="s">
        <v>11883</v>
      </c>
      <c r="C347" s="14" t="s">
        <v>2744</v>
      </c>
      <c r="D347" s="14" t="s">
        <v>1187</v>
      </c>
      <c r="E347" s="14" t="s">
        <v>8163</v>
      </c>
      <c r="F347" s="15">
        <v>535</v>
      </c>
      <c r="G347" s="47">
        <v>124</v>
      </c>
      <c r="H347" s="14" t="s">
        <v>8076</v>
      </c>
      <c r="I347" s="15">
        <v>19000</v>
      </c>
      <c r="J347" s="14" t="s">
        <v>4935</v>
      </c>
      <c r="K347" s="44" t="s">
        <v>11881</v>
      </c>
      <c r="L347" s="14" t="s">
        <v>6275</v>
      </c>
      <c r="M347" s="14"/>
    </row>
    <row r="348" spans="1:13" ht="31.5">
      <c r="A348" s="14">
        <v>345</v>
      </c>
      <c r="B348" s="66" t="s">
        <v>11884</v>
      </c>
      <c r="C348" s="14" t="s">
        <v>2744</v>
      </c>
      <c r="D348" s="14" t="s">
        <v>1187</v>
      </c>
      <c r="E348" s="14" t="s">
        <v>11568</v>
      </c>
      <c r="F348" s="15">
        <v>3000</v>
      </c>
      <c r="G348" s="47">
        <v>376</v>
      </c>
      <c r="H348" s="14" t="s">
        <v>8076</v>
      </c>
      <c r="I348" s="15">
        <v>48000</v>
      </c>
      <c r="J348" s="14" t="s">
        <v>4935</v>
      </c>
      <c r="K348" s="44" t="s">
        <v>11881</v>
      </c>
      <c r="L348" s="14" t="s">
        <v>7823</v>
      </c>
      <c r="M348" s="14"/>
    </row>
    <row r="349" spans="1:13" ht="31.5">
      <c r="A349" s="14">
        <v>346</v>
      </c>
      <c r="B349" s="66" t="s">
        <v>7360</v>
      </c>
      <c r="C349" s="14" t="s">
        <v>2744</v>
      </c>
      <c r="D349" s="14" t="s">
        <v>1187</v>
      </c>
      <c r="E349" s="14" t="s">
        <v>11568</v>
      </c>
      <c r="F349" s="15">
        <v>1000</v>
      </c>
      <c r="G349" s="47">
        <v>56</v>
      </c>
      <c r="H349" s="14" t="s">
        <v>8076</v>
      </c>
      <c r="I349" s="15">
        <v>11000</v>
      </c>
      <c r="J349" s="14" t="s">
        <v>4935</v>
      </c>
      <c r="K349" s="44" t="s">
        <v>11881</v>
      </c>
      <c r="L349" s="14" t="s">
        <v>7823</v>
      </c>
      <c r="M349" s="14"/>
    </row>
    <row r="350" spans="1:13" ht="31.5">
      <c r="A350" s="14">
        <v>347</v>
      </c>
      <c r="B350" s="66" t="s">
        <v>10147</v>
      </c>
      <c r="C350" s="14" t="s">
        <v>2744</v>
      </c>
      <c r="D350" s="14" t="s">
        <v>1187</v>
      </c>
      <c r="E350" s="14" t="s">
        <v>11568</v>
      </c>
      <c r="F350" s="15">
        <v>1000</v>
      </c>
      <c r="G350" s="47">
        <v>72</v>
      </c>
      <c r="H350" s="14" t="s">
        <v>8076</v>
      </c>
      <c r="I350" s="15">
        <v>11000</v>
      </c>
      <c r="J350" s="14" t="s">
        <v>4935</v>
      </c>
      <c r="K350" s="44" t="s">
        <v>11881</v>
      </c>
      <c r="L350" s="14" t="s">
        <v>7823</v>
      </c>
      <c r="M350" s="14"/>
    </row>
    <row r="351" spans="1:13" ht="31.5">
      <c r="A351" s="14">
        <v>348</v>
      </c>
      <c r="B351" s="66" t="s">
        <v>7680</v>
      </c>
      <c r="C351" s="14" t="s">
        <v>2744</v>
      </c>
      <c r="D351" s="14" t="s">
        <v>1187</v>
      </c>
      <c r="E351" s="14" t="s">
        <v>8163</v>
      </c>
      <c r="F351" s="15">
        <v>2035</v>
      </c>
      <c r="G351" s="47">
        <v>68</v>
      </c>
      <c r="H351" s="14" t="s">
        <v>8076</v>
      </c>
      <c r="I351" s="15">
        <v>12000</v>
      </c>
      <c r="J351" s="14" t="s">
        <v>4935</v>
      </c>
      <c r="K351" s="44" t="s">
        <v>11881</v>
      </c>
      <c r="L351" s="14" t="s">
        <v>7823</v>
      </c>
      <c r="M351" s="14"/>
    </row>
    <row r="352" spans="1:13" ht="47.25">
      <c r="A352" s="14">
        <v>349</v>
      </c>
      <c r="B352" s="66" t="s">
        <v>11885</v>
      </c>
      <c r="C352" s="14" t="s">
        <v>2744</v>
      </c>
      <c r="D352" s="14" t="s">
        <v>1187</v>
      </c>
      <c r="E352" s="14">
        <v>1</v>
      </c>
      <c r="F352" s="15">
        <v>780</v>
      </c>
      <c r="G352" s="47">
        <v>168</v>
      </c>
      <c r="H352" s="14" t="s">
        <v>8076</v>
      </c>
      <c r="I352" s="15">
        <v>24000</v>
      </c>
      <c r="J352" s="14" t="s">
        <v>4935</v>
      </c>
      <c r="K352" s="44" t="s">
        <v>11881</v>
      </c>
      <c r="L352" s="14" t="s">
        <v>11613</v>
      </c>
      <c r="M352" s="14"/>
    </row>
    <row r="353" spans="1:13">
      <c r="A353" s="14">
        <v>350</v>
      </c>
      <c r="B353" s="66" t="s">
        <v>11886</v>
      </c>
      <c r="C353" s="14" t="s">
        <v>2744</v>
      </c>
      <c r="D353" s="14" t="s">
        <v>1187</v>
      </c>
      <c r="E353" s="14" t="s">
        <v>8163</v>
      </c>
      <c r="F353" s="15">
        <v>535</v>
      </c>
      <c r="G353" s="47">
        <v>212</v>
      </c>
      <c r="H353" s="14" t="s">
        <v>8076</v>
      </c>
      <c r="I353" s="15">
        <v>29000</v>
      </c>
      <c r="J353" s="14" t="s">
        <v>4935</v>
      </c>
      <c r="K353" s="44" t="s">
        <v>11881</v>
      </c>
      <c r="L353" s="14" t="s">
        <v>11613</v>
      </c>
      <c r="M353" s="14"/>
    </row>
    <row r="354" spans="1:13" ht="31.5">
      <c r="A354" s="14">
        <v>351</v>
      </c>
      <c r="B354" s="66" t="s">
        <v>6298</v>
      </c>
      <c r="C354" s="14" t="s">
        <v>2744</v>
      </c>
      <c r="D354" s="14" t="s">
        <v>1187</v>
      </c>
      <c r="E354" s="14" t="s">
        <v>11568</v>
      </c>
      <c r="F354" s="15">
        <v>3000</v>
      </c>
      <c r="G354" s="47">
        <v>172</v>
      </c>
      <c r="H354" s="14" t="s">
        <v>8076</v>
      </c>
      <c r="I354" s="15">
        <v>23000</v>
      </c>
      <c r="J354" s="14" t="s">
        <v>4935</v>
      </c>
      <c r="K354" s="44" t="s">
        <v>11881</v>
      </c>
      <c r="L354" s="14" t="s">
        <v>7823</v>
      </c>
      <c r="M354" s="14"/>
    </row>
    <row r="355" spans="1:13" ht="47.25">
      <c r="A355" s="14">
        <v>352</v>
      </c>
      <c r="B355" s="66" t="s">
        <v>12587</v>
      </c>
      <c r="C355" s="14" t="s">
        <v>7782</v>
      </c>
      <c r="D355" s="14" t="s">
        <v>1187</v>
      </c>
      <c r="E355" s="14" t="s">
        <v>8163</v>
      </c>
      <c r="F355" s="15">
        <v>735</v>
      </c>
      <c r="G355" s="47">
        <v>172</v>
      </c>
      <c r="H355" s="14" t="s">
        <v>8076</v>
      </c>
      <c r="I355" s="15">
        <v>26000</v>
      </c>
      <c r="J355" s="14" t="s">
        <v>1188</v>
      </c>
      <c r="K355" s="44" t="s">
        <v>11881</v>
      </c>
      <c r="L355" s="14" t="s">
        <v>6275</v>
      </c>
      <c r="M355" s="14"/>
    </row>
    <row r="356" spans="1:13" ht="31.5">
      <c r="A356" s="14">
        <v>353</v>
      </c>
      <c r="B356" s="66" t="s">
        <v>3755</v>
      </c>
      <c r="C356" s="14" t="s">
        <v>10533</v>
      </c>
      <c r="D356" s="14" t="s">
        <v>1187</v>
      </c>
      <c r="E356" s="14" t="s">
        <v>11568</v>
      </c>
      <c r="F356" s="15">
        <v>3000</v>
      </c>
      <c r="G356" s="47">
        <v>212</v>
      </c>
      <c r="H356" s="14" t="s">
        <v>8076</v>
      </c>
      <c r="I356" s="15">
        <v>27000</v>
      </c>
      <c r="J356" s="14" t="s">
        <v>1188</v>
      </c>
      <c r="K356" s="44" t="s">
        <v>11881</v>
      </c>
      <c r="L356" s="14" t="s">
        <v>7823</v>
      </c>
      <c r="M356" s="14"/>
    </row>
    <row r="357" spans="1:13" ht="78.75">
      <c r="A357" s="14">
        <v>354</v>
      </c>
      <c r="B357" s="66" t="s">
        <v>11887</v>
      </c>
      <c r="C357" s="14" t="s">
        <v>11888</v>
      </c>
      <c r="D357" s="14" t="s">
        <v>1187</v>
      </c>
      <c r="E357" s="14">
        <v>1</v>
      </c>
      <c r="F357" s="15">
        <v>500</v>
      </c>
      <c r="G357" s="47">
        <v>388</v>
      </c>
      <c r="H357" s="14" t="s">
        <v>8087</v>
      </c>
      <c r="I357" s="15">
        <v>73000</v>
      </c>
      <c r="J357" s="14" t="s">
        <v>4978</v>
      </c>
      <c r="K357" s="44" t="s">
        <v>11881</v>
      </c>
      <c r="L357" s="14" t="s">
        <v>11729</v>
      </c>
      <c r="M357" s="14"/>
    </row>
    <row r="358" spans="1:13" ht="31.5">
      <c r="A358" s="14">
        <v>355</v>
      </c>
      <c r="B358" s="66" t="s">
        <v>11889</v>
      </c>
      <c r="C358" s="14" t="s">
        <v>11890</v>
      </c>
      <c r="D358" s="14" t="s">
        <v>1187</v>
      </c>
      <c r="E358" s="14">
        <v>1</v>
      </c>
      <c r="F358" s="15">
        <v>550</v>
      </c>
      <c r="G358" s="47">
        <v>160</v>
      </c>
      <c r="H358" s="14" t="s">
        <v>8087</v>
      </c>
      <c r="I358" s="15">
        <v>30000</v>
      </c>
      <c r="J358" s="14" t="s">
        <v>70</v>
      </c>
      <c r="K358" s="44" t="s">
        <v>11881</v>
      </c>
      <c r="L358" s="14" t="s">
        <v>11613</v>
      </c>
      <c r="M358" s="14"/>
    </row>
    <row r="359" spans="1:13" ht="31.5">
      <c r="A359" s="14">
        <v>356</v>
      </c>
      <c r="B359" s="66" t="s">
        <v>11891</v>
      </c>
      <c r="C359" s="14" t="s">
        <v>11892</v>
      </c>
      <c r="D359" s="14" t="s">
        <v>1187</v>
      </c>
      <c r="E359" s="14">
        <v>1</v>
      </c>
      <c r="F359" s="15">
        <v>480</v>
      </c>
      <c r="G359" s="47">
        <v>347</v>
      </c>
      <c r="H359" s="14" t="s">
        <v>8087</v>
      </c>
      <c r="I359" s="15">
        <v>57000</v>
      </c>
      <c r="J359" s="14" t="s">
        <v>4978</v>
      </c>
      <c r="K359" s="44" t="s">
        <v>11881</v>
      </c>
      <c r="L359" s="14" t="s">
        <v>11810</v>
      </c>
      <c r="M359" s="14"/>
    </row>
    <row r="360" spans="1:13" ht="63">
      <c r="A360" s="14">
        <v>357</v>
      </c>
      <c r="B360" s="66" t="s">
        <v>11819</v>
      </c>
      <c r="C360" s="14" t="s">
        <v>11820</v>
      </c>
      <c r="D360" s="14" t="s">
        <v>1421</v>
      </c>
      <c r="E360" s="14" t="s">
        <v>8163</v>
      </c>
      <c r="F360" s="15">
        <v>1000</v>
      </c>
      <c r="G360" s="47">
        <v>656</v>
      </c>
      <c r="H360" s="14" t="s">
        <v>8087</v>
      </c>
      <c r="I360" s="15">
        <v>120000</v>
      </c>
      <c r="J360" s="14" t="s">
        <v>12129</v>
      </c>
      <c r="K360" s="44" t="s">
        <v>11881</v>
      </c>
      <c r="L360" s="14" t="s">
        <v>11166</v>
      </c>
      <c r="M360" s="14"/>
    </row>
    <row r="361" spans="1:13" ht="63">
      <c r="A361" s="14">
        <v>358</v>
      </c>
      <c r="B361" s="66" t="s">
        <v>12667</v>
      </c>
      <c r="C361" s="14" t="s">
        <v>11820</v>
      </c>
      <c r="D361" s="14" t="s">
        <v>1187</v>
      </c>
      <c r="E361" s="14">
        <v>1</v>
      </c>
      <c r="F361" s="15">
        <v>720</v>
      </c>
      <c r="G361" s="47">
        <v>632</v>
      </c>
      <c r="H361" s="14" t="s">
        <v>8087</v>
      </c>
      <c r="I361" s="15">
        <v>115000</v>
      </c>
      <c r="J361" s="14" t="s">
        <v>12129</v>
      </c>
      <c r="K361" s="44" t="s">
        <v>11881</v>
      </c>
      <c r="L361" s="14" t="s">
        <v>12070</v>
      </c>
      <c r="M361" s="14"/>
    </row>
    <row r="362" spans="1:13" ht="31.5">
      <c r="A362" s="14">
        <v>359</v>
      </c>
      <c r="B362" s="66" t="s">
        <v>11821</v>
      </c>
      <c r="C362" s="14" t="s">
        <v>11822</v>
      </c>
      <c r="D362" s="14" t="s">
        <v>1187</v>
      </c>
      <c r="E362" s="14">
        <v>1</v>
      </c>
      <c r="F362" s="15">
        <v>560</v>
      </c>
      <c r="G362" s="47">
        <v>256</v>
      </c>
      <c r="H362" s="14" t="s">
        <v>8087</v>
      </c>
      <c r="I362" s="15">
        <v>44000</v>
      </c>
      <c r="J362" s="14" t="s">
        <v>1188</v>
      </c>
      <c r="K362" s="44" t="s">
        <v>11881</v>
      </c>
      <c r="L362" s="14" t="s">
        <v>11613</v>
      </c>
      <c r="M362" s="14"/>
    </row>
    <row r="363" spans="1:13" ht="63">
      <c r="A363" s="14">
        <v>360</v>
      </c>
      <c r="B363" s="66" t="s">
        <v>11823</v>
      </c>
      <c r="C363" s="14" t="s">
        <v>12893</v>
      </c>
      <c r="D363" s="14" t="s">
        <v>1187</v>
      </c>
      <c r="E363" s="14">
        <v>1</v>
      </c>
      <c r="F363" s="15">
        <v>400</v>
      </c>
      <c r="G363" s="47">
        <v>560</v>
      </c>
      <c r="H363" s="14" t="s">
        <v>8087</v>
      </c>
      <c r="I363" s="15">
        <v>145000</v>
      </c>
      <c r="J363" s="14" t="s">
        <v>7345</v>
      </c>
      <c r="K363" s="44" t="s">
        <v>11881</v>
      </c>
      <c r="L363" s="14" t="s">
        <v>11683</v>
      </c>
      <c r="M363" s="14"/>
    </row>
    <row r="364" spans="1:13" ht="31.5">
      <c r="A364" s="14">
        <v>361</v>
      </c>
      <c r="B364" s="66" t="s">
        <v>12894</v>
      </c>
      <c r="C364" s="14" t="s">
        <v>12895</v>
      </c>
      <c r="D364" s="14" t="s">
        <v>1187</v>
      </c>
      <c r="E364" s="14">
        <v>1</v>
      </c>
      <c r="F364" s="15">
        <v>500</v>
      </c>
      <c r="G364" s="47">
        <v>260</v>
      </c>
      <c r="H364" s="14" t="s">
        <v>2161</v>
      </c>
      <c r="I364" s="15">
        <v>58000</v>
      </c>
      <c r="J364" s="14" t="s">
        <v>60</v>
      </c>
      <c r="K364" s="44" t="s">
        <v>11881</v>
      </c>
      <c r="L364" s="14" t="s">
        <v>1102</v>
      </c>
      <c r="M364" s="14"/>
    </row>
    <row r="365" spans="1:13" ht="63">
      <c r="A365" s="14">
        <v>362</v>
      </c>
      <c r="B365" s="66" t="s">
        <v>9953</v>
      </c>
      <c r="C365" s="14" t="s">
        <v>9954</v>
      </c>
      <c r="D365" s="14" t="s">
        <v>1162</v>
      </c>
      <c r="E365" s="14">
        <v>1</v>
      </c>
      <c r="F365" s="15">
        <v>430</v>
      </c>
      <c r="G365" s="47">
        <v>236</v>
      </c>
      <c r="H365" s="14" t="s">
        <v>8087</v>
      </c>
      <c r="I365" s="15">
        <v>0</v>
      </c>
      <c r="J365" s="14" t="s">
        <v>12129</v>
      </c>
      <c r="K365" s="44" t="s">
        <v>11881</v>
      </c>
      <c r="L365" s="14" t="s">
        <v>6094</v>
      </c>
      <c r="M365" s="14"/>
    </row>
    <row r="366" spans="1:13" ht="31.5">
      <c r="A366" s="14">
        <v>363</v>
      </c>
      <c r="B366" s="66" t="s">
        <v>9955</v>
      </c>
      <c r="C366" s="14" t="s">
        <v>9956</v>
      </c>
      <c r="D366" s="14" t="s">
        <v>1162</v>
      </c>
      <c r="E366" s="14">
        <v>1</v>
      </c>
      <c r="F366" s="15">
        <v>500</v>
      </c>
      <c r="G366" s="47">
        <v>692</v>
      </c>
      <c r="H366" s="14" t="s">
        <v>8087</v>
      </c>
      <c r="I366" s="15">
        <v>0</v>
      </c>
      <c r="J366" s="14" t="s">
        <v>4978</v>
      </c>
      <c r="K366" s="44" t="s">
        <v>11881</v>
      </c>
      <c r="L366" s="14" t="s">
        <v>6275</v>
      </c>
      <c r="M366" s="14"/>
    </row>
    <row r="367" spans="1:13">
      <c r="A367" s="14">
        <v>364</v>
      </c>
      <c r="B367" s="66" t="s">
        <v>9957</v>
      </c>
      <c r="C367" s="14"/>
      <c r="D367" s="14" t="s">
        <v>1162</v>
      </c>
      <c r="E367" s="14">
        <v>1</v>
      </c>
      <c r="F367" s="15">
        <v>500</v>
      </c>
      <c r="G367" s="47">
        <v>868</v>
      </c>
      <c r="H367" s="14" t="s">
        <v>1228</v>
      </c>
      <c r="I367" s="15">
        <v>0</v>
      </c>
      <c r="J367" s="14" t="s">
        <v>1188</v>
      </c>
      <c r="K367" s="44" t="s">
        <v>11881</v>
      </c>
      <c r="L367" s="14" t="s">
        <v>73</v>
      </c>
      <c r="M367" s="14"/>
    </row>
    <row r="368" spans="1:13" ht="31.5">
      <c r="A368" s="14">
        <v>365</v>
      </c>
      <c r="B368" s="66" t="s">
        <v>9958</v>
      </c>
      <c r="C368" s="14" t="s">
        <v>10123</v>
      </c>
      <c r="D368" s="14" t="s">
        <v>4473</v>
      </c>
      <c r="E368" s="14">
        <v>1</v>
      </c>
      <c r="F368" s="15">
        <v>1000</v>
      </c>
      <c r="G368" s="47">
        <v>1016</v>
      </c>
      <c r="H368" s="14" t="s">
        <v>2161</v>
      </c>
      <c r="I368" s="15">
        <v>0</v>
      </c>
      <c r="J368" s="14" t="s">
        <v>1188</v>
      </c>
      <c r="K368" s="44" t="s">
        <v>11881</v>
      </c>
      <c r="L368" s="14" t="s">
        <v>73</v>
      </c>
      <c r="M368" s="14"/>
    </row>
    <row r="369" spans="1:13" ht="47.25">
      <c r="A369" s="14">
        <v>366</v>
      </c>
      <c r="B369" s="66" t="s">
        <v>9959</v>
      </c>
      <c r="C369" s="14" t="s">
        <v>9960</v>
      </c>
      <c r="D369" s="14" t="s">
        <v>1162</v>
      </c>
      <c r="E369" s="14">
        <v>1</v>
      </c>
      <c r="F369" s="15">
        <v>30000</v>
      </c>
      <c r="G369" s="47">
        <v>36</v>
      </c>
      <c r="H369" s="14" t="s">
        <v>8076</v>
      </c>
      <c r="I369" s="15">
        <v>0</v>
      </c>
      <c r="J369" s="14" t="s">
        <v>70</v>
      </c>
      <c r="K369" s="44" t="s">
        <v>11881</v>
      </c>
      <c r="L369" s="14" t="s">
        <v>11613</v>
      </c>
      <c r="M369" s="14" t="s">
        <v>9961</v>
      </c>
    </row>
    <row r="370" spans="1:13" ht="63">
      <c r="A370" s="14">
        <v>367</v>
      </c>
      <c r="B370" s="14" t="s">
        <v>12363</v>
      </c>
      <c r="C370" s="14" t="s">
        <v>12364</v>
      </c>
      <c r="D370" s="14" t="s">
        <v>1421</v>
      </c>
      <c r="E370" s="14" t="s">
        <v>8163</v>
      </c>
      <c r="F370" s="15">
        <v>1000</v>
      </c>
      <c r="G370" s="47">
        <v>304</v>
      </c>
      <c r="H370" s="14" t="s">
        <v>8087</v>
      </c>
      <c r="I370" s="15">
        <v>56000</v>
      </c>
      <c r="J370" s="14" t="s">
        <v>10037</v>
      </c>
      <c r="K370" s="44" t="s">
        <v>9962</v>
      </c>
      <c r="L370" s="14" t="s">
        <v>9963</v>
      </c>
      <c r="M370" s="14" t="s">
        <v>9964</v>
      </c>
    </row>
    <row r="371" spans="1:13" ht="47.25">
      <c r="A371" s="14">
        <v>368</v>
      </c>
      <c r="B371" s="14" t="s">
        <v>10540</v>
      </c>
      <c r="C371" s="15" t="s">
        <v>10541</v>
      </c>
      <c r="D371" s="14" t="s">
        <v>1187</v>
      </c>
      <c r="E371" s="14">
        <v>1</v>
      </c>
      <c r="F371" s="15">
        <v>500</v>
      </c>
      <c r="G371" s="47">
        <v>444</v>
      </c>
      <c r="H371" s="14" t="s">
        <v>8087</v>
      </c>
      <c r="I371" s="15">
        <v>71000</v>
      </c>
      <c r="J371" s="14" t="s">
        <v>1188</v>
      </c>
      <c r="K371" s="44" t="s">
        <v>9962</v>
      </c>
      <c r="L371" s="14" t="s">
        <v>11613</v>
      </c>
      <c r="M371" s="14"/>
    </row>
    <row r="372" spans="1:13" ht="47.25">
      <c r="A372" s="14">
        <v>369</v>
      </c>
      <c r="B372" s="14" t="s">
        <v>6205</v>
      </c>
      <c r="C372" s="14" t="s">
        <v>6206</v>
      </c>
      <c r="D372" s="14" t="s">
        <v>1162</v>
      </c>
      <c r="E372" s="14">
        <v>1</v>
      </c>
      <c r="F372" s="15">
        <v>1500</v>
      </c>
      <c r="G372" s="47">
        <v>456</v>
      </c>
      <c r="H372" s="14" t="s">
        <v>8087</v>
      </c>
      <c r="I372" s="15">
        <v>62000</v>
      </c>
      <c r="J372" s="14" t="s">
        <v>1193</v>
      </c>
      <c r="K372" s="44" t="s">
        <v>9962</v>
      </c>
      <c r="L372" s="14" t="s">
        <v>11729</v>
      </c>
      <c r="M372" s="14"/>
    </row>
    <row r="373" spans="1:13" ht="47.25">
      <c r="A373" s="14">
        <v>370</v>
      </c>
      <c r="B373" s="14" t="s">
        <v>6207</v>
      </c>
      <c r="C373" s="14" t="s">
        <v>10539</v>
      </c>
      <c r="D373" s="14" t="s">
        <v>1162</v>
      </c>
      <c r="E373" s="14">
        <v>1</v>
      </c>
      <c r="F373" s="15">
        <v>320</v>
      </c>
      <c r="G373" s="47">
        <v>236</v>
      </c>
      <c r="H373" s="14" t="s">
        <v>8087</v>
      </c>
      <c r="I373" s="15">
        <v>0</v>
      </c>
      <c r="J373" s="14" t="s">
        <v>70</v>
      </c>
      <c r="K373" s="44" t="s">
        <v>9962</v>
      </c>
      <c r="L373" s="14" t="s">
        <v>7889</v>
      </c>
      <c r="M373" s="14"/>
    </row>
    <row r="374" spans="1:13" ht="63">
      <c r="A374" s="14">
        <v>371</v>
      </c>
      <c r="B374" s="14" t="s">
        <v>12043</v>
      </c>
      <c r="C374" s="14" t="s">
        <v>12044</v>
      </c>
      <c r="D374" s="14" t="s">
        <v>4473</v>
      </c>
      <c r="E374" s="14">
        <v>1</v>
      </c>
      <c r="F374" s="15">
        <v>1000</v>
      </c>
      <c r="G374" s="47">
        <v>436</v>
      </c>
      <c r="H374" s="14" t="s">
        <v>8087</v>
      </c>
      <c r="I374" s="15">
        <v>0</v>
      </c>
      <c r="J374" s="14" t="s">
        <v>1193</v>
      </c>
      <c r="K374" s="44" t="s">
        <v>9962</v>
      </c>
      <c r="L374" s="14" t="s">
        <v>8783</v>
      </c>
      <c r="M374" s="14"/>
    </row>
    <row r="375" spans="1:13" ht="47.25">
      <c r="A375" s="14">
        <v>372</v>
      </c>
      <c r="B375" s="14" t="s">
        <v>10551</v>
      </c>
      <c r="C375" s="14" t="s">
        <v>10552</v>
      </c>
      <c r="D375" s="14" t="s">
        <v>1187</v>
      </c>
      <c r="E375" s="14" t="s">
        <v>8163</v>
      </c>
      <c r="F375" s="15">
        <v>400</v>
      </c>
      <c r="G375" s="47">
        <v>452</v>
      </c>
      <c r="H375" s="14" t="s">
        <v>2161</v>
      </c>
      <c r="I375" s="15">
        <v>95000</v>
      </c>
      <c r="J375" s="14" t="s">
        <v>4935</v>
      </c>
      <c r="K375" s="44" t="s">
        <v>9962</v>
      </c>
      <c r="L375" s="14" t="s">
        <v>11613</v>
      </c>
      <c r="M375" s="14"/>
    </row>
    <row r="376" spans="1:13" ht="31.5">
      <c r="A376" s="14">
        <v>373</v>
      </c>
      <c r="B376" s="14" t="s">
        <v>12058</v>
      </c>
      <c r="C376" s="14" t="s">
        <v>11296</v>
      </c>
      <c r="D376" s="14" t="s">
        <v>1187</v>
      </c>
      <c r="E376" s="14" t="s">
        <v>8163</v>
      </c>
      <c r="F376" s="15">
        <v>500</v>
      </c>
      <c r="G376" s="47">
        <v>600</v>
      </c>
      <c r="H376" s="14" t="s">
        <v>2161</v>
      </c>
      <c r="I376" s="15">
        <v>139000</v>
      </c>
      <c r="J376" s="14" t="s">
        <v>70</v>
      </c>
      <c r="K376" s="44" t="s">
        <v>9962</v>
      </c>
      <c r="L376" s="14" t="s">
        <v>73</v>
      </c>
      <c r="M376" s="14"/>
    </row>
    <row r="377" spans="1:13" ht="31.5">
      <c r="A377" s="14">
        <v>374</v>
      </c>
      <c r="B377" s="14" t="s">
        <v>9399</v>
      </c>
      <c r="C377" s="14" t="s">
        <v>2744</v>
      </c>
      <c r="D377" s="14" t="s">
        <v>1187</v>
      </c>
      <c r="E377" s="14" t="s">
        <v>8163</v>
      </c>
      <c r="F377" s="15">
        <v>3035</v>
      </c>
      <c r="G377" s="47">
        <v>256</v>
      </c>
      <c r="H377" s="14" t="s">
        <v>8076</v>
      </c>
      <c r="I377" s="15">
        <v>40000</v>
      </c>
      <c r="J377" s="14" t="s">
        <v>4935</v>
      </c>
      <c r="K377" s="44" t="s">
        <v>9962</v>
      </c>
      <c r="L377" s="14" t="s">
        <v>6275</v>
      </c>
      <c r="M377" s="14"/>
    </row>
    <row r="378" spans="1:13" ht="47.25">
      <c r="A378" s="14">
        <v>375</v>
      </c>
      <c r="B378" s="14" t="s">
        <v>11853</v>
      </c>
      <c r="C378" s="14" t="s">
        <v>11818</v>
      </c>
      <c r="D378" s="14" t="s">
        <v>1187</v>
      </c>
      <c r="E378" s="14">
        <v>1</v>
      </c>
      <c r="F378" s="15">
        <v>500</v>
      </c>
      <c r="G378" s="47">
        <v>300</v>
      </c>
      <c r="H378" s="14" t="s">
        <v>8087</v>
      </c>
      <c r="I378" s="15">
        <v>50000</v>
      </c>
      <c r="J378" s="14" t="s">
        <v>1188</v>
      </c>
      <c r="K378" s="44" t="s">
        <v>9962</v>
      </c>
      <c r="L378" s="14" t="s">
        <v>11613</v>
      </c>
      <c r="M378" s="14"/>
    </row>
    <row r="379" spans="1:13" ht="47.25">
      <c r="A379" s="14">
        <v>376</v>
      </c>
      <c r="B379" s="14" t="s">
        <v>6199</v>
      </c>
      <c r="C379" s="14" t="s">
        <v>2744</v>
      </c>
      <c r="D379" s="14" t="s">
        <v>1187</v>
      </c>
      <c r="E379" s="14">
        <v>1</v>
      </c>
      <c r="F379" s="15">
        <v>500</v>
      </c>
      <c r="G379" s="47">
        <v>308</v>
      </c>
      <c r="H379" s="14" t="s">
        <v>8076</v>
      </c>
      <c r="I379" s="15">
        <v>40000</v>
      </c>
      <c r="J379" s="14" t="s">
        <v>4935</v>
      </c>
      <c r="K379" s="44" t="s">
        <v>9962</v>
      </c>
      <c r="L379" s="14" t="s">
        <v>11613</v>
      </c>
      <c r="M379" s="14"/>
    </row>
    <row r="380" spans="1:13" ht="47.25">
      <c r="A380" s="14">
        <v>377</v>
      </c>
      <c r="B380" s="14" t="s">
        <v>6200</v>
      </c>
      <c r="C380" s="14" t="s">
        <v>6201</v>
      </c>
      <c r="D380" s="14" t="s">
        <v>1187</v>
      </c>
      <c r="E380" s="14"/>
      <c r="F380" s="15">
        <v>460</v>
      </c>
      <c r="G380" s="47">
        <v>148</v>
      </c>
      <c r="H380" s="14" t="s">
        <v>8087</v>
      </c>
      <c r="I380" s="15">
        <v>28000</v>
      </c>
      <c r="J380" s="14" t="s">
        <v>1188</v>
      </c>
      <c r="K380" s="44" t="s">
        <v>9962</v>
      </c>
      <c r="L380" s="14" t="s">
        <v>11613</v>
      </c>
      <c r="M380" s="14"/>
    </row>
    <row r="381" spans="1:13" ht="47.25">
      <c r="A381" s="14">
        <v>378</v>
      </c>
      <c r="B381" s="14" t="s">
        <v>7746</v>
      </c>
      <c r="C381" s="14" t="s">
        <v>7747</v>
      </c>
      <c r="D381" s="14" t="s">
        <v>1187</v>
      </c>
      <c r="E381" s="14">
        <v>1</v>
      </c>
      <c r="F381" s="15">
        <v>480</v>
      </c>
      <c r="G381" s="47">
        <v>148</v>
      </c>
      <c r="H381" s="14" t="s">
        <v>8087</v>
      </c>
      <c r="I381" s="15">
        <v>28000</v>
      </c>
      <c r="J381" s="14" t="s">
        <v>4978</v>
      </c>
      <c r="K381" s="44" t="s">
        <v>9962</v>
      </c>
      <c r="L381" s="14" t="s">
        <v>11613</v>
      </c>
      <c r="M381" s="14"/>
    </row>
    <row r="382" spans="1:13" ht="63">
      <c r="A382" s="14">
        <v>379</v>
      </c>
      <c r="B382" s="14" t="s">
        <v>7748</v>
      </c>
      <c r="C382" s="14" t="s">
        <v>2813</v>
      </c>
      <c r="D382" s="14" t="s">
        <v>9193</v>
      </c>
      <c r="E382" s="14">
        <v>1</v>
      </c>
      <c r="F382" s="15">
        <v>1500</v>
      </c>
      <c r="G382" s="47"/>
      <c r="H382" s="14"/>
      <c r="I382" s="15">
        <v>0</v>
      </c>
      <c r="J382" s="14" t="s">
        <v>10037</v>
      </c>
      <c r="K382" s="44" t="s">
        <v>9962</v>
      </c>
      <c r="L382" s="14" t="s">
        <v>7749</v>
      </c>
      <c r="M382" s="14"/>
    </row>
    <row r="383" spans="1:13" ht="63">
      <c r="A383" s="14">
        <v>380</v>
      </c>
      <c r="B383" s="14" t="s">
        <v>7750</v>
      </c>
      <c r="C383" s="15" t="s">
        <v>12638</v>
      </c>
      <c r="D383" s="14" t="s">
        <v>6262</v>
      </c>
      <c r="E383" s="14">
        <v>1</v>
      </c>
      <c r="F383" s="15">
        <v>25500</v>
      </c>
      <c r="G383" s="47"/>
      <c r="H383" s="14"/>
      <c r="I383" s="15">
        <v>0</v>
      </c>
      <c r="J383" s="14" t="s">
        <v>10037</v>
      </c>
      <c r="K383" s="44" t="s">
        <v>9962</v>
      </c>
      <c r="L383" s="14" t="s">
        <v>7749</v>
      </c>
      <c r="M383" s="14"/>
    </row>
    <row r="384" spans="1:13">
      <c r="A384" s="14">
        <v>381</v>
      </c>
      <c r="B384" s="14" t="s">
        <v>12639</v>
      </c>
      <c r="C384" s="14" t="s">
        <v>2744</v>
      </c>
      <c r="D384" s="14" t="s">
        <v>1187</v>
      </c>
      <c r="E384" s="14">
        <v>1</v>
      </c>
      <c r="F384" s="15">
        <v>600</v>
      </c>
      <c r="G384" s="47">
        <v>120</v>
      </c>
      <c r="H384" s="14" t="s">
        <v>8076</v>
      </c>
      <c r="I384" s="15">
        <v>19000</v>
      </c>
      <c r="J384" s="14" t="s">
        <v>4935</v>
      </c>
      <c r="K384" s="44" t="s">
        <v>9962</v>
      </c>
      <c r="L384" s="14" t="s">
        <v>11613</v>
      </c>
      <c r="M384" s="14"/>
    </row>
    <row r="385" spans="1:13" ht="47.25">
      <c r="A385" s="14">
        <v>382</v>
      </c>
      <c r="B385" s="14" t="s">
        <v>12640</v>
      </c>
      <c r="C385" s="14" t="s">
        <v>12641</v>
      </c>
      <c r="D385" s="14" t="s">
        <v>1162</v>
      </c>
      <c r="E385" s="14">
        <v>1</v>
      </c>
      <c r="F385" s="15">
        <v>300</v>
      </c>
      <c r="G385" s="47">
        <v>476</v>
      </c>
      <c r="H385" s="14" t="s">
        <v>8076</v>
      </c>
      <c r="I385" s="15">
        <v>0</v>
      </c>
      <c r="J385" s="14" t="s">
        <v>4935</v>
      </c>
      <c r="K385" s="44" t="s">
        <v>9962</v>
      </c>
      <c r="L385" s="14" t="s">
        <v>3437</v>
      </c>
      <c r="M385" s="14"/>
    </row>
    <row r="386" spans="1:13" ht="47.25">
      <c r="A386" s="14">
        <v>383</v>
      </c>
      <c r="B386" s="14" t="s">
        <v>12642</v>
      </c>
      <c r="C386" s="14" t="s">
        <v>12641</v>
      </c>
      <c r="D386" s="14" t="s">
        <v>1162</v>
      </c>
      <c r="E386" s="14">
        <v>1</v>
      </c>
      <c r="F386" s="15">
        <v>300</v>
      </c>
      <c r="G386" s="47">
        <v>128</v>
      </c>
      <c r="H386" s="14" t="s">
        <v>8076</v>
      </c>
      <c r="I386" s="15">
        <v>0</v>
      </c>
      <c r="J386" s="14" t="s">
        <v>4935</v>
      </c>
      <c r="K386" s="44" t="s">
        <v>9962</v>
      </c>
      <c r="L386" s="14" t="s">
        <v>3437</v>
      </c>
      <c r="M386" s="14"/>
    </row>
    <row r="387" spans="1:13" ht="31.5">
      <c r="A387" s="14">
        <v>384</v>
      </c>
      <c r="B387" s="14" t="s">
        <v>12643</v>
      </c>
      <c r="C387" s="14" t="s">
        <v>2744</v>
      </c>
      <c r="D387" s="14" t="s">
        <v>1187</v>
      </c>
      <c r="E387" s="14" t="s">
        <v>8163</v>
      </c>
      <c r="F387" s="15">
        <v>1035</v>
      </c>
      <c r="G387" s="47">
        <v>164</v>
      </c>
      <c r="H387" s="14" t="s">
        <v>8076</v>
      </c>
      <c r="I387" s="15">
        <v>24000</v>
      </c>
      <c r="J387" s="14" t="s">
        <v>4935</v>
      </c>
      <c r="K387" s="44" t="s">
        <v>9962</v>
      </c>
      <c r="L387" s="14" t="s">
        <v>6275</v>
      </c>
      <c r="M387" s="14"/>
    </row>
    <row r="388" spans="1:13">
      <c r="A388" s="14">
        <v>385</v>
      </c>
      <c r="B388" s="14" t="s">
        <v>7628</v>
      </c>
      <c r="C388" s="14" t="s">
        <v>2744</v>
      </c>
      <c r="D388" s="14" t="s">
        <v>1187</v>
      </c>
      <c r="E388" s="14" t="s">
        <v>8163</v>
      </c>
      <c r="F388" s="15">
        <v>2035</v>
      </c>
      <c r="G388" s="47">
        <v>148</v>
      </c>
      <c r="H388" s="14" t="s">
        <v>8076</v>
      </c>
      <c r="I388" s="15">
        <v>19000</v>
      </c>
      <c r="J388" s="14" t="s">
        <v>4935</v>
      </c>
      <c r="K388" s="44" t="s">
        <v>9962</v>
      </c>
      <c r="L388" s="14" t="s">
        <v>6275</v>
      </c>
      <c r="M388" s="14"/>
    </row>
    <row r="389" spans="1:13" ht="63">
      <c r="A389" s="14">
        <v>386</v>
      </c>
      <c r="B389" s="14" t="s">
        <v>12644</v>
      </c>
      <c r="C389" s="14" t="s">
        <v>12645</v>
      </c>
      <c r="D389" s="14" t="s">
        <v>1187</v>
      </c>
      <c r="E389" s="14">
        <v>1</v>
      </c>
      <c r="F389" s="15">
        <v>600</v>
      </c>
      <c r="G389" s="47">
        <v>192</v>
      </c>
      <c r="H389" s="14" t="s">
        <v>8087</v>
      </c>
      <c r="I389" s="15">
        <v>34000</v>
      </c>
      <c r="J389" s="14" t="s">
        <v>4978</v>
      </c>
      <c r="K389" s="44" t="s">
        <v>9962</v>
      </c>
      <c r="L389" s="14" t="s">
        <v>11613</v>
      </c>
      <c r="M389" s="14"/>
    </row>
    <row r="390" spans="1:13" ht="47.25">
      <c r="A390" s="14">
        <v>387</v>
      </c>
      <c r="B390" s="14" t="s">
        <v>12039</v>
      </c>
      <c r="C390" s="14" t="s">
        <v>12040</v>
      </c>
      <c r="D390" s="14" t="s">
        <v>12041</v>
      </c>
      <c r="E390" s="14" t="s">
        <v>8163</v>
      </c>
      <c r="F390" s="15">
        <v>1000</v>
      </c>
      <c r="G390" s="47">
        <v>204</v>
      </c>
      <c r="H390" s="14" t="s">
        <v>8087</v>
      </c>
      <c r="I390" s="15">
        <v>0</v>
      </c>
      <c r="J390" s="14" t="s">
        <v>1193</v>
      </c>
      <c r="K390" s="44" t="s">
        <v>9962</v>
      </c>
      <c r="L390" s="14" t="s">
        <v>8331</v>
      </c>
      <c r="M390" s="14"/>
    </row>
    <row r="391" spans="1:13" ht="47.25">
      <c r="A391" s="14">
        <v>388</v>
      </c>
      <c r="B391" s="14" t="s">
        <v>12042</v>
      </c>
      <c r="C391" s="14" t="s">
        <v>12040</v>
      </c>
      <c r="D391" s="14" t="s">
        <v>12041</v>
      </c>
      <c r="E391" s="14" t="s">
        <v>8163</v>
      </c>
      <c r="F391" s="15">
        <v>1000</v>
      </c>
      <c r="G391" s="47">
        <v>404</v>
      </c>
      <c r="H391" s="14" t="s">
        <v>8087</v>
      </c>
      <c r="I391" s="15">
        <v>0</v>
      </c>
      <c r="J391" s="14" t="s">
        <v>1193</v>
      </c>
      <c r="K391" s="44" t="s">
        <v>9962</v>
      </c>
      <c r="L391" s="14" t="s">
        <v>8331</v>
      </c>
      <c r="M391" s="14"/>
    </row>
    <row r="392" spans="1:13" ht="47.25">
      <c r="A392" s="14">
        <v>389</v>
      </c>
      <c r="B392" s="14" t="s">
        <v>6806</v>
      </c>
      <c r="C392" s="14" t="s">
        <v>12040</v>
      </c>
      <c r="D392" s="14" t="s">
        <v>12041</v>
      </c>
      <c r="E392" s="14" t="s">
        <v>8163</v>
      </c>
      <c r="F392" s="15">
        <v>1000</v>
      </c>
      <c r="G392" s="47">
        <v>456</v>
      </c>
      <c r="H392" s="14" t="s">
        <v>8087</v>
      </c>
      <c r="I392" s="15">
        <v>0</v>
      </c>
      <c r="J392" s="14" t="s">
        <v>1193</v>
      </c>
      <c r="K392" s="44" t="s">
        <v>9962</v>
      </c>
      <c r="L392" s="14" t="s">
        <v>8331</v>
      </c>
      <c r="M392" s="14"/>
    </row>
    <row r="393" spans="1:13" ht="47.25">
      <c r="A393" s="14">
        <v>390</v>
      </c>
      <c r="B393" s="14" t="s">
        <v>8981</v>
      </c>
      <c r="C393" s="14" t="s">
        <v>12040</v>
      </c>
      <c r="D393" s="14" t="s">
        <v>12041</v>
      </c>
      <c r="E393" s="14" t="s">
        <v>8163</v>
      </c>
      <c r="F393" s="15">
        <v>1000</v>
      </c>
      <c r="G393" s="47">
        <v>468</v>
      </c>
      <c r="H393" s="14" t="s">
        <v>8087</v>
      </c>
      <c r="I393" s="15">
        <v>0</v>
      </c>
      <c r="J393" s="14" t="s">
        <v>1193</v>
      </c>
      <c r="K393" s="44" t="s">
        <v>9962</v>
      </c>
      <c r="L393" s="14" t="s">
        <v>8331</v>
      </c>
      <c r="M393" s="14"/>
    </row>
    <row r="394" spans="1:13" ht="47.25">
      <c r="A394" s="14">
        <v>391</v>
      </c>
      <c r="B394" s="14" t="s">
        <v>7898</v>
      </c>
      <c r="C394" s="14" t="s">
        <v>12040</v>
      </c>
      <c r="D394" s="14" t="s">
        <v>12041</v>
      </c>
      <c r="E394" s="14" t="s">
        <v>8163</v>
      </c>
      <c r="F394" s="15">
        <v>1000</v>
      </c>
      <c r="G394" s="47">
        <v>363</v>
      </c>
      <c r="H394" s="14" t="s">
        <v>8087</v>
      </c>
      <c r="I394" s="15">
        <v>0</v>
      </c>
      <c r="J394" s="14" t="s">
        <v>1193</v>
      </c>
      <c r="K394" s="44" t="s">
        <v>9962</v>
      </c>
      <c r="L394" s="14" t="s">
        <v>8331</v>
      </c>
      <c r="M394" s="14"/>
    </row>
    <row r="395" spans="1:13" ht="47.25">
      <c r="A395" s="14">
        <v>392</v>
      </c>
      <c r="B395" s="14" t="s">
        <v>7899</v>
      </c>
      <c r="C395" s="14" t="s">
        <v>12040</v>
      </c>
      <c r="D395" s="14" t="s">
        <v>12041</v>
      </c>
      <c r="E395" s="14" t="s">
        <v>8163</v>
      </c>
      <c r="F395" s="15">
        <v>1000</v>
      </c>
      <c r="G395" s="47">
        <v>392</v>
      </c>
      <c r="H395" s="14" t="s">
        <v>8087</v>
      </c>
      <c r="I395" s="15">
        <v>0</v>
      </c>
      <c r="J395" s="14" t="s">
        <v>1193</v>
      </c>
      <c r="K395" s="44" t="s">
        <v>9962</v>
      </c>
      <c r="L395" s="14" t="s">
        <v>11729</v>
      </c>
      <c r="M395" s="14"/>
    </row>
    <row r="396" spans="1:13" ht="47.25">
      <c r="A396" s="14">
        <v>393</v>
      </c>
      <c r="B396" s="14" t="s">
        <v>7900</v>
      </c>
      <c r="C396" s="14" t="s">
        <v>12040</v>
      </c>
      <c r="D396" s="14" t="s">
        <v>12041</v>
      </c>
      <c r="E396" s="14" t="s">
        <v>8163</v>
      </c>
      <c r="F396" s="15">
        <v>1000</v>
      </c>
      <c r="G396" s="47">
        <v>492</v>
      </c>
      <c r="H396" s="14" t="s">
        <v>8087</v>
      </c>
      <c r="I396" s="15">
        <v>0</v>
      </c>
      <c r="J396" s="14" t="s">
        <v>1193</v>
      </c>
      <c r="K396" s="44" t="s">
        <v>9962</v>
      </c>
      <c r="L396" s="14" t="s">
        <v>11729</v>
      </c>
      <c r="M396" s="14"/>
    </row>
    <row r="397" spans="1:13" ht="47.25">
      <c r="A397" s="14">
        <v>394</v>
      </c>
      <c r="B397" s="14" t="s">
        <v>7901</v>
      </c>
      <c r="C397" s="14" t="s">
        <v>12040</v>
      </c>
      <c r="D397" s="14" t="s">
        <v>12041</v>
      </c>
      <c r="E397" s="14" t="s">
        <v>8163</v>
      </c>
      <c r="F397" s="15">
        <v>1000</v>
      </c>
      <c r="G397" s="47">
        <v>576</v>
      </c>
      <c r="H397" s="14" t="s">
        <v>8087</v>
      </c>
      <c r="I397" s="15">
        <v>0</v>
      </c>
      <c r="J397" s="14" t="s">
        <v>1193</v>
      </c>
      <c r="K397" s="44" t="s">
        <v>9962</v>
      </c>
      <c r="L397" s="14" t="s">
        <v>11729</v>
      </c>
      <c r="M397" s="14"/>
    </row>
    <row r="398" spans="1:13" ht="47.25">
      <c r="A398" s="14">
        <v>395</v>
      </c>
      <c r="B398" s="14" t="s">
        <v>7902</v>
      </c>
      <c r="C398" s="14" t="s">
        <v>12040</v>
      </c>
      <c r="D398" s="14" t="s">
        <v>12041</v>
      </c>
      <c r="E398" s="14" t="s">
        <v>8163</v>
      </c>
      <c r="F398" s="15">
        <v>1000</v>
      </c>
      <c r="G398" s="14">
        <v>596</v>
      </c>
      <c r="H398" s="14" t="s">
        <v>8087</v>
      </c>
      <c r="I398" s="15">
        <v>0</v>
      </c>
      <c r="J398" s="14" t="s">
        <v>1193</v>
      </c>
      <c r="K398" s="44" t="s">
        <v>9962</v>
      </c>
      <c r="L398" s="14" t="s">
        <v>11729</v>
      </c>
      <c r="M398" s="14"/>
    </row>
    <row r="399" spans="1:13" ht="47.25">
      <c r="A399" s="14">
        <v>396</v>
      </c>
      <c r="B399" s="14" t="s">
        <v>7903</v>
      </c>
      <c r="C399" s="14" t="s">
        <v>7859</v>
      </c>
      <c r="D399" s="14" t="s">
        <v>1162</v>
      </c>
      <c r="E399" s="14">
        <v>1</v>
      </c>
      <c r="F399" s="15">
        <v>300</v>
      </c>
      <c r="G399" s="14">
        <v>80</v>
      </c>
      <c r="H399" s="14" t="s">
        <v>8076</v>
      </c>
      <c r="I399" s="15">
        <v>0</v>
      </c>
      <c r="J399" s="14" t="s">
        <v>12129</v>
      </c>
      <c r="K399" s="44" t="s">
        <v>9962</v>
      </c>
      <c r="L399" s="14" t="s">
        <v>12070</v>
      </c>
      <c r="M399" s="14" t="s">
        <v>7904</v>
      </c>
    </row>
    <row r="400" spans="1:13" ht="31.5">
      <c r="A400" s="14">
        <v>397</v>
      </c>
      <c r="B400" s="14" t="s">
        <v>7905</v>
      </c>
      <c r="C400" s="14" t="s">
        <v>12641</v>
      </c>
      <c r="D400" s="14" t="s">
        <v>1162</v>
      </c>
      <c r="E400" s="14">
        <v>1</v>
      </c>
      <c r="F400" s="15">
        <v>1500</v>
      </c>
      <c r="G400" s="14">
        <v>48</v>
      </c>
      <c r="H400" s="14" t="s">
        <v>8076</v>
      </c>
      <c r="I400" s="15">
        <v>0</v>
      </c>
      <c r="J400" s="14" t="s">
        <v>4935</v>
      </c>
      <c r="K400" s="44" t="s">
        <v>9962</v>
      </c>
      <c r="L400" s="14" t="s">
        <v>3437</v>
      </c>
      <c r="M400" s="14"/>
    </row>
    <row r="401" spans="1:13" ht="47.25">
      <c r="A401" s="14">
        <v>398</v>
      </c>
      <c r="B401" s="14" t="s">
        <v>7906</v>
      </c>
      <c r="C401" s="14" t="s">
        <v>2744</v>
      </c>
      <c r="D401" s="14" t="s">
        <v>1187</v>
      </c>
      <c r="E401" s="14">
        <v>1</v>
      </c>
      <c r="F401" s="15">
        <v>440</v>
      </c>
      <c r="G401" s="14">
        <v>40</v>
      </c>
      <c r="H401" s="14" t="s">
        <v>8076</v>
      </c>
      <c r="I401" s="15">
        <v>10000</v>
      </c>
      <c r="J401" s="14" t="s">
        <v>4935</v>
      </c>
      <c r="K401" s="44" t="s">
        <v>9962</v>
      </c>
      <c r="L401" s="14" t="s">
        <v>11613</v>
      </c>
      <c r="M401" s="14"/>
    </row>
    <row r="402" spans="1:13" ht="78.75">
      <c r="A402" s="14">
        <v>399</v>
      </c>
      <c r="B402" s="14" t="s">
        <v>7885</v>
      </c>
      <c r="C402" s="14" t="s">
        <v>4616</v>
      </c>
      <c r="D402" s="14" t="s">
        <v>1187</v>
      </c>
      <c r="E402" s="14" t="s">
        <v>8163</v>
      </c>
      <c r="F402" s="15">
        <v>1000</v>
      </c>
      <c r="G402" s="14">
        <v>168</v>
      </c>
      <c r="H402" s="14" t="s">
        <v>8076</v>
      </c>
      <c r="I402" s="15">
        <v>26000</v>
      </c>
      <c r="J402" s="14" t="s">
        <v>4935</v>
      </c>
      <c r="K402" s="44" t="s">
        <v>9962</v>
      </c>
      <c r="L402" s="14" t="s">
        <v>11613</v>
      </c>
      <c r="M402" s="14"/>
    </row>
    <row r="403" spans="1:13" ht="47.25">
      <c r="A403" s="14">
        <v>400</v>
      </c>
      <c r="B403" s="14" t="s">
        <v>5109</v>
      </c>
      <c r="C403" s="14" t="s">
        <v>5110</v>
      </c>
      <c r="D403" s="14" t="s">
        <v>1187</v>
      </c>
      <c r="E403" s="14">
        <v>1</v>
      </c>
      <c r="F403" s="15">
        <v>500</v>
      </c>
      <c r="G403" s="14">
        <v>84</v>
      </c>
      <c r="H403" s="14" t="s">
        <v>8076</v>
      </c>
      <c r="I403" s="15">
        <v>16000</v>
      </c>
      <c r="J403" s="14" t="s">
        <v>4935</v>
      </c>
      <c r="K403" s="44" t="s">
        <v>9962</v>
      </c>
      <c r="L403" s="14" t="s">
        <v>11613</v>
      </c>
      <c r="M403" s="14"/>
    </row>
    <row r="404" spans="1:13" ht="31.5">
      <c r="A404" s="14">
        <v>401</v>
      </c>
      <c r="B404" s="14" t="s">
        <v>5687</v>
      </c>
      <c r="C404" s="14" t="s">
        <v>6762</v>
      </c>
      <c r="D404" s="14" t="s">
        <v>1187</v>
      </c>
      <c r="E404" s="14" t="s">
        <v>8163</v>
      </c>
      <c r="F404" s="15">
        <v>670</v>
      </c>
      <c r="G404" s="14">
        <v>274</v>
      </c>
      <c r="H404" s="14" t="s">
        <v>8076</v>
      </c>
      <c r="I404" s="15">
        <v>38000</v>
      </c>
      <c r="J404" s="14" t="s">
        <v>4935</v>
      </c>
      <c r="K404" s="44" t="s">
        <v>9962</v>
      </c>
      <c r="L404" s="14" t="s">
        <v>11613</v>
      </c>
      <c r="M404" s="14"/>
    </row>
    <row r="405" spans="1:13" ht="31.5">
      <c r="A405" s="14">
        <v>402</v>
      </c>
      <c r="B405" s="14" t="s">
        <v>6763</v>
      </c>
      <c r="C405" s="14" t="s">
        <v>12641</v>
      </c>
      <c r="D405" s="14" t="s">
        <v>1162</v>
      </c>
      <c r="E405" s="14">
        <v>1</v>
      </c>
      <c r="F405" s="15">
        <v>1500</v>
      </c>
      <c r="G405" s="14">
        <v>128</v>
      </c>
      <c r="H405" s="14" t="s">
        <v>8076</v>
      </c>
      <c r="I405" s="15">
        <v>0</v>
      </c>
      <c r="J405" s="14" t="s">
        <v>4935</v>
      </c>
      <c r="K405" s="44" t="s">
        <v>9962</v>
      </c>
      <c r="L405" s="14" t="s">
        <v>3437</v>
      </c>
      <c r="M405" s="14"/>
    </row>
    <row r="406" spans="1:13" ht="31.5">
      <c r="A406" s="14">
        <v>403</v>
      </c>
      <c r="B406" s="14" t="s">
        <v>7845</v>
      </c>
      <c r="C406" s="14" t="s">
        <v>2744</v>
      </c>
      <c r="D406" s="14" t="s">
        <v>1187</v>
      </c>
      <c r="E406" s="14">
        <v>1</v>
      </c>
      <c r="F406" s="15">
        <v>530</v>
      </c>
      <c r="G406" s="14">
        <v>324</v>
      </c>
      <c r="H406" s="14" t="s">
        <v>8087</v>
      </c>
      <c r="I406" s="15">
        <v>47000</v>
      </c>
      <c r="J406" s="14" t="s">
        <v>4935</v>
      </c>
      <c r="K406" s="44" t="s">
        <v>9962</v>
      </c>
      <c r="L406" s="14" t="s">
        <v>11613</v>
      </c>
      <c r="M406" s="14"/>
    </row>
    <row r="407" spans="1:13" ht="31.5">
      <c r="A407" s="14">
        <v>404</v>
      </c>
      <c r="B407" s="14" t="s">
        <v>7846</v>
      </c>
      <c r="C407" s="14" t="s">
        <v>7847</v>
      </c>
      <c r="D407" s="14" t="s">
        <v>9193</v>
      </c>
      <c r="E407" s="14">
        <v>1</v>
      </c>
      <c r="F407" s="15">
        <v>1000</v>
      </c>
      <c r="G407" s="14">
        <v>536</v>
      </c>
      <c r="H407" s="14" t="s">
        <v>8087</v>
      </c>
      <c r="I407" s="15">
        <v>0</v>
      </c>
      <c r="J407" s="14" t="s">
        <v>1193</v>
      </c>
      <c r="K407" s="44" t="s">
        <v>9962</v>
      </c>
      <c r="L407" s="14" t="s">
        <v>10875</v>
      </c>
      <c r="M407" s="14"/>
    </row>
    <row r="408" spans="1:13" ht="47.25">
      <c r="A408" s="14">
        <v>405</v>
      </c>
      <c r="B408" s="14" t="s">
        <v>7848</v>
      </c>
      <c r="C408" s="14" t="s">
        <v>7849</v>
      </c>
      <c r="D408" s="14" t="s">
        <v>1162</v>
      </c>
      <c r="E408" s="14">
        <v>1</v>
      </c>
      <c r="F408" s="15">
        <v>300</v>
      </c>
      <c r="G408" s="14">
        <v>660</v>
      </c>
      <c r="H408" s="14" t="s">
        <v>1228</v>
      </c>
      <c r="I408" s="15">
        <v>0</v>
      </c>
      <c r="J408" s="14" t="s">
        <v>60</v>
      </c>
      <c r="K408" s="44" t="s">
        <v>9962</v>
      </c>
      <c r="L408" s="14" t="s">
        <v>8924</v>
      </c>
      <c r="M408" s="14"/>
    </row>
    <row r="409" spans="1:13" ht="47.25">
      <c r="A409" s="14">
        <v>406</v>
      </c>
      <c r="B409" s="14" t="s">
        <v>6242</v>
      </c>
      <c r="C409" s="14" t="s">
        <v>2744</v>
      </c>
      <c r="D409" s="14" t="s">
        <v>1187</v>
      </c>
      <c r="E409" s="14" t="s">
        <v>8163</v>
      </c>
      <c r="F409" s="15">
        <v>2035</v>
      </c>
      <c r="G409" s="14">
        <v>184</v>
      </c>
      <c r="H409" s="14" t="s">
        <v>8076</v>
      </c>
      <c r="I409" s="15">
        <v>30000</v>
      </c>
      <c r="J409" s="14" t="s">
        <v>4935</v>
      </c>
      <c r="K409" s="44" t="s">
        <v>9962</v>
      </c>
      <c r="L409" s="14" t="s">
        <v>12070</v>
      </c>
      <c r="M409" s="14" t="s">
        <v>8925</v>
      </c>
    </row>
    <row r="410" spans="1:13" ht="47.25">
      <c r="A410" s="14">
        <v>407</v>
      </c>
      <c r="B410" s="14" t="s">
        <v>3388</v>
      </c>
      <c r="C410" s="14" t="s">
        <v>3389</v>
      </c>
      <c r="D410" s="14" t="s">
        <v>1187</v>
      </c>
      <c r="E410" s="14">
        <v>1</v>
      </c>
      <c r="F410" s="15">
        <v>470</v>
      </c>
      <c r="G410" s="14">
        <v>388</v>
      </c>
      <c r="H410" s="14" t="s">
        <v>8087</v>
      </c>
      <c r="I410" s="15">
        <v>63000</v>
      </c>
      <c r="J410" s="14" t="s">
        <v>1188</v>
      </c>
      <c r="K410" s="44" t="s">
        <v>9962</v>
      </c>
      <c r="L410" s="14" t="s">
        <v>11613</v>
      </c>
      <c r="M410" s="14"/>
    </row>
    <row r="411" spans="1:13" ht="63">
      <c r="A411" s="14">
        <v>408</v>
      </c>
      <c r="B411" s="14" t="s">
        <v>3390</v>
      </c>
      <c r="C411" s="14" t="s">
        <v>3391</v>
      </c>
      <c r="D411" s="14" t="s">
        <v>1187</v>
      </c>
      <c r="E411" s="14">
        <v>1</v>
      </c>
      <c r="F411" s="15">
        <v>650</v>
      </c>
      <c r="G411" s="14">
        <v>544</v>
      </c>
      <c r="H411" s="14" t="s">
        <v>8087</v>
      </c>
      <c r="I411" s="15">
        <v>85000</v>
      </c>
      <c r="J411" s="14" t="s">
        <v>1188</v>
      </c>
      <c r="K411" s="44" t="s">
        <v>9962</v>
      </c>
      <c r="L411" s="14" t="s">
        <v>8331</v>
      </c>
      <c r="M411" s="14"/>
    </row>
    <row r="412" spans="1:13" ht="31.5">
      <c r="A412" s="14">
        <v>409</v>
      </c>
      <c r="B412" s="14" t="s">
        <v>12831</v>
      </c>
      <c r="C412" s="14" t="s">
        <v>10533</v>
      </c>
      <c r="D412" s="14" t="s">
        <v>1187</v>
      </c>
      <c r="E412" s="14" t="s">
        <v>11568</v>
      </c>
      <c r="F412" s="15">
        <v>3000</v>
      </c>
      <c r="G412" s="14">
        <v>368</v>
      </c>
      <c r="H412" s="14" t="s">
        <v>8087</v>
      </c>
      <c r="I412" s="15">
        <v>50000</v>
      </c>
      <c r="J412" s="14" t="s">
        <v>1188</v>
      </c>
      <c r="K412" s="44" t="s">
        <v>9962</v>
      </c>
      <c r="L412" s="14" t="s">
        <v>11191</v>
      </c>
      <c r="M412" s="14"/>
    </row>
    <row r="413" spans="1:13" ht="47.25">
      <c r="A413" s="14">
        <v>410</v>
      </c>
      <c r="B413" s="14" t="s">
        <v>10135</v>
      </c>
      <c r="C413" s="14" t="s">
        <v>10136</v>
      </c>
      <c r="D413" s="14" t="s">
        <v>1162</v>
      </c>
      <c r="E413" s="14">
        <v>1</v>
      </c>
      <c r="F413" s="15">
        <v>350</v>
      </c>
      <c r="G413" s="14">
        <v>220</v>
      </c>
      <c r="H413" s="14" t="s">
        <v>8087</v>
      </c>
      <c r="I413" s="15">
        <v>0</v>
      </c>
      <c r="J413" s="14" t="s">
        <v>60</v>
      </c>
      <c r="K413" s="44" t="s">
        <v>9962</v>
      </c>
      <c r="L413" s="14" t="s">
        <v>6275</v>
      </c>
      <c r="M413" s="14"/>
    </row>
    <row r="414" spans="1:13" ht="47.25">
      <c r="A414" s="14">
        <v>411</v>
      </c>
      <c r="B414" s="14" t="s">
        <v>10137</v>
      </c>
      <c r="C414" s="14" t="s">
        <v>10138</v>
      </c>
      <c r="D414" s="14" t="s">
        <v>9193</v>
      </c>
      <c r="E414" s="14">
        <v>1</v>
      </c>
      <c r="F414" s="15">
        <v>1000</v>
      </c>
      <c r="G414" s="14">
        <v>228</v>
      </c>
      <c r="H414" s="14" t="s">
        <v>8087</v>
      </c>
      <c r="I414" s="15">
        <v>0</v>
      </c>
      <c r="J414" s="14" t="s">
        <v>1188</v>
      </c>
      <c r="K414" s="44" t="s">
        <v>9962</v>
      </c>
      <c r="L414" s="14" t="s">
        <v>73</v>
      </c>
      <c r="M414" s="14"/>
    </row>
    <row r="415" spans="1:13" ht="31.5">
      <c r="A415" s="14">
        <v>412</v>
      </c>
      <c r="B415" s="14" t="s">
        <v>10139</v>
      </c>
      <c r="C415" s="14" t="s">
        <v>12063</v>
      </c>
      <c r="D415" s="14" t="s">
        <v>4473</v>
      </c>
      <c r="E415" s="14">
        <v>1</v>
      </c>
      <c r="F415" s="15">
        <v>1000</v>
      </c>
      <c r="G415" s="14">
        <v>276</v>
      </c>
      <c r="H415" s="14" t="s">
        <v>8087</v>
      </c>
      <c r="I415" s="15">
        <v>0</v>
      </c>
      <c r="J415" s="14" t="s">
        <v>60</v>
      </c>
      <c r="K415" s="44" t="s">
        <v>9962</v>
      </c>
      <c r="L415" s="14" t="s">
        <v>11810</v>
      </c>
      <c r="M415" s="14"/>
    </row>
    <row r="416" spans="1:13" ht="47.25">
      <c r="A416" s="14">
        <v>413</v>
      </c>
      <c r="B416" s="14" t="s">
        <v>10140</v>
      </c>
      <c r="C416" s="14" t="s">
        <v>11740</v>
      </c>
      <c r="D416" s="14" t="s">
        <v>1187</v>
      </c>
      <c r="E416" s="14">
        <v>1</v>
      </c>
      <c r="F416" s="15">
        <v>530</v>
      </c>
      <c r="G416" s="14">
        <v>444</v>
      </c>
      <c r="H416" s="14" t="s">
        <v>8087</v>
      </c>
      <c r="I416" s="15">
        <v>77000</v>
      </c>
      <c r="J416" s="14" t="s">
        <v>4978</v>
      </c>
      <c r="K416" s="44" t="s">
        <v>9962</v>
      </c>
      <c r="L416" s="14" t="s">
        <v>11613</v>
      </c>
      <c r="M416" s="14"/>
    </row>
    <row r="417" spans="1:13" ht="31.5">
      <c r="A417" s="14">
        <v>414</v>
      </c>
      <c r="B417" s="14" t="s">
        <v>11741</v>
      </c>
      <c r="C417" s="14" t="s">
        <v>11742</v>
      </c>
      <c r="D417" s="14" t="s">
        <v>1187</v>
      </c>
      <c r="E417" s="14">
        <v>1</v>
      </c>
      <c r="F417" s="15">
        <v>1230</v>
      </c>
      <c r="G417" s="14">
        <v>448</v>
      </c>
      <c r="H417" s="14" t="s">
        <v>8087</v>
      </c>
      <c r="I417" s="15">
        <v>144000</v>
      </c>
      <c r="J417" s="14" t="s">
        <v>12129</v>
      </c>
      <c r="K417" s="44" t="s">
        <v>9962</v>
      </c>
      <c r="L417" s="14" t="s">
        <v>6094</v>
      </c>
      <c r="M417" s="14"/>
    </row>
    <row r="418" spans="1:13" ht="63">
      <c r="A418" s="14">
        <v>415</v>
      </c>
      <c r="B418" s="14" t="s">
        <v>11213</v>
      </c>
      <c r="C418" s="14" t="s">
        <v>11214</v>
      </c>
      <c r="D418" s="14" t="s">
        <v>9193</v>
      </c>
      <c r="E418" s="14">
        <v>1</v>
      </c>
      <c r="F418" s="15">
        <v>1000</v>
      </c>
      <c r="G418" s="14">
        <v>340</v>
      </c>
      <c r="H418" s="14" t="s">
        <v>2161</v>
      </c>
      <c r="I418" s="15">
        <v>0</v>
      </c>
      <c r="J418" s="14" t="s">
        <v>70</v>
      </c>
      <c r="K418" s="44" t="s">
        <v>9962</v>
      </c>
      <c r="L418" s="14" t="s">
        <v>11729</v>
      </c>
      <c r="M418" s="14"/>
    </row>
    <row r="419" spans="1:13" ht="31.5">
      <c r="A419" s="14">
        <v>416</v>
      </c>
      <c r="B419" s="14" t="s">
        <v>11215</v>
      </c>
      <c r="C419" s="14" t="s">
        <v>11216</v>
      </c>
      <c r="D419" s="14" t="s">
        <v>9193</v>
      </c>
      <c r="E419" s="14">
        <v>1</v>
      </c>
      <c r="F419" s="15">
        <v>1000</v>
      </c>
      <c r="G419" s="14">
        <v>632</v>
      </c>
      <c r="H419" s="14" t="s">
        <v>2161</v>
      </c>
      <c r="I419" s="15">
        <v>0</v>
      </c>
      <c r="J419" s="14" t="s">
        <v>1188</v>
      </c>
      <c r="K419" s="44" t="s">
        <v>9962</v>
      </c>
      <c r="L419" s="14" t="s">
        <v>73</v>
      </c>
      <c r="M419" s="14"/>
    </row>
    <row r="420" spans="1:13" ht="47.25">
      <c r="A420" s="14">
        <v>417</v>
      </c>
      <c r="B420" s="14" t="s">
        <v>11217</v>
      </c>
      <c r="C420" s="14" t="s">
        <v>11218</v>
      </c>
      <c r="D420" s="14" t="s">
        <v>1421</v>
      </c>
      <c r="E420" s="14">
        <v>1</v>
      </c>
      <c r="F420" s="15">
        <v>1500</v>
      </c>
      <c r="G420" s="14">
        <v>340</v>
      </c>
      <c r="H420" s="14" t="s">
        <v>11219</v>
      </c>
      <c r="I420" s="15">
        <v>0</v>
      </c>
      <c r="J420" s="14" t="s">
        <v>70</v>
      </c>
      <c r="K420" s="44" t="s">
        <v>9962</v>
      </c>
      <c r="L420" s="14" t="s">
        <v>8890</v>
      </c>
      <c r="M420" s="14"/>
    </row>
    <row r="421" spans="1:13" ht="31.5">
      <c r="A421" s="14">
        <v>418</v>
      </c>
      <c r="B421" s="14" t="s">
        <v>5131</v>
      </c>
      <c r="C421" s="14" t="s">
        <v>10533</v>
      </c>
      <c r="D421" s="14" t="s">
        <v>1187</v>
      </c>
      <c r="E421" s="14" t="s">
        <v>11568</v>
      </c>
      <c r="F421" s="15">
        <v>4000</v>
      </c>
      <c r="G421" s="14">
        <v>212</v>
      </c>
      <c r="H421" s="14" t="s">
        <v>8076</v>
      </c>
      <c r="I421" s="15">
        <v>27000</v>
      </c>
      <c r="J421" s="14" t="s">
        <v>1188</v>
      </c>
      <c r="K421" s="44" t="s">
        <v>9962</v>
      </c>
      <c r="L421" s="14" t="s">
        <v>7823</v>
      </c>
      <c r="M421" s="14" t="s">
        <v>11220</v>
      </c>
    </row>
    <row r="422" spans="1:13">
      <c r="A422" s="14">
        <v>419</v>
      </c>
      <c r="B422" s="14" t="s">
        <v>11221</v>
      </c>
      <c r="C422" s="14"/>
      <c r="D422" s="14" t="s">
        <v>1187</v>
      </c>
      <c r="E422" s="14" t="s">
        <v>8163</v>
      </c>
      <c r="F422" s="15">
        <v>1535</v>
      </c>
      <c r="G422" s="14">
        <v>72</v>
      </c>
      <c r="H422" s="14" t="s">
        <v>3449</v>
      </c>
      <c r="I422" s="15">
        <v>7000</v>
      </c>
      <c r="J422" s="14" t="s">
        <v>4978</v>
      </c>
      <c r="K422" s="44" t="s">
        <v>9962</v>
      </c>
      <c r="L422" s="14" t="s">
        <v>5129</v>
      </c>
      <c r="M422" s="14"/>
    </row>
    <row r="423" spans="1:13" ht="31.5">
      <c r="A423" s="14">
        <v>420</v>
      </c>
      <c r="B423" s="14" t="s">
        <v>11966</v>
      </c>
      <c r="C423" s="14" t="s">
        <v>10533</v>
      </c>
      <c r="D423" s="14" t="s">
        <v>1187</v>
      </c>
      <c r="E423" s="14" t="s">
        <v>11568</v>
      </c>
      <c r="F423" s="15">
        <v>2000</v>
      </c>
      <c r="G423" s="14">
        <v>288</v>
      </c>
      <c r="H423" s="14" t="s">
        <v>8076</v>
      </c>
      <c r="I423" s="15">
        <v>40000</v>
      </c>
      <c r="J423" s="14" t="s">
        <v>1188</v>
      </c>
      <c r="K423" s="44" t="s">
        <v>9962</v>
      </c>
      <c r="L423" s="14" t="s">
        <v>7823</v>
      </c>
      <c r="M423" s="14"/>
    </row>
    <row r="424" spans="1:13" ht="31.5">
      <c r="A424" s="14">
        <v>421</v>
      </c>
      <c r="B424" s="14" t="s">
        <v>10777</v>
      </c>
      <c r="C424" s="14" t="s">
        <v>2744</v>
      </c>
      <c r="D424" s="14" t="s">
        <v>1187</v>
      </c>
      <c r="E424" s="14" t="s">
        <v>11568</v>
      </c>
      <c r="F424" s="15">
        <v>2000</v>
      </c>
      <c r="G424" s="14">
        <v>387</v>
      </c>
      <c r="H424" s="14" t="s">
        <v>8076</v>
      </c>
      <c r="I424" s="15">
        <v>45000</v>
      </c>
      <c r="J424" s="14" t="s">
        <v>4935</v>
      </c>
      <c r="K424" s="44" t="s">
        <v>9962</v>
      </c>
      <c r="L424" s="14" t="s">
        <v>7823</v>
      </c>
      <c r="M424" s="14"/>
    </row>
    <row r="425" spans="1:13" ht="31.5">
      <c r="A425" s="14">
        <v>422</v>
      </c>
      <c r="B425" s="14" t="s">
        <v>11222</v>
      </c>
      <c r="C425" s="14" t="s">
        <v>6671</v>
      </c>
      <c r="D425" s="14" t="s">
        <v>1187</v>
      </c>
      <c r="E425" s="14">
        <v>1</v>
      </c>
      <c r="F425" s="15">
        <v>500</v>
      </c>
      <c r="G425" s="14">
        <v>416</v>
      </c>
      <c r="H425" s="14" t="s">
        <v>8087</v>
      </c>
      <c r="I425" s="15">
        <v>67000</v>
      </c>
      <c r="J425" s="14" t="s">
        <v>1188</v>
      </c>
      <c r="K425" s="44" t="s">
        <v>9962</v>
      </c>
      <c r="L425" s="14" t="s">
        <v>11613</v>
      </c>
      <c r="M425" s="14"/>
    </row>
    <row r="426" spans="1:13" ht="47.25">
      <c r="A426" s="14">
        <v>423</v>
      </c>
      <c r="B426" s="14" t="s">
        <v>11223</v>
      </c>
      <c r="C426" s="14" t="s">
        <v>11224</v>
      </c>
      <c r="D426" s="14" t="s">
        <v>1187</v>
      </c>
      <c r="E426" s="14">
        <v>1</v>
      </c>
      <c r="F426" s="15">
        <v>480</v>
      </c>
      <c r="G426" s="14">
        <v>280</v>
      </c>
      <c r="H426" s="14" t="s">
        <v>8087</v>
      </c>
      <c r="I426" s="15">
        <v>47000</v>
      </c>
      <c r="J426" s="14" t="s">
        <v>1188</v>
      </c>
      <c r="K426" s="44" t="s">
        <v>9962</v>
      </c>
      <c r="L426" s="14" t="s">
        <v>11613</v>
      </c>
      <c r="M426" s="14"/>
    </row>
    <row r="427" spans="1:13" ht="47.25">
      <c r="A427" s="14">
        <v>424</v>
      </c>
      <c r="B427" s="14" t="s">
        <v>11225</v>
      </c>
      <c r="C427" s="14" t="s">
        <v>11226</v>
      </c>
      <c r="D427" s="14" t="s">
        <v>1187</v>
      </c>
      <c r="E427" s="14">
        <v>1</v>
      </c>
      <c r="F427" s="15">
        <v>570</v>
      </c>
      <c r="G427" s="14">
        <v>720</v>
      </c>
      <c r="H427" s="14" t="s">
        <v>8087</v>
      </c>
      <c r="I427" s="15">
        <v>110000</v>
      </c>
      <c r="J427" s="14" t="s">
        <v>1193</v>
      </c>
      <c r="K427" s="44" t="s">
        <v>9962</v>
      </c>
      <c r="L427" s="14" t="s">
        <v>11613</v>
      </c>
      <c r="M427" s="14"/>
    </row>
    <row r="428" spans="1:13" ht="31.5">
      <c r="A428" s="14">
        <v>425</v>
      </c>
      <c r="B428" s="14" t="s">
        <v>11227</v>
      </c>
      <c r="C428" s="14" t="s">
        <v>7234</v>
      </c>
      <c r="D428" s="14" t="s">
        <v>4473</v>
      </c>
      <c r="E428" s="14">
        <v>1</v>
      </c>
      <c r="F428" s="15">
        <v>1000</v>
      </c>
      <c r="G428" s="14">
        <v>503</v>
      </c>
      <c r="H428" s="14" t="s">
        <v>8087</v>
      </c>
      <c r="I428" s="15">
        <v>0</v>
      </c>
      <c r="J428" s="14" t="s">
        <v>1188</v>
      </c>
      <c r="K428" s="44" t="s">
        <v>9962</v>
      </c>
      <c r="L428" s="14" t="s">
        <v>11810</v>
      </c>
      <c r="M428" s="14"/>
    </row>
    <row r="429" spans="1:13" ht="31.5">
      <c r="A429" s="14">
        <v>426</v>
      </c>
      <c r="B429" s="14" t="s">
        <v>11739</v>
      </c>
      <c r="C429" s="14" t="s">
        <v>12489</v>
      </c>
      <c r="D429" s="14" t="s">
        <v>1187</v>
      </c>
      <c r="E429" s="14">
        <v>1</v>
      </c>
      <c r="F429" s="15">
        <v>400</v>
      </c>
      <c r="G429" s="14">
        <v>356</v>
      </c>
      <c r="H429" s="14" t="s">
        <v>2161</v>
      </c>
      <c r="I429" s="15">
        <v>77000</v>
      </c>
      <c r="J429" s="14" t="s">
        <v>4978</v>
      </c>
      <c r="K429" s="44" t="s">
        <v>9962</v>
      </c>
      <c r="L429" s="14" t="s">
        <v>8331</v>
      </c>
      <c r="M429" s="14"/>
    </row>
    <row r="430" spans="1:13" ht="47.25">
      <c r="A430" s="14">
        <v>427</v>
      </c>
      <c r="B430" s="14" t="s">
        <v>10400</v>
      </c>
      <c r="C430" s="14" t="s">
        <v>10401</v>
      </c>
      <c r="D430" s="14" t="s">
        <v>1162</v>
      </c>
      <c r="E430" s="14">
        <v>1</v>
      </c>
      <c r="F430" s="15">
        <v>900</v>
      </c>
      <c r="G430" s="14">
        <v>464</v>
      </c>
      <c r="H430" s="14" t="s">
        <v>2161</v>
      </c>
      <c r="I430" s="15">
        <v>0</v>
      </c>
      <c r="J430" s="14" t="s">
        <v>4935</v>
      </c>
      <c r="K430" s="44" t="s">
        <v>9962</v>
      </c>
      <c r="L430" s="14" t="s">
        <v>8331</v>
      </c>
      <c r="M430" s="14"/>
    </row>
    <row r="431" spans="1:13" ht="47.25">
      <c r="A431" s="14">
        <v>428</v>
      </c>
      <c r="B431" s="14" t="s">
        <v>10402</v>
      </c>
      <c r="C431" s="14"/>
      <c r="D431" s="14" t="s">
        <v>4473</v>
      </c>
      <c r="E431" s="14">
        <v>1</v>
      </c>
      <c r="F431" s="15">
        <v>2400</v>
      </c>
      <c r="G431" s="14">
        <v>752</v>
      </c>
      <c r="H431" s="14" t="s">
        <v>2161</v>
      </c>
      <c r="I431" s="15">
        <v>0</v>
      </c>
      <c r="J431" s="14" t="s">
        <v>1193</v>
      </c>
      <c r="K431" s="44" t="s">
        <v>9962</v>
      </c>
      <c r="L431" s="14" t="s">
        <v>12070</v>
      </c>
      <c r="M431" s="14"/>
    </row>
    <row r="432" spans="1:13" ht="31.5">
      <c r="A432" s="14">
        <v>429</v>
      </c>
      <c r="B432" s="14" t="s">
        <v>10403</v>
      </c>
      <c r="C432" s="14"/>
      <c r="D432" s="14" t="s">
        <v>4473</v>
      </c>
      <c r="E432" s="14">
        <v>1</v>
      </c>
      <c r="F432" s="15">
        <v>1000</v>
      </c>
      <c r="G432" s="14">
        <v>1068</v>
      </c>
      <c r="H432" s="14" t="s">
        <v>2161</v>
      </c>
      <c r="I432" s="15">
        <v>0</v>
      </c>
      <c r="J432" s="14" t="s">
        <v>60</v>
      </c>
      <c r="K432" s="44" t="s">
        <v>9962</v>
      </c>
      <c r="L432" s="14" t="s">
        <v>8331</v>
      </c>
      <c r="M432" s="14" t="s">
        <v>10404</v>
      </c>
    </row>
    <row r="433" spans="1:14" ht="47.25">
      <c r="A433" s="14">
        <v>430</v>
      </c>
      <c r="B433" s="14" t="s">
        <v>9329</v>
      </c>
      <c r="C433" s="14" t="s">
        <v>9330</v>
      </c>
      <c r="D433" s="14" t="s">
        <v>1162</v>
      </c>
      <c r="E433" s="14">
        <v>1</v>
      </c>
      <c r="F433" s="15">
        <v>1500</v>
      </c>
      <c r="G433" s="14">
        <v>288</v>
      </c>
      <c r="H433" s="14" t="s">
        <v>8087</v>
      </c>
      <c r="I433" s="15">
        <v>0</v>
      </c>
      <c r="J433" s="14" t="s">
        <v>12454</v>
      </c>
      <c r="K433" s="44" t="s">
        <v>9962</v>
      </c>
      <c r="L433" s="14" t="s">
        <v>8331</v>
      </c>
      <c r="M433" s="14" t="s">
        <v>9331</v>
      </c>
    </row>
    <row r="434" spans="1:14" ht="47.25">
      <c r="A434" s="14">
        <v>431</v>
      </c>
      <c r="B434" s="14" t="s">
        <v>9332</v>
      </c>
      <c r="C434" s="14" t="s">
        <v>9333</v>
      </c>
      <c r="D434" s="14" t="s">
        <v>1187</v>
      </c>
      <c r="E434" s="14">
        <v>1</v>
      </c>
      <c r="F434" s="15">
        <v>730</v>
      </c>
      <c r="G434" s="14">
        <v>304</v>
      </c>
      <c r="H434" s="14" t="s">
        <v>8087</v>
      </c>
      <c r="I434" s="15">
        <v>61000</v>
      </c>
      <c r="J434" s="14" t="s">
        <v>70</v>
      </c>
      <c r="K434" s="44" t="s">
        <v>9962</v>
      </c>
      <c r="L434" s="14" t="s">
        <v>5129</v>
      </c>
      <c r="M434" s="14"/>
    </row>
    <row r="435" spans="1:14" ht="47.25">
      <c r="A435" s="14">
        <v>432</v>
      </c>
      <c r="B435" s="14" t="s">
        <v>9334</v>
      </c>
      <c r="C435" s="14" t="s">
        <v>9335</v>
      </c>
      <c r="D435" s="14" t="s">
        <v>1162</v>
      </c>
      <c r="E435" s="14">
        <v>1</v>
      </c>
      <c r="F435" s="15">
        <v>325</v>
      </c>
      <c r="G435" s="14">
        <v>340</v>
      </c>
      <c r="H435" s="14" t="s">
        <v>8087</v>
      </c>
      <c r="I435" s="15">
        <v>0</v>
      </c>
      <c r="J435" s="14" t="s">
        <v>60</v>
      </c>
      <c r="K435" s="44" t="s">
        <v>9962</v>
      </c>
      <c r="L435" s="14" t="s">
        <v>8924</v>
      </c>
      <c r="M435" s="14"/>
    </row>
    <row r="436" spans="1:14" ht="47.25">
      <c r="A436" s="14">
        <v>433</v>
      </c>
      <c r="B436" s="14" t="s">
        <v>9336</v>
      </c>
      <c r="C436" s="14" t="s">
        <v>11192</v>
      </c>
      <c r="D436" s="14" t="s">
        <v>1187</v>
      </c>
      <c r="E436" s="14" t="s">
        <v>8163</v>
      </c>
      <c r="F436" s="15">
        <v>1035</v>
      </c>
      <c r="G436" s="14">
        <v>848</v>
      </c>
      <c r="H436" s="14" t="s">
        <v>1228</v>
      </c>
      <c r="I436" s="15">
        <v>139000</v>
      </c>
      <c r="J436" s="14" t="s">
        <v>12129</v>
      </c>
      <c r="K436" s="44" t="s">
        <v>9962</v>
      </c>
      <c r="L436" s="14" t="s">
        <v>12070</v>
      </c>
      <c r="M436" s="14"/>
    </row>
    <row r="437" spans="1:14" ht="47.25">
      <c r="A437" s="14">
        <v>434</v>
      </c>
      <c r="B437" s="14" t="s">
        <v>9337</v>
      </c>
      <c r="C437" s="14" t="s">
        <v>10552</v>
      </c>
      <c r="D437" s="14" t="s">
        <v>1162</v>
      </c>
      <c r="E437" s="14">
        <v>1</v>
      </c>
      <c r="F437" s="15">
        <v>800</v>
      </c>
      <c r="G437" s="14">
        <v>282</v>
      </c>
      <c r="H437" s="14" t="s">
        <v>2161</v>
      </c>
      <c r="I437" s="15">
        <v>0</v>
      </c>
      <c r="J437" s="14" t="s">
        <v>4935</v>
      </c>
      <c r="K437" s="44" t="s">
        <v>9962</v>
      </c>
      <c r="L437" s="14" t="s">
        <v>8331</v>
      </c>
      <c r="M437" s="14"/>
    </row>
    <row r="438" spans="1:14" ht="126">
      <c r="A438" s="14">
        <v>435</v>
      </c>
      <c r="B438" s="14" t="s">
        <v>9338</v>
      </c>
      <c r="C438" s="14" t="s">
        <v>9339</v>
      </c>
      <c r="D438" s="14" t="s">
        <v>1187</v>
      </c>
      <c r="E438" s="14" t="s">
        <v>8163</v>
      </c>
      <c r="F438" s="15">
        <v>1035</v>
      </c>
      <c r="G438" s="14">
        <v>960</v>
      </c>
      <c r="H438" s="14" t="s">
        <v>2161</v>
      </c>
      <c r="I438" s="15">
        <v>193000</v>
      </c>
      <c r="J438" s="14" t="s">
        <v>4935</v>
      </c>
      <c r="K438" s="44" t="s">
        <v>9962</v>
      </c>
      <c r="L438" s="14" t="s">
        <v>11191</v>
      </c>
      <c r="M438" s="14"/>
    </row>
    <row r="439" spans="1:14" ht="31.5">
      <c r="A439" s="14">
        <v>436</v>
      </c>
      <c r="B439" s="14" t="s">
        <v>9340</v>
      </c>
      <c r="C439" s="14" t="s">
        <v>9341</v>
      </c>
      <c r="D439" s="14" t="s">
        <v>1162</v>
      </c>
      <c r="E439" s="14">
        <v>1</v>
      </c>
      <c r="F439" s="15">
        <v>5000</v>
      </c>
      <c r="G439" s="14">
        <v>631</v>
      </c>
      <c r="H439" s="14" t="s">
        <v>3703</v>
      </c>
      <c r="I439" s="15">
        <v>0</v>
      </c>
      <c r="J439" s="14" t="s">
        <v>4978</v>
      </c>
      <c r="K439" s="44" t="s">
        <v>9962</v>
      </c>
      <c r="L439" s="14" t="s">
        <v>11729</v>
      </c>
      <c r="M439" s="14"/>
    </row>
    <row r="440" spans="1:14" ht="47.25">
      <c r="A440" s="14">
        <v>437</v>
      </c>
      <c r="B440" s="14" t="s">
        <v>8346</v>
      </c>
      <c r="C440" s="14" t="s">
        <v>8347</v>
      </c>
      <c r="D440" s="14" t="s">
        <v>1162</v>
      </c>
      <c r="E440" s="14">
        <v>1</v>
      </c>
      <c r="F440" s="15">
        <v>700</v>
      </c>
      <c r="G440" s="14">
        <v>767</v>
      </c>
      <c r="H440" s="14" t="s">
        <v>8348</v>
      </c>
      <c r="I440" s="15">
        <v>0</v>
      </c>
      <c r="J440" s="14" t="s">
        <v>4935</v>
      </c>
      <c r="K440" s="36" t="s">
        <v>9962</v>
      </c>
      <c r="L440" s="14" t="s">
        <v>8331</v>
      </c>
      <c r="M440" s="14"/>
      <c r="N440" s="177" t="s">
        <v>18410</v>
      </c>
    </row>
    <row r="441" spans="1:14" ht="78.75">
      <c r="A441" s="14">
        <v>438</v>
      </c>
      <c r="B441" s="14" t="s">
        <v>8349</v>
      </c>
      <c r="C441" s="14" t="s">
        <v>8350</v>
      </c>
      <c r="D441" s="14" t="s">
        <v>1162</v>
      </c>
      <c r="E441" s="14">
        <v>1</v>
      </c>
      <c r="F441" s="15">
        <v>800</v>
      </c>
      <c r="G441" s="14">
        <v>236</v>
      </c>
      <c r="H441" s="14" t="s">
        <v>8076</v>
      </c>
      <c r="I441" s="15">
        <v>0</v>
      </c>
      <c r="J441" s="14" t="s">
        <v>4935</v>
      </c>
      <c r="K441" s="36" t="s">
        <v>8351</v>
      </c>
      <c r="L441" s="14" t="s">
        <v>8331</v>
      </c>
      <c r="M441" s="14"/>
    </row>
    <row r="442" spans="1:14" ht="31.5">
      <c r="A442" s="14">
        <v>439</v>
      </c>
      <c r="B442" s="14" t="s">
        <v>8352</v>
      </c>
      <c r="C442" s="14" t="s">
        <v>8353</v>
      </c>
      <c r="D442" s="14" t="s">
        <v>1187</v>
      </c>
      <c r="E442" s="21">
        <v>1</v>
      </c>
      <c r="F442" s="14">
        <v>540</v>
      </c>
      <c r="G442" s="14">
        <v>272</v>
      </c>
      <c r="H442" s="14" t="s">
        <v>8087</v>
      </c>
      <c r="I442" s="15">
        <v>46000</v>
      </c>
      <c r="J442" s="14" t="s">
        <v>70</v>
      </c>
      <c r="K442" s="36" t="s">
        <v>8351</v>
      </c>
      <c r="L442" s="14" t="s">
        <v>11613</v>
      </c>
      <c r="M442" s="14"/>
    </row>
    <row r="443" spans="1:14" ht="110.25">
      <c r="A443" s="14">
        <v>440</v>
      </c>
      <c r="B443" s="14" t="s">
        <v>8354</v>
      </c>
      <c r="C443" s="14" t="s">
        <v>7864</v>
      </c>
      <c r="D443" s="14" t="s">
        <v>1187</v>
      </c>
      <c r="E443" s="14">
        <v>1</v>
      </c>
      <c r="F443" s="15">
        <v>500</v>
      </c>
      <c r="G443" s="14">
        <v>516</v>
      </c>
      <c r="H443" s="14" t="s">
        <v>8087</v>
      </c>
      <c r="I443" s="15">
        <v>81000</v>
      </c>
      <c r="J443" s="14" t="s">
        <v>4978</v>
      </c>
      <c r="K443" s="36" t="s">
        <v>8351</v>
      </c>
      <c r="L443" s="14" t="s">
        <v>11613</v>
      </c>
      <c r="M443" s="14"/>
    </row>
    <row r="444" spans="1:14" ht="63">
      <c r="A444" s="14">
        <v>441</v>
      </c>
      <c r="B444" s="14" t="s">
        <v>7865</v>
      </c>
      <c r="C444" s="14" t="s">
        <v>7866</v>
      </c>
      <c r="D444" s="14" t="s">
        <v>1187</v>
      </c>
      <c r="E444" s="14">
        <v>1</v>
      </c>
      <c r="F444" s="15">
        <v>510</v>
      </c>
      <c r="G444" s="14">
        <v>224</v>
      </c>
      <c r="H444" s="14" t="s">
        <v>8087</v>
      </c>
      <c r="I444" s="15">
        <v>39000</v>
      </c>
      <c r="J444" s="14" t="s">
        <v>4935</v>
      </c>
      <c r="K444" s="36" t="s">
        <v>8351</v>
      </c>
      <c r="L444" s="14" t="s">
        <v>11613</v>
      </c>
      <c r="M444" s="14"/>
    </row>
    <row r="445" spans="1:14" ht="31.5">
      <c r="A445" s="14">
        <v>442</v>
      </c>
      <c r="B445" s="14" t="s">
        <v>8945</v>
      </c>
      <c r="C445" s="14" t="s">
        <v>2744</v>
      </c>
      <c r="D445" s="14" t="s">
        <v>1187</v>
      </c>
      <c r="E445" s="14">
        <v>1</v>
      </c>
      <c r="F445" s="15">
        <v>650</v>
      </c>
      <c r="G445" s="14">
        <v>88</v>
      </c>
      <c r="H445" s="14" t="s">
        <v>8076</v>
      </c>
      <c r="I445" s="15">
        <v>15000</v>
      </c>
      <c r="J445" s="14" t="s">
        <v>4935</v>
      </c>
      <c r="K445" s="36" t="s">
        <v>8351</v>
      </c>
      <c r="L445" s="14" t="s">
        <v>11613</v>
      </c>
      <c r="M445" s="14"/>
    </row>
    <row r="446" spans="1:14" ht="31.5">
      <c r="A446" s="14">
        <v>443</v>
      </c>
      <c r="B446" s="14" t="s">
        <v>8946</v>
      </c>
      <c r="C446" s="14" t="s">
        <v>2744</v>
      </c>
      <c r="D446" s="14" t="s">
        <v>1187</v>
      </c>
      <c r="E446" s="14">
        <v>1</v>
      </c>
      <c r="F446" s="15">
        <v>550</v>
      </c>
      <c r="G446" s="14">
        <v>68</v>
      </c>
      <c r="H446" s="14" t="s">
        <v>8076</v>
      </c>
      <c r="I446" s="15">
        <v>13000</v>
      </c>
      <c r="J446" s="14" t="s">
        <v>4935</v>
      </c>
      <c r="K446" s="36" t="s">
        <v>8351</v>
      </c>
      <c r="L446" s="14" t="s">
        <v>11613</v>
      </c>
      <c r="M446" s="14"/>
    </row>
    <row r="447" spans="1:14" ht="31.5">
      <c r="A447" s="14">
        <v>444</v>
      </c>
      <c r="B447" s="14" t="s">
        <v>12831</v>
      </c>
      <c r="C447" s="14" t="s">
        <v>10533</v>
      </c>
      <c r="D447" s="14" t="s">
        <v>1187</v>
      </c>
      <c r="E447" s="14" t="s">
        <v>11568</v>
      </c>
      <c r="F447" s="15">
        <v>2000</v>
      </c>
      <c r="G447" s="14">
        <v>368</v>
      </c>
      <c r="H447" s="14" t="s">
        <v>8087</v>
      </c>
      <c r="I447" s="15">
        <v>50000</v>
      </c>
      <c r="J447" s="14" t="s">
        <v>1188</v>
      </c>
      <c r="K447" s="36" t="s">
        <v>8351</v>
      </c>
      <c r="L447" s="14" t="s">
        <v>7823</v>
      </c>
      <c r="M447" s="14"/>
    </row>
    <row r="448" spans="1:14">
      <c r="A448" s="14">
        <v>445</v>
      </c>
      <c r="B448" s="14" t="s">
        <v>7249</v>
      </c>
      <c r="C448" s="14" t="s">
        <v>2744</v>
      </c>
      <c r="D448" s="14" t="s">
        <v>1187</v>
      </c>
      <c r="E448" s="14" t="s">
        <v>11568</v>
      </c>
      <c r="F448" s="15">
        <v>1000</v>
      </c>
      <c r="G448" s="14">
        <v>80</v>
      </c>
      <c r="H448" s="14" t="s">
        <v>8076</v>
      </c>
      <c r="I448" s="15">
        <v>12000</v>
      </c>
      <c r="J448" s="14" t="s">
        <v>4935</v>
      </c>
      <c r="K448" s="36" t="s">
        <v>8351</v>
      </c>
      <c r="L448" s="14" t="s">
        <v>11613</v>
      </c>
      <c r="M448" s="14"/>
    </row>
    <row r="449" spans="1:14" ht="31.5">
      <c r="A449" s="14">
        <v>446</v>
      </c>
      <c r="B449" s="14" t="s">
        <v>11805</v>
      </c>
      <c r="C449" s="14" t="s">
        <v>2744</v>
      </c>
      <c r="D449" s="14" t="s">
        <v>1187</v>
      </c>
      <c r="E449" s="14" t="s">
        <v>11568</v>
      </c>
      <c r="F449" s="15">
        <v>2000</v>
      </c>
      <c r="G449" s="14">
        <v>164</v>
      </c>
      <c r="H449" s="14" t="s">
        <v>8076</v>
      </c>
      <c r="I449" s="15">
        <v>24000</v>
      </c>
      <c r="J449" s="14" t="s">
        <v>4935</v>
      </c>
      <c r="K449" s="36" t="s">
        <v>8351</v>
      </c>
      <c r="L449" s="14" t="s">
        <v>11613</v>
      </c>
      <c r="M449" s="14"/>
    </row>
    <row r="450" spans="1:14" ht="94.5">
      <c r="A450" s="14">
        <v>447</v>
      </c>
      <c r="B450" s="14" t="s">
        <v>8947</v>
      </c>
      <c r="C450" s="14" t="s">
        <v>8948</v>
      </c>
      <c r="D450" s="14" t="s">
        <v>1187</v>
      </c>
      <c r="E450" s="14" t="s">
        <v>11568</v>
      </c>
      <c r="F450" s="15">
        <v>1000</v>
      </c>
      <c r="G450" s="14">
        <v>500</v>
      </c>
      <c r="H450" s="14" t="s">
        <v>8087</v>
      </c>
      <c r="I450" s="15">
        <v>79000</v>
      </c>
      <c r="J450" s="14" t="s">
        <v>1188</v>
      </c>
      <c r="K450" s="36" t="s">
        <v>8351</v>
      </c>
      <c r="L450" s="14" t="s">
        <v>11191</v>
      </c>
      <c r="M450" s="14"/>
    </row>
    <row r="451" spans="1:14" ht="94.5">
      <c r="A451" s="14">
        <v>448</v>
      </c>
      <c r="B451" s="14" t="s">
        <v>10383</v>
      </c>
      <c r="C451" s="14" t="s">
        <v>8948</v>
      </c>
      <c r="D451" s="14" t="s">
        <v>1187</v>
      </c>
      <c r="E451" s="14" t="s">
        <v>11568</v>
      </c>
      <c r="F451" s="15">
        <v>1000</v>
      </c>
      <c r="G451" s="14">
        <v>676</v>
      </c>
      <c r="H451" s="14" t="s">
        <v>8087</v>
      </c>
      <c r="I451" s="15">
        <v>90000</v>
      </c>
      <c r="J451" s="14" t="s">
        <v>1188</v>
      </c>
      <c r="K451" s="36" t="s">
        <v>8351</v>
      </c>
      <c r="L451" s="14" t="s">
        <v>8949</v>
      </c>
      <c r="M451" s="14"/>
    </row>
    <row r="452" spans="1:14" ht="31.5">
      <c r="A452" s="14">
        <v>449</v>
      </c>
      <c r="B452" s="14" t="s">
        <v>8950</v>
      </c>
      <c r="C452" s="14" t="s">
        <v>8951</v>
      </c>
      <c r="D452" s="14" t="s">
        <v>4473</v>
      </c>
      <c r="E452" s="14">
        <v>1</v>
      </c>
      <c r="F452" s="15">
        <v>1000</v>
      </c>
      <c r="G452" s="14">
        <v>288</v>
      </c>
      <c r="H452" s="14" t="s">
        <v>2161</v>
      </c>
      <c r="I452" s="15">
        <v>0</v>
      </c>
      <c r="J452" s="14" t="s">
        <v>60</v>
      </c>
      <c r="K452" s="36" t="s">
        <v>8351</v>
      </c>
      <c r="L452" s="14" t="s">
        <v>11729</v>
      </c>
      <c r="M452" s="14"/>
      <c r="N452" s="21" t="s">
        <v>18411</v>
      </c>
    </row>
    <row r="453" spans="1:14">
      <c r="A453" s="14">
        <v>450</v>
      </c>
      <c r="B453" s="14" t="s">
        <v>6304</v>
      </c>
      <c r="C453" s="14" t="s">
        <v>2744</v>
      </c>
      <c r="D453" s="14" t="s">
        <v>1187</v>
      </c>
      <c r="E453" s="14" t="s">
        <v>8163</v>
      </c>
      <c r="F453" s="15">
        <v>1035</v>
      </c>
      <c r="G453" s="14">
        <v>92</v>
      </c>
      <c r="H453" s="14" t="s">
        <v>8076</v>
      </c>
      <c r="I453" s="15">
        <v>15000</v>
      </c>
      <c r="J453" s="14" t="s">
        <v>4935</v>
      </c>
      <c r="K453" s="36" t="s">
        <v>8351</v>
      </c>
      <c r="L453" s="14" t="s">
        <v>4009</v>
      </c>
      <c r="M453" s="14"/>
    </row>
    <row r="454" spans="1:14">
      <c r="A454" s="14">
        <v>451</v>
      </c>
      <c r="B454" s="14" t="s">
        <v>6260</v>
      </c>
      <c r="C454" s="14" t="s">
        <v>2744</v>
      </c>
      <c r="D454" s="14" t="s">
        <v>1187</v>
      </c>
      <c r="E454" s="14" t="s">
        <v>11568</v>
      </c>
      <c r="F454" s="15">
        <v>1500</v>
      </c>
      <c r="G454" s="14">
        <v>40</v>
      </c>
      <c r="H454" s="14" t="s">
        <v>8076</v>
      </c>
      <c r="I454" s="15">
        <v>9000</v>
      </c>
      <c r="J454" s="14" t="s">
        <v>4935</v>
      </c>
      <c r="K454" s="36" t="s">
        <v>8351</v>
      </c>
      <c r="L454" s="14" t="s">
        <v>11613</v>
      </c>
      <c r="M454" s="14"/>
    </row>
    <row r="455" spans="1:14">
      <c r="A455" s="14">
        <v>452</v>
      </c>
      <c r="B455" s="14" t="s">
        <v>6260</v>
      </c>
      <c r="C455" s="14" t="s">
        <v>2744</v>
      </c>
      <c r="D455" s="14" t="s">
        <v>1187</v>
      </c>
      <c r="E455" s="14" t="s">
        <v>11568</v>
      </c>
      <c r="F455" s="15">
        <v>1000</v>
      </c>
      <c r="G455" s="14">
        <v>40</v>
      </c>
      <c r="H455" s="14" t="s">
        <v>8076</v>
      </c>
      <c r="I455" s="15">
        <v>9000</v>
      </c>
      <c r="J455" s="14" t="s">
        <v>4935</v>
      </c>
      <c r="K455" s="36" t="s">
        <v>8351</v>
      </c>
      <c r="L455" s="14" t="s">
        <v>4009</v>
      </c>
      <c r="M455" s="14"/>
    </row>
    <row r="456" spans="1:14">
      <c r="A456" s="14">
        <v>453</v>
      </c>
      <c r="B456" s="14" t="s">
        <v>6258</v>
      </c>
      <c r="C456" s="14" t="s">
        <v>2744</v>
      </c>
      <c r="D456" s="14" t="s">
        <v>1187</v>
      </c>
      <c r="E456" s="14" t="s">
        <v>11568</v>
      </c>
      <c r="F456" s="15">
        <v>2000</v>
      </c>
      <c r="G456" s="14">
        <v>188</v>
      </c>
      <c r="H456" s="14" t="s">
        <v>8076</v>
      </c>
      <c r="I456" s="15">
        <v>25000</v>
      </c>
      <c r="J456" s="14" t="s">
        <v>4935</v>
      </c>
      <c r="K456" s="36" t="s">
        <v>8351</v>
      </c>
      <c r="L456" s="14" t="s">
        <v>4009</v>
      </c>
      <c r="M456" s="14"/>
    </row>
    <row r="457" spans="1:14" ht="47.25">
      <c r="A457" s="14">
        <v>454</v>
      </c>
      <c r="B457" s="14" t="s">
        <v>10625</v>
      </c>
      <c r="C457" s="14" t="s">
        <v>10626</v>
      </c>
      <c r="D457" s="14" t="s">
        <v>1187</v>
      </c>
      <c r="E457" s="14">
        <v>1</v>
      </c>
      <c r="F457" s="15">
        <v>650</v>
      </c>
      <c r="G457" s="14">
        <v>184</v>
      </c>
      <c r="H457" s="14" t="s">
        <v>8076</v>
      </c>
      <c r="I457" s="15">
        <v>31000</v>
      </c>
      <c r="J457" s="14" t="s">
        <v>4978</v>
      </c>
      <c r="K457" s="36" t="s">
        <v>8351</v>
      </c>
      <c r="L457" s="14" t="s">
        <v>10627</v>
      </c>
      <c r="M457" s="14"/>
    </row>
    <row r="458" spans="1:14" ht="31.5">
      <c r="A458" s="14">
        <v>455</v>
      </c>
      <c r="B458" s="14" t="s">
        <v>10062</v>
      </c>
      <c r="C458" s="14" t="s">
        <v>10063</v>
      </c>
      <c r="D458" s="14" t="s">
        <v>1187</v>
      </c>
      <c r="E458" s="14">
        <v>1</v>
      </c>
      <c r="F458" s="15">
        <v>500</v>
      </c>
      <c r="G458" s="14">
        <v>232</v>
      </c>
      <c r="H458" s="14" t="s">
        <v>8087</v>
      </c>
      <c r="I458" s="15">
        <v>40000</v>
      </c>
      <c r="J458" s="14" t="s">
        <v>60</v>
      </c>
      <c r="K458" s="36" t="s">
        <v>8351</v>
      </c>
      <c r="L458" s="14" t="s">
        <v>11613</v>
      </c>
      <c r="M458" s="14"/>
    </row>
    <row r="459" spans="1:14" ht="47.25">
      <c r="A459" s="14">
        <v>456</v>
      </c>
      <c r="B459" s="14" t="s">
        <v>10064</v>
      </c>
      <c r="C459" s="14" t="s">
        <v>10065</v>
      </c>
      <c r="D459" s="14" t="s">
        <v>1162</v>
      </c>
      <c r="E459" s="14">
        <v>1</v>
      </c>
      <c r="F459" s="15">
        <v>500</v>
      </c>
      <c r="G459" s="14">
        <v>240</v>
      </c>
      <c r="H459" s="14" t="s">
        <v>8087</v>
      </c>
      <c r="I459" s="15">
        <v>0</v>
      </c>
      <c r="J459" s="14" t="s">
        <v>7345</v>
      </c>
      <c r="K459" s="36" t="s">
        <v>8351</v>
      </c>
      <c r="L459" s="14" t="s">
        <v>4009</v>
      </c>
      <c r="M459" s="14"/>
    </row>
    <row r="460" spans="1:14" ht="47.25">
      <c r="A460" s="14">
        <v>457</v>
      </c>
      <c r="B460" s="14" t="s">
        <v>10066</v>
      </c>
      <c r="C460" s="14" t="s">
        <v>10067</v>
      </c>
      <c r="D460" s="14" t="s">
        <v>1187</v>
      </c>
      <c r="E460" s="14">
        <v>1</v>
      </c>
      <c r="F460" s="15">
        <v>400</v>
      </c>
      <c r="G460" s="14">
        <v>108</v>
      </c>
      <c r="H460" s="14" t="s">
        <v>8087</v>
      </c>
      <c r="I460" s="15">
        <v>0</v>
      </c>
      <c r="J460" s="14" t="s">
        <v>7345</v>
      </c>
      <c r="K460" s="36" t="s">
        <v>8351</v>
      </c>
      <c r="L460" s="14" t="s">
        <v>4009</v>
      </c>
      <c r="M460" s="14"/>
    </row>
    <row r="461" spans="1:14" ht="47.25">
      <c r="A461" s="14">
        <v>458</v>
      </c>
      <c r="B461" s="14" t="s">
        <v>10068</v>
      </c>
      <c r="C461" s="14" t="s">
        <v>10533</v>
      </c>
      <c r="D461" s="14" t="s">
        <v>1187</v>
      </c>
      <c r="E461" s="14" t="s">
        <v>8163</v>
      </c>
      <c r="F461" s="15">
        <v>1035</v>
      </c>
      <c r="G461" s="14">
        <v>220</v>
      </c>
      <c r="H461" s="14" t="s">
        <v>8076</v>
      </c>
      <c r="I461" s="15">
        <v>32000</v>
      </c>
      <c r="J461" s="14" t="s">
        <v>1188</v>
      </c>
      <c r="K461" s="36" t="s">
        <v>8351</v>
      </c>
      <c r="L461" s="14" t="s">
        <v>11613</v>
      </c>
      <c r="M461" s="14"/>
    </row>
    <row r="462" spans="1:14" ht="31.5">
      <c r="A462" s="14">
        <v>459</v>
      </c>
      <c r="B462" s="14" t="s">
        <v>10906</v>
      </c>
      <c r="C462" s="14" t="s">
        <v>10907</v>
      </c>
      <c r="D462" s="14" t="s">
        <v>1187</v>
      </c>
      <c r="E462" s="14">
        <v>1</v>
      </c>
      <c r="F462" s="15">
        <v>400</v>
      </c>
      <c r="G462" s="14">
        <v>264</v>
      </c>
      <c r="H462" s="14" t="s">
        <v>8087</v>
      </c>
      <c r="I462" s="15">
        <v>45000</v>
      </c>
      <c r="J462" s="14" t="s">
        <v>60</v>
      </c>
      <c r="K462" s="36" t="s">
        <v>8351</v>
      </c>
      <c r="L462" s="14" t="s">
        <v>11613</v>
      </c>
      <c r="M462" s="14"/>
    </row>
    <row r="463" spans="1:14" ht="63">
      <c r="A463" s="14">
        <v>460</v>
      </c>
      <c r="B463" s="14" t="s">
        <v>10908</v>
      </c>
      <c r="C463" s="14" t="s">
        <v>10909</v>
      </c>
      <c r="D463" s="14" t="s">
        <v>1162</v>
      </c>
      <c r="E463" s="14">
        <v>1</v>
      </c>
      <c r="F463" s="15">
        <v>200</v>
      </c>
      <c r="G463" s="14">
        <v>240</v>
      </c>
      <c r="H463" s="14" t="s">
        <v>8087</v>
      </c>
      <c r="I463" s="15">
        <v>0</v>
      </c>
      <c r="J463" s="14" t="s">
        <v>1188</v>
      </c>
      <c r="K463" s="36" t="s">
        <v>8351</v>
      </c>
      <c r="L463" s="14" t="s">
        <v>10910</v>
      </c>
      <c r="M463" s="14"/>
    </row>
    <row r="464" spans="1:14" ht="47.25">
      <c r="A464" s="14">
        <v>461</v>
      </c>
      <c r="B464" s="14" t="s">
        <v>10911</v>
      </c>
      <c r="C464" s="14" t="s">
        <v>10912</v>
      </c>
      <c r="D464" s="14" t="s">
        <v>1162</v>
      </c>
      <c r="E464" s="14">
        <v>1</v>
      </c>
      <c r="F464" s="15">
        <v>500</v>
      </c>
      <c r="G464" s="14">
        <v>320</v>
      </c>
      <c r="H464" s="14" t="s">
        <v>8087</v>
      </c>
      <c r="I464" s="15">
        <v>75000</v>
      </c>
      <c r="J464" s="14" t="s">
        <v>1193</v>
      </c>
      <c r="K464" s="36" t="s">
        <v>8351</v>
      </c>
      <c r="L464" s="14" t="s">
        <v>11729</v>
      </c>
      <c r="M464" s="14"/>
    </row>
    <row r="465" spans="1:14" ht="94.5">
      <c r="A465" s="14">
        <v>462</v>
      </c>
      <c r="B465" s="14" t="s">
        <v>10913</v>
      </c>
      <c r="C465" s="14" t="s">
        <v>8948</v>
      </c>
      <c r="D465" s="14" t="s">
        <v>1187</v>
      </c>
      <c r="E465" s="14" t="s">
        <v>8163</v>
      </c>
      <c r="F465" s="15">
        <v>1035</v>
      </c>
      <c r="G465" s="14">
        <v>692</v>
      </c>
      <c r="H465" s="14" t="s">
        <v>8087</v>
      </c>
      <c r="I465" s="15">
        <v>106000</v>
      </c>
      <c r="J465" s="14" t="s">
        <v>1188</v>
      </c>
      <c r="K465" s="36" t="s">
        <v>8351</v>
      </c>
      <c r="L465" s="14" t="s">
        <v>11613</v>
      </c>
      <c r="M465" s="21" t="s">
        <v>18412</v>
      </c>
      <c r="N465" s="178" t="s">
        <v>18413</v>
      </c>
    </row>
    <row r="466" spans="1:14" ht="63">
      <c r="A466" s="14">
        <v>463</v>
      </c>
      <c r="B466" s="14" t="s">
        <v>10914</v>
      </c>
      <c r="C466" s="14" t="s">
        <v>10915</v>
      </c>
      <c r="D466" s="14" t="s">
        <v>1187</v>
      </c>
      <c r="E466" s="14">
        <v>1</v>
      </c>
      <c r="F466" s="15">
        <v>800</v>
      </c>
      <c r="G466" s="14">
        <v>268</v>
      </c>
      <c r="H466" s="14" t="s">
        <v>8087</v>
      </c>
      <c r="I466" s="15">
        <v>45000</v>
      </c>
      <c r="J466" s="14" t="s">
        <v>1188</v>
      </c>
      <c r="K466" s="36" t="s">
        <v>8351</v>
      </c>
      <c r="L466" s="14" t="s">
        <v>7840</v>
      </c>
      <c r="M466" s="14"/>
    </row>
    <row r="467" spans="1:14" ht="31.5">
      <c r="A467" s="14">
        <v>464</v>
      </c>
      <c r="B467" s="14" t="s">
        <v>6616</v>
      </c>
      <c r="C467" s="14" t="s">
        <v>6617</v>
      </c>
      <c r="D467" s="14" t="s">
        <v>1187</v>
      </c>
      <c r="E467" s="14">
        <v>1</v>
      </c>
      <c r="F467" s="15">
        <v>500</v>
      </c>
      <c r="G467" s="14">
        <v>232</v>
      </c>
      <c r="H467" s="14" t="s">
        <v>8087</v>
      </c>
      <c r="I467" s="15">
        <v>40000</v>
      </c>
      <c r="J467" s="14" t="s">
        <v>1188</v>
      </c>
      <c r="K467" s="36" t="s">
        <v>8351</v>
      </c>
      <c r="L467" s="14" t="s">
        <v>11613</v>
      </c>
      <c r="M467" s="14"/>
    </row>
    <row r="468" spans="1:14" ht="31.5">
      <c r="A468" s="14">
        <v>465</v>
      </c>
      <c r="B468" s="14" t="s">
        <v>6618</v>
      </c>
      <c r="C468" s="14" t="s">
        <v>6619</v>
      </c>
      <c r="D468" s="14" t="s">
        <v>1187</v>
      </c>
      <c r="E468" s="14">
        <v>1</v>
      </c>
      <c r="F468" s="15">
        <v>500</v>
      </c>
      <c r="G468" s="14">
        <v>268</v>
      </c>
      <c r="H468" s="14" t="s">
        <v>8087</v>
      </c>
      <c r="I468" s="15">
        <v>47000</v>
      </c>
      <c r="J468" s="14" t="s">
        <v>60</v>
      </c>
      <c r="K468" s="36" t="s">
        <v>8351</v>
      </c>
      <c r="L468" s="14" t="s">
        <v>11613</v>
      </c>
      <c r="M468" s="14"/>
    </row>
    <row r="469" spans="1:14">
      <c r="A469" s="14">
        <v>466</v>
      </c>
      <c r="B469" s="14" t="s">
        <v>6620</v>
      </c>
      <c r="C469" s="14" t="s">
        <v>6621</v>
      </c>
      <c r="D469" s="14" t="s">
        <v>1187</v>
      </c>
      <c r="E469" s="14">
        <v>1</v>
      </c>
      <c r="F469" s="15">
        <v>460</v>
      </c>
      <c r="G469" s="14">
        <v>260</v>
      </c>
      <c r="H469" s="14" t="s">
        <v>8087</v>
      </c>
      <c r="I469" s="15">
        <v>62000</v>
      </c>
      <c r="J469" s="14" t="s">
        <v>70</v>
      </c>
      <c r="K469" s="36" t="s">
        <v>8351</v>
      </c>
      <c r="L469" s="14" t="s">
        <v>11613</v>
      </c>
      <c r="M469" s="14"/>
    </row>
    <row r="470" spans="1:14" ht="31.5">
      <c r="A470" s="14">
        <v>467</v>
      </c>
      <c r="B470" s="14" t="s">
        <v>6622</v>
      </c>
      <c r="C470" s="14" t="s">
        <v>6623</v>
      </c>
      <c r="D470" s="14" t="s">
        <v>1162</v>
      </c>
      <c r="E470" s="14">
        <v>1</v>
      </c>
      <c r="F470" s="15">
        <v>1000</v>
      </c>
      <c r="G470" s="14"/>
      <c r="H470" s="14"/>
      <c r="I470" s="15"/>
      <c r="J470" s="14" t="s">
        <v>4978</v>
      </c>
      <c r="K470" s="36" t="s">
        <v>8351</v>
      </c>
      <c r="L470" s="14"/>
      <c r="M470" s="14"/>
    </row>
    <row r="471" spans="1:14">
      <c r="A471" s="14">
        <v>468</v>
      </c>
      <c r="B471" s="14" t="s">
        <v>6624</v>
      </c>
      <c r="C471" s="14" t="s">
        <v>2744</v>
      </c>
      <c r="D471" s="14" t="s">
        <v>1187</v>
      </c>
      <c r="E471" s="14">
        <v>1</v>
      </c>
      <c r="F471" s="15">
        <v>760</v>
      </c>
      <c r="G471" s="14">
        <v>92</v>
      </c>
      <c r="H471" s="14" t="s">
        <v>8076</v>
      </c>
      <c r="I471" s="15">
        <v>17000</v>
      </c>
      <c r="J471" s="14" t="s">
        <v>4935</v>
      </c>
      <c r="K471" s="36" t="s">
        <v>8351</v>
      </c>
      <c r="L471" s="14" t="s">
        <v>11613</v>
      </c>
      <c r="M471" s="14"/>
    </row>
    <row r="472" spans="1:14" ht="63">
      <c r="A472" s="14">
        <v>469</v>
      </c>
      <c r="B472" s="14" t="s">
        <v>6625</v>
      </c>
      <c r="C472" s="14" t="s">
        <v>6626</v>
      </c>
      <c r="D472" s="14" t="s">
        <v>1187</v>
      </c>
      <c r="E472" s="14" t="s">
        <v>8163</v>
      </c>
      <c r="F472" s="15">
        <v>1730</v>
      </c>
      <c r="G472" s="14">
        <v>676</v>
      </c>
      <c r="H472" s="14" t="s">
        <v>2161</v>
      </c>
      <c r="I472" s="15">
        <v>138000</v>
      </c>
      <c r="J472" s="14" t="s">
        <v>4935</v>
      </c>
      <c r="K472" s="36" t="s">
        <v>8351</v>
      </c>
      <c r="L472" s="14" t="s">
        <v>10875</v>
      </c>
      <c r="M472" s="14"/>
    </row>
    <row r="473" spans="1:14" ht="63">
      <c r="A473" s="14">
        <v>470</v>
      </c>
      <c r="B473" s="14" t="s">
        <v>6627</v>
      </c>
      <c r="C473" s="14" t="s">
        <v>9330</v>
      </c>
      <c r="D473" s="14" t="s">
        <v>1187</v>
      </c>
      <c r="E473" s="14">
        <v>1</v>
      </c>
      <c r="F473" s="15">
        <v>530</v>
      </c>
      <c r="G473" s="14">
        <v>296</v>
      </c>
      <c r="H473" s="14" t="s">
        <v>8087</v>
      </c>
      <c r="I473" s="15">
        <v>49000</v>
      </c>
      <c r="J473" s="14" t="s">
        <v>4978</v>
      </c>
      <c r="K473" s="36" t="s">
        <v>8351</v>
      </c>
      <c r="L473" s="14" t="s">
        <v>11613</v>
      </c>
      <c r="M473" s="14"/>
    </row>
    <row r="474" spans="1:14" ht="47.25">
      <c r="A474" s="14">
        <v>471</v>
      </c>
      <c r="B474" s="14" t="s">
        <v>6628</v>
      </c>
      <c r="C474" s="14" t="s">
        <v>5537</v>
      </c>
      <c r="D474" s="14" t="s">
        <v>1187</v>
      </c>
      <c r="E474" s="14">
        <v>1</v>
      </c>
      <c r="F474" s="15">
        <v>500</v>
      </c>
      <c r="G474" s="14">
        <v>420</v>
      </c>
      <c r="H474" s="14" t="s">
        <v>8087</v>
      </c>
      <c r="I474" s="15">
        <v>67000</v>
      </c>
      <c r="J474" s="14" t="s">
        <v>4978</v>
      </c>
      <c r="K474" s="36" t="s">
        <v>8351</v>
      </c>
      <c r="L474" s="14" t="s">
        <v>11613</v>
      </c>
      <c r="M474" s="14"/>
    </row>
    <row r="475" spans="1:14" ht="31.5">
      <c r="A475" s="14">
        <v>472</v>
      </c>
      <c r="B475" s="14" t="s">
        <v>7699</v>
      </c>
      <c r="C475" s="14" t="s">
        <v>7700</v>
      </c>
      <c r="D475" s="14" t="s">
        <v>1187</v>
      </c>
      <c r="E475" s="14">
        <v>1</v>
      </c>
      <c r="F475" s="15">
        <v>500</v>
      </c>
      <c r="G475" s="14">
        <v>208</v>
      </c>
      <c r="H475" s="14" t="s">
        <v>8087</v>
      </c>
      <c r="I475" s="15">
        <v>37000</v>
      </c>
      <c r="J475" s="14" t="s">
        <v>4978</v>
      </c>
      <c r="K475" s="36" t="s">
        <v>8351</v>
      </c>
      <c r="L475" s="14" t="s">
        <v>11613</v>
      </c>
      <c r="M475" s="14"/>
    </row>
    <row r="476" spans="1:14" ht="31.5">
      <c r="A476" s="14">
        <v>473</v>
      </c>
      <c r="B476" s="14" t="s">
        <v>7701</v>
      </c>
      <c r="C476" s="14" t="s">
        <v>12467</v>
      </c>
      <c r="D476" s="14" t="s">
        <v>1187</v>
      </c>
      <c r="E476" s="14">
        <v>1</v>
      </c>
      <c r="F476" s="15">
        <v>550</v>
      </c>
      <c r="G476" s="14">
        <v>236</v>
      </c>
      <c r="H476" s="14" t="s">
        <v>8087</v>
      </c>
      <c r="I476" s="15">
        <v>41000</v>
      </c>
      <c r="J476" s="14" t="s">
        <v>4978</v>
      </c>
      <c r="K476" s="36" t="s">
        <v>8351</v>
      </c>
      <c r="L476" s="14" t="s">
        <v>1102</v>
      </c>
      <c r="M476" s="14"/>
    </row>
    <row r="477" spans="1:14" ht="31.5">
      <c r="A477" s="14">
        <v>474</v>
      </c>
      <c r="B477" s="14" t="s">
        <v>7702</v>
      </c>
      <c r="C477" s="14" t="s">
        <v>5543</v>
      </c>
      <c r="D477" s="14" t="s">
        <v>1187</v>
      </c>
      <c r="E477" s="14">
        <v>1</v>
      </c>
      <c r="F477" s="15">
        <v>500</v>
      </c>
      <c r="G477" s="14">
        <v>140</v>
      </c>
      <c r="H477" s="14" t="s">
        <v>8087</v>
      </c>
      <c r="I477" s="15">
        <v>27000</v>
      </c>
      <c r="J477" s="14" t="s">
        <v>1188</v>
      </c>
      <c r="K477" s="36" t="s">
        <v>8351</v>
      </c>
      <c r="L477" s="14" t="s">
        <v>11613</v>
      </c>
      <c r="M477" s="14"/>
    </row>
    <row r="478" spans="1:14" ht="47.25">
      <c r="A478" s="14">
        <v>475</v>
      </c>
      <c r="B478" s="14" t="s">
        <v>5544</v>
      </c>
      <c r="C478" s="14" t="s">
        <v>5545</v>
      </c>
      <c r="D478" s="14" t="s">
        <v>1187</v>
      </c>
      <c r="E478" s="14">
        <v>1</v>
      </c>
      <c r="F478" s="15">
        <v>500</v>
      </c>
      <c r="G478" s="14">
        <v>384</v>
      </c>
      <c r="H478" s="14" t="s">
        <v>8087</v>
      </c>
      <c r="I478" s="15">
        <v>62000</v>
      </c>
      <c r="J478" s="14" t="s">
        <v>60</v>
      </c>
      <c r="K478" s="36" t="s">
        <v>8351</v>
      </c>
      <c r="L478" s="14" t="s">
        <v>1102</v>
      </c>
      <c r="M478" s="14"/>
    </row>
    <row r="479" spans="1:14" ht="31.5">
      <c r="A479" s="14">
        <v>476</v>
      </c>
      <c r="B479" s="14" t="s">
        <v>5546</v>
      </c>
      <c r="C479" s="14" t="s">
        <v>5547</v>
      </c>
      <c r="D479" s="14" t="s">
        <v>4473</v>
      </c>
      <c r="E479" s="14">
        <v>1</v>
      </c>
      <c r="F479" s="15">
        <v>1000</v>
      </c>
      <c r="G479" s="14">
        <v>644</v>
      </c>
      <c r="H479" s="14" t="s">
        <v>2161</v>
      </c>
      <c r="I479" s="15">
        <v>0</v>
      </c>
      <c r="J479" s="14" t="s">
        <v>70</v>
      </c>
      <c r="K479" s="36" t="s">
        <v>8351</v>
      </c>
      <c r="L479" s="14" t="s">
        <v>8331</v>
      </c>
      <c r="M479" s="14"/>
    </row>
    <row r="480" spans="1:14" ht="78.75">
      <c r="A480" s="14">
        <v>477</v>
      </c>
      <c r="B480" s="14" t="s">
        <v>5548</v>
      </c>
      <c r="C480" s="14" t="s">
        <v>7697</v>
      </c>
      <c r="D480" s="14" t="s">
        <v>1162</v>
      </c>
      <c r="E480" s="14">
        <v>1</v>
      </c>
      <c r="F480" s="15">
        <v>1030</v>
      </c>
      <c r="G480" s="14">
        <v>492</v>
      </c>
      <c r="H480" s="14" t="s">
        <v>2161</v>
      </c>
      <c r="I480" s="15">
        <v>0</v>
      </c>
      <c r="J480" s="14" t="s">
        <v>2724</v>
      </c>
      <c r="K480" s="36" t="s">
        <v>8351</v>
      </c>
      <c r="L480" s="14" t="s">
        <v>7698</v>
      </c>
      <c r="M480" s="14"/>
    </row>
    <row r="481" spans="1:14" ht="31.5">
      <c r="A481" s="14">
        <v>478</v>
      </c>
      <c r="B481" s="14" t="s">
        <v>7740</v>
      </c>
      <c r="C481" s="41" t="s">
        <v>7741</v>
      </c>
      <c r="D481" s="14" t="s">
        <v>1162</v>
      </c>
      <c r="E481" s="14">
        <v>1</v>
      </c>
      <c r="F481" s="15">
        <v>500</v>
      </c>
      <c r="G481" s="14">
        <v>824</v>
      </c>
      <c r="H481" s="14" t="s">
        <v>1228</v>
      </c>
      <c r="I481" s="15">
        <v>0</v>
      </c>
      <c r="J481" s="14" t="s">
        <v>1188</v>
      </c>
      <c r="K481" s="36" t="s">
        <v>8351</v>
      </c>
      <c r="L481" s="14" t="s">
        <v>9988</v>
      </c>
      <c r="M481" s="14"/>
    </row>
    <row r="482" spans="1:14" ht="63">
      <c r="A482" s="14">
        <v>479</v>
      </c>
      <c r="B482" s="14" t="s">
        <v>10655</v>
      </c>
      <c r="C482" s="14" t="s">
        <v>6626</v>
      </c>
      <c r="D482" s="14" t="s">
        <v>1187</v>
      </c>
      <c r="E482" s="14" t="s">
        <v>8163</v>
      </c>
      <c r="F482" s="15">
        <v>1730</v>
      </c>
      <c r="G482" s="14">
        <v>820</v>
      </c>
      <c r="H482" s="14" t="s">
        <v>2161</v>
      </c>
      <c r="I482" s="15">
        <v>166000</v>
      </c>
      <c r="J482" s="14" t="s">
        <v>4935</v>
      </c>
      <c r="K482" s="36" t="s">
        <v>8351</v>
      </c>
      <c r="L482" s="14" t="s">
        <v>7840</v>
      </c>
      <c r="M482" s="21" t="s">
        <v>10656</v>
      </c>
      <c r="N482" s="52" t="s">
        <v>18414</v>
      </c>
    </row>
    <row r="483" spans="1:14" ht="47.25">
      <c r="A483" s="14">
        <v>480</v>
      </c>
      <c r="B483" s="14" t="s">
        <v>10575</v>
      </c>
      <c r="C483" s="14" t="s">
        <v>10533</v>
      </c>
      <c r="D483" s="14" t="s">
        <v>1187</v>
      </c>
      <c r="E483" s="14">
        <v>1</v>
      </c>
      <c r="F483" s="15">
        <v>6000</v>
      </c>
      <c r="G483" s="14">
        <v>152</v>
      </c>
      <c r="H483" s="14" t="s">
        <v>3449</v>
      </c>
      <c r="I483" s="15">
        <v>19000</v>
      </c>
      <c r="J483" s="14" t="s">
        <v>1188</v>
      </c>
      <c r="K483" s="36" t="s">
        <v>8351</v>
      </c>
      <c r="L483" s="14" t="s">
        <v>10657</v>
      </c>
      <c r="M483" s="14"/>
    </row>
    <row r="484" spans="1:14">
      <c r="A484" s="14">
        <v>481</v>
      </c>
      <c r="B484" s="14" t="s">
        <v>10145</v>
      </c>
      <c r="C484" s="14" t="s">
        <v>2744</v>
      </c>
      <c r="D484" s="14" t="s">
        <v>1187</v>
      </c>
      <c r="E484" s="14" t="s">
        <v>8163</v>
      </c>
      <c r="F484" s="15">
        <v>2035</v>
      </c>
      <c r="G484" s="14">
        <v>44</v>
      </c>
      <c r="H484" s="14" t="s">
        <v>8076</v>
      </c>
      <c r="I484" s="15">
        <v>11000</v>
      </c>
      <c r="J484" s="14" t="s">
        <v>4935</v>
      </c>
      <c r="K484" s="36" t="s">
        <v>8351</v>
      </c>
      <c r="L484" s="14" t="s">
        <v>6275</v>
      </c>
      <c r="M484" s="14" t="s">
        <v>10658</v>
      </c>
    </row>
    <row r="485" spans="1:14" ht="31.5">
      <c r="A485" s="14">
        <v>482</v>
      </c>
      <c r="B485" s="14" t="s">
        <v>6609</v>
      </c>
      <c r="C485" s="14" t="s">
        <v>2744</v>
      </c>
      <c r="D485" s="14" t="s">
        <v>1187</v>
      </c>
      <c r="E485" s="14" t="s">
        <v>8163</v>
      </c>
      <c r="F485" s="15">
        <v>3035</v>
      </c>
      <c r="G485" s="14">
        <v>320</v>
      </c>
      <c r="H485" s="14" t="s">
        <v>8076</v>
      </c>
      <c r="I485" s="15">
        <v>37000</v>
      </c>
      <c r="J485" s="14" t="s">
        <v>4935</v>
      </c>
      <c r="K485" s="36" t="s">
        <v>8351</v>
      </c>
      <c r="L485" s="14" t="s">
        <v>6275</v>
      </c>
      <c r="M485" s="14" t="s">
        <v>10658</v>
      </c>
    </row>
    <row r="486" spans="1:14">
      <c r="A486" s="14">
        <v>483</v>
      </c>
      <c r="B486" s="14" t="s">
        <v>10659</v>
      </c>
      <c r="C486" s="14" t="s">
        <v>10660</v>
      </c>
      <c r="D486" s="14" t="s">
        <v>1187</v>
      </c>
      <c r="E486" s="14">
        <v>1</v>
      </c>
      <c r="F486" s="15">
        <v>1000</v>
      </c>
      <c r="G486" s="14">
        <v>168</v>
      </c>
      <c r="H486" s="14" t="s">
        <v>8076</v>
      </c>
      <c r="I486" s="15">
        <v>33000</v>
      </c>
      <c r="J486" s="14" t="s">
        <v>70</v>
      </c>
      <c r="K486" s="36" t="s">
        <v>8351</v>
      </c>
      <c r="L486" s="14" t="s">
        <v>11810</v>
      </c>
      <c r="M486" s="14"/>
    </row>
    <row r="487" spans="1:14" ht="47.25">
      <c r="A487" s="14">
        <v>484</v>
      </c>
      <c r="B487" s="14" t="s">
        <v>11076</v>
      </c>
      <c r="C487" s="14" t="s">
        <v>11077</v>
      </c>
      <c r="D487" s="14" t="s">
        <v>1187</v>
      </c>
      <c r="E487" s="14">
        <v>1</v>
      </c>
      <c r="F487" s="15">
        <v>500</v>
      </c>
      <c r="G487" s="14">
        <v>336</v>
      </c>
      <c r="H487" s="14" t="s">
        <v>8087</v>
      </c>
      <c r="I487" s="15">
        <v>51000</v>
      </c>
      <c r="J487" s="14" t="s">
        <v>1188</v>
      </c>
      <c r="K487" s="36" t="s">
        <v>8351</v>
      </c>
      <c r="L487" s="14" t="s">
        <v>11078</v>
      </c>
      <c r="M487" s="14"/>
    </row>
    <row r="488" spans="1:14" ht="47.25">
      <c r="A488" s="14">
        <v>485</v>
      </c>
      <c r="B488" s="14" t="s">
        <v>6641</v>
      </c>
      <c r="C488" s="14" t="s">
        <v>6642</v>
      </c>
      <c r="D488" s="14" t="s">
        <v>1187</v>
      </c>
      <c r="E488" s="14">
        <v>1</v>
      </c>
      <c r="F488" s="15">
        <v>450</v>
      </c>
      <c r="G488" s="14">
        <v>248</v>
      </c>
      <c r="H488" s="14" t="s">
        <v>8087</v>
      </c>
      <c r="I488" s="15">
        <v>43000</v>
      </c>
      <c r="J488" s="14" t="s">
        <v>4978</v>
      </c>
      <c r="K488" s="36" t="s">
        <v>8351</v>
      </c>
      <c r="L488" s="14" t="s">
        <v>10875</v>
      </c>
      <c r="M488" s="14"/>
    </row>
    <row r="489" spans="1:14" ht="78.75">
      <c r="A489" s="14">
        <v>486</v>
      </c>
      <c r="B489" s="14" t="s">
        <v>6643</v>
      </c>
      <c r="C489" s="14" t="s">
        <v>6644</v>
      </c>
      <c r="D489" s="14" t="s">
        <v>4473</v>
      </c>
      <c r="E489" s="14">
        <v>1</v>
      </c>
      <c r="F489" s="15">
        <v>1000</v>
      </c>
      <c r="G489" s="14">
        <v>416</v>
      </c>
      <c r="H489" s="14" t="s">
        <v>8087</v>
      </c>
      <c r="I489" s="15">
        <v>0</v>
      </c>
      <c r="J489" s="14" t="s">
        <v>60</v>
      </c>
      <c r="K489" s="36" t="s">
        <v>8351</v>
      </c>
      <c r="L489" s="14" t="s">
        <v>11810</v>
      </c>
      <c r="M489" s="14"/>
    </row>
    <row r="490" spans="1:14" ht="31.5">
      <c r="A490" s="14">
        <v>487</v>
      </c>
      <c r="B490" s="14" t="s">
        <v>11430</v>
      </c>
      <c r="C490" s="14" t="s">
        <v>11431</v>
      </c>
      <c r="D490" s="14" t="s">
        <v>1187</v>
      </c>
      <c r="E490" s="14" t="s">
        <v>8163</v>
      </c>
      <c r="F490" s="15">
        <v>500</v>
      </c>
      <c r="G490" s="14">
        <v>412</v>
      </c>
      <c r="H490" s="14" t="s">
        <v>2161</v>
      </c>
      <c r="I490" s="15">
        <v>85000</v>
      </c>
      <c r="J490" s="14" t="s">
        <v>70</v>
      </c>
      <c r="K490" s="36" t="s">
        <v>8351</v>
      </c>
      <c r="L490" s="14" t="s">
        <v>11713</v>
      </c>
      <c r="M490" s="14"/>
    </row>
    <row r="491" spans="1:14" ht="31.5">
      <c r="A491" s="14">
        <v>488</v>
      </c>
      <c r="B491" s="14" t="s">
        <v>6645</v>
      </c>
      <c r="C491" s="14" t="s">
        <v>6646</v>
      </c>
      <c r="D491" s="14" t="s">
        <v>1187</v>
      </c>
      <c r="E491" s="14">
        <v>1</v>
      </c>
      <c r="F491" s="15">
        <v>1800</v>
      </c>
      <c r="G491" s="14">
        <v>520</v>
      </c>
      <c r="H491" s="14" t="s">
        <v>2161</v>
      </c>
      <c r="I491" s="15">
        <v>108000</v>
      </c>
      <c r="J491" s="14" t="s">
        <v>4935</v>
      </c>
      <c r="K491" s="36" t="s">
        <v>8351</v>
      </c>
      <c r="L491" s="14"/>
      <c r="M491" s="14"/>
    </row>
    <row r="492" spans="1:14" ht="31.5">
      <c r="A492" s="14">
        <v>489</v>
      </c>
      <c r="B492" s="14" t="s">
        <v>6647</v>
      </c>
      <c r="C492" s="14" t="s">
        <v>6648</v>
      </c>
      <c r="D492" s="14" t="s">
        <v>1162</v>
      </c>
      <c r="E492" s="14">
        <v>1</v>
      </c>
      <c r="F492" s="15">
        <v>530</v>
      </c>
      <c r="G492" s="14">
        <v>628</v>
      </c>
      <c r="H492" s="14" t="s">
        <v>2161</v>
      </c>
      <c r="I492" s="15">
        <v>0</v>
      </c>
      <c r="J492" s="14" t="s">
        <v>2724</v>
      </c>
      <c r="K492" s="36" t="s">
        <v>8351</v>
      </c>
      <c r="L492" s="14" t="s">
        <v>10910</v>
      </c>
      <c r="M492" s="14" t="s">
        <v>6649</v>
      </c>
    </row>
    <row r="493" spans="1:14" ht="31.5">
      <c r="A493" s="14">
        <v>490</v>
      </c>
      <c r="B493" s="14" t="s">
        <v>6650</v>
      </c>
      <c r="C493" s="14" t="s">
        <v>6651</v>
      </c>
      <c r="D493" s="14" t="s">
        <v>1187</v>
      </c>
      <c r="E493" s="14">
        <v>1</v>
      </c>
      <c r="F493" s="15">
        <v>480</v>
      </c>
      <c r="G493" s="14">
        <v>416</v>
      </c>
      <c r="H493" s="14" t="s">
        <v>8087</v>
      </c>
      <c r="I493" s="15">
        <v>67000</v>
      </c>
      <c r="J493" s="14" t="s">
        <v>60</v>
      </c>
      <c r="K493" s="36" t="s">
        <v>6652</v>
      </c>
      <c r="L493" s="14" t="s">
        <v>10627</v>
      </c>
      <c r="M493" s="14"/>
    </row>
    <row r="494" spans="1:14" ht="31.5">
      <c r="A494" s="14">
        <v>491</v>
      </c>
      <c r="B494" s="14" t="s">
        <v>6653</v>
      </c>
      <c r="C494" s="14" t="s">
        <v>7768</v>
      </c>
      <c r="D494" s="14" t="s">
        <v>1187</v>
      </c>
      <c r="E494" s="14">
        <v>1</v>
      </c>
      <c r="F494" s="15">
        <v>600</v>
      </c>
      <c r="G494" s="14">
        <v>372</v>
      </c>
      <c r="H494" s="14" t="s">
        <v>8087</v>
      </c>
      <c r="I494" s="15">
        <v>60000</v>
      </c>
      <c r="J494" s="14" t="s">
        <v>4935</v>
      </c>
      <c r="K494" s="36" t="s">
        <v>6652</v>
      </c>
      <c r="L494" s="14" t="s">
        <v>11810</v>
      </c>
      <c r="M494" s="14"/>
    </row>
    <row r="495" spans="1:14" ht="31.5">
      <c r="A495" s="14">
        <v>492</v>
      </c>
      <c r="B495" s="14" t="s">
        <v>6654</v>
      </c>
      <c r="C495" s="14" t="s">
        <v>6655</v>
      </c>
      <c r="D495" s="14" t="s">
        <v>1187</v>
      </c>
      <c r="E495" s="14">
        <v>1</v>
      </c>
      <c r="F495" s="15">
        <v>520</v>
      </c>
      <c r="G495" s="14">
        <v>220</v>
      </c>
      <c r="H495" s="14" t="s">
        <v>8087</v>
      </c>
      <c r="I495" s="15">
        <v>39000</v>
      </c>
      <c r="J495" s="14" t="s">
        <v>60</v>
      </c>
      <c r="K495" s="36" t="s">
        <v>6652</v>
      </c>
      <c r="L495" s="14" t="s">
        <v>8331</v>
      </c>
      <c r="M495" s="14"/>
    </row>
    <row r="496" spans="1:14" ht="47.25">
      <c r="A496" s="14">
        <v>493</v>
      </c>
      <c r="B496" s="14" t="s">
        <v>7751</v>
      </c>
      <c r="C496" s="14" t="s">
        <v>7752</v>
      </c>
      <c r="D496" s="14" t="s">
        <v>1187</v>
      </c>
      <c r="E496" s="14">
        <v>1</v>
      </c>
      <c r="F496" s="15">
        <v>400</v>
      </c>
      <c r="G496" s="14">
        <v>216</v>
      </c>
      <c r="H496" s="14" t="s">
        <v>8087</v>
      </c>
      <c r="I496" s="15">
        <v>0</v>
      </c>
      <c r="J496" s="14" t="s">
        <v>5629</v>
      </c>
      <c r="K496" s="36" t="s">
        <v>6652</v>
      </c>
      <c r="L496" s="14" t="s">
        <v>7753</v>
      </c>
      <c r="M496" s="14"/>
    </row>
    <row r="497" spans="1:13" ht="78.75">
      <c r="A497" s="14">
        <v>494</v>
      </c>
      <c r="B497" s="14" t="s">
        <v>8830</v>
      </c>
      <c r="C497" s="14" t="s">
        <v>6626</v>
      </c>
      <c r="D497" s="14" t="s">
        <v>1187</v>
      </c>
      <c r="E497" s="14" t="s">
        <v>8163</v>
      </c>
      <c r="F497" s="15">
        <v>1730</v>
      </c>
      <c r="G497" s="14">
        <v>642</v>
      </c>
      <c r="H497" s="14" t="s">
        <v>2161</v>
      </c>
      <c r="I497" s="15">
        <v>132000</v>
      </c>
      <c r="J497" s="14" t="s">
        <v>4935</v>
      </c>
      <c r="K497" s="36" t="s">
        <v>8351</v>
      </c>
      <c r="L497" s="14" t="s">
        <v>11810</v>
      </c>
      <c r="M497" s="14"/>
    </row>
    <row r="498" spans="1:13" ht="31.5">
      <c r="A498" s="14">
        <v>495</v>
      </c>
      <c r="B498" s="14" t="s">
        <v>8831</v>
      </c>
      <c r="C498" s="14" t="s">
        <v>8832</v>
      </c>
      <c r="D498" s="14" t="s">
        <v>1162</v>
      </c>
      <c r="E498" s="14">
        <v>1</v>
      </c>
      <c r="F498" s="15">
        <v>300</v>
      </c>
      <c r="G498" s="14">
        <v>596</v>
      </c>
      <c r="H498" s="14" t="s">
        <v>2161</v>
      </c>
      <c r="I498" s="15">
        <v>0</v>
      </c>
      <c r="J498" s="14" t="s">
        <v>4978</v>
      </c>
      <c r="K498" s="36" t="s">
        <v>8351</v>
      </c>
      <c r="L498" s="14" t="s">
        <v>11729</v>
      </c>
      <c r="M498" s="14" t="s">
        <v>8833</v>
      </c>
    </row>
    <row r="499" spans="1:13">
      <c r="A499" s="14">
        <v>496</v>
      </c>
      <c r="B499" s="14" t="s">
        <v>8834</v>
      </c>
      <c r="C499" s="14" t="s">
        <v>2744</v>
      </c>
      <c r="D499" s="14" t="s">
        <v>1187</v>
      </c>
      <c r="E499" s="14" t="s">
        <v>8163</v>
      </c>
      <c r="F499" s="15">
        <v>885</v>
      </c>
      <c r="G499" s="14">
        <v>24</v>
      </c>
      <c r="H499" s="14" t="s">
        <v>8076</v>
      </c>
      <c r="I499" s="15">
        <v>8000</v>
      </c>
      <c r="J499" s="14" t="s">
        <v>4935</v>
      </c>
      <c r="K499" s="36" t="s">
        <v>6652</v>
      </c>
      <c r="L499" s="14" t="s">
        <v>11613</v>
      </c>
      <c r="M499" s="14"/>
    </row>
    <row r="500" spans="1:13" ht="31.5">
      <c r="A500" s="14">
        <v>497</v>
      </c>
      <c r="B500" s="14" t="s">
        <v>9915</v>
      </c>
      <c r="C500" s="14" t="s">
        <v>9916</v>
      </c>
      <c r="D500" s="14" t="s">
        <v>1187</v>
      </c>
      <c r="E500" s="14">
        <v>1</v>
      </c>
      <c r="F500" s="15">
        <v>500</v>
      </c>
      <c r="G500" s="14">
        <v>300</v>
      </c>
      <c r="H500" s="14" t="s">
        <v>8076</v>
      </c>
      <c r="I500" s="15">
        <v>41000</v>
      </c>
      <c r="J500" s="14" t="s">
        <v>4935</v>
      </c>
      <c r="K500" s="36" t="s">
        <v>6652</v>
      </c>
      <c r="L500" s="14" t="s">
        <v>11613</v>
      </c>
      <c r="M500" s="14"/>
    </row>
    <row r="501" spans="1:13" ht="31.5">
      <c r="A501" s="14">
        <v>498</v>
      </c>
      <c r="B501" s="14" t="s">
        <v>9917</v>
      </c>
      <c r="C501" s="14" t="s">
        <v>11192</v>
      </c>
      <c r="D501" s="14" t="s">
        <v>1187</v>
      </c>
      <c r="E501" s="14">
        <v>1</v>
      </c>
      <c r="F501" s="15">
        <v>540</v>
      </c>
      <c r="G501" s="14">
        <v>252</v>
      </c>
      <c r="H501" s="14" t="s">
        <v>8076</v>
      </c>
      <c r="I501" s="15">
        <v>34000</v>
      </c>
      <c r="J501" s="14" t="s">
        <v>4935</v>
      </c>
      <c r="K501" s="36" t="s">
        <v>6652</v>
      </c>
      <c r="L501" s="14" t="s">
        <v>11613</v>
      </c>
      <c r="M501" s="14"/>
    </row>
    <row r="502" spans="1:13" ht="31.5">
      <c r="A502" s="14">
        <v>499</v>
      </c>
      <c r="B502" s="14" t="s">
        <v>9918</v>
      </c>
      <c r="C502" s="14" t="s">
        <v>9919</v>
      </c>
      <c r="D502" s="14" t="s">
        <v>1187</v>
      </c>
      <c r="E502" s="14">
        <v>1</v>
      </c>
      <c r="F502" s="15">
        <v>500</v>
      </c>
      <c r="G502" s="14">
        <v>256</v>
      </c>
      <c r="H502" s="14" t="s">
        <v>8087</v>
      </c>
      <c r="I502" s="15">
        <v>44000</v>
      </c>
      <c r="J502" s="14" t="s">
        <v>4978</v>
      </c>
      <c r="K502" s="36" t="s">
        <v>6652</v>
      </c>
      <c r="L502" s="14" t="s">
        <v>11613</v>
      </c>
      <c r="M502" s="14"/>
    </row>
    <row r="503" spans="1:13" ht="47.25">
      <c r="A503" s="14">
        <v>500</v>
      </c>
      <c r="B503" s="14" t="s">
        <v>9920</v>
      </c>
      <c r="C503" s="14" t="s">
        <v>9921</v>
      </c>
      <c r="D503" s="14" t="s">
        <v>1187</v>
      </c>
      <c r="E503" s="14">
        <v>1</v>
      </c>
      <c r="F503" s="15">
        <v>600</v>
      </c>
      <c r="G503" s="14">
        <v>340</v>
      </c>
      <c r="H503" s="14" t="s">
        <v>8087</v>
      </c>
      <c r="I503" s="15">
        <v>56000</v>
      </c>
      <c r="J503" s="14" t="s">
        <v>4935</v>
      </c>
      <c r="K503" s="36" t="s">
        <v>6652</v>
      </c>
      <c r="L503" s="14" t="s">
        <v>11613</v>
      </c>
      <c r="M503" s="14"/>
    </row>
    <row r="504" spans="1:13" ht="31.5">
      <c r="A504" s="14">
        <v>501</v>
      </c>
      <c r="B504" s="14" t="s">
        <v>9922</v>
      </c>
      <c r="C504" s="14" t="s">
        <v>9923</v>
      </c>
      <c r="D504" s="14" t="s">
        <v>1187</v>
      </c>
      <c r="E504" s="14" t="s">
        <v>8163</v>
      </c>
      <c r="F504" s="15">
        <v>635</v>
      </c>
      <c r="G504" s="14">
        <v>276</v>
      </c>
      <c r="H504" s="14" t="s">
        <v>8087</v>
      </c>
      <c r="I504" s="15">
        <v>47000</v>
      </c>
      <c r="J504" s="14" t="s">
        <v>1188</v>
      </c>
      <c r="K504" s="36" t="s">
        <v>6652</v>
      </c>
      <c r="L504" s="14" t="s">
        <v>11613</v>
      </c>
      <c r="M504" s="14" t="s">
        <v>9924</v>
      </c>
    </row>
    <row r="505" spans="1:13">
      <c r="A505" s="14">
        <v>502</v>
      </c>
      <c r="B505" s="14" t="s">
        <v>6713</v>
      </c>
      <c r="C505" s="14" t="s">
        <v>2744</v>
      </c>
      <c r="D505" s="14" t="s">
        <v>1187</v>
      </c>
      <c r="E505" s="14" t="s">
        <v>8163</v>
      </c>
      <c r="F505" s="15">
        <v>535</v>
      </c>
      <c r="G505" s="14">
        <v>44</v>
      </c>
      <c r="H505" s="14" t="s">
        <v>8076</v>
      </c>
      <c r="I505" s="15">
        <v>10000</v>
      </c>
      <c r="J505" s="14" t="s">
        <v>4935</v>
      </c>
      <c r="K505" s="36" t="s">
        <v>6652</v>
      </c>
      <c r="L505" s="14" t="s">
        <v>11613</v>
      </c>
      <c r="M505" s="14"/>
    </row>
    <row r="506" spans="1:13" ht="31.5">
      <c r="A506" s="14">
        <v>503</v>
      </c>
      <c r="B506" s="14" t="s">
        <v>11338</v>
      </c>
      <c r="C506" s="14" t="s">
        <v>2744</v>
      </c>
      <c r="D506" s="14" t="s">
        <v>1187</v>
      </c>
      <c r="E506" s="14" t="s">
        <v>11568</v>
      </c>
      <c r="F506" s="15">
        <v>500</v>
      </c>
      <c r="G506" s="14">
        <v>32</v>
      </c>
      <c r="H506" s="14" t="s">
        <v>8076</v>
      </c>
      <c r="I506" s="15">
        <v>8000</v>
      </c>
      <c r="J506" s="14" t="s">
        <v>4935</v>
      </c>
      <c r="K506" s="36" t="s">
        <v>6652</v>
      </c>
      <c r="L506" s="14" t="s">
        <v>7753</v>
      </c>
      <c r="M506" s="14"/>
    </row>
    <row r="507" spans="1:13" ht="31.5">
      <c r="A507" s="14">
        <v>504</v>
      </c>
      <c r="B507" s="14" t="s">
        <v>6609</v>
      </c>
      <c r="C507" s="14" t="s">
        <v>2744</v>
      </c>
      <c r="D507" s="14" t="s">
        <v>1187</v>
      </c>
      <c r="E507" s="14" t="s">
        <v>8163</v>
      </c>
      <c r="F507" s="15">
        <v>1000</v>
      </c>
      <c r="G507" s="14">
        <v>320</v>
      </c>
      <c r="H507" s="14" t="s">
        <v>8076</v>
      </c>
      <c r="I507" s="15">
        <v>37000</v>
      </c>
      <c r="J507" s="14" t="s">
        <v>4935</v>
      </c>
      <c r="K507" s="36" t="s">
        <v>6652</v>
      </c>
      <c r="L507" s="14" t="s">
        <v>7753</v>
      </c>
      <c r="M507" s="14"/>
    </row>
    <row r="508" spans="1:13" ht="31.5">
      <c r="A508" s="14">
        <v>505</v>
      </c>
      <c r="B508" s="14" t="s">
        <v>11339</v>
      </c>
      <c r="C508" s="14" t="s">
        <v>11340</v>
      </c>
      <c r="D508" s="14" t="s">
        <v>1187</v>
      </c>
      <c r="E508" s="14">
        <v>1</v>
      </c>
      <c r="F508" s="15">
        <v>540</v>
      </c>
      <c r="G508" s="14">
        <v>168</v>
      </c>
      <c r="H508" s="14" t="s">
        <v>5624</v>
      </c>
      <c r="I508" s="15">
        <v>31000</v>
      </c>
      <c r="J508" s="14" t="s">
        <v>1188</v>
      </c>
      <c r="K508" s="36" t="s">
        <v>6652</v>
      </c>
      <c r="L508" s="14" t="s">
        <v>10627</v>
      </c>
      <c r="M508" s="14"/>
    </row>
    <row r="509" spans="1:13" ht="47.25">
      <c r="A509" s="14">
        <v>506</v>
      </c>
      <c r="B509" s="14" t="s">
        <v>12312</v>
      </c>
      <c r="C509" s="14" t="s">
        <v>12313</v>
      </c>
      <c r="D509" s="14" t="s">
        <v>1187</v>
      </c>
      <c r="E509" s="14">
        <v>1</v>
      </c>
      <c r="F509" s="15">
        <v>1800</v>
      </c>
      <c r="G509" s="14">
        <v>436</v>
      </c>
      <c r="H509" s="14" t="s">
        <v>8087</v>
      </c>
      <c r="I509" s="15">
        <v>69000</v>
      </c>
      <c r="J509" s="14" t="s">
        <v>4978</v>
      </c>
      <c r="K509" s="36" t="s">
        <v>6652</v>
      </c>
      <c r="L509" s="14" t="s">
        <v>11613</v>
      </c>
      <c r="M509" s="14"/>
    </row>
    <row r="510" spans="1:13" ht="31.5">
      <c r="A510" s="14">
        <v>507</v>
      </c>
      <c r="B510" s="14" t="s">
        <v>10300</v>
      </c>
      <c r="C510" s="14" t="s">
        <v>10301</v>
      </c>
      <c r="D510" s="14" t="s">
        <v>1187</v>
      </c>
      <c r="E510" s="14">
        <v>1</v>
      </c>
      <c r="F510" s="15">
        <v>500</v>
      </c>
      <c r="G510" s="14">
        <v>308</v>
      </c>
      <c r="H510" s="14" t="s">
        <v>8087</v>
      </c>
      <c r="I510" s="15">
        <v>57000</v>
      </c>
      <c r="J510" s="14" t="s">
        <v>1188</v>
      </c>
      <c r="K510" s="36" t="s">
        <v>6652</v>
      </c>
      <c r="L510" s="14" t="s">
        <v>10627</v>
      </c>
      <c r="M510" s="14"/>
    </row>
    <row r="511" spans="1:13" ht="31.5">
      <c r="A511" s="14">
        <v>508</v>
      </c>
      <c r="B511" s="14" t="s">
        <v>12837</v>
      </c>
      <c r="C511" s="14" t="s">
        <v>12838</v>
      </c>
      <c r="D511" s="14" t="s">
        <v>1187</v>
      </c>
      <c r="E511" s="14">
        <v>1</v>
      </c>
      <c r="F511" s="15">
        <v>500</v>
      </c>
      <c r="G511" s="14">
        <v>176</v>
      </c>
      <c r="H511" s="14" t="s">
        <v>8087</v>
      </c>
      <c r="I511" s="15">
        <v>32000</v>
      </c>
      <c r="J511" s="14" t="s">
        <v>1188</v>
      </c>
      <c r="K511" s="36" t="s">
        <v>6652</v>
      </c>
      <c r="L511" s="14" t="s">
        <v>10875</v>
      </c>
      <c r="M511" s="14"/>
    </row>
    <row r="512" spans="1:13" ht="31.5">
      <c r="A512" s="14">
        <v>509</v>
      </c>
      <c r="B512" s="14" t="s">
        <v>12839</v>
      </c>
      <c r="C512" s="14" t="s">
        <v>12840</v>
      </c>
      <c r="D512" s="14" t="s">
        <v>1187</v>
      </c>
      <c r="E512" s="14">
        <v>1</v>
      </c>
      <c r="F512" s="15">
        <v>570</v>
      </c>
      <c r="G512" s="14">
        <v>252</v>
      </c>
      <c r="H512" s="14" t="s">
        <v>8087</v>
      </c>
      <c r="I512" s="15">
        <v>43000</v>
      </c>
      <c r="J512" s="14" t="s">
        <v>4978</v>
      </c>
      <c r="K512" s="36" t="s">
        <v>6652</v>
      </c>
      <c r="L512" s="14" t="s">
        <v>12841</v>
      </c>
      <c r="M512" s="14"/>
    </row>
    <row r="513" spans="1:14" ht="63">
      <c r="A513" s="14">
        <v>510</v>
      </c>
      <c r="B513" s="14" t="s">
        <v>12842</v>
      </c>
      <c r="C513" s="14" t="s">
        <v>12843</v>
      </c>
      <c r="D513" s="14" t="s">
        <v>1187</v>
      </c>
      <c r="E513" s="14" t="s">
        <v>8163</v>
      </c>
      <c r="F513" s="15">
        <v>800</v>
      </c>
      <c r="G513" s="14">
        <v>460</v>
      </c>
      <c r="H513" s="14" t="s">
        <v>8087</v>
      </c>
      <c r="I513" s="15">
        <v>84000</v>
      </c>
      <c r="J513" s="14" t="s">
        <v>2724</v>
      </c>
      <c r="K513" s="36" t="s">
        <v>6652</v>
      </c>
      <c r="L513" s="14" t="s">
        <v>6275</v>
      </c>
      <c r="M513" s="14"/>
    </row>
    <row r="514" spans="1:14" ht="47.25">
      <c r="A514" s="14">
        <v>511</v>
      </c>
      <c r="B514" s="14" t="s">
        <v>12844</v>
      </c>
      <c r="C514" s="14" t="s">
        <v>11282</v>
      </c>
      <c r="D514" s="14" t="s">
        <v>1187</v>
      </c>
      <c r="E514" s="14">
        <v>1</v>
      </c>
      <c r="F514" s="15">
        <v>680</v>
      </c>
      <c r="G514" s="14">
        <v>300</v>
      </c>
      <c r="H514" s="14" t="s">
        <v>8087</v>
      </c>
      <c r="I514" s="15">
        <v>59000</v>
      </c>
      <c r="J514" s="14" t="s">
        <v>2724</v>
      </c>
      <c r="K514" s="36" t="s">
        <v>6652</v>
      </c>
      <c r="L514" s="14" t="s">
        <v>6275</v>
      </c>
      <c r="M514" s="14"/>
    </row>
    <row r="515" spans="1:14" ht="31.5">
      <c r="A515" s="14">
        <v>512</v>
      </c>
      <c r="B515" s="14" t="s">
        <v>11283</v>
      </c>
      <c r="C515" s="14" t="s">
        <v>11284</v>
      </c>
      <c r="D515" s="14" t="s">
        <v>1187</v>
      </c>
      <c r="E515" s="14" t="s">
        <v>8163</v>
      </c>
      <c r="F515" s="15">
        <v>635</v>
      </c>
      <c r="G515" s="14">
        <v>232</v>
      </c>
      <c r="H515" s="14" t="s">
        <v>8076</v>
      </c>
      <c r="I515" s="15">
        <v>34000</v>
      </c>
      <c r="J515" s="14" t="s">
        <v>4935</v>
      </c>
      <c r="K515" s="36" t="s">
        <v>6652</v>
      </c>
      <c r="L515" s="14" t="s">
        <v>11613</v>
      </c>
      <c r="M515" s="14"/>
    </row>
    <row r="516" spans="1:14" ht="31.5">
      <c r="A516" s="14">
        <v>513</v>
      </c>
      <c r="B516" s="14" t="s">
        <v>11307</v>
      </c>
      <c r="C516" s="14" t="s">
        <v>2744</v>
      </c>
      <c r="D516" s="14" t="s">
        <v>1187</v>
      </c>
      <c r="E516" s="14" t="s">
        <v>11568</v>
      </c>
      <c r="F516" s="15">
        <v>500</v>
      </c>
      <c r="G516" s="14">
        <v>144</v>
      </c>
      <c r="H516" s="14" t="s">
        <v>8076</v>
      </c>
      <c r="I516" s="15">
        <v>23000</v>
      </c>
      <c r="J516" s="14" t="s">
        <v>4935</v>
      </c>
      <c r="K516" s="36" t="s">
        <v>6652</v>
      </c>
      <c r="L516" s="14" t="s">
        <v>11613</v>
      </c>
      <c r="M516" s="14" t="s">
        <v>9925</v>
      </c>
      <c r="N516" s="52" t="s">
        <v>18415</v>
      </c>
    </row>
    <row r="517" spans="1:14">
      <c r="A517" s="14">
        <v>514</v>
      </c>
      <c r="B517" s="14" t="s">
        <v>11285</v>
      </c>
      <c r="C517" s="14" t="s">
        <v>2744</v>
      </c>
      <c r="D517" s="14" t="s">
        <v>1187</v>
      </c>
      <c r="E517" s="14">
        <v>1</v>
      </c>
      <c r="F517" s="15">
        <v>3000</v>
      </c>
      <c r="G517" s="14">
        <v>44</v>
      </c>
      <c r="H517" s="14" t="s">
        <v>8076</v>
      </c>
      <c r="I517" s="15">
        <v>10000</v>
      </c>
      <c r="J517" s="14" t="s">
        <v>4935</v>
      </c>
      <c r="K517" s="36" t="s">
        <v>6652</v>
      </c>
      <c r="L517" s="14" t="s">
        <v>11613</v>
      </c>
      <c r="M517" s="14"/>
      <c r="N517" s="21">
        <v>1</v>
      </c>
    </row>
    <row r="518" spans="1:14" ht="31.5">
      <c r="A518" s="14">
        <v>515</v>
      </c>
      <c r="B518" s="14" t="s">
        <v>11286</v>
      </c>
      <c r="C518" s="14" t="s">
        <v>2744</v>
      </c>
      <c r="D518" s="14" t="s">
        <v>1187</v>
      </c>
      <c r="E518" s="14">
        <v>1</v>
      </c>
      <c r="F518" s="15">
        <v>1800</v>
      </c>
      <c r="G518" s="14">
        <v>48</v>
      </c>
      <c r="H518" s="14" t="s">
        <v>8076</v>
      </c>
      <c r="I518" s="15">
        <v>11000</v>
      </c>
      <c r="J518" s="14" t="s">
        <v>4935</v>
      </c>
      <c r="K518" s="36" t="s">
        <v>6652</v>
      </c>
      <c r="L518" s="14" t="s">
        <v>11613</v>
      </c>
      <c r="M518" s="14"/>
      <c r="N518" s="21">
        <v>2</v>
      </c>
    </row>
    <row r="519" spans="1:14">
      <c r="A519" s="14">
        <v>516</v>
      </c>
      <c r="B519" s="14" t="s">
        <v>11287</v>
      </c>
      <c r="C519" s="14" t="s">
        <v>2744</v>
      </c>
      <c r="D519" s="14" t="s">
        <v>1187</v>
      </c>
      <c r="E519" s="14">
        <v>1</v>
      </c>
      <c r="F519" s="15">
        <v>3100</v>
      </c>
      <c r="G519" s="14">
        <v>80</v>
      </c>
      <c r="H519" s="14" t="s">
        <v>8076</v>
      </c>
      <c r="I519" s="15">
        <v>13000</v>
      </c>
      <c r="J519" s="14" t="s">
        <v>4935</v>
      </c>
      <c r="K519" s="36" t="s">
        <v>6652</v>
      </c>
      <c r="L519" s="14" t="s">
        <v>11613</v>
      </c>
      <c r="M519" s="14"/>
      <c r="N519" s="21">
        <v>3</v>
      </c>
    </row>
    <row r="520" spans="1:14">
      <c r="A520" s="14">
        <v>517</v>
      </c>
      <c r="B520" s="14" t="s">
        <v>11288</v>
      </c>
      <c r="C520" s="14" t="s">
        <v>2744</v>
      </c>
      <c r="D520" s="14" t="s">
        <v>1187</v>
      </c>
      <c r="E520" s="14">
        <v>1</v>
      </c>
      <c r="F520" s="15">
        <v>1700</v>
      </c>
      <c r="G520" s="14">
        <v>76</v>
      </c>
      <c r="H520" s="14" t="s">
        <v>8076</v>
      </c>
      <c r="I520" s="15">
        <v>14000</v>
      </c>
      <c r="J520" s="14" t="s">
        <v>4935</v>
      </c>
      <c r="K520" s="36" t="s">
        <v>6652</v>
      </c>
      <c r="L520" s="14" t="s">
        <v>11613</v>
      </c>
      <c r="M520" s="14"/>
      <c r="N520" s="21">
        <v>4</v>
      </c>
    </row>
    <row r="521" spans="1:14" ht="31.5">
      <c r="A521" s="14">
        <v>518</v>
      </c>
      <c r="B521" s="14" t="s">
        <v>11289</v>
      </c>
      <c r="C521" s="14" t="s">
        <v>2744</v>
      </c>
      <c r="D521" s="14" t="s">
        <v>1187</v>
      </c>
      <c r="E521" s="14">
        <v>1</v>
      </c>
      <c r="F521" s="15">
        <v>1600</v>
      </c>
      <c r="G521" s="14">
        <v>80</v>
      </c>
      <c r="H521" s="14" t="s">
        <v>8076</v>
      </c>
      <c r="I521" s="15">
        <v>15000</v>
      </c>
      <c r="J521" s="14" t="s">
        <v>4935</v>
      </c>
      <c r="K521" s="36" t="s">
        <v>6652</v>
      </c>
      <c r="L521" s="14" t="s">
        <v>11613</v>
      </c>
      <c r="M521" s="14"/>
      <c r="N521" s="21">
        <v>5</v>
      </c>
    </row>
    <row r="522" spans="1:14">
      <c r="A522" s="14">
        <v>519</v>
      </c>
      <c r="B522" s="14" t="s">
        <v>11290</v>
      </c>
      <c r="C522" s="14" t="s">
        <v>2744</v>
      </c>
      <c r="D522" s="14" t="s">
        <v>1187</v>
      </c>
      <c r="E522" s="14">
        <v>1</v>
      </c>
      <c r="F522" s="15">
        <v>3000</v>
      </c>
      <c r="G522" s="14">
        <v>96</v>
      </c>
      <c r="H522" s="14" t="s">
        <v>8076</v>
      </c>
      <c r="I522" s="15">
        <v>15000</v>
      </c>
      <c r="J522" s="14" t="s">
        <v>4935</v>
      </c>
      <c r="K522" s="36" t="s">
        <v>6652</v>
      </c>
      <c r="L522" s="14" t="s">
        <v>11613</v>
      </c>
      <c r="M522" s="14"/>
      <c r="N522" s="21">
        <v>6</v>
      </c>
    </row>
    <row r="523" spans="1:14" ht="31.5">
      <c r="A523" s="14">
        <v>520</v>
      </c>
      <c r="B523" s="14" t="s">
        <v>9409</v>
      </c>
      <c r="C523" s="14" t="s">
        <v>2744</v>
      </c>
      <c r="D523" s="14" t="s">
        <v>1187</v>
      </c>
      <c r="E523" s="14" t="s">
        <v>11568</v>
      </c>
      <c r="F523" s="15">
        <v>1000</v>
      </c>
      <c r="G523" s="14">
        <v>68</v>
      </c>
      <c r="H523" s="14" t="s">
        <v>8076</v>
      </c>
      <c r="I523" s="15">
        <v>12000</v>
      </c>
      <c r="J523" s="14" t="s">
        <v>4935</v>
      </c>
      <c r="K523" s="36" t="s">
        <v>6652</v>
      </c>
      <c r="L523" s="14" t="s">
        <v>7753</v>
      </c>
      <c r="M523" s="14"/>
      <c r="N523" s="21">
        <v>7</v>
      </c>
    </row>
    <row r="524" spans="1:14" ht="31.5">
      <c r="A524" s="14">
        <v>521</v>
      </c>
      <c r="B524" s="14" t="s">
        <v>6259</v>
      </c>
      <c r="C524" s="14" t="s">
        <v>2744</v>
      </c>
      <c r="D524" s="14" t="s">
        <v>1187</v>
      </c>
      <c r="E524" s="14" t="s">
        <v>11568</v>
      </c>
      <c r="F524" s="15">
        <v>500</v>
      </c>
      <c r="G524" s="14">
        <v>76</v>
      </c>
      <c r="H524" s="14" t="s">
        <v>8076</v>
      </c>
      <c r="I524" s="15">
        <v>13000</v>
      </c>
      <c r="J524" s="14" t="s">
        <v>4935</v>
      </c>
      <c r="K524" s="36" t="s">
        <v>6652</v>
      </c>
      <c r="L524" s="14" t="s">
        <v>7753</v>
      </c>
      <c r="M524" s="14"/>
      <c r="N524" s="21">
        <v>8</v>
      </c>
    </row>
    <row r="525" spans="1:14" ht="31.5">
      <c r="A525" s="14">
        <v>522</v>
      </c>
      <c r="B525" s="14" t="s">
        <v>6306</v>
      </c>
      <c r="C525" s="14" t="s">
        <v>2744</v>
      </c>
      <c r="D525" s="14" t="s">
        <v>1187</v>
      </c>
      <c r="E525" s="14" t="s">
        <v>11568</v>
      </c>
      <c r="F525" s="15">
        <v>500</v>
      </c>
      <c r="G525" s="14">
        <v>48</v>
      </c>
      <c r="H525" s="14" t="s">
        <v>8076</v>
      </c>
      <c r="I525" s="15">
        <v>10000</v>
      </c>
      <c r="J525" s="14" t="s">
        <v>4935</v>
      </c>
      <c r="K525" s="36" t="s">
        <v>6652</v>
      </c>
      <c r="L525" s="14" t="s">
        <v>7753</v>
      </c>
      <c r="M525" s="14"/>
      <c r="N525" s="21">
        <v>9</v>
      </c>
    </row>
    <row r="526" spans="1:14">
      <c r="A526" s="14">
        <v>523</v>
      </c>
      <c r="B526" s="14" t="s">
        <v>11291</v>
      </c>
      <c r="C526" s="14" t="s">
        <v>2744</v>
      </c>
      <c r="D526" s="14" t="s">
        <v>1187</v>
      </c>
      <c r="E526" s="14">
        <v>1</v>
      </c>
      <c r="F526" s="15">
        <v>3500</v>
      </c>
      <c r="G526" s="14">
        <v>28</v>
      </c>
      <c r="H526" s="14" t="s">
        <v>8076</v>
      </c>
      <c r="I526" s="15">
        <v>8000</v>
      </c>
      <c r="J526" s="14" t="s">
        <v>4935</v>
      </c>
      <c r="K526" s="36" t="s">
        <v>6652</v>
      </c>
      <c r="L526" s="14" t="s">
        <v>11613</v>
      </c>
      <c r="M526" s="14"/>
      <c r="N526" s="21">
        <v>10</v>
      </c>
    </row>
    <row r="527" spans="1:14" ht="31.5">
      <c r="A527" s="14">
        <v>524</v>
      </c>
      <c r="B527" s="14" t="s">
        <v>8336</v>
      </c>
      <c r="C527" s="14" t="s">
        <v>2744</v>
      </c>
      <c r="D527" s="14" t="s">
        <v>1187</v>
      </c>
      <c r="E527" s="14" t="s">
        <v>11568</v>
      </c>
      <c r="F527" s="15">
        <v>1000</v>
      </c>
      <c r="G527" s="14">
        <v>220</v>
      </c>
      <c r="H527" s="14" t="s">
        <v>8076</v>
      </c>
      <c r="I527" s="15">
        <v>30000</v>
      </c>
      <c r="J527" s="14" t="s">
        <v>4935</v>
      </c>
      <c r="K527" s="36" t="s">
        <v>6652</v>
      </c>
      <c r="L527" s="14" t="s">
        <v>7753</v>
      </c>
      <c r="M527" s="14"/>
      <c r="N527" s="21">
        <v>11</v>
      </c>
    </row>
    <row r="528" spans="1:14" ht="31.5">
      <c r="A528" s="14">
        <v>525</v>
      </c>
      <c r="B528" s="14" t="s">
        <v>5131</v>
      </c>
      <c r="C528" s="14" t="s">
        <v>10533</v>
      </c>
      <c r="D528" s="14" t="s">
        <v>1187</v>
      </c>
      <c r="E528" s="14" t="s">
        <v>8163</v>
      </c>
      <c r="F528" s="15">
        <v>10035</v>
      </c>
      <c r="G528" s="14">
        <v>224</v>
      </c>
      <c r="H528" s="14" t="s">
        <v>8076</v>
      </c>
      <c r="I528" s="15">
        <v>27000</v>
      </c>
      <c r="J528" s="14" t="s">
        <v>1188</v>
      </c>
      <c r="K528" s="36" t="s">
        <v>6652</v>
      </c>
      <c r="L528" s="14" t="s">
        <v>11613</v>
      </c>
      <c r="M528" s="14"/>
      <c r="N528" s="21">
        <v>12</v>
      </c>
    </row>
    <row r="529" spans="1:14" ht="31.5">
      <c r="A529" s="14">
        <v>526</v>
      </c>
      <c r="B529" s="14" t="s">
        <v>11292</v>
      </c>
      <c r="C529" s="14" t="s">
        <v>2744</v>
      </c>
      <c r="D529" s="14" t="s">
        <v>1187</v>
      </c>
      <c r="E529" s="14">
        <v>1</v>
      </c>
      <c r="F529" s="15">
        <v>2300</v>
      </c>
      <c r="G529" s="14">
        <v>220</v>
      </c>
      <c r="H529" s="14" t="s">
        <v>8076</v>
      </c>
      <c r="I529" s="15">
        <v>30000</v>
      </c>
      <c r="J529" s="14" t="s">
        <v>4935</v>
      </c>
      <c r="K529" s="36" t="s">
        <v>6652</v>
      </c>
      <c r="L529" s="14" t="s">
        <v>11613</v>
      </c>
      <c r="M529" s="14"/>
      <c r="N529" s="21">
        <v>13</v>
      </c>
    </row>
    <row r="530" spans="1:14" ht="47.25">
      <c r="A530" s="14">
        <v>527</v>
      </c>
      <c r="B530" s="14" t="s">
        <v>11350</v>
      </c>
      <c r="C530" s="14" t="s">
        <v>11351</v>
      </c>
      <c r="D530" s="14" t="s">
        <v>1187</v>
      </c>
      <c r="E530" s="14">
        <v>1</v>
      </c>
      <c r="F530" s="15">
        <v>480</v>
      </c>
      <c r="G530" s="14">
        <v>392</v>
      </c>
      <c r="H530" s="14" t="s">
        <v>8087</v>
      </c>
      <c r="I530" s="15">
        <v>63000</v>
      </c>
      <c r="J530" s="14" t="s">
        <v>4978</v>
      </c>
      <c r="K530" s="36" t="s">
        <v>6652</v>
      </c>
      <c r="L530" s="14" t="s">
        <v>11713</v>
      </c>
      <c r="M530" s="14"/>
      <c r="N530" s="21">
        <v>14</v>
      </c>
    </row>
    <row r="531" spans="1:14" ht="31.5">
      <c r="A531" s="14">
        <v>528</v>
      </c>
      <c r="B531" s="14" t="s">
        <v>11966</v>
      </c>
      <c r="C531" s="14" t="s">
        <v>10533</v>
      </c>
      <c r="D531" s="14" t="s">
        <v>1187</v>
      </c>
      <c r="E531" s="14" t="s">
        <v>11568</v>
      </c>
      <c r="F531" s="15">
        <v>1000</v>
      </c>
      <c r="G531" s="14">
        <v>312</v>
      </c>
      <c r="H531" s="14" t="s">
        <v>8076</v>
      </c>
      <c r="I531" s="15">
        <v>43000</v>
      </c>
      <c r="J531" s="14" t="s">
        <v>1188</v>
      </c>
      <c r="K531" s="36" t="s">
        <v>6652</v>
      </c>
      <c r="L531" s="14" t="s">
        <v>7753</v>
      </c>
      <c r="M531" s="14"/>
      <c r="N531" s="21">
        <v>15</v>
      </c>
    </row>
    <row r="532" spans="1:14" ht="47.25">
      <c r="A532" s="14">
        <v>529</v>
      </c>
      <c r="B532" s="14" t="s">
        <v>11352</v>
      </c>
      <c r="C532" s="14" t="s">
        <v>11353</v>
      </c>
      <c r="D532" s="14" t="s">
        <v>1187</v>
      </c>
      <c r="E532" s="14">
        <v>1</v>
      </c>
      <c r="F532" s="15">
        <v>600</v>
      </c>
      <c r="G532" s="14">
        <v>176</v>
      </c>
      <c r="H532" s="14" t="s">
        <v>8087</v>
      </c>
      <c r="I532" s="15">
        <v>32000</v>
      </c>
      <c r="J532" s="14" t="s">
        <v>4935</v>
      </c>
      <c r="K532" s="36" t="s">
        <v>6652</v>
      </c>
      <c r="L532" s="14" t="s">
        <v>10666</v>
      </c>
      <c r="M532" s="14"/>
      <c r="N532" s="21">
        <v>16</v>
      </c>
    </row>
    <row r="533" spans="1:14" ht="31.5">
      <c r="A533" s="14">
        <v>530</v>
      </c>
      <c r="B533" s="14" t="s">
        <v>11354</v>
      </c>
      <c r="C533" s="14" t="s">
        <v>11355</v>
      </c>
      <c r="D533" s="14" t="s">
        <v>1187</v>
      </c>
      <c r="E533" s="14">
        <v>1</v>
      </c>
      <c r="F533" s="15">
        <v>500</v>
      </c>
      <c r="G533" s="14">
        <v>296</v>
      </c>
      <c r="H533" s="14" t="s">
        <v>8087</v>
      </c>
      <c r="I533" s="15">
        <v>49000</v>
      </c>
      <c r="J533" s="14" t="s">
        <v>4935</v>
      </c>
      <c r="K533" s="36" t="s">
        <v>6652</v>
      </c>
      <c r="L533" s="14" t="s">
        <v>11356</v>
      </c>
      <c r="M533" s="14"/>
      <c r="N533" s="21">
        <v>17</v>
      </c>
    </row>
    <row r="534" spans="1:14" ht="31.5">
      <c r="A534" s="14">
        <v>531</v>
      </c>
      <c r="B534" s="14" t="s">
        <v>11357</v>
      </c>
      <c r="C534" s="14" t="s">
        <v>11358</v>
      </c>
      <c r="D534" s="14" t="s">
        <v>1187</v>
      </c>
      <c r="E534" s="14">
        <v>1</v>
      </c>
      <c r="F534" s="15">
        <v>600</v>
      </c>
      <c r="G534" s="14">
        <v>224</v>
      </c>
      <c r="H534" s="14" t="s">
        <v>5624</v>
      </c>
      <c r="I534" s="15">
        <v>39000</v>
      </c>
      <c r="J534" s="14" t="s">
        <v>1188</v>
      </c>
      <c r="K534" s="36" t="s">
        <v>6652</v>
      </c>
      <c r="L534" s="14" t="s">
        <v>11613</v>
      </c>
      <c r="M534" s="14"/>
      <c r="N534" s="21">
        <v>18</v>
      </c>
    </row>
    <row r="535" spans="1:14" ht="47.25">
      <c r="A535" s="14">
        <v>532</v>
      </c>
      <c r="B535" s="14" t="s">
        <v>11359</v>
      </c>
      <c r="C535" s="14" t="s">
        <v>11360</v>
      </c>
      <c r="D535" s="14" t="s">
        <v>1187</v>
      </c>
      <c r="E535" s="14">
        <v>1</v>
      </c>
      <c r="F535" s="15">
        <v>540</v>
      </c>
      <c r="G535" s="14">
        <v>284</v>
      </c>
      <c r="H535" s="14" t="s">
        <v>8087</v>
      </c>
      <c r="I535" s="15">
        <v>48000</v>
      </c>
      <c r="J535" s="14" t="s">
        <v>60</v>
      </c>
      <c r="K535" s="36" t="s">
        <v>6652</v>
      </c>
      <c r="L535" s="14" t="s">
        <v>7182</v>
      </c>
      <c r="M535" s="14"/>
      <c r="N535" s="21">
        <v>19</v>
      </c>
    </row>
    <row r="536" spans="1:14" ht="78.75">
      <c r="A536" s="14">
        <v>533</v>
      </c>
      <c r="B536" s="14" t="s">
        <v>11361</v>
      </c>
      <c r="C536" s="14" t="s">
        <v>11362</v>
      </c>
      <c r="D536" s="14" t="s">
        <v>1162</v>
      </c>
      <c r="E536" s="14">
        <v>1</v>
      </c>
      <c r="F536" s="15">
        <v>350</v>
      </c>
      <c r="G536" s="14">
        <v>236</v>
      </c>
      <c r="H536" s="14" t="s">
        <v>8087</v>
      </c>
      <c r="I536" s="15">
        <v>0</v>
      </c>
      <c r="J536" s="14" t="s">
        <v>60</v>
      </c>
      <c r="K536" s="36" t="s">
        <v>6652</v>
      </c>
      <c r="L536" s="14" t="s">
        <v>7889</v>
      </c>
      <c r="M536" s="14"/>
      <c r="N536" s="21">
        <v>20</v>
      </c>
    </row>
    <row r="537" spans="1:14" ht="47.25">
      <c r="A537" s="14">
        <v>534</v>
      </c>
      <c r="B537" s="14" t="s">
        <v>11363</v>
      </c>
      <c r="C537" s="14" t="s">
        <v>11364</v>
      </c>
      <c r="D537" s="14" t="s">
        <v>1187</v>
      </c>
      <c r="E537" s="14">
        <v>1</v>
      </c>
      <c r="F537" s="15">
        <v>500</v>
      </c>
      <c r="G537" s="14">
        <v>272</v>
      </c>
      <c r="H537" s="14" t="s">
        <v>8087</v>
      </c>
      <c r="I537" s="15">
        <v>46000</v>
      </c>
      <c r="J537" s="14" t="s">
        <v>4978</v>
      </c>
      <c r="K537" s="36" t="s">
        <v>6652</v>
      </c>
      <c r="L537" s="14" t="s">
        <v>11729</v>
      </c>
      <c r="M537" s="14" t="s">
        <v>11365</v>
      </c>
      <c r="N537" s="21">
        <v>21</v>
      </c>
    </row>
    <row r="538" spans="1:14">
      <c r="A538" s="14">
        <v>535</v>
      </c>
      <c r="B538" s="14" t="s">
        <v>11366</v>
      </c>
      <c r="C538" s="14" t="s">
        <v>2744</v>
      </c>
      <c r="D538" s="14" t="s">
        <v>1187</v>
      </c>
      <c r="E538" s="14">
        <v>1</v>
      </c>
      <c r="F538" s="15">
        <v>1800</v>
      </c>
      <c r="G538" s="14">
        <v>44</v>
      </c>
      <c r="H538" s="14" t="s">
        <v>8076</v>
      </c>
      <c r="I538" s="15">
        <v>10000</v>
      </c>
      <c r="J538" s="14" t="s">
        <v>4935</v>
      </c>
      <c r="K538" s="36" t="s">
        <v>11367</v>
      </c>
      <c r="L538" s="14" t="s">
        <v>11368</v>
      </c>
      <c r="M538" s="14"/>
      <c r="N538" s="21">
        <v>22</v>
      </c>
    </row>
    <row r="539" spans="1:14">
      <c r="A539" s="14">
        <v>536</v>
      </c>
      <c r="B539" s="14" t="s">
        <v>11369</v>
      </c>
      <c r="C539" s="14" t="s">
        <v>2744</v>
      </c>
      <c r="D539" s="14" t="s">
        <v>1187</v>
      </c>
      <c r="E539" s="14">
        <v>1</v>
      </c>
      <c r="F539" s="15">
        <v>3700</v>
      </c>
      <c r="G539" s="14">
        <v>40</v>
      </c>
      <c r="H539" s="14" t="s">
        <v>8076</v>
      </c>
      <c r="I539" s="15">
        <v>9000</v>
      </c>
      <c r="J539" s="14" t="s">
        <v>4935</v>
      </c>
      <c r="K539" s="36" t="s">
        <v>11367</v>
      </c>
      <c r="L539" s="14" t="s">
        <v>11368</v>
      </c>
      <c r="M539" s="14"/>
      <c r="N539" s="21">
        <v>23</v>
      </c>
    </row>
    <row r="540" spans="1:14">
      <c r="A540" s="14">
        <v>537</v>
      </c>
      <c r="B540" s="14" t="s">
        <v>6258</v>
      </c>
      <c r="C540" s="14" t="s">
        <v>2744</v>
      </c>
      <c r="D540" s="14" t="s">
        <v>1187</v>
      </c>
      <c r="E540" s="14" t="s">
        <v>11568</v>
      </c>
      <c r="F540" s="15">
        <v>2000</v>
      </c>
      <c r="G540" s="14">
        <v>188</v>
      </c>
      <c r="H540" s="14" t="s">
        <v>8076</v>
      </c>
      <c r="I540" s="15">
        <v>25000</v>
      </c>
      <c r="J540" s="14" t="s">
        <v>4935</v>
      </c>
      <c r="K540" s="36" t="s">
        <v>11367</v>
      </c>
      <c r="L540" s="14" t="s">
        <v>10875</v>
      </c>
      <c r="M540" s="14"/>
      <c r="N540" s="21">
        <v>24</v>
      </c>
    </row>
    <row r="541" spans="1:14" ht="31.5">
      <c r="A541" s="14">
        <v>538</v>
      </c>
      <c r="B541" s="14" t="s">
        <v>11370</v>
      </c>
      <c r="C541" s="14" t="s">
        <v>2744</v>
      </c>
      <c r="D541" s="14" t="s">
        <v>1187</v>
      </c>
      <c r="E541" s="14">
        <v>1</v>
      </c>
      <c r="F541" s="15">
        <v>1600</v>
      </c>
      <c r="G541" s="14">
        <v>56</v>
      </c>
      <c r="H541" s="14" t="s">
        <v>8076</v>
      </c>
      <c r="I541" s="15">
        <v>12000</v>
      </c>
      <c r="J541" s="14" t="s">
        <v>4935</v>
      </c>
      <c r="K541" s="36" t="s">
        <v>11367</v>
      </c>
      <c r="L541" s="14" t="s">
        <v>11368</v>
      </c>
      <c r="M541" s="14"/>
      <c r="N541" s="21">
        <v>25</v>
      </c>
    </row>
    <row r="542" spans="1:14" ht="31.5">
      <c r="A542" s="14">
        <v>539</v>
      </c>
      <c r="B542" s="14" t="s">
        <v>12594</v>
      </c>
      <c r="C542" s="14" t="s">
        <v>2744</v>
      </c>
      <c r="D542" s="14" t="s">
        <v>1187</v>
      </c>
      <c r="E542" s="14">
        <v>1</v>
      </c>
      <c r="F542" s="15">
        <v>1500</v>
      </c>
      <c r="G542" s="14">
        <v>64</v>
      </c>
      <c r="H542" s="14" t="s">
        <v>8076</v>
      </c>
      <c r="I542" s="15">
        <v>13000</v>
      </c>
      <c r="J542" s="14" t="s">
        <v>4935</v>
      </c>
      <c r="K542" s="36" t="s">
        <v>11367</v>
      </c>
      <c r="L542" s="14" t="s">
        <v>11368</v>
      </c>
      <c r="M542" s="14"/>
      <c r="N542" s="21">
        <v>26</v>
      </c>
    </row>
    <row r="543" spans="1:14" ht="63">
      <c r="A543" s="14">
        <v>540</v>
      </c>
      <c r="B543" s="14" t="s">
        <v>12595</v>
      </c>
      <c r="C543" s="14" t="s">
        <v>2744</v>
      </c>
      <c r="D543" s="14" t="s">
        <v>1187</v>
      </c>
      <c r="E543" s="14">
        <v>1</v>
      </c>
      <c r="F543" s="15">
        <v>750</v>
      </c>
      <c r="G543" s="14">
        <v>120</v>
      </c>
      <c r="H543" s="14" t="s">
        <v>8076</v>
      </c>
      <c r="I543" s="15">
        <v>20000</v>
      </c>
      <c r="J543" s="14" t="s">
        <v>4935</v>
      </c>
      <c r="K543" s="36" t="s">
        <v>11367</v>
      </c>
      <c r="L543" s="14" t="s">
        <v>11368</v>
      </c>
      <c r="M543" s="14"/>
      <c r="N543" s="21">
        <v>27</v>
      </c>
    </row>
    <row r="544" spans="1:14" ht="31.5">
      <c r="A544" s="14">
        <v>541</v>
      </c>
      <c r="B544" s="14" t="s">
        <v>12596</v>
      </c>
      <c r="C544" s="14" t="s">
        <v>2744</v>
      </c>
      <c r="D544" s="14" t="s">
        <v>1187</v>
      </c>
      <c r="E544" s="14">
        <v>1</v>
      </c>
      <c r="F544" s="15">
        <v>2000</v>
      </c>
      <c r="G544" s="14">
        <v>60</v>
      </c>
      <c r="H544" s="14" t="s">
        <v>8076</v>
      </c>
      <c r="I544" s="15">
        <v>12000</v>
      </c>
      <c r="J544" s="14" t="s">
        <v>4935</v>
      </c>
      <c r="K544" s="36" t="s">
        <v>11367</v>
      </c>
      <c r="L544" s="14" t="s">
        <v>11368</v>
      </c>
      <c r="M544" s="14"/>
      <c r="N544" s="21">
        <v>28</v>
      </c>
    </row>
    <row r="545" spans="1:14" ht="31.5">
      <c r="A545" s="14">
        <v>542</v>
      </c>
      <c r="B545" s="14" t="s">
        <v>12597</v>
      </c>
      <c r="C545" s="14" t="s">
        <v>2744</v>
      </c>
      <c r="D545" s="14" t="s">
        <v>1187</v>
      </c>
      <c r="E545" s="14">
        <v>1</v>
      </c>
      <c r="F545" s="15">
        <v>1700</v>
      </c>
      <c r="G545" s="14">
        <v>424</v>
      </c>
      <c r="H545" s="14" t="s">
        <v>8076</v>
      </c>
      <c r="I545" s="15">
        <v>53000</v>
      </c>
      <c r="J545" s="14" t="s">
        <v>4935</v>
      </c>
      <c r="K545" s="36" t="s">
        <v>11367</v>
      </c>
      <c r="L545" s="14" t="s">
        <v>11368</v>
      </c>
      <c r="M545" s="14"/>
      <c r="N545" s="21">
        <v>29</v>
      </c>
    </row>
    <row r="546" spans="1:14" ht="31.5">
      <c r="A546" s="14">
        <v>543</v>
      </c>
      <c r="B546" s="14" t="s">
        <v>12598</v>
      </c>
      <c r="C546" s="14"/>
      <c r="D546" s="14" t="s">
        <v>1421</v>
      </c>
      <c r="E546" s="14">
        <v>1</v>
      </c>
      <c r="F546" s="15">
        <v>500</v>
      </c>
      <c r="G546" s="14">
        <v>132</v>
      </c>
      <c r="H546" s="14" t="s">
        <v>8076</v>
      </c>
      <c r="I546" s="15">
        <v>0</v>
      </c>
      <c r="J546" s="14" t="s">
        <v>1188</v>
      </c>
      <c r="K546" s="36" t="s">
        <v>11367</v>
      </c>
      <c r="L546" s="14" t="s">
        <v>11368</v>
      </c>
      <c r="M546" s="14"/>
      <c r="N546" s="21">
        <v>30</v>
      </c>
    </row>
    <row r="547" spans="1:14" ht="47.25">
      <c r="A547" s="14">
        <v>544</v>
      </c>
      <c r="B547" s="14" t="s">
        <v>12682</v>
      </c>
      <c r="C547" s="14" t="s">
        <v>12683</v>
      </c>
      <c r="D547" s="14" t="s">
        <v>1187</v>
      </c>
      <c r="E547" s="14">
        <v>1</v>
      </c>
      <c r="F547" s="15">
        <v>470</v>
      </c>
      <c r="G547" s="14">
        <v>176</v>
      </c>
      <c r="H547" s="14" t="s">
        <v>8076</v>
      </c>
      <c r="I547" s="15">
        <v>27000</v>
      </c>
      <c r="J547" s="14" t="s">
        <v>4978</v>
      </c>
      <c r="K547" s="36" t="s">
        <v>11367</v>
      </c>
      <c r="L547" s="14" t="s">
        <v>11810</v>
      </c>
      <c r="M547" s="14"/>
      <c r="N547" s="21">
        <v>31</v>
      </c>
    </row>
    <row r="548" spans="1:14" ht="31.5">
      <c r="A548" s="14">
        <v>545</v>
      </c>
      <c r="B548" s="14" t="s">
        <v>12684</v>
      </c>
      <c r="C548" s="14" t="s">
        <v>8774</v>
      </c>
      <c r="D548" s="14" t="s">
        <v>1162</v>
      </c>
      <c r="E548" s="14">
        <v>1</v>
      </c>
      <c r="F548" s="15">
        <v>5000</v>
      </c>
      <c r="G548" s="14">
        <v>100</v>
      </c>
      <c r="H548" s="14" t="s">
        <v>8087</v>
      </c>
      <c r="I548" s="15">
        <v>0</v>
      </c>
      <c r="J548" s="14" t="s">
        <v>70</v>
      </c>
      <c r="K548" s="36" t="s">
        <v>11367</v>
      </c>
      <c r="L548" s="14" t="s">
        <v>11688</v>
      </c>
      <c r="M548" s="14"/>
      <c r="N548" s="21">
        <v>32</v>
      </c>
    </row>
    <row r="549" spans="1:14" ht="47.25">
      <c r="A549" s="14">
        <v>546</v>
      </c>
      <c r="B549" s="14" t="s">
        <v>12685</v>
      </c>
      <c r="C549" s="14" t="s">
        <v>12686</v>
      </c>
      <c r="D549" s="14" t="s">
        <v>1421</v>
      </c>
      <c r="E549" s="14">
        <v>1</v>
      </c>
      <c r="F549" s="15">
        <v>2000</v>
      </c>
      <c r="G549" s="14">
        <v>392</v>
      </c>
      <c r="H549" s="14" t="s">
        <v>8087</v>
      </c>
      <c r="I549" s="15">
        <v>0</v>
      </c>
      <c r="J549" s="14" t="s">
        <v>70</v>
      </c>
      <c r="K549" s="36" t="s">
        <v>11367</v>
      </c>
      <c r="L549" s="14" t="s">
        <v>11078</v>
      </c>
      <c r="M549" s="14"/>
      <c r="N549" s="21">
        <v>33</v>
      </c>
    </row>
    <row r="550" spans="1:14" ht="57.75" customHeight="1">
      <c r="A550" s="14">
        <v>547</v>
      </c>
      <c r="B550" s="14" t="s">
        <v>8402</v>
      </c>
      <c r="C550" s="14" t="s">
        <v>7234</v>
      </c>
      <c r="D550" s="14" t="s">
        <v>4473</v>
      </c>
      <c r="E550" s="14">
        <v>1</v>
      </c>
      <c r="F550" s="15">
        <v>1000</v>
      </c>
      <c r="G550" s="14">
        <v>220</v>
      </c>
      <c r="H550" s="14" t="s">
        <v>8087</v>
      </c>
      <c r="I550" s="15">
        <v>0</v>
      </c>
      <c r="J550" s="14" t="s">
        <v>70</v>
      </c>
      <c r="K550" s="36" t="s">
        <v>11367</v>
      </c>
      <c r="L550" s="14" t="s">
        <v>11810</v>
      </c>
      <c r="M550" s="14"/>
      <c r="N550" s="21">
        <v>34</v>
      </c>
    </row>
    <row r="551" spans="1:14" ht="31.5">
      <c r="A551" s="14">
        <v>548</v>
      </c>
      <c r="B551" s="14" t="s">
        <v>8403</v>
      </c>
      <c r="C551" s="14" t="s">
        <v>8404</v>
      </c>
      <c r="D551" s="14" t="s">
        <v>1187</v>
      </c>
      <c r="E551" s="14">
        <v>1</v>
      </c>
      <c r="F551" s="15">
        <v>480</v>
      </c>
      <c r="G551" s="14">
        <v>204</v>
      </c>
      <c r="H551" s="14" t="s">
        <v>8087</v>
      </c>
      <c r="I551" s="15">
        <v>36000</v>
      </c>
      <c r="J551" s="14" t="s">
        <v>1188</v>
      </c>
      <c r="K551" s="36" t="s">
        <v>11367</v>
      </c>
      <c r="L551" s="14" t="s">
        <v>11368</v>
      </c>
      <c r="M551" s="14"/>
      <c r="N551" s="21">
        <v>35</v>
      </c>
    </row>
    <row r="552" spans="1:14">
      <c r="A552" s="14">
        <v>549</v>
      </c>
      <c r="B552" s="14" t="s">
        <v>10462</v>
      </c>
      <c r="C552" s="14" t="s">
        <v>3124</v>
      </c>
      <c r="D552" s="14" t="s">
        <v>1187</v>
      </c>
      <c r="E552" s="14">
        <v>1</v>
      </c>
      <c r="F552" s="15">
        <v>520</v>
      </c>
      <c r="G552" s="14">
        <v>304</v>
      </c>
      <c r="H552" s="14" t="s">
        <v>8087</v>
      </c>
      <c r="I552" s="15">
        <v>51000</v>
      </c>
      <c r="J552" s="14" t="s">
        <v>70</v>
      </c>
      <c r="K552" s="36" t="s">
        <v>11367</v>
      </c>
      <c r="L552" s="14" t="s">
        <v>11553</v>
      </c>
      <c r="M552" s="14"/>
      <c r="N552" s="21">
        <v>36</v>
      </c>
    </row>
    <row r="553" spans="1:14" ht="31.5">
      <c r="A553" s="14">
        <v>550</v>
      </c>
      <c r="B553" s="14" t="s">
        <v>11554</v>
      </c>
      <c r="C553" s="14" t="s">
        <v>7325</v>
      </c>
      <c r="D553" s="14" t="s">
        <v>1187</v>
      </c>
      <c r="E553" s="14">
        <v>1</v>
      </c>
      <c r="F553" s="15">
        <v>500</v>
      </c>
      <c r="G553" s="14">
        <v>248</v>
      </c>
      <c r="H553" s="14" t="s">
        <v>8087</v>
      </c>
      <c r="I553" s="15">
        <v>43000</v>
      </c>
      <c r="J553" s="14" t="s">
        <v>70</v>
      </c>
      <c r="K553" s="36" t="s">
        <v>11367</v>
      </c>
      <c r="L553" s="14" t="s">
        <v>11368</v>
      </c>
      <c r="M553" s="14"/>
      <c r="N553" s="21">
        <v>37</v>
      </c>
    </row>
    <row r="554" spans="1:14" ht="47.25">
      <c r="A554" s="14">
        <v>551</v>
      </c>
      <c r="B554" s="14" t="s">
        <v>7326</v>
      </c>
      <c r="C554" s="14" t="s">
        <v>7327</v>
      </c>
      <c r="D554" s="14" t="s">
        <v>1162</v>
      </c>
      <c r="E554" s="14">
        <v>1</v>
      </c>
      <c r="F554" s="15">
        <v>250</v>
      </c>
      <c r="G554" s="14">
        <v>300</v>
      </c>
      <c r="H554" s="14" t="s">
        <v>8087</v>
      </c>
      <c r="I554" s="15">
        <v>0</v>
      </c>
      <c r="J554" s="14" t="s">
        <v>1188</v>
      </c>
      <c r="K554" s="36" t="s">
        <v>11367</v>
      </c>
      <c r="L554" s="14" t="s">
        <v>11078</v>
      </c>
      <c r="M554" s="14"/>
      <c r="N554" s="21">
        <v>38</v>
      </c>
    </row>
    <row r="555" spans="1:14">
      <c r="A555" s="14">
        <v>552</v>
      </c>
      <c r="B555" s="14" t="s">
        <v>9484</v>
      </c>
      <c r="C555" s="14" t="s">
        <v>9485</v>
      </c>
      <c r="D555" s="14" t="s">
        <v>1187</v>
      </c>
      <c r="E555" s="14">
        <v>1</v>
      </c>
      <c r="F555" s="15">
        <v>590</v>
      </c>
      <c r="G555" s="14">
        <v>394</v>
      </c>
      <c r="H555" s="14" t="s">
        <v>2161</v>
      </c>
      <c r="I555" s="15">
        <v>132000</v>
      </c>
      <c r="J555" s="14" t="s">
        <v>4978</v>
      </c>
      <c r="K555" s="36" t="s">
        <v>11367</v>
      </c>
      <c r="L555" s="14" t="s">
        <v>10875</v>
      </c>
      <c r="M555" s="14"/>
      <c r="N555" s="21">
        <v>39</v>
      </c>
    </row>
    <row r="556" spans="1:14" ht="47.25">
      <c r="A556" s="14">
        <v>553</v>
      </c>
      <c r="B556" s="14" t="s">
        <v>9486</v>
      </c>
      <c r="C556" s="14" t="s">
        <v>9487</v>
      </c>
      <c r="D556" s="14" t="s">
        <v>9193</v>
      </c>
      <c r="E556" s="14">
        <v>1</v>
      </c>
      <c r="F556" s="15">
        <v>1500</v>
      </c>
      <c r="G556" s="14">
        <v>216</v>
      </c>
      <c r="H556" s="14" t="s">
        <v>9488</v>
      </c>
      <c r="I556" s="15">
        <v>0</v>
      </c>
      <c r="J556" s="14" t="s">
        <v>1193</v>
      </c>
      <c r="K556" s="36" t="s">
        <v>11367</v>
      </c>
      <c r="L556" s="14" t="s">
        <v>11729</v>
      </c>
      <c r="M556" s="14" t="s">
        <v>9489</v>
      </c>
      <c r="N556" s="21">
        <v>40</v>
      </c>
    </row>
    <row r="557" spans="1:14" ht="31.5">
      <c r="A557" s="14">
        <v>554</v>
      </c>
      <c r="B557" s="14" t="s">
        <v>11369</v>
      </c>
      <c r="C557" s="14" t="s">
        <v>2744</v>
      </c>
      <c r="D557" s="14" t="s">
        <v>1187</v>
      </c>
      <c r="E557" s="14" t="s">
        <v>11568</v>
      </c>
      <c r="F557" s="15">
        <v>5000</v>
      </c>
      <c r="G557" s="14">
        <v>40</v>
      </c>
      <c r="H557" s="14" t="s">
        <v>8076</v>
      </c>
      <c r="I557" s="15">
        <v>9000</v>
      </c>
      <c r="J557" s="14" t="s">
        <v>4935</v>
      </c>
      <c r="K557" s="36" t="s">
        <v>11367</v>
      </c>
      <c r="L557" s="14" t="s">
        <v>7753</v>
      </c>
      <c r="M557" s="14"/>
      <c r="N557" s="21">
        <v>41</v>
      </c>
    </row>
    <row r="558" spans="1:14" ht="31.5">
      <c r="A558" s="14">
        <v>555</v>
      </c>
      <c r="B558" s="14" t="s">
        <v>11291</v>
      </c>
      <c r="C558" s="14" t="s">
        <v>2744</v>
      </c>
      <c r="D558" s="14" t="s">
        <v>1187</v>
      </c>
      <c r="E558" s="14" t="s">
        <v>11568</v>
      </c>
      <c r="F558" s="15">
        <v>5000</v>
      </c>
      <c r="G558" s="14">
        <v>28</v>
      </c>
      <c r="H558" s="14" t="s">
        <v>8076</v>
      </c>
      <c r="I558" s="15">
        <v>8000</v>
      </c>
      <c r="J558" s="14" t="s">
        <v>4935</v>
      </c>
      <c r="K558" s="36" t="s">
        <v>11367</v>
      </c>
      <c r="L558" s="14" t="s">
        <v>7753</v>
      </c>
      <c r="M558" s="14"/>
      <c r="N558" s="21">
        <v>42</v>
      </c>
    </row>
    <row r="559" spans="1:14" ht="31.5">
      <c r="A559" s="14">
        <v>556</v>
      </c>
      <c r="B559" s="14" t="s">
        <v>11285</v>
      </c>
      <c r="C559" s="14" t="s">
        <v>2744</v>
      </c>
      <c r="D559" s="14" t="s">
        <v>1187</v>
      </c>
      <c r="E559" s="14" t="s">
        <v>11568</v>
      </c>
      <c r="F559" s="15">
        <v>2000</v>
      </c>
      <c r="G559" s="14">
        <v>44</v>
      </c>
      <c r="H559" s="14" t="s">
        <v>8076</v>
      </c>
      <c r="I559" s="15">
        <v>10000</v>
      </c>
      <c r="J559" s="14" t="s">
        <v>4935</v>
      </c>
      <c r="K559" s="36" t="s">
        <v>11367</v>
      </c>
      <c r="L559" s="14" t="s">
        <v>7753</v>
      </c>
      <c r="M559" s="14"/>
      <c r="N559" s="21">
        <v>43</v>
      </c>
    </row>
    <row r="560" spans="1:14" ht="31.5">
      <c r="A560" s="14">
        <v>557</v>
      </c>
      <c r="B560" s="14" t="s">
        <v>11288</v>
      </c>
      <c r="C560" s="14" t="s">
        <v>2744</v>
      </c>
      <c r="D560" s="14" t="s">
        <v>1187</v>
      </c>
      <c r="E560" s="14" t="s">
        <v>11568</v>
      </c>
      <c r="F560" s="15">
        <v>2000</v>
      </c>
      <c r="G560" s="14">
        <v>76</v>
      </c>
      <c r="H560" s="14" t="s">
        <v>8076</v>
      </c>
      <c r="I560" s="15">
        <v>14000</v>
      </c>
      <c r="J560" s="14" t="s">
        <v>4935</v>
      </c>
      <c r="K560" s="36" t="s">
        <v>11367</v>
      </c>
      <c r="L560" s="14" t="s">
        <v>7753</v>
      </c>
      <c r="M560" s="14"/>
      <c r="N560" s="21">
        <v>44</v>
      </c>
    </row>
    <row r="561" spans="1:14" ht="31.5">
      <c r="A561" s="14">
        <v>558</v>
      </c>
      <c r="B561" s="14" t="s">
        <v>11290</v>
      </c>
      <c r="C561" s="14" t="s">
        <v>2744</v>
      </c>
      <c r="D561" s="14" t="s">
        <v>1187</v>
      </c>
      <c r="E561" s="14" t="s">
        <v>11568</v>
      </c>
      <c r="F561" s="15">
        <v>2000</v>
      </c>
      <c r="G561" s="14">
        <v>96</v>
      </c>
      <c r="H561" s="14" t="s">
        <v>8076</v>
      </c>
      <c r="I561" s="15">
        <v>15000</v>
      </c>
      <c r="J561" s="14" t="s">
        <v>4935</v>
      </c>
      <c r="K561" s="36" t="s">
        <v>11367</v>
      </c>
      <c r="L561" s="14" t="s">
        <v>7753</v>
      </c>
      <c r="M561" s="14"/>
      <c r="N561" s="21">
        <v>45</v>
      </c>
    </row>
    <row r="562" spans="1:14" ht="31.5">
      <c r="A562" s="14">
        <v>559</v>
      </c>
      <c r="B562" s="14" t="s">
        <v>11289</v>
      </c>
      <c r="C562" s="14" t="s">
        <v>2744</v>
      </c>
      <c r="D562" s="14" t="s">
        <v>1187</v>
      </c>
      <c r="E562" s="14" t="s">
        <v>11568</v>
      </c>
      <c r="F562" s="15">
        <v>5000</v>
      </c>
      <c r="G562" s="14">
        <v>80</v>
      </c>
      <c r="H562" s="14" t="s">
        <v>8076</v>
      </c>
      <c r="I562" s="15">
        <v>15000</v>
      </c>
      <c r="J562" s="14" t="s">
        <v>4935</v>
      </c>
      <c r="K562" s="36" t="s">
        <v>11367</v>
      </c>
      <c r="L562" s="14" t="s">
        <v>7753</v>
      </c>
      <c r="M562" s="14"/>
      <c r="N562" s="21">
        <v>46</v>
      </c>
    </row>
    <row r="563" spans="1:14" ht="31.5">
      <c r="A563" s="14">
        <v>560</v>
      </c>
      <c r="B563" s="14" t="s">
        <v>11287</v>
      </c>
      <c r="C563" s="14" t="s">
        <v>2744</v>
      </c>
      <c r="D563" s="14" t="s">
        <v>1187</v>
      </c>
      <c r="E563" s="14" t="s">
        <v>11568</v>
      </c>
      <c r="F563" s="15">
        <v>5000</v>
      </c>
      <c r="G563" s="14">
        <v>80</v>
      </c>
      <c r="H563" s="14" t="s">
        <v>8076</v>
      </c>
      <c r="I563" s="15">
        <v>13000</v>
      </c>
      <c r="J563" s="14" t="s">
        <v>4935</v>
      </c>
      <c r="K563" s="36" t="s">
        <v>11367</v>
      </c>
      <c r="L563" s="14" t="s">
        <v>7753</v>
      </c>
      <c r="M563" s="14"/>
      <c r="N563" s="21">
        <v>47</v>
      </c>
    </row>
    <row r="564" spans="1:14" ht="31.5">
      <c r="A564" s="14">
        <v>561</v>
      </c>
      <c r="B564" s="14" t="s">
        <v>12594</v>
      </c>
      <c r="C564" s="14" t="s">
        <v>2744</v>
      </c>
      <c r="D564" s="14" t="s">
        <v>1187</v>
      </c>
      <c r="E564" s="14" t="s">
        <v>11568</v>
      </c>
      <c r="F564" s="15">
        <v>5000</v>
      </c>
      <c r="G564" s="14">
        <v>64</v>
      </c>
      <c r="H564" s="14" t="s">
        <v>8076</v>
      </c>
      <c r="I564" s="15">
        <v>13000</v>
      </c>
      <c r="J564" s="14" t="s">
        <v>4935</v>
      </c>
      <c r="K564" s="36" t="s">
        <v>11367</v>
      </c>
      <c r="L564" s="14" t="s">
        <v>7753</v>
      </c>
      <c r="M564" s="14"/>
      <c r="N564" s="21">
        <v>48</v>
      </c>
    </row>
    <row r="565" spans="1:14" ht="31.5">
      <c r="A565" s="14">
        <v>562</v>
      </c>
      <c r="B565" s="14" t="s">
        <v>12597</v>
      </c>
      <c r="C565" s="14" t="s">
        <v>2744</v>
      </c>
      <c r="D565" s="14" t="s">
        <v>1187</v>
      </c>
      <c r="E565" s="14" t="s">
        <v>11568</v>
      </c>
      <c r="F565" s="15">
        <v>2000</v>
      </c>
      <c r="G565" s="14">
        <v>424</v>
      </c>
      <c r="H565" s="14" t="s">
        <v>8076</v>
      </c>
      <c r="I565" s="15">
        <v>53000</v>
      </c>
      <c r="J565" s="14" t="s">
        <v>4935</v>
      </c>
      <c r="K565" s="36" t="s">
        <v>11367</v>
      </c>
      <c r="L565" s="14" t="s">
        <v>7753</v>
      </c>
      <c r="M565" s="14"/>
      <c r="N565" s="21">
        <v>49</v>
      </c>
    </row>
    <row r="566" spans="1:14" ht="47.25">
      <c r="A566" s="14">
        <v>563</v>
      </c>
      <c r="B566" s="14" t="s">
        <v>6345</v>
      </c>
      <c r="C566" s="14" t="s">
        <v>9013</v>
      </c>
      <c r="D566" s="14" t="s">
        <v>1162</v>
      </c>
      <c r="E566" s="14" t="s">
        <v>8163</v>
      </c>
      <c r="F566" s="15">
        <v>1000</v>
      </c>
      <c r="G566" s="14">
        <v>168</v>
      </c>
      <c r="H566" s="14" t="s">
        <v>8076</v>
      </c>
      <c r="I566" s="15">
        <v>30000</v>
      </c>
      <c r="J566" s="14" t="s">
        <v>1193</v>
      </c>
      <c r="K566" s="36" t="s">
        <v>11367</v>
      </c>
      <c r="L566" s="14" t="s">
        <v>11729</v>
      </c>
      <c r="M566" s="14"/>
      <c r="N566" s="21">
        <v>50</v>
      </c>
    </row>
    <row r="567" spans="1:14" ht="47.25">
      <c r="A567" s="14">
        <v>564</v>
      </c>
      <c r="B567" s="14" t="s">
        <v>5224</v>
      </c>
      <c r="C567" s="14" t="s">
        <v>9013</v>
      </c>
      <c r="D567" s="14" t="s">
        <v>1162</v>
      </c>
      <c r="E567" s="14" t="s">
        <v>8163</v>
      </c>
      <c r="F567" s="15">
        <v>1000</v>
      </c>
      <c r="G567" s="14">
        <v>156</v>
      </c>
      <c r="H567" s="14" t="s">
        <v>8076</v>
      </c>
      <c r="I567" s="15">
        <v>30000</v>
      </c>
      <c r="J567" s="14" t="s">
        <v>1193</v>
      </c>
      <c r="K567" s="36" t="s">
        <v>11367</v>
      </c>
      <c r="L567" s="14" t="s">
        <v>11729</v>
      </c>
      <c r="M567" s="14"/>
      <c r="N567" s="21">
        <v>51</v>
      </c>
    </row>
    <row r="568" spans="1:14" ht="47.25">
      <c r="A568" s="14">
        <v>565</v>
      </c>
      <c r="B568" s="14" t="s">
        <v>9490</v>
      </c>
      <c r="C568" s="14" t="s">
        <v>4590</v>
      </c>
      <c r="D568" s="14" t="s">
        <v>1187</v>
      </c>
      <c r="E568" s="14">
        <v>1</v>
      </c>
      <c r="F568" s="15">
        <v>720</v>
      </c>
      <c r="G568" s="14">
        <v>164</v>
      </c>
      <c r="H568" s="14" t="s">
        <v>8076</v>
      </c>
      <c r="I568" s="15">
        <v>29000</v>
      </c>
      <c r="J568" s="14" t="s">
        <v>2724</v>
      </c>
      <c r="K568" s="36" t="s">
        <v>11367</v>
      </c>
      <c r="L568" s="14" t="s">
        <v>12070</v>
      </c>
      <c r="M568" s="14"/>
      <c r="N568" s="21">
        <v>52</v>
      </c>
    </row>
    <row r="569" spans="1:14" ht="47.25">
      <c r="A569" s="14">
        <v>566</v>
      </c>
      <c r="B569" s="14" t="s">
        <v>12484</v>
      </c>
      <c r="C569" s="14" t="s">
        <v>12485</v>
      </c>
      <c r="D569" s="14" t="s">
        <v>1187</v>
      </c>
      <c r="E569" s="14">
        <v>1</v>
      </c>
      <c r="F569" s="15">
        <v>600</v>
      </c>
      <c r="G569" s="14">
        <v>196</v>
      </c>
      <c r="H569" s="14" t="s">
        <v>8087</v>
      </c>
      <c r="I569" s="15">
        <v>49000</v>
      </c>
      <c r="J569" s="14" t="s">
        <v>2724</v>
      </c>
      <c r="K569" s="36" t="s">
        <v>11367</v>
      </c>
      <c r="L569" s="14" t="s">
        <v>12070</v>
      </c>
      <c r="M569" s="14"/>
      <c r="N569" s="21">
        <v>53</v>
      </c>
    </row>
    <row r="570" spans="1:14" ht="31.5">
      <c r="A570" s="14">
        <v>567</v>
      </c>
      <c r="B570" s="14" t="s">
        <v>12486</v>
      </c>
      <c r="C570" s="14" t="s">
        <v>12487</v>
      </c>
      <c r="D570" s="14" t="s">
        <v>1421</v>
      </c>
      <c r="E570" s="14">
        <v>1</v>
      </c>
      <c r="F570" s="15">
        <v>200</v>
      </c>
      <c r="G570" s="14">
        <v>140</v>
      </c>
      <c r="H570" s="14" t="s">
        <v>8087</v>
      </c>
      <c r="I570" s="15">
        <v>40000</v>
      </c>
      <c r="J570" s="14" t="s">
        <v>1188</v>
      </c>
      <c r="K570" s="36" t="s">
        <v>11367</v>
      </c>
      <c r="L570" s="14" t="s">
        <v>7889</v>
      </c>
      <c r="M570" s="33" t="s">
        <v>12488</v>
      </c>
      <c r="N570" s="21">
        <v>54</v>
      </c>
    </row>
    <row r="571" spans="1:14" ht="47.25">
      <c r="A571" s="14">
        <v>568</v>
      </c>
      <c r="B571" s="14" t="s">
        <v>9342</v>
      </c>
      <c r="C571" s="14" t="s">
        <v>9343</v>
      </c>
      <c r="D571" s="14" t="s">
        <v>1421</v>
      </c>
      <c r="E571" s="14">
        <v>1</v>
      </c>
      <c r="F571" s="15">
        <v>300</v>
      </c>
      <c r="G571" s="14">
        <v>152</v>
      </c>
      <c r="H571" s="14" t="s">
        <v>8087</v>
      </c>
      <c r="I571" s="15">
        <v>59000</v>
      </c>
      <c r="J571" s="14" t="s">
        <v>1188</v>
      </c>
      <c r="K571" s="36" t="s">
        <v>11367</v>
      </c>
      <c r="L571" s="14" t="s">
        <v>7889</v>
      </c>
      <c r="M571" s="33" t="s">
        <v>9344</v>
      </c>
      <c r="N571" s="21">
        <v>55</v>
      </c>
    </row>
    <row r="572" spans="1:14" ht="47.25">
      <c r="A572" s="14">
        <v>569</v>
      </c>
      <c r="B572" s="14" t="s">
        <v>9345</v>
      </c>
      <c r="C572" s="14" t="s">
        <v>9346</v>
      </c>
      <c r="D572" s="14" t="s">
        <v>1187</v>
      </c>
      <c r="E572" s="14">
        <v>1</v>
      </c>
      <c r="F572" s="15">
        <v>600</v>
      </c>
      <c r="G572" s="14">
        <v>360</v>
      </c>
      <c r="H572" s="14" t="s">
        <v>8087</v>
      </c>
      <c r="I572" s="15">
        <v>59000</v>
      </c>
      <c r="J572" s="14" t="s">
        <v>70</v>
      </c>
      <c r="K572" s="36" t="s">
        <v>11367</v>
      </c>
      <c r="L572" s="14" t="s">
        <v>11613</v>
      </c>
      <c r="M572" s="14"/>
      <c r="N572" s="21">
        <v>56</v>
      </c>
    </row>
    <row r="573" spans="1:14" ht="31.5">
      <c r="A573" s="14">
        <v>570</v>
      </c>
      <c r="B573" s="14" t="s">
        <v>9347</v>
      </c>
      <c r="C573" s="14" t="s">
        <v>12641</v>
      </c>
      <c r="D573" s="14" t="s">
        <v>1187</v>
      </c>
      <c r="E573" s="14" t="s">
        <v>8163</v>
      </c>
      <c r="F573" s="15">
        <v>535</v>
      </c>
      <c r="G573" s="14">
        <v>428</v>
      </c>
      <c r="H573" s="14" t="s">
        <v>2161</v>
      </c>
      <c r="I573" s="15">
        <v>79000</v>
      </c>
      <c r="J573" s="14" t="s">
        <v>4935</v>
      </c>
      <c r="K573" s="36" t="s">
        <v>11367</v>
      </c>
      <c r="L573" s="14" t="s">
        <v>10627</v>
      </c>
      <c r="M573" s="14" t="s">
        <v>10418</v>
      </c>
      <c r="N573" s="21">
        <v>57</v>
      </c>
    </row>
    <row r="574" spans="1:14" ht="47.25">
      <c r="A574" s="14">
        <v>571</v>
      </c>
      <c r="B574" s="14" t="s">
        <v>10419</v>
      </c>
      <c r="C574" s="14" t="s">
        <v>10533</v>
      </c>
      <c r="D574" s="14" t="s">
        <v>1187</v>
      </c>
      <c r="E574" s="14">
        <v>1</v>
      </c>
      <c r="F574" s="15">
        <v>172822</v>
      </c>
      <c r="G574" s="14">
        <v>148</v>
      </c>
      <c r="H574" s="14" t="s">
        <v>8076</v>
      </c>
      <c r="I574" s="15">
        <v>17400</v>
      </c>
      <c r="J574" s="14" t="s">
        <v>1188</v>
      </c>
      <c r="K574" s="36" t="s">
        <v>11367</v>
      </c>
      <c r="L574" s="14" t="s">
        <v>6850</v>
      </c>
      <c r="M574" s="14"/>
      <c r="N574" s="21">
        <v>58</v>
      </c>
    </row>
    <row r="575" spans="1:14" ht="78.75">
      <c r="A575" s="14">
        <v>572</v>
      </c>
      <c r="B575" s="14" t="s">
        <v>10711</v>
      </c>
      <c r="C575" s="14" t="s">
        <v>10533</v>
      </c>
      <c r="D575" s="14" t="s">
        <v>1187</v>
      </c>
      <c r="E575" s="14">
        <v>1</v>
      </c>
      <c r="F575" s="15">
        <v>47950</v>
      </c>
      <c r="G575" s="14">
        <v>60</v>
      </c>
      <c r="H575" s="14" t="s">
        <v>8076</v>
      </c>
      <c r="I575" s="15">
        <v>8700</v>
      </c>
      <c r="J575" s="14" t="s">
        <v>1188</v>
      </c>
      <c r="K575" s="36" t="s">
        <v>11367</v>
      </c>
      <c r="L575" s="14" t="s">
        <v>6850</v>
      </c>
      <c r="M575" s="14"/>
      <c r="N575" s="21">
        <v>59</v>
      </c>
    </row>
    <row r="576" spans="1:14" ht="63">
      <c r="A576" s="14">
        <v>573</v>
      </c>
      <c r="B576" s="14" t="s">
        <v>11791</v>
      </c>
      <c r="C576" s="14" t="s">
        <v>10533</v>
      </c>
      <c r="D576" s="14" t="s">
        <v>1187</v>
      </c>
      <c r="E576" s="14">
        <v>1</v>
      </c>
      <c r="F576" s="15">
        <v>5036</v>
      </c>
      <c r="G576" s="14">
        <v>380</v>
      </c>
      <c r="H576" s="14" t="s">
        <v>8076</v>
      </c>
      <c r="I576" s="15">
        <v>40500</v>
      </c>
      <c r="J576" s="14" t="s">
        <v>1188</v>
      </c>
      <c r="K576" s="36" t="s">
        <v>11367</v>
      </c>
      <c r="L576" s="14" t="s">
        <v>6850</v>
      </c>
      <c r="M576" s="14"/>
      <c r="N576" s="21">
        <v>60</v>
      </c>
    </row>
    <row r="577" spans="1:14" ht="47.25">
      <c r="A577" s="14">
        <v>574</v>
      </c>
      <c r="B577" s="14" t="s">
        <v>11792</v>
      </c>
      <c r="C577" s="14" t="s">
        <v>11793</v>
      </c>
      <c r="D577" s="14" t="s">
        <v>1187</v>
      </c>
      <c r="E577" s="14">
        <v>1</v>
      </c>
      <c r="F577" s="15">
        <v>490</v>
      </c>
      <c r="G577" s="14">
        <v>280</v>
      </c>
      <c r="H577" s="14" t="s">
        <v>8087</v>
      </c>
      <c r="I577" s="15">
        <v>47000</v>
      </c>
      <c r="J577" s="14" t="s">
        <v>4935</v>
      </c>
      <c r="K577" s="36" t="s">
        <v>11367</v>
      </c>
      <c r="L577" s="14" t="s">
        <v>11613</v>
      </c>
      <c r="M577" s="14"/>
      <c r="N577" s="21">
        <v>61</v>
      </c>
    </row>
    <row r="578" spans="1:14" ht="31.5">
      <c r="A578" s="14">
        <v>575</v>
      </c>
      <c r="B578" s="14" t="s">
        <v>11966</v>
      </c>
      <c r="C578" s="14" t="s">
        <v>10533</v>
      </c>
      <c r="D578" s="14" t="s">
        <v>1187</v>
      </c>
      <c r="E578" s="14" t="s">
        <v>8163</v>
      </c>
      <c r="F578" s="15">
        <v>635</v>
      </c>
      <c r="G578" s="14">
        <v>312</v>
      </c>
      <c r="H578" s="14" t="s">
        <v>8076</v>
      </c>
      <c r="I578" s="15">
        <v>43000</v>
      </c>
      <c r="J578" s="14" t="s">
        <v>1188</v>
      </c>
      <c r="K578" s="36" t="s">
        <v>11367</v>
      </c>
      <c r="L578" s="14" t="s">
        <v>6275</v>
      </c>
      <c r="M578" s="14"/>
      <c r="N578" s="21">
        <v>62</v>
      </c>
    </row>
    <row r="579" spans="1:14">
      <c r="A579" s="14">
        <v>576</v>
      </c>
      <c r="B579" s="14" t="s">
        <v>11794</v>
      </c>
      <c r="C579" s="14" t="s">
        <v>6420</v>
      </c>
      <c r="D579" s="14" t="s">
        <v>1187</v>
      </c>
      <c r="E579" s="14">
        <v>1</v>
      </c>
      <c r="F579" s="15">
        <v>600</v>
      </c>
      <c r="G579" s="14">
        <v>556</v>
      </c>
      <c r="H579" s="14" t="s">
        <v>8087</v>
      </c>
      <c r="I579" s="15">
        <v>91000</v>
      </c>
      <c r="J579" s="14" t="s">
        <v>70</v>
      </c>
      <c r="K579" s="36" t="s">
        <v>11367</v>
      </c>
      <c r="L579" s="14" t="s">
        <v>11810</v>
      </c>
      <c r="M579" s="14"/>
      <c r="N579" s="21">
        <v>63</v>
      </c>
    </row>
    <row r="580" spans="1:14" ht="47.25">
      <c r="A580" s="14">
        <v>577</v>
      </c>
      <c r="B580" s="14" t="s">
        <v>11795</v>
      </c>
      <c r="C580" s="14" t="s">
        <v>11796</v>
      </c>
      <c r="D580" s="14" t="s">
        <v>1187</v>
      </c>
      <c r="E580" s="14">
        <v>1</v>
      </c>
      <c r="F580" s="15">
        <v>500</v>
      </c>
      <c r="G580" s="14">
        <v>344</v>
      </c>
      <c r="H580" s="14" t="s">
        <v>8087</v>
      </c>
      <c r="I580" s="15">
        <v>72000</v>
      </c>
      <c r="J580" s="14" t="s">
        <v>4978</v>
      </c>
      <c r="K580" s="36" t="s">
        <v>11367</v>
      </c>
      <c r="L580" s="14" t="s">
        <v>11613</v>
      </c>
      <c r="M580" s="14"/>
      <c r="N580" s="21">
        <v>64</v>
      </c>
    </row>
    <row r="581" spans="1:14" ht="63">
      <c r="A581" s="14">
        <v>578</v>
      </c>
      <c r="B581" s="14" t="s">
        <v>11797</v>
      </c>
      <c r="C581" s="14" t="s">
        <v>11798</v>
      </c>
      <c r="D581" s="14" t="s">
        <v>1187</v>
      </c>
      <c r="E581" s="14">
        <v>1</v>
      </c>
      <c r="F581" s="15">
        <v>540</v>
      </c>
      <c r="G581" s="14">
        <v>448</v>
      </c>
      <c r="H581" s="14" t="s">
        <v>2161</v>
      </c>
      <c r="I581" s="15">
        <v>94000</v>
      </c>
      <c r="J581" s="14" t="s">
        <v>4978</v>
      </c>
      <c r="K581" s="36" t="s">
        <v>11367</v>
      </c>
      <c r="L581" s="14" t="s">
        <v>11613</v>
      </c>
      <c r="M581" s="14"/>
      <c r="N581" s="21">
        <v>65</v>
      </c>
    </row>
    <row r="582" spans="1:14" ht="78.75">
      <c r="A582" s="14">
        <v>579</v>
      </c>
      <c r="B582" s="14" t="s">
        <v>11799</v>
      </c>
      <c r="C582" s="14" t="s">
        <v>11800</v>
      </c>
      <c r="D582" s="14" t="s">
        <v>1187</v>
      </c>
      <c r="E582" s="14">
        <v>1</v>
      </c>
      <c r="F582" s="15">
        <v>500</v>
      </c>
      <c r="G582" s="14">
        <v>288</v>
      </c>
      <c r="H582" s="14" t="s">
        <v>8087</v>
      </c>
      <c r="I582" s="15">
        <v>53000</v>
      </c>
      <c r="J582" s="14" t="s">
        <v>4978</v>
      </c>
      <c r="K582" s="36" t="s">
        <v>11367</v>
      </c>
      <c r="L582" s="14" t="s">
        <v>11613</v>
      </c>
      <c r="M582" s="14"/>
      <c r="N582" s="21">
        <v>66</v>
      </c>
    </row>
    <row r="583" spans="1:14" ht="31.5">
      <c r="A583" s="14">
        <v>580</v>
      </c>
      <c r="B583" s="14" t="s">
        <v>10727</v>
      </c>
      <c r="C583" s="14" t="s">
        <v>2744</v>
      </c>
      <c r="D583" s="14" t="s">
        <v>1187</v>
      </c>
      <c r="E583" s="14">
        <v>1</v>
      </c>
      <c r="F583" s="15">
        <v>560</v>
      </c>
      <c r="G583" s="14">
        <v>40</v>
      </c>
      <c r="H583" s="14" t="s">
        <v>8076</v>
      </c>
      <c r="I583" s="15">
        <v>10000</v>
      </c>
      <c r="J583" s="14" t="s">
        <v>4935</v>
      </c>
      <c r="K583" s="36" t="s">
        <v>11367</v>
      </c>
      <c r="L583" s="14" t="s">
        <v>11613</v>
      </c>
      <c r="M583" s="14"/>
      <c r="N583" s="21">
        <v>67</v>
      </c>
    </row>
    <row r="584" spans="1:14" ht="31.5">
      <c r="A584" s="14">
        <v>581</v>
      </c>
      <c r="B584" s="14" t="s">
        <v>8333</v>
      </c>
      <c r="C584" s="14" t="s">
        <v>2744</v>
      </c>
      <c r="D584" s="14" t="s">
        <v>1187</v>
      </c>
      <c r="E584" s="14" t="s">
        <v>11568</v>
      </c>
      <c r="F584" s="15">
        <v>500</v>
      </c>
      <c r="G584" s="14">
        <v>56</v>
      </c>
      <c r="H584" s="14" t="s">
        <v>8076</v>
      </c>
      <c r="I584" s="15">
        <v>11000</v>
      </c>
      <c r="J584" s="14" t="s">
        <v>4935</v>
      </c>
      <c r="K584" s="36" t="s">
        <v>11367</v>
      </c>
      <c r="L584" s="14" t="s">
        <v>11613</v>
      </c>
      <c r="M584" s="14" t="s">
        <v>10728</v>
      </c>
      <c r="N584" s="52" t="s">
        <v>18416</v>
      </c>
    </row>
    <row r="585" spans="1:14" ht="31.5">
      <c r="A585" s="14">
        <v>582</v>
      </c>
      <c r="B585" s="14" t="s">
        <v>10729</v>
      </c>
      <c r="C585" s="14" t="s">
        <v>10730</v>
      </c>
      <c r="D585" s="14" t="s">
        <v>1187</v>
      </c>
      <c r="E585" s="14">
        <v>1</v>
      </c>
      <c r="F585" s="15">
        <v>540</v>
      </c>
      <c r="G585" s="14">
        <v>292</v>
      </c>
      <c r="H585" s="14" t="s">
        <v>8076</v>
      </c>
      <c r="I585" s="15">
        <v>40000</v>
      </c>
      <c r="J585" s="14" t="s">
        <v>4935</v>
      </c>
      <c r="K585" s="36" t="s">
        <v>11367</v>
      </c>
      <c r="L585" s="14" t="s">
        <v>11613</v>
      </c>
      <c r="M585" s="14"/>
      <c r="N585" s="21">
        <v>1</v>
      </c>
    </row>
    <row r="586" spans="1:14" ht="31.5">
      <c r="A586" s="14">
        <v>583</v>
      </c>
      <c r="B586" s="14" t="s">
        <v>10731</v>
      </c>
      <c r="C586" s="14" t="s">
        <v>9415</v>
      </c>
      <c r="D586" s="14" t="s">
        <v>1187</v>
      </c>
      <c r="E586" s="14">
        <v>1</v>
      </c>
      <c r="F586" s="15">
        <v>950</v>
      </c>
      <c r="G586" s="14">
        <v>88</v>
      </c>
      <c r="H586" s="14" t="s">
        <v>8076</v>
      </c>
      <c r="I586" s="15">
        <v>15000</v>
      </c>
      <c r="J586" s="14" t="s">
        <v>4935</v>
      </c>
      <c r="K586" s="36" t="s">
        <v>11367</v>
      </c>
      <c r="L586" s="14" t="s">
        <v>11613</v>
      </c>
      <c r="M586" s="14"/>
      <c r="N586" s="21">
        <v>2</v>
      </c>
    </row>
    <row r="587" spans="1:14" ht="31.5">
      <c r="A587" s="14">
        <v>584</v>
      </c>
      <c r="B587" s="14" t="s">
        <v>10732</v>
      </c>
      <c r="C587" s="14" t="s">
        <v>5675</v>
      </c>
      <c r="D587" s="14" t="s">
        <v>1187</v>
      </c>
      <c r="E587" s="14">
        <v>1</v>
      </c>
      <c r="F587" s="15">
        <v>700</v>
      </c>
      <c r="G587" s="14">
        <v>472</v>
      </c>
      <c r="H587" s="14" t="s">
        <v>8076</v>
      </c>
      <c r="I587" s="15">
        <v>62000</v>
      </c>
      <c r="J587" s="14" t="s">
        <v>4935</v>
      </c>
      <c r="K587" s="36" t="s">
        <v>11367</v>
      </c>
      <c r="L587" s="14" t="s">
        <v>9415</v>
      </c>
      <c r="M587" s="14"/>
      <c r="N587" s="21">
        <v>3</v>
      </c>
    </row>
    <row r="588" spans="1:14" ht="47.25">
      <c r="A588" s="14">
        <v>585</v>
      </c>
      <c r="B588" s="14" t="s">
        <v>10733</v>
      </c>
      <c r="C588" s="14" t="s">
        <v>1122</v>
      </c>
      <c r="D588" s="14" t="s">
        <v>1187</v>
      </c>
      <c r="E588" s="14" t="s">
        <v>8163</v>
      </c>
      <c r="F588" s="15">
        <v>535</v>
      </c>
      <c r="G588" s="14">
        <v>456</v>
      </c>
      <c r="H588" s="14" t="s">
        <v>8087</v>
      </c>
      <c r="I588" s="15">
        <v>71000</v>
      </c>
      <c r="J588" s="14" t="s">
        <v>60</v>
      </c>
      <c r="K588" s="36" t="s">
        <v>11367</v>
      </c>
      <c r="L588" s="14" t="s">
        <v>9415</v>
      </c>
      <c r="M588" s="14"/>
      <c r="N588" s="21">
        <v>4</v>
      </c>
    </row>
    <row r="589" spans="1:14" ht="31.5">
      <c r="A589" s="14">
        <v>586</v>
      </c>
      <c r="B589" s="14" t="s">
        <v>10734</v>
      </c>
      <c r="C589" s="14" t="s">
        <v>10197</v>
      </c>
      <c r="D589" s="14" t="s">
        <v>1187</v>
      </c>
      <c r="E589" s="14">
        <v>1</v>
      </c>
      <c r="F589" s="15">
        <v>500</v>
      </c>
      <c r="G589" s="14">
        <v>428</v>
      </c>
      <c r="H589" s="14" t="s">
        <v>8087</v>
      </c>
      <c r="I589" s="15">
        <v>68000</v>
      </c>
      <c r="J589" s="14" t="s">
        <v>1193</v>
      </c>
      <c r="K589" s="36" t="s">
        <v>11367</v>
      </c>
      <c r="L589" s="14" t="s">
        <v>11810</v>
      </c>
      <c r="M589" s="14"/>
      <c r="N589" s="21">
        <v>5</v>
      </c>
    </row>
    <row r="590" spans="1:14" ht="31.5">
      <c r="A590" s="14">
        <v>587</v>
      </c>
      <c r="B590" s="14" t="s">
        <v>11526</v>
      </c>
      <c r="C590" s="14" t="s">
        <v>11527</v>
      </c>
      <c r="D590" s="14" t="s">
        <v>1421</v>
      </c>
      <c r="E590" s="14">
        <v>1</v>
      </c>
      <c r="F590" s="15">
        <v>500</v>
      </c>
      <c r="G590" s="14">
        <v>340</v>
      </c>
      <c r="H590" s="14" t="s">
        <v>8087</v>
      </c>
      <c r="I590" s="15">
        <v>0</v>
      </c>
      <c r="J590" s="14" t="s">
        <v>1193</v>
      </c>
      <c r="K590" s="36" t="s">
        <v>11367</v>
      </c>
      <c r="L590" s="14" t="s">
        <v>11729</v>
      </c>
      <c r="M590" s="14"/>
      <c r="N590" s="21">
        <v>6</v>
      </c>
    </row>
    <row r="591" spans="1:14" ht="47.25">
      <c r="A591" s="14">
        <v>588</v>
      </c>
      <c r="B591" s="14" t="s">
        <v>11528</v>
      </c>
      <c r="C591" s="14" t="s">
        <v>11529</v>
      </c>
      <c r="D591" s="14" t="s">
        <v>1162</v>
      </c>
      <c r="E591" s="14">
        <v>1</v>
      </c>
      <c r="F591" s="15">
        <v>500</v>
      </c>
      <c r="G591" s="14">
        <v>596</v>
      </c>
      <c r="H591" s="14" t="s">
        <v>4478</v>
      </c>
      <c r="I591" s="15">
        <v>0</v>
      </c>
      <c r="J591" s="14" t="s">
        <v>70</v>
      </c>
      <c r="K591" s="36" t="s">
        <v>11367</v>
      </c>
      <c r="L591" s="14" t="s">
        <v>11688</v>
      </c>
      <c r="M591" s="14"/>
      <c r="N591" s="21">
        <v>7</v>
      </c>
    </row>
    <row r="592" spans="1:14" ht="63">
      <c r="A592" s="14">
        <v>589</v>
      </c>
      <c r="B592" s="14" t="s">
        <v>11530</v>
      </c>
      <c r="C592" s="14" t="s">
        <v>11531</v>
      </c>
      <c r="D592" s="14" t="s">
        <v>1162</v>
      </c>
      <c r="E592" s="14">
        <v>1</v>
      </c>
      <c r="F592" s="15">
        <v>100</v>
      </c>
      <c r="G592" s="14">
        <v>80</v>
      </c>
      <c r="H592" s="14" t="s">
        <v>4478</v>
      </c>
      <c r="I592" s="15">
        <v>0</v>
      </c>
      <c r="J592" s="14" t="s">
        <v>70</v>
      </c>
      <c r="K592" s="36" t="s">
        <v>11367</v>
      </c>
      <c r="L592" s="14" t="s">
        <v>11688</v>
      </c>
      <c r="M592" s="14"/>
      <c r="N592" s="21">
        <v>8</v>
      </c>
    </row>
    <row r="593" spans="1:14" ht="31.5">
      <c r="A593" s="14">
        <v>590</v>
      </c>
      <c r="B593" s="14" t="s">
        <v>11532</v>
      </c>
      <c r="C593" s="14" t="s">
        <v>11533</v>
      </c>
      <c r="D593" s="14" t="s">
        <v>4473</v>
      </c>
      <c r="E593" s="14">
        <v>1</v>
      </c>
      <c r="F593" s="15">
        <v>1000</v>
      </c>
      <c r="G593" s="14">
        <v>624</v>
      </c>
      <c r="H593" s="14" t="s">
        <v>2161</v>
      </c>
      <c r="I593" s="15">
        <v>0</v>
      </c>
      <c r="J593" s="14" t="s">
        <v>70</v>
      </c>
      <c r="K593" s="36" t="s">
        <v>11367</v>
      </c>
      <c r="L593" s="14" t="s">
        <v>12841</v>
      </c>
      <c r="M593" s="14"/>
      <c r="N593" s="21">
        <v>9</v>
      </c>
    </row>
    <row r="594" spans="1:14" ht="63">
      <c r="A594" s="14">
        <v>591</v>
      </c>
      <c r="B594" s="14" t="s">
        <v>11534</v>
      </c>
      <c r="C594" s="14" t="s">
        <v>11535</v>
      </c>
      <c r="D594" s="14" t="s">
        <v>1187</v>
      </c>
      <c r="E594" s="14" t="s">
        <v>8163</v>
      </c>
      <c r="F594" s="15">
        <v>1435</v>
      </c>
      <c r="G594" s="14">
        <v>512</v>
      </c>
      <c r="H594" s="14" t="s">
        <v>2161</v>
      </c>
      <c r="I594" s="15">
        <v>125000</v>
      </c>
      <c r="J594" s="14" t="s">
        <v>1188</v>
      </c>
      <c r="K594" s="36" t="s">
        <v>11367</v>
      </c>
      <c r="L594" s="14" t="s">
        <v>12070</v>
      </c>
      <c r="M594" s="14" t="s">
        <v>10744</v>
      </c>
      <c r="N594" s="21">
        <v>10</v>
      </c>
    </row>
    <row r="595" spans="1:14" ht="31.5">
      <c r="A595" s="14">
        <v>592</v>
      </c>
      <c r="B595" s="14" t="s">
        <v>10745</v>
      </c>
      <c r="C595" s="14" t="s">
        <v>11192</v>
      </c>
      <c r="D595" s="14" t="s">
        <v>1187</v>
      </c>
      <c r="E595" s="14">
        <v>1</v>
      </c>
      <c r="F595" s="15">
        <v>600</v>
      </c>
      <c r="G595" s="14">
        <v>36</v>
      </c>
      <c r="H595" s="14" t="s">
        <v>8076</v>
      </c>
      <c r="I595" s="15">
        <v>10000</v>
      </c>
      <c r="J595" s="14" t="s">
        <v>4978</v>
      </c>
      <c r="K595" s="36" t="s">
        <v>10746</v>
      </c>
      <c r="L595" s="14" t="s">
        <v>11613</v>
      </c>
      <c r="M595" s="14"/>
      <c r="N595" s="21">
        <v>11</v>
      </c>
    </row>
    <row r="596" spans="1:14">
      <c r="A596" s="14">
        <v>593</v>
      </c>
      <c r="B596" s="14" t="s">
        <v>10747</v>
      </c>
      <c r="C596" s="14" t="s">
        <v>2744</v>
      </c>
      <c r="D596" s="14" t="s">
        <v>1187</v>
      </c>
      <c r="E596" s="14">
        <v>1</v>
      </c>
      <c r="F596" s="15">
        <v>1000</v>
      </c>
      <c r="G596" s="14">
        <v>88</v>
      </c>
      <c r="H596" s="14" t="s">
        <v>8076</v>
      </c>
      <c r="I596" s="15">
        <v>15000</v>
      </c>
      <c r="J596" s="14" t="s">
        <v>4935</v>
      </c>
      <c r="K596" s="36" t="s">
        <v>10746</v>
      </c>
      <c r="L596" s="14" t="s">
        <v>11613</v>
      </c>
      <c r="M596" s="14"/>
      <c r="N596" s="21">
        <v>12</v>
      </c>
    </row>
    <row r="597" spans="1:14" ht="31.5">
      <c r="A597" s="14">
        <v>594</v>
      </c>
      <c r="B597" s="14" t="s">
        <v>6299</v>
      </c>
      <c r="C597" s="14" t="s">
        <v>2744</v>
      </c>
      <c r="D597" s="14" t="s">
        <v>1187</v>
      </c>
      <c r="E597" s="14" t="s">
        <v>8163</v>
      </c>
      <c r="F597" s="15">
        <v>1535</v>
      </c>
      <c r="G597" s="14">
        <v>184</v>
      </c>
      <c r="H597" s="14" t="s">
        <v>8076</v>
      </c>
      <c r="I597" s="15">
        <v>30000</v>
      </c>
      <c r="J597" s="14" t="s">
        <v>4935</v>
      </c>
      <c r="K597" s="36" t="s">
        <v>10746</v>
      </c>
      <c r="L597" s="14" t="s">
        <v>6094</v>
      </c>
      <c r="M597" s="14"/>
      <c r="N597" s="21">
        <v>13</v>
      </c>
    </row>
    <row r="598" spans="1:14" ht="31.5">
      <c r="A598" s="14">
        <v>595</v>
      </c>
      <c r="B598" s="14" t="s">
        <v>9399</v>
      </c>
      <c r="C598" s="14" t="s">
        <v>2744</v>
      </c>
      <c r="D598" s="14" t="s">
        <v>1187</v>
      </c>
      <c r="E598" s="14" t="s">
        <v>11568</v>
      </c>
      <c r="F598" s="15">
        <v>1000</v>
      </c>
      <c r="G598" s="14">
        <v>256</v>
      </c>
      <c r="H598" s="14" t="s">
        <v>8076</v>
      </c>
      <c r="I598" s="15">
        <v>40000</v>
      </c>
      <c r="J598" s="14" t="s">
        <v>4935</v>
      </c>
      <c r="K598" s="36" t="s">
        <v>10746</v>
      </c>
      <c r="L598" s="14" t="s">
        <v>11683</v>
      </c>
      <c r="M598" s="14"/>
      <c r="N598" s="21">
        <v>14</v>
      </c>
    </row>
    <row r="599" spans="1:14" ht="31.5">
      <c r="A599" s="14">
        <v>596</v>
      </c>
      <c r="B599" s="14" t="s">
        <v>11543</v>
      </c>
      <c r="C599" s="14" t="s">
        <v>11544</v>
      </c>
      <c r="D599" s="14" t="s">
        <v>1187</v>
      </c>
      <c r="E599" s="14">
        <v>1</v>
      </c>
      <c r="F599" s="15">
        <v>520</v>
      </c>
      <c r="G599" s="14">
        <v>268</v>
      </c>
      <c r="H599" s="14" t="s">
        <v>8087</v>
      </c>
      <c r="I599" s="15">
        <v>45000</v>
      </c>
      <c r="J599" s="14" t="s">
        <v>60</v>
      </c>
      <c r="K599" s="36" t="s">
        <v>10746</v>
      </c>
      <c r="L599" s="14" t="s">
        <v>11613</v>
      </c>
      <c r="M599" s="14"/>
      <c r="N599" s="21">
        <v>15</v>
      </c>
    </row>
    <row r="600" spans="1:14" ht="31.5">
      <c r="A600" s="14">
        <v>597</v>
      </c>
      <c r="B600" s="14" t="s">
        <v>12101</v>
      </c>
      <c r="C600" s="14" t="s">
        <v>12102</v>
      </c>
      <c r="D600" s="14" t="s">
        <v>1187</v>
      </c>
      <c r="E600" s="14" t="s">
        <v>8163</v>
      </c>
      <c r="F600" s="15">
        <v>4065</v>
      </c>
      <c r="G600" s="14">
        <v>304</v>
      </c>
      <c r="H600" s="14" t="s">
        <v>8087</v>
      </c>
      <c r="I600" s="15">
        <v>56000</v>
      </c>
      <c r="J600" s="14" t="s">
        <v>1193</v>
      </c>
      <c r="K600" s="36" t="s">
        <v>10746</v>
      </c>
      <c r="L600" s="14" t="s">
        <v>10382</v>
      </c>
      <c r="M600" s="14"/>
      <c r="N600" s="21">
        <v>16</v>
      </c>
    </row>
    <row r="601" spans="1:14" ht="47.25">
      <c r="A601" s="14">
        <v>598</v>
      </c>
      <c r="B601" s="14" t="s">
        <v>12103</v>
      </c>
      <c r="C601" s="14" t="s">
        <v>12171</v>
      </c>
      <c r="D601" s="14" t="s">
        <v>1187</v>
      </c>
      <c r="E601" s="14">
        <v>1</v>
      </c>
      <c r="F601" s="15">
        <v>750</v>
      </c>
      <c r="G601" s="14">
        <v>300</v>
      </c>
      <c r="H601" s="14" t="s">
        <v>8087</v>
      </c>
      <c r="I601" s="15">
        <v>58000</v>
      </c>
      <c r="J601" s="14" t="s">
        <v>60</v>
      </c>
      <c r="K601" s="36" t="s">
        <v>10746</v>
      </c>
      <c r="L601" s="14" t="s">
        <v>11729</v>
      </c>
      <c r="M601" s="14"/>
      <c r="N601" s="21">
        <v>17</v>
      </c>
    </row>
    <row r="602" spans="1:14" ht="47.25">
      <c r="A602" s="14">
        <v>599</v>
      </c>
      <c r="B602" s="14" t="s">
        <v>12172</v>
      </c>
      <c r="C602" s="14" t="s">
        <v>12173</v>
      </c>
      <c r="D602" s="14" t="s">
        <v>1162</v>
      </c>
      <c r="E602" s="14">
        <v>1</v>
      </c>
      <c r="F602" s="15">
        <v>250</v>
      </c>
      <c r="G602" s="14">
        <v>196</v>
      </c>
      <c r="H602" s="14" t="s">
        <v>8087</v>
      </c>
      <c r="I602" s="15">
        <v>0</v>
      </c>
      <c r="J602" s="14" t="s">
        <v>1188</v>
      </c>
      <c r="K602" s="36" t="s">
        <v>10746</v>
      </c>
      <c r="L602" s="14" t="s">
        <v>10382</v>
      </c>
      <c r="M602" s="14"/>
      <c r="N602" s="21">
        <v>18</v>
      </c>
    </row>
    <row r="603" spans="1:14" ht="31.5">
      <c r="A603" s="14">
        <v>600</v>
      </c>
      <c r="B603" s="14" t="s">
        <v>12174</v>
      </c>
      <c r="C603" s="14" t="s">
        <v>12175</v>
      </c>
      <c r="D603" s="14" t="s">
        <v>1162</v>
      </c>
      <c r="E603" s="14">
        <v>1</v>
      </c>
      <c r="F603" s="15">
        <v>1000</v>
      </c>
      <c r="G603" s="14">
        <v>376</v>
      </c>
      <c r="H603" s="14" t="s">
        <v>1228</v>
      </c>
      <c r="I603" s="15">
        <v>0</v>
      </c>
      <c r="J603" s="14" t="s">
        <v>1188</v>
      </c>
      <c r="K603" s="36" t="s">
        <v>10746</v>
      </c>
      <c r="L603" s="14" t="s">
        <v>73</v>
      </c>
      <c r="M603" s="14" t="s">
        <v>12176</v>
      </c>
      <c r="N603" s="21">
        <v>19</v>
      </c>
    </row>
    <row r="604" spans="1:14" ht="31.5">
      <c r="A604" s="14">
        <v>601</v>
      </c>
      <c r="B604" s="14" t="s">
        <v>12177</v>
      </c>
      <c r="C604" s="14" t="s">
        <v>12178</v>
      </c>
      <c r="D604" s="14" t="s">
        <v>1187</v>
      </c>
      <c r="E604" s="14">
        <v>1</v>
      </c>
      <c r="F604" s="15">
        <v>620</v>
      </c>
      <c r="G604" s="14">
        <v>492</v>
      </c>
      <c r="H604" s="14" t="s">
        <v>8076</v>
      </c>
      <c r="I604" s="15">
        <v>64000</v>
      </c>
      <c r="J604" s="14" t="s">
        <v>4935</v>
      </c>
      <c r="K604" s="36" t="s">
        <v>10746</v>
      </c>
      <c r="L604" s="14" t="s">
        <v>11613</v>
      </c>
      <c r="M604" s="14"/>
      <c r="N604" s="21">
        <v>20</v>
      </c>
    </row>
    <row r="605" spans="1:14" ht="31.5">
      <c r="A605" s="14">
        <v>602</v>
      </c>
      <c r="B605" s="14" t="s">
        <v>12179</v>
      </c>
      <c r="C605" s="14" t="s">
        <v>12180</v>
      </c>
      <c r="D605" s="14" t="s">
        <v>1187</v>
      </c>
      <c r="E605" s="14">
        <v>1</v>
      </c>
      <c r="F605" s="15">
        <v>500</v>
      </c>
      <c r="G605" s="14">
        <v>260</v>
      </c>
      <c r="H605" s="14" t="s">
        <v>8087</v>
      </c>
      <c r="I605" s="15">
        <v>44000</v>
      </c>
      <c r="J605" s="14" t="s">
        <v>1193</v>
      </c>
      <c r="K605" s="36" t="s">
        <v>10746</v>
      </c>
      <c r="L605" s="14" t="s">
        <v>11613</v>
      </c>
      <c r="M605" s="14"/>
      <c r="N605" s="21">
        <v>21</v>
      </c>
    </row>
    <row r="606" spans="1:14" ht="110.25">
      <c r="A606" s="14">
        <v>603</v>
      </c>
      <c r="B606" s="14" t="s">
        <v>10751</v>
      </c>
      <c r="C606" s="14" t="s">
        <v>10752</v>
      </c>
      <c r="D606" s="14" t="s">
        <v>1187</v>
      </c>
      <c r="E606" s="14">
        <v>1</v>
      </c>
      <c r="F606" s="15">
        <v>500</v>
      </c>
      <c r="G606" s="14">
        <v>232</v>
      </c>
      <c r="H606" s="14" t="s">
        <v>8087</v>
      </c>
      <c r="I606" s="15">
        <v>40000</v>
      </c>
      <c r="J606" s="14" t="s">
        <v>1188</v>
      </c>
      <c r="K606" s="36" t="s">
        <v>10746</v>
      </c>
      <c r="L606" s="14" t="s">
        <v>11613</v>
      </c>
      <c r="M606" s="14"/>
      <c r="N606" s="21">
        <v>22</v>
      </c>
    </row>
    <row r="607" spans="1:14" ht="94.5">
      <c r="A607" s="14">
        <v>604</v>
      </c>
      <c r="B607" s="14" t="s">
        <v>12663</v>
      </c>
      <c r="C607" s="14" t="s">
        <v>10753</v>
      </c>
      <c r="D607" s="14" t="s">
        <v>1187</v>
      </c>
      <c r="E607" s="14" t="s">
        <v>8163</v>
      </c>
      <c r="F607" s="15">
        <v>1035</v>
      </c>
      <c r="G607" s="14">
        <v>516</v>
      </c>
      <c r="H607" s="14" t="s">
        <v>8087</v>
      </c>
      <c r="I607" s="15">
        <v>80000</v>
      </c>
      <c r="J607" s="14" t="s">
        <v>1188</v>
      </c>
      <c r="K607" s="36" t="s">
        <v>10746</v>
      </c>
      <c r="L607" s="14" t="s">
        <v>7840</v>
      </c>
      <c r="M607" s="14"/>
      <c r="N607" s="21">
        <v>23</v>
      </c>
    </row>
    <row r="608" spans="1:14" ht="78.75">
      <c r="A608" s="14">
        <v>605</v>
      </c>
      <c r="B608" s="14" t="s">
        <v>10754</v>
      </c>
      <c r="C608" s="14" t="s">
        <v>12898</v>
      </c>
      <c r="D608" s="14" t="s">
        <v>1187</v>
      </c>
      <c r="E608" s="14">
        <v>1</v>
      </c>
      <c r="F608" s="15">
        <v>450</v>
      </c>
      <c r="G608" s="14">
        <v>84</v>
      </c>
      <c r="H608" s="14" t="s">
        <v>8087</v>
      </c>
      <c r="I608" s="15">
        <v>19000</v>
      </c>
      <c r="J608" s="14" t="s">
        <v>1188</v>
      </c>
      <c r="K608" s="36" t="s">
        <v>10746</v>
      </c>
      <c r="L608" s="14" t="s">
        <v>10627</v>
      </c>
      <c r="M608" s="14"/>
      <c r="N608" s="21">
        <v>24</v>
      </c>
    </row>
    <row r="609" spans="1:14" ht="31.5">
      <c r="A609" s="14">
        <v>606</v>
      </c>
      <c r="B609" s="14" t="s">
        <v>12899</v>
      </c>
      <c r="C609" s="14" t="s">
        <v>12900</v>
      </c>
      <c r="D609" s="14" t="s">
        <v>1187</v>
      </c>
      <c r="E609" s="14">
        <v>1</v>
      </c>
      <c r="F609" s="15">
        <v>450</v>
      </c>
      <c r="G609" s="14">
        <v>252</v>
      </c>
      <c r="H609" s="14" t="s">
        <v>8087</v>
      </c>
      <c r="I609" s="15">
        <v>43000</v>
      </c>
      <c r="J609" s="14" t="s">
        <v>4935</v>
      </c>
      <c r="K609" s="36" t="s">
        <v>10746</v>
      </c>
      <c r="L609" s="14" t="s">
        <v>11613</v>
      </c>
      <c r="M609" s="14"/>
      <c r="N609" s="21">
        <v>25</v>
      </c>
    </row>
    <row r="610" spans="1:14" ht="31.5">
      <c r="A610" s="14">
        <v>607</v>
      </c>
      <c r="B610" s="14" t="s">
        <v>12901</v>
      </c>
      <c r="C610" s="14" t="s">
        <v>12902</v>
      </c>
      <c r="D610" s="14" t="s">
        <v>1187</v>
      </c>
      <c r="E610" s="14">
        <v>1</v>
      </c>
      <c r="F610" s="15">
        <v>550</v>
      </c>
      <c r="G610" s="14">
        <v>396</v>
      </c>
      <c r="H610" s="14" t="s">
        <v>8087</v>
      </c>
      <c r="I610" s="15">
        <v>64000</v>
      </c>
      <c r="J610" s="14" t="s">
        <v>4978</v>
      </c>
      <c r="K610" s="36" t="s">
        <v>10746</v>
      </c>
      <c r="L610" s="14" t="s">
        <v>3437</v>
      </c>
      <c r="M610" s="14"/>
      <c r="N610" s="21">
        <v>26</v>
      </c>
    </row>
    <row r="611" spans="1:14" ht="31.5">
      <c r="A611" s="14">
        <v>608</v>
      </c>
      <c r="B611" s="14" t="s">
        <v>12906</v>
      </c>
      <c r="C611" s="14" t="s">
        <v>12907</v>
      </c>
      <c r="D611" s="14" t="s">
        <v>1187</v>
      </c>
      <c r="E611" s="14">
        <v>1</v>
      </c>
      <c r="F611" s="15">
        <v>500</v>
      </c>
      <c r="G611" s="14">
        <v>316</v>
      </c>
      <c r="H611" s="14" t="s">
        <v>8087</v>
      </c>
      <c r="I611" s="15">
        <v>68000</v>
      </c>
      <c r="J611" s="14" t="s">
        <v>4978</v>
      </c>
      <c r="K611" s="36" t="s">
        <v>10746</v>
      </c>
      <c r="L611" s="14" t="s">
        <v>11613</v>
      </c>
      <c r="M611" s="14"/>
      <c r="N611" s="21">
        <v>27</v>
      </c>
    </row>
    <row r="612" spans="1:14" ht="47.25">
      <c r="A612" s="14">
        <v>609</v>
      </c>
      <c r="B612" s="14" t="s">
        <v>18417</v>
      </c>
      <c r="C612" s="14" t="s">
        <v>12908</v>
      </c>
      <c r="D612" s="14" t="s">
        <v>1187</v>
      </c>
      <c r="E612" s="14">
        <v>1</v>
      </c>
      <c r="F612" s="15">
        <v>490</v>
      </c>
      <c r="G612" s="14">
        <v>232</v>
      </c>
      <c r="H612" s="14" t="s">
        <v>8087</v>
      </c>
      <c r="I612" s="15">
        <v>44000</v>
      </c>
      <c r="J612" s="14" t="s">
        <v>4978</v>
      </c>
      <c r="K612" s="36" t="s">
        <v>10746</v>
      </c>
      <c r="L612" s="14" t="s">
        <v>11613</v>
      </c>
      <c r="N612" s="21">
        <v>28</v>
      </c>
    </row>
    <row r="613" spans="1:14" ht="31.5">
      <c r="A613" s="14">
        <v>610</v>
      </c>
      <c r="B613" s="14" t="s">
        <v>12909</v>
      </c>
      <c r="C613" s="14" t="s">
        <v>12910</v>
      </c>
      <c r="D613" s="14" t="s">
        <v>1187</v>
      </c>
      <c r="E613" s="14">
        <v>1</v>
      </c>
      <c r="F613" s="15">
        <v>780</v>
      </c>
      <c r="G613" s="14">
        <v>312</v>
      </c>
      <c r="H613" s="14" t="s">
        <v>8087</v>
      </c>
      <c r="I613" s="15">
        <v>52000</v>
      </c>
      <c r="J613" s="14" t="s">
        <v>70</v>
      </c>
      <c r="K613" s="36" t="s">
        <v>10746</v>
      </c>
      <c r="L613" s="14" t="s">
        <v>11729</v>
      </c>
      <c r="M613" s="14"/>
      <c r="N613" s="21">
        <v>29</v>
      </c>
    </row>
    <row r="614" spans="1:14" ht="31.5">
      <c r="A614" s="14">
        <v>611</v>
      </c>
      <c r="B614" s="14" t="s">
        <v>10504</v>
      </c>
      <c r="C614" s="14" t="s">
        <v>4078</v>
      </c>
      <c r="D614" s="14" t="s">
        <v>4473</v>
      </c>
      <c r="E614" s="14" t="s">
        <v>8163</v>
      </c>
      <c r="F614" s="15">
        <v>1000</v>
      </c>
      <c r="G614" s="14">
        <v>182</v>
      </c>
      <c r="H614" s="14" t="s">
        <v>5624</v>
      </c>
      <c r="I614" s="15">
        <v>0</v>
      </c>
      <c r="J614" s="14" t="s">
        <v>1193</v>
      </c>
      <c r="K614" s="36" t="s">
        <v>10746</v>
      </c>
      <c r="L614" s="14" t="s">
        <v>3437</v>
      </c>
      <c r="M614" s="14"/>
      <c r="N614" s="21">
        <v>30</v>
      </c>
    </row>
    <row r="615" spans="1:14" ht="31.5">
      <c r="A615" s="14">
        <v>612</v>
      </c>
      <c r="B615" s="14" t="s">
        <v>10501</v>
      </c>
      <c r="C615" s="14" t="s">
        <v>10502</v>
      </c>
      <c r="D615" s="14" t="s">
        <v>4473</v>
      </c>
      <c r="E615" s="14" t="s">
        <v>8163</v>
      </c>
      <c r="F615" s="15">
        <v>1000</v>
      </c>
      <c r="G615" s="14">
        <v>48</v>
      </c>
      <c r="H615" s="14" t="s">
        <v>5624</v>
      </c>
      <c r="I615" s="15">
        <v>0</v>
      </c>
      <c r="J615" s="14" t="s">
        <v>1193</v>
      </c>
      <c r="K615" s="36" t="s">
        <v>10746</v>
      </c>
      <c r="L615" s="14" t="s">
        <v>3437</v>
      </c>
      <c r="M615" s="14"/>
      <c r="N615" s="21">
        <v>31</v>
      </c>
    </row>
    <row r="616" spans="1:14" ht="31.5">
      <c r="A616" s="14">
        <v>613</v>
      </c>
      <c r="B616" s="14" t="s">
        <v>12911</v>
      </c>
      <c r="C616" s="14" t="s">
        <v>6874</v>
      </c>
      <c r="D616" s="14" t="s">
        <v>1187</v>
      </c>
      <c r="E616" s="14">
        <v>1</v>
      </c>
      <c r="F616" s="15">
        <v>1000</v>
      </c>
      <c r="G616" s="14">
        <v>152</v>
      </c>
      <c r="H616" s="14" t="s">
        <v>8076</v>
      </c>
      <c r="I616" s="15">
        <v>22000</v>
      </c>
      <c r="J616" s="14" t="s">
        <v>4935</v>
      </c>
      <c r="K616" s="36" t="s">
        <v>10746</v>
      </c>
      <c r="L616" s="14" t="s">
        <v>11613</v>
      </c>
      <c r="M616" s="14"/>
      <c r="N616" s="21">
        <v>32</v>
      </c>
    </row>
    <row r="617" spans="1:14" ht="94.5">
      <c r="A617" s="14">
        <v>614</v>
      </c>
      <c r="B617" s="14" t="s">
        <v>12912</v>
      </c>
      <c r="C617" s="14" t="s">
        <v>12913</v>
      </c>
      <c r="D617" s="14" t="s">
        <v>1421</v>
      </c>
      <c r="E617" s="14">
        <v>1</v>
      </c>
      <c r="F617" s="15">
        <v>1000</v>
      </c>
      <c r="G617" s="14">
        <v>452</v>
      </c>
      <c r="H617" s="14" t="s">
        <v>8087</v>
      </c>
      <c r="I617" s="15">
        <v>0</v>
      </c>
      <c r="J617" s="14" t="s">
        <v>4978</v>
      </c>
      <c r="K617" s="36" t="s">
        <v>10746</v>
      </c>
      <c r="L617" s="14" t="s">
        <v>3437</v>
      </c>
      <c r="M617" s="14" t="s">
        <v>12914</v>
      </c>
      <c r="N617" s="21">
        <v>33</v>
      </c>
    </row>
    <row r="618" spans="1:14" ht="31.5">
      <c r="A618" s="14">
        <v>615</v>
      </c>
      <c r="B618" s="14" t="s">
        <v>12915</v>
      </c>
      <c r="C618" s="14" t="s">
        <v>11192</v>
      </c>
      <c r="D618" s="14" t="s">
        <v>1187</v>
      </c>
      <c r="E618" s="14">
        <v>1</v>
      </c>
      <c r="F618" s="15">
        <v>700</v>
      </c>
      <c r="G618" s="14">
        <v>84</v>
      </c>
      <c r="H618" s="14" t="s">
        <v>8076</v>
      </c>
      <c r="I618" s="15">
        <v>14000</v>
      </c>
      <c r="J618" s="14" t="s">
        <v>4978</v>
      </c>
      <c r="K618" s="36" t="s">
        <v>10746</v>
      </c>
      <c r="L618" s="14" t="s">
        <v>11613</v>
      </c>
      <c r="M618" s="14"/>
      <c r="N618" s="21">
        <v>34</v>
      </c>
    </row>
    <row r="619" spans="1:14" ht="31.5">
      <c r="A619" s="14">
        <v>616</v>
      </c>
      <c r="B619" s="14" t="s">
        <v>9009</v>
      </c>
      <c r="C619" s="14" t="s">
        <v>2744</v>
      </c>
      <c r="D619" s="14" t="s">
        <v>1187</v>
      </c>
      <c r="E619" s="14" t="s">
        <v>11568</v>
      </c>
      <c r="F619" s="15">
        <v>2000</v>
      </c>
      <c r="G619" s="14">
        <v>52</v>
      </c>
      <c r="H619" s="14" t="s">
        <v>8076</v>
      </c>
      <c r="I619" s="15">
        <v>12000</v>
      </c>
      <c r="J619" s="14" t="s">
        <v>4935</v>
      </c>
      <c r="K619" s="36" t="s">
        <v>10746</v>
      </c>
      <c r="L619" s="14" t="s">
        <v>7753</v>
      </c>
      <c r="M619" s="14"/>
      <c r="N619" s="21">
        <v>35</v>
      </c>
    </row>
    <row r="620" spans="1:14" ht="31.5">
      <c r="A620" s="14">
        <v>617</v>
      </c>
      <c r="B620" s="14" t="s">
        <v>12916</v>
      </c>
      <c r="C620" s="14" t="s">
        <v>4078</v>
      </c>
      <c r="D620" s="14" t="s">
        <v>9193</v>
      </c>
      <c r="E620" s="14">
        <v>1</v>
      </c>
      <c r="F620" s="15">
        <v>1000</v>
      </c>
      <c r="G620" s="14" t="s">
        <v>12917</v>
      </c>
      <c r="H620" s="14" t="s">
        <v>12917</v>
      </c>
      <c r="I620" s="15">
        <v>0</v>
      </c>
      <c r="J620" s="14" t="s">
        <v>12918</v>
      </c>
      <c r="K620" s="36" t="s">
        <v>10746</v>
      </c>
      <c r="L620" s="14" t="s">
        <v>12919</v>
      </c>
      <c r="M620" s="14"/>
      <c r="N620" s="21">
        <v>36</v>
      </c>
    </row>
    <row r="621" spans="1:14" ht="31.5">
      <c r="A621" s="14">
        <v>618</v>
      </c>
      <c r="B621" s="14" t="s">
        <v>10505</v>
      </c>
      <c r="C621" s="14" t="s">
        <v>9734</v>
      </c>
      <c r="D621" s="14" t="s">
        <v>4473</v>
      </c>
      <c r="E621" s="14" t="s">
        <v>8163</v>
      </c>
      <c r="F621" s="15">
        <v>1000</v>
      </c>
      <c r="G621" s="14">
        <v>184</v>
      </c>
      <c r="H621" s="14" t="s">
        <v>5624</v>
      </c>
      <c r="I621" s="15">
        <v>0</v>
      </c>
      <c r="J621" s="14" t="s">
        <v>1193</v>
      </c>
      <c r="K621" s="36" t="s">
        <v>10746</v>
      </c>
      <c r="L621" s="14" t="s">
        <v>11613</v>
      </c>
      <c r="M621" s="14"/>
      <c r="N621" s="21">
        <v>37</v>
      </c>
    </row>
    <row r="622" spans="1:14">
      <c r="A622" s="14">
        <v>619</v>
      </c>
      <c r="B622" s="14" t="s">
        <v>12920</v>
      </c>
      <c r="C622" s="14"/>
      <c r="D622" s="14" t="s">
        <v>1421</v>
      </c>
      <c r="E622" s="14">
        <v>1</v>
      </c>
      <c r="F622" s="15">
        <v>2000</v>
      </c>
      <c r="G622" s="14">
        <v>200</v>
      </c>
      <c r="H622" s="14" t="s">
        <v>8087</v>
      </c>
      <c r="I622" s="15">
        <v>50000</v>
      </c>
      <c r="J622" s="14" t="s">
        <v>70</v>
      </c>
      <c r="K622" s="36" t="s">
        <v>10746</v>
      </c>
      <c r="L622" s="14" t="s">
        <v>8949</v>
      </c>
      <c r="M622" s="14"/>
      <c r="N622" s="21">
        <v>38</v>
      </c>
    </row>
    <row r="623" spans="1:14" ht="47.25">
      <c r="A623" s="14">
        <v>620</v>
      </c>
      <c r="B623" s="14" t="s">
        <v>12921</v>
      </c>
      <c r="C623" s="14" t="s">
        <v>12922</v>
      </c>
      <c r="D623" s="14" t="s">
        <v>1162</v>
      </c>
      <c r="E623" s="14">
        <v>1</v>
      </c>
      <c r="F623" s="15">
        <v>1030</v>
      </c>
      <c r="G623" s="14">
        <v>128</v>
      </c>
      <c r="H623" s="14" t="s">
        <v>8087</v>
      </c>
      <c r="I623" s="15">
        <v>0</v>
      </c>
      <c r="J623" s="14" t="s">
        <v>2724</v>
      </c>
      <c r="K623" s="36" t="s">
        <v>10746</v>
      </c>
      <c r="L623" s="14" t="s">
        <v>12923</v>
      </c>
      <c r="M623" s="14"/>
      <c r="N623" s="21">
        <v>39</v>
      </c>
    </row>
    <row r="624" spans="1:14" ht="78.75">
      <c r="A624" s="14">
        <v>621</v>
      </c>
      <c r="B624" s="14" t="s">
        <v>12924</v>
      </c>
      <c r="C624" s="14" t="s">
        <v>12925</v>
      </c>
      <c r="D624" s="14" t="s">
        <v>1162</v>
      </c>
      <c r="E624" s="14">
        <v>1</v>
      </c>
      <c r="F624" s="15">
        <v>1000</v>
      </c>
      <c r="G624" s="14">
        <v>288</v>
      </c>
      <c r="H624" s="14" t="s">
        <v>8087</v>
      </c>
      <c r="I624" s="15">
        <v>65000</v>
      </c>
      <c r="J624" s="14" t="s">
        <v>4935</v>
      </c>
      <c r="K624" s="36" t="s">
        <v>10746</v>
      </c>
      <c r="L624" s="14" t="s">
        <v>11688</v>
      </c>
      <c r="M624" s="14"/>
      <c r="N624" s="21">
        <v>40</v>
      </c>
    </row>
    <row r="625" spans="1:14" ht="31.5">
      <c r="A625" s="14">
        <v>622</v>
      </c>
      <c r="B625" s="14" t="s">
        <v>11847</v>
      </c>
      <c r="C625" s="14" t="s">
        <v>11848</v>
      </c>
      <c r="D625" s="14" t="s">
        <v>1421</v>
      </c>
      <c r="E625" s="14">
        <v>1</v>
      </c>
      <c r="F625" s="15">
        <v>2000</v>
      </c>
      <c r="G625" s="14">
        <v>474</v>
      </c>
      <c r="H625" s="14" t="s">
        <v>8087</v>
      </c>
      <c r="I625" s="15">
        <v>68000</v>
      </c>
      <c r="J625" s="14" t="s">
        <v>4935</v>
      </c>
      <c r="K625" s="36" t="s">
        <v>10746</v>
      </c>
      <c r="L625" s="14" t="s">
        <v>11688</v>
      </c>
      <c r="M625" s="14"/>
      <c r="N625" s="21">
        <v>41</v>
      </c>
    </row>
    <row r="626" spans="1:14" ht="63">
      <c r="A626" s="14">
        <v>623</v>
      </c>
      <c r="B626" s="14" t="s">
        <v>11849</v>
      </c>
      <c r="C626" s="14" t="s">
        <v>11850</v>
      </c>
      <c r="D626" s="14" t="s">
        <v>1187</v>
      </c>
      <c r="E626" s="14">
        <v>1</v>
      </c>
      <c r="F626" s="15">
        <v>750</v>
      </c>
      <c r="G626" s="14">
        <v>272</v>
      </c>
      <c r="H626" s="14" t="s">
        <v>8087</v>
      </c>
      <c r="I626" s="15">
        <v>64000</v>
      </c>
      <c r="J626" s="14" t="s">
        <v>2724</v>
      </c>
      <c r="K626" s="36" t="s">
        <v>10746</v>
      </c>
      <c r="L626" s="14" t="s">
        <v>12923</v>
      </c>
      <c r="M626" s="14"/>
      <c r="N626" s="21">
        <v>42</v>
      </c>
    </row>
    <row r="627" spans="1:14" ht="31.5">
      <c r="A627" s="14">
        <v>624</v>
      </c>
      <c r="B627" s="14" t="s">
        <v>11851</v>
      </c>
      <c r="C627" s="14" t="s">
        <v>11852</v>
      </c>
      <c r="D627" s="14" t="s">
        <v>1187</v>
      </c>
      <c r="E627" s="14">
        <v>1</v>
      </c>
      <c r="F627" s="15">
        <v>480</v>
      </c>
      <c r="G627" s="14">
        <v>172</v>
      </c>
      <c r="H627" s="14" t="s">
        <v>8087</v>
      </c>
      <c r="I627" s="15">
        <v>31000</v>
      </c>
      <c r="J627" s="14" t="s">
        <v>4978</v>
      </c>
      <c r="K627" s="36" t="s">
        <v>10746</v>
      </c>
      <c r="L627" s="14" t="s">
        <v>11613</v>
      </c>
      <c r="M627" s="14"/>
      <c r="N627" s="21">
        <v>43</v>
      </c>
    </row>
    <row r="628" spans="1:14" ht="94.5">
      <c r="A628" s="14">
        <v>625</v>
      </c>
      <c r="B628" s="14" t="s">
        <v>6002</v>
      </c>
      <c r="C628" s="14" t="s">
        <v>10019</v>
      </c>
      <c r="D628" s="14" t="s">
        <v>1187</v>
      </c>
      <c r="E628" s="14">
        <v>1</v>
      </c>
      <c r="F628" s="15">
        <v>550</v>
      </c>
      <c r="G628" s="14">
        <v>468</v>
      </c>
      <c r="H628" s="14" t="s">
        <v>8087</v>
      </c>
      <c r="I628" s="15">
        <v>74000</v>
      </c>
      <c r="J628" s="14" t="s">
        <v>70</v>
      </c>
      <c r="K628" s="36" t="s">
        <v>10746</v>
      </c>
      <c r="L628" s="14" t="s">
        <v>9415</v>
      </c>
      <c r="M628" s="14"/>
      <c r="N628" s="21">
        <v>44</v>
      </c>
    </row>
    <row r="629" spans="1:14">
      <c r="A629" s="14">
        <v>626</v>
      </c>
      <c r="B629" s="14" t="s">
        <v>10020</v>
      </c>
      <c r="C629" s="14" t="s">
        <v>10021</v>
      </c>
      <c r="D629" s="14" t="s">
        <v>1187</v>
      </c>
      <c r="E629" s="14">
        <v>1</v>
      </c>
      <c r="F629" s="15">
        <v>1600</v>
      </c>
      <c r="G629" s="14">
        <v>508</v>
      </c>
      <c r="H629" s="14" t="s">
        <v>8087</v>
      </c>
      <c r="I629" s="15">
        <v>80000</v>
      </c>
      <c r="J629" s="14" t="s">
        <v>60</v>
      </c>
      <c r="K629" s="36" t="s">
        <v>10746</v>
      </c>
      <c r="L629" s="14" t="s">
        <v>9415</v>
      </c>
      <c r="M629" s="14"/>
      <c r="N629" s="21">
        <v>45</v>
      </c>
    </row>
    <row r="630" spans="1:14" ht="47.25">
      <c r="A630" s="14">
        <v>627</v>
      </c>
      <c r="B630" s="14" t="s">
        <v>10022</v>
      </c>
      <c r="C630" s="14" t="s">
        <v>10023</v>
      </c>
      <c r="D630" s="14" t="s">
        <v>1162</v>
      </c>
      <c r="E630" s="14">
        <v>1</v>
      </c>
      <c r="F630" s="15">
        <v>600</v>
      </c>
      <c r="G630" s="14">
        <v>344</v>
      </c>
      <c r="H630" s="14" t="s">
        <v>1228</v>
      </c>
      <c r="I630" s="15">
        <v>0</v>
      </c>
      <c r="J630" s="14" t="s">
        <v>1188</v>
      </c>
      <c r="K630" s="36" t="s">
        <v>10746</v>
      </c>
      <c r="L630" s="14" t="s">
        <v>73</v>
      </c>
      <c r="M630" s="14"/>
      <c r="N630" s="21">
        <v>46</v>
      </c>
    </row>
    <row r="631" spans="1:14" ht="31.5">
      <c r="A631" s="14">
        <v>628</v>
      </c>
      <c r="B631" s="14" t="s">
        <v>10024</v>
      </c>
      <c r="C631" s="14" t="s">
        <v>10025</v>
      </c>
      <c r="D631" s="14" t="s">
        <v>4473</v>
      </c>
      <c r="E631" s="14">
        <v>1</v>
      </c>
      <c r="F631" s="15">
        <v>1000</v>
      </c>
      <c r="G631" s="14">
        <v>472</v>
      </c>
      <c r="H631" s="14" t="s">
        <v>2161</v>
      </c>
      <c r="I631" s="15">
        <v>0</v>
      </c>
      <c r="J631" s="14" t="s">
        <v>70</v>
      </c>
      <c r="K631" s="36" t="s">
        <v>10746</v>
      </c>
      <c r="L631" s="14" t="s">
        <v>11810</v>
      </c>
      <c r="M631" s="14"/>
      <c r="N631" s="21">
        <v>47</v>
      </c>
    </row>
    <row r="632" spans="1:14" ht="63">
      <c r="A632" s="14">
        <v>629</v>
      </c>
      <c r="B632" s="14" t="s">
        <v>10026</v>
      </c>
      <c r="C632" s="14" t="s">
        <v>10027</v>
      </c>
      <c r="D632" s="14" t="s">
        <v>4473</v>
      </c>
      <c r="E632" s="14">
        <v>1</v>
      </c>
      <c r="F632" s="15">
        <v>1000</v>
      </c>
      <c r="G632" s="14">
        <v>688</v>
      </c>
      <c r="H632" s="14" t="s">
        <v>2161</v>
      </c>
      <c r="I632" s="15">
        <v>0</v>
      </c>
      <c r="J632" s="14" t="s">
        <v>70</v>
      </c>
      <c r="K632" s="36" t="s">
        <v>10746</v>
      </c>
      <c r="L632" s="14" t="s">
        <v>11688</v>
      </c>
      <c r="M632" s="14"/>
      <c r="N632" s="21">
        <v>48</v>
      </c>
    </row>
    <row r="633" spans="1:14" ht="31.5">
      <c r="A633" s="14">
        <v>630</v>
      </c>
      <c r="B633" s="14" t="s">
        <v>11035</v>
      </c>
      <c r="C633" s="14" t="s">
        <v>11036</v>
      </c>
      <c r="D633" s="14" t="s">
        <v>1187</v>
      </c>
      <c r="E633" s="14" t="s">
        <v>8163</v>
      </c>
      <c r="F633" s="15">
        <v>800</v>
      </c>
      <c r="G633" s="14">
        <v>768</v>
      </c>
      <c r="H633" s="14" t="s">
        <v>2161</v>
      </c>
      <c r="I633" s="15">
        <v>156000</v>
      </c>
      <c r="J633" s="14" t="s">
        <v>4935</v>
      </c>
      <c r="K633" s="36" t="s">
        <v>10746</v>
      </c>
      <c r="L633" s="14" t="s">
        <v>9415</v>
      </c>
      <c r="M633" s="14" t="s">
        <v>9952</v>
      </c>
      <c r="N633" s="21">
        <v>49</v>
      </c>
    </row>
    <row r="634" spans="1:14" ht="47.25">
      <c r="A634" s="14">
        <v>631</v>
      </c>
      <c r="B634" s="14" t="s">
        <v>10575</v>
      </c>
      <c r="C634" s="14" t="s">
        <v>10533</v>
      </c>
      <c r="D634" s="14" t="s">
        <v>1187</v>
      </c>
      <c r="E634" s="14" t="s">
        <v>11568</v>
      </c>
      <c r="F634" s="15">
        <v>10000</v>
      </c>
      <c r="G634" s="14">
        <v>152</v>
      </c>
      <c r="H634" s="14" t="s">
        <v>3449</v>
      </c>
      <c r="I634" s="15">
        <v>19000</v>
      </c>
      <c r="J634" s="14" t="s">
        <v>1188</v>
      </c>
      <c r="K634" s="36" t="s">
        <v>10746</v>
      </c>
      <c r="L634" s="14" t="s">
        <v>4009</v>
      </c>
      <c r="M634" s="14"/>
      <c r="N634" s="21">
        <v>50</v>
      </c>
    </row>
    <row r="635" spans="1:14" ht="47.25">
      <c r="A635" s="14">
        <v>632</v>
      </c>
      <c r="B635" s="14" t="s">
        <v>6202</v>
      </c>
      <c r="C635" s="14" t="s">
        <v>2744</v>
      </c>
      <c r="D635" s="14" t="s">
        <v>1187</v>
      </c>
      <c r="E635" s="14">
        <v>1</v>
      </c>
      <c r="F635" s="15">
        <v>550</v>
      </c>
      <c r="G635" s="14">
        <v>80</v>
      </c>
      <c r="H635" s="14" t="s">
        <v>8076</v>
      </c>
      <c r="I635" s="15">
        <v>13000</v>
      </c>
      <c r="J635" s="14" t="s">
        <v>4935</v>
      </c>
      <c r="K635" s="36" t="s">
        <v>10746</v>
      </c>
      <c r="L635" s="14" t="s">
        <v>11613</v>
      </c>
      <c r="M635" s="14"/>
      <c r="N635" s="21">
        <v>51</v>
      </c>
    </row>
    <row r="636" spans="1:14" ht="31.5">
      <c r="A636" s="14">
        <v>633</v>
      </c>
      <c r="B636" s="14" t="s">
        <v>6203</v>
      </c>
      <c r="C636" s="14" t="s">
        <v>6204</v>
      </c>
      <c r="D636" s="14" t="s">
        <v>1187</v>
      </c>
      <c r="E636" s="14">
        <v>1</v>
      </c>
      <c r="F636" s="15">
        <v>650</v>
      </c>
      <c r="G636" s="14">
        <v>504</v>
      </c>
      <c r="H636" s="14" t="s">
        <v>8087</v>
      </c>
      <c r="I636" s="15">
        <v>79000</v>
      </c>
      <c r="J636" s="14" t="s">
        <v>4978</v>
      </c>
      <c r="K636" s="36" t="s">
        <v>10746</v>
      </c>
      <c r="L636" s="14" t="s">
        <v>11613</v>
      </c>
      <c r="M636" s="14"/>
      <c r="N636" s="21">
        <v>52</v>
      </c>
    </row>
    <row r="637" spans="1:14" ht="63">
      <c r="A637" s="14">
        <v>634</v>
      </c>
      <c r="B637" s="14" t="s">
        <v>3392</v>
      </c>
      <c r="C637" s="14" t="s">
        <v>3393</v>
      </c>
      <c r="D637" s="14" t="s">
        <v>1187</v>
      </c>
      <c r="E637" s="14">
        <v>1</v>
      </c>
      <c r="F637" s="15">
        <v>460</v>
      </c>
      <c r="G637" s="14">
        <v>220</v>
      </c>
      <c r="H637" s="14" t="s">
        <v>8087</v>
      </c>
      <c r="I637" s="15">
        <v>39000</v>
      </c>
      <c r="J637" s="14" t="s">
        <v>4978</v>
      </c>
      <c r="K637" s="36" t="s">
        <v>10746</v>
      </c>
      <c r="L637" s="14" t="s">
        <v>3394</v>
      </c>
      <c r="M637" s="14"/>
      <c r="N637" s="21">
        <v>53</v>
      </c>
    </row>
    <row r="638" spans="1:14" ht="47.25">
      <c r="A638" s="14">
        <v>635</v>
      </c>
      <c r="B638" s="14" t="s">
        <v>5697</v>
      </c>
      <c r="C638" s="14" t="s">
        <v>12045</v>
      </c>
      <c r="D638" s="14" t="s">
        <v>1187</v>
      </c>
      <c r="E638" s="14">
        <v>1</v>
      </c>
      <c r="F638" s="15">
        <v>500</v>
      </c>
      <c r="G638" s="14">
        <v>388</v>
      </c>
      <c r="H638" s="14" t="s">
        <v>8087</v>
      </c>
      <c r="I638" s="15">
        <v>63000</v>
      </c>
      <c r="J638" s="14" t="s">
        <v>70</v>
      </c>
      <c r="K638" s="36" t="s">
        <v>10746</v>
      </c>
      <c r="L638" s="14" t="s">
        <v>11613</v>
      </c>
      <c r="M638" s="14"/>
      <c r="N638" s="21">
        <v>54</v>
      </c>
    </row>
    <row r="639" spans="1:14" ht="63">
      <c r="A639" s="14">
        <v>636</v>
      </c>
      <c r="B639" s="14" t="s">
        <v>12046</v>
      </c>
      <c r="C639" s="14" t="s">
        <v>12047</v>
      </c>
      <c r="D639" s="14" t="s">
        <v>1187</v>
      </c>
      <c r="E639" s="14" t="s">
        <v>8163</v>
      </c>
      <c r="F639" s="15">
        <v>2360</v>
      </c>
      <c r="G639" s="14">
        <v>160</v>
      </c>
      <c r="H639" s="14" t="s">
        <v>8087</v>
      </c>
      <c r="I639" s="15">
        <v>0</v>
      </c>
      <c r="J639" s="14" t="s">
        <v>70</v>
      </c>
      <c r="K639" s="36" t="s">
        <v>10746</v>
      </c>
      <c r="L639" s="14" t="s">
        <v>10627</v>
      </c>
      <c r="M639" s="14"/>
      <c r="N639" s="21">
        <v>55</v>
      </c>
    </row>
    <row r="640" spans="1:14" ht="47.25">
      <c r="A640" s="14">
        <v>637</v>
      </c>
      <c r="B640" s="14" t="s">
        <v>12048</v>
      </c>
      <c r="C640" s="14" t="s">
        <v>12049</v>
      </c>
      <c r="D640" s="14" t="s">
        <v>1187</v>
      </c>
      <c r="E640" s="14">
        <v>1</v>
      </c>
      <c r="F640" s="15">
        <v>500</v>
      </c>
      <c r="G640" s="14">
        <v>276</v>
      </c>
      <c r="H640" s="14" t="s">
        <v>8087</v>
      </c>
      <c r="I640" s="15">
        <v>47000</v>
      </c>
      <c r="J640" s="14" t="s">
        <v>4978</v>
      </c>
      <c r="K640" s="36" t="s">
        <v>10746</v>
      </c>
      <c r="L640" s="14" t="s">
        <v>11613</v>
      </c>
      <c r="M640" s="14"/>
      <c r="N640" s="21">
        <v>56</v>
      </c>
    </row>
    <row r="641" spans="1:14" ht="31.5">
      <c r="A641" s="14">
        <v>638</v>
      </c>
      <c r="B641" s="14" t="s">
        <v>12050</v>
      </c>
      <c r="C641" s="14" t="s">
        <v>12051</v>
      </c>
      <c r="D641" s="14" t="s">
        <v>1187</v>
      </c>
      <c r="E641" s="14">
        <v>1</v>
      </c>
      <c r="F641" s="15">
        <v>2500</v>
      </c>
      <c r="G641" s="14">
        <v>112</v>
      </c>
      <c r="H641" s="14" t="s">
        <v>8735</v>
      </c>
      <c r="I641" s="15">
        <v>28000</v>
      </c>
      <c r="J641" s="14" t="s">
        <v>4935</v>
      </c>
      <c r="K641" s="36" t="s">
        <v>10746</v>
      </c>
      <c r="L641" s="14" t="s">
        <v>11613</v>
      </c>
      <c r="M641" s="14"/>
      <c r="N641" s="21">
        <v>57</v>
      </c>
    </row>
    <row r="642" spans="1:14" ht="78.75">
      <c r="A642" s="14">
        <v>639</v>
      </c>
      <c r="B642" s="14" t="s">
        <v>12052</v>
      </c>
      <c r="C642" s="14" t="s">
        <v>12053</v>
      </c>
      <c r="D642" s="14" t="s">
        <v>1162</v>
      </c>
      <c r="E642" s="14">
        <v>1</v>
      </c>
      <c r="F642" s="15">
        <v>500</v>
      </c>
      <c r="G642" s="14">
        <v>600</v>
      </c>
      <c r="H642" s="14" t="s">
        <v>8087</v>
      </c>
      <c r="I642" s="15">
        <v>0</v>
      </c>
      <c r="J642" s="14" t="s">
        <v>5629</v>
      </c>
      <c r="K642" s="36" t="s">
        <v>10746</v>
      </c>
      <c r="L642" s="14" t="s">
        <v>12054</v>
      </c>
      <c r="M642" s="14"/>
      <c r="N642" s="21">
        <v>58</v>
      </c>
    </row>
    <row r="643" spans="1:14" ht="110.25">
      <c r="A643" s="14">
        <v>640</v>
      </c>
      <c r="B643" s="14" t="s">
        <v>12055</v>
      </c>
      <c r="C643" s="14" t="s">
        <v>12056</v>
      </c>
      <c r="D643" s="14" t="s">
        <v>4473</v>
      </c>
      <c r="E643" s="14">
        <v>1</v>
      </c>
      <c r="F643" s="15">
        <v>1000</v>
      </c>
      <c r="G643" s="14">
        <v>630</v>
      </c>
      <c r="H643" s="14" t="s">
        <v>2161</v>
      </c>
      <c r="I643" s="15">
        <v>0</v>
      </c>
      <c r="J643" s="14" t="s">
        <v>1188</v>
      </c>
      <c r="K643" s="36" t="s">
        <v>10746</v>
      </c>
      <c r="L643" s="14" t="s">
        <v>3437</v>
      </c>
      <c r="M643" s="14" t="s">
        <v>12057</v>
      </c>
      <c r="N643" s="57" t="s">
        <v>18418</v>
      </c>
    </row>
    <row r="644" spans="1:14">
      <c r="A644" s="14">
        <v>641</v>
      </c>
      <c r="B644" s="14" t="s">
        <v>6258</v>
      </c>
      <c r="C644" s="14" t="s">
        <v>2744</v>
      </c>
      <c r="D644" s="14" t="s">
        <v>1187</v>
      </c>
      <c r="E644" s="14" t="s">
        <v>11568</v>
      </c>
      <c r="F644" s="15">
        <v>2000</v>
      </c>
      <c r="G644" s="14">
        <v>188</v>
      </c>
      <c r="H644" s="14" t="s">
        <v>8076</v>
      </c>
      <c r="I644" s="15">
        <v>25000</v>
      </c>
      <c r="J644" s="14" t="s">
        <v>4935</v>
      </c>
      <c r="K644" s="36" t="s">
        <v>10746</v>
      </c>
      <c r="L644" s="14" t="s">
        <v>5629</v>
      </c>
      <c r="M644" s="14"/>
      <c r="N644" s="21">
        <v>1</v>
      </c>
    </row>
    <row r="645" spans="1:14">
      <c r="A645" s="14">
        <v>642</v>
      </c>
      <c r="B645" s="14" t="s">
        <v>6341</v>
      </c>
      <c r="C645" s="14" t="s">
        <v>2744</v>
      </c>
      <c r="D645" s="14" t="s">
        <v>1187</v>
      </c>
      <c r="E645" s="14" t="s">
        <v>8163</v>
      </c>
      <c r="F645" s="15">
        <v>1534</v>
      </c>
      <c r="G645" s="14">
        <v>44</v>
      </c>
      <c r="H645" s="14" t="s">
        <v>8076</v>
      </c>
      <c r="I645" s="15">
        <v>8000</v>
      </c>
      <c r="J645" s="14" t="s">
        <v>4935</v>
      </c>
      <c r="K645" s="36" t="s">
        <v>10746</v>
      </c>
      <c r="L645" s="14" t="s">
        <v>5129</v>
      </c>
      <c r="M645" s="14"/>
      <c r="N645" s="21">
        <v>2</v>
      </c>
    </row>
    <row r="646" spans="1:14" ht="31.5">
      <c r="A646" s="14">
        <v>643</v>
      </c>
      <c r="B646" s="14" t="s">
        <v>8109</v>
      </c>
      <c r="C646" s="14" t="s">
        <v>2744</v>
      </c>
      <c r="D646" s="14" t="s">
        <v>1187</v>
      </c>
      <c r="E646" s="14" t="s">
        <v>8163</v>
      </c>
      <c r="F646" s="15">
        <v>1035</v>
      </c>
      <c r="G646" s="14">
        <v>100</v>
      </c>
      <c r="H646" s="14" t="s">
        <v>8076</v>
      </c>
      <c r="I646" s="15">
        <v>16000</v>
      </c>
      <c r="J646" s="14" t="s">
        <v>4935</v>
      </c>
      <c r="K646" s="36" t="s">
        <v>10746</v>
      </c>
      <c r="L646" s="14" t="s">
        <v>5629</v>
      </c>
      <c r="M646" s="14"/>
      <c r="N646" s="21">
        <v>3</v>
      </c>
    </row>
    <row r="647" spans="1:14">
      <c r="A647" s="14">
        <v>644</v>
      </c>
      <c r="B647" s="14" t="s">
        <v>12142</v>
      </c>
      <c r="C647" s="14" t="s">
        <v>2744</v>
      </c>
      <c r="D647" s="14" t="s">
        <v>1187</v>
      </c>
      <c r="E647" s="14" t="s">
        <v>8163</v>
      </c>
      <c r="F647" s="15">
        <v>1535</v>
      </c>
      <c r="G647" s="14">
        <v>164</v>
      </c>
      <c r="H647" s="14" t="s">
        <v>8076</v>
      </c>
      <c r="I647" s="15">
        <v>27000</v>
      </c>
      <c r="J647" s="14" t="s">
        <v>4935</v>
      </c>
      <c r="K647" s="36" t="s">
        <v>10746</v>
      </c>
      <c r="L647" s="14" t="s">
        <v>5129</v>
      </c>
      <c r="M647" s="14"/>
      <c r="N647" s="21">
        <v>4</v>
      </c>
    </row>
    <row r="648" spans="1:14" ht="29.25" customHeight="1">
      <c r="A648" s="14">
        <v>645</v>
      </c>
      <c r="B648" s="14" t="s">
        <v>8167</v>
      </c>
      <c r="C648" s="14" t="s">
        <v>8168</v>
      </c>
      <c r="D648" s="14" t="s">
        <v>1187</v>
      </c>
      <c r="E648" s="14">
        <v>1</v>
      </c>
      <c r="F648" s="15">
        <v>600</v>
      </c>
      <c r="G648" s="14">
        <v>316</v>
      </c>
      <c r="H648" s="14" t="s">
        <v>5624</v>
      </c>
      <c r="I648" s="15">
        <v>52000</v>
      </c>
      <c r="J648" s="14" t="s">
        <v>4978</v>
      </c>
      <c r="K648" s="36" t="s">
        <v>10746</v>
      </c>
      <c r="L648" s="14" t="s">
        <v>8169</v>
      </c>
      <c r="M648" s="14" t="s">
        <v>8170</v>
      </c>
      <c r="N648" s="21">
        <v>5</v>
      </c>
    </row>
    <row r="649" spans="1:14" ht="31.5">
      <c r="A649" s="14">
        <v>646</v>
      </c>
      <c r="B649" s="14" t="s">
        <v>8171</v>
      </c>
      <c r="C649" s="14" t="s">
        <v>8172</v>
      </c>
      <c r="D649" s="14" t="s">
        <v>1187</v>
      </c>
      <c r="E649" s="14">
        <v>1</v>
      </c>
      <c r="F649" s="15">
        <v>480</v>
      </c>
      <c r="G649" s="14">
        <v>240</v>
      </c>
      <c r="H649" s="14" t="s">
        <v>8087</v>
      </c>
      <c r="I649" s="15">
        <v>41000</v>
      </c>
      <c r="J649" s="14" t="s">
        <v>4978</v>
      </c>
      <c r="K649" s="36" t="s">
        <v>10746</v>
      </c>
      <c r="L649" s="14" t="s">
        <v>3437</v>
      </c>
      <c r="M649" s="14"/>
      <c r="N649" s="21">
        <v>6</v>
      </c>
    </row>
    <row r="650" spans="1:14" ht="31.5">
      <c r="A650" s="14">
        <v>647</v>
      </c>
      <c r="B650" s="14" t="s">
        <v>8718</v>
      </c>
      <c r="C650" s="14" t="s">
        <v>8719</v>
      </c>
      <c r="D650" s="14" t="s">
        <v>1187</v>
      </c>
      <c r="E650" s="14">
        <v>1</v>
      </c>
      <c r="F650" s="15">
        <v>540</v>
      </c>
      <c r="G650" s="14">
        <v>424</v>
      </c>
      <c r="H650" s="14" t="s">
        <v>8087</v>
      </c>
      <c r="I650" s="15">
        <v>68000</v>
      </c>
      <c r="J650" s="14" t="s">
        <v>1193</v>
      </c>
      <c r="K650" s="36" t="s">
        <v>10746</v>
      </c>
      <c r="L650" s="14" t="s">
        <v>11729</v>
      </c>
      <c r="M650" s="14"/>
      <c r="N650" s="21">
        <v>7</v>
      </c>
    </row>
    <row r="651" spans="1:14" ht="63">
      <c r="A651" s="14">
        <v>648</v>
      </c>
      <c r="B651" s="14" t="s">
        <v>5452</v>
      </c>
      <c r="C651" s="14" t="s">
        <v>5453</v>
      </c>
      <c r="D651" s="14" t="s">
        <v>1187</v>
      </c>
      <c r="E651" s="14">
        <v>1</v>
      </c>
      <c r="F651" s="15">
        <v>1500</v>
      </c>
      <c r="G651" s="14">
        <v>696</v>
      </c>
      <c r="H651" s="14" t="s">
        <v>8087</v>
      </c>
      <c r="I651" s="15">
        <v>107000</v>
      </c>
      <c r="J651" s="14" t="s">
        <v>60</v>
      </c>
      <c r="K651" s="36" t="s">
        <v>10746</v>
      </c>
      <c r="L651" s="14" t="s">
        <v>9415</v>
      </c>
      <c r="M651" s="14"/>
      <c r="N651" s="21">
        <v>8</v>
      </c>
    </row>
    <row r="652" spans="1:14" ht="63">
      <c r="A652" s="14">
        <v>649</v>
      </c>
      <c r="B652" s="14" t="s">
        <v>8152</v>
      </c>
      <c r="C652" s="14" t="s">
        <v>8153</v>
      </c>
      <c r="D652" s="14" t="s">
        <v>4473</v>
      </c>
      <c r="E652" s="14" t="s">
        <v>8163</v>
      </c>
      <c r="F652" s="15">
        <v>1000</v>
      </c>
      <c r="G652" s="14">
        <v>340</v>
      </c>
      <c r="H652" s="14" t="s">
        <v>8087</v>
      </c>
      <c r="I652" s="15">
        <v>0</v>
      </c>
      <c r="J652" s="14" t="s">
        <v>4978</v>
      </c>
      <c r="K652" s="36" t="s">
        <v>10746</v>
      </c>
      <c r="L652" s="14" t="s">
        <v>8154</v>
      </c>
      <c r="M652" s="14"/>
      <c r="N652" s="21">
        <v>9</v>
      </c>
    </row>
    <row r="653" spans="1:14" ht="47.25">
      <c r="A653" s="14">
        <v>650</v>
      </c>
      <c r="B653" s="14" t="s">
        <v>8155</v>
      </c>
      <c r="C653" s="14" t="s">
        <v>8156</v>
      </c>
      <c r="D653" s="14" t="s">
        <v>1187</v>
      </c>
      <c r="E653" s="14">
        <v>1</v>
      </c>
      <c r="F653" s="15">
        <v>1030</v>
      </c>
      <c r="G653" s="14">
        <v>520</v>
      </c>
      <c r="H653" s="14" t="s">
        <v>8087</v>
      </c>
      <c r="I653" s="15">
        <v>82000</v>
      </c>
      <c r="J653" s="14" t="s">
        <v>60</v>
      </c>
      <c r="K653" s="36" t="s">
        <v>10746</v>
      </c>
      <c r="L653" s="14" t="s">
        <v>2267</v>
      </c>
      <c r="M653" s="14"/>
      <c r="N653" s="21">
        <v>10</v>
      </c>
    </row>
    <row r="654" spans="1:14" ht="31.5">
      <c r="A654" s="14">
        <v>651</v>
      </c>
      <c r="B654" s="14" t="s">
        <v>9238</v>
      </c>
      <c r="C654" s="14" t="s">
        <v>9239</v>
      </c>
      <c r="D654" s="14" t="s">
        <v>1421</v>
      </c>
      <c r="E654" s="14">
        <v>1</v>
      </c>
      <c r="F654" s="15">
        <v>1000</v>
      </c>
      <c r="G654" s="14">
        <v>772</v>
      </c>
      <c r="H654" s="14" t="s">
        <v>8087</v>
      </c>
      <c r="I654" s="15">
        <v>0</v>
      </c>
      <c r="J654" s="14" t="s">
        <v>5629</v>
      </c>
      <c r="K654" s="36" t="s">
        <v>10746</v>
      </c>
      <c r="L654" s="14" t="s">
        <v>9240</v>
      </c>
      <c r="M654" s="14"/>
      <c r="N654" s="21">
        <v>11</v>
      </c>
    </row>
    <row r="655" spans="1:14" ht="47.25">
      <c r="A655" s="14">
        <v>652</v>
      </c>
      <c r="B655" s="14" t="s">
        <v>9241</v>
      </c>
      <c r="C655" s="14" t="s">
        <v>9242</v>
      </c>
      <c r="D655" s="14" t="s">
        <v>1162</v>
      </c>
      <c r="E655" s="14">
        <v>1</v>
      </c>
      <c r="F655" s="15">
        <v>300</v>
      </c>
      <c r="G655" s="14">
        <v>106</v>
      </c>
      <c r="H655" s="14" t="s">
        <v>2161</v>
      </c>
      <c r="I655" s="15">
        <v>0</v>
      </c>
      <c r="J655" s="14" t="s">
        <v>4978</v>
      </c>
      <c r="K655" s="36" t="s">
        <v>10746</v>
      </c>
      <c r="L655" s="14" t="s">
        <v>11729</v>
      </c>
      <c r="M655" s="14"/>
      <c r="N655" s="21">
        <v>12</v>
      </c>
    </row>
    <row r="656" spans="1:14" ht="47.25">
      <c r="A656" s="14">
        <v>653</v>
      </c>
      <c r="B656" s="14" t="s">
        <v>9243</v>
      </c>
      <c r="C656" s="14" t="s">
        <v>9244</v>
      </c>
      <c r="D656" s="14" t="s">
        <v>1162</v>
      </c>
      <c r="E656" s="14" t="s">
        <v>8163</v>
      </c>
      <c r="F656" s="15">
        <v>530</v>
      </c>
      <c r="G656" s="14">
        <v>564</v>
      </c>
      <c r="H656" s="14" t="s">
        <v>2161</v>
      </c>
      <c r="I656" s="15">
        <v>0</v>
      </c>
      <c r="J656" s="14" t="s">
        <v>2724</v>
      </c>
      <c r="K656" s="36" t="s">
        <v>10746</v>
      </c>
      <c r="L656" s="14" t="s">
        <v>6275</v>
      </c>
      <c r="M656" s="14"/>
      <c r="N656" s="21">
        <v>13</v>
      </c>
    </row>
    <row r="657" spans="1:14" ht="47.25">
      <c r="A657" s="14">
        <v>654</v>
      </c>
      <c r="B657" s="14" t="s">
        <v>9245</v>
      </c>
      <c r="C657" s="14" t="s">
        <v>9246</v>
      </c>
      <c r="D657" s="14" t="s">
        <v>9193</v>
      </c>
      <c r="E657" s="14">
        <v>1</v>
      </c>
      <c r="F657" s="15">
        <v>1000</v>
      </c>
      <c r="G657" s="14">
        <v>448</v>
      </c>
      <c r="H657" s="14" t="s">
        <v>2161</v>
      </c>
      <c r="I657" s="15">
        <v>0</v>
      </c>
      <c r="J657" s="14" t="s">
        <v>4935</v>
      </c>
      <c r="K657" s="36" t="s">
        <v>10746</v>
      </c>
      <c r="L657" s="14" t="s">
        <v>11729</v>
      </c>
      <c r="M657" s="14" t="s">
        <v>9247</v>
      </c>
      <c r="N657" s="21">
        <v>14</v>
      </c>
    </row>
    <row r="658" spans="1:14" ht="31.5">
      <c r="A658" s="14">
        <v>655</v>
      </c>
      <c r="B658" s="14" t="s">
        <v>2253</v>
      </c>
      <c r="C658" s="14" t="s">
        <v>6874</v>
      </c>
      <c r="D658" s="14" t="s">
        <v>1187</v>
      </c>
      <c r="E658" s="14">
        <v>1</v>
      </c>
      <c r="F658" s="15">
        <v>500</v>
      </c>
      <c r="G658" s="14">
        <v>212</v>
      </c>
      <c r="H658" s="14" t="s">
        <v>8076</v>
      </c>
      <c r="I658" s="15">
        <v>29000</v>
      </c>
      <c r="J658" s="14" t="s">
        <v>4935</v>
      </c>
      <c r="K658" s="36" t="s">
        <v>2254</v>
      </c>
      <c r="L658" s="14" t="s">
        <v>2255</v>
      </c>
      <c r="M658" s="14"/>
      <c r="N658" s="21">
        <v>15</v>
      </c>
    </row>
    <row r="659" spans="1:14" ht="31.5">
      <c r="A659" s="14">
        <v>656</v>
      </c>
      <c r="B659" s="14" t="s">
        <v>2256</v>
      </c>
      <c r="C659" s="14" t="s">
        <v>6874</v>
      </c>
      <c r="D659" s="14" t="s">
        <v>1187</v>
      </c>
      <c r="E659" s="14">
        <v>1</v>
      </c>
      <c r="F659" s="15">
        <v>530</v>
      </c>
      <c r="G659" s="14">
        <v>168</v>
      </c>
      <c r="H659" s="14" t="s">
        <v>8076</v>
      </c>
      <c r="I659" s="15">
        <v>24000</v>
      </c>
      <c r="J659" s="14" t="s">
        <v>4935</v>
      </c>
      <c r="K659" s="36" t="s">
        <v>2254</v>
      </c>
      <c r="L659" s="14" t="s">
        <v>2255</v>
      </c>
      <c r="M659" s="14"/>
      <c r="N659" s="21">
        <v>16</v>
      </c>
    </row>
    <row r="660" spans="1:14" ht="31.5">
      <c r="A660" s="14">
        <v>657</v>
      </c>
      <c r="B660" s="14" t="s">
        <v>2257</v>
      </c>
      <c r="C660" s="14" t="s">
        <v>6874</v>
      </c>
      <c r="D660" s="14" t="s">
        <v>1187</v>
      </c>
      <c r="E660" s="14">
        <v>1</v>
      </c>
      <c r="F660" s="15">
        <v>1030</v>
      </c>
      <c r="G660" s="14">
        <v>96</v>
      </c>
      <c r="H660" s="14" t="s">
        <v>8076</v>
      </c>
      <c r="I660" s="15">
        <v>16000</v>
      </c>
      <c r="J660" s="14" t="s">
        <v>4935</v>
      </c>
      <c r="K660" s="36" t="s">
        <v>2254</v>
      </c>
      <c r="L660" s="14" t="s">
        <v>2255</v>
      </c>
      <c r="M660" s="14"/>
      <c r="N660" s="21">
        <v>17</v>
      </c>
    </row>
    <row r="661" spans="1:14" ht="31.5">
      <c r="A661" s="14">
        <v>658</v>
      </c>
      <c r="B661" s="14" t="s">
        <v>2258</v>
      </c>
      <c r="C661" s="14" t="s">
        <v>2744</v>
      </c>
      <c r="D661" s="14" t="s">
        <v>1187</v>
      </c>
      <c r="E661" s="14">
        <v>1</v>
      </c>
      <c r="F661" s="15">
        <v>500</v>
      </c>
      <c r="G661" s="14">
        <v>48</v>
      </c>
      <c r="H661" s="14" t="s">
        <v>8076</v>
      </c>
      <c r="I661" s="15">
        <v>10000</v>
      </c>
      <c r="J661" s="14" t="s">
        <v>4935</v>
      </c>
      <c r="K661" s="36" t="s">
        <v>2254</v>
      </c>
      <c r="L661" s="14" t="s">
        <v>2255</v>
      </c>
      <c r="M661" s="14"/>
      <c r="N661" s="21">
        <v>18</v>
      </c>
    </row>
    <row r="662" spans="1:14" ht="31.5">
      <c r="A662" s="14">
        <v>659</v>
      </c>
      <c r="B662" s="14" t="s">
        <v>8109</v>
      </c>
      <c r="C662" s="14" t="s">
        <v>6874</v>
      </c>
      <c r="D662" s="14" t="s">
        <v>1187</v>
      </c>
      <c r="E662" s="14" t="s">
        <v>8163</v>
      </c>
      <c r="F662" s="15">
        <v>1000</v>
      </c>
      <c r="G662" s="14">
        <v>100</v>
      </c>
      <c r="H662" s="14" t="s">
        <v>8076</v>
      </c>
      <c r="I662" s="15">
        <v>16000</v>
      </c>
      <c r="J662" s="14" t="s">
        <v>4935</v>
      </c>
      <c r="K662" s="36" t="s">
        <v>2254</v>
      </c>
      <c r="L662" s="14" t="s">
        <v>2255</v>
      </c>
      <c r="M662" s="14"/>
      <c r="N662" s="21">
        <v>19</v>
      </c>
    </row>
    <row r="663" spans="1:14" ht="31.5">
      <c r="A663" s="14">
        <v>660</v>
      </c>
      <c r="B663" s="14" t="s">
        <v>2259</v>
      </c>
      <c r="C663" s="14" t="s">
        <v>6874</v>
      </c>
      <c r="D663" s="14" t="s">
        <v>1187</v>
      </c>
      <c r="E663" s="14">
        <v>1</v>
      </c>
      <c r="F663" s="15">
        <v>1500</v>
      </c>
      <c r="G663" s="14">
        <v>376</v>
      </c>
      <c r="H663" s="14" t="s">
        <v>8076</v>
      </c>
      <c r="I663" s="15">
        <v>48000</v>
      </c>
      <c r="J663" s="14" t="s">
        <v>4935</v>
      </c>
      <c r="K663" s="36" t="s">
        <v>2254</v>
      </c>
      <c r="L663" s="14" t="s">
        <v>2255</v>
      </c>
      <c r="M663" s="14"/>
      <c r="N663" s="21">
        <v>20</v>
      </c>
    </row>
    <row r="664" spans="1:14">
      <c r="A664" s="14">
        <v>661</v>
      </c>
      <c r="B664" s="14" t="s">
        <v>2260</v>
      </c>
      <c r="C664" s="14" t="s">
        <v>6874</v>
      </c>
      <c r="D664" s="14" t="s">
        <v>1187</v>
      </c>
      <c r="E664" s="14">
        <v>1</v>
      </c>
      <c r="F664" s="15">
        <v>750</v>
      </c>
      <c r="G664" s="14">
        <v>108</v>
      </c>
      <c r="H664" s="14" t="s">
        <v>8076</v>
      </c>
      <c r="I664" s="15">
        <v>18000</v>
      </c>
      <c r="J664" s="14" t="s">
        <v>4935</v>
      </c>
      <c r="K664" s="36" t="s">
        <v>2254</v>
      </c>
      <c r="L664" s="14" t="s">
        <v>2255</v>
      </c>
      <c r="M664" s="14"/>
      <c r="N664" s="21">
        <v>21</v>
      </c>
    </row>
    <row r="665" spans="1:14" ht="63">
      <c r="A665" s="14">
        <v>662</v>
      </c>
      <c r="B665" s="14" t="s">
        <v>3421</v>
      </c>
      <c r="C665" s="14" t="s">
        <v>10004</v>
      </c>
      <c r="D665" s="14" t="s">
        <v>1187</v>
      </c>
      <c r="E665" s="14">
        <v>1</v>
      </c>
      <c r="F665" s="15">
        <v>1000</v>
      </c>
      <c r="G665" s="14">
        <v>236</v>
      </c>
      <c r="H665" s="14" t="s">
        <v>8087</v>
      </c>
      <c r="I665" s="15">
        <v>41000</v>
      </c>
      <c r="J665" s="14" t="s">
        <v>60</v>
      </c>
      <c r="K665" s="36" t="s">
        <v>2254</v>
      </c>
      <c r="L665" s="14" t="s">
        <v>2255</v>
      </c>
      <c r="M665" s="14"/>
      <c r="N665" s="21">
        <v>22</v>
      </c>
    </row>
    <row r="666" spans="1:14" ht="31.5">
      <c r="A666" s="14">
        <v>663</v>
      </c>
      <c r="B666" s="14" t="s">
        <v>10005</v>
      </c>
      <c r="C666" s="14" t="s">
        <v>10006</v>
      </c>
      <c r="D666" s="14" t="s">
        <v>1187</v>
      </c>
      <c r="E666" s="14">
        <v>1</v>
      </c>
      <c r="F666" s="15">
        <v>520</v>
      </c>
      <c r="G666" s="14">
        <v>580</v>
      </c>
      <c r="H666" s="14" t="s">
        <v>8087</v>
      </c>
      <c r="I666" s="15">
        <v>90000</v>
      </c>
      <c r="J666" s="14" t="s">
        <v>60</v>
      </c>
      <c r="K666" s="36" t="s">
        <v>2254</v>
      </c>
      <c r="L666" s="14" t="s">
        <v>2255</v>
      </c>
      <c r="M666" s="14"/>
      <c r="N666" s="21">
        <v>23</v>
      </c>
    </row>
    <row r="667" spans="1:14" ht="31.5">
      <c r="A667" s="14">
        <v>664</v>
      </c>
      <c r="B667" s="14" t="s">
        <v>10007</v>
      </c>
      <c r="C667" s="14" t="s">
        <v>10008</v>
      </c>
      <c r="D667" s="14" t="s">
        <v>1187</v>
      </c>
      <c r="E667" s="14">
        <v>1</v>
      </c>
      <c r="F667" s="15">
        <v>470</v>
      </c>
      <c r="G667" s="14">
        <v>324</v>
      </c>
      <c r="H667" s="14" t="s">
        <v>8087</v>
      </c>
      <c r="I667" s="15">
        <v>58000</v>
      </c>
      <c r="J667" s="14" t="s">
        <v>4978</v>
      </c>
      <c r="K667" s="36" t="s">
        <v>2254</v>
      </c>
      <c r="L667" s="14" t="s">
        <v>2255</v>
      </c>
      <c r="M667" s="14"/>
      <c r="N667" s="21">
        <v>24</v>
      </c>
    </row>
    <row r="668" spans="1:14" ht="47.25">
      <c r="A668" s="14">
        <v>665</v>
      </c>
      <c r="B668" s="14" t="s">
        <v>10009</v>
      </c>
      <c r="C668" s="14" t="s">
        <v>10010</v>
      </c>
      <c r="D668" s="14" t="s">
        <v>1162</v>
      </c>
      <c r="E668" s="14">
        <v>1</v>
      </c>
      <c r="F668" s="15">
        <v>250</v>
      </c>
      <c r="G668" s="14">
        <v>412</v>
      </c>
      <c r="H668" s="14" t="s">
        <v>8087</v>
      </c>
      <c r="I668" s="15">
        <v>0</v>
      </c>
      <c r="J668" s="14" t="s">
        <v>1188</v>
      </c>
      <c r="K668" s="36" t="s">
        <v>2254</v>
      </c>
      <c r="L668" s="14" t="s">
        <v>10382</v>
      </c>
      <c r="M668" s="14"/>
      <c r="N668" s="21">
        <v>25</v>
      </c>
    </row>
    <row r="669" spans="1:14" ht="31.5">
      <c r="A669" s="14">
        <v>666</v>
      </c>
      <c r="B669" s="14" t="s">
        <v>3431</v>
      </c>
      <c r="C669" s="14" t="s">
        <v>6807</v>
      </c>
      <c r="D669" s="14" t="s">
        <v>9193</v>
      </c>
      <c r="E669" s="14">
        <v>1</v>
      </c>
      <c r="F669" s="15">
        <v>1000</v>
      </c>
      <c r="G669" s="14">
        <v>540</v>
      </c>
      <c r="H669" s="14" t="s">
        <v>2161</v>
      </c>
      <c r="I669" s="15">
        <v>0</v>
      </c>
      <c r="J669" s="14" t="s">
        <v>4978</v>
      </c>
      <c r="K669" s="36" t="s">
        <v>2254</v>
      </c>
      <c r="L669" s="14" t="s">
        <v>9415</v>
      </c>
      <c r="M669" s="14"/>
      <c r="N669" s="21">
        <v>26</v>
      </c>
    </row>
    <row r="670" spans="1:14" ht="47.25">
      <c r="A670" s="14">
        <v>667</v>
      </c>
      <c r="B670" s="14" t="s">
        <v>7880</v>
      </c>
      <c r="C670" s="14" t="s">
        <v>6874</v>
      </c>
      <c r="D670" s="14" t="s">
        <v>1187</v>
      </c>
      <c r="E670" s="14">
        <v>1</v>
      </c>
      <c r="F670" s="15">
        <v>630</v>
      </c>
      <c r="G670" s="14">
        <v>444</v>
      </c>
      <c r="H670" s="14" t="s">
        <v>8087</v>
      </c>
      <c r="I670" s="15">
        <v>67000</v>
      </c>
      <c r="J670" s="14" t="s">
        <v>4935</v>
      </c>
      <c r="K670" s="36" t="s">
        <v>2254</v>
      </c>
      <c r="L670" s="14" t="s">
        <v>2255</v>
      </c>
      <c r="M670" s="14"/>
      <c r="N670" s="21">
        <v>27</v>
      </c>
    </row>
    <row r="671" spans="1:14" ht="31.5">
      <c r="A671" s="14">
        <v>668</v>
      </c>
      <c r="B671" s="14" t="s">
        <v>11489</v>
      </c>
      <c r="C671" s="14" t="s">
        <v>6874</v>
      </c>
      <c r="D671" s="14" t="s">
        <v>1187</v>
      </c>
      <c r="E671" s="14">
        <v>1</v>
      </c>
      <c r="F671" s="15">
        <v>1300</v>
      </c>
      <c r="G671" s="14">
        <v>316</v>
      </c>
      <c r="H671" s="14" t="s">
        <v>8076</v>
      </c>
      <c r="I671" s="15">
        <v>41000</v>
      </c>
      <c r="J671" s="14" t="s">
        <v>4935</v>
      </c>
      <c r="K671" s="36" t="s">
        <v>2254</v>
      </c>
      <c r="L671" s="14" t="s">
        <v>2255</v>
      </c>
      <c r="M671" s="14"/>
      <c r="N671" s="21">
        <v>28</v>
      </c>
    </row>
    <row r="672" spans="1:14" ht="47.25">
      <c r="A672" s="14">
        <v>669</v>
      </c>
      <c r="B672" s="14" t="s">
        <v>12654</v>
      </c>
      <c r="C672" s="14" t="s">
        <v>6874</v>
      </c>
      <c r="D672" s="14" t="s">
        <v>1187</v>
      </c>
      <c r="E672" s="14">
        <v>1</v>
      </c>
      <c r="F672" s="15">
        <v>650</v>
      </c>
      <c r="G672" s="14">
        <v>116</v>
      </c>
      <c r="H672" s="14" t="s">
        <v>8076</v>
      </c>
      <c r="I672" s="15">
        <v>19000</v>
      </c>
      <c r="J672" s="14" t="s">
        <v>4935</v>
      </c>
      <c r="K672" s="36" t="s">
        <v>2254</v>
      </c>
      <c r="L672" s="14" t="s">
        <v>2255</v>
      </c>
      <c r="M672" s="14"/>
      <c r="N672" s="21">
        <v>29</v>
      </c>
    </row>
    <row r="673" spans="1:14" ht="31.5">
      <c r="A673" s="14">
        <v>670</v>
      </c>
      <c r="B673" s="14" t="s">
        <v>10511</v>
      </c>
      <c r="C673" s="14" t="s">
        <v>2744</v>
      </c>
      <c r="D673" s="14" t="s">
        <v>1187</v>
      </c>
      <c r="E673" s="14" t="s">
        <v>11568</v>
      </c>
      <c r="F673" s="15">
        <v>1000</v>
      </c>
      <c r="G673" s="14">
        <v>80</v>
      </c>
      <c r="H673" s="14" t="s">
        <v>8076</v>
      </c>
      <c r="I673" s="15">
        <v>13000</v>
      </c>
      <c r="J673" s="14" t="s">
        <v>4935</v>
      </c>
      <c r="K673" s="36" t="s">
        <v>2254</v>
      </c>
      <c r="L673" s="14" t="s">
        <v>2255</v>
      </c>
      <c r="M673" s="14" t="s">
        <v>12655</v>
      </c>
      <c r="N673" s="21">
        <v>30</v>
      </c>
    </row>
    <row r="674" spans="1:14" ht="31.5">
      <c r="A674" s="14">
        <v>671</v>
      </c>
      <c r="B674" s="14" t="s">
        <v>12656</v>
      </c>
      <c r="C674" s="14" t="s">
        <v>12657</v>
      </c>
      <c r="D674" s="14" t="s">
        <v>1162</v>
      </c>
      <c r="E674" s="14">
        <v>1</v>
      </c>
      <c r="F674" s="15">
        <v>900</v>
      </c>
      <c r="G674" s="14">
        <v>1652</v>
      </c>
      <c r="H674" s="14" t="s">
        <v>2161</v>
      </c>
      <c r="I674" s="15">
        <v>0</v>
      </c>
      <c r="J674" s="14" t="s">
        <v>4935</v>
      </c>
      <c r="K674" s="36" t="s">
        <v>2254</v>
      </c>
      <c r="L674" s="14" t="s">
        <v>73</v>
      </c>
      <c r="M674" s="14"/>
      <c r="N674" s="21">
        <v>31</v>
      </c>
    </row>
    <row r="675" spans="1:14" ht="31.5">
      <c r="A675" s="14">
        <v>672</v>
      </c>
      <c r="B675" s="14" t="s">
        <v>12658</v>
      </c>
      <c r="C675" s="14" t="s">
        <v>12657</v>
      </c>
      <c r="D675" s="14" t="s">
        <v>1162</v>
      </c>
      <c r="E675" s="14">
        <v>1</v>
      </c>
      <c r="F675" s="15">
        <v>900</v>
      </c>
      <c r="G675" s="14">
        <v>1648</v>
      </c>
      <c r="H675" s="14" t="s">
        <v>2161</v>
      </c>
      <c r="I675" s="15">
        <v>0</v>
      </c>
      <c r="J675" s="14" t="s">
        <v>4935</v>
      </c>
      <c r="K675" s="36" t="s">
        <v>2254</v>
      </c>
      <c r="L675" s="14" t="s">
        <v>73</v>
      </c>
      <c r="M675" s="14"/>
      <c r="N675" s="21">
        <v>32</v>
      </c>
    </row>
    <row r="676" spans="1:14" ht="31.5">
      <c r="A676" s="14">
        <v>673</v>
      </c>
      <c r="B676" s="14" t="s">
        <v>12659</v>
      </c>
      <c r="C676" s="14" t="s">
        <v>12660</v>
      </c>
      <c r="D676" s="14" t="s">
        <v>1162</v>
      </c>
      <c r="E676" s="14">
        <v>1</v>
      </c>
      <c r="F676" s="15">
        <v>500</v>
      </c>
      <c r="G676" s="14">
        <v>304</v>
      </c>
      <c r="H676" s="14" t="s">
        <v>8087</v>
      </c>
      <c r="I676" s="15">
        <v>0</v>
      </c>
      <c r="J676" s="14" t="s">
        <v>4978</v>
      </c>
      <c r="K676" s="36" t="s">
        <v>2254</v>
      </c>
      <c r="L676" s="14" t="s">
        <v>11688</v>
      </c>
      <c r="M676" s="14"/>
      <c r="N676" s="21">
        <v>33</v>
      </c>
    </row>
    <row r="677" spans="1:14" ht="47.25">
      <c r="A677" s="14">
        <v>674</v>
      </c>
      <c r="B677" s="14" t="s">
        <v>12661</v>
      </c>
      <c r="C677" s="14" t="s">
        <v>7685</v>
      </c>
      <c r="D677" s="14" t="s">
        <v>1162</v>
      </c>
      <c r="E677" s="14">
        <v>1</v>
      </c>
      <c r="F677" s="15">
        <v>1900</v>
      </c>
      <c r="G677" s="14">
        <v>596</v>
      </c>
      <c r="H677" s="14" t="s">
        <v>2161</v>
      </c>
      <c r="I677" s="15">
        <v>0</v>
      </c>
      <c r="J677" s="14" t="s">
        <v>1188</v>
      </c>
      <c r="K677" s="36" t="s">
        <v>2254</v>
      </c>
      <c r="L677" s="14" t="s">
        <v>73</v>
      </c>
      <c r="M677" s="14"/>
      <c r="N677" s="21">
        <v>34</v>
      </c>
    </row>
    <row r="678" spans="1:14" ht="31.5">
      <c r="A678" s="14">
        <v>675</v>
      </c>
      <c r="B678" s="14" t="s">
        <v>7686</v>
      </c>
      <c r="C678" s="14" t="s">
        <v>12660</v>
      </c>
      <c r="D678" s="14" t="s">
        <v>1162</v>
      </c>
      <c r="E678" s="14">
        <v>1</v>
      </c>
      <c r="F678" s="15">
        <v>650</v>
      </c>
      <c r="G678" s="14">
        <v>276</v>
      </c>
      <c r="H678" s="14" t="s">
        <v>8087</v>
      </c>
      <c r="I678" s="15">
        <v>0</v>
      </c>
      <c r="J678" s="14" t="s">
        <v>60</v>
      </c>
      <c r="K678" s="36" t="s">
        <v>2254</v>
      </c>
      <c r="L678" s="14" t="s">
        <v>8949</v>
      </c>
      <c r="M678" s="14"/>
      <c r="N678" s="21">
        <v>35</v>
      </c>
    </row>
    <row r="679" spans="1:14" ht="47.25">
      <c r="A679" s="14">
        <v>676</v>
      </c>
      <c r="B679" s="14" t="s">
        <v>7687</v>
      </c>
      <c r="C679" s="14" t="s">
        <v>12660</v>
      </c>
      <c r="D679" s="14" t="s">
        <v>1162</v>
      </c>
      <c r="E679" s="14">
        <v>1</v>
      </c>
      <c r="F679" s="15">
        <v>700</v>
      </c>
      <c r="G679" s="14">
        <v>252</v>
      </c>
      <c r="H679" s="14" t="s">
        <v>2325</v>
      </c>
      <c r="I679" s="15">
        <v>0</v>
      </c>
      <c r="J679" s="14" t="s">
        <v>60</v>
      </c>
      <c r="K679" s="36" t="s">
        <v>2254</v>
      </c>
      <c r="L679" s="14" t="s">
        <v>73</v>
      </c>
      <c r="M679" s="14"/>
      <c r="N679" s="21">
        <v>36</v>
      </c>
    </row>
    <row r="680" spans="1:14">
      <c r="A680" s="14">
        <v>677</v>
      </c>
      <c r="B680" s="14" t="s">
        <v>7688</v>
      </c>
      <c r="C680" s="14" t="s">
        <v>7689</v>
      </c>
      <c r="D680" s="14" t="s">
        <v>1162</v>
      </c>
      <c r="E680" s="14">
        <v>1</v>
      </c>
      <c r="F680" s="15">
        <v>500</v>
      </c>
      <c r="G680" s="14">
        <v>48</v>
      </c>
      <c r="H680" s="14" t="s">
        <v>1015</v>
      </c>
      <c r="I680" s="15">
        <v>0</v>
      </c>
      <c r="J680" s="14" t="s">
        <v>60</v>
      </c>
      <c r="K680" s="36" t="s">
        <v>2254</v>
      </c>
      <c r="L680" s="14" t="s">
        <v>11729</v>
      </c>
      <c r="M680" s="14"/>
      <c r="N680" s="21">
        <v>37</v>
      </c>
    </row>
    <row r="681" spans="1:14" ht="63">
      <c r="A681" s="14">
        <v>678</v>
      </c>
      <c r="B681" s="14" t="s">
        <v>10629</v>
      </c>
      <c r="C681" s="14" t="s">
        <v>10642</v>
      </c>
      <c r="D681" s="14" t="s">
        <v>1187</v>
      </c>
      <c r="E681" s="14">
        <v>1</v>
      </c>
      <c r="F681" s="15">
        <v>400</v>
      </c>
      <c r="G681" s="14">
        <v>252</v>
      </c>
      <c r="H681" s="14" t="s">
        <v>8087</v>
      </c>
      <c r="I681" s="15">
        <v>43000</v>
      </c>
      <c r="J681" s="14" t="s">
        <v>4978</v>
      </c>
      <c r="K681" s="36" t="s">
        <v>2254</v>
      </c>
      <c r="L681" s="14" t="s">
        <v>2255</v>
      </c>
      <c r="M681" s="14"/>
      <c r="N681" s="21">
        <v>38</v>
      </c>
    </row>
    <row r="682" spans="1:14" ht="31.5">
      <c r="A682" s="14">
        <v>679</v>
      </c>
      <c r="B682" s="14" t="s">
        <v>10643</v>
      </c>
      <c r="C682" s="14" t="s">
        <v>10644</v>
      </c>
      <c r="D682" s="14" t="s">
        <v>1162</v>
      </c>
      <c r="E682" s="14">
        <v>1</v>
      </c>
      <c r="F682" s="15">
        <v>1200</v>
      </c>
      <c r="G682" s="14">
        <v>316</v>
      </c>
      <c r="H682" s="14" t="s">
        <v>8087</v>
      </c>
      <c r="I682" s="15">
        <v>0</v>
      </c>
      <c r="J682" s="14" t="s">
        <v>7322</v>
      </c>
      <c r="K682" s="36" t="s">
        <v>2254</v>
      </c>
      <c r="L682" s="14" t="s">
        <v>11729</v>
      </c>
      <c r="M682" s="14"/>
      <c r="N682" s="21">
        <v>39</v>
      </c>
    </row>
    <row r="683" spans="1:14" ht="31.5">
      <c r="A683" s="14">
        <v>680</v>
      </c>
      <c r="B683" s="14" t="s">
        <v>10645</v>
      </c>
      <c r="C683" s="14" t="s">
        <v>10646</v>
      </c>
      <c r="D683" s="14" t="s">
        <v>1162</v>
      </c>
      <c r="E683" s="14">
        <v>1</v>
      </c>
      <c r="F683" s="15">
        <v>800</v>
      </c>
      <c r="G683" s="14">
        <v>244</v>
      </c>
      <c r="H683" s="14" t="s">
        <v>8087</v>
      </c>
      <c r="I683" s="15">
        <v>60000</v>
      </c>
      <c r="J683" s="14" t="s">
        <v>4978</v>
      </c>
      <c r="K683" s="36" t="s">
        <v>2254</v>
      </c>
      <c r="L683" s="14" t="s">
        <v>11729</v>
      </c>
      <c r="M683" s="14"/>
      <c r="N683" s="21">
        <v>40</v>
      </c>
    </row>
    <row r="684" spans="1:14" ht="47.25">
      <c r="A684" s="14">
        <v>681</v>
      </c>
      <c r="B684" s="14" t="s">
        <v>10647</v>
      </c>
      <c r="C684" s="14" t="s">
        <v>10912</v>
      </c>
      <c r="D684" s="14" t="s">
        <v>1187</v>
      </c>
      <c r="E684" s="14">
        <v>1</v>
      </c>
      <c r="F684" s="15">
        <v>1500</v>
      </c>
      <c r="G684" s="14">
        <v>332</v>
      </c>
      <c r="H684" s="14" t="s">
        <v>8087</v>
      </c>
      <c r="I684" s="15">
        <v>55000</v>
      </c>
      <c r="J684" s="14" t="s">
        <v>60</v>
      </c>
      <c r="K684" s="36" t="s">
        <v>2254</v>
      </c>
      <c r="L684" s="14" t="s">
        <v>3437</v>
      </c>
      <c r="M684" s="14"/>
      <c r="N684" s="21">
        <v>41</v>
      </c>
    </row>
    <row r="685" spans="1:14" ht="31.5">
      <c r="A685" s="14">
        <v>682</v>
      </c>
      <c r="B685" s="14" t="s">
        <v>10648</v>
      </c>
      <c r="C685" s="14" t="s">
        <v>10549</v>
      </c>
      <c r="D685" s="14" t="s">
        <v>1162</v>
      </c>
      <c r="E685" s="14">
        <v>1</v>
      </c>
      <c r="F685" s="15">
        <v>330</v>
      </c>
      <c r="G685" s="14">
        <v>272</v>
      </c>
      <c r="H685" s="14" t="s">
        <v>8087</v>
      </c>
      <c r="I685" s="15">
        <v>0</v>
      </c>
      <c r="J685" s="14" t="s">
        <v>2724</v>
      </c>
      <c r="K685" s="36" t="s">
        <v>2254</v>
      </c>
      <c r="L685" s="14" t="s">
        <v>12923</v>
      </c>
      <c r="M685" s="14"/>
      <c r="N685" s="21">
        <v>42</v>
      </c>
    </row>
    <row r="686" spans="1:14" ht="31.5">
      <c r="A686" s="14">
        <v>683</v>
      </c>
      <c r="B686" s="14" t="s">
        <v>10649</v>
      </c>
      <c r="C686" s="14" t="s">
        <v>7859</v>
      </c>
      <c r="D686" s="14" t="s">
        <v>1162</v>
      </c>
      <c r="E686" s="14">
        <v>1</v>
      </c>
      <c r="F686" s="15">
        <v>530</v>
      </c>
      <c r="G686" s="14">
        <v>316</v>
      </c>
      <c r="H686" s="14" t="s">
        <v>8087</v>
      </c>
      <c r="I686" s="15">
        <v>0</v>
      </c>
      <c r="J686" s="14" t="s">
        <v>2724</v>
      </c>
      <c r="K686" s="36" t="s">
        <v>2254</v>
      </c>
      <c r="L686" s="14" t="s">
        <v>6094</v>
      </c>
      <c r="M686" s="14"/>
      <c r="N686" s="21">
        <v>43</v>
      </c>
    </row>
    <row r="687" spans="1:14">
      <c r="A687" s="14">
        <v>684</v>
      </c>
      <c r="B687" s="14" t="s">
        <v>10650</v>
      </c>
      <c r="C687" s="14"/>
      <c r="D687" s="14" t="s">
        <v>1187</v>
      </c>
      <c r="E687" s="14">
        <v>1</v>
      </c>
      <c r="F687" s="15">
        <v>5000</v>
      </c>
      <c r="G687" s="14">
        <v>200</v>
      </c>
      <c r="H687" s="14" t="s">
        <v>2161</v>
      </c>
      <c r="I687" s="15">
        <v>54000</v>
      </c>
      <c r="J687" s="14" t="s">
        <v>12918</v>
      </c>
      <c r="K687" s="36" t="s">
        <v>2254</v>
      </c>
      <c r="L687" s="14" t="s">
        <v>10651</v>
      </c>
      <c r="M687" s="14"/>
      <c r="N687" s="21">
        <v>44</v>
      </c>
    </row>
    <row r="688" spans="1:14" ht="94.5">
      <c r="A688" s="14">
        <v>685</v>
      </c>
      <c r="B688" s="14" t="s">
        <v>10652</v>
      </c>
      <c r="C688" s="14" t="s">
        <v>10653</v>
      </c>
      <c r="D688" s="14" t="s">
        <v>1162</v>
      </c>
      <c r="E688" s="14">
        <v>1</v>
      </c>
      <c r="F688" s="15">
        <v>330</v>
      </c>
      <c r="G688" s="14">
        <v>476</v>
      </c>
      <c r="H688" s="14" t="s">
        <v>2161</v>
      </c>
      <c r="I688" s="15">
        <v>0</v>
      </c>
      <c r="J688" s="14" t="s">
        <v>2724</v>
      </c>
      <c r="K688" s="36" t="s">
        <v>2254</v>
      </c>
      <c r="L688" s="14" t="s">
        <v>12923</v>
      </c>
      <c r="M688" s="14"/>
      <c r="N688" s="21">
        <v>45</v>
      </c>
    </row>
    <row r="689" spans="1:15" ht="31.5">
      <c r="A689" s="14">
        <v>686</v>
      </c>
      <c r="B689" s="14" t="s">
        <v>11739</v>
      </c>
      <c r="C689" s="14" t="s">
        <v>10654</v>
      </c>
      <c r="D689" s="14" t="s">
        <v>9193</v>
      </c>
      <c r="E689" s="14" t="s">
        <v>8163</v>
      </c>
      <c r="F689" s="15">
        <v>1000</v>
      </c>
      <c r="G689" s="14">
        <v>356</v>
      </c>
      <c r="H689" s="14" t="s">
        <v>2161</v>
      </c>
      <c r="I689" s="15">
        <v>0</v>
      </c>
      <c r="J689" s="14" t="s">
        <v>4978</v>
      </c>
      <c r="K689" s="36" t="s">
        <v>2254</v>
      </c>
      <c r="L689" s="14" t="s">
        <v>3437</v>
      </c>
      <c r="M689" s="14"/>
      <c r="N689" s="21">
        <v>46</v>
      </c>
    </row>
    <row r="690" spans="1:15" ht="94.5">
      <c r="A690" s="14">
        <v>687</v>
      </c>
      <c r="B690" s="14" t="s">
        <v>5735</v>
      </c>
      <c r="C690" s="14" t="s">
        <v>5736</v>
      </c>
      <c r="D690" s="14" t="s">
        <v>1162</v>
      </c>
      <c r="E690" s="14">
        <v>1</v>
      </c>
      <c r="F690" s="15">
        <v>1680</v>
      </c>
      <c r="G690" s="14">
        <v>412</v>
      </c>
      <c r="H690" s="14" t="s">
        <v>2161</v>
      </c>
      <c r="I690" s="15">
        <v>0</v>
      </c>
      <c r="J690" s="14" t="s">
        <v>4978</v>
      </c>
      <c r="K690" s="36" t="s">
        <v>2254</v>
      </c>
      <c r="L690" s="14" t="s">
        <v>11729</v>
      </c>
      <c r="M690" s="14" t="s">
        <v>5737</v>
      </c>
      <c r="N690" s="21">
        <v>47</v>
      </c>
    </row>
    <row r="691" spans="1:15">
      <c r="A691" s="14">
        <v>688</v>
      </c>
      <c r="B691" s="14" t="s">
        <v>6306</v>
      </c>
      <c r="C691" s="14" t="s">
        <v>2744</v>
      </c>
      <c r="D691" s="14" t="s">
        <v>1187</v>
      </c>
      <c r="E691" s="14" t="s">
        <v>11568</v>
      </c>
      <c r="F691" s="15">
        <v>500</v>
      </c>
      <c r="G691" s="14">
        <v>48</v>
      </c>
      <c r="H691" s="14" t="s">
        <v>8076</v>
      </c>
      <c r="I691" s="15">
        <v>10000</v>
      </c>
      <c r="J691" s="14" t="s">
        <v>4935</v>
      </c>
      <c r="K691" s="36" t="s">
        <v>2254</v>
      </c>
      <c r="L691" s="14" t="s">
        <v>2255</v>
      </c>
      <c r="M691" s="14"/>
      <c r="N691" s="21">
        <v>48</v>
      </c>
    </row>
    <row r="692" spans="1:15">
      <c r="A692" s="14">
        <v>689</v>
      </c>
      <c r="B692" s="14" t="s">
        <v>7357</v>
      </c>
      <c r="C692" s="14" t="s">
        <v>2744</v>
      </c>
      <c r="D692" s="14" t="s">
        <v>1187</v>
      </c>
      <c r="E692" s="14" t="s">
        <v>11568</v>
      </c>
      <c r="F692" s="15">
        <v>500</v>
      </c>
      <c r="G692" s="14">
        <v>32</v>
      </c>
      <c r="H692" s="14" t="s">
        <v>8076</v>
      </c>
      <c r="I692" s="15">
        <v>8000</v>
      </c>
      <c r="J692" s="14" t="s">
        <v>4935</v>
      </c>
      <c r="K692" s="36" t="s">
        <v>2254</v>
      </c>
      <c r="L692" s="14" t="s">
        <v>2255</v>
      </c>
      <c r="M692" s="14"/>
      <c r="N692" s="21">
        <v>49</v>
      </c>
    </row>
    <row r="693" spans="1:15" ht="31.5">
      <c r="A693" s="14">
        <v>690</v>
      </c>
      <c r="B693" s="14" t="s">
        <v>7624</v>
      </c>
      <c r="C693" s="14" t="s">
        <v>2744</v>
      </c>
      <c r="D693" s="14" t="s">
        <v>1187</v>
      </c>
      <c r="E693" s="14" t="s">
        <v>8163</v>
      </c>
      <c r="F693" s="15">
        <v>1534</v>
      </c>
      <c r="G693" s="14">
        <v>68</v>
      </c>
      <c r="H693" s="14" t="s">
        <v>8076</v>
      </c>
      <c r="I693" s="15">
        <v>15000</v>
      </c>
      <c r="J693" s="14" t="s">
        <v>4935</v>
      </c>
      <c r="K693" s="36" t="s">
        <v>2254</v>
      </c>
      <c r="L693" s="14" t="s">
        <v>6094</v>
      </c>
      <c r="M693" s="14"/>
      <c r="N693" s="21">
        <v>50</v>
      </c>
    </row>
    <row r="694" spans="1:15" ht="31.5">
      <c r="A694" s="14">
        <v>691</v>
      </c>
      <c r="B694" s="14" t="s">
        <v>6609</v>
      </c>
      <c r="C694" s="14" t="s">
        <v>2744</v>
      </c>
      <c r="D694" s="14" t="s">
        <v>1187</v>
      </c>
      <c r="E694" s="14" t="s">
        <v>11568</v>
      </c>
      <c r="F694" s="15">
        <v>1500</v>
      </c>
      <c r="G694" s="14">
        <v>320</v>
      </c>
      <c r="H694" s="14" t="s">
        <v>8076</v>
      </c>
      <c r="I694" s="15">
        <v>37000</v>
      </c>
      <c r="J694" s="14" t="s">
        <v>4935</v>
      </c>
      <c r="K694" s="36" t="s">
        <v>2254</v>
      </c>
      <c r="L694" s="14" t="s">
        <v>2255</v>
      </c>
      <c r="M694" s="14"/>
      <c r="N694" s="21">
        <v>51</v>
      </c>
    </row>
    <row r="695" spans="1:15" ht="31.5">
      <c r="A695" s="14">
        <v>692</v>
      </c>
      <c r="B695" s="14" t="s">
        <v>9399</v>
      </c>
      <c r="C695" s="14" t="s">
        <v>2744</v>
      </c>
      <c r="D695" s="14" t="s">
        <v>1187</v>
      </c>
      <c r="E695" s="14" t="s">
        <v>11568</v>
      </c>
      <c r="F695" s="15">
        <v>500</v>
      </c>
      <c r="G695" s="14">
        <v>256</v>
      </c>
      <c r="H695" s="14" t="s">
        <v>8076</v>
      </c>
      <c r="I695" s="15">
        <v>40000</v>
      </c>
      <c r="J695" s="14" t="s">
        <v>4935</v>
      </c>
      <c r="K695" s="36" t="s">
        <v>2254</v>
      </c>
      <c r="L695" s="14" t="s">
        <v>2255</v>
      </c>
      <c r="M695" s="14"/>
      <c r="N695" s="21">
        <v>52</v>
      </c>
    </row>
    <row r="696" spans="1:15" ht="51" customHeight="1">
      <c r="A696" s="14">
        <v>693</v>
      </c>
      <c r="B696" s="14" t="s">
        <v>5738</v>
      </c>
      <c r="C696" s="14" t="s">
        <v>7234</v>
      </c>
      <c r="D696" s="14" t="s">
        <v>4473</v>
      </c>
      <c r="E696" s="14">
        <v>1</v>
      </c>
      <c r="F696" s="15">
        <v>1000</v>
      </c>
      <c r="G696" s="14">
        <v>216</v>
      </c>
      <c r="H696" s="14" t="s">
        <v>8087</v>
      </c>
      <c r="I696" s="15">
        <v>0</v>
      </c>
      <c r="J696" s="14" t="s">
        <v>70</v>
      </c>
      <c r="K696" s="36" t="s">
        <v>2254</v>
      </c>
      <c r="L696" s="14" t="s">
        <v>11688</v>
      </c>
      <c r="M696" s="14"/>
      <c r="N696" s="21">
        <v>53</v>
      </c>
    </row>
    <row r="697" spans="1:15" ht="31.5">
      <c r="A697" s="14">
        <v>694</v>
      </c>
      <c r="B697" s="14" t="s">
        <v>5739</v>
      </c>
      <c r="C697" s="14" t="s">
        <v>6874</v>
      </c>
      <c r="D697" s="14" t="s">
        <v>1187</v>
      </c>
      <c r="E697" s="14" t="s">
        <v>8163</v>
      </c>
      <c r="F697" s="15">
        <v>720</v>
      </c>
      <c r="G697" s="14">
        <v>412</v>
      </c>
      <c r="H697" s="14" t="s">
        <v>8087</v>
      </c>
      <c r="I697" s="15">
        <v>62000</v>
      </c>
      <c r="J697" s="14" t="s">
        <v>4935</v>
      </c>
      <c r="K697" s="36" t="s">
        <v>2254</v>
      </c>
      <c r="L697" s="14" t="s">
        <v>2255</v>
      </c>
      <c r="M697" s="14"/>
      <c r="N697" s="21">
        <v>54</v>
      </c>
    </row>
    <row r="698" spans="1:15" ht="31.5">
      <c r="A698" s="14">
        <v>695</v>
      </c>
      <c r="B698" s="14" t="s">
        <v>6832</v>
      </c>
      <c r="C698" s="14" t="s">
        <v>6833</v>
      </c>
      <c r="D698" s="14" t="s">
        <v>1187</v>
      </c>
      <c r="E698" s="14">
        <v>1</v>
      </c>
      <c r="F698" s="15">
        <v>740</v>
      </c>
      <c r="G698" s="14">
        <v>320</v>
      </c>
      <c r="H698" s="14" t="s">
        <v>8087</v>
      </c>
      <c r="I698" s="15">
        <v>53000</v>
      </c>
      <c r="J698" s="14" t="s">
        <v>60</v>
      </c>
      <c r="K698" s="36" t="s">
        <v>2254</v>
      </c>
      <c r="L698" s="14" t="s">
        <v>2255</v>
      </c>
      <c r="M698" s="14"/>
      <c r="N698" s="21">
        <v>55</v>
      </c>
    </row>
    <row r="699" spans="1:15" ht="31.5">
      <c r="A699" s="14">
        <v>696</v>
      </c>
      <c r="B699" s="14" t="s">
        <v>6834</v>
      </c>
      <c r="C699" s="14" t="s">
        <v>6835</v>
      </c>
      <c r="D699" s="14" t="s">
        <v>1162</v>
      </c>
      <c r="E699" s="14">
        <v>1</v>
      </c>
      <c r="F699" s="15">
        <v>550</v>
      </c>
      <c r="G699" s="14">
        <v>312</v>
      </c>
      <c r="H699" s="14" t="s">
        <v>8087</v>
      </c>
      <c r="I699" s="15">
        <v>0</v>
      </c>
      <c r="J699" s="14" t="s">
        <v>4978</v>
      </c>
      <c r="K699" s="36" t="s">
        <v>2254</v>
      </c>
      <c r="L699" s="14" t="s">
        <v>11729</v>
      </c>
      <c r="M699" s="14"/>
      <c r="N699" s="21">
        <v>56</v>
      </c>
    </row>
    <row r="700" spans="1:15" ht="31.5">
      <c r="A700" s="14">
        <v>697</v>
      </c>
      <c r="B700" s="14" t="s">
        <v>6836</v>
      </c>
      <c r="C700" s="14" t="s">
        <v>5592</v>
      </c>
      <c r="D700" s="14" t="s">
        <v>1187</v>
      </c>
      <c r="E700" s="14">
        <v>1</v>
      </c>
      <c r="F700" s="15">
        <v>550</v>
      </c>
      <c r="G700" s="14">
        <v>448</v>
      </c>
      <c r="H700" s="14" t="s">
        <v>2161</v>
      </c>
      <c r="I700" s="15">
        <v>94000</v>
      </c>
      <c r="J700" s="14" t="s">
        <v>4978</v>
      </c>
      <c r="K700" s="36" t="s">
        <v>2254</v>
      </c>
      <c r="L700" s="14" t="s">
        <v>11078</v>
      </c>
      <c r="M700" s="14" t="s">
        <v>6837</v>
      </c>
      <c r="N700" s="57" t="s">
        <v>18419</v>
      </c>
    </row>
    <row r="701" spans="1:15" ht="31.5">
      <c r="A701" s="14">
        <v>698</v>
      </c>
      <c r="B701" s="14" t="s">
        <v>5760</v>
      </c>
      <c r="C701" s="14" t="s">
        <v>5761</v>
      </c>
      <c r="D701" s="14" t="s">
        <v>1187</v>
      </c>
      <c r="E701" s="14" t="s">
        <v>8163</v>
      </c>
      <c r="F701" s="15">
        <v>1400</v>
      </c>
      <c r="G701" s="14">
        <v>56</v>
      </c>
      <c r="H701" s="14" t="s">
        <v>3449</v>
      </c>
      <c r="I701" s="15">
        <v>7000</v>
      </c>
      <c r="J701" s="14" t="s">
        <v>5629</v>
      </c>
      <c r="K701" s="36" t="s">
        <v>2254</v>
      </c>
      <c r="L701" s="14" t="s">
        <v>4009</v>
      </c>
      <c r="M701" s="14"/>
      <c r="O701" s="21">
        <v>1</v>
      </c>
    </row>
    <row r="702" spans="1:15" ht="31.5">
      <c r="A702" s="14">
        <v>699</v>
      </c>
      <c r="B702" s="14" t="s">
        <v>6819</v>
      </c>
      <c r="C702" s="14" t="s">
        <v>6820</v>
      </c>
      <c r="D702" s="14" t="s">
        <v>1187</v>
      </c>
      <c r="E702" s="14" t="s">
        <v>11568</v>
      </c>
      <c r="F702" s="15">
        <v>1000</v>
      </c>
      <c r="G702" s="14">
        <v>176</v>
      </c>
      <c r="H702" s="14" t="s">
        <v>5624</v>
      </c>
      <c r="I702" s="15">
        <v>28000</v>
      </c>
      <c r="J702" s="14" t="s">
        <v>5629</v>
      </c>
      <c r="K702" s="36" t="s">
        <v>2254</v>
      </c>
      <c r="L702" s="14" t="s">
        <v>4009</v>
      </c>
      <c r="M702" s="14"/>
      <c r="O702" s="21">
        <v>2</v>
      </c>
    </row>
    <row r="703" spans="1:15" ht="78.75">
      <c r="A703" s="14">
        <v>700</v>
      </c>
      <c r="B703" s="14" t="s">
        <v>6821</v>
      </c>
      <c r="C703" s="14" t="s">
        <v>6822</v>
      </c>
      <c r="D703" s="14" t="s">
        <v>1187</v>
      </c>
      <c r="E703" s="14" t="s">
        <v>8163</v>
      </c>
      <c r="F703" s="15">
        <v>500</v>
      </c>
      <c r="G703" s="14">
        <v>336</v>
      </c>
      <c r="H703" s="14" t="s">
        <v>8087</v>
      </c>
      <c r="I703" s="15">
        <v>92000</v>
      </c>
      <c r="J703" s="14" t="s">
        <v>5629</v>
      </c>
      <c r="K703" s="36" t="s">
        <v>2254</v>
      </c>
      <c r="L703" s="14" t="s">
        <v>4009</v>
      </c>
      <c r="M703" s="14"/>
      <c r="O703" s="21">
        <v>3</v>
      </c>
    </row>
    <row r="704" spans="1:15" ht="31.5">
      <c r="A704" s="14">
        <v>701</v>
      </c>
      <c r="B704" s="14" t="s">
        <v>6823</v>
      </c>
      <c r="C704" s="14" t="s">
        <v>1406</v>
      </c>
      <c r="D704" s="14" t="s">
        <v>1187</v>
      </c>
      <c r="E704" s="14" t="s">
        <v>8163</v>
      </c>
      <c r="F704" s="15">
        <v>1000</v>
      </c>
      <c r="G704" s="14">
        <v>104</v>
      </c>
      <c r="H704" s="14" t="s">
        <v>8087</v>
      </c>
      <c r="I704" s="15">
        <v>20000</v>
      </c>
      <c r="J704" s="14" t="s">
        <v>5629</v>
      </c>
      <c r="K704" s="36" t="s">
        <v>2254</v>
      </c>
      <c r="L704" s="14" t="s">
        <v>4009</v>
      </c>
      <c r="M704" s="14"/>
      <c r="O704" s="21">
        <v>4</v>
      </c>
    </row>
    <row r="705" spans="1:15" ht="47.25">
      <c r="A705" s="14">
        <v>702</v>
      </c>
      <c r="B705" s="14" t="s">
        <v>6824</v>
      </c>
      <c r="C705" s="14" t="s">
        <v>6825</v>
      </c>
      <c r="D705" s="14" t="s">
        <v>1162</v>
      </c>
      <c r="E705" s="14">
        <v>1</v>
      </c>
      <c r="F705" s="15">
        <v>300</v>
      </c>
      <c r="G705" s="14">
        <v>420</v>
      </c>
      <c r="H705" s="14" t="s">
        <v>8087</v>
      </c>
      <c r="I705" s="15">
        <v>0</v>
      </c>
      <c r="J705" s="14" t="s">
        <v>5629</v>
      </c>
      <c r="K705" s="36" t="s">
        <v>2254</v>
      </c>
      <c r="L705" s="14" t="s">
        <v>4009</v>
      </c>
      <c r="M705" s="14"/>
      <c r="O705" s="21">
        <v>5</v>
      </c>
    </row>
    <row r="706" spans="1:15" ht="47.25">
      <c r="A706" s="14">
        <v>703</v>
      </c>
      <c r="B706" s="14" t="s">
        <v>6826</v>
      </c>
      <c r="C706" s="14" t="s">
        <v>6827</v>
      </c>
      <c r="D706" s="14" t="s">
        <v>1187</v>
      </c>
      <c r="E706" s="14">
        <v>1</v>
      </c>
      <c r="F706" s="15">
        <v>2040</v>
      </c>
      <c r="G706" s="14">
        <v>272</v>
      </c>
      <c r="H706" s="14" t="s">
        <v>8087</v>
      </c>
      <c r="I706" s="15">
        <v>41000</v>
      </c>
      <c r="J706" s="14" t="s">
        <v>2724</v>
      </c>
      <c r="K706" s="36" t="s">
        <v>2254</v>
      </c>
      <c r="L706" s="14" t="s">
        <v>6094</v>
      </c>
      <c r="M706" s="14"/>
      <c r="O706" s="21">
        <v>6</v>
      </c>
    </row>
    <row r="707" spans="1:15" ht="31.5">
      <c r="A707" s="14">
        <v>704</v>
      </c>
      <c r="B707" s="14" t="s">
        <v>6828</v>
      </c>
      <c r="C707" s="14" t="s">
        <v>6829</v>
      </c>
      <c r="D707" s="14" t="s">
        <v>1162</v>
      </c>
      <c r="E707" s="14">
        <v>1</v>
      </c>
      <c r="F707" s="15">
        <v>2040</v>
      </c>
      <c r="G707" s="14">
        <v>408</v>
      </c>
      <c r="H707" s="14" t="s">
        <v>8087</v>
      </c>
      <c r="I707" s="15">
        <v>59000</v>
      </c>
      <c r="J707" s="14" t="s">
        <v>2724</v>
      </c>
      <c r="K707" s="36" t="s">
        <v>2254</v>
      </c>
      <c r="L707" s="14" t="s">
        <v>6094</v>
      </c>
      <c r="M707" s="14"/>
      <c r="O707" s="21">
        <v>7</v>
      </c>
    </row>
    <row r="708" spans="1:15" ht="31.5">
      <c r="A708" s="14">
        <v>705</v>
      </c>
      <c r="B708" s="14" t="s">
        <v>8979</v>
      </c>
      <c r="C708" s="14" t="s">
        <v>8980</v>
      </c>
      <c r="D708" s="14" t="s">
        <v>1187</v>
      </c>
      <c r="E708" s="14">
        <v>1</v>
      </c>
      <c r="F708" s="15">
        <v>570</v>
      </c>
      <c r="G708" s="14">
        <v>240</v>
      </c>
      <c r="H708" s="14" t="s">
        <v>8087</v>
      </c>
      <c r="I708" s="15">
        <v>41000</v>
      </c>
      <c r="J708" s="14" t="s">
        <v>70</v>
      </c>
      <c r="K708" s="36" t="s">
        <v>2254</v>
      </c>
      <c r="L708" s="14" t="s">
        <v>11191</v>
      </c>
      <c r="M708" s="14"/>
      <c r="O708" s="21">
        <v>8</v>
      </c>
    </row>
    <row r="709" spans="1:15" ht="47.25">
      <c r="A709" s="14">
        <v>706</v>
      </c>
      <c r="B709" s="14" t="s">
        <v>8959</v>
      </c>
      <c r="C709" s="14" t="s">
        <v>8960</v>
      </c>
      <c r="D709" s="14" t="s">
        <v>1187</v>
      </c>
      <c r="E709" s="14">
        <v>1</v>
      </c>
      <c r="F709" s="15">
        <v>500</v>
      </c>
      <c r="G709" s="14">
        <v>256</v>
      </c>
      <c r="H709" s="14" t="s">
        <v>8087</v>
      </c>
      <c r="I709" s="15">
        <v>44000</v>
      </c>
      <c r="J709" s="14" t="s">
        <v>70</v>
      </c>
      <c r="K709" s="36" t="s">
        <v>2254</v>
      </c>
      <c r="L709" s="14" t="s">
        <v>9415</v>
      </c>
      <c r="M709" s="14"/>
      <c r="O709" s="21">
        <v>9</v>
      </c>
    </row>
    <row r="710" spans="1:15" ht="31.5">
      <c r="A710" s="14">
        <v>707</v>
      </c>
      <c r="B710" s="14" t="s">
        <v>8961</v>
      </c>
      <c r="C710" s="14" t="s">
        <v>8962</v>
      </c>
      <c r="D710" s="14" t="s">
        <v>1187</v>
      </c>
      <c r="E710" s="14">
        <v>1</v>
      </c>
      <c r="F710" s="15">
        <v>720</v>
      </c>
      <c r="G710" s="14">
        <v>592</v>
      </c>
      <c r="H710" s="14" t="s">
        <v>8087</v>
      </c>
      <c r="I710" s="15">
        <v>177000</v>
      </c>
      <c r="J710" s="14" t="s">
        <v>70</v>
      </c>
      <c r="K710" s="36" t="s">
        <v>2254</v>
      </c>
      <c r="L710" s="14" t="s">
        <v>11729</v>
      </c>
      <c r="M710" s="14"/>
      <c r="O710" s="21">
        <v>10</v>
      </c>
    </row>
    <row r="711" spans="1:15" ht="63">
      <c r="A711" s="14">
        <v>708</v>
      </c>
      <c r="B711" s="14" t="s">
        <v>8963</v>
      </c>
      <c r="C711" s="14" t="s">
        <v>8964</v>
      </c>
      <c r="D711" s="14" t="s">
        <v>1162</v>
      </c>
      <c r="E711" s="14">
        <v>1</v>
      </c>
      <c r="F711" s="15">
        <v>750</v>
      </c>
      <c r="G711" s="14">
        <v>432</v>
      </c>
      <c r="H711" s="14" t="s">
        <v>1228</v>
      </c>
      <c r="I711" s="15">
        <v>0</v>
      </c>
      <c r="J711" s="14" t="s">
        <v>1188</v>
      </c>
      <c r="K711" s="36" t="s">
        <v>2254</v>
      </c>
      <c r="L711" s="14" t="s">
        <v>3437</v>
      </c>
      <c r="M711" s="14"/>
      <c r="O711" s="21">
        <v>11</v>
      </c>
    </row>
    <row r="712" spans="1:15" ht="63">
      <c r="A712" s="14">
        <v>709</v>
      </c>
      <c r="B712" s="14" t="s">
        <v>8965</v>
      </c>
      <c r="C712" s="14" t="s">
        <v>10082</v>
      </c>
      <c r="D712" s="14" t="s">
        <v>9193</v>
      </c>
      <c r="E712" s="14">
        <v>1</v>
      </c>
      <c r="F712" s="15">
        <v>1000</v>
      </c>
      <c r="G712" s="14">
        <v>680</v>
      </c>
      <c r="H712" s="14" t="s">
        <v>2161</v>
      </c>
      <c r="I712" s="15">
        <v>0</v>
      </c>
      <c r="J712" s="14" t="s">
        <v>60</v>
      </c>
      <c r="K712" s="36" t="s">
        <v>2254</v>
      </c>
      <c r="L712" s="14" t="s">
        <v>8949</v>
      </c>
      <c r="M712" s="14"/>
      <c r="O712" s="21">
        <v>12</v>
      </c>
    </row>
    <row r="713" spans="1:15" ht="31.5">
      <c r="A713" s="14">
        <v>710</v>
      </c>
      <c r="B713" s="14" t="s">
        <v>10083</v>
      </c>
      <c r="C713" s="14" t="s">
        <v>6874</v>
      </c>
      <c r="D713" s="14" t="s">
        <v>1187</v>
      </c>
      <c r="E713" s="14" t="s">
        <v>8163</v>
      </c>
      <c r="F713" s="15">
        <v>1200</v>
      </c>
      <c r="G713" s="14">
        <v>104</v>
      </c>
      <c r="H713" s="14" t="s">
        <v>8076</v>
      </c>
      <c r="I713" s="15">
        <v>17000</v>
      </c>
      <c r="J713" s="14" t="s">
        <v>4935</v>
      </c>
      <c r="K713" s="36" t="s">
        <v>2254</v>
      </c>
      <c r="L713" s="14" t="s">
        <v>2255</v>
      </c>
      <c r="M713" s="14"/>
      <c r="O713" s="21">
        <v>13</v>
      </c>
    </row>
    <row r="714" spans="1:15" ht="31.5">
      <c r="A714" s="14">
        <v>711</v>
      </c>
      <c r="B714" s="14" t="s">
        <v>7907</v>
      </c>
      <c r="C714" s="14" t="s">
        <v>6874</v>
      </c>
      <c r="D714" s="14" t="s">
        <v>1187</v>
      </c>
      <c r="E714" s="14">
        <v>1</v>
      </c>
      <c r="F714" s="15">
        <v>870</v>
      </c>
      <c r="G714" s="14">
        <v>120</v>
      </c>
      <c r="H714" s="14" t="s">
        <v>8076</v>
      </c>
      <c r="I714" s="15">
        <v>19000</v>
      </c>
      <c r="J714" s="14" t="s">
        <v>4935</v>
      </c>
      <c r="K714" s="36" t="s">
        <v>2254</v>
      </c>
      <c r="L714" s="14" t="s">
        <v>2255</v>
      </c>
      <c r="M714" s="14" t="s">
        <v>7908</v>
      </c>
      <c r="O714" s="21">
        <v>14</v>
      </c>
    </row>
    <row r="715" spans="1:15" ht="31.5">
      <c r="A715" s="14">
        <v>712</v>
      </c>
      <c r="B715" s="14" t="s">
        <v>3364</v>
      </c>
      <c r="C715" s="14" t="s">
        <v>11192</v>
      </c>
      <c r="D715" s="14" t="s">
        <v>1187</v>
      </c>
      <c r="E715" s="14" t="s">
        <v>11568</v>
      </c>
      <c r="F715" s="15">
        <v>1000</v>
      </c>
      <c r="G715" s="14">
        <v>72</v>
      </c>
      <c r="H715" s="14" t="s">
        <v>3449</v>
      </c>
      <c r="I715" s="15">
        <v>7000</v>
      </c>
      <c r="J715" s="14" t="s">
        <v>7909</v>
      </c>
      <c r="K715" s="36" t="s">
        <v>7910</v>
      </c>
      <c r="L715" s="14" t="s">
        <v>4009</v>
      </c>
      <c r="M715" s="14"/>
      <c r="N715" s="21">
        <v>1</v>
      </c>
      <c r="O715" s="21">
        <v>15</v>
      </c>
    </row>
    <row r="716" spans="1:15" ht="31.5">
      <c r="A716" s="14">
        <v>713</v>
      </c>
      <c r="B716" s="14" t="s">
        <v>11327</v>
      </c>
      <c r="C716" s="14" t="s">
        <v>6874</v>
      </c>
      <c r="D716" s="21" t="s">
        <v>1187</v>
      </c>
      <c r="E716" s="14" t="s">
        <v>8163</v>
      </c>
      <c r="F716" s="15">
        <v>532</v>
      </c>
      <c r="G716" s="14">
        <v>112</v>
      </c>
      <c r="H716" s="14" t="s">
        <v>8076</v>
      </c>
      <c r="I716" s="15">
        <v>18000</v>
      </c>
      <c r="J716" s="14" t="s">
        <v>4935</v>
      </c>
      <c r="K716" s="36" t="s">
        <v>7910</v>
      </c>
      <c r="L716" s="14" t="s">
        <v>2255</v>
      </c>
      <c r="M716" s="14"/>
      <c r="N716" s="21">
        <v>2</v>
      </c>
      <c r="O716" s="21">
        <v>16</v>
      </c>
    </row>
    <row r="717" spans="1:15" ht="54" customHeight="1">
      <c r="A717" s="14">
        <v>714</v>
      </c>
      <c r="B717" s="14" t="s">
        <v>7911</v>
      </c>
      <c r="C717" s="14" t="s">
        <v>7912</v>
      </c>
      <c r="D717" s="14" t="s">
        <v>4473</v>
      </c>
      <c r="E717" s="14">
        <v>1</v>
      </c>
      <c r="F717" s="15">
        <v>1000</v>
      </c>
      <c r="G717" s="14">
        <v>284</v>
      </c>
      <c r="H717" s="14" t="s">
        <v>8087</v>
      </c>
      <c r="I717" s="15">
        <v>0</v>
      </c>
      <c r="J717" s="14" t="s">
        <v>70</v>
      </c>
      <c r="K717" s="36" t="s">
        <v>7910</v>
      </c>
      <c r="L717" s="14" t="s">
        <v>11688</v>
      </c>
      <c r="M717" s="14"/>
      <c r="N717" s="21">
        <v>3</v>
      </c>
      <c r="O717" s="21">
        <v>17</v>
      </c>
    </row>
    <row r="718" spans="1:15" ht="47.25">
      <c r="A718" s="14">
        <v>715</v>
      </c>
      <c r="B718" s="14" t="s">
        <v>7913</v>
      </c>
      <c r="C718" s="14" t="s">
        <v>7914</v>
      </c>
      <c r="D718" s="14" t="s">
        <v>1162</v>
      </c>
      <c r="E718" s="14">
        <v>1</v>
      </c>
      <c r="F718" s="15">
        <v>500</v>
      </c>
      <c r="G718" s="14">
        <v>252</v>
      </c>
      <c r="H718" s="14" t="s">
        <v>8087</v>
      </c>
      <c r="I718" s="15">
        <v>0</v>
      </c>
      <c r="J718" s="14" t="s">
        <v>60</v>
      </c>
      <c r="K718" s="36" t="s">
        <v>7910</v>
      </c>
      <c r="L718" s="14" t="s">
        <v>7889</v>
      </c>
      <c r="M718" s="14"/>
      <c r="N718" s="21">
        <v>4</v>
      </c>
      <c r="O718" s="21">
        <v>18</v>
      </c>
    </row>
    <row r="719" spans="1:15" ht="31.5">
      <c r="A719" s="14">
        <v>716</v>
      </c>
      <c r="B719" s="14" t="s">
        <v>7915</v>
      </c>
      <c r="C719" s="14" t="s">
        <v>5207</v>
      </c>
      <c r="D719" s="14" t="s">
        <v>1421</v>
      </c>
      <c r="E719" s="14">
        <v>1</v>
      </c>
      <c r="F719" s="15">
        <v>350</v>
      </c>
      <c r="G719" s="14">
        <v>416</v>
      </c>
      <c r="H719" s="14" t="s">
        <v>8087</v>
      </c>
      <c r="I719" s="15">
        <v>0</v>
      </c>
      <c r="J719" s="14" t="s">
        <v>7909</v>
      </c>
      <c r="K719" s="36" t="s">
        <v>7910</v>
      </c>
      <c r="L719" s="14" t="s">
        <v>7889</v>
      </c>
      <c r="M719" s="14"/>
      <c r="N719" s="21">
        <v>5</v>
      </c>
      <c r="O719" s="21">
        <v>19</v>
      </c>
    </row>
    <row r="720" spans="1:15" ht="47.25">
      <c r="A720" s="14">
        <v>717</v>
      </c>
      <c r="B720" s="14" t="s">
        <v>5208</v>
      </c>
      <c r="C720" s="14" t="s">
        <v>5209</v>
      </c>
      <c r="D720" s="14" t="s">
        <v>1187</v>
      </c>
      <c r="E720" s="14" t="s">
        <v>8163</v>
      </c>
      <c r="F720" s="15">
        <v>350</v>
      </c>
      <c r="G720" s="14">
        <v>404</v>
      </c>
      <c r="H720" s="14" t="s">
        <v>8087</v>
      </c>
      <c r="I720" s="15">
        <v>65000</v>
      </c>
      <c r="J720" s="14" t="s">
        <v>4935</v>
      </c>
      <c r="K720" s="36" t="s">
        <v>7910</v>
      </c>
      <c r="L720" s="14" t="s">
        <v>2255</v>
      </c>
      <c r="M720" s="14"/>
      <c r="N720" s="21">
        <v>6</v>
      </c>
      <c r="O720" s="21">
        <v>20</v>
      </c>
    </row>
    <row r="721" spans="1:15" ht="63">
      <c r="A721" s="14">
        <v>718</v>
      </c>
      <c r="B721" s="14" t="s">
        <v>6319</v>
      </c>
      <c r="C721" s="14" t="s">
        <v>6320</v>
      </c>
      <c r="D721" s="14" t="s">
        <v>1421</v>
      </c>
      <c r="E721" s="14">
        <v>1</v>
      </c>
      <c r="F721" s="15">
        <v>3030</v>
      </c>
      <c r="G721" s="14">
        <v>368</v>
      </c>
      <c r="H721" s="14" t="s">
        <v>8087</v>
      </c>
      <c r="I721" s="15">
        <v>0</v>
      </c>
      <c r="J721" s="14" t="s">
        <v>2724</v>
      </c>
      <c r="K721" s="36" t="s">
        <v>7910</v>
      </c>
      <c r="L721" s="14" t="s">
        <v>12923</v>
      </c>
      <c r="M721" s="14"/>
      <c r="N721" s="21">
        <v>7</v>
      </c>
      <c r="O721" s="21">
        <v>21</v>
      </c>
    </row>
    <row r="722" spans="1:15" ht="47.25">
      <c r="A722" s="14">
        <v>719</v>
      </c>
      <c r="B722" s="14" t="s">
        <v>6321</v>
      </c>
      <c r="C722" s="14" t="s">
        <v>6322</v>
      </c>
      <c r="D722" s="14" t="s">
        <v>1421</v>
      </c>
      <c r="E722" s="14">
        <v>1</v>
      </c>
      <c r="F722" s="15">
        <v>400</v>
      </c>
      <c r="G722" s="14">
        <v>144</v>
      </c>
      <c r="H722" s="14" t="s">
        <v>2161</v>
      </c>
      <c r="I722" s="15">
        <v>0</v>
      </c>
      <c r="J722" s="14" t="s">
        <v>1193</v>
      </c>
      <c r="K722" s="36" t="s">
        <v>7910</v>
      </c>
      <c r="L722" s="14" t="s">
        <v>11729</v>
      </c>
      <c r="M722" s="14"/>
      <c r="N722" s="21">
        <v>8</v>
      </c>
      <c r="O722" s="21">
        <v>22</v>
      </c>
    </row>
    <row r="723" spans="1:15" ht="78.75">
      <c r="A723" s="14">
        <v>720</v>
      </c>
      <c r="B723" s="14" t="s">
        <v>12072</v>
      </c>
      <c r="C723" s="14" t="s">
        <v>12073</v>
      </c>
      <c r="D723" s="14" t="s">
        <v>10827</v>
      </c>
      <c r="E723" s="14">
        <v>1</v>
      </c>
      <c r="F723" s="15">
        <v>550</v>
      </c>
      <c r="G723" s="14">
        <v>552</v>
      </c>
      <c r="H723" s="14" t="s">
        <v>2161</v>
      </c>
      <c r="I723" s="15">
        <v>114000</v>
      </c>
      <c r="J723" s="14" t="s">
        <v>7909</v>
      </c>
      <c r="K723" s="36" t="s">
        <v>7910</v>
      </c>
      <c r="L723" s="14" t="s">
        <v>7889</v>
      </c>
      <c r="M723" s="14"/>
      <c r="N723" s="21">
        <v>9</v>
      </c>
      <c r="O723" s="21">
        <v>23</v>
      </c>
    </row>
    <row r="724" spans="1:15" ht="31.5">
      <c r="A724" s="14">
        <v>721</v>
      </c>
      <c r="B724" s="14" t="s">
        <v>9402</v>
      </c>
      <c r="C724" s="14" t="s">
        <v>9403</v>
      </c>
      <c r="D724" s="14" t="s">
        <v>1162</v>
      </c>
      <c r="E724" s="14">
        <v>1</v>
      </c>
      <c r="F724" s="15">
        <v>500</v>
      </c>
      <c r="G724" s="14">
        <v>176</v>
      </c>
      <c r="H724" s="14" t="s">
        <v>2161</v>
      </c>
      <c r="I724" s="15">
        <v>0</v>
      </c>
      <c r="J724" s="14" t="s">
        <v>1188</v>
      </c>
      <c r="K724" s="36" t="s">
        <v>7910</v>
      </c>
      <c r="L724" s="14" t="s">
        <v>11729</v>
      </c>
      <c r="M724" s="14"/>
      <c r="N724" s="21">
        <v>10</v>
      </c>
      <c r="O724" s="21">
        <v>24</v>
      </c>
    </row>
    <row r="725" spans="1:15" ht="78.75">
      <c r="A725" s="14">
        <v>722</v>
      </c>
      <c r="B725" s="14" t="s">
        <v>11748</v>
      </c>
      <c r="C725" s="14" t="s">
        <v>11749</v>
      </c>
      <c r="D725" s="14" t="s">
        <v>1162</v>
      </c>
      <c r="E725" s="14" t="s">
        <v>8163</v>
      </c>
      <c r="F725" s="15">
        <v>530</v>
      </c>
      <c r="G725" s="14">
        <v>72</v>
      </c>
      <c r="H725" s="14" t="s">
        <v>10053</v>
      </c>
      <c r="I725" s="15">
        <v>0</v>
      </c>
      <c r="J725" s="14" t="s">
        <v>60</v>
      </c>
      <c r="K725" s="36" t="s">
        <v>7910</v>
      </c>
      <c r="L725" s="14" t="s">
        <v>7889</v>
      </c>
      <c r="M725" s="14"/>
      <c r="N725" s="21">
        <v>11</v>
      </c>
      <c r="O725" s="21">
        <v>25</v>
      </c>
    </row>
    <row r="726" spans="1:15" ht="47.25">
      <c r="A726" s="14">
        <v>723</v>
      </c>
      <c r="B726" s="14" t="s">
        <v>11750</v>
      </c>
      <c r="C726" s="14" t="s">
        <v>11751</v>
      </c>
      <c r="D726" s="14" t="s">
        <v>1162</v>
      </c>
      <c r="E726" s="14" t="s">
        <v>8163</v>
      </c>
      <c r="F726" s="15">
        <v>230</v>
      </c>
      <c r="G726" s="14">
        <v>76</v>
      </c>
      <c r="H726" s="14" t="s">
        <v>10053</v>
      </c>
      <c r="I726" s="15">
        <v>0</v>
      </c>
      <c r="J726" s="14" t="s">
        <v>60</v>
      </c>
      <c r="K726" s="36" t="s">
        <v>7910</v>
      </c>
      <c r="L726" s="14" t="s">
        <v>7889</v>
      </c>
      <c r="M726" s="14"/>
      <c r="N726" s="21">
        <v>12</v>
      </c>
      <c r="O726" s="21">
        <v>26</v>
      </c>
    </row>
    <row r="727" spans="1:15" ht="31.5">
      <c r="A727" s="14">
        <v>724</v>
      </c>
      <c r="B727" s="14" t="s">
        <v>11752</v>
      </c>
      <c r="C727" s="14" t="s">
        <v>11753</v>
      </c>
      <c r="D727" s="14" t="s">
        <v>1162</v>
      </c>
      <c r="E727" s="14">
        <v>1</v>
      </c>
      <c r="F727" s="15">
        <v>1000</v>
      </c>
      <c r="G727" s="14">
        <v>452</v>
      </c>
      <c r="H727" s="14" t="s">
        <v>3703</v>
      </c>
      <c r="I727" s="15">
        <v>0</v>
      </c>
      <c r="J727" s="14" t="s">
        <v>60</v>
      </c>
      <c r="K727" s="36" t="s">
        <v>7910</v>
      </c>
      <c r="L727" s="14" t="s">
        <v>7889</v>
      </c>
      <c r="M727" s="14"/>
      <c r="N727" s="21">
        <v>13</v>
      </c>
      <c r="O727" s="21">
        <v>27</v>
      </c>
    </row>
    <row r="728" spans="1:15" ht="31.5">
      <c r="A728" s="14">
        <v>725</v>
      </c>
      <c r="B728" s="14" t="s">
        <v>11754</v>
      </c>
      <c r="C728" s="14" t="s">
        <v>11753</v>
      </c>
      <c r="D728" s="14" t="s">
        <v>1162</v>
      </c>
      <c r="E728" s="14">
        <v>1</v>
      </c>
      <c r="F728" s="15">
        <v>1000</v>
      </c>
      <c r="G728" s="14">
        <v>362</v>
      </c>
      <c r="H728" s="14" t="s">
        <v>3703</v>
      </c>
      <c r="I728" s="15">
        <v>0</v>
      </c>
      <c r="J728" s="14" t="s">
        <v>60</v>
      </c>
      <c r="K728" s="36" t="s">
        <v>7910</v>
      </c>
      <c r="L728" s="14" t="s">
        <v>7889</v>
      </c>
      <c r="M728" s="14" t="s">
        <v>11755</v>
      </c>
      <c r="N728" s="21">
        <v>14</v>
      </c>
      <c r="O728" s="21">
        <v>28</v>
      </c>
    </row>
    <row r="729" spans="1:15" ht="31.5">
      <c r="A729" s="14">
        <v>726</v>
      </c>
      <c r="B729" s="14" t="s">
        <v>11756</v>
      </c>
      <c r="C729" s="14"/>
      <c r="D729" s="14" t="s">
        <v>1187</v>
      </c>
      <c r="E729" s="14">
        <v>1</v>
      </c>
      <c r="F729" s="15">
        <v>650</v>
      </c>
      <c r="G729" s="14">
        <v>96</v>
      </c>
      <c r="H729" s="14" t="s">
        <v>8076</v>
      </c>
      <c r="I729" s="15">
        <v>17000</v>
      </c>
      <c r="J729" s="14" t="s">
        <v>4935</v>
      </c>
      <c r="K729" s="36" t="s">
        <v>7910</v>
      </c>
      <c r="L729" s="14" t="s">
        <v>2255</v>
      </c>
      <c r="M729" s="14"/>
      <c r="O729" s="21">
        <v>29</v>
      </c>
    </row>
    <row r="730" spans="1:15">
      <c r="A730" s="14">
        <v>727</v>
      </c>
      <c r="B730" s="14" t="s">
        <v>11757</v>
      </c>
      <c r="C730" s="14" t="s">
        <v>2744</v>
      </c>
      <c r="D730" s="14" t="s">
        <v>1187</v>
      </c>
      <c r="E730" s="14" t="s">
        <v>11568</v>
      </c>
      <c r="F730" s="15">
        <v>1000</v>
      </c>
      <c r="G730" s="14">
        <v>48</v>
      </c>
      <c r="H730" s="14" t="s">
        <v>8076</v>
      </c>
      <c r="I730" s="15">
        <v>10000</v>
      </c>
      <c r="J730" s="14" t="s">
        <v>4935</v>
      </c>
      <c r="K730" s="36" t="s">
        <v>7910</v>
      </c>
      <c r="L730" s="14" t="s">
        <v>2255</v>
      </c>
      <c r="M730" s="14"/>
      <c r="O730" s="21">
        <v>30</v>
      </c>
    </row>
    <row r="731" spans="1:15" ht="47.25">
      <c r="A731" s="14">
        <v>728</v>
      </c>
      <c r="B731" s="14" t="s">
        <v>11758</v>
      </c>
      <c r="C731" s="14"/>
      <c r="D731" s="14" t="s">
        <v>1187</v>
      </c>
      <c r="E731" s="14">
        <v>1</v>
      </c>
      <c r="F731" s="15">
        <v>850</v>
      </c>
      <c r="G731" s="14">
        <v>136</v>
      </c>
      <c r="H731" s="14" t="s">
        <v>8076</v>
      </c>
      <c r="I731" s="15">
        <v>26000</v>
      </c>
      <c r="J731" s="14" t="s">
        <v>4935</v>
      </c>
      <c r="K731" s="36" t="s">
        <v>7910</v>
      </c>
      <c r="L731" s="14" t="s">
        <v>2255</v>
      </c>
      <c r="M731" s="14"/>
      <c r="O731" s="21">
        <v>31</v>
      </c>
    </row>
    <row r="732" spans="1:15" ht="31.5">
      <c r="A732" s="14">
        <v>729</v>
      </c>
      <c r="B732" s="14" t="s">
        <v>11759</v>
      </c>
      <c r="C732" s="14" t="s">
        <v>11760</v>
      </c>
      <c r="D732" s="14" t="s">
        <v>1187</v>
      </c>
      <c r="E732" s="14">
        <v>1</v>
      </c>
      <c r="F732" s="15">
        <v>530</v>
      </c>
      <c r="G732" s="14">
        <v>300</v>
      </c>
      <c r="H732" s="14" t="s">
        <v>8087</v>
      </c>
      <c r="I732" s="15">
        <v>50000</v>
      </c>
      <c r="J732" s="14" t="s">
        <v>1193</v>
      </c>
      <c r="K732" s="36" t="s">
        <v>7910</v>
      </c>
      <c r="L732" s="14" t="s">
        <v>2255</v>
      </c>
      <c r="M732" s="14"/>
      <c r="O732" s="21">
        <v>32</v>
      </c>
    </row>
    <row r="733" spans="1:15" ht="31.5">
      <c r="A733" s="14">
        <v>730</v>
      </c>
      <c r="B733" s="14" t="s">
        <v>11761</v>
      </c>
      <c r="C733" s="14" t="s">
        <v>11762</v>
      </c>
      <c r="D733" s="14" t="s">
        <v>1187</v>
      </c>
      <c r="E733" s="14">
        <v>1</v>
      </c>
      <c r="F733" s="15">
        <v>450</v>
      </c>
      <c r="G733" s="14">
        <v>300</v>
      </c>
      <c r="H733" s="14" t="s">
        <v>8087</v>
      </c>
      <c r="I733" s="15">
        <v>50000</v>
      </c>
      <c r="J733" s="14" t="s">
        <v>4978</v>
      </c>
      <c r="K733" s="36" t="s">
        <v>7910</v>
      </c>
      <c r="L733" s="14" t="s">
        <v>2255</v>
      </c>
      <c r="M733" s="14"/>
      <c r="O733" s="21">
        <v>33</v>
      </c>
    </row>
    <row r="734" spans="1:15" ht="31.5">
      <c r="A734" s="14">
        <v>731</v>
      </c>
      <c r="B734" s="14" t="s">
        <v>11763</v>
      </c>
      <c r="C734" s="14" t="s">
        <v>2744</v>
      </c>
      <c r="D734" s="14" t="s">
        <v>1187</v>
      </c>
      <c r="E734" s="14" t="s">
        <v>8163</v>
      </c>
      <c r="F734" s="15">
        <v>580</v>
      </c>
      <c r="G734" s="14">
        <v>588</v>
      </c>
      <c r="H734" s="14" t="s">
        <v>8087</v>
      </c>
      <c r="I734" s="15">
        <v>86000</v>
      </c>
      <c r="J734" s="14" t="s">
        <v>4935</v>
      </c>
      <c r="K734" s="36" t="s">
        <v>7910</v>
      </c>
      <c r="L734" s="14" t="s">
        <v>2255</v>
      </c>
      <c r="M734" s="14"/>
      <c r="O734" s="21">
        <v>34</v>
      </c>
    </row>
    <row r="735" spans="1:15" ht="47.25">
      <c r="A735" s="14">
        <v>732</v>
      </c>
      <c r="B735" s="14" t="s">
        <v>11764</v>
      </c>
      <c r="C735" s="14" t="s">
        <v>11765</v>
      </c>
      <c r="D735" s="14" t="s">
        <v>4473</v>
      </c>
      <c r="E735" s="14">
        <v>1</v>
      </c>
      <c r="F735" s="15">
        <v>1000</v>
      </c>
      <c r="G735" s="14">
        <v>588</v>
      </c>
      <c r="H735" s="14" t="s">
        <v>2161</v>
      </c>
      <c r="I735" s="15">
        <v>0</v>
      </c>
      <c r="J735" s="14" t="s">
        <v>70</v>
      </c>
      <c r="K735" s="36" t="s">
        <v>7910</v>
      </c>
      <c r="L735" s="14" t="s">
        <v>3437</v>
      </c>
      <c r="M735" s="14"/>
      <c r="O735" s="21">
        <v>35</v>
      </c>
    </row>
    <row r="736" spans="1:15" ht="31.5">
      <c r="A736" s="14">
        <v>733</v>
      </c>
      <c r="B736" s="14" t="s">
        <v>11766</v>
      </c>
      <c r="C736" s="14" t="s">
        <v>12646</v>
      </c>
      <c r="D736" s="14" t="s">
        <v>1187</v>
      </c>
      <c r="E736" s="14">
        <v>1</v>
      </c>
      <c r="F736" s="15">
        <v>570</v>
      </c>
      <c r="G736" s="14">
        <v>1052</v>
      </c>
      <c r="H736" s="14" t="s">
        <v>2161</v>
      </c>
      <c r="I736" s="15">
        <v>268000</v>
      </c>
      <c r="J736" s="14" t="s">
        <v>2724</v>
      </c>
      <c r="K736" s="36" t="s">
        <v>7910</v>
      </c>
      <c r="L736" s="14" t="s">
        <v>12923</v>
      </c>
      <c r="M736" s="14" t="s">
        <v>12647</v>
      </c>
      <c r="O736" s="21">
        <v>36</v>
      </c>
    </row>
    <row r="737" spans="1:15" ht="31.5">
      <c r="A737" s="14">
        <v>734</v>
      </c>
      <c r="B737" s="14" t="s">
        <v>4047</v>
      </c>
      <c r="C737" s="14" t="s">
        <v>2744</v>
      </c>
      <c r="D737" s="14" t="s">
        <v>1187</v>
      </c>
      <c r="E737" s="14">
        <v>1</v>
      </c>
      <c r="F737" s="15">
        <v>800</v>
      </c>
      <c r="G737" s="14">
        <v>264</v>
      </c>
      <c r="H737" s="14" t="s">
        <v>8076</v>
      </c>
      <c r="I737" s="15">
        <v>35000</v>
      </c>
      <c r="J737" s="14" t="s">
        <v>4935</v>
      </c>
      <c r="K737" s="36" t="s">
        <v>7910</v>
      </c>
      <c r="L737" s="14" t="s">
        <v>2255</v>
      </c>
      <c r="M737" s="14"/>
      <c r="O737" s="21">
        <v>37</v>
      </c>
    </row>
    <row r="738" spans="1:15" ht="31.5">
      <c r="A738" s="14">
        <v>735</v>
      </c>
      <c r="B738" s="14" t="s">
        <v>4048</v>
      </c>
      <c r="C738" s="14" t="s">
        <v>4049</v>
      </c>
      <c r="D738" s="14" t="s">
        <v>1187</v>
      </c>
      <c r="E738" s="14">
        <v>1</v>
      </c>
      <c r="F738" s="15">
        <v>600</v>
      </c>
      <c r="G738" s="14">
        <v>148</v>
      </c>
      <c r="H738" s="14" t="s">
        <v>8076</v>
      </c>
      <c r="I738" s="15">
        <v>25000</v>
      </c>
      <c r="J738" s="14" t="s">
        <v>7909</v>
      </c>
      <c r="K738" s="36" t="s">
        <v>7910</v>
      </c>
      <c r="L738" s="14" t="s">
        <v>4050</v>
      </c>
      <c r="M738" s="14"/>
      <c r="O738" s="21">
        <v>38</v>
      </c>
    </row>
    <row r="739" spans="1:15" ht="31.5">
      <c r="A739" s="14">
        <v>736</v>
      </c>
      <c r="B739" s="14" t="s">
        <v>8920</v>
      </c>
      <c r="C739" s="14" t="s">
        <v>5212</v>
      </c>
      <c r="D739" s="14" t="s">
        <v>1187</v>
      </c>
      <c r="E739" s="14" t="s">
        <v>8163</v>
      </c>
      <c r="F739" s="15">
        <v>500</v>
      </c>
      <c r="G739" s="14">
        <v>648</v>
      </c>
      <c r="H739" s="14" t="s">
        <v>8087</v>
      </c>
      <c r="I739" s="15">
        <v>104000</v>
      </c>
      <c r="J739" s="14" t="s">
        <v>1193</v>
      </c>
      <c r="K739" s="36" t="s">
        <v>7910</v>
      </c>
      <c r="L739" s="14" t="s">
        <v>9415</v>
      </c>
      <c r="M739" s="14"/>
      <c r="O739" s="21">
        <v>39</v>
      </c>
    </row>
    <row r="740" spans="1:15" ht="31.5">
      <c r="A740" s="14">
        <v>737</v>
      </c>
      <c r="B740" s="14" t="s">
        <v>4051</v>
      </c>
      <c r="C740" s="14" t="s">
        <v>4052</v>
      </c>
      <c r="D740" s="14" t="s">
        <v>1187</v>
      </c>
      <c r="E740" s="14">
        <v>1</v>
      </c>
      <c r="F740" s="15">
        <v>480</v>
      </c>
      <c r="G740" s="14">
        <v>312</v>
      </c>
      <c r="H740" s="14" t="s">
        <v>8087</v>
      </c>
      <c r="I740" s="15">
        <v>52000</v>
      </c>
      <c r="J740" s="14" t="s">
        <v>7909</v>
      </c>
      <c r="K740" s="36" t="s">
        <v>7910</v>
      </c>
      <c r="L740" s="14" t="s">
        <v>2255</v>
      </c>
      <c r="M740" s="14"/>
      <c r="O740" s="21">
        <v>40</v>
      </c>
    </row>
    <row r="741" spans="1:15" ht="31.5">
      <c r="A741" s="14">
        <v>738</v>
      </c>
      <c r="B741" s="14" t="s">
        <v>4053</v>
      </c>
      <c r="C741" s="14" t="s">
        <v>4054</v>
      </c>
      <c r="D741" s="14" t="s">
        <v>1187</v>
      </c>
      <c r="E741" s="14">
        <v>1</v>
      </c>
      <c r="F741" s="15">
        <v>540</v>
      </c>
      <c r="G741" s="14">
        <v>188</v>
      </c>
      <c r="H741" s="14" t="s">
        <v>8087</v>
      </c>
      <c r="I741" s="15">
        <v>34000</v>
      </c>
      <c r="J741" s="14" t="s">
        <v>1193</v>
      </c>
      <c r="K741" s="36" t="s">
        <v>7910</v>
      </c>
      <c r="L741" s="14" t="s">
        <v>2255</v>
      </c>
      <c r="M741" s="14"/>
      <c r="O741" s="21">
        <v>41</v>
      </c>
    </row>
    <row r="742" spans="1:15" ht="63">
      <c r="A742" s="14">
        <v>739</v>
      </c>
      <c r="B742" s="14" t="s">
        <v>5186</v>
      </c>
      <c r="C742" s="14" t="s">
        <v>5187</v>
      </c>
      <c r="D742" s="14" t="s">
        <v>1187</v>
      </c>
      <c r="E742" s="14">
        <v>1</v>
      </c>
      <c r="F742" s="15">
        <v>600</v>
      </c>
      <c r="G742" s="14">
        <v>388</v>
      </c>
      <c r="H742" s="14" t="s">
        <v>8087</v>
      </c>
      <c r="I742" s="15">
        <v>63000</v>
      </c>
      <c r="J742" s="14" t="s">
        <v>4935</v>
      </c>
      <c r="K742" s="36" t="s">
        <v>7910</v>
      </c>
      <c r="L742" s="14" t="s">
        <v>10627</v>
      </c>
      <c r="M742" s="14"/>
      <c r="O742" s="21">
        <v>42</v>
      </c>
    </row>
    <row r="743" spans="1:15" ht="47.25">
      <c r="A743" s="14">
        <v>740</v>
      </c>
      <c r="B743" s="14" t="s">
        <v>5188</v>
      </c>
      <c r="C743" s="14" t="s">
        <v>5189</v>
      </c>
      <c r="D743" s="14" t="s">
        <v>1187</v>
      </c>
      <c r="E743" s="14">
        <v>1</v>
      </c>
      <c r="F743" s="15">
        <v>570</v>
      </c>
      <c r="G743" s="14">
        <v>156</v>
      </c>
      <c r="H743" s="14" t="s">
        <v>8087</v>
      </c>
      <c r="I743" s="15">
        <v>29000</v>
      </c>
      <c r="J743" s="14" t="s">
        <v>1188</v>
      </c>
      <c r="K743" s="36" t="s">
        <v>7910</v>
      </c>
      <c r="L743" s="14" t="s">
        <v>5190</v>
      </c>
      <c r="M743" s="14"/>
      <c r="O743" s="21">
        <v>43</v>
      </c>
    </row>
    <row r="744" spans="1:15" ht="47.25">
      <c r="A744" s="14">
        <v>741</v>
      </c>
      <c r="B744" s="14" t="s">
        <v>5191</v>
      </c>
      <c r="C744" s="14" t="s">
        <v>5192</v>
      </c>
      <c r="D744" s="14" t="s">
        <v>1162</v>
      </c>
      <c r="E744" s="14">
        <v>1</v>
      </c>
      <c r="F744" s="15">
        <v>350</v>
      </c>
      <c r="G744" s="14">
        <v>404</v>
      </c>
      <c r="H744" s="14" t="s">
        <v>2161</v>
      </c>
      <c r="I744" s="15">
        <v>0</v>
      </c>
      <c r="J744" s="14" t="s">
        <v>7909</v>
      </c>
      <c r="K744" s="36" t="s">
        <v>7910</v>
      </c>
      <c r="L744" s="14" t="s">
        <v>11729</v>
      </c>
      <c r="M744" s="14" t="s">
        <v>5193</v>
      </c>
      <c r="N744" s="57" t="s">
        <v>18420</v>
      </c>
      <c r="O744" s="21">
        <v>44</v>
      </c>
    </row>
    <row r="745" spans="1:15" ht="31.5">
      <c r="A745" s="14">
        <v>742</v>
      </c>
      <c r="B745" s="14" t="s">
        <v>5194</v>
      </c>
      <c r="C745" s="14" t="s">
        <v>5195</v>
      </c>
      <c r="D745" s="14" t="s">
        <v>1421</v>
      </c>
      <c r="E745" s="14">
        <v>1</v>
      </c>
      <c r="F745" s="15">
        <v>500</v>
      </c>
      <c r="G745" s="14">
        <v>80</v>
      </c>
      <c r="H745" s="14" t="s">
        <v>3449</v>
      </c>
      <c r="I745" s="15">
        <v>0</v>
      </c>
      <c r="J745" s="14" t="s">
        <v>1193</v>
      </c>
      <c r="K745" s="36" t="s">
        <v>7910</v>
      </c>
      <c r="L745" s="14" t="s">
        <v>11729</v>
      </c>
      <c r="M745" s="14"/>
      <c r="O745" s="21">
        <v>1</v>
      </c>
    </row>
    <row r="746" spans="1:15" ht="31.5">
      <c r="A746" s="14">
        <v>743</v>
      </c>
      <c r="B746" s="14" t="s">
        <v>644</v>
      </c>
      <c r="C746" s="14" t="s">
        <v>645</v>
      </c>
      <c r="D746" s="14" t="s">
        <v>1187</v>
      </c>
      <c r="E746" s="14">
        <v>1</v>
      </c>
      <c r="F746" s="15">
        <v>470</v>
      </c>
      <c r="G746" s="14">
        <v>316</v>
      </c>
      <c r="H746" s="14" t="s">
        <v>8076</v>
      </c>
      <c r="I746" s="15">
        <v>43000</v>
      </c>
      <c r="J746" s="14" t="s">
        <v>4935</v>
      </c>
      <c r="K746" s="36" t="s">
        <v>7910</v>
      </c>
      <c r="L746" s="14" t="s">
        <v>2255</v>
      </c>
      <c r="M746" s="14"/>
      <c r="O746" s="21">
        <v>2</v>
      </c>
    </row>
    <row r="747" spans="1:15">
      <c r="A747" s="14">
        <v>744</v>
      </c>
      <c r="B747" s="14" t="s">
        <v>720</v>
      </c>
      <c r="C747" s="14" t="s">
        <v>6874</v>
      </c>
      <c r="D747" s="14" t="s">
        <v>1187</v>
      </c>
      <c r="E747" s="14"/>
      <c r="F747" s="15">
        <v>500</v>
      </c>
      <c r="G747" s="14">
        <v>152</v>
      </c>
      <c r="H747" s="14" t="s">
        <v>8076</v>
      </c>
      <c r="I747" s="15">
        <v>22000</v>
      </c>
      <c r="J747" s="14" t="s">
        <v>4935</v>
      </c>
      <c r="K747" s="36" t="s">
        <v>7910</v>
      </c>
      <c r="L747" s="14" t="s">
        <v>2255</v>
      </c>
      <c r="M747" s="14"/>
      <c r="O747" s="21">
        <v>3</v>
      </c>
    </row>
    <row r="748" spans="1:15" ht="31.5">
      <c r="A748" s="14">
        <v>745</v>
      </c>
      <c r="B748" s="14" t="s">
        <v>721</v>
      </c>
      <c r="C748" s="41" t="s">
        <v>722</v>
      </c>
      <c r="D748" s="14" t="s">
        <v>4473</v>
      </c>
      <c r="E748" s="14"/>
      <c r="F748" s="15">
        <v>1000</v>
      </c>
      <c r="G748" s="14">
        <v>260</v>
      </c>
      <c r="H748" s="14" t="s">
        <v>8076</v>
      </c>
      <c r="I748" s="15">
        <v>0</v>
      </c>
      <c r="J748" s="14" t="s">
        <v>70</v>
      </c>
      <c r="K748" s="36" t="s">
        <v>7910</v>
      </c>
      <c r="L748" s="14" t="s">
        <v>3437</v>
      </c>
      <c r="M748" s="14"/>
      <c r="O748" s="21">
        <v>4</v>
      </c>
    </row>
    <row r="749" spans="1:15" ht="63">
      <c r="A749" s="14">
        <v>746</v>
      </c>
      <c r="B749" s="14" t="s">
        <v>723</v>
      </c>
      <c r="C749" s="14" t="s">
        <v>724</v>
      </c>
      <c r="D749" s="14" t="s">
        <v>1187</v>
      </c>
      <c r="E749" s="14"/>
      <c r="F749" s="15">
        <v>570</v>
      </c>
      <c r="G749" s="14">
        <v>156</v>
      </c>
      <c r="H749" s="14" t="s">
        <v>8087</v>
      </c>
      <c r="I749" s="15">
        <v>29000</v>
      </c>
      <c r="J749" s="14" t="s">
        <v>7909</v>
      </c>
      <c r="K749" s="36" t="s">
        <v>7910</v>
      </c>
      <c r="L749" s="14" t="s">
        <v>11078</v>
      </c>
      <c r="M749" s="14"/>
      <c r="O749" s="21">
        <v>5</v>
      </c>
    </row>
    <row r="750" spans="1:15" ht="47.25">
      <c r="A750" s="14">
        <v>747</v>
      </c>
      <c r="B750" s="14" t="s">
        <v>725</v>
      </c>
      <c r="C750" s="14" t="s">
        <v>2849</v>
      </c>
      <c r="D750" s="14" t="s">
        <v>1187</v>
      </c>
      <c r="E750" s="14"/>
      <c r="F750" s="15">
        <v>370</v>
      </c>
      <c r="G750" s="14">
        <v>268</v>
      </c>
      <c r="H750" s="14" t="s">
        <v>8087</v>
      </c>
      <c r="I750" s="15">
        <v>45000</v>
      </c>
      <c r="J750" s="14" t="s">
        <v>4935</v>
      </c>
      <c r="K750" s="36" t="s">
        <v>7910</v>
      </c>
      <c r="L750" s="14" t="s">
        <v>2255</v>
      </c>
      <c r="M750" s="14"/>
      <c r="O750" s="21">
        <v>6</v>
      </c>
    </row>
    <row r="751" spans="1:15" ht="31.5">
      <c r="A751" s="14">
        <v>748</v>
      </c>
      <c r="B751" s="14" t="s">
        <v>2850</v>
      </c>
      <c r="C751" s="14" t="s">
        <v>5212</v>
      </c>
      <c r="D751" s="14" t="s">
        <v>1187</v>
      </c>
      <c r="E751" s="14" t="s">
        <v>8163</v>
      </c>
      <c r="F751" s="15">
        <v>500</v>
      </c>
      <c r="G751" s="14">
        <v>368</v>
      </c>
      <c r="H751" s="14" t="s">
        <v>8087</v>
      </c>
      <c r="I751" s="15">
        <v>72000</v>
      </c>
      <c r="J751" s="14" t="s">
        <v>1193</v>
      </c>
      <c r="K751" s="36" t="s">
        <v>7910</v>
      </c>
      <c r="L751" s="14" t="s">
        <v>8949</v>
      </c>
      <c r="M751" s="14"/>
      <c r="O751" s="21">
        <v>7</v>
      </c>
    </row>
    <row r="752" spans="1:15" ht="47.25">
      <c r="A752" s="14">
        <v>749</v>
      </c>
      <c r="B752" s="14" t="s">
        <v>2851</v>
      </c>
      <c r="C752" s="14" t="s">
        <v>2852</v>
      </c>
      <c r="D752" s="14" t="s">
        <v>1187</v>
      </c>
      <c r="E752" s="14"/>
      <c r="F752" s="15">
        <v>490</v>
      </c>
      <c r="G752" s="14">
        <v>392</v>
      </c>
      <c r="H752" s="14" t="s">
        <v>8087</v>
      </c>
      <c r="I752" s="15">
        <v>63000</v>
      </c>
      <c r="J752" s="14" t="s">
        <v>1188</v>
      </c>
      <c r="K752" s="36" t="s">
        <v>7910</v>
      </c>
      <c r="L752" s="14" t="s">
        <v>2255</v>
      </c>
      <c r="M752" s="14"/>
      <c r="O752" s="21">
        <v>8</v>
      </c>
    </row>
    <row r="753" spans="1:15" ht="31.5">
      <c r="A753" s="14">
        <v>750</v>
      </c>
      <c r="B753" s="14" t="s">
        <v>7476</v>
      </c>
      <c r="C753" s="14" t="s">
        <v>7477</v>
      </c>
      <c r="D753" s="14" t="s">
        <v>9193</v>
      </c>
      <c r="E753" s="14"/>
      <c r="F753" s="15">
        <v>2500</v>
      </c>
      <c r="G753" s="14">
        <v>396</v>
      </c>
      <c r="H753" s="14" t="s">
        <v>8087</v>
      </c>
      <c r="I753" s="15">
        <v>0</v>
      </c>
      <c r="J753" s="14" t="s">
        <v>70</v>
      </c>
      <c r="K753" s="36" t="s">
        <v>7910</v>
      </c>
      <c r="L753" s="14" t="s">
        <v>11078</v>
      </c>
      <c r="M753" s="14"/>
      <c r="O753" s="21">
        <v>9</v>
      </c>
    </row>
    <row r="754" spans="1:15" ht="63">
      <c r="A754" s="14">
        <v>751</v>
      </c>
      <c r="B754" s="14" t="s">
        <v>7478</v>
      </c>
      <c r="C754" s="14" t="s">
        <v>6402</v>
      </c>
      <c r="D754" s="14" t="s">
        <v>1187</v>
      </c>
      <c r="E754" s="14"/>
      <c r="F754" s="15">
        <v>1000</v>
      </c>
      <c r="G754" s="14">
        <v>376</v>
      </c>
      <c r="H754" s="14" t="s">
        <v>8087</v>
      </c>
      <c r="I754" s="15">
        <v>61000</v>
      </c>
      <c r="J754" s="14" t="s">
        <v>60</v>
      </c>
      <c r="K754" s="36" t="s">
        <v>7910</v>
      </c>
      <c r="L754" s="14" t="s">
        <v>3437</v>
      </c>
      <c r="M754" s="14"/>
      <c r="O754" s="21">
        <v>10</v>
      </c>
    </row>
    <row r="755" spans="1:15" ht="110.25">
      <c r="A755" s="14">
        <v>752</v>
      </c>
      <c r="B755" s="14" t="s">
        <v>1023</v>
      </c>
      <c r="C755" s="14" t="s">
        <v>1024</v>
      </c>
      <c r="D755" s="14" t="s">
        <v>9193</v>
      </c>
      <c r="E755" s="14"/>
      <c r="F755" s="15">
        <v>1000</v>
      </c>
      <c r="G755" s="14">
        <v>448</v>
      </c>
      <c r="H755" s="14" t="s">
        <v>8087</v>
      </c>
      <c r="I755" s="15">
        <v>0</v>
      </c>
      <c r="J755" s="14" t="s">
        <v>70</v>
      </c>
      <c r="K755" s="36" t="s">
        <v>7910</v>
      </c>
      <c r="L755" s="14" t="s">
        <v>2255</v>
      </c>
      <c r="M755" s="14"/>
      <c r="O755" s="21">
        <v>11</v>
      </c>
    </row>
    <row r="756" spans="1:15" ht="94.5">
      <c r="A756" s="14">
        <v>753</v>
      </c>
      <c r="B756" s="14" t="s">
        <v>1066</v>
      </c>
      <c r="C756" s="14" t="s">
        <v>2942</v>
      </c>
      <c r="D756" s="14" t="s">
        <v>4473</v>
      </c>
      <c r="E756" s="14"/>
      <c r="F756" s="15">
        <v>1000</v>
      </c>
      <c r="G756" s="14">
        <v>308</v>
      </c>
      <c r="H756" s="14" t="s">
        <v>8087</v>
      </c>
      <c r="I756" s="15">
        <v>0</v>
      </c>
      <c r="J756" s="14" t="s">
        <v>7909</v>
      </c>
      <c r="K756" s="36" t="s">
        <v>7910</v>
      </c>
      <c r="L756" s="14" t="s">
        <v>11078</v>
      </c>
      <c r="M756" s="14"/>
      <c r="O756" s="21">
        <v>12</v>
      </c>
    </row>
    <row r="757" spans="1:15" ht="63">
      <c r="A757" s="14">
        <v>754</v>
      </c>
      <c r="B757" s="14" t="s">
        <v>2943</v>
      </c>
      <c r="C757" s="14" t="s">
        <v>7173</v>
      </c>
      <c r="D757" s="14" t="s">
        <v>4473</v>
      </c>
      <c r="E757" s="14"/>
      <c r="F757" s="15">
        <v>1000</v>
      </c>
      <c r="G757" s="14">
        <v>692</v>
      </c>
      <c r="H757" s="14" t="s">
        <v>8087</v>
      </c>
      <c r="I757" s="15">
        <v>0</v>
      </c>
      <c r="J757" s="14" t="s">
        <v>1193</v>
      </c>
      <c r="K757" s="36" t="s">
        <v>7910</v>
      </c>
      <c r="L757" s="14" t="s">
        <v>11729</v>
      </c>
      <c r="M757" s="14"/>
      <c r="O757" s="21">
        <v>13</v>
      </c>
    </row>
    <row r="758" spans="1:15" ht="39" customHeight="1">
      <c r="A758" s="14">
        <v>755</v>
      </c>
      <c r="B758" s="14" t="s">
        <v>5292</v>
      </c>
      <c r="C758" s="14"/>
      <c r="D758" s="14" t="s">
        <v>1162</v>
      </c>
      <c r="E758" s="14"/>
      <c r="F758" s="15">
        <v>500</v>
      </c>
      <c r="G758" s="14">
        <v>760</v>
      </c>
      <c r="H758" s="14" t="s">
        <v>1228</v>
      </c>
      <c r="I758" s="15">
        <v>0</v>
      </c>
      <c r="J758" s="14" t="s">
        <v>1188</v>
      </c>
      <c r="K758" s="36" t="s">
        <v>7910</v>
      </c>
      <c r="L758" s="14" t="s">
        <v>73</v>
      </c>
      <c r="M758" s="14"/>
      <c r="O758" s="21">
        <v>14</v>
      </c>
    </row>
    <row r="759" spans="1:15" ht="31.5">
      <c r="A759" s="14">
        <v>756</v>
      </c>
      <c r="B759" s="14" t="s">
        <v>5293</v>
      </c>
      <c r="C759" s="14" t="s">
        <v>5294</v>
      </c>
      <c r="D759" s="14" t="s">
        <v>1187</v>
      </c>
      <c r="E759" s="14"/>
      <c r="F759" s="15">
        <v>470</v>
      </c>
      <c r="G759" s="14">
        <v>348</v>
      </c>
      <c r="H759" s="14" t="s">
        <v>2161</v>
      </c>
      <c r="I759" s="15">
        <v>89000</v>
      </c>
      <c r="J759" s="14" t="s">
        <v>7909</v>
      </c>
      <c r="K759" s="36" t="s">
        <v>7910</v>
      </c>
      <c r="L759" s="14" t="s">
        <v>8949</v>
      </c>
      <c r="M759" s="14" t="s">
        <v>1067</v>
      </c>
      <c r="O759" s="21">
        <v>15</v>
      </c>
    </row>
    <row r="760" spans="1:15" ht="47.25">
      <c r="A760" s="14">
        <v>757</v>
      </c>
      <c r="B760" s="14" t="s">
        <v>10081</v>
      </c>
      <c r="C760" s="14" t="s">
        <v>11169</v>
      </c>
      <c r="D760" s="14" t="s">
        <v>9193</v>
      </c>
      <c r="E760" s="14"/>
      <c r="F760" s="15">
        <v>1000</v>
      </c>
      <c r="G760" s="14">
        <v>672</v>
      </c>
      <c r="H760" s="14" t="s">
        <v>2161</v>
      </c>
      <c r="I760" s="15">
        <v>0</v>
      </c>
      <c r="J760" s="14" t="s">
        <v>1188</v>
      </c>
      <c r="K760" s="36" t="s">
        <v>11170</v>
      </c>
      <c r="L760" s="14" t="s">
        <v>73</v>
      </c>
      <c r="M760" s="14"/>
      <c r="O760" s="21">
        <v>16</v>
      </c>
    </row>
    <row r="761" spans="1:15" ht="31.5">
      <c r="A761" s="14">
        <v>758</v>
      </c>
      <c r="B761" s="14" t="s">
        <v>11171</v>
      </c>
      <c r="C761" s="14" t="s">
        <v>11172</v>
      </c>
      <c r="D761" s="14" t="s">
        <v>1421</v>
      </c>
      <c r="E761" s="14"/>
      <c r="F761" s="15">
        <v>500</v>
      </c>
      <c r="G761" s="14">
        <v>472</v>
      </c>
      <c r="H761" s="14" t="s">
        <v>2161</v>
      </c>
      <c r="I761" s="15">
        <v>140000</v>
      </c>
      <c r="J761" s="14" t="s">
        <v>1193</v>
      </c>
      <c r="K761" s="36" t="s">
        <v>11170</v>
      </c>
      <c r="L761" s="14" t="s">
        <v>11729</v>
      </c>
      <c r="M761" s="14"/>
      <c r="O761" s="21">
        <v>17</v>
      </c>
    </row>
    <row r="762" spans="1:15" ht="63">
      <c r="A762" s="14">
        <v>759</v>
      </c>
      <c r="B762" s="14" t="s">
        <v>11173</v>
      </c>
      <c r="C762" s="14" t="s">
        <v>10094</v>
      </c>
      <c r="D762" s="14" t="s">
        <v>1187</v>
      </c>
      <c r="E762" s="14"/>
      <c r="F762" s="15">
        <v>800</v>
      </c>
      <c r="G762" s="14">
        <v>300</v>
      </c>
      <c r="H762" s="14" t="s">
        <v>2161</v>
      </c>
      <c r="I762" s="15">
        <v>66000</v>
      </c>
      <c r="J762" s="14" t="s">
        <v>60</v>
      </c>
      <c r="K762" s="36" t="s">
        <v>11170</v>
      </c>
      <c r="L762" s="14" t="s">
        <v>10095</v>
      </c>
      <c r="M762" s="14"/>
      <c r="O762" s="21">
        <v>18</v>
      </c>
    </row>
    <row r="763" spans="1:15" ht="31.5">
      <c r="A763" s="14">
        <v>760</v>
      </c>
      <c r="B763" s="14" t="s">
        <v>8458</v>
      </c>
      <c r="C763" s="14"/>
      <c r="D763" s="14" t="s">
        <v>1421</v>
      </c>
      <c r="E763" s="14"/>
      <c r="F763" s="15">
        <v>3000</v>
      </c>
      <c r="G763" s="14">
        <v>208</v>
      </c>
      <c r="H763" s="14" t="s">
        <v>2161</v>
      </c>
      <c r="I763" s="15">
        <v>65000</v>
      </c>
      <c r="J763" s="14" t="s">
        <v>1193</v>
      </c>
      <c r="K763" s="36" t="s">
        <v>11170</v>
      </c>
      <c r="L763" s="14" t="s">
        <v>8938</v>
      </c>
      <c r="M763" s="14"/>
      <c r="O763" s="21">
        <v>19</v>
      </c>
    </row>
    <row r="764" spans="1:15" ht="31.5">
      <c r="A764" s="14">
        <v>761</v>
      </c>
      <c r="B764" s="14" t="s">
        <v>8936</v>
      </c>
      <c r="C764" s="14"/>
      <c r="D764" s="14" t="s">
        <v>1421</v>
      </c>
      <c r="E764" s="14"/>
      <c r="F764" s="15">
        <v>10000</v>
      </c>
      <c r="G764" s="14">
        <v>208</v>
      </c>
      <c r="H764" s="14" t="s">
        <v>2161</v>
      </c>
      <c r="I764" s="15">
        <v>65000</v>
      </c>
      <c r="J764" s="14" t="s">
        <v>1193</v>
      </c>
      <c r="K764" s="36" t="s">
        <v>11170</v>
      </c>
      <c r="L764" s="14" t="s">
        <v>8938</v>
      </c>
      <c r="M764" s="14"/>
      <c r="O764" s="21">
        <v>20</v>
      </c>
    </row>
    <row r="765" spans="1:15" ht="31.5">
      <c r="A765" s="14">
        <v>762</v>
      </c>
      <c r="B765" s="14" t="s">
        <v>8934</v>
      </c>
      <c r="C765" s="14"/>
      <c r="D765" s="14" t="s">
        <v>1421</v>
      </c>
      <c r="E765" s="14"/>
      <c r="F765" s="15">
        <v>7000</v>
      </c>
      <c r="G765" s="14">
        <v>208</v>
      </c>
      <c r="H765" s="14" t="s">
        <v>2161</v>
      </c>
      <c r="I765" s="15">
        <v>65000</v>
      </c>
      <c r="J765" s="14" t="s">
        <v>1193</v>
      </c>
      <c r="K765" s="36" t="s">
        <v>11170</v>
      </c>
      <c r="L765" s="14" t="s">
        <v>8938</v>
      </c>
      <c r="M765" s="14"/>
      <c r="O765" s="21">
        <v>21</v>
      </c>
    </row>
    <row r="766" spans="1:15" ht="47.25">
      <c r="A766" s="14">
        <v>763</v>
      </c>
      <c r="B766" s="14" t="s">
        <v>8459</v>
      </c>
      <c r="C766" s="14" t="s">
        <v>8460</v>
      </c>
      <c r="D766" s="14" t="s">
        <v>1162</v>
      </c>
      <c r="E766" s="14"/>
      <c r="F766" s="15">
        <v>400</v>
      </c>
      <c r="G766" s="14">
        <v>436</v>
      </c>
      <c r="H766" s="14" t="s">
        <v>8087</v>
      </c>
      <c r="I766" s="15">
        <v>0</v>
      </c>
      <c r="J766" s="14" t="s">
        <v>1193</v>
      </c>
      <c r="K766" s="36" t="s">
        <v>11170</v>
      </c>
      <c r="L766" s="14" t="s">
        <v>11729</v>
      </c>
      <c r="M766" s="14"/>
      <c r="O766" s="21">
        <v>22</v>
      </c>
    </row>
    <row r="767" spans="1:15" ht="47.25">
      <c r="A767" s="14">
        <v>764</v>
      </c>
      <c r="B767" s="14" t="s">
        <v>8461</v>
      </c>
      <c r="C767" s="14" t="s">
        <v>8462</v>
      </c>
      <c r="D767" s="14" t="s">
        <v>1162</v>
      </c>
      <c r="E767" s="14"/>
      <c r="F767" s="15">
        <v>1200</v>
      </c>
      <c r="G767" s="14">
        <v>484</v>
      </c>
      <c r="H767" s="14" t="s">
        <v>8087</v>
      </c>
      <c r="I767" s="15">
        <v>0</v>
      </c>
      <c r="J767" s="14" t="s">
        <v>70</v>
      </c>
      <c r="K767" s="36" t="s">
        <v>11170</v>
      </c>
      <c r="L767" s="14" t="s">
        <v>73</v>
      </c>
      <c r="M767" s="14"/>
      <c r="O767" s="21">
        <v>23</v>
      </c>
    </row>
    <row r="768" spans="1:15" ht="63">
      <c r="A768" s="14">
        <v>765</v>
      </c>
      <c r="B768" s="14" t="s">
        <v>11849</v>
      </c>
      <c r="C768" s="14" t="s">
        <v>11850</v>
      </c>
      <c r="D768" s="14" t="s">
        <v>4473</v>
      </c>
      <c r="E768" s="14" t="s">
        <v>8163</v>
      </c>
      <c r="F768" s="15">
        <v>1000</v>
      </c>
      <c r="G768" s="14">
        <v>272</v>
      </c>
      <c r="H768" s="14" t="s">
        <v>8087</v>
      </c>
      <c r="I768" s="15">
        <v>0</v>
      </c>
      <c r="J768" s="14" t="s">
        <v>2724</v>
      </c>
      <c r="K768" s="36" t="s">
        <v>11170</v>
      </c>
      <c r="L768" s="14" t="s">
        <v>12923</v>
      </c>
      <c r="M768" s="14"/>
      <c r="O768" s="21">
        <v>24</v>
      </c>
    </row>
    <row r="769" spans="1:15" ht="47.25">
      <c r="A769" s="14">
        <v>766</v>
      </c>
      <c r="B769" s="14" t="s">
        <v>8463</v>
      </c>
      <c r="C769" s="14" t="s">
        <v>1122</v>
      </c>
      <c r="D769" s="14" t="s">
        <v>1187</v>
      </c>
      <c r="E769" s="14" t="s">
        <v>8464</v>
      </c>
      <c r="F769" s="15">
        <v>900</v>
      </c>
      <c r="G769" s="14">
        <v>476</v>
      </c>
      <c r="H769" s="14" t="s">
        <v>8087</v>
      </c>
      <c r="I769" s="15">
        <v>75000</v>
      </c>
      <c r="J769" s="14" t="s">
        <v>60</v>
      </c>
      <c r="K769" s="36" t="s">
        <v>11170</v>
      </c>
      <c r="L769" s="14" t="s">
        <v>9415</v>
      </c>
      <c r="M769" s="14"/>
      <c r="O769" s="21">
        <v>25</v>
      </c>
    </row>
    <row r="770" spans="1:15" ht="94.5">
      <c r="A770" s="14">
        <v>767</v>
      </c>
      <c r="B770" s="14" t="s">
        <v>7398</v>
      </c>
      <c r="C770" s="14" t="s">
        <v>7399</v>
      </c>
      <c r="D770" s="14" t="s">
        <v>1162</v>
      </c>
      <c r="E770" s="14"/>
      <c r="F770" s="15">
        <v>550</v>
      </c>
      <c r="G770" s="14">
        <v>256</v>
      </c>
      <c r="H770" s="14" t="s">
        <v>8087</v>
      </c>
      <c r="I770" s="15">
        <v>0</v>
      </c>
      <c r="J770" s="14" t="s">
        <v>4935</v>
      </c>
      <c r="K770" s="36" t="s">
        <v>11170</v>
      </c>
      <c r="L770" s="14" t="s">
        <v>11688</v>
      </c>
      <c r="M770" s="14"/>
      <c r="O770" s="21">
        <v>26</v>
      </c>
    </row>
    <row r="771" spans="1:15" ht="63">
      <c r="A771" s="14">
        <v>768</v>
      </c>
      <c r="B771" s="14" t="s">
        <v>7400</v>
      </c>
      <c r="C771" s="14" t="s">
        <v>6402</v>
      </c>
      <c r="D771" s="14" t="s">
        <v>1187</v>
      </c>
      <c r="E771" s="14"/>
      <c r="F771" s="15">
        <v>2500</v>
      </c>
      <c r="G771" s="14">
        <v>184</v>
      </c>
      <c r="H771" s="14" t="s">
        <v>8087</v>
      </c>
      <c r="I771" s="15">
        <v>33000</v>
      </c>
      <c r="J771" s="14" t="s">
        <v>60</v>
      </c>
      <c r="K771" s="36" t="s">
        <v>11170</v>
      </c>
      <c r="L771" s="14" t="s">
        <v>10651</v>
      </c>
      <c r="M771" s="14" t="s">
        <v>7401</v>
      </c>
      <c r="O771" s="21">
        <v>27</v>
      </c>
    </row>
    <row r="772" spans="1:15">
      <c r="A772" s="14">
        <v>769</v>
      </c>
      <c r="B772" s="14" t="s">
        <v>343</v>
      </c>
      <c r="C772" s="14" t="s">
        <v>2744</v>
      </c>
      <c r="D772" s="14" t="s">
        <v>1187</v>
      </c>
      <c r="E772" s="14" t="s">
        <v>11568</v>
      </c>
      <c r="F772" s="15">
        <v>1000</v>
      </c>
      <c r="G772" s="14">
        <v>192</v>
      </c>
      <c r="H772" s="14" t="s">
        <v>8076</v>
      </c>
      <c r="I772" s="15">
        <v>25000</v>
      </c>
      <c r="J772" s="14" t="s">
        <v>4935</v>
      </c>
      <c r="K772" s="36" t="s">
        <v>18979</v>
      </c>
      <c r="L772" s="14" t="s">
        <v>5629</v>
      </c>
      <c r="M772" s="14"/>
      <c r="O772" s="21">
        <v>28</v>
      </c>
    </row>
    <row r="773" spans="1:15" ht="31.5">
      <c r="A773" s="14">
        <v>770</v>
      </c>
      <c r="B773" s="14" t="s">
        <v>7402</v>
      </c>
      <c r="C773" s="14" t="s">
        <v>2744</v>
      </c>
      <c r="D773" s="14" t="s">
        <v>1187</v>
      </c>
      <c r="E773" s="14"/>
      <c r="F773" s="15">
        <v>520</v>
      </c>
      <c r="G773" s="14">
        <v>104</v>
      </c>
      <c r="H773" s="14" t="s">
        <v>8076</v>
      </c>
      <c r="I773" s="15">
        <v>17000</v>
      </c>
      <c r="J773" s="14" t="s">
        <v>4935</v>
      </c>
      <c r="K773" s="36" t="s">
        <v>18979</v>
      </c>
      <c r="L773" s="14" t="s">
        <v>2255</v>
      </c>
      <c r="M773" s="14"/>
      <c r="O773" s="21">
        <v>29</v>
      </c>
    </row>
    <row r="774" spans="1:15" ht="47.25">
      <c r="A774" s="14">
        <v>771</v>
      </c>
      <c r="B774" s="14" t="s">
        <v>8505</v>
      </c>
      <c r="C774" s="14" t="s">
        <v>8506</v>
      </c>
      <c r="D774" s="14" t="s">
        <v>1187</v>
      </c>
      <c r="E774" s="14"/>
      <c r="F774" s="15">
        <v>600</v>
      </c>
      <c r="G774" s="14">
        <v>228</v>
      </c>
      <c r="H774" s="14" t="s">
        <v>8087</v>
      </c>
      <c r="I774" s="15">
        <v>40000</v>
      </c>
      <c r="J774" s="14" t="s">
        <v>4935</v>
      </c>
      <c r="K774" s="36" t="s">
        <v>18979</v>
      </c>
      <c r="L774" s="14" t="s">
        <v>2255</v>
      </c>
      <c r="M774" s="14"/>
      <c r="O774" s="21">
        <v>30</v>
      </c>
    </row>
    <row r="775" spans="1:15" ht="31.5">
      <c r="A775" s="14">
        <v>772</v>
      </c>
      <c r="B775" s="14" t="s">
        <v>9578</v>
      </c>
      <c r="C775" s="14" t="s">
        <v>2744</v>
      </c>
      <c r="D775" s="14" t="s">
        <v>1187</v>
      </c>
      <c r="E775" s="14" t="s">
        <v>8163</v>
      </c>
      <c r="F775" s="15">
        <v>500</v>
      </c>
      <c r="G775" s="14">
        <v>212</v>
      </c>
      <c r="H775" s="14" t="s">
        <v>8076</v>
      </c>
      <c r="I775" s="15">
        <v>29000</v>
      </c>
      <c r="J775" s="14" t="s">
        <v>4935</v>
      </c>
      <c r="K775" s="36" t="s">
        <v>18979</v>
      </c>
      <c r="L775" s="14" t="s">
        <v>2255</v>
      </c>
      <c r="M775" s="14"/>
      <c r="O775" s="21">
        <v>31</v>
      </c>
    </row>
    <row r="776" spans="1:15" ht="31.5">
      <c r="A776" s="14">
        <v>773</v>
      </c>
      <c r="B776" s="14" t="s">
        <v>9579</v>
      </c>
      <c r="C776" s="14" t="s">
        <v>9580</v>
      </c>
      <c r="D776" s="14" t="s">
        <v>1187</v>
      </c>
      <c r="E776" s="14"/>
      <c r="F776" s="15">
        <v>650</v>
      </c>
      <c r="G776" s="14">
        <v>260</v>
      </c>
      <c r="H776" s="14" t="s">
        <v>8076</v>
      </c>
      <c r="I776" s="15">
        <v>37000</v>
      </c>
      <c r="J776" s="14" t="s">
        <v>4935</v>
      </c>
      <c r="K776" s="36" t="s">
        <v>18979</v>
      </c>
      <c r="L776" s="14" t="s">
        <v>2255</v>
      </c>
      <c r="M776" s="14"/>
      <c r="O776" s="21">
        <v>32</v>
      </c>
    </row>
    <row r="777" spans="1:15" ht="31.5">
      <c r="A777" s="14">
        <v>774</v>
      </c>
      <c r="B777" s="14" t="s">
        <v>9581</v>
      </c>
      <c r="C777" s="14" t="s">
        <v>9582</v>
      </c>
      <c r="D777" s="14" t="s">
        <v>7909</v>
      </c>
      <c r="E777" s="14"/>
      <c r="F777" s="15">
        <v>470</v>
      </c>
      <c r="G777" s="14">
        <v>588</v>
      </c>
      <c r="H777" s="14" t="s">
        <v>8087</v>
      </c>
      <c r="I777" s="15">
        <v>91000</v>
      </c>
      <c r="J777" s="14" t="s">
        <v>7909</v>
      </c>
      <c r="K777" s="36" t="s">
        <v>18979</v>
      </c>
      <c r="L777" s="14" t="s">
        <v>2255</v>
      </c>
      <c r="M777" s="14"/>
      <c r="O777" s="21">
        <v>33</v>
      </c>
    </row>
    <row r="778" spans="1:15" ht="126">
      <c r="A778" s="14">
        <v>775</v>
      </c>
      <c r="B778" s="14" t="s">
        <v>9583</v>
      </c>
      <c r="C778" s="14" t="s">
        <v>9584</v>
      </c>
      <c r="D778" s="14" t="s">
        <v>1162</v>
      </c>
      <c r="E778" s="14"/>
      <c r="F778" s="15">
        <v>630</v>
      </c>
      <c r="G778" s="14">
        <v>168</v>
      </c>
      <c r="H778" s="14" t="s">
        <v>2161</v>
      </c>
      <c r="I778" s="15">
        <v>0</v>
      </c>
      <c r="J778" s="14" t="s">
        <v>2724</v>
      </c>
      <c r="K778" s="36" t="s">
        <v>18979</v>
      </c>
      <c r="L778" s="14" t="s">
        <v>12923</v>
      </c>
      <c r="M778" s="14"/>
      <c r="O778" s="21">
        <v>34</v>
      </c>
    </row>
    <row r="779" spans="1:15" ht="94.5">
      <c r="A779" s="14">
        <v>776</v>
      </c>
      <c r="B779" s="14" t="s">
        <v>4612</v>
      </c>
      <c r="C779" s="14" t="s">
        <v>4613</v>
      </c>
      <c r="D779" s="14" t="s">
        <v>1187</v>
      </c>
      <c r="E779" s="14"/>
      <c r="F779" s="15">
        <v>900</v>
      </c>
      <c r="G779" s="14">
        <v>424</v>
      </c>
      <c r="H779" s="14" t="s">
        <v>2161</v>
      </c>
      <c r="I779" s="15">
        <v>95000</v>
      </c>
      <c r="J779" s="14" t="s">
        <v>70</v>
      </c>
      <c r="K779" s="36" t="s">
        <v>18979</v>
      </c>
      <c r="L779" s="14" t="s">
        <v>9415</v>
      </c>
      <c r="M779" s="14"/>
      <c r="O779" s="21">
        <v>35</v>
      </c>
    </row>
    <row r="780" spans="1:15" ht="94.5">
      <c r="A780" s="14">
        <v>777</v>
      </c>
      <c r="B780" s="14" t="s">
        <v>6808</v>
      </c>
      <c r="C780" s="14" t="s">
        <v>6809</v>
      </c>
      <c r="D780" s="14" t="s">
        <v>1162</v>
      </c>
      <c r="E780" s="14"/>
      <c r="F780" s="15">
        <v>500</v>
      </c>
      <c r="G780" s="14">
        <v>552</v>
      </c>
      <c r="H780" s="14" t="s">
        <v>2161</v>
      </c>
      <c r="I780" s="15">
        <v>0</v>
      </c>
      <c r="J780" s="14" t="s">
        <v>1188</v>
      </c>
      <c r="K780" s="36" t="s">
        <v>18979</v>
      </c>
      <c r="L780" s="14" t="s">
        <v>7889</v>
      </c>
      <c r="M780" s="14"/>
      <c r="O780" s="21">
        <v>36</v>
      </c>
    </row>
    <row r="781" spans="1:15" ht="31.5">
      <c r="A781" s="14">
        <v>778</v>
      </c>
      <c r="B781" s="14" t="s">
        <v>6810</v>
      </c>
      <c r="C781" s="14" t="s">
        <v>6811</v>
      </c>
      <c r="D781" s="14" t="s">
        <v>1187</v>
      </c>
      <c r="E781" s="14" t="s">
        <v>8163</v>
      </c>
      <c r="F781" s="15">
        <v>2032</v>
      </c>
      <c r="G781" s="14">
        <v>532</v>
      </c>
      <c r="H781" s="14" t="s">
        <v>2161</v>
      </c>
      <c r="I781" s="15">
        <v>110000</v>
      </c>
      <c r="J781" s="14" t="s">
        <v>4935</v>
      </c>
      <c r="K781" s="36" t="s">
        <v>18979</v>
      </c>
      <c r="L781" s="14" t="s">
        <v>5629</v>
      </c>
      <c r="M781" s="14" t="s">
        <v>6812</v>
      </c>
      <c r="O781" s="21">
        <v>37</v>
      </c>
    </row>
    <row r="782" spans="1:15" ht="47.25">
      <c r="A782" s="14">
        <v>779</v>
      </c>
      <c r="B782" s="14" t="s">
        <v>6813</v>
      </c>
      <c r="C782" s="14" t="s">
        <v>10533</v>
      </c>
      <c r="D782" s="14" t="s">
        <v>12961</v>
      </c>
      <c r="E782" s="14"/>
      <c r="F782" s="15">
        <v>1033</v>
      </c>
      <c r="G782" s="14">
        <v>44</v>
      </c>
      <c r="H782" s="14" t="s">
        <v>8076</v>
      </c>
      <c r="I782" s="15">
        <v>0</v>
      </c>
      <c r="J782" s="14" t="s">
        <v>1188</v>
      </c>
      <c r="K782" s="36" t="s">
        <v>18979</v>
      </c>
      <c r="L782" s="14" t="s">
        <v>73</v>
      </c>
      <c r="M782" s="14"/>
      <c r="O782" s="21">
        <v>38</v>
      </c>
    </row>
    <row r="783" spans="1:15" ht="47.25">
      <c r="A783" s="14">
        <v>780</v>
      </c>
      <c r="B783" s="14" t="s">
        <v>6814</v>
      </c>
      <c r="C783" s="14" t="s">
        <v>10533</v>
      </c>
      <c r="D783" s="14" t="s">
        <v>12961</v>
      </c>
      <c r="E783" s="14"/>
      <c r="F783" s="15">
        <v>1033</v>
      </c>
      <c r="G783" s="14">
        <v>108</v>
      </c>
      <c r="H783" s="14" t="s">
        <v>8076</v>
      </c>
      <c r="I783" s="15">
        <v>0</v>
      </c>
      <c r="J783" s="14" t="s">
        <v>1188</v>
      </c>
      <c r="K783" s="36" t="s">
        <v>18979</v>
      </c>
      <c r="L783" s="14" t="s">
        <v>73</v>
      </c>
      <c r="M783" s="14"/>
      <c r="O783" s="21">
        <v>39</v>
      </c>
    </row>
    <row r="784" spans="1:15" ht="78.75">
      <c r="A784" s="14">
        <v>781</v>
      </c>
      <c r="B784" s="14" t="s">
        <v>6815</v>
      </c>
      <c r="C784" s="14" t="s">
        <v>10533</v>
      </c>
      <c r="D784" s="14" t="s">
        <v>12961</v>
      </c>
      <c r="E784" s="14"/>
      <c r="F784" s="15">
        <v>1033</v>
      </c>
      <c r="G784" s="14">
        <v>36</v>
      </c>
      <c r="H784" s="14" t="s">
        <v>8076</v>
      </c>
      <c r="I784" s="15">
        <v>0</v>
      </c>
      <c r="J784" s="14" t="s">
        <v>1188</v>
      </c>
      <c r="K784" s="36" t="s">
        <v>18979</v>
      </c>
      <c r="L784" s="14" t="s">
        <v>73</v>
      </c>
      <c r="M784" s="14"/>
      <c r="O784" s="21">
        <v>40</v>
      </c>
    </row>
    <row r="785" spans="1:15" ht="47.25">
      <c r="A785" s="14">
        <v>782</v>
      </c>
      <c r="B785" s="14" t="s">
        <v>6816</v>
      </c>
      <c r="C785" s="14" t="s">
        <v>6817</v>
      </c>
      <c r="D785" s="14" t="s">
        <v>1187</v>
      </c>
      <c r="E785" s="14"/>
      <c r="F785" s="15">
        <v>500</v>
      </c>
      <c r="G785" s="14">
        <v>188</v>
      </c>
      <c r="H785" s="14" t="s">
        <v>8087</v>
      </c>
      <c r="I785" s="15">
        <v>34000</v>
      </c>
      <c r="J785" s="14" t="s">
        <v>1188</v>
      </c>
      <c r="K785" s="36" t="s">
        <v>18979</v>
      </c>
      <c r="L785" s="14" t="s">
        <v>2255</v>
      </c>
      <c r="M785" s="14"/>
      <c r="O785" s="21">
        <v>41</v>
      </c>
    </row>
    <row r="786" spans="1:15" ht="63">
      <c r="A786" s="14">
        <v>783</v>
      </c>
      <c r="B786" s="14" t="s">
        <v>6818</v>
      </c>
      <c r="C786" s="14" t="s">
        <v>8978</v>
      </c>
      <c r="D786" s="14" t="s">
        <v>1187</v>
      </c>
      <c r="E786" s="14"/>
      <c r="F786" s="15">
        <v>480</v>
      </c>
      <c r="G786" s="14">
        <v>296</v>
      </c>
      <c r="H786" s="14" t="s">
        <v>8076</v>
      </c>
      <c r="I786" s="15">
        <v>41000</v>
      </c>
      <c r="J786" s="14" t="s">
        <v>4935</v>
      </c>
      <c r="K786" s="36" t="s">
        <v>18979</v>
      </c>
      <c r="L786" s="14" t="s">
        <v>10627</v>
      </c>
      <c r="M786" s="14"/>
      <c r="O786" s="21">
        <v>42</v>
      </c>
    </row>
    <row r="787" spans="1:15" ht="47.25">
      <c r="A787" s="14">
        <v>784</v>
      </c>
      <c r="B787" s="14" t="s">
        <v>10011</v>
      </c>
      <c r="C787" s="14" t="s">
        <v>10012</v>
      </c>
      <c r="D787" s="14" t="s">
        <v>1187</v>
      </c>
      <c r="E787" s="14"/>
      <c r="F787" s="15">
        <v>900</v>
      </c>
      <c r="G787" s="14">
        <v>196</v>
      </c>
      <c r="H787" s="14" t="s">
        <v>8087</v>
      </c>
      <c r="I787" s="15">
        <v>41000</v>
      </c>
      <c r="J787" s="14" t="s">
        <v>70</v>
      </c>
      <c r="K787" s="36" t="s">
        <v>18979</v>
      </c>
      <c r="L787" s="14" t="s">
        <v>10013</v>
      </c>
      <c r="M787" s="14"/>
      <c r="O787" s="21">
        <v>43</v>
      </c>
    </row>
    <row r="788" spans="1:15" ht="47.25">
      <c r="A788" s="14">
        <v>785</v>
      </c>
      <c r="B788" s="14" t="s">
        <v>5680</v>
      </c>
      <c r="C788" s="14" t="s">
        <v>5681</v>
      </c>
      <c r="D788" s="14" t="s">
        <v>1187</v>
      </c>
      <c r="E788" s="14"/>
      <c r="F788" s="15">
        <v>530</v>
      </c>
      <c r="G788" s="14">
        <v>228</v>
      </c>
      <c r="H788" s="14" t="s">
        <v>8087</v>
      </c>
      <c r="I788" s="15">
        <v>40000</v>
      </c>
      <c r="J788" s="14" t="s">
        <v>7909</v>
      </c>
      <c r="K788" s="36" t="s">
        <v>18979</v>
      </c>
      <c r="L788" s="14" t="s">
        <v>10013</v>
      </c>
      <c r="M788" s="14"/>
      <c r="O788" s="21">
        <v>44</v>
      </c>
    </row>
    <row r="789" spans="1:15" ht="63">
      <c r="A789" s="14">
        <v>786</v>
      </c>
      <c r="B789" s="14" t="s">
        <v>5682</v>
      </c>
      <c r="C789" s="14" t="s">
        <v>5683</v>
      </c>
      <c r="D789" s="14" t="s">
        <v>1162</v>
      </c>
      <c r="E789" s="14"/>
      <c r="F789" s="15">
        <v>700</v>
      </c>
      <c r="G789" s="14">
        <v>256</v>
      </c>
      <c r="H789" s="14" t="s">
        <v>8087</v>
      </c>
      <c r="I789" s="15">
        <v>0</v>
      </c>
      <c r="J789" s="14" t="s">
        <v>7909</v>
      </c>
      <c r="K789" s="36" t="s">
        <v>18979</v>
      </c>
      <c r="L789" s="14" t="s">
        <v>5684</v>
      </c>
      <c r="M789" s="14"/>
      <c r="O789" s="21">
        <v>45</v>
      </c>
    </row>
    <row r="790" spans="1:15" ht="31.5">
      <c r="A790" s="14">
        <v>787</v>
      </c>
      <c r="B790" s="14" t="s">
        <v>5685</v>
      </c>
      <c r="C790" s="14" t="s">
        <v>5686</v>
      </c>
      <c r="D790" s="14" t="s">
        <v>1187</v>
      </c>
      <c r="E790" s="14" t="s">
        <v>8163</v>
      </c>
      <c r="F790" s="15">
        <v>682</v>
      </c>
      <c r="G790" s="14">
        <v>256</v>
      </c>
      <c r="H790" s="14" t="s">
        <v>8087</v>
      </c>
      <c r="I790" s="15">
        <v>44000</v>
      </c>
      <c r="J790" s="14" t="s">
        <v>7909</v>
      </c>
      <c r="K790" s="36" t="s">
        <v>18979</v>
      </c>
      <c r="L790" s="14" t="s">
        <v>2255</v>
      </c>
      <c r="M790" s="14"/>
      <c r="O790" s="21">
        <v>46</v>
      </c>
    </row>
    <row r="791" spans="1:15" ht="63">
      <c r="A791" s="14">
        <v>788</v>
      </c>
      <c r="B791" s="14" t="s">
        <v>10635</v>
      </c>
      <c r="C791" s="14" t="s">
        <v>10636</v>
      </c>
      <c r="D791" s="14" t="s">
        <v>1162</v>
      </c>
      <c r="E791" s="14"/>
      <c r="F791" s="15">
        <v>500</v>
      </c>
      <c r="G791" s="14">
        <v>380</v>
      </c>
      <c r="H791" s="14" t="s">
        <v>8087</v>
      </c>
      <c r="I791" s="15">
        <v>0</v>
      </c>
      <c r="J791" s="14" t="s">
        <v>7909</v>
      </c>
      <c r="K791" s="36" t="s">
        <v>18979</v>
      </c>
      <c r="L791" s="14" t="s">
        <v>5684</v>
      </c>
      <c r="M791" s="14"/>
      <c r="O791" s="21">
        <v>47</v>
      </c>
    </row>
    <row r="792" spans="1:15" ht="31.5">
      <c r="A792" s="14">
        <v>789</v>
      </c>
      <c r="B792" s="14" t="s">
        <v>10637</v>
      </c>
      <c r="C792" s="14"/>
      <c r="D792" s="14" t="s">
        <v>9193</v>
      </c>
      <c r="E792" s="14"/>
      <c r="F792" s="15">
        <v>1000</v>
      </c>
      <c r="G792" s="14">
        <v>768</v>
      </c>
      <c r="H792" s="14" t="s">
        <v>2161</v>
      </c>
      <c r="I792" s="15">
        <v>0</v>
      </c>
      <c r="J792" s="14" t="s">
        <v>1188</v>
      </c>
      <c r="K792" s="36" t="s">
        <v>18979</v>
      </c>
      <c r="L792" s="14" t="s">
        <v>9683</v>
      </c>
      <c r="M792" s="14"/>
      <c r="O792" s="21">
        <v>48</v>
      </c>
    </row>
    <row r="793" spans="1:15" ht="47.25">
      <c r="A793" s="14">
        <v>790</v>
      </c>
      <c r="B793" s="14" t="s">
        <v>10638</v>
      </c>
      <c r="C793" s="14" t="s">
        <v>10639</v>
      </c>
      <c r="D793" s="14" t="s">
        <v>1162</v>
      </c>
      <c r="E793" s="14"/>
      <c r="F793" s="15">
        <v>9500</v>
      </c>
      <c r="G793" s="14">
        <v>300</v>
      </c>
      <c r="H793" s="14" t="s">
        <v>3703</v>
      </c>
      <c r="I793" s="15">
        <v>0</v>
      </c>
      <c r="J793" s="14" t="s">
        <v>1188</v>
      </c>
      <c r="K793" s="36" t="s">
        <v>18979</v>
      </c>
      <c r="L793" s="14" t="s">
        <v>2255</v>
      </c>
      <c r="M793" s="14" t="s">
        <v>10640</v>
      </c>
      <c r="O793" s="21">
        <v>49</v>
      </c>
    </row>
    <row r="794" spans="1:15">
      <c r="A794" s="14">
        <v>791</v>
      </c>
      <c r="B794" s="14" t="s">
        <v>3592</v>
      </c>
      <c r="C794" s="14" t="s">
        <v>2744</v>
      </c>
      <c r="D794" s="14" t="s">
        <v>1187</v>
      </c>
      <c r="E794" s="14"/>
      <c r="F794" s="15">
        <v>520</v>
      </c>
      <c r="G794" s="15">
        <v>288</v>
      </c>
      <c r="H794" s="14" t="s">
        <v>8076</v>
      </c>
      <c r="I794" s="15">
        <v>38000</v>
      </c>
      <c r="J794" s="14" t="s">
        <v>4935</v>
      </c>
      <c r="K794" s="36" t="s">
        <v>11170</v>
      </c>
      <c r="L794" s="14" t="s">
        <v>2255</v>
      </c>
      <c r="M794" s="14"/>
      <c r="N794" s="281"/>
    </row>
    <row r="795" spans="1:15" ht="31.5">
      <c r="A795" s="14">
        <v>792</v>
      </c>
      <c r="B795" s="14" t="s">
        <v>2415</v>
      </c>
      <c r="C795" s="14" t="s">
        <v>2744</v>
      </c>
      <c r="D795" s="14" t="s">
        <v>1187</v>
      </c>
      <c r="E795" s="14"/>
      <c r="F795" s="15">
        <v>5000</v>
      </c>
      <c r="G795" s="15">
        <v>72</v>
      </c>
      <c r="H795" s="14" t="s">
        <v>8076</v>
      </c>
      <c r="I795" s="15">
        <v>14000</v>
      </c>
      <c r="J795" s="14" t="s">
        <v>4935</v>
      </c>
      <c r="K795" s="36" t="s">
        <v>11170</v>
      </c>
      <c r="L795" s="14" t="s">
        <v>2255</v>
      </c>
      <c r="M795" s="14"/>
      <c r="N795" s="281"/>
    </row>
    <row r="796" spans="1:15" ht="47.25">
      <c r="A796" s="14">
        <v>793</v>
      </c>
      <c r="B796" s="14" t="s">
        <v>2416</v>
      </c>
      <c r="C796" s="14" t="s">
        <v>2417</v>
      </c>
      <c r="D796" s="14" t="s">
        <v>1162</v>
      </c>
      <c r="E796" s="14"/>
      <c r="F796" s="15">
        <v>400</v>
      </c>
      <c r="G796" s="15">
        <v>240</v>
      </c>
      <c r="H796" s="14" t="s">
        <v>8087</v>
      </c>
      <c r="I796" s="15">
        <v>0</v>
      </c>
      <c r="J796" s="14" t="s">
        <v>70</v>
      </c>
      <c r="K796" s="36" t="s">
        <v>11170</v>
      </c>
      <c r="L796" s="14" t="s">
        <v>5629</v>
      </c>
      <c r="M796" s="14" t="s">
        <v>2418</v>
      </c>
      <c r="N796" s="281"/>
    </row>
    <row r="797" spans="1:15" ht="47.25">
      <c r="A797" s="14">
        <v>794</v>
      </c>
      <c r="B797" s="14" t="s">
        <v>2865</v>
      </c>
      <c r="C797" s="14" t="s">
        <v>7234</v>
      </c>
      <c r="D797" s="14" t="s">
        <v>9193</v>
      </c>
      <c r="E797" s="14"/>
      <c r="F797" s="15">
        <v>1000</v>
      </c>
      <c r="G797" s="15">
        <v>220</v>
      </c>
      <c r="H797" s="14" t="s">
        <v>8087</v>
      </c>
      <c r="I797" s="15">
        <v>0</v>
      </c>
      <c r="J797" s="14" t="s">
        <v>70</v>
      </c>
      <c r="K797" s="36" t="s">
        <v>11170</v>
      </c>
      <c r="L797" s="14" t="s">
        <v>9415</v>
      </c>
      <c r="M797" s="14"/>
      <c r="N797" s="281"/>
    </row>
    <row r="798" spans="1:15" ht="63">
      <c r="A798" s="14">
        <v>795</v>
      </c>
      <c r="B798" s="14" t="s">
        <v>2866</v>
      </c>
      <c r="C798" s="14" t="s">
        <v>4462</v>
      </c>
      <c r="D798" s="14" t="s">
        <v>4473</v>
      </c>
      <c r="E798" s="14"/>
      <c r="F798" s="15">
        <v>1000</v>
      </c>
      <c r="G798" s="15">
        <v>308</v>
      </c>
      <c r="H798" s="14" t="s">
        <v>8087</v>
      </c>
      <c r="I798" s="15">
        <v>0</v>
      </c>
      <c r="J798" s="14" t="s">
        <v>7909</v>
      </c>
      <c r="K798" s="36" t="s">
        <v>11170</v>
      </c>
      <c r="L798" s="14" t="s">
        <v>4463</v>
      </c>
      <c r="M798" s="14"/>
      <c r="N798" s="281"/>
    </row>
    <row r="799" spans="1:15" ht="63">
      <c r="A799" s="14">
        <v>796</v>
      </c>
      <c r="B799" s="14" t="s">
        <v>3136</v>
      </c>
      <c r="C799" s="14" t="s">
        <v>3137</v>
      </c>
      <c r="D799" s="14" t="s">
        <v>1187</v>
      </c>
      <c r="E799" s="14" t="s">
        <v>8163</v>
      </c>
      <c r="F799" s="15">
        <v>1000</v>
      </c>
      <c r="G799" s="15">
        <v>920</v>
      </c>
      <c r="H799" s="14" t="s">
        <v>8087</v>
      </c>
      <c r="I799" s="15">
        <v>165000</v>
      </c>
      <c r="J799" s="14" t="s">
        <v>2724</v>
      </c>
      <c r="K799" s="36" t="s">
        <v>11170</v>
      </c>
      <c r="L799" s="14" t="s">
        <v>12923</v>
      </c>
      <c r="M799" s="14"/>
      <c r="N799" s="281"/>
    </row>
    <row r="800" spans="1:15" ht="47.25">
      <c r="A800" s="14">
        <v>797</v>
      </c>
      <c r="B800" s="14" t="s">
        <v>3138</v>
      </c>
      <c r="C800" s="14" t="s">
        <v>3491</v>
      </c>
      <c r="D800" s="14" t="s">
        <v>1162</v>
      </c>
      <c r="E800" s="14"/>
      <c r="F800" s="15">
        <v>500</v>
      </c>
      <c r="G800" s="15">
        <v>884</v>
      </c>
      <c r="H800" s="14" t="s">
        <v>1228</v>
      </c>
      <c r="I800" s="15">
        <v>0</v>
      </c>
      <c r="J800" s="14" t="s">
        <v>1188</v>
      </c>
      <c r="K800" s="36" t="s">
        <v>11170</v>
      </c>
      <c r="L800" s="14" t="s">
        <v>1552</v>
      </c>
      <c r="M800" s="14"/>
      <c r="N800" s="281"/>
    </row>
    <row r="801" spans="1:14" ht="47.25">
      <c r="A801" s="14">
        <v>798</v>
      </c>
      <c r="B801" s="14" t="s">
        <v>3139</v>
      </c>
      <c r="C801" s="14" t="s">
        <v>3140</v>
      </c>
      <c r="D801" s="14" t="s">
        <v>1162</v>
      </c>
      <c r="E801" s="14"/>
      <c r="F801" s="15">
        <v>250</v>
      </c>
      <c r="G801" s="15">
        <v>340</v>
      </c>
      <c r="H801" s="14" t="s">
        <v>1228</v>
      </c>
      <c r="I801" s="15">
        <v>0</v>
      </c>
      <c r="J801" s="14" t="s">
        <v>70</v>
      </c>
      <c r="K801" s="36" t="s">
        <v>11170</v>
      </c>
      <c r="L801" s="14" t="s">
        <v>10382</v>
      </c>
      <c r="M801" s="14"/>
      <c r="N801" s="281"/>
    </row>
    <row r="802" spans="1:14" ht="47.25">
      <c r="A802" s="14">
        <v>799</v>
      </c>
      <c r="B802" s="14" t="s">
        <v>3141</v>
      </c>
      <c r="C802" s="14" t="s">
        <v>3142</v>
      </c>
      <c r="D802" s="14" t="s">
        <v>1421</v>
      </c>
      <c r="E802" s="14"/>
      <c r="F802" s="15">
        <v>1300</v>
      </c>
      <c r="G802" s="15">
        <v>360</v>
      </c>
      <c r="H802" s="14" t="s">
        <v>2161</v>
      </c>
      <c r="I802" s="15">
        <v>0</v>
      </c>
      <c r="J802" s="14" t="s">
        <v>70</v>
      </c>
      <c r="K802" s="36" t="s">
        <v>11170</v>
      </c>
      <c r="L802" s="14" t="s">
        <v>5629</v>
      </c>
      <c r="M802" s="14" t="s">
        <v>3143</v>
      </c>
      <c r="N802" s="281"/>
    </row>
    <row r="803" spans="1:14" ht="31.5">
      <c r="A803" s="14">
        <v>800</v>
      </c>
      <c r="B803" s="14" t="s">
        <v>3144</v>
      </c>
      <c r="C803" s="14" t="s">
        <v>3145</v>
      </c>
      <c r="D803" s="14" t="s">
        <v>1162</v>
      </c>
      <c r="E803" s="14"/>
      <c r="F803" s="15">
        <v>1500</v>
      </c>
      <c r="G803" s="15">
        <v>504</v>
      </c>
      <c r="H803" s="14" t="s">
        <v>3703</v>
      </c>
      <c r="I803" s="15">
        <v>0</v>
      </c>
      <c r="J803" s="14" t="s">
        <v>7909</v>
      </c>
      <c r="K803" s="36" t="s">
        <v>11170</v>
      </c>
      <c r="L803" s="14" t="s">
        <v>11729</v>
      </c>
      <c r="M803" s="14" t="s">
        <v>3146</v>
      </c>
      <c r="N803" s="281"/>
    </row>
    <row r="804" spans="1:14" ht="31.5">
      <c r="A804" s="14">
        <v>801</v>
      </c>
      <c r="B804" s="53" t="s">
        <v>6006</v>
      </c>
      <c r="C804" s="14" t="s">
        <v>6007</v>
      </c>
      <c r="D804" s="14" t="s">
        <v>1421</v>
      </c>
      <c r="E804" s="14"/>
      <c r="F804" s="15">
        <v>800</v>
      </c>
      <c r="G804" s="15">
        <v>200</v>
      </c>
      <c r="H804" s="14" t="s">
        <v>3703</v>
      </c>
      <c r="I804" s="15">
        <v>0</v>
      </c>
      <c r="J804" s="14" t="s">
        <v>70</v>
      </c>
      <c r="K804" s="36" t="s">
        <v>2254</v>
      </c>
      <c r="L804" s="14" t="s">
        <v>6008</v>
      </c>
      <c r="M804" s="14"/>
    </row>
    <row r="805" spans="1:14" ht="78.75">
      <c r="A805" s="14">
        <v>802</v>
      </c>
      <c r="B805" s="53" t="s">
        <v>1170</v>
      </c>
      <c r="C805" s="14" t="s">
        <v>1171</v>
      </c>
      <c r="D805" s="14" t="s">
        <v>1162</v>
      </c>
      <c r="E805" s="14"/>
      <c r="F805" s="15">
        <v>1030</v>
      </c>
      <c r="G805" s="15">
        <v>372</v>
      </c>
      <c r="H805" s="14" t="s">
        <v>8087</v>
      </c>
      <c r="I805" s="15">
        <v>0</v>
      </c>
      <c r="J805" s="14" t="s">
        <v>2724</v>
      </c>
      <c r="K805" s="36" t="s">
        <v>7910</v>
      </c>
      <c r="L805" s="14" t="s">
        <v>6094</v>
      </c>
      <c r="M805" s="14"/>
      <c r="N805" s="42"/>
    </row>
    <row r="806" spans="1:14" ht="47.25">
      <c r="A806" s="14">
        <v>803</v>
      </c>
      <c r="B806" s="53" t="s">
        <v>565</v>
      </c>
      <c r="C806" s="14" t="s">
        <v>566</v>
      </c>
      <c r="D806" s="14" t="s">
        <v>1162</v>
      </c>
      <c r="E806" s="14"/>
      <c r="F806" s="15">
        <v>500</v>
      </c>
      <c r="G806" s="15">
        <v>772</v>
      </c>
      <c r="H806" s="14" t="s">
        <v>1228</v>
      </c>
      <c r="I806" s="15">
        <v>0</v>
      </c>
      <c r="J806" s="14" t="s">
        <v>1188</v>
      </c>
      <c r="K806" s="36" t="s">
        <v>7910</v>
      </c>
      <c r="L806" s="14" t="s">
        <v>7889</v>
      </c>
      <c r="M806" s="14"/>
      <c r="N806" s="54"/>
    </row>
    <row r="807" spans="1:14" ht="47.25">
      <c r="A807" s="14">
        <v>804</v>
      </c>
      <c r="B807" s="53" t="s">
        <v>7110</v>
      </c>
      <c r="C807" s="14" t="s">
        <v>7111</v>
      </c>
      <c r="D807" s="14" t="s">
        <v>1162</v>
      </c>
      <c r="E807" s="14"/>
      <c r="F807" s="15">
        <v>500</v>
      </c>
      <c r="G807" s="15">
        <v>640</v>
      </c>
      <c r="H807" s="14" t="s">
        <v>8087</v>
      </c>
      <c r="I807" s="15">
        <v>0</v>
      </c>
      <c r="J807" s="14" t="s">
        <v>1193</v>
      </c>
      <c r="K807" s="36" t="s">
        <v>7910</v>
      </c>
      <c r="L807" s="14" t="s">
        <v>7081</v>
      </c>
      <c r="M807" s="14"/>
      <c r="N807" s="55"/>
    </row>
    <row r="808" spans="1:14">
      <c r="A808" s="14">
        <v>805</v>
      </c>
      <c r="B808" s="53" t="s">
        <v>7640</v>
      </c>
      <c r="C808" s="14" t="s">
        <v>7641</v>
      </c>
      <c r="D808" s="14" t="s">
        <v>1187</v>
      </c>
      <c r="E808" s="14"/>
      <c r="F808" s="15">
        <v>500</v>
      </c>
      <c r="G808" s="15">
        <v>308</v>
      </c>
      <c r="H808" s="14" t="s">
        <v>8087</v>
      </c>
      <c r="I808" s="15">
        <v>82000</v>
      </c>
      <c r="J808" s="14" t="s">
        <v>70</v>
      </c>
      <c r="K808" s="36" t="s">
        <v>7910</v>
      </c>
      <c r="L808" s="14" t="s">
        <v>5629</v>
      </c>
      <c r="M808" s="14"/>
    </row>
    <row r="809" spans="1:14" ht="31.5">
      <c r="A809" s="14">
        <v>806</v>
      </c>
      <c r="B809" s="53" t="s">
        <v>4307</v>
      </c>
      <c r="C809" s="14" t="s">
        <v>2744</v>
      </c>
      <c r="D809" s="14" t="s">
        <v>1187</v>
      </c>
      <c r="E809" s="14" t="s">
        <v>8163</v>
      </c>
      <c r="F809" s="15">
        <v>1532</v>
      </c>
      <c r="G809" s="15">
        <v>220</v>
      </c>
      <c r="H809" s="14" t="s">
        <v>8076</v>
      </c>
      <c r="I809" s="15">
        <v>30000</v>
      </c>
      <c r="J809" s="14" t="s">
        <v>4935</v>
      </c>
      <c r="K809" s="36" t="s">
        <v>11170</v>
      </c>
      <c r="L809" s="14" t="s">
        <v>4308</v>
      </c>
      <c r="M809" s="14"/>
    </row>
    <row r="810" spans="1:14">
      <c r="A810" s="14">
        <v>807</v>
      </c>
      <c r="B810" s="53" t="s">
        <v>4309</v>
      </c>
      <c r="C810" s="14" t="s">
        <v>2744</v>
      </c>
      <c r="D810" s="14" t="s">
        <v>1187</v>
      </c>
      <c r="E810" s="14"/>
      <c r="F810" s="15">
        <v>3300</v>
      </c>
      <c r="G810" s="15">
        <v>80</v>
      </c>
      <c r="H810" s="14" t="s">
        <v>8076</v>
      </c>
      <c r="I810" s="15">
        <v>13000</v>
      </c>
      <c r="J810" s="14" t="s">
        <v>4935</v>
      </c>
      <c r="K810" s="36" t="s">
        <v>11170</v>
      </c>
      <c r="L810" s="14" t="s">
        <v>2255</v>
      </c>
      <c r="M810" s="14"/>
      <c r="N810" s="42"/>
    </row>
    <row r="811" spans="1:14" ht="31.5">
      <c r="A811" s="14">
        <v>808</v>
      </c>
      <c r="B811" s="53" t="s">
        <v>4310</v>
      </c>
      <c r="C811" s="14" t="s">
        <v>2744</v>
      </c>
      <c r="D811" s="14" t="s">
        <v>1187</v>
      </c>
      <c r="E811" s="14"/>
      <c r="F811" s="15">
        <v>770</v>
      </c>
      <c r="G811" s="15">
        <v>48</v>
      </c>
      <c r="H811" s="14" t="s">
        <v>8076</v>
      </c>
      <c r="I811" s="15">
        <v>11000</v>
      </c>
      <c r="J811" s="14" t="s">
        <v>4935</v>
      </c>
      <c r="K811" s="36" t="s">
        <v>11170</v>
      </c>
      <c r="L811" s="14" t="s">
        <v>2255</v>
      </c>
      <c r="M811" s="14"/>
    </row>
    <row r="812" spans="1:14" ht="31.5">
      <c r="A812" s="14">
        <v>809</v>
      </c>
      <c r="B812" s="53" t="s">
        <v>4311</v>
      </c>
      <c r="C812" s="14" t="s">
        <v>2744</v>
      </c>
      <c r="D812" s="14" t="s">
        <v>1187</v>
      </c>
      <c r="E812" s="14"/>
      <c r="F812" s="15">
        <v>1760</v>
      </c>
      <c r="G812" s="15">
        <v>76</v>
      </c>
      <c r="H812" s="14" t="s">
        <v>8076</v>
      </c>
      <c r="I812" s="15">
        <v>13000</v>
      </c>
      <c r="J812" s="14" t="s">
        <v>4935</v>
      </c>
      <c r="K812" s="36" t="s">
        <v>11170</v>
      </c>
      <c r="L812" s="14" t="s">
        <v>2255</v>
      </c>
      <c r="M812" s="14"/>
      <c r="N812" s="42"/>
    </row>
    <row r="813" spans="1:14">
      <c r="A813" s="14">
        <v>810</v>
      </c>
      <c r="B813" s="53" t="s">
        <v>4312</v>
      </c>
      <c r="C813" s="14" t="s">
        <v>6874</v>
      </c>
      <c r="D813" s="14" t="s">
        <v>1187</v>
      </c>
      <c r="E813" s="14"/>
      <c r="F813" s="15">
        <v>700</v>
      </c>
      <c r="G813" s="15">
        <v>200</v>
      </c>
      <c r="H813" s="14" t="s">
        <v>8076</v>
      </c>
      <c r="I813" s="15">
        <v>28000</v>
      </c>
      <c r="J813" s="14" t="s">
        <v>4935</v>
      </c>
      <c r="K813" s="36" t="s">
        <v>11170</v>
      </c>
      <c r="L813" s="14" t="s">
        <v>2255</v>
      </c>
      <c r="M813" s="14"/>
      <c r="N813" s="42"/>
    </row>
    <row r="814" spans="1:14" ht="63">
      <c r="A814" s="14">
        <v>811</v>
      </c>
      <c r="B814" s="53" t="s">
        <v>4313</v>
      </c>
      <c r="C814" s="14" t="s">
        <v>4314</v>
      </c>
      <c r="D814" s="14" t="s">
        <v>1187</v>
      </c>
      <c r="E814" s="14"/>
      <c r="F814" s="15">
        <v>530</v>
      </c>
      <c r="G814" s="15">
        <v>160</v>
      </c>
      <c r="H814" s="14" t="s">
        <v>8076</v>
      </c>
      <c r="I814" s="15">
        <v>25000</v>
      </c>
      <c r="J814" s="14" t="s">
        <v>60</v>
      </c>
      <c r="K814" s="36" t="s">
        <v>11170</v>
      </c>
      <c r="L814" s="14" t="s">
        <v>3437</v>
      </c>
      <c r="M814" s="14"/>
      <c r="N814" s="42"/>
    </row>
    <row r="815" spans="1:14" ht="47.25">
      <c r="A815" s="14">
        <v>812</v>
      </c>
      <c r="B815" s="53" t="s">
        <v>3159</v>
      </c>
      <c r="C815" s="14" t="s">
        <v>3160</v>
      </c>
      <c r="D815" s="14" t="s">
        <v>1187</v>
      </c>
      <c r="E815" s="14"/>
      <c r="F815" s="15">
        <v>580</v>
      </c>
      <c r="G815" s="15">
        <v>256</v>
      </c>
      <c r="H815" s="14" t="s">
        <v>8087</v>
      </c>
      <c r="I815" s="15">
        <v>44000</v>
      </c>
      <c r="J815" s="14" t="s">
        <v>7909</v>
      </c>
      <c r="K815" s="36" t="s">
        <v>11170</v>
      </c>
      <c r="L815" s="14" t="s">
        <v>3437</v>
      </c>
      <c r="M815" s="14"/>
    </row>
    <row r="816" spans="1:14" ht="31.5">
      <c r="A816" s="14">
        <v>813</v>
      </c>
      <c r="B816" s="53" t="s">
        <v>3161</v>
      </c>
      <c r="C816" s="14" t="s">
        <v>1169</v>
      </c>
      <c r="D816" s="14" t="s">
        <v>1187</v>
      </c>
      <c r="E816" s="14"/>
      <c r="F816" s="15">
        <v>500</v>
      </c>
      <c r="G816" s="15">
        <v>232</v>
      </c>
      <c r="H816" s="14" t="s">
        <v>8087</v>
      </c>
      <c r="I816" s="15">
        <v>40000</v>
      </c>
      <c r="J816" s="14" t="s">
        <v>1193</v>
      </c>
      <c r="K816" s="36" t="s">
        <v>11170</v>
      </c>
      <c r="L816" s="14" t="s">
        <v>11729</v>
      </c>
      <c r="M816" s="14"/>
    </row>
    <row r="817" spans="1:14" ht="78.75">
      <c r="A817" s="14">
        <v>814</v>
      </c>
      <c r="B817" s="53" t="s">
        <v>1172</v>
      </c>
      <c r="C817" s="14" t="s">
        <v>1173</v>
      </c>
      <c r="D817" s="14" t="s">
        <v>1421</v>
      </c>
      <c r="E817" s="14"/>
      <c r="F817" s="15">
        <v>1500</v>
      </c>
      <c r="G817" s="15">
        <v>322</v>
      </c>
      <c r="H817" s="14" t="s">
        <v>8087</v>
      </c>
      <c r="I817" s="15">
        <v>0</v>
      </c>
      <c r="J817" s="14" t="s">
        <v>11251</v>
      </c>
      <c r="K817" s="36" t="s">
        <v>11170</v>
      </c>
      <c r="L817" s="14" t="s">
        <v>3437</v>
      </c>
      <c r="M817" s="14" t="s">
        <v>1174</v>
      </c>
    </row>
    <row r="818" spans="1:14" ht="31.5">
      <c r="A818" s="14">
        <v>815</v>
      </c>
      <c r="B818" s="53" t="s">
        <v>1175</v>
      </c>
      <c r="C818" s="14" t="s">
        <v>2744</v>
      </c>
      <c r="D818" s="14" t="s">
        <v>1187</v>
      </c>
      <c r="E818" s="14" t="s">
        <v>8163</v>
      </c>
      <c r="F818" s="15">
        <v>532</v>
      </c>
      <c r="G818" s="15">
        <v>92</v>
      </c>
      <c r="H818" s="14" t="s">
        <v>8076</v>
      </c>
      <c r="I818" s="15">
        <v>15000</v>
      </c>
      <c r="J818" s="14" t="s">
        <v>4935</v>
      </c>
      <c r="K818" s="36" t="s">
        <v>11170</v>
      </c>
      <c r="L818" s="14" t="s">
        <v>2255</v>
      </c>
      <c r="M818" s="14"/>
      <c r="N818" s="42"/>
    </row>
    <row r="819" spans="1:14" ht="31.5">
      <c r="A819" s="14">
        <v>816</v>
      </c>
      <c r="B819" s="53" t="s">
        <v>1176</v>
      </c>
      <c r="C819" s="14" t="s">
        <v>2744</v>
      </c>
      <c r="D819" s="14" t="s">
        <v>1187</v>
      </c>
      <c r="E819" s="14"/>
      <c r="F819" s="15">
        <v>1920</v>
      </c>
      <c r="G819" s="15">
        <v>116</v>
      </c>
      <c r="H819" s="14" t="s">
        <v>8076</v>
      </c>
      <c r="I819" s="15">
        <v>17000</v>
      </c>
      <c r="J819" s="14" t="s">
        <v>4935</v>
      </c>
      <c r="K819" s="36" t="s">
        <v>11170</v>
      </c>
      <c r="L819" s="14" t="s">
        <v>2255</v>
      </c>
      <c r="M819" s="14"/>
    </row>
    <row r="820" spans="1:14" ht="31.5">
      <c r="A820" s="14">
        <v>817</v>
      </c>
      <c r="B820" s="53" t="s">
        <v>1177</v>
      </c>
      <c r="C820" s="14" t="s">
        <v>2744</v>
      </c>
      <c r="D820" s="14" t="s">
        <v>1187</v>
      </c>
      <c r="E820" s="14"/>
      <c r="F820" s="15">
        <v>2200</v>
      </c>
      <c r="G820" s="15">
        <v>120</v>
      </c>
      <c r="H820" s="14" t="s">
        <v>8076</v>
      </c>
      <c r="I820" s="15">
        <v>18000</v>
      </c>
      <c r="J820" s="14" t="s">
        <v>4935</v>
      </c>
      <c r="K820" s="36" t="s">
        <v>11170</v>
      </c>
      <c r="L820" s="14" t="s">
        <v>2255</v>
      </c>
      <c r="M820" s="14"/>
    </row>
    <row r="821" spans="1:14">
      <c r="A821" s="14">
        <v>818</v>
      </c>
      <c r="B821" s="53" t="s">
        <v>7630</v>
      </c>
      <c r="C821" s="14" t="s">
        <v>2744</v>
      </c>
      <c r="D821" s="14" t="s">
        <v>1187</v>
      </c>
      <c r="E821" s="14"/>
      <c r="F821" s="15">
        <v>2800</v>
      </c>
      <c r="G821" s="15">
        <v>124</v>
      </c>
      <c r="H821" s="14" t="s">
        <v>8076</v>
      </c>
      <c r="I821" s="15">
        <v>18000</v>
      </c>
      <c r="J821" s="14" t="s">
        <v>4935</v>
      </c>
      <c r="K821" s="36" t="s">
        <v>11170</v>
      </c>
      <c r="L821" s="14" t="s">
        <v>2255</v>
      </c>
      <c r="M821" s="14"/>
    </row>
    <row r="822" spans="1:14">
      <c r="A822" s="14">
        <v>819</v>
      </c>
      <c r="B822" s="53" t="s">
        <v>2281</v>
      </c>
      <c r="C822" s="14" t="s">
        <v>2744</v>
      </c>
      <c r="D822" s="14" t="s">
        <v>1187</v>
      </c>
      <c r="E822" s="14"/>
      <c r="F822" s="15">
        <v>3000</v>
      </c>
      <c r="G822" s="15">
        <v>84</v>
      </c>
      <c r="H822" s="14" t="s">
        <v>8076</v>
      </c>
      <c r="I822" s="15">
        <v>14000</v>
      </c>
      <c r="J822" s="14" t="s">
        <v>4935</v>
      </c>
      <c r="K822" s="36" t="s">
        <v>11170</v>
      </c>
      <c r="L822" s="14" t="s">
        <v>2255</v>
      </c>
      <c r="M822" s="14"/>
    </row>
    <row r="823" spans="1:14" ht="31.5">
      <c r="A823" s="14">
        <v>820</v>
      </c>
      <c r="B823" s="53" t="s">
        <v>2282</v>
      </c>
      <c r="C823" s="14" t="s">
        <v>6874</v>
      </c>
      <c r="D823" s="14" t="s">
        <v>1187</v>
      </c>
      <c r="E823" s="14"/>
      <c r="F823" s="15">
        <v>480</v>
      </c>
      <c r="G823" s="15">
        <v>172</v>
      </c>
      <c r="H823" s="14" t="s">
        <v>8076</v>
      </c>
      <c r="I823" s="15">
        <v>25000</v>
      </c>
      <c r="J823" s="14" t="s">
        <v>4935</v>
      </c>
      <c r="K823" s="36" t="s">
        <v>11170</v>
      </c>
      <c r="L823" s="14" t="s">
        <v>2255</v>
      </c>
      <c r="M823" s="14"/>
    </row>
    <row r="824" spans="1:14">
      <c r="A824" s="14">
        <v>821</v>
      </c>
      <c r="B824" s="53" t="s">
        <v>3950</v>
      </c>
      <c r="C824" s="14" t="s">
        <v>2744</v>
      </c>
      <c r="D824" s="14" t="s">
        <v>1187</v>
      </c>
      <c r="E824" s="14" t="s">
        <v>8163</v>
      </c>
      <c r="F824" s="15">
        <v>1031</v>
      </c>
      <c r="G824" s="15">
        <v>60</v>
      </c>
      <c r="H824" s="14" t="s">
        <v>8076</v>
      </c>
      <c r="I824" s="15">
        <v>12000</v>
      </c>
      <c r="J824" s="14" t="s">
        <v>4935</v>
      </c>
      <c r="K824" s="36" t="s">
        <v>11170</v>
      </c>
      <c r="L824" s="14" t="s">
        <v>2255</v>
      </c>
      <c r="M824" s="14"/>
      <c r="N824" s="56"/>
    </row>
    <row r="825" spans="1:14" ht="31.5">
      <c r="A825" s="14">
        <v>822</v>
      </c>
      <c r="B825" s="53" t="s">
        <v>2283</v>
      </c>
      <c r="C825" s="14" t="s">
        <v>2744</v>
      </c>
      <c r="D825" s="14" t="s">
        <v>1187</v>
      </c>
      <c r="E825" s="14"/>
      <c r="F825" s="15">
        <v>1400</v>
      </c>
      <c r="G825" s="15">
        <v>180</v>
      </c>
      <c r="H825" s="14" t="s">
        <v>8076</v>
      </c>
      <c r="I825" s="15">
        <v>24000</v>
      </c>
      <c r="J825" s="14" t="s">
        <v>4935</v>
      </c>
      <c r="K825" s="36" t="s">
        <v>11170</v>
      </c>
      <c r="L825" s="14" t="s">
        <v>2255</v>
      </c>
      <c r="M825" s="14"/>
      <c r="N825" s="56"/>
    </row>
    <row r="826" spans="1:14" ht="126">
      <c r="A826" s="14">
        <v>823</v>
      </c>
      <c r="B826" s="53" t="s">
        <v>2284</v>
      </c>
      <c r="C826" s="14" t="s">
        <v>2285</v>
      </c>
      <c r="D826" s="14" t="s">
        <v>1187</v>
      </c>
      <c r="E826" s="14"/>
      <c r="F826" s="15">
        <v>500</v>
      </c>
      <c r="G826" s="15">
        <v>360</v>
      </c>
      <c r="H826" s="14" t="s">
        <v>8087</v>
      </c>
      <c r="I826" s="15">
        <v>59000</v>
      </c>
      <c r="J826" s="14" t="s">
        <v>1188</v>
      </c>
      <c r="K826" s="36" t="s">
        <v>11170</v>
      </c>
      <c r="L826" s="14" t="s">
        <v>2255</v>
      </c>
      <c r="M826" s="14"/>
    </row>
    <row r="827" spans="1:14">
      <c r="A827" s="14">
        <v>824</v>
      </c>
      <c r="B827" s="53" t="s">
        <v>1221</v>
      </c>
      <c r="C827" s="14" t="s">
        <v>2744</v>
      </c>
      <c r="D827" s="14" t="s">
        <v>1187</v>
      </c>
      <c r="E827" s="14"/>
      <c r="F827" s="15">
        <v>5000</v>
      </c>
      <c r="G827" s="15">
        <v>236</v>
      </c>
      <c r="H827" s="14" t="s">
        <v>8087</v>
      </c>
      <c r="I827" s="15">
        <v>36000</v>
      </c>
      <c r="J827" s="14" t="s">
        <v>4935</v>
      </c>
      <c r="K827" s="36" t="s">
        <v>11170</v>
      </c>
      <c r="L827" s="14" t="s">
        <v>2255</v>
      </c>
      <c r="M827" s="14"/>
    </row>
    <row r="828" spans="1:14" ht="31.5">
      <c r="A828" s="14">
        <v>825</v>
      </c>
      <c r="B828" s="53" t="s">
        <v>2286</v>
      </c>
      <c r="C828" s="14" t="s">
        <v>2287</v>
      </c>
      <c r="D828" s="14" t="s">
        <v>1187</v>
      </c>
      <c r="E828" s="14" t="s">
        <v>8163</v>
      </c>
      <c r="F828" s="15">
        <v>481</v>
      </c>
      <c r="G828" s="15">
        <v>356</v>
      </c>
      <c r="H828" s="14" t="s">
        <v>8087</v>
      </c>
      <c r="I828" s="15">
        <v>57000</v>
      </c>
      <c r="J828" s="14" t="s">
        <v>60</v>
      </c>
      <c r="K828" s="36" t="s">
        <v>11170</v>
      </c>
      <c r="L828" s="14" t="s">
        <v>2255</v>
      </c>
      <c r="M828" s="14"/>
      <c r="N828" s="42"/>
    </row>
    <row r="829" spans="1:14" ht="78.75">
      <c r="A829" s="14">
        <v>826</v>
      </c>
      <c r="B829" s="53" t="s">
        <v>2288</v>
      </c>
      <c r="C829" s="14" t="s">
        <v>1529</v>
      </c>
      <c r="D829" s="14" t="s">
        <v>1187</v>
      </c>
      <c r="E829" s="14"/>
      <c r="F829" s="15">
        <v>500</v>
      </c>
      <c r="G829" s="15">
        <v>248</v>
      </c>
      <c r="H829" s="14" t="s">
        <v>8087</v>
      </c>
      <c r="I829" s="15">
        <v>43000</v>
      </c>
      <c r="J829" s="14" t="s">
        <v>60</v>
      </c>
      <c r="K829" s="36" t="s">
        <v>11170</v>
      </c>
      <c r="L829" s="14" t="s">
        <v>3437</v>
      </c>
      <c r="M829" s="14"/>
    </row>
    <row r="830" spans="1:14" ht="31.5">
      <c r="A830" s="14">
        <v>827</v>
      </c>
      <c r="B830" s="53" t="s">
        <v>447</v>
      </c>
      <c r="C830" s="14" t="s">
        <v>6807</v>
      </c>
      <c r="D830" s="14" t="s">
        <v>1187</v>
      </c>
      <c r="E830" s="14" t="s">
        <v>8163</v>
      </c>
      <c r="F830" s="15">
        <v>431</v>
      </c>
      <c r="G830" s="15">
        <v>480</v>
      </c>
      <c r="H830" s="14" t="s">
        <v>8087</v>
      </c>
      <c r="I830" s="15">
        <v>76000</v>
      </c>
      <c r="J830" s="14" t="s">
        <v>1188</v>
      </c>
      <c r="K830" s="36" t="s">
        <v>11170</v>
      </c>
      <c r="L830" s="14" t="s">
        <v>2255</v>
      </c>
      <c r="M830" s="14"/>
    </row>
    <row r="831" spans="1:14">
      <c r="A831" s="14">
        <v>828</v>
      </c>
      <c r="B831" s="53" t="s">
        <v>448</v>
      </c>
      <c r="C831" s="14" t="s">
        <v>3939</v>
      </c>
      <c r="D831" s="14" t="s">
        <v>1187</v>
      </c>
      <c r="E831" s="14" t="s">
        <v>8163</v>
      </c>
      <c r="F831" s="15">
        <v>500</v>
      </c>
      <c r="G831" s="15">
        <v>912</v>
      </c>
      <c r="H831" s="14" t="s">
        <v>2161</v>
      </c>
      <c r="I831" s="15">
        <v>210000</v>
      </c>
      <c r="J831" s="14" t="s">
        <v>1193</v>
      </c>
      <c r="K831" s="36" t="s">
        <v>11170</v>
      </c>
      <c r="L831" s="14" t="s">
        <v>9415</v>
      </c>
      <c r="M831" s="14"/>
      <c r="N831" s="42"/>
    </row>
    <row r="832" spans="1:14" ht="47.25">
      <c r="A832" s="14">
        <v>829</v>
      </c>
      <c r="B832" s="53" t="s">
        <v>449</v>
      </c>
      <c r="C832" s="14" t="s">
        <v>450</v>
      </c>
      <c r="D832" s="14" t="s">
        <v>1162</v>
      </c>
      <c r="E832" s="14"/>
      <c r="F832" s="15">
        <v>1000</v>
      </c>
      <c r="G832" s="15">
        <v>560</v>
      </c>
      <c r="H832" s="14" t="s">
        <v>2161</v>
      </c>
      <c r="I832" s="15">
        <v>0</v>
      </c>
      <c r="J832" s="14" t="s">
        <v>7909</v>
      </c>
      <c r="K832" s="36" t="s">
        <v>11170</v>
      </c>
      <c r="L832" s="14" t="s">
        <v>11729</v>
      </c>
      <c r="M832" s="14"/>
      <c r="N832" s="42"/>
    </row>
    <row r="833" spans="1:14" ht="63">
      <c r="A833" s="14">
        <v>830</v>
      </c>
      <c r="B833" s="53" t="s">
        <v>451</v>
      </c>
      <c r="C833" s="14" t="s">
        <v>452</v>
      </c>
      <c r="D833" s="14" t="s">
        <v>1162</v>
      </c>
      <c r="E833" s="14"/>
      <c r="F833" s="15">
        <v>1000</v>
      </c>
      <c r="G833" s="15">
        <v>664</v>
      </c>
      <c r="H833" s="14" t="s">
        <v>2161</v>
      </c>
      <c r="I833" s="15">
        <v>0</v>
      </c>
      <c r="J833" s="14" t="s">
        <v>1193</v>
      </c>
      <c r="K833" s="36" t="s">
        <v>11170</v>
      </c>
      <c r="L833" s="14" t="s">
        <v>11729</v>
      </c>
      <c r="M833" s="14"/>
    </row>
    <row r="834" spans="1:14" ht="31.5">
      <c r="A834" s="14">
        <v>831</v>
      </c>
      <c r="B834" s="53" t="s">
        <v>453</v>
      </c>
      <c r="C834" s="14" t="s">
        <v>10123</v>
      </c>
      <c r="D834" s="14" t="s">
        <v>9193</v>
      </c>
      <c r="E834" s="14"/>
      <c r="F834" s="15">
        <v>2000</v>
      </c>
      <c r="G834" s="15">
        <v>832</v>
      </c>
      <c r="H834" s="14" t="s">
        <v>2161</v>
      </c>
      <c r="I834" s="15">
        <v>0</v>
      </c>
      <c r="J834" s="14" t="s">
        <v>1193</v>
      </c>
      <c r="K834" s="36" t="s">
        <v>11170</v>
      </c>
      <c r="L834" s="14" t="s">
        <v>11729</v>
      </c>
      <c r="M834" s="14" t="s">
        <v>454</v>
      </c>
      <c r="N834" s="42"/>
    </row>
    <row r="835" spans="1:14" ht="47.25">
      <c r="A835" s="14">
        <v>832</v>
      </c>
      <c r="B835" s="53" t="s">
        <v>455</v>
      </c>
      <c r="C835" s="14" t="s">
        <v>9242</v>
      </c>
      <c r="D835" s="14" t="s">
        <v>1162</v>
      </c>
      <c r="E835" s="14"/>
      <c r="F835" s="15">
        <v>200</v>
      </c>
      <c r="G835" s="15">
        <v>432</v>
      </c>
      <c r="H835" s="14" t="s">
        <v>735</v>
      </c>
      <c r="I835" s="15">
        <v>0</v>
      </c>
      <c r="J835" s="14" t="s">
        <v>7909</v>
      </c>
      <c r="K835" s="36" t="s">
        <v>11170</v>
      </c>
      <c r="L835" s="14" t="s">
        <v>7889</v>
      </c>
      <c r="M835" s="14"/>
      <c r="N835" s="42"/>
    </row>
    <row r="836" spans="1:14" ht="63">
      <c r="A836" s="14">
        <v>833</v>
      </c>
      <c r="B836" s="53" t="s">
        <v>456</v>
      </c>
      <c r="C836" s="14" t="s">
        <v>2507</v>
      </c>
      <c r="D836" s="14" t="s">
        <v>1162</v>
      </c>
      <c r="E836" s="14"/>
      <c r="F836" s="15">
        <v>1000</v>
      </c>
      <c r="G836" s="15">
        <v>632</v>
      </c>
      <c r="H836" s="14" t="s">
        <v>2161</v>
      </c>
      <c r="I836" s="15">
        <v>0</v>
      </c>
      <c r="J836" s="14" t="s">
        <v>7909</v>
      </c>
      <c r="K836" s="36" t="s">
        <v>11170</v>
      </c>
      <c r="L836" s="14" t="s">
        <v>11729</v>
      </c>
      <c r="M836" s="14"/>
      <c r="N836" s="42"/>
    </row>
    <row r="837" spans="1:14" ht="47.25">
      <c r="A837" s="14">
        <v>834</v>
      </c>
      <c r="B837" s="53" t="s">
        <v>2508</v>
      </c>
      <c r="C837" s="14" t="s">
        <v>2509</v>
      </c>
      <c r="D837" s="14" t="s">
        <v>2510</v>
      </c>
      <c r="E837" s="14"/>
      <c r="F837" s="15">
        <v>1000</v>
      </c>
      <c r="G837" s="15">
        <v>668</v>
      </c>
      <c r="H837" s="14" t="s">
        <v>2161</v>
      </c>
      <c r="I837" s="15">
        <v>0</v>
      </c>
      <c r="J837" s="14" t="s">
        <v>1188</v>
      </c>
      <c r="K837" s="36" t="s">
        <v>11170</v>
      </c>
      <c r="L837" s="14" t="s">
        <v>1552</v>
      </c>
      <c r="M837" s="14"/>
    </row>
    <row r="838" spans="1:14" ht="47.25">
      <c r="A838" s="14">
        <v>835</v>
      </c>
      <c r="B838" s="53" t="s">
        <v>1644</v>
      </c>
      <c r="C838" s="14" t="s">
        <v>1645</v>
      </c>
      <c r="D838" s="14" t="s">
        <v>1162</v>
      </c>
      <c r="E838" s="14"/>
      <c r="F838" s="15">
        <v>525</v>
      </c>
      <c r="G838" s="15">
        <v>240</v>
      </c>
      <c r="H838" s="14" t="s">
        <v>8087</v>
      </c>
      <c r="I838" s="15">
        <v>0</v>
      </c>
      <c r="J838" s="14" t="s">
        <v>1193</v>
      </c>
      <c r="K838" s="36" t="s">
        <v>11170</v>
      </c>
      <c r="L838" s="14" t="s">
        <v>11729</v>
      </c>
      <c r="M838" s="14"/>
    </row>
    <row r="839" spans="1:14" ht="78.75">
      <c r="A839" s="14">
        <v>836</v>
      </c>
      <c r="B839" s="53" t="s">
        <v>3222</v>
      </c>
      <c r="C839" s="14" t="s">
        <v>531</v>
      </c>
      <c r="D839" s="14" t="s">
        <v>9193</v>
      </c>
      <c r="E839" s="14"/>
      <c r="F839" s="15">
        <v>1000</v>
      </c>
      <c r="G839" s="15">
        <v>224</v>
      </c>
      <c r="H839" s="14" t="s">
        <v>8087</v>
      </c>
      <c r="I839" s="15">
        <v>0</v>
      </c>
      <c r="J839" s="14" t="s">
        <v>1193</v>
      </c>
      <c r="K839" s="36" t="s">
        <v>11170</v>
      </c>
      <c r="L839" s="14" t="s">
        <v>3437</v>
      </c>
      <c r="M839" s="14"/>
      <c r="N839" s="42"/>
    </row>
    <row r="840" spans="1:14" ht="47.25">
      <c r="A840" s="14">
        <v>837</v>
      </c>
      <c r="B840" s="53" t="s">
        <v>532</v>
      </c>
      <c r="C840" s="14" t="s">
        <v>533</v>
      </c>
      <c r="D840" s="14" t="s">
        <v>1162</v>
      </c>
      <c r="E840" s="14"/>
      <c r="F840" s="15">
        <v>730</v>
      </c>
      <c r="G840" s="15">
        <v>204</v>
      </c>
      <c r="H840" s="14" t="s">
        <v>8087</v>
      </c>
      <c r="I840" s="14">
        <v>0</v>
      </c>
      <c r="J840" s="14" t="s">
        <v>2724</v>
      </c>
      <c r="K840" s="36" t="s">
        <v>11170</v>
      </c>
      <c r="L840" s="14" t="s">
        <v>6094</v>
      </c>
      <c r="M840" s="14"/>
      <c r="N840" s="42"/>
    </row>
    <row r="841" spans="1:14" ht="47.25">
      <c r="A841" s="14">
        <v>838</v>
      </c>
      <c r="B841" s="53" t="s">
        <v>3065</v>
      </c>
      <c r="C841" s="14" t="s">
        <v>7234</v>
      </c>
      <c r="D841" s="14" t="s">
        <v>4473</v>
      </c>
      <c r="E841" s="14"/>
      <c r="F841" s="15">
        <v>1000</v>
      </c>
      <c r="G841" s="15">
        <v>392</v>
      </c>
      <c r="H841" s="14" t="s">
        <v>8087</v>
      </c>
      <c r="I841" s="15">
        <v>0</v>
      </c>
      <c r="J841" s="14" t="s">
        <v>70</v>
      </c>
      <c r="K841" s="36" t="s">
        <v>11170</v>
      </c>
      <c r="L841" s="14" t="s">
        <v>2255</v>
      </c>
      <c r="M841" s="14"/>
    </row>
    <row r="842" spans="1:14" ht="31.5">
      <c r="A842" s="14">
        <v>839</v>
      </c>
      <c r="B842" s="53" t="s">
        <v>3066</v>
      </c>
      <c r="C842" s="14" t="s">
        <v>1944</v>
      </c>
      <c r="D842" s="14" t="s">
        <v>1187</v>
      </c>
      <c r="E842" s="14"/>
      <c r="F842" s="15">
        <v>470</v>
      </c>
      <c r="G842" s="15">
        <v>324</v>
      </c>
      <c r="H842" s="14" t="s">
        <v>8087</v>
      </c>
      <c r="I842" s="15">
        <v>53000</v>
      </c>
      <c r="J842" s="14" t="s">
        <v>4935</v>
      </c>
      <c r="K842" s="36" t="s">
        <v>11170</v>
      </c>
      <c r="L842" s="14" t="s">
        <v>2255</v>
      </c>
      <c r="M842" s="14"/>
    </row>
    <row r="843" spans="1:14">
      <c r="A843" s="14">
        <v>840</v>
      </c>
      <c r="B843" s="53" t="s">
        <v>1945</v>
      </c>
      <c r="C843" s="14" t="s">
        <v>2744</v>
      </c>
      <c r="D843" s="14" t="s">
        <v>1187</v>
      </c>
      <c r="E843" s="14"/>
      <c r="F843" s="15">
        <v>3300</v>
      </c>
      <c r="G843" s="15">
        <v>48</v>
      </c>
      <c r="H843" s="14" t="s">
        <v>8076</v>
      </c>
      <c r="I843" s="15">
        <v>10000</v>
      </c>
      <c r="J843" s="14" t="s">
        <v>4935</v>
      </c>
      <c r="K843" s="36" t="s">
        <v>11170</v>
      </c>
      <c r="L843" s="14" t="s">
        <v>2255</v>
      </c>
      <c r="M843" s="14"/>
      <c r="N843" s="56"/>
    </row>
    <row r="844" spans="1:14">
      <c r="A844" s="14">
        <v>841</v>
      </c>
      <c r="B844" s="53" t="s">
        <v>1946</v>
      </c>
      <c r="C844" s="14" t="s">
        <v>2744</v>
      </c>
      <c r="D844" s="14" t="s">
        <v>1187</v>
      </c>
      <c r="E844" s="14"/>
      <c r="F844" s="15">
        <v>3200</v>
      </c>
      <c r="G844" s="15">
        <v>52</v>
      </c>
      <c r="H844" s="14" t="s">
        <v>8076</v>
      </c>
      <c r="I844" s="15">
        <v>11000</v>
      </c>
      <c r="J844" s="14" t="s">
        <v>4935</v>
      </c>
      <c r="K844" s="36" t="s">
        <v>11170</v>
      </c>
      <c r="L844" s="14" t="s">
        <v>2255</v>
      </c>
      <c r="M844" s="14" t="s">
        <v>1947</v>
      </c>
      <c r="N844" s="56"/>
    </row>
    <row r="845" spans="1:14" ht="78.75">
      <c r="A845" s="14">
        <v>842</v>
      </c>
      <c r="B845" s="53" t="s">
        <v>548</v>
      </c>
      <c r="C845" s="14" t="s">
        <v>549</v>
      </c>
      <c r="D845" s="14" t="s">
        <v>1162</v>
      </c>
      <c r="E845" s="14"/>
      <c r="F845" s="15">
        <v>800</v>
      </c>
      <c r="G845" s="15">
        <v>1064</v>
      </c>
      <c r="H845" s="14" t="s">
        <v>2161</v>
      </c>
      <c r="I845" s="15">
        <v>0</v>
      </c>
      <c r="J845" s="14" t="s">
        <v>1193</v>
      </c>
      <c r="K845" s="36" t="s">
        <v>11170</v>
      </c>
      <c r="L845" s="14" t="s">
        <v>11729</v>
      </c>
      <c r="M845" s="14"/>
    </row>
    <row r="846" spans="1:14" ht="78.75">
      <c r="A846" s="14">
        <v>843</v>
      </c>
      <c r="B846" s="53" t="s">
        <v>2075</v>
      </c>
      <c r="C846" s="14" t="s">
        <v>549</v>
      </c>
      <c r="D846" s="14" t="s">
        <v>4473</v>
      </c>
      <c r="E846" s="14"/>
      <c r="F846" s="15">
        <v>500</v>
      </c>
      <c r="G846" s="15">
        <v>444</v>
      </c>
      <c r="H846" s="14" t="s">
        <v>2161</v>
      </c>
      <c r="I846" s="15">
        <v>0</v>
      </c>
      <c r="J846" s="14" t="s">
        <v>1193</v>
      </c>
      <c r="K846" s="36" t="s">
        <v>11170</v>
      </c>
      <c r="L846" s="14" t="s">
        <v>1552</v>
      </c>
      <c r="M846" s="14"/>
      <c r="N846" s="56"/>
    </row>
    <row r="847" spans="1:14" ht="47.25">
      <c r="A847" s="14">
        <v>844</v>
      </c>
      <c r="B847" s="53" t="s">
        <v>2076</v>
      </c>
      <c r="C847" s="14" t="s">
        <v>2077</v>
      </c>
      <c r="D847" s="14" t="s">
        <v>1162</v>
      </c>
      <c r="E847" s="14"/>
      <c r="F847" s="15">
        <v>500</v>
      </c>
      <c r="G847" s="15">
        <v>372</v>
      </c>
      <c r="H847" s="14" t="s">
        <v>8087</v>
      </c>
      <c r="I847" s="15">
        <v>0</v>
      </c>
      <c r="J847" s="14" t="s">
        <v>1188</v>
      </c>
      <c r="K847" s="36" t="s">
        <v>11170</v>
      </c>
      <c r="L847" s="14" t="s">
        <v>5629</v>
      </c>
      <c r="M847" s="14" t="s">
        <v>2078</v>
      </c>
    </row>
    <row r="848" spans="1:14" ht="47.25">
      <c r="A848" s="14">
        <v>845</v>
      </c>
      <c r="B848" s="53" t="s">
        <v>2079</v>
      </c>
      <c r="C848" s="14" t="s">
        <v>2077</v>
      </c>
      <c r="D848" s="14" t="s">
        <v>1162</v>
      </c>
      <c r="E848" s="14"/>
      <c r="F848" s="15">
        <v>500</v>
      </c>
      <c r="G848" s="15">
        <v>252</v>
      </c>
      <c r="H848" s="14" t="s">
        <v>8087</v>
      </c>
      <c r="I848" s="15">
        <v>0</v>
      </c>
      <c r="J848" s="14" t="s">
        <v>1188</v>
      </c>
      <c r="K848" s="36" t="s">
        <v>11170</v>
      </c>
      <c r="L848" s="14" t="s">
        <v>5629</v>
      </c>
      <c r="M848" s="14" t="s">
        <v>2078</v>
      </c>
      <c r="N848" s="57"/>
    </row>
    <row r="849" spans="1:14" ht="47.25">
      <c r="A849" s="14">
        <v>846</v>
      </c>
      <c r="B849" s="53" t="s">
        <v>2080</v>
      </c>
      <c r="C849" s="14" t="s">
        <v>2081</v>
      </c>
      <c r="D849" s="14" t="s">
        <v>1421</v>
      </c>
      <c r="E849" s="14"/>
      <c r="F849" s="15">
        <v>1000</v>
      </c>
      <c r="G849" s="15">
        <v>268</v>
      </c>
      <c r="H849" s="14" t="s">
        <v>8087</v>
      </c>
      <c r="I849" s="15">
        <v>0</v>
      </c>
      <c r="J849" s="14" t="s">
        <v>70</v>
      </c>
      <c r="K849" s="36" t="s">
        <v>11170</v>
      </c>
      <c r="L849" s="14" t="s">
        <v>5629</v>
      </c>
      <c r="M849" s="14" t="s">
        <v>2078</v>
      </c>
    </row>
    <row r="850" spans="1:14" ht="63">
      <c r="A850" s="14">
        <v>847</v>
      </c>
      <c r="B850" s="53" t="s">
        <v>2082</v>
      </c>
      <c r="C850" s="14" t="s">
        <v>2083</v>
      </c>
      <c r="D850" s="14" t="s">
        <v>1162</v>
      </c>
      <c r="E850" s="14"/>
      <c r="F850" s="15">
        <v>300</v>
      </c>
      <c r="G850" s="15">
        <v>204</v>
      </c>
      <c r="H850" s="14" t="s">
        <v>8087</v>
      </c>
      <c r="I850" s="15">
        <v>0</v>
      </c>
      <c r="J850" s="14" t="s">
        <v>7909</v>
      </c>
      <c r="K850" s="36" t="s">
        <v>11170</v>
      </c>
      <c r="L850" s="14" t="s">
        <v>5629</v>
      </c>
      <c r="M850" s="14" t="s">
        <v>2078</v>
      </c>
      <c r="N850" s="42"/>
    </row>
    <row r="851" spans="1:14" ht="31.5">
      <c r="A851" s="14">
        <v>848</v>
      </c>
      <c r="B851" s="53" t="s">
        <v>2084</v>
      </c>
      <c r="C851" s="14" t="s">
        <v>12433</v>
      </c>
      <c r="D851" s="14" t="s">
        <v>1187</v>
      </c>
      <c r="E851" s="14"/>
      <c r="F851" s="15">
        <v>500</v>
      </c>
      <c r="G851" s="15">
        <v>180</v>
      </c>
      <c r="H851" s="14" t="s">
        <v>8087</v>
      </c>
      <c r="I851" s="15">
        <v>33000</v>
      </c>
      <c r="J851" s="14" t="s">
        <v>1188</v>
      </c>
      <c r="K851" s="36" t="s">
        <v>11170</v>
      </c>
      <c r="L851" s="14" t="s">
        <v>2255</v>
      </c>
      <c r="M851" s="14"/>
      <c r="N851" s="42"/>
    </row>
    <row r="852" spans="1:14" ht="78.75">
      <c r="A852" s="14">
        <v>849</v>
      </c>
      <c r="B852" s="53" t="s">
        <v>1507</v>
      </c>
      <c r="C852" s="14" t="s">
        <v>1508</v>
      </c>
      <c r="D852" s="14" t="s">
        <v>1187</v>
      </c>
      <c r="E852" s="14"/>
      <c r="F852" s="15">
        <v>450</v>
      </c>
      <c r="G852" s="15">
        <v>316</v>
      </c>
      <c r="H852" s="14" t="s">
        <v>8087</v>
      </c>
      <c r="I852" s="15">
        <v>39000</v>
      </c>
      <c r="J852" s="14" t="s">
        <v>1193</v>
      </c>
      <c r="K852" s="36" t="s">
        <v>11170</v>
      </c>
      <c r="L852" s="14" t="s">
        <v>11729</v>
      </c>
      <c r="M852" s="14"/>
      <c r="N852" s="42"/>
    </row>
    <row r="853" spans="1:14" ht="31.5">
      <c r="A853" s="14">
        <v>850</v>
      </c>
      <c r="B853" s="53" t="s">
        <v>1509</v>
      </c>
      <c r="C853" s="14" t="s">
        <v>11192</v>
      </c>
      <c r="D853" s="14" t="s">
        <v>1187</v>
      </c>
      <c r="E853" s="14"/>
      <c r="F853" s="58">
        <v>1000</v>
      </c>
      <c r="G853" s="15">
        <v>156</v>
      </c>
      <c r="H853" s="14" t="s">
        <v>8087</v>
      </c>
      <c r="I853" s="15">
        <v>39000</v>
      </c>
      <c r="J853" s="14" t="s">
        <v>5629</v>
      </c>
      <c r="K853" s="36" t="s">
        <v>11170</v>
      </c>
      <c r="L853" s="14" t="s">
        <v>5629</v>
      </c>
      <c r="M853" s="14"/>
    </row>
    <row r="854" spans="1:14" ht="31.5">
      <c r="A854" s="14">
        <v>851</v>
      </c>
      <c r="B854" s="53" t="s">
        <v>2143</v>
      </c>
      <c r="C854" s="14" t="s">
        <v>7859</v>
      </c>
      <c r="D854" s="14" t="s">
        <v>1162</v>
      </c>
      <c r="E854" s="14"/>
      <c r="F854" s="15">
        <v>530</v>
      </c>
      <c r="G854" s="15">
        <v>328</v>
      </c>
      <c r="H854" s="14" t="s">
        <v>8087</v>
      </c>
      <c r="I854" s="15">
        <v>0</v>
      </c>
      <c r="J854" s="14" t="s">
        <v>4642</v>
      </c>
      <c r="K854" s="36" t="s">
        <v>11170</v>
      </c>
      <c r="L854" s="14" t="s">
        <v>12534</v>
      </c>
      <c r="M854" s="14"/>
      <c r="N854" s="42"/>
    </row>
    <row r="855" spans="1:14" ht="31.5">
      <c r="A855" s="14">
        <v>852</v>
      </c>
      <c r="B855" s="53" t="s">
        <v>9233</v>
      </c>
      <c r="C855" s="14" t="s">
        <v>9234</v>
      </c>
      <c r="D855" s="14" t="s">
        <v>1162</v>
      </c>
      <c r="E855" s="14"/>
      <c r="F855" s="15">
        <v>330</v>
      </c>
      <c r="G855" s="15">
        <v>276</v>
      </c>
      <c r="H855" s="14" t="s">
        <v>8087</v>
      </c>
      <c r="I855" s="15">
        <v>0</v>
      </c>
      <c r="J855" s="14" t="s">
        <v>4642</v>
      </c>
      <c r="K855" s="36" t="s">
        <v>11170</v>
      </c>
      <c r="L855" s="14" t="s">
        <v>12534</v>
      </c>
      <c r="M855" s="14"/>
    </row>
    <row r="856" spans="1:14" ht="31.5">
      <c r="A856" s="14">
        <v>853</v>
      </c>
      <c r="B856" s="53" t="s">
        <v>7077</v>
      </c>
      <c r="C856" s="14" t="s">
        <v>7078</v>
      </c>
      <c r="D856" s="14" t="s">
        <v>1421</v>
      </c>
      <c r="E856" s="14"/>
      <c r="F856" s="15">
        <v>300</v>
      </c>
      <c r="G856" s="15">
        <v>224</v>
      </c>
      <c r="H856" s="14" t="s">
        <v>8087</v>
      </c>
      <c r="I856" s="15">
        <v>0</v>
      </c>
      <c r="J856" s="14" t="s">
        <v>7909</v>
      </c>
      <c r="K856" s="36" t="s">
        <v>11170</v>
      </c>
      <c r="L856" s="14" t="s">
        <v>7079</v>
      </c>
      <c r="M856" s="14"/>
      <c r="N856" s="42"/>
    </row>
    <row r="857" spans="1:14" ht="63">
      <c r="A857" s="14">
        <v>854</v>
      </c>
      <c r="B857" s="53" t="s">
        <v>7092</v>
      </c>
      <c r="C857" s="14" t="s">
        <v>7093</v>
      </c>
      <c r="D857" s="14" t="s">
        <v>1162</v>
      </c>
      <c r="E857" s="14"/>
      <c r="F857" s="15">
        <v>1000</v>
      </c>
      <c r="G857" s="15">
        <v>156</v>
      </c>
      <c r="H857" s="14" t="s">
        <v>8076</v>
      </c>
      <c r="I857" s="15">
        <v>20000</v>
      </c>
      <c r="J857" s="14" t="s">
        <v>60</v>
      </c>
      <c r="K857" s="36" t="s">
        <v>11170</v>
      </c>
      <c r="L857" s="14" t="s">
        <v>7094</v>
      </c>
      <c r="M857" s="14"/>
    </row>
    <row r="858" spans="1:14" ht="31.5">
      <c r="A858" s="14">
        <v>855</v>
      </c>
      <c r="B858" s="53" t="s">
        <v>2283</v>
      </c>
      <c r="C858" s="14" t="s">
        <v>2744</v>
      </c>
      <c r="D858" s="14" t="s">
        <v>1187</v>
      </c>
      <c r="E858" s="14"/>
      <c r="F858" s="15">
        <v>1400</v>
      </c>
      <c r="G858" s="15">
        <v>180</v>
      </c>
      <c r="H858" s="14" t="s">
        <v>8076</v>
      </c>
      <c r="I858" s="15">
        <v>24000</v>
      </c>
      <c r="J858" s="14" t="s">
        <v>4935</v>
      </c>
      <c r="K858" s="36" t="s">
        <v>11170</v>
      </c>
      <c r="L858" s="14" t="s">
        <v>2255</v>
      </c>
      <c r="M858" s="14"/>
      <c r="N858" s="42"/>
    </row>
    <row r="859" spans="1:14" ht="31.5">
      <c r="A859" s="14">
        <v>856</v>
      </c>
      <c r="B859" s="14" t="s">
        <v>11490</v>
      </c>
      <c r="C859" s="14" t="s">
        <v>8593</v>
      </c>
      <c r="D859" s="14" t="s">
        <v>1421</v>
      </c>
      <c r="E859" s="14" t="s">
        <v>8163</v>
      </c>
      <c r="F859" s="15">
        <v>8088</v>
      </c>
      <c r="G859" s="15">
        <v>168</v>
      </c>
      <c r="H859" s="14" t="s">
        <v>8076</v>
      </c>
      <c r="I859" s="15">
        <v>0</v>
      </c>
      <c r="J859" s="14" t="s">
        <v>4935</v>
      </c>
      <c r="K859" s="36" t="s">
        <v>11170</v>
      </c>
      <c r="L859" s="14" t="s">
        <v>5315</v>
      </c>
      <c r="M859" s="14"/>
      <c r="N859" s="42"/>
    </row>
    <row r="860" spans="1:14" ht="47.25">
      <c r="A860" s="14">
        <v>857</v>
      </c>
      <c r="B860" s="14" t="s">
        <v>10405</v>
      </c>
      <c r="C860" s="14" t="s">
        <v>8593</v>
      </c>
      <c r="D860" s="14" t="s">
        <v>1421</v>
      </c>
      <c r="E860" s="14" t="s">
        <v>8163</v>
      </c>
      <c r="F860" s="15">
        <v>2522</v>
      </c>
      <c r="G860" s="15">
        <v>188</v>
      </c>
      <c r="H860" s="14" t="s">
        <v>8076</v>
      </c>
      <c r="I860" s="15">
        <v>0</v>
      </c>
      <c r="J860" s="14" t="s">
        <v>4935</v>
      </c>
      <c r="K860" s="36" t="s">
        <v>11170</v>
      </c>
      <c r="L860" s="14" t="s">
        <v>5315</v>
      </c>
      <c r="M860" s="14"/>
      <c r="N860" s="42"/>
    </row>
    <row r="861" spans="1:14" ht="31.5">
      <c r="A861" s="14">
        <v>858</v>
      </c>
      <c r="B861" s="14" t="s">
        <v>10406</v>
      </c>
      <c r="C861" s="14" t="s">
        <v>8593</v>
      </c>
      <c r="D861" s="14" t="s">
        <v>1421</v>
      </c>
      <c r="E861" s="14" t="s">
        <v>8163</v>
      </c>
      <c r="F861" s="15">
        <v>8088</v>
      </c>
      <c r="G861" s="15">
        <v>124</v>
      </c>
      <c r="H861" s="14" t="s">
        <v>8076</v>
      </c>
      <c r="I861" s="15">
        <v>0</v>
      </c>
      <c r="J861" s="14" t="s">
        <v>4935</v>
      </c>
      <c r="K861" s="36" t="s">
        <v>11170</v>
      </c>
      <c r="L861" s="14" t="s">
        <v>5315</v>
      </c>
      <c r="M861" s="14"/>
      <c r="N861" s="42"/>
    </row>
    <row r="862" spans="1:14" ht="47.25">
      <c r="A862" s="14">
        <v>859</v>
      </c>
      <c r="B862" s="14" t="s">
        <v>10407</v>
      </c>
      <c r="C862" s="14" t="s">
        <v>8593</v>
      </c>
      <c r="D862" s="14" t="s">
        <v>1421</v>
      </c>
      <c r="E862" s="14" t="s">
        <v>8163</v>
      </c>
      <c r="F862" s="15">
        <v>5410</v>
      </c>
      <c r="G862" s="15">
        <v>164</v>
      </c>
      <c r="H862" s="14" t="s">
        <v>8076</v>
      </c>
      <c r="I862" s="15">
        <v>0</v>
      </c>
      <c r="J862" s="14" t="s">
        <v>4935</v>
      </c>
      <c r="K862" s="36" t="s">
        <v>11170</v>
      </c>
      <c r="L862" s="14" t="s">
        <v>5315</v>
      </c>
      <c r="M862" s="14"/>
      <c r="N862" s="42"/>
    </row>
    <row r="863" spans="1:14" ht="78.75">
      <c r="A863" s="14">
        <v>860</v>
      </c>
      <c r="B863" s="14" t="s">
        <v>10408</v>
      </c>
      <c r="C863" s="14" t="s">
        <v>8593</v>
      </c>
      <c r="D863" s="14" t="s">
        <v>1421</v>
      </c>
      <c r="E863" s="14" t="s">
        <v>8163</v>
      </c>
      <c r="F863" s="15">
        <v>436</v>
      </c>
      <c r="G863" s="15">
        <v>272</v>
      </c>
      <c r="H863" s="14" t="s">
        <v>8076</v>
      </c>
      <c r="I863" s="15">
        <v>0</v>
      </c>
      <c r="J863" s="14" t="s">
        <v>4935</v>
      </c>
      <c r="K863" s="36" t="s">
        <v>11170</v>
      </c>
      <c r="L863" s="14" t="s">
        <v>5315</v>
      </c>
      <c r="M863" s="14"/>
      <c r="N863" s="42"/>
    </row>
    <row r="864" spans="1:14" ht="31.5">
      <c r="A864" s="14">
        <v>861</v>
      </c>
      <c r="B864" s="14" t="s">
        <v>9552</v>
      </c>
      <c r="C864" s="14" t="s">
        <v>9553</v>
      </c>
      <c r="D864" s="14" t="s">
        <v>1421</v>
      </c>
      <c r="E864" s="14"/>
      <c r="F864" s="15">
        <v>700</v>
      </c>
      <c r="G864" s="15">
        <v>256</v>
      </c>
      <c r="H864" s="14" t="s">
        <v>8087</v>
      </c>
      <c r="I864" s="15">
        <v>50000</v>
      </c>
      <c r="J864" s="14" t="s">
        <v>4935</v>
      </c>
      <c r="K864" s="36" t="s">
        <v>9554</v>
      </c>
      <c r="L864" s="14" t="s">
        <v>2145</v>
      </c>
      <c r="M864" s="14"/>
    </row>
    <row r="865" spans="1:13" ht="31.5">
      <c r="A865" s="14">
        <v>862</v>
      </c>
      <c r="B865" s="21" t="s">
        <v>6792</v>
      </c>
      <c r="C865" s="14" t="s">
        <v>6793</v>
      </c>
      <c r="D865" s="14" t="s">
        <v>1162</v>
      </c>
      <c r="E865" s="14"/>
      <c r="F865" s="15">
        <v>500</v>
      </c>
      <c r="G865" s="15">
        <v>244</v>
      </c>
      <c r="H865" s="14" t="s">
        <v>8087</v>
      </c>
      <c r="I865" s="15">
        <v>0</v>
      </c>
      <c r="J865" s="14" t="s">
        <v>1188</v>
      </c>
      <c r="K865" s="36" t="s">
        <v>11170</v>
      </c>
      <c r="L865" s="14" t="s">
        <v>7889</v>
      </c>
      <c r="M865" s="14"/>
    </row>
    <row r="866" spans="1:13" ht="31.5">
      <c r="A866" s="14">
        <v>863</v>
      </c>
      <c r="B866" s="14" t="s">
        <v>4573</v>
      </c>
      <c r="C866" s="14" t="s">
        <v>8148</v>
      </c>
      <c r="D866" s="14" t="s">
        <v>1162</v>
      </c>
      <c r="E866" s="14"/>
      <c r="F866" s="15">
        <v>2000</v>
      </c>
      <c r="G866" s="15">
        <v>192</v>
      </c>
      <c r="H866" s="14" t="s">
        <v>8076</v>
      </c>
      <c r="I866" s="15">
        <v>22000</v>
      </c>
      <c r="J866" s="14" t="s">
        <v>1188</v>
      </c>
      <c r="K866" s="36" t="s">
        <v>11170</v>
      </c>
      <c r="L866" s="14" t="s">
        <v>2255</v>
      </c>
      <c r="M866" s="14"/>
    </row>
  </sheetData>
  <mergeCells count="1">
    <mergeCell ref="N794:N803"/>
  </mergeCells>
  <phoneticPr fontId="8" type="noConversion"/>
  <pageMargins left="0.75" right="0.75" top="1" bottom="1" header="0.5" footer="0.5"/>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728"/>
  <sheetViews>
    <sheetView topLeftCell="A614" zoomScale="70" workbookViewId="0">
      <selection activeCell="B614" sqref="B614"/>
    </sheetView>
  </sheetViews>
  <sheetFormatPr defaultRowHeight="15.75"/>
  <cols>
    <col min="1" max="1" width="5.42578125" style="21" customWidth="1"/>
    <col min="2" max="2" width="49" style="21" customWidth="1"/>
    <col min="3" max="3" width="21.28515625" style="21" customWidth="1"/>
    <col min="4" max="4" width="8.5703125" style="21" customWidth="1"/>
    <col min="5" max="5" width="7" style="21" customWidth="1"/>
    <col min="6" max="6" width="12.85546875" style="22" customWidth="1"/>
    <col min="7" max="7" width="9.140625" style="22"/>
    <col min="8" max="8" width="10.140625" style="21" customWidth="1"/>
    <col min="9" max="9" width="9.28515625" style="22" customWidth="1"/>
    <col min="10" max="10" width="8.7109375" style="21" customWidth="1"/>
    <col min="11" max="11" width="11.28515625" style="21" customWidth="1"/>
    <col min="12" max="12" width="13.7109375" style="21" customWidth="1"/>
    <col min="13" max="13" width="12.140625" style="21" customWidth="1"/>
    <col min="14" max="14" width="22.42578125" style="21" customWidth="1"/>
    <col min="15" max="15" width="12.85546875" style="21" customWidth="1"/>
    <col min="16" max="16" width="14.42578125" style="21" customWidth="1"/>
    <col min="17" max="17" width="15.140625" style="21" customWidth="1"/>
    <col min="18" max="18" width="10.5703125" style="21" bestFit="1" customWidth="1"/>
    <col min="19" max="19" width="6.140625" style="21" customWidth="1"/>
    <col min="20" max="20" width="6.7109375" style="21" customWidth="1"/>
    <col min="21" max="21" width="6.42578125" style="21" customWidth="1"/>
    <col min="22" max="22" width="5.28515625" style="21" customWidth="1"/>
    <col min="23" max="23" width="7.140625" style="21" customWidth="1"/>
    <col min="24" max="24" width="12" style="21" customWidth="1"/>
    <col min="25" max="25" width="14.28515625" style="21" customWidth="1"/>
    <col min="26" max="26" width="18" style="21" customWidth="1"/>
    <col min="27" max="16384" width="9.140625" style="21"/>
  </cols>
  <sheetData>
    <row r="1" spans="1:14" ht="71.25" customHeight="1">
      <c r="B1" s="64" t="s">
        <v>4306</v>
      </c>
      <c r="C1" s="75"/>
      <c r="D1" s="65"/>
      <c r="E1" s="65"/>
    </row>
    <row r="3" spans="1:14" ht="46.5" customHeight="1">
      <c r="A3" s="48" t="s">
        <v>3915</v>
      </c>
      <c r="B3" s="48" t="s">
        <v>8067</v>
      </c>
      <c r="C3" s="48" t="s">
        <v>8068</v>
      </c>
      <c r="D3" s="48" t="s">
        <v>8069</v>
      </c>
      <c r="E3" s="14"/>
      <c r="F3" s="49" t="s">
        <v>8071</v>
      </c>
      <c r="G3" s="50" t="s">
        <v>3803</v>
      </c>
      <c r="H3" s="48" t="s">
        <v>3804</v>
      </c>
      <c r="I3" s="49" t="s">
        <v>8074</v>
      </c>
      <c r="J3" s="51" t="s">
        <v>1098</v>
      </c>
      <c r="K3" s="48" t="s">
        <v>3319</v>
      </c>
      <c r="L3" s="51" t="s">
        <v>1183</v>
      </c>
      <c r="M3" s="52" t="s">
        <v>1184</v>
      </c>
    </row>
    <row r="4" spans="1:14" ht="47.25">
      <c r="A4" s="14">
        <v>1</v>
      </c>
      <c r="B4" s="53" t="s">
        <v>1948</v>
      </c>
      <c r="C4" s="14" t="s">
        <v>10533</v>
      </c>
      <c r="D4" s="14" t="s">
        <v>1187</v>
      </c>
      <c r="E4" s="14" t="s">
        <v>8163</v>
      </c>
      <c r="F4" s="15">
        <v>5031</v>
      </c>
      <c r="G4" s="15">
        <v>108</v>
      </c>
      <c r="H4" s="14" t="s">
        <v>8076</v>
      </c>
      <c r="I4" s="15">
        <v>11700</v>
      </c>
      <c r="J4" s="14" t="s">
        <v>1188</v>
      </c>
      <c r="K4" s="36" t="s">
        <v>1949</v>
      </c>
      <c r="L4" s="14" t="s">
        <v>1552</v>
      </c>
      <c r="M4" s="14"/>
      <c r="N4" s="42"/>
    </row>
    <row r="5" spans="1:14" ht="78.75">
      <c r="A5" s="14">
        <f>A4+1</f>
        <v>2</v>
      </c>
      <c r="B5" s="53" t="s">
        <v>1950</v>
      </c>
      <c r="C5" s="14" t="s">
        <v>10533</v>
      </c>
      <c r="D5" s="14" t="s">
        <v>1187</v>
      </c>
      <c r="E5" s="14" t="s">
        <v>8163</v>
      </c>
      <c r="F5" s="15">
        <v>5031</v>
      </c>
      <c r="G5" s="15">
        <v>36</v>
      </c>
      <c r="H5" s="14" t="s">
        <v>8076</v>
      </c>
      <c r="I5" s="15">
        <v>4600</v>
      </c>
      <c r="J5" s="14" t="s">
        <v>1188</v>
      </c>
      <c r="K5" s="36" t="s">
        <v>1949</v>
      </c>
      <c r="L5" s="14" t="s">
        <v>1552</v>
      </c>
      <c r="M5" s="14"/>
      <c r="N5" s="42"/>
    </row>
    <row r="6" spans="1:14" ht="47.25">
      <c r="A6" s="14">
        <f t="shared" ref="A6:A69" si="0">A5+1</f>
        <v>3</v>
      </c>
      <c r="B6" s="53" t="s">
        <v>1951</v>
      </c>
      <c r="C6" s="14" t="s">
        <v>10533</v>
      </c>
      <c r="D6" s="14" t="s">
        <v>1187</v>
      </c>
      <c r="E6" s="14" t="s">
        <v>8163</v>
      </c>
      <c r="F6" s="15">
        <v>30031</v>
      </c>
      <c r="G6" s="15">
        <v>44</v>
      </c>
      <c r="H6" s="14" t="s">
        <v>8076</v>
      </c>
      <c r="I6" s="15">
        <v>5100</v>
      </c>
      <c r="J6" s="14" t="s">
        <v>1188</v>
      </c>
      <c r="K6" s="36" t="s">
        <v>1949</v>
      </c>
      <c r="L6" s="14" t="s">
        <v>1552</v>
      </c>
      <c r="M6" s="14"/>
    </row>
    <row r="7" spans="1:14" ht="63">
      <c r="A7" s="14">
        <f t="shared" si="0"/>
        <v>4</v>
      </c>
      <c r="B7" s="53" t="s">
        <v>2757</v>
      </c>
      <c r="C7" s="14" t="s">
        <v>2758</v>
      </c>
      <c r="D7" s="14" t="s">
        <v>1162</v>
      </c>
      <c r="E7" s="14"/>
      <c r="F7" s="15">
        <v>300</v>
      </c>
      <c r="G7" s="15">
        <v>208</v>
      </c>
      <c r="H7" s="14" t="s">
        <v>8087</v>
      </c>
      <c r="I7" s="15">
        <v>0</v>
      </c>
      <c r="J7" s="14" t="s">
        <v>7909</v>
      </c>
      <c r="K7" s="36" t="s">
        <v>1949</v>
      </c>
      <c r="L7" s="14" t="s">
        <v>11729</v>
      </c>
      <c r="M7" s="14"/>
      <c r="N7" s="56"/>
    </row>
    <row r="8" spans="1:14" ht="31.5">
      <c r="A8" s="14">
        <f t="shared" si="0"/>
        <v>5</v>
      </c>
      <c r="B8" s="53" t="s">
        <v>563</v>
      </c>
      <c r="C8" s="14" t="s">
        <v>564</v>
      </c>
      <c r="D8" s="14" t="s">
        <v>1421</v>
      </c>
      <c r="E8" s="14"/>
      <c r="F8" s="15">
        <v>500</v>
      </c>
      <c r="G8" s="15">
        <v>436</v>
      </c>
      <c r="H8" s="14" t="s">
        <v>8087</v>
      </c>
      <c r="I8" s="15">
        <v>97000</v>
      </c>
      <c r="J8" s="14" t="s">
        <v>1193</v>
      </c>
      <c r="K8" s="36" t="s">
        <v>1949</v>
      </c>
      <c r="L8" s="14" t="s">
        <v>11729</v>
      </c>
      <c r="M8" s="14"/>
      <c r="N8" s="56"/>
    </row>
    <row r="9" spans="1:14" ht="31.5">
      <c r="A9" s="14">
        <f t="shared" si="0"/>
        <v>6</v>
      </c>
      <c r="B9" s="53" t="s">
        <v>1639</v>
      </c>
      <c r="C9" s="14" t="s">
        <v>7234</v>
      </c>
      <c r="D9" s="14" t="s">
        <v>9193</v>
      </c>
      <c r="E9" s="14"/>
      <c r="F9" s="15">
        <v>1000</v>
      </c>
      <c r="G9" s="15">
        <v>676</v>
      </c>
      <c r="H9" s="14" t="s">
        <v>2161</v>
      </c>
      <c r="I9" s="15">
        <v>0</v>
      </c>
      <c r="J9" s="14" t="s">
        <v>60</v>
      </c>
      <c r="K9" s="36" t="s">
        <v>1949</v>
      </c>
      <c r="L9" s="14" t="s">
        <v>3437</v>
      </c>
      <c r="M9" s="14" t="s">
        <v>547</v>
      </c>
      <c r="N9" s="42"/>
    </row>
    <row r="10" spans="1:14" ht="63">
      <c r="A10" s="14">
        <f t="shared" si="0"/>
        <v>7</v>
      </c>
      <c r="B10" s="53" t="s">
        <v>1510</v>
      </c>
      <c r="C10" s="14" t="s">
        <v>1511</v>
      </c>
      <c r="D10" s="14" t="s">
        <v>1187</v>
      </c>
      <c r="E10" s="14" t="s">
        <v>8163</v>
      </c>
      <c r="F10" s="58">
        <v>2031</v>
      </c>
      <c r="G10" s="15">
        <v>372</v>
      </c>
      <c r="H10" s="14" t="s">
        <v>8087</v>
      </c>
      <c r="I10" s="15">
        <v>60000</v>
      </c>
      <c r="J10" s="14" t="s">
        <v>1188</v>
      </c>
      <c r="K10" s="36" t="s">
        <v>1949</v>
      </c>
      <c r="L10" s="14" t="s">
        <v>2255</v>
      </c>
      <c r="M10" s="14"/>
      <c r="N10" s="42"/>
    </row>
    <row r="11" spans="1:14" ht="47.25">
      <c r="A11" s="14">
        <f t="shared" si="0"/>
        <v>8</v>
      </c>
      <c r="B11" s="53" t="s">
        <v>5173</v>
      </c>
      <c r="C11" s="14" t="s">
        <v>5174</v>
      </c>
      <c r="D11" s="14" t="s">
        <v>1187</v>
      </c>
      <c r="E11" s="14" t="s">
        <v>8163</v>
      </c>
      <c r="F11" s="58">
        <v>2031</v>
      </c>
      <c r="G11" s="15">
        <v>376</v>
      </c>
      <c r="H11" s="14" t="s">
        <v>8087</v>
      </c>
      <c r="I11" s="15">
        <v>61000</v>
      </c>
      <c r="J11" s="14" t="s">
        <v>7909</v>
      </c>
      <c r="K11" s="36" t="s">
        <v>1949</v>
      </c>
      <c r="L11" s="14" t="s">
        <v>1552</v>
      </c>
      <c r="M11" s="14"/>
      <c r="N11" s="56"/>
    </row>
    <row r="12" spans="1:14" ht="31.5">
      <c r="A12" s="14">
        <f t="shared" si="0"/>
        <v>9</v>
      </c>
      <c r="B12" s="53" t="s">
        <v>5175</v>
      </c>
      <c r="C12" s="14" t="s">
        <v>8980</v>
      </c>
      <c r="D12" s="14" t="s">
        <v>1187</v>
      </c>
      <c r="E12" s="14"/>
      <c r="F12" s="58">
        <v>690</v>
      </c>
      <c r="G12" s="58">
        <v>472</v>
      </c>
      <c r="H12" s="14" t="s">
        <v>8087</v>
      </c>
      <c r="I12" s="15">
        <v>75000</v>
      </c>
      <c r="J12" s="14" t="s">
        <v>1188</v>
      </c>
      <c r="K12" s="36" t="s">
        <v>1949</v>
      </c>
      <c r="L12" s="14" t="s">
        <v>2255</v>
      </c>
      <c r="M12" s="14"/>
    </row>
    <row r="13" spans="1:14" ht="31.5">
      <c r="A13" s="14">
        <f t="shared" si="0"/>
        <v>10</v>
      </c>
      <c r="B13" s="53" t="s">
        <v>5176</v>
      </c>
      <c r="C13" s="14" t="s">
        <v>11397</v>
      </c>
      <c r="D13" s="14" t="s">
        <v>1187</v>
      </c>
      <c r="E13" s="14" t="s">
        <v>8163</v>
      </c>
      <c r="F13" s="58">
        <v>2031</v>
      </c>
      <c r="G13" s="15">
        <v>340</v>
      </c>
      <c r="H13" s="14" t="s">
        <v>8087</v>
      </c>
      <c r="I13" s="15">
        <v>56000</v>
      </c>
      <c r="J13" s="14" t="s">
        <v>1188</v>
      </c>
      <c r="K13" s="36" t="s">
        <v>1949</v>
      </c>
      <c r="L13" s="14" t="s">
        <v>1552</v>
      </c>
      <c r="M13" s="14"/>
    </row>
    <row r="14" spans="1:14" ht="31.5">
      <c r="A14" s="14">
        <f t="shared" si="0"/>
        <v>11</v>
      </c>
      <c r="B14" s="53" t="s">
        <v>5177</v>
      </c>
      <c r="C14" s="14" t="s">
        <v>5178</v>
      </c>
      <c r="D14" s="14" t="s">
        <v>9193</v>
      </c>
      <c r="E14" s="14"/>
      <c r="F14" s="58">
        <v>1000</v>
      </c>
      <c r="G14" s="15">
        <v>392</v>
      </c>
      <c r="H14" s="14" t="s">
        <v>8087</v>
      </c>
      <c r="I14" s="15">
        <v>0</v>
      </c>
      <c r="J14" s="14" t="s">
        <v>70</v>
      </c>
      <c r="K14" s="36" t="s">
        <v>1949</v>
      </c>
      <c r="L14" s="14" t="s">
        <v>1552</v>
      </c>
      <c r="M14" s="14"/>
    </row>
    <row r="15" spans="1:14">
      <c r="A15" s="14">
        <f t="shared" si="0"/>
        <v>12</v>
      </c>
      <c r="B15" s="53" t="s">
        <v>10511</v>
      </c>
      <c r="C15" s="14" t="s">
        <v>2744</v>
      </c>
      <c r="D15" s="14" t="s">
        <v>1187</v>
      </c>
      <c r="E15" s="14" t="s">
        <v>8163</v>
      </c>
      <c r="F15" s="15">
        <v>1031</v>
      </c>
      <c r="G15" s="15">
        <v>80</v>
      </c>
      <c r="H15" s="14" t="s">
        <v>8076</v>
      </c>
      <c r="I15" s="15">
        <v>13000</v>
      </c>
      <c r="J15" s="14" t="s">
        <v>4935</v>
      </c>
      <c r="K15" s="36" t="s">
        <v>1949</v>
      </c>
      <c r="L15" s="14" t="s">
        <v>2255</v>
      </c>
      <c r="M15" s="14"/>
    </row>
    <row r="16" spans="1:14" ht="63">
      <c r="A16" s="14">
        <f t="shared" si="0"/>
        <v>13</v>
      </c>
      <c r="B16" s="53" t="s">
        <v>5184</v>
      </c>
      <c r="C16" s="14" t="s">
        <v>2142</v>
      </c>
      <c r="D16" s="14" t="s">
        <v>1187</v>
      </c>
      <c r="E16" s="14"/>
      <c r="F16" s="15">
        <v>500</v>
      </c>
      <c r="G16" s="15">
        <v>156</v>
      </c>
      <c r="H16" s="14" t="s">
        <v>8087</v>
      </c>
      <c r="I16" s="15">
        <v>29000</v>
      </c>
      <c r="J16" s="14" t="s">
        <v>7909</v>
      </c>
      <c r="K16" s="36" t="s">
        <v>1949</v>
      </c>
      <c r="L16" s="14" t="s">
        <v>2255</v>
      </c>
      <c r="M16" s="14"/>
    </row>
    <row r="17" spans="1:14" ht="63">
      <c r="A17" s="14">
        <f t="shared" si="0"/>
        <v>14</v>
      </c>
      <c r="B17" s="53" t="s">
        <v>2144</v>
      </c>
      <c r="C17" s="14" t="s">
        <v>10218</v>
      </c>
      <c r="D17" s="14" t="s">
        <v>1187</v>
      </c>
      <c r="E17" s="14" t="s">
        <v>8163</v>
      </c>
      <c r="F17" s="15">
        <v>10031</v>
      </c>
      <c r="G17" s="15">
        <v>492</v>
      </c>
      <c r="H17" s="14" t="s">
        <v>8087</v>
      </c>
      <c r="I17" s="15">
        <v>36000</v>
      </c>
      <c r="J17" s="14" t="s">
        <v>1188</v>
      </c>
      <c r="K17" s="36" t="s">
        <v>1949</v>
      </c>
      <c r="L17" s="14" t="s">
        <v>8949</v>
      </c>
      <c r="M17" s="14"/>
      <c r="N17" s="42"/>
    </row>
    <row r="18" spans="1:14">
      <c r="A18" s="14">
        <f t="shared" si="0"/>
        <v>15</v>
      </c>
      <c r="B18" s="53" t="s">
        <v>10564</v>
      </c>
      <c r="C18" s="14" t="s">
        <v>12098</v>
      </c>
      <c r="D18" s="14" t="s">
        <v>1187</v>
      </c>
      <c r="E18" s="14" t="s">
        <v>8163</v>
      </c>
      <c r="F18" s="15">
        <v>2031</v>
      </c>
      <c r="G18" s="15">
        <v>132</v>
      </c>
      <c r="H18" s="14" t="s">
        <v>8076</v>
      </c>
      <c r="I18" s="15">
        <v>21000</v>
      </c>
      <c r="J18" s="14" t="s">
        <v>70</v>
      </c>
      <c r="K18" s="36" t="s">
        <v>1949</v>
      </c>
      <c r="L18" s="14" t="s">
        <v>2145</v>
      </c>
      <c r="M18" s="14"/>
      <c r="N18" s="56"/>
    </row>
    <row r="19" spans="1:14" ht="47.25">
      <c r="A19" s="14">
        <f t="shared" si="0"/>
        <v>16</v>
      </c>
      <c r="B19" s="53" t="s">
        <v>2146</v>
      </c>
      <c r="C19" s="14" t="s">
        <v>2147</v>
      </c>
      <c r="D19" s="14" t="s">
        <v>1187</v>
      </c>
      <c r="E19" s="14" t="s">
        <v>8163</v>
      </c>
      <c r="F19" s="15">
        <v>2031</v>
      </c>
      <c r="G19" s="15">
        <v>260</v>
      </c>
      <c r="H19" s="14" t="s">
        <v>8087</v>
      </c>
      <c r="I19" s="15">
        <v>30000</v>
      </c>
      <c r="J19" s="14" t="s">
        <v>7909</v>
      </c>
      <c r="K19" s="36" t="s">
        <v>1949</v>
      </c>
      <c r="L19" s="14" t="s">
        <v>2145</v>
      </c>
      <c r="M19" s="14"/>
    </row>
    <row r="20" spans="1:14" ht="47.25">
      <c r="A20" s="14">
        <f t="shared" si="0"/>
        <v>17</v>
      </c>
      <c r="B20" s="53" t="s">
        <v>2148</v>
      </c>
      <c r="C20" s="14" t="s">
        <v>11997</v>
      </c>
      <c r="D20" s="14" t="s">
        <v>1187</v>
      </c>
      <c r="E20" s="14" t="s">
        <v>8163</v>
      </c>
      <c r="F20" s="15">
        <v>2031</v>
      </c>
      <c r="G20" s="15">
        <v>200</v>
      </c>
      <c r="H20" s="14" t="s">
        <v>8087</v>
      </c>
      <c r="I20" s="15">
        <v>39000</v>
      </c>
      <c r="J20" s="14" t="s">
        <v>7909</v>
      </c>
      <c r="K20" s="36" t="s">
        <v>1949</v>
      </c>
      <c r="L20" s="14" t="s">
        <v>2145</v>
      </c>
      <c r="M20" s="14"/>
      <c r="N20" s="42"/>
    </row>
    <row r="21" spans="1:14" ht="47.25">
      <c r="A21" s="14">
        <f t="shared" si="0"/>
        <v>18</v>
      </c>
      <c r="B21" s="53" t="s">
        <v>2149</v>
      </c>
      <c r="C21" s="14" t="s">
        <v>2150</v>
      </c>
      <c r="D21" s="14" t="s">
        <v>1187</v>
      </c>
      <c r="E21" s="14" t="s">
        <v>8163</v>
      </c>
      <c r="F21" s="15">
        <v>2031</v>
      </c>
      <c r="G21" s="15">
        <v>200</v>
      </c>
      <c r="H21" s="15" t="s">
        <v>8076</v>
      </c>
      <c r="I21" s="15">
        <v>25000</v>
      </c>
      <c r="J21" s="14" t="s">
        <v>70</v>
      </c>
      <c r="K21" s="36" t="s">
        <v>1949</v>
      </c>
      <c r="L21" s="14" t="s">
        <v>8949</v>
      </c>
      <c r="M21" s="14"/>
    </row>
    <row r="22" spans="1:14" ht="63">
      <c r="A22" s="14">
        <f t="shared" si="0"/>
        <v>19</v>
      </c>
      <c r="B22" s="53" t="s">
        <v>2151</v>
      </c>
      <c r="C22" s="14" t="s">
        <v>2152</v>
      </c>
      <c r="D22" s="14" t="s">
        <v>1187</v>
      </c>
      <c r="E22" s="14" t="s">
        <v>8163</v>
      </c>
      <c r="F22" s="15">
        <v>2031</v>
      </c>
      <c r="G22" s="15">
        <v>252</v>
      </c>
      <c r="H22" s="14" t="s">
        <v>8076</v>
      </c>
      <c r="I22" s="15">
        <v>36000</v>
      </c>
      <c r="J22" s="14" t="s">
        <v>1188</v>
      </c>
      <c r="K22" s="36" t="s">
        <v>1949</v>
      </c>
      <c r="L22" s="14" t="s">
        <v>8949</v>
      </c>
      <c r="M22" s="14"/>
    </row>
    <row r="23" spans="1:14" ht="63">
      <c r="A23" s="14">
        <f t="shared" si="0"/>
        <v>20</v>
      </c>
      <c r="B23" s="53" t="s">
        <v>2153</v>
      </c>
      <c r="C23" s="14" t="s">
        <v>2154</v>
      </c>
      <c r="D23" s="14" t="s">
        <v>1187</v>
      </c>
      <c r="E23" s="14" t="s">
        <v>8163</v>
      </c>
      <c r="F23" s="15">
        <v>2031</v>
      </c>
      <c r="G23" s="15">
        <v>200</v>
      </c>
      <c r="H23" s="14" t="s">
        <v>5624</v>
      </c>
      <c r="I23" s="15">
        <v>29000</v>
      </c>
      <c r="J23" s="14" t="s">
        <v>7909</v>
      </c>
      <c r="K23" s="44" t="s">
        <v>1949</v>
      </c>
      <c r="L23" s="14" t="s">
        <v>8949</v>
      </c>
      <c r="M23" s="14"/>
    </row>
    <row r="24" spans="1:14">
      <c r="A24" s="14">
        <f t="shared" si="0"/>
        <v>21</v>
      </c>
      <c r="B24" s="53" t="s">
        <v>2155</v>
      </c>
      <c r="C24" s="14" t="s">
        <v>2744</v>
      </c>
      <c r="D24" s="14" t="s">
        <v>1187</v>
      </c>
      <c r="E24" s="14" t="s">
        <v>8163</v>
      </c>
      <c r="F24" s="15">
        <v>531</v>
      </c>
      <c r="G24" s="15">
        <v>96</v>
      </c>
      <c r="H24" s="14" t="s">
        <v>8076</v>
      </c>
      <c r="I24" s="15">
        <v>15000</v>
      </c>
      <c r="J24" s="14" t="s">
        <v>4935</v>
      </c>
      <c r="K24" s="36" t="s">
        <v>1949</v>
      </c>
      <c r="L24" s="14" t="s">
        <v>2255</v>
      </c>
      <c r="M24" s="14"/>
      <c r="N24" s="42"/>
    </row>
    <row r="25" spans="1:14">
      <c r="A25" s="14">
        <f t="shared" si="0"/>
        <v>22</v>
      </c>
      <c r="B25" s="53" t="s">
        <v>1408</v>
      </c>
      <c r="C25" s="14" t="s">
        <v>1409</v>
      </c>
      <c r="D25" s="14" t="s">
        <v>1187</v>
      </c>
      <c r="E25" s="14"/>
      <c r="F25" s="15">
        <v>800</v>
      </c>
      <c r="G25" s="15">
        <v>332</v>
      </c>
      <c r="H25" s="14" t="s">
        <v>8087</v>
      </c>
      <c r="I25" s="15">
        <v>55000</v>
      </c>
      <c r="J25" s="14" t="s">
        <v>60</v>
      </c>
      <c r="K25" s="36" t="s">
        <v>1949</v>
      </c>
      <c r="L25" s="14" t="s">
        <v>2255</v>
      </c>
      <c r="M25" s="14"/>
      <c r="N25" s="42"/>
    </row>
    <row r="26" spans="1:14" ht="31.5">
      <c r="A26" s="14">
        <f t="shared" si="0"/>
        <v>23</v>
      </c>
      <c r="B26" s="53" t="s">
        <v>1413</v>
      </c>
      <c r="C26" s="14" t="s">
        <v>5212</v>
      </c>
      <c r="D26" s="14" t="s">
        <v>1187</v>
      </c>
      <c r="E26" s="14" t="s">
        <v>8163</v>
      </c>
      <c r="F26" s="15">
        <v>500</v>
      </c>
      <c r="G26" s="15">
        <v>552</v>
      </c>
      <c r="H26" s="14" t="s">
        <v>8087</v>
      </c>
      <c r="I26" s="15">
        <v>86000</v>
      </c>
      <c r="J26" s="14" t="s">
        <v>1193</v>
      </c>
      <c r="K26" s="36" t="s">
        <v>1949</v>
      </c>
      <c r="L26" s="14" t="s">
        <v>1552</v>
      </c>
      <c r="M26" s="14"/>
      <c r="N26" s="42"/>
    </row>
    <row r="27" spans="1:14" ht="31.5">
      <c r="A27" s="14">
        <f t="shared" si="0"/>
        <v>24</v>
      </c>
      <c r="B27" s="53" t="s">
        <v>1414</v>
      </c>
      <c r="C27" s="14" t="s">
        <v>10123</v>
      </c>
      <c r="D27" s="14" t="s">
        <v>9193</v>
      </c>
      <c r="E27" s="14"/>
      <c r="F27" s="15">
        <v>1000</v>
      </c>
      <c r="G27" s="15">
        <v>240</v>
      </c>
      <c r="H27" s="14" t="s">
        <v>2161</v>
      </c>
      <c r="I27" s="15">
        <v>0</v>
      </c>
      <c r="J27" s="14" t="s">
        <v>1188</v>
      </c>
      <c r="K27" s="36" t="s">
        <v>1949</v>
      </c>
      <c r="L27" s="14" t="s">
        <v>1552</v>
      </c>
      <c r="M27" s="14"/>
      <c r="N27" s="42"/>
    </row>
    <row r="28" spans="1:14" ht="47.25">
      <c r="A28" s="14">
        <f t="shared" si="0"/>
        <v>25</v>
      </c>
      <c r="B28" s="53" t="s">
        <v>1415</v>
      </c>
      <c r="C28" s="14" t="s">
        <v>1416</v>
      </c>
      <c r="D28" s="14" t="s">
        <v>9193</v>
      </c>
      <c r="E28" s="14"/>
      <c r="F28" s="15">
        <v>500</v>
      </c>
      <c r="G28" s="15">
        <v>344</v>
      </c>
      <c r="H28" s="14" t="s">
        <v>2161</v>
      </c>
      <c r="I28" s="15">
        <v>0</v>
      </c>
      <c r="J28" s="14" t="s">
        <v>70</v>
      </c>
      <c r="K28" s="36" t="s">
        <v>1949</v>
      </c>
      <c r="L28" s="14" t="s">
        <v>2145</v>
      </c>
      <c r="M28" s="14" t="s">
        <v>1417</v>
      </c>
    </row>
    <row r="29" spans="1:14" ht="31.5">
      <c r="A29" s="14">
        <f t="shared" si="0"/>
        <v>26</v>
      </c>
      <c r="B29" s="53" t="s">
        <v>1512</v>
      </c>
      <c r="C29" s="14" t="s">
        <v>11192</v>
      </c>
      <c r="D29" s="14" t="s">
        <v>1187</v>
      </c>
      <c r="E29" s="14" t="s">
        <v>8163</v>
      </c>
      <c r="F29" s="15">
        <v>5031</v>
      </c>
      <c r="G29" s="15">
        <v>72</v>
      </c>
      <c r="H29" s="14" t="s">
        <v>3449</v>
      </c>
      <c r="I29" s="15">
        <v>7000</v>
      </c>
      <c r="J29" s="14" t="s">
        <v>4978</v>
      </c>
      <c r="K29" s="36" t="s">
        <v>1949</v>
      </c>
      <c r="L29" s="14" t="s">
        <v>1552</v>
      </c>
      <c r="M29" s="14"/>
      <c r="N29" s="42"/>
    </row>
    <row r="30" spans="1:14" ht="84.75" customHeight="1">
      <c r="A30" s="14">
        <f t="shared" si="0"/>
        <v>27</v>
      </c>
      <c r="B30" s="53" t="s">
        <v>5312</v>
      </c>
      <c r="C30" s="14" t="s">
        <v>2744</v>
      </c>
      <c r="D30" s="14" t="s">
        <v>1187</v>
      </c>
      <c r="E30" s="14"/>
      <c r="F30" s="15">
        <v>800</v>
      </c>
      <c r="G30" s="15">
        <v>204</v>
      </c>
      <c r="H30" s="14" t="s">
        <v>8076</v>
      </c>
      <c r="I30" s="15">
        <v>28000</v>
      </c>
      <c r="J30" s="14" t="s">
        <v>4935</v>
      </c>
      <c r="K30" s="36" t="s">
        <v>1949</v>
      </c>
      <c r="L30" s="14" t="s">
        <v>2255</v>
      </c>
      <c r="M30" s="14"/>
    </row>
    <row r="31" spans="1:14" ht="47.25">
      <c r="A31" s="14">
        <f t="shared" si="0"/>
        <v>28</v>
      </c>
      <c r="B31" s="53" t="s">
        <v>5313</v>
      </c>
      <c r="C31" s="14" t="s">
        <v>5314</v>
      </c>
      <c r="D31" s="14" t="s">
        <v>1421</v>
      </c>
      <c r="E31" s="14"/>
      <c r="F31" s="15">
        <v>5000</v>
      </c>
      <c r="G31" s="15">
        <v>204</v>
      </c>
      <c r="H31" s="14" t="s">
        <v>8087</v>
      </c>
      <c r="I31" s="15">
        <v>0</v>
      </c>
      <c r="J31" s="14" t="s">
        <v>12918</v>
      </c>
      <c r="K31" s="36" t="s">
        <v>1949</v>
      </c>
      <c r="L31" s="14" t="s">
        <v>5315</v>
      </c>
      <c r="M31" s="14"/>
      <c r="N31" s="42"/>
    </row>
    <row r="32" spans="1:14" ht="31.5">
      <c r="A32" s="14">
        <f t="shared" si="0"/>
        <v>29</v>
      </c>
      <c r="B32" s="53" t="s">
        <v>5319</v>
      </c>
      <c r="C32" s="14" t="s">
        <v>8647</v>
      </c>
      <c r="D32" s="14" t="s">
        <v>1187</v>
      </c>
      <c r="E32" s="14"/>
      <c r="F32" s="15">
        <v>470</v>
      </c>
      <c r="G32" s="15">
        <v>304</v>
      </c>
      <c r="H32" s="14" t="s">
        <v>5624</v>
      </c>
      <c r="I32" s="15">
        <v>51000</v>
      </c>
      <c r="J32" s="14" t="s">
        <v>4978</v>
      </c>
      <c r="K32" s="36" t="s">
        <v>1949</v>
      </c>
      <c r="L32" s="14" t="s">
        <v>2255</v>
      </c>
      <c r="M32" s="14"/>
      <c r="N32" s="57"/>
    </row>
    <row r="33" spans="1:13" ht="31.5">
      <c r="A33" s="14">
        <f t="shared" si="0"/>
        <v>30</v>
      </c>
      <c r="B33" s="53" t="s">
        <v>9032</v>
      </c>
      <c r="C33" s="14" t="s">
        <v>5320</v>
      </c>
      <c r="D33" s="14" t="s">
        <v>1187</v>
      </c>
      <c r="E33" s="14" t="s">
        <v>8163</v>
      </c>
      <c r="F33" s="15">
        <v>2531</v>
      </c>
      <c r="G33" s="15">
        <v>312</v>
      </c>
      <c r="H33" s="14" t="s">
        <v>8076</v>
      </c>
      <c r="I33" s="15">
        <v>43000</v>
      </c>
      <c r="J33" s="14" t="s">
        <v>1188</v>
      </c>
      <c r="K33" s="36" t="s">
        <v>1949</v>
      </c>
      <c r="L33" s="14" t="s">
        <v>5129</v>
      </c>
      <c r="M33" s="14" t="s">
        <v>5321</v>
      </c>
    </row>
    <row r="34" spans="1:13" ht="31.5">
      <c r="A34" s="14">
        <f t="shared" si="0"/>
        <v>31</v>
      </c>
      <c r="B34" s="53" t="s">
        <v>6241</v>
      </c>
      <c r="C34" s="14" t="s">
        <v>5320</v>
      </c>
      <c r="D34" s="14" t="s">
        <v>1187</v>
      </c>
      <c r="E34" s="14" t="s">
        <v>8163</v>
      </c>
      <c r="F34" s="15">
        <v>7031</v>
      </c>
      <c r="G34" s="15">
        <v>224</v>
      </c>
      <c r="H34" s="14" t="s">
        <v>8076</v>
      </c>
      <c r="I34" s="15">
        <v>27000</v>
      </c>
      <c r="J34" s="14" t="s">
        <v>1188</v>
      </c>
      <c r="K34" s="36" t="s">
        <v>1949</v>
      </c>
      <c r="L34" s="14" t="s">
        <v>5129</v>
      </c>
      <c r="M34" s="14" t="s">
        <v>5321</v>
      </c>
    </row>
    <row r="35" spans="1:13" ht="31.5">
      <c r="A35" s="14">
        <f t="shared" si="0"/>
        <v>32</v>
      </c>
      <c r="B35" s="53" t="s">
        <v>5322</v>
      </c>
      <c r="C35" s="14" t="s">
        <v>5320</v>
      </c>
      <c r="D35" s="14" t="s">
        <v>1187</v>
      </c>
      <c r="E35" s="14" t="s">
        <v>8163</v>
      </c>
      <c r="F35" s="15">
        <v>5031</v>
      </c>
      <c r="G35" s="15">
        <v>220</v>
      </c>
      <c r="H35" s="14" t="s">
        <v>8076</v>
      </c>
      <c r="I35" s="15">
        <v>27000</v>
      </c>
      <c r="J35" s="14" t="s">
        <v>1188</v>
      </c>
      <c r="K35" s="36" t="s">
        <v>1949</v>
      </c>
      <c r="L35" s="14" t="s">
        <v>5129</v>
      </c>
      <c r="M35" s="14" t="s">
        <v>5321</v>
      </c>
    </row>
    <row r="36" spans="1:13">
      <c r="A36" s="14">
        <f t="shared" si="0"/>
        <v>33</v>
      </c>
      <c r="B36" s="53" t="s">
        <v>5323</v>
      </c>
      <c r="C36" s="14" t="s">
        <v>10646</v>
      </c>
      <c r="D36" s="14" t="s">
        <v>1187</v>
      </c>
      <c r="E36" s="14"/>
      <c r="F36" s="15">
        <v>550</v>
      </c>
      <c r="G36" s="15">
        <v>176</v>
      </c>
      <c r="H36" s="14" t="s">
        <v>8087</v>
      </c>
      <c r="I36" s="15">
        <v>32000</v>
      </c>
      <c r="J36" s="14" t="s">
        <v>4978</v>
      </c>
      <c r="K36" s="44" t="s">
        <v>1949</v>
      </c>
      <c r="L36" s="14" t="s">
        <v>2255</v>
      </c>
      <c r="M36" s="14"/>
    </row>
    <row r="37" spans="1:13" ht="31.5">
      <c r="A37" s="14">
        <f t="shared" si="0"/>
        <v>34</v>
      </c>
      <c r="B37" s="53" t="s">
        <v>5324</v>
      </c>
      <c r="C37" s="14" t="s">
        <v>5325</v>
      </c>
      <c r="D37" s="14" t="s">
        <v>1187</v>
      </c>
      <c r="E37" s="14"/>
      <c r="F37" s="15">
        <v>1220</v>
      </c>
      <c r="G37" s="15">
        <v>440</v>
      </c>
      <c r="H37" s="14" t="s">
        <v>8087</v>
      </c>
      <c r="I37" s="15">
        <v>70000</v>
      </c>
      <c r="J37" s="14" t="s">
        <v>4978</v>
      </c>
      <c r="K37" s="36" t="s">
        <v>1949</v>
      </c>
      <c r="L37" s="14" t="s">
        <v>2255</v>
      </c>
      <c r="M37" s="14"/>
    </row>
    <row r="38" spans="1:13" ht="47.25">
      <c r="A38" s="14">
        <f t="shared" si="0"/>
        <v>35</v>
      </c>
      <c r="B38" s="53" t="s">
        <v>5326</v>
      </c>
      <c r="C38" s="14" t="s">
        <v>5327</v>
      </c>
      <c r="D38" s="14" t="s">
        <v>1187</v>
      </c>
      <c r="E38" s="14"/>
      <c r="F38" s="15">
        <v>2081</v>
      </c>
      <c r="G38" s="15">
        <v>364</v>
      </c>
      <c r="H38" s="14" t="s">
        <v>8087</v>
      </c>
      <c r="I38" s="15">
        <v>59000</v>
      </c>
      <c r="J38" s="14" t="s">
        <v>4978</v>
      </c>
      <c r="K38" s="44" t="s">
        <v>1949</v>
      </c>
      <c r="L38" s="14" t="s">
        <v>5328</v>
      </c>
      <c r="M38" s="14"/>
    </row>
    <row r="39" spans="1:13" ht="47.25">
      <c r="A39" s="14">
        <f t="shared" si="0"/>
        <v>36</v>
      </c>
      <c r="B39" s="53" t="s">
        <v>6990</v>
      </c>
      <c r="C39" s="14" t="s">
        <v>6991</v>
      </c>
      <c r="D39" s="14" t="s">
        <v>9193</v>
      </c>
      <c r="E39" s="14"/>
      <c r="F39" s="15">
        <v>1000</v>
      </c>
      <c r="G39" s="15">
        <v>412</v>
      </c>
      <c r="H39" s="14" t="s">
        <v>8087</v>
      </c>
      <c r="I39" s="15">
        <v>0</v>
      </c>
      <c r="J39" s="14" t="s">
        <v>4978</v>
      </c>
      <c r="K39" s="36" t="s">
        <v>1949</v>
      </c>
      <c r="L39" s="14" t="s">
        <v>1552</v>
      </c>
      <c r="M39" s="14"/>
    </row>
    <row r="40" spans="1:13" ht="31.5">
      <c r="A40" s="14">
        <f t="shared" si="0"/>
        <v>37</v>
      </c>
      <c r="B40" s="53" t="s">
        <v>6992</v>
      </c>
      <c r="C40" s="14" t="s">
        <v>6993</v>
      </c>
      <c r="D40" s="14" t="s">
        <v>1162</v>
      </c>
      <c r="E40" s="14"/>
      <c r="F40" s="15">
        <v>1000</v>
      </c>
      <c r="G40" s="15">
        <v>328</v>
      </c>
      <c r="H40" s="14" t="s">
        <v>8087</v>
      </c>
      <c r="I40" s="15">
        <v>0</v>
      </c>
      <c r="J40" s="14" t="s">
        <v>1188</v>
      </c>
      <c r="K40" s="44" t="s">
        <v>1949</v>
      </c>
      <c r="L40" s="14" t="s">
        <v>1552</v>
      </c>
      <c r="M40" s="14"/>
    </row>
    <row r="41" spans="1:13" ht="47.25">
      <c r="A41" s="14">
        <f t="shared" si="0"/>
        <v>38</v>
      </c>
      <c r="B41" s="53" t="s">
        <v>6994</v>
      </c>
      <c r="C41" s="14" t="s">
        <v>6995</v>
      </c>
      <c r="D41" s="14" t="s">
        <v>1421</v>
      </c>
      <c r="E41" s="14"/>
      <c r="F41" s="15">
        <v>1000</v>
      </c>
      <c r="G41" s="15">
        <v>1176</v>
      </c>
      <c r="H41" s="14" t="s">
        <v>1604</v>
      </c>
      <c r="I41" s="15">
        <v>600000</v>
      </c>
      <c r="J41" s="14" t="s">
        <v>740</v>
      </c>
      <c r="K41" s="36" t="s">
        <v>1949</v>
      </c>
      <c r="L41" s="14" t="s">
        <v>6996</v>
      </c>
      <c r="M41" s="14" t="s">
        <v>6997</v>
      </c>
    </row>
    <row r="42" spans="1:13" ht="31.5">
      <c r="A42" s="14">
        <f t="shared" si="0"/>
        <v>39</v>
      </c>
      <c r="B42" s="53" t="s">
        <v>6998</v>
      </c>
      <c r="C42" s="14" t="s">
        <v>2744</v>
      </c>
      <c r="D42" s="14" t="s">
        <v>1187</v>
      </c>
      <c r="E42" s="14"/>
      <c r="F42" s="15">
        <v>800</v>
      </c>
      <c r="G42" s="15">
        <v>156</v>
      </c>
      <c r="H42" s="14" t="s">
        <v>8076</v>
      </c>
      <c r="I42" s="15">
        <v>23000</v>
      </c>
      <c r="J42" s="14" t="s">
        <v>4935</v>
      </c>
      <c r="K42" s="44" t="s">
        <v>1949</v>
      </c>
      <c r="L42" s="14" t="s">
        <v>2255</v>
      </c>
      <c r="M42" s="14"/>
    </row>
    <row r="43" spans="1:13" ht="31.5">
      <c r="A43" s="14">
        <f t="shared" si="0"/>
        <v>40</v>
      </c>
      <c r="B43" s="53" t="s">
        <v>6999</v>
      </c>
      <c r="C43" s="14" t="s">
        <v>7000</v>
      </c>
      <c r="D43" s="14" t="s">
        <v>7001</v>
      </c>
      <c r="E43" s="14"/>
      <c r="F43" s="15">
        <v>1500</v>
      </c>
      <c r="G43" s="15">
        <v>228</v>
      </c>
      <c r="H43" s="14" t="s">
        <v>8087</v>
      </c>
      <c r="I43" s="15">
        <v>46000</v>
      </c>
      <c r="J43" s="14" t="s">
        <v>7909</v>
      </c>
      <c r="K43" s="36" t="s">
        <v>1949</v>
      </c>
      <c r="L43" s="14" t="s">
        <v>11729</v>
      </c>
      <c r="M43" s="14"/>
    </row>
    <row r="44" spans="1:13">
      <c r="A44" s="14">
        <f t="shared" si="0"/>
        <v>41</v>
      </c>
      <c r="B44" s="53" t="s">
        <v>7002</v>
      </c>
      <c r="C44" s="14" t="s">
        <v>7003</v>
      </c>
      <c r="D44" s="14" t="s">
        <v>1187</v>
      </c>
      <c r="E44" s="14"/>
      <c r="F44" s="15">
        <v>500</v>
      </c>
      <c r="G44" s="15">
        <v>228</v>
      </c>
      <c r="H44" s="14" t="s">
        <v>5624</v>
      </c>
      <c r="I44" s="15">
        <v>40000</v>
      </c>
      <c r="J44" s="14" t="s">
        <v>7909</v>
      </c>
      <c r="K44" s="36" t="s">
        <v>1949</v>
      </c>
      <c r="L44" s="14" t="s">
        <v>2255</v>
      </c>
      <c r="M44" s="14"/>
    </row>
    <row r="45" spans="1:13" ht="31.5">
      <c r="A45" s="14">
        <f t="shared" si="0"/>
        <v>42</v>
      </c>
      <c r="B45" s="53" t="s">
        <v>10289</v>
      </c>
      <c r="C45" s="14" t="s">
        <v>2744</v>
      </c>
      <c r="D45" s="14" t="s">
        <v>1187</v>
      </c>
      <c r="E45" s="14"/>
      <c r="F45" s="15">
        <v>550</v>
      </c>
      <c r="G45" s="15">
        <v>196</v>
      </c>
      <c r="H45" s="14" t="s">
        <v>8076</v>
      </c>
      <c r="I45" s="15">
        <v>28000</v>
      </c>
      <c r="J45" s="14" t="s">
        <v>4935</v>
      </c>
      <c r="K45" s="36" t="s">
        <v>1949</v>
      </c>
      <c r="L45" s="14" t="s">
        <v>2255</v>
      </c>
      <c r="M45" s="14"/>
    </row>
    <row r="46" spans="1:13">
      <c r="A46" s="14">
        <f t="shared" si="0"/>
        <v>43</v>
      </c>
      <c r="B46" s="53" t="s">
        <v>10290</v>
      </c>
      <c r="C46" s="14" t="s">
        <v>2744</v>
      </c>
      <c r="D46" s="14" t="s">
        <v>1187</v>
      </c>
      <c r="E46" s="14"/>
      <c r="F46" s="15">
        <v>660</v>
      </c>
      <c r="G46" s="15">
        <v>104</v>
      </c>
      <c r="H46" s="14" t="s">
        <v>8076</v>
      </c>
      <c r="I46" s="15">
        <v>18000</v>
      </c>
      <c r="J46" s="14" t="s">
        <v>4935</v>
      </c>
      <c r="K46" s="36" t="s">
        <v>1949</v>
      </c>
      <c r="L46" s="14" t="s">
        <v>2255</v>
      </c>
      <c r="M46" s="14"/>
    </row>
    <row r="47" spans="1:13">
      <c r="A47" s="14">
        <f t="shared" si="0"/>
        <v>44</v>
      </c>
      <c r="B47" s="53" t="s">
        <v>10291</v>
      </c>
      <c r="C47" s="14" t="s">
        <v>6874</v>
      </c>
      <c r="D47" s="14" t="s">
        <v>1187</v>
      </c>
      <c r="E47" s="14"/>
      <c r="F47" s="15">
        <v>1000</v>
      </c>
      <c r="G47" s="15">
        <v>112</v>
      </c>
      <c r="H47" s="14" t="s">
        <v>8076</v>
      </c>
      <c r="I47" s="15">
        <v>18000</v>
      </c>
      <c r="J47" s="14" t="s">
        <v>4935</v>
      </c>
      <c r="K47" s="44" t="s">
        <v>1949</v>
      </c>
      <c r="L47" s="14" t="s">
        <v>2255</v>
      </c>
      <c r="M47" s="14"/>
    </row>
    <row r="48" spans="1:13" ht="47.25">
      <c r="A48" s="14">
        <f t="shared" si="0"/>
        <v>45</v>
      </c>
      <c r="B48" s="53" t="s">
        <v>10292</v>
      </c>
      <c r="C48" s="14" t="s">
        <v>2744</v>
      </c>
      <c r="D48" s="14" t="s">
        <v>1187</v>
      </c>
      <c r="E48" s="14"/>
      <c r="F48" s="15">
        <v>600</v>
      </c>
      <c r="G48" s="15">
        <v>168</v>
      </c>
      <c r="H48" s="14" t="s">
        <v>8076</v>
      </c>
      <c r="I48" s="15">
        <v>26000</v>
      </c>
      <c r="J48" s="14" t="s">
        <v>4935</v>
      </c>
      <c r="K48" s="36" t="s">
        <v>1949</v>
      </c>
      <c r="L48" s="14" t="s">
        <v>2255</v>
      </c>
      <c r="M48" s="14"/>
    </row>
    <row r="49" spans="1:13" ht="31.5">
      <c r="A49" s="14">
        <f t="shared" si="0"/>
        <v>46</v>
      </c>
      <c r="B49" s="53" t="s">
        <v>8141</v>
      </c>
      <c r="C49" s="14" t="s">
        <v>8142</v>
      </c>
      <c r="D49" s="14" t="s">
        <v>1187</v>
      </c>
      <c r="E49" s="14"/>
      <c r="F49" s="15">
        <v>500</v>
      </c>
      <c r="G49" s="15">
        <v>236</v>
      </c>
      <c r="H49" s="14" t="s">
        <v>8087</v>
      </c>
      <c r="I49" s="15">
        <v>41000</v>
      </c>
      <c r="J49" s="14" t="s">
        <v>4935</v>
      </c>
      <c r="K49" s="44" t="s">
        <v>1949</v>
      </c>
      <c r="L49" s="14" t="s">
        <v>2255</v>
      </c>
      <c r="M49" s="105"/>
    </row>
    <row r="50" spans="1:13" ht="31.5">
      <c r="A50" s="14">
        <f t="shared" si="0"/>
        <v>47</v>
      </c>
      <c r="B50" s="53" t="s">
        <v>9229</v>
      </c>
      <c r="C50" s="14" t="s">
        <v>9230</v>
      </c>
      <c r="D50" s="14" t="s">
        <v>1187</v>
      </c>
      <c r="E50" s="14"/>
      <c r="F50" s="15">
        <v>800</v>
      </c>
      <c r="G50" s="15">
        <v>280</v>
      </c>
      <c r="H50" s="14" t="s">
        <v>8087</v>
      </c>
      <c r="I50" s="15">
        <v>63000</v>
      </c>
      <c r="J50" s="14" t="s">
        <v>4642</v>
      </c>
      <c r="K50" s="36" t="s">
        <v>1949</v>
      </c>
      <c r="L50" s="14" t="s">
        <v>6094</v>
      </c>
      <c r="M50" s="14"/>
    </row>
    <row r="51" spans="1:13">
      <c r="A51" s="14">
        <f t="shared" si="0"/>
        <v>48</v>
      </c>
      <c r="B51" s="53" t="s">
        <v>9231</v>
      </c>
      <c r="C51" s="14" t="s">
        <v>9232</v>
      </c>
      <c r="D51" s="14" t="s">
        <v>1187</v>
      </c>
      <c r="E51" s="14"/>
      <c r="F51" s="15">
        <v>450</v>
      </c>
      <c r="G51" s="15">
        <v>344</v>
      </c>
      <c r="H51" s="14" t="s">
        <v>8087</v>
      </c>
      <c r="I51" s="15">
        <v>76000</v>
      </c>
      <c r="J51" s="14" t="s">
        <v>4642</v>
      </c>
      <c r="K51" s="44" t="s">
        <v>1949</v>
      </c>
      <c r="L51" s="14" t="s">
        <v>12534</v>
      </c>
      <c r="M51" s="14"/>
    </row>
    <row r="52" spans="1:13" ht="31.5">
      <c r="A52" s="14">
        <f t="shared" si="0"/>
        <v>49</v>
      </c>
      <c r="B52" s="53" t="s">
        <v>8139</v>
      </c>
      <c r="C52" s="14" t="s">
        <v>8140</v>
      </c>
      <c r="D52" s="14" t="s">
        <v>1162</v>
      </c>
      <c r="E52" s="14"/>
      <c r="F52" s="15">
        <v>330</v>
      </c>
      <c r="G52" s="15">
        <v>244</v>
      </c>
      <c r="H52" s="14" t="s">
        <v>8087</v>
      </c>
      <c r="I52" s="15">
        <v>0</v>
      </c>
      <c r="J52" s="14" t="s">
        <v>4642</v>
      </c>
      <c r="K52" s="36" t="s">
        <v>1949</v>
      </c>
      <c r="L52" s="14" t="s">
        <v>12534</v>
      </c>
      <c r="M52" s="14"/>
    </row>
    <row r="53" spans="1:13" ht="31.5">
      <c r="A53" s="14">
        <f t="shared" si="0"/>
        <v>50</v>
      </c>
      <c r="B53" s="60" t="s">
        <v>7063</v>
      </c>
      <c r="C53" s="14" t="s">
        <v>7064</v>
      </c>
      <c r="D53" s="14" t="s">
        <v>1162</v>
      </c>
      <c r="E53" s="14"/>
      <c r="F53" s="15">
        <v>500</v>
      </c>
      <c r="G53" s="15">
        <v>924</v>
      </c>
      <c r="H53" s="14" t="s">
        <v>1228</v>
      </c>
      <c r="I53" s="15">
        <v>0</v>
      </c>
      <c r="J53" s="14" t="s">
        <v>1188</v>
      </c>
      <c r="K53" s="44" t="s">
        <v>1949</v>
      </c>
      <c r="L53" s="14" t="s">
        <v>1552</v>
      </c>
      <c r="M53" s="14" t="s">
        <v>7065</v>
      </c>
    </row>
    <row r="54" spans="1:13" ht="31.5">
      <c r="A54" s="14">
        <f t="shared" si="0"/>
        <v>51</v>
      </c>
      <c r="B54" s="53" t="s">
        <v>7083</v>
      </c>
      <c r="C54" s="15" t="s">
        <v>7084</v>
      </c>
      <c r="D54" s="14" t="s">
        <v>9193</v>
      </c>
      <c r="E54" s="14"/>
      <c r="F54" s="15">
        <v>1500</v>
      </c>
      <c r="G54" s="15">
        <v>588</v>
      </c>
      <c r="H54" s="14" t="s">
        <v>2161</v>
      </c>
      <c r="I54" s="15">
        <v>0</v>
      </c>
      <c r="J54" s="14" t="s">
        <v>4642</v>
      </c>
      <c r="K54" s="44" t="s">
        <v>1949</v>
      </c>
      <c r="L54" s="14" t="s">
        <v>12534</v>
      </c>
      <c r="M54" s="14"/>
    </row>
    <row r="55" spans="1:13" ht="31.5">
      <c r="A55" s="14">
        <f t="shared" si="0"/>
        <v>52</v>
      </c>
      <c r="B55" s="53" t="s">
        <v>7087</v>
      </c>
      <c r="C55" s="14" t="s">
        <v>5320</v>
      </c>
      <c r="D55" s="14" t="s">
        <v>3436</v>
      </c>
      <c r="E55" s="14"/>
      <c r="F55" s="15">
        <v>1000</v>
      </c>
      <c r="G55" s="15">
        <v>296</v>
      </c>
      <c r="H55" s="14" t="s">
        <v>2161</v>
      </c>
      <c r="I55" s="15">
        <v>0</v>
      </c>
      <c r="J55" s="14" t="s">
        <v>1188</v>
      </c>
      <c r="K55" s="44" t="s">
        <v>1949</v>
      </c>
      <c r="L55" s="14" t="s">
        <v>7088</v>
      </c>
      <c r="M55" s="14"/>
    </row>
    <row r="56" spans="1:13" ht="15.75" customHeight="1">
      <c r="A56" s="14">
        <f t="shared" si="0"/>
        <v>53</v>
      </c>
      <c r="B56" s="59" t="s">
        <v>7089</v>
      </c>
      <c r="C56" s="14" t="s">
        <v>7090</v>
      </c>
      <c r="D56" s="14" t="s">
        <v>1162</v>
      </c>
      <c r="E56" s="14"/>
      <c r="F56" s="15">
        <v>530</v>
      </c>
      <c r="G56" s="15">
        <v>800</v>
      </c>
      <c r="H56" s="14" t="s">
        <v>3703</v>
      </c>
      <c r="I56" s="15">
        <v>0</v>
      </c>
      <c r="J56" s="14" t="s">
        <v>12918</v>
      </c>
      <c r="K56" s="44" t="s">
        <v>1949</v>
      </c>
      <c r="L56" s="14" t="s">
        <v>7067</v>
      </c>
      <c r="M56" s="14" t="s">
        <v>7091</v>
      </c>
    </row>
    <row r="57" spans="1:13" ht="31.5">
      <c r="A57" s="14">
        <f t="shared" si="0"/>
        <v>54</v>
      </c>
      <c r="B57" s="53" t="s">
        <v>7099</v>
      </c>
      <c r="C57" s="14" t="s">
        <v>7098</v>
      </c>
      <c r="D57" s="14" t="s">
        <v>1187</v>
      </c>
      <c r="E57" s="14" t="s">
        <v>8163</v>
      </c>
      <c r="F57" s="15">
        <v>5031</v>
      </c>
      <c r="G57" s="15">
        <v>72</v>
      </c>
      <c r="H57" s="14" t="s">
        <v>8076</v>
      </c>
      <c r="I57" s="15">
        <v>14000</v>
      </c>
      <c r="J57" s="14" t="s">
        <v>4935</v>
      </c>
      <c r="K57" s="44" t="s">
        <v>1949</v>
      </c>
      <c r="L57" s="14" t="s">
        <v>7096</v>
      </c>
      <c r="M57" s="14"/>
    </row>
    <row r="58" spans="1:13">
      <c r="A58" s="14">
        <f t="shared" si="0"/>
        <v>55</v>
      </c>
      <c r="B58" s="59" t="s">
        <v>11290</v>
      </c>
      <c r="C58" s="21" t="s">
        <v>2744</v>
      </c>
      <c r="D58" s="21" t="s">
        <v>1187</v>
      </c>
      <c r="E58" s="21" t="s">
        <v>8163</v>
      </c>
      <c r="F58" s="22">
        <v>1031</v>
      </c>
      <c r="G58" s="22">
        <v>96</v>
      </c>
      <c r="H58" s="21" t="s">
        <v>8076</v>
      </c>
      <c r="I58" s="15">
        <v>15000</v>
      </c>
      <c r="J58" s="14" t="s">
        <v>4935</v>
      </c>
      <c r="K58" s="44" t="s">
        <v>1949</v>
      </c>
      <c r="L58" s="14" t="s">
        <v>7100</v>
      </c>
      <c r="M58" s="14"/>
    </row>
    <row r="59" spans="1:13">
      <c r="A59" s="14">
        <f t="shared" si="0"/>
        <v>56</v>
      </c>
      <c r="B59" s="53" t="s">
        <v>8157</v>
      </c>
      <c r="C59" s="14" t="s">
        <v>2744</v>
      </c>
      <c r="D59" s="14" t="s">
        <v>1187</v>
      </c>
      <c r="E59" s="14" t="s">
        <v>8163</v>
      </c>
      <c r="F59" s="15">
        <v>1531</v>
      </c>
      <c r="G59" s="15">
        <v>44</v>
      </c>
      <c r="H59" s="14" t="s">
        <v>8076</v>
      </c>
      <c r="I59" s="15">
        <v>10000</v>
      </c>
      <c r="J59" s="14" t="s">
        <v>4935</v>
      </c>
      <c r="K59" s="44" t="s">
        <v>1949</v>
      </c>
      <c r="L59" s="14" t="s">
        <v>7100</v>
      </c>
      <c r="M59" s="14"/>
    </row>
    <row r="60" spans="1:13" ht="31.5">
      <c r="A60" s="14">
        <f t="shared" si="0"/>
        <v>57</v>
      </c>
      <c r="B60" s="53" t="s">
        <v>8158</v>
      </c>
      <c r="C60" s="14" t="s">
        <v>7104</v>
      </c>
      <c r="D60" s="14" t="s">
        <v>1187</v>
      </c>
      <c r="E60" s="14"/>
      <c r="F60" s="15">
        <v>470</v>
      </c>
      <c r="G60" s="15">
        <v>492</v>
      </c>
      <c r="H60" s="14" t="s">
        <v>8087</v>
      </c>
      <c r="I60" s="15">
        <v>82000</v>
      </c>
      <c r="J60" s="14" t="s">
        <v>7909</v>
      </c>
      <c r="K60" s="44" t="s">
        <v>1949</v>
      </c>
      <c r="L60" s="14" t="s">
        <v>2255</v>
      </c>
      <c r="M60" s="14"/>
    </row>
    <row r="61" spans="1:13" ht="31.5">
      <c r="A61" s="14">
        <f t="shared" si="0"/>
        <v>58</v>
      </c>
      <c r="B61" s="53" t="s">
        <v>7108</v>
      </c>
      <c r="C61" s="14" t="s">
        <v>7109</v>
      </c>
      <c r="D61" s="14" t="s">
        <v>1187</v>
      </c>
      <c r="E61" s="14"/>
      <c r="F61" s="15">
        <v>600</v>
      </c>
      <c r="G61" s="15">
        <v>180</v>
      </c>
      <c r="H61" s="14" t="s">
        <v>8087</v>
      </c>
      <c r="I61" s="15">
        <v>80000</v>
      </c>
      <c r="J61" s="14" t="s">
        <v>70</v>
      </c>
      <c r="K61" s="44" t="s">
        <v>1949</v>
      </c>
      <c r="L61" s="14" t="s">
        <v>7096</v>
      </c>
      <c r="M61" s="14"/>
    </row>
    <row r="62" spans="1:13" ht="47.25">
      <c r="A62" s="14">
        <f t="shared" si="0"/>
        <v>59</v>
      </c>
      <c r="B62" s="53" t="s">
        <v>7112</v>
      </c>
      <c r="C62" s="14" t="s">
        <v>7113</v>
      </c>
      <c r="D62" s="14" t="s">
        <v>1162</v>
      </c>
      <c r="E62" s="14"/>
      <c r="F62" s="15">
        <v>1000</v>
      </c>
      <c r="G62" s="15">
        <v>400</v>
      </c>
      <c r="H62" s="14" t="s">
        <v>8087</v>
      </c>
      <c r="I62" s="15">
        <v>0</v>
      </c>
      <c r="J62" s="14" t="s">
        <v>1193</v>
      </c>
      <c r="K62" s="44" t="s">
        <v>1949</v>
      </c>
      <c r="L62" s="14" t="s">
        <v>7081</v>
      </c>
      <c r="M62" s="14"/>
    </row>
    <row r="63" spans="1:13" ht="47.25">
      <c r="A63" s="14">
        <f t="shared" si="0"/>
        <v>60</v>
      </c>
      <c r="B63" s="53" t="s">
        <v>7114</v>
      </c>
      <c r="C63" s="14" t="s">
        <v>7115</v>
      </c>
      <c r="D63" s="14" t="s">
        <v>1162</v>
      </c>
      <c r="E63" s="14"/>
      <c r="F63" s="15">
        <v>450</v>
      </c>
      <c r="G63" s="15">
        <v>416</v>
      </c>
      <c r="H63" s="14" t="s">
        <v>8087</v>
      </c>
      <c r="I63" s="15">
        <v>0</v>
      </c>
      <c r="J63" s="14" t="s">
        <v>1193</v>
      </c>
      <c r="K63" s="44" t="s">
        <v>1949</v>
      </c>
      <c r="L63" s="14" t="s">
        <v>7081</v>
      </c>
      <c r="M63" s="14"/>
    </row>
    <row r="64" spans="1:13" ht="47.25">
      <c r="A64" s="14">
        <f t="shared" si="0"/>
        <v>61</v>
      </c>
      <c r="B64" s="53" t="s">
        <v>7122</v>
      </c>
      <c r="C64" s="14" t="s">
        <v>7123</v>
      </c>
      <c r="D64" s="14" t="s">
        <v>1162</v>
      </c>
      <c r="E64" s="14"/>
      <c r="F64" s="15">
        <v>1030</v>
      </c>
      <c r="G64" s="15">
        <v>276</v>
      </c>
      <c r="H64" s="14" t="s">
        <v>1228</v>
      </c>
      <c r="I64" s="15">
        <v>0</v>
      </c>
      <c r="J64" s="14" t="s">
        <v>60</v>
      </c>
      <c r="K64" s="44" t="s">
        <v>1949</v>
      </c>
      <c r="L64" s="14" t="s">
        <v>7121</v>
      </c>
      <c r="M64" s="14"/>
    </row>
    <row r="65" spans="1:13">
      <c r="A65" s="14">
        <f t="shared" si="0"/>
        <v>62</v>
      </c>
      <c r="B65" s="53" t="s">
        <v>6150</v>
      </c>
      <c r="C65" s="14" t="s">
        <v>6151</v>
      </c>
      <c r="D65" s="14" t="s">
        <v>1162</v>
      </c>
      <c r="E65" s="14"/>
      <c r="F65" s="15">
        <v>430</v>
      </c>
      <c r="G65" s="15">
        <v>236</v>
      </c>
      <c r="H65" s="14" t="s">
        <v>8087</v>
      </c>
      <c r="I65" s="15">
        <v>0</v>
      </c>
      <c r="J65" s="14" t="s">
        <v>2724</v>
      </c>
      <c r="K65" s="44" t="s">
        <v>1949</v>
      </c>
      <c r="L65" s="14" t="s">
        <v>12534</v>
      </c>
      <c r="M65" s="14"/>
    </row>
    <row r="66" spans="1:13" ht="31.5">
      <c r="A66" s="14">
        <f t="shared" si="0"/>
        <v>63</v>
      </c>
      <c r="B66" s="14" t="s">
        <v>4194</v>
      </c>
      <c r="C66" s="14" t="s">
        <v>4195</v>
      </c>
      <c r="D66" s="14" t="s">
        <v>1162</v>
      </c>
      <c r="E66" s="14"/>
      <c r="F66" s="15">
        <v>260</v>
      </c>
      <c r="G66" s="15">
        <v>172</v>
      </c>
      <c r="H66" s="14" t="s">
        <v>8087</v>
      </c>
      <c r="I66" s="15">
        <v>0</v>
      </c>
      <c r="J66" s="14" t="s">
        <v>7909</v>
      </c>
      <c r="K66" s="44" t="s">
        <v>1949</v>
      </c>
      <c r="L66" s="14" t="s">
        <v>10382</v>
      </c>
      <c r="M66" s="14"/>
    </row>
    <row r="67" spans="1:13" ht="31.5">
      <c r="A67" s="14">
        <f t="shared" si="0"/>
        <v>64</v>
      </c>
      <c r="B67" s="14" t="s">
        <v>10452</v>
      </c>
      <c r="C67" s="14" t="s">
        <v>10453</v>
      </c>
      <c r="D67" s="14" t="s">
        <v>1421</v>
      </c>
      <c r="E67" s="14"/>
      <c r="F67" s="15">
        <v>500</v>
      </c>
      <c r="G67" s="15">
        <v>642</v>
      </c>
      <c r="H67" s="14" t="s">
        <v>3703</v>
      </c>
      <c r="I67" s="15">
        <v>0</v>
      </c>
      <c r="J67" s="14" t="s">
        <v>60</v>
      </c>
      <c r="K67" s="44" t="s">
        <v>1949</v>
      </c>
      <c r="L67" s="14" t="s">
        <v>10454</v>
      </c>
      <c r="M67" s="14" t="s">
        <v>10455</v>
      </c>
    </row>
    <row r="68" spans="1:13" ht="31.5">
      <c r="A68" s="14">
        <f t="shared" si="0"/>
        <v>65</v>
      </c>
      <c r="B68" s="14" t="s">
        <v>6631</v>
      </c>
      <c r="C68" s="14" t="s">
        <v>2744</v>
      </c>
      <c r="D68" s="14" t="s">
        <v>1187</v>
      </c>
      <c r="E68" s="14"/>
      <c r="F68" s="15">
        <v>700</v>
      </c>
      <c r="G68" s="15">
        <v>116</v>
      </c>
      <c r="H68" s="14" t="s">
        <v>8076</v>
      </c>
      <c r="I68" s="15">
        <v>19000</v>
      </c>
      <c r="J68" s="14" t="s">
        <v>4935</v>
      </c>
      <c r="K68" s="44" t="s">
        <v>1949</v>
      </c>
      <c r="L68" s="14" t="s">
        <v>2255</v>
      </c>
      <c r="M68" s="14">
        <v>32</v>
      </c>
    </row>
    <row r="69" spans="1:13" ht="31.5">
      <c r="A69" s="14">
        <f t="shared" si="0"/>
        <v>66</v>
      </c>
      <c r="B69" s="53" t="s">
        <v>1410</v>
      </c>
      <c r="C69" s="14" t="s">
        <v>1411</v>
      </c>
      <c r="D69" s="14" t="s">
        <v>1187</v>
      </c>
      <c r="E69" s="14"/>
      <c r="F69" s="15">
        <v>520</v>
      </c>
      <c r="G69" s="15">
        <v>232</v>
      </c>
      <c r="H69" s="14" t="s">
        <v>8087</v>
      </c>
      <c r="I69" s="15">
        <v>40000</v>
      </c>
      <c r="J69" s="14" t="s">
        <v>7909</v>
      </c>
      <c r="K69" s="44" t="s">
        <v>1412</v>
      </c>
      <c r="L69" s="14" t="s">
        <v>2145</v>
      </c>
      <c r="M69" s="14"/>
    </row>
    <row r="70" spans="1:13">
      <c r="A70" s="14">
        <f t="shared" ref="A70:A133" si="1">A69+1</f>
        <v>67</v>
      </c>
      <c r="B70" s="53" t="s">
        <v>10849</v>
      </c>
      <c r="C70" s="14" t="s">
        <v>2744</v>
      </c>
      <c r="D70" s="14" t="s">
        <v>1187</v>
      </c>
      <c r="E70" s="14"/>
      <c r="F70" s="15">
        <v>450</v>
      </c>
      <c r="G70" s="15">
        <v>160</v>
      </c>
      <c r="H70" s="14" t="s">
        <v>8076</v>
      </c>
      <c r="I70" s="15">
        <v>25000</v>
      </c>
      <c r="J70" s="14" t="s">
        <v>4935</v>
      </c>
      <c r="K70" s="44" t="s">
        <v>1412</v>
      </c>
      <c r="L70" s="14" t="s">
        <v>2255</v>
      </c>
      <c r="M70" s="14"/>
    </row>
    <row r="71" spans="1:13" ht="31.5">
      <c r="A71" s="14">
        <f t="shared" si="1"/>
        <v>68</v>
      </c>
      <c r="B71" s="53" t="s">
        <v>7066</v>
      </c>
      <c r="C71" s="14" t="s">
        <v>2744</v>
      </c>
      <c r="D71" s="14" t="s">
        <v>1187</v>
      </c>
      <c r="E71" s="14"/>
      <c r="F71" s="15">
        <v>1000</v>
      </c>
      <c r="G71" s="15">
        <v>92</v>
      </c>
      <c r="H71" s="14" t="s">
        <v>8076</v>
      </c>
      <c r="I71" s="15">
        <v>17000</v>
      </c>
      <c r="J71" s="14" t="s">
        <v>4935</v>
      </c>
      <c r="K71" s="44" t="s">
        <v>1412</v>
      </c>
      <c r="L71" s="14" t="s">
        <v>7067</v>
      </c>
      <c r="M71" s="14"/>
    </row>
    <row r="72" spans="1:13" ht="47.25">
      <c r="A72" s="14">
        <f t="shared" si="1"/>
        <v>69</v>
      </c>
      <c r="B72" s="53" t="s">
        <v>7068</v>
      </c>
      <c r="C72" s="14" t="s">
        <v>7069</v>
      </c>
      <c r="D72" s="14" t="s">
        <v>1187</v>
      </c>
      <c r="E72" s="14"/>
      <c r="F72" s="15">
        <v>3520</v>
      </c>
      <c r="G72" s="15">
        <v>80</v>
      </c>
      <c r="H72" s="14" t="s">
        <v>8076</v>
      </c>
      <c r="I72" s="15">
        <v>14000</v>
      </c>
      <c r="J72" s="14" t="s">
        <v>60</v>
      </c>
      <c r="K72" s="44" t="s">
        <v>1412</v>
      </c>
      <c r="L72" s="14" t="s">
        <v>7070</v>
      </c>
      <c r="M72" s="14"/>
    </row>
    <row r="73" spans="1:13" ht="31.5">
      <c r="A73" s="14">
        <f t="shared" si="1"/>
        <v>70</v>
      </c>
      <c r="B73" s="53" t="s">
        <v>7071</v>
      </c>
      <c r="C73" s="14" t="s">
        <v>7072</v>
      </c>
      <c r="D73" s="14" t="s">
        <v>1187</v>
      </c>
      <c r="E73" s="14"/>
      <c r="F73" s="15">
        <v>3600</v>
      </c>
      <c r="G73" s="15">
        <v>140</v>
      </c>
      <c r="H73" s="14" t="s">
        <v>8087</v>
      </c>
      <c r="I73" s="15">
        <v>22000</v>
      </c>
      <c r="J73" s="14" t="s">
        <v>60</v>
      </c>
      <c r="K73" s="44" t="s">
        <v>1412</v>
      </c>
      <c r="L73" s="14" t="s">
        <v>7070</v>
      </c>
      <c r="M73" s="14"/>
    </row>
    <row r="74" spans="1:13" ht="31.5">
      <c r="A74" s="14">
        <f t="shared" si="1"/>
        <v>71</v>
      </c>
      <c r="B74" s="53" t="s">
        <v>7073</v>
      </c>
      <c r="C74" s="14" t="s">
        <v>7074</v>
      </c>
      <c r="D74" s="14" t="s">
        <v>1187</v>
      </c>
      <c r="E74" s="14"/>
      <c r="F74" s="15">
        <v>1340</v>
      </c>
      <c r="G74" s="15">
        <v>312</v>
      </c>
      <c r="H74" s="14" t="s">
        <v>8087</v>
      </c>
      <c r="I74" s="15">
        <v>43000</v>
      </c>
      <c r="J74" s="14" t="s">
        <v>60</v>
      </c>
      <c r="K74" s="44" t="s">
        <v>1412</v>
      </c>
      <c r="L74" s="14" t="s">
        <v>2255</v>
      </c>
      <c r="M74" s="14"/>
    </row>
    <row r="75" spans="1:13">
      <c r="A75" s="14">
        <f t="shared" si="1"/>
        <v>72</v>
      </c>
      <c r="B75" s="53" t="s">
        <v>7075</v>
      </c>
      <c r="C75" s="14" t="s">
        <v>7076</v>
      </c>
      <c r="D75" s="14" t="s">
        <v>1187</v>
      </c>
      <c r="E75" s="14"/>
      <c r="F75" s="15">
        <v>640</v>
      </c>
      <c r="G75" s="15">
        <v>164</v>
      </c>
      <c r="H75" s="14" t="s">
        <v>8087</v>
      </c>
      <c r="I75" s="15">
        <v>30000</v>
      </c>
      <c r="J75" s="14" t="s">
        <v>4935</v>
      </c>
      <c r="K75" s="44" t="s">
        <v>1412</v>
      </c>
      <c r="L75" s="14" t="s">
        <v>1102</v>
      </c>
      <c r="M75" s="14"/>
    </row>
    <row r="76" spans="1:13" ht="47.25">
      <c r="A76" s="14">
        <f t="shared" si="1"/>
        <v>73</v>
      </c>
      <c r="B76" s="53" t="s">
        <v>7080</v>
      </c>
      <c r="C76" s="14" t="s">
        <v>10253</v>
      </c>
      <c r="D76" s="14" t="s">
        <v>1187</v>
      </c>
      <c r="E76" s="14" t="s">
        <v>8163</v>
      </c>
      <c r="F76" s="15">
        <v>800</v>
      </c>
      <c r="G76" s="58">
        <v>508</v>
      </c>
      <c r="H76" s="14" t="s">
        <v>8087</v>
      </c>
      <c r="I76" s="15">
        <v>80000</v>
      </c>
      <c r="J76" s="14" t="s">
        <v>60</v>
      </c>
      <c r="K76" s="44" t="s">
        <v>1412</v>
      </c>
      <c r="L76" s="14" t="s">
        <v>7081</v>
      </c>
      <c r="M76" s="105"/>
    </row>
    <row r="77" spans="1:13" ht="31.5" customHeight="1">
      <c r="A77" s="14">
        <f t="shared" si="1"/>
        <v>74</v>
      </c>
      <c r="B77" s="111" t="s">
        <v>7082</v>
      </c>
      <c r="C77" s="14" t="s">
        <v>7064</v>
      </c>
      <c r="D77" s="14" t="s">
        <v>1162</v>
      </c>
      <c r="E77" s="14"/>
      <c r="F77" s="15">
        <v>500</v>
      </c>
      <c r="G77" s="58">
        <v>896</v>
      </c>
      <c r="H77" s="14" t="s">
        <v>1228</v>
      </c>
      <c r="I77" s="15">
        <v>0</v>
      </c>
      <c r="J77" s="14" t="s">
        <v>1188</v>
      </c>
      <c r="K77" s="44" t="s">
        <v>1412</v>
      </c>
      <c r="L77" s="14"/>
      <c r="M77" s="14"/>
    </row>
    <row r="78" spans="1:13" ht="31.5">
      <c r="A78" s="14">
        <f t="shared" si="1"/>
        <v>75</v>
      </c>
      <c r="B78" s="66" t="s">
        <v>7085</v>
      </c>
      <c r="C78" s="14" t="s">
        <v>7086</v>
      </c>
      <c r="D78" s="14" t="s">
        <v>1187</v>
      </c>
      <c r="E78" s="14"/>
      <c r="F78" s="14">
        <v>700</v>
      </c>
      <c r="G78" s="14">
        <v>444</v>
      </c>
      <c r="H78" s="14" t="s">
        <v>2161</v>
      </c>
      <c r="I78" s="15">
        <v>93000</v>
      </c>
      <c r="J78" s="14" t="s">
        <v>7909</v>
      </c>
      <c r="K78" s="44" t="s">
        <v>1412</v>
      </c>
      <c r="L78" s="14" t="s">
        <v>7067</v>
      </c>
      <c r="M78" s="14"/>
    </row>
    <row r="79" spans="1:13" ht="31.5">
      <c r="A79" s="14">
        <f t="shared" si="1"/>
        <v>76</v>
      </c>
      <c r="B79" s="53" t="s">
        <v>7219</v>
      </c>
      <c r="C79" s="14" t="s">
        <v>2744</v>
      </c>
      <c r="D79" s="14" t="s">
        <v>1187</v>
      </c>
      <c r="E79" s="14"/>
      <c r="F79" s="22">
        <v>640</v>
      </c>
      <c r="G79" s="15">
        <v>208</v>
      </c>
      <c r="H79" s="14" t="s">
        <v>8076</v>
      </c>
      <c r="I79" s="15">
        <v>29000</v>
      </c>
      <c r="J79" s="14" t="s">
        <v>4935</v>
      </c>
      <c r="K79" s="44" t="s">
        <v>1412</v>
      </c>
      <c r="L79" s="14" t="s">
        <v>2255</v>
      </c>
      <c r="M79" s="14"/>
    </row>
    <row r="80" spans="1:13" ht="31.5">
      <c r="A80" s="14">
        <f t="shared" si="1"/>
        <v>77</v>
      </c>
      <c r="B80" s="53" t="s">
        <v>18989</v>
      </c>
      <c r="C80" s="14" t="s">
        <v>2744</v>
      </c>
      <c r="D80" s="14" t="s">
        <v>1187</v>
      </c>
      <c r="E80" s="14"/>
      <c r="F80" s="15">
        <v>1000</v>
      </c>
      <c r="G80" s="15">
        <v>80</v>
      </c>
      <c r="H80" s="14" t="s">
        <v>8076</v>
      </c>
      <c r="I80" s="15">
        <v>15000</v>
      </c>
      <c r="J80" s="21" t="s">
        <v>4935</v>
      </c>
      <c r="K80" s="44" t="s">
        <v>1412</v>
      </c>
      <c r="L80" s="14" t="s">
        <v>2255</v>
      </c>
      <c r="M80" s="14"/>
    </row>
    <row r="81" spans="1:13" ht="31.5">
      <c r="A81" s="14">
        <f t="shared" si="1"/>
        <v>78</v>
      </c>
      <c r="B81" s="53" t="s">
        <v>6609</v>
      </c>
      <c r="C81" s="14" t="s">
        <v>2744</v>
      </c>
      <c r="D81" s="14" t="s">
        <v>1187</v>
      </c>
      <c r="E81" s="14" t="s">
        <v>8163</v>
      </c>
      <c r="F81" s="15">
        <v>1031</v>
      </c>
      <c r="G81" s="15">
        <v>320</v>
      </c>
      <c r="H81" s="14" t="s">
        <v>8076</v>
      </c>
      <c r="I81" s="15">
        <v>37000</v>
      </c>
      <c r="J81" s="14" t="s">
        <v>4935</v>
      </c>
      <c r="K81" s="44" t="s">
        <v>1412</v>
      </c>
      <c r="L81" s="14" t="s">
        <v>5629</v>
      </c>
      <c r="M81" s="14" t="s">
        <v>5321</v>
      </c>
    </row>
    <row r="82" spans="1:13" ht="47.25">
      <c r="A82" s="14">
        <f t="shared" si="1"/>
        <v>79</v>
      </c>
      <c r="B82" s="53" t="s">
        <v>7097</v>
      </c>
      <c r="C82" s="14" t="s">
        <v>2744</v>
      </c>
      <c r="D82" s="14" t="s">
        <v>1187</v>
      </c>
      <c r="E82" s="14"/>
      <c r="F82" s="15">
        <v>580</v>
      </c>
      <c r="G82" s="15">
        <v>48</v>
      </c>
      <c r="H82" s="14" t="s">
        <v>8076</v>
      </c>
      <c r="I82" s="15">
        <v>12000</v>
      </c>
      <c r="J82" s="14" t="s">
        <v>4935</v>
      </c>
      <c r="K82" s="44" t="s">
        <v>1412</v>
      </c>
      <c r="L82" s="14" t="s">
        <v>2255</v>
      </c>
      <c r="M82" s="14"/>
    </row>
    <row r="83" spans="1:13" ht="31.5">
      <c r="A83" s="14">
        <f t="shared" si="1"/>
        <v>80</v>
      </c>
      <c r="B83" s="53" t="s">
        <v>1177</v>
      </c>
      <c r="C83" s="14" t="s">
        <v>2744</v>
      </c>
      <c r="D83" s="14" t="s">
        <v>1187</v>
      </c>
      <c r="E83" s="14" t="s">
        <v>8163</v>
      </c>
      <c r="F83" s="15">
        <v>2031</v>
      </c>
      <c r="G83" s="15">
        <v>120</v>
      </c>
      <c r="H83" s="14" t="s">
        <v>8076</v>
      </c>
      <c r="I83" s="15">
        <v>18000</v>
      </c>
      <c r="J83" s="14" t="s">
        <v>4935</v>
      </c>
      <c r="K83" s="44" t="s">
        <v>1412</v>
      </c>
      <c r="L83" s="14" t="s">
        <v>7096</v>
      </c>
      <c r="M83" s="14"/>
    </row>
    <row r="84" spans="1:13" ht="31.5">
      <c r="A84" s="14">
        <f t="shared" si="1"/>
        <v>81</v>
      </c>
      <c r="B84" s="53" t="s">
        <v>11291</v>
      </c>
      <c r="C84" s="14" t="s">
        <v>7098</v>
      </c>
      <c r="D84" s="14" t="s">
        <v>1187</v>
      </c>
      <c r="E84" s="14" t="s">
        <v>8163</v>
      </c>
      <c r="F84" s="15">
        <v>1031</v>
      </c>
      <c r="G84" s="15">
        <v>28</v>
      </c>
      <c r="H84" s="14" t="s">
        <v>8076</v>
      </c>
      <c r="I84" s="15">
        <v>8000</v>
      </c>
      <c r="J84" s="14" t="s">
        <v>4935</v>
      </c>
      <c r="K84" s="44" t="s">
        <v>1412</v>
      </c>
      <c r="L84" s="14" t="s">
        <v>7096</v>
      </c>
      <c r="M84" s="14"/>
    </row>
    <row r="85" spans="1:13" ht="31.5">
      <c r="A85" s="14">
        <f t="shared" si="1"/>
        <v>82</v>
      </c>
      <c r="B85" s="53" t="s">
        <v>1945</v>
      </c>
      <c r="C85" s="14" t="s">
        <v>2744</v>
      </c>
      <c r="D85" s="14" t="s">
        <v>1187</v>
      </c>
      <c r="E85" s="14" t="s">
        <v>8163</v>
      </c>
      <c r="F85" s="15">
        <v>3031</v>
      </c>
      <c r="G85" s="15">
        <v>48</v>
      </c>
      <c r="H85" s="14" t="s">
        <v>8076</v>
      </c>
      <c r="I85" s="15">
        <v>10000</v>
      </c>
      <c r="J85" s="14" t="s">
        <v>4935</v>
      </c>
      <c r="K85" s="44" t="s">
        <v>1412</v>
      </c>
      <c r="L85" s="14" t="s">
        <v>7096</v>
      </c>
      <c r="M85" s="14"/>
    </row>
    <row r="86" spans="1:13" ht="31.5">
      <c r="A86" s="14">
        <f t="shared" si="1"/>
        <v>83</v>
      </c>
      <c r="B86" s="53" t="s">
        <v>1946</v>
      </c>
      <c r="C86" s="14" t="s">
        <v>2744</v>
      </c>
      <c r="D86" s="14" t="s">
        <v>1187</v>
      </c>
      <c r="E86" s="14" t="s">
        <v>8163</v>
      </c>
      <c r="F86" s="15">
        <v>3031</v>
      </c>
      <c r="G86" s="15">
        <v>52</v>
      </c>
      <c r="H86" s="14" t="s">
        <v>8076</v>
      </c>
      <c r="I86" s="15">
        <v>11000</v>
      </c>
      <c r="J86" s="14" t="s">
        <v>4935</v>
      </c>
      <c r="K86" s="44" t="s">
        <v>1412</v>
      </c>
      <c r="L86" s="14" t="s">
        <v>7096</v>
      </c>
      <c r="M86" s="14"/>
    </row>
    <row r="87" spans="1:13" ht="31.5">
      <c r="A87" s="14">
        <f t="shared" si="1"/>
        <v>84</v>
      </c>
      <c r="B87" s="53" t="s">
        <v>4309</v>
      </c>
      <c r="C87" s="14" t="s">
        <v>2744</v>
      </c>
      <c r="D87" s="14" t="s">
        <v>1187</v>
      </c>
      <c r="E87" s="14" t="s">
        <v>8163</v>
      </c>
      <c r="F87" s="15">
        <v>5031</v>
      </c>
      <c r="G87" s="15">
        <v>80</v>
      </c>
      <c r="H87" s="14" t="s">
        <v>8076</v>
      </c>
      <c r="I87" s="15">
        <v>13000</v>
      </c>
      <c r="J87" s="14" t="s">
        <v>4935</v>
      </c>
      <c r="K87" s="44" t="s">
        <v>1412</v>
      </c>
      <c r="L87" s="14" t="s">
        <v>7096</v>
      </c>
      <c r="M87" s="14"/>
    </row>
    <row r="88" spans="1:13" ht="31.5">
      <c r="A88" s="14">
        <f t="shared" si="1"/>
        <v>85</v>
      </c>
      <c r="B88" s="53" t="s">
        <v>7630</v>
      </c>
      <c r="C88" s="14" t="s">
        <v>2744</v>
      </c>
      <c r="D88" s="14" t="s">
        <v>1187</v>
      </c>
      <c r="E88" s="14" t="s">
        <v>8163</v>
      </c>
      <c r="F88" s="15">
        <v>2031</v>
      </c>
      <c r="G88" s="15">
        <v>124</v>
      </c>
      <c r="H88" s="14" t="s">
        <v>8076</v>
      </c>
      <c r="I88" s="15">
        <v>18000</v>
      </c>
      <c r="J88" s="14" t="s">
        <v>4935</v>
      </c>
      <c r="K88" s="44" t="s">
        <v>1412</v>
      </c>
      <c r="L88" s="14" t="s">
        <v>7096</v>
      </c>
      <c r="M88" s="14"/>
    </row>
    <row r="89" spans="1:13" ht="31.5">
      <c r="A89" s="14">
        <f t="shared" si="1"/>
        <v>86</v>
      </c>
      <c r="B89" s="53" t="s">
        <v>7107</v>
      </c>
      <c r="C89" s="14" t="s">
        <v>10533</v>
      </c>
      <c r="D89" s="14" t="s">
        <v>1187</v>
      </c>
      <c r="E89" s="14" t="s">
        <v>8163</v>
      </c>
      <c r="F89" s="15">
        <v>1031</v>
      </c>
      <c r="G89" s="15">
        <v>368</v>
      </c>
      <c r="H89" s="14" t="s">
        <v>8087</v>
      </c>
      <c r="I89" s="15">
        <v>50000</v>
      </c>
      <c r="J89" s="14" t="s">
        <v>1188</v>
      </c>
      <c r="K89" s="44" t="s">
        <v>1412</v>
      </c>
      <c r="L89" s="14" t="s">
        <v>7096</v>
      </c>
      <c r="M89" s="14"/>
    </row>
    <row r="90" spans="1:13" ht="47.25">
      <c r="A90" s="14">
        <f t="shared" si="1"/>
        <v>87</v>
      </c>
      <c r="B90" s="53" t="s">
        <v>6447</v>
      </c>
      <c r="C90" s="14" t="s">
        <v>7116</v>
      </c>
      <c r="D90" s="14" t="s">
        <v>1187</v>
      </c>
      <c r="E90" s="14" t="s">
        <v>8163</v>
      </c>
      <c r="F90" s="15">
        <v>731</v>
      </c>
      <c r="G90" s="15">
        <v>500</v>
      </c>
      <c r="H90" s="14" t="s">
        <v>8087</v>
      </c>
      <c r="I90" s="15">
        <v>79000</v>
      </c>
      <c r="J90" s="14" t="s">
        <v>1188</v>
      </c>
      <c r="K90" s="44" t="s">
        <v>1412</v>
      </c>
      <c r="L90" s="14" t="s">
        <v>6275</v>
      </c>
      <c r="M90" s="14"/>
    </row>
    <row r="91" spans="1:13" ht="31.5">
      <c r="A91" s="14">
        <f t="shared" si="1"/>
        <v>88</v>
      </c>
      <c r="B91" s="53" t="s">
        <v>7117</v>
      </c>
      <c r="C91" s="14" t="s">
        <v>7118</v>
      </c>
      <c r="D91" s="14" t="s">
        <v>1162</v>
      </c>
      <c r="E91" s="14"/>
      <c r="F91" s="15">
        <v>430</v>
      </c>
      <c r="G91" s="15">
        <v>204</v>
      </c>
      <c r="H91" s="14" t="s">
        <v>8087</v>
      </c>
      <c r="I91" s="15">
        <v>0</v>
      </c>
      <c r="J91" s="14" t="s">
        <v>2724</v>
      </c>
      <c r="K91" s="44" t="s">
        <v>1412</v>
      </c>
      <c r="L91" s="14" t="s">
        <v>6094</v>
      </c>
      <c r="M91" s="14"/>
    </row>
    <row r="92" spans="1:13" ht="47.25">
      <c r="A92" s="14">
        <f t="shared" si="1"/>
        <v>89</v>
      </c>
      <c r="B92" s="53" t="s">
        <v>7124</v>
      </c>
      <c r="C92" s="14" t="s">
        <v>7125</v>
      </c>
      <c r="D92" s="14" t="s">
        <v>1421</v>
      </c>
      <c r="E92" s="14"/>
      <c r="F92" s="15">
        <v>500</v>
      </c>
      <c r="G92" s="15">
        <v>832</v>
      </c>
      <c r="H92" s="14" t="s">
        <v>2161</v>
      </c>
      <c r="I92" s="15">
        <v>0</v>
      </c>
      <c r="J92" s="14" t="s">
        <v>1193</v>
      </c>
      <c r="K92" s="44" t="s">
        <v>1412</v>
      </c>
      <c r="L92" s="14" t="s">
        <v>7126</v>
      </c>
      <c r="M92" s="14" t="s">
        <v>6017</v>
      </c>
    </row>
    <row r="93" spans="1:13" ht="63">
      <c r="A93" s="14">
        <f t="shared" si="1"/>
        <v>90</v>
      </c>
      <c r="B93" s="53" t="s">
        <v>6005</v>
      </c>
      <c r="C93" s="14" t="s">
        <v>5320</v>
      </c>
      <c r="D93" s="14" t="s">
        <v>1187</v>
      </c>
      <c r="E93" s="14" t="s">
        <v>8163</v>
      </c>
      <c r="F93" s="15">
        <v>20031</v>
      </c>
      <c r="G93" s="15">
        <v>120</v>
      </c>
      <c r="H93" s="14" t="s">
        <v>3449</v>
      </c>
      <c r="I93" s="15">
        <v>13500</v>
      </c>
      <c r="J93" s="14" t="s">
        <v>1188</v>
      </c>
      <c r="K93" s="44" t="s">
        <v>1412</v>
      </c>
      <c r="L93" s="14" t="s">
        <v>5629</v>
      </c>
      <c r="M93" s="14" t="s">
        <v>5321</v>
      </c>
    </row>
    <row r="94" spans="1:13">
      <c r="A94" s="14">
        <f t="shared" si="1"/>
        <v>91</v>
      </c>
      <c r="B94" s="53" t="s">
        <v>3764</v>
      </c>
      <c r="C94" s="14" t="s">
        <v>2744</v>
      </c>
      <c r="D94" s="14" t="s">
        <v>1187</v>
      </c>
      <c r="E94" s="14" t="s">
        <v>8163</v>
      </c>
      <c r="F94" s="15">
        <v>5031</v>
      </c>
      <c r="G94" s="15">
        <v>236</v>
      </c>
      <c r="H94" s="14" t="s">
        <v>8087</v>
      </c>
      <c r="I94" s="15">
        <v>36000</v>
      </c>
      <c r="J94" s="14" t="s">
        <v>4897</v>
      </c>
      <c r="K94" s="44" t="s">
        <v>1412</v>
      </c>
      <c r="L94" s="14" t="s">
        <v>5629</v>
      </c>
      <c r="M94" s="14"/>
    </row>
    <row r="95" spans="1:13" ht="31.5">
      <c r="A95" s="14">
        <f t="shared" si="1"/>
        <v>92</v>
      </c>
      <c r="B95" s="53" t="s">
        <v>4898</v>
      </c>
      <c r="C95" s="14" t="s">
        <v>4899</v>
      </c>
      <c r="D95" s="14" t="s">
        <v>1187</v>
      </c>
      <c r="E95" s="14"/>
      <c r="F95" s="15">
        <v>500</v>
      </c>
      <c r="G95" s="15">
        <v>256</v>
      </c>
      <c r="H95" s="14" t="s">
        <v>5624</v>
      </c>
      <c r="I95" s="15">
        <v>44000</v>
      </c>
      <c r="J95" s="14" t="s">
        <v>7909</v>
      </c>
      <c r="K95" s="44" t="s">
        <v>1412</v>
      </c>
      <c r="L95" s="14" t="s">
        <v>4900</v>
      </c>
      <c r="M95" s="14"/>
    </row>
    <row r="96" spans="1:13">
      <c r="A96" s="14">
        <f t="shared" si="1"/>
        <v>93</v>
      </c>
      <c r="B96" s="53" t="s">
        <v>4901</v>
      </c>
      <c r="C96" s="14" t="s">
        <v>2744</v>
      </c>
      <c r="D96" s="14" t="s">
        <v>1187</v>
      </c>
      <c r="E96" s="14"/>
      <c r="F96" s="15">
        <v>520</v>
      </c>
      <c r="G96" s="15">
        <v>144</v>
      </c>
      <c r="H96" s="14" t="s">
        <v>8076</v>
      </c>
      <c r="I96" s="15">
        <v>22000</v>
      </c>
      <c r="J96" s="14" t="s">
        <v>4935</v>
      </c>
      <c r="K96" s="44" t="s">
        <v>1412</v>
      </c>
      <c r="L96" s="14" t="s">
        <v>2255</v>
      </c>
      <c r="M96" s="14"/>
    </row>
    <row r="97" spans="1:14" ht="47.25">
      <c r="A97" s="14">
        <f t="shared" si="1"/>
        <v>94</v>
      </c>
      <c r="B97" s="53" t="s">
        <v>4902</v>
      </c>
      <c r="C97" s="14" t="s">
        <v>2744</v>
      </c>
      <c r="D97" s="14" t="s">
        <v>1187</v>
      </c>
      <c r="E97" s="14"/>
      <c r="F97" s="15">
        <v>1550</v>
      </c>
      <c r="G97" s="15">
        <v>56</v>
      </c>
      <c r="H97" s="14" t="s">
        <v>8076</v>
      </c>
      <c r="I97" s="15">
        <v>13000</v>
      </c>
      <c r="J97" s="14" t="s">
        <v>4897</v>
      </c>
      <c r="K97" s="44" t="s">
        <v>1412</v>
      </c>
      <c r="L97" s="14" t="s">
        <v>2255</v>
      </c>
      <c r="M97" s="14"/>
    </row>
    <row r="98" spans="1:14" ht="31.5">
      <c r="A98" s="14">
        <f t="shared" si="1"/>
        <v>95</v>
      </c>
      <c r="B98" s="53" t="s">
        <v>4903</v>
      </c>
      <c r="C98" s="14" t="s">
        <v>2744</v>
      </c>
      <c r="D98" s="14" t="s">
        <v>1187</v>
      </c>
      <c r="E98" s="14"/>
      <c r="F98" s="15">
        <v>700</v>
      </c>
      <c r="G98" s="15">
        <v>260</v>
      </c>
      <c r="H98" s="14" t="s">
        <v>8076</v>
      </c>
      <c r="I98" s="15">
        <v>35000</v>
      </c>
      <c r="J98" s="14" t="s">
        <v>4935</v>
      </c>
      <c r="K98" s="44" t="s">
        <v>1412</v>
      </c>
      <c r="L98" s="14" t="s">
        <v>2255</v>
      </c>
      <c r="M98" s="14"/>
    </row>
    <row r="99" spans="1:14">
      <c r="A99" s="14">
        <f t="shared" si="1"/>
        <v>96</v>
      </c>
      <c r="B99" s="53" t="s">
        <v>4905</v>
      </c>
      <c r="C99" s="14" t="s">
        <v>2744</v>
      </c>
      <c r="D99" s="14" t="s">
        <v>1187</v>
      </c>
      <c r="E99" s="14"/>
      <c r="F99" s="15">
        <v>570</v>
      </c>
      <c r="G99" s="15">
        <v>56</v>
      </c>
      <c r="H99" s="14" t="s">
        <v>8076</v>
      </c>
      <c r="I99" s="15">
        <v>13000</v>
      </c>
      <c r="J99" s="14" t="s">
        <v>4935</v>
      </c>
      <c r="K99" s="44" t="s">
        <v>1412</v>
      </c>
      <c r="L99" s="14" t="s">
        <v>2255</v>
      </c>
      <c r="M99" s="14"/>
    </row>
    <row r="100" spans="1:14" ht="31.5">
      <c r="A100" s="14">
        <f t="shared" si="1"/>
        <v>97</v>
      </c>
      <c r="B100" s="53" t="s">
        <v>4906</v>
      </c>
      <c r="C100" s="14" t="s">
        <v>2744</v>
      </c>
      <c r="D100" s="14" t="s">
        <v>1187</v>
      </c>
      <c r="E100" s="14" t="s">
        <v>8163</v>
      </c>
      <c r="F100" s="15">
        <v>5031</v>
      </c>
      <c r="G100" s="15">
        <v>256</v>
      </c>
      <c r="H100" s="15" t="s">
        <v>8076</v>
      </c>
      <c r="I100" s="15">
        <v>40000</v>
      </c>
      <c r="J100" s="14" t="s">
        <v>4935</v>
      </c>
      <c r="K100" s="44" t="s">
        <v>1412</v>
      </c>
      <c r="L100" s="14" t="s">
        <v>2255</v>
      </c>
      <c r="M100" s="14" t="s">
        <v>4907</v>
      </c>
    </row>
    <row r="101" spans="1:14" ht="31.5">
      <c r="A101" s="14">
        <f t="shared" si="1"/>
        <v>98</v>
      </c>
      <c r="B101" s="53" t="s">
        <v>8611</v>
      </c>
      <c r="C101" s="14" t="s">
        <v>8610</v>
      </c>
      <c r="D101" s="14" t="s">
        <v>1187</v>
      </c>
      <c r="E101" s="14"/>
      <c r="F101" s="15">
        <v>1531</v>
      </c>
      <c r="G101" s="15">
        <v>516</v>
      </c>
      <c r="H101" s="14" t="s">
        <v>8087</v>
      </c>
      <c r="I101" s="15">
        <v>80000</v>
      </c>
      <c r="J101" s="14" t="s">
        <v>1188</v>
      </c>
      <c r="K101" s="44" t="s">
        <v>1412</v>
      </c>
      <c r="L101" s="14" t="s">
        <v>4308</v>
      </c>
      <c r="M101" s="14"/>
    </row>
    <row r="102" spans="1:14" ht="47.25">
      <c r="A102" s="14">
        <f t="shared" si="1"/>
        <v>99</v>
      </c>
      <c r="B102" s="53" t="s">
        <v>6009</v>
      </c>
      <c r="C102" s="14" t="s">
        <v>6010</v>
      </c>
      <c r="D102" s="14" t="s">
        <v>1187</v>
      </c>
      <c r="E102" s="14" t="s">
        <v>8163</v>
      </c>
      <c r="F102" s="15">
        <v>531</v>
      </c>
      <c r="G102" s="15">
        <v>676</v>
      </c>
      <c r="H102" s="14" t="s">
        <v>8087</v>
      </c>
      <c r="I102" s="15">
        <v>90000</v>
      </c>
      <c r="J102" s="14" t="s">
        <v>1188</v>
      </c>
      <c r="K102" s="44" t="s">
        <v>6011</v>
      </c>
      <c r="L102" s="14" t="s">
        <v>7067</v>
      </c>
      <c r="M102" s="14"/>
    </row>
    <row r="103" spans="1:14" ht="31.5">
      <c r="A103" s="14">
        <f t="shared" si="1"/>
        <v>100</v>
      </c>
      <c r="B103" s="53" t="s">
        <v>3761</v>
      </c>
      <c r="C103" s="14" t="s">
        <v>2744</v>
      </c>
      <c r="D103" s="14" t="s">
        <v>1187</v>
      </c>
      <c r="E103" s="14"/>
      <c r="F103" s="15">
        <v>500</v>
      </c>
      <c r="G103" s="15">
        <v>420</v>
      </c>
      <c r="H103" s="14" t="s">
        <v>8087</v>
      </c>
      <c r="I103" s="15">
        <v>67000</v>
      </c>
      <c r="J103" s="14" t="s">
        <v>4935</v>
      </c>
      <c r="K103" s="44" t="s">
        <v>6011</v>
      </c>
      <c r="L103" s="14" t="s">
        <v>2255</v>
      </c>
      <c r="M103" s="14"/>
    </row>
    <row r="104" spans="1:14" ht="31.5">
      <c r="A104" s="14">
        <f t="shared" si="1"/>
        <v>101</v>
      </c>
      <c r="B104" s="53" t="s">
        <v>3762</v>
      </c>
      <c r="C104" s="14" t="s">
        <v>3763</v>
      </c>
      <c r="D104" s="14" t="s">
        <v>1162</v>
      </c>
      <c r="E104" s="14"/>
      <c r="F104" s="15">
        <v>330</v>
      </c>
      <c r="G104" s="15">
        <v>308</v>
      </c>
      <c r="H104" s="14" t="s">
        <v>8087</v>
      </c>
      <c r="I104" s="15">
        <v>0</v>
      </c>
      <c r="J104" s="14" t="s">
        <v>2724</v>
      </c>
      <c r="K104" s="44" t="s">
        <v>6011</v>
      </c>
      <c r="L104" s="14" t="s">
        <v>12534</v>
      </c>
      <c r="M104" s="14"/>
      <c r="N104" s="57"/>
    </row>
    <row r="105" spans="1:14">
      <c r="A105" s="14">
        <f t="shared" si="1"/>
        <v>102</v>
      </c>
      <c r="B105" s="53" t="s">
        <v>4904</v>
      </c>
      <c r="C105" s="14" t="s">
        <v>2744</v>
      </c>
      <c r="D105" s="14" t="s">
        <v>1187</v>
      </c>
      <c r="E105" s="14"/>
      <c r="F105" s="15">
        <v>800</v>
      </c>
      <c r="G105" s="15">
        <v>264</v>
      </c>
      <c r="H105" s="14" t="s">
        <v>8076</v>
      </c>
      <c r="I105" s="15">
        <v>35000</v>
      </c>
      <c r="J105" s="14" t="s">
        <v>4897</v>
      </c>
      <c r="K105" s="44" t="s">
        <v>6011</v>
      </c>
      <c r="L105" s="14" t="s">
        <v>2255</v>
      </c>
      <c r="M105" s="14"/>
    </row>
    <row r="106" spans="1:14">
      <c r="A106" s="14">
        <f t="shared" si="1"/>
        <v>103</v>
      </c>
      <c r="B106" s="53" t="s">
        <v>12355</v>
      </c>
      <c r="C106" s="14" t="s">
        <v>3778</v>
      </c>
      <c r="D106" s="14" t="s">
        <v>1187</v>
      </c>
      <c r="E106" s="14" t="s">
        <v>8163</v>
      </c>
      <c r="F106" s="15">
        <v>1131</v>
      </c>
      <c r="G106" s="15">
        <v>82</v>
      </c>
      <c r="H106" s="15" t="s">
        <v>8076</v>
      </c>
      <c r="I106" s="15">
        <v>15000</v>
      </c>
      <c r="J106" s="14" t="s">
        <v>1193</v>
      </c>
      <c r="K106" s="44" t="s">
        <v>6011</v>
      </c>
      <c r="L106" s="14" t="s">
        <v>7067</v>
      </c>
      <c r="M106" s="14"/>
    </row>
    <row r="107" spans="1:14" ht="31.5">
      <c r="A107" s="14">
        <f t="shared" si="1"/>
        <v>104</v>
      </c>
      <c r="B107" s="53" t="s">
        <v>6400</v>
      </c>
      <c r="C107" s="14" t="s">
        <v>6401</v>
      </c>
      <c r="D107" s="14" t="s">
        <v>1187</v>
      </c>
      <c r="E107" s="14"/>
      <c r="F107" s="15">
        <v>740</v>
      </c>
      <c r="G107" s="15">
        <v>196</v>
      </c>
      <c r="H107" s="14" t="s">
        <v>8076</v>
      </c>
      <c r="I107" s="15">
        <v>29000</v>
      </c>
      <c r="J107" s="14" t="s">
        <v>4935</v>
      </c>
      <c r="K107" s="44" t="s">
        <v>6011</v>
      </c>
      <c r="L107" s="14" t="s">
        <v>2255</v>
      </c>
      <c r="M107" s="14"/>
    </row>
    <row r="108" spans="1:14" ht="47.25">
      <c r="A108" s="14">
        <f t="shared" si="1"/>
        <v>105</v>
      </c>
      <c r="B108" s="53" t="s">
        <v>5268</v>
      </c>
      <c r="C108" s="14" t="s">
        <v>2744</v>
      </c>
      <c r="D108" s="14" t="s">
        <v>1187</v>
      </c>
      <c r="E108" s="14"/>
      <c r="F108" s="15">
        <v>550</v>
      </c>
      <c r="G108" s="15">
        <v>144</v>
      </c>
      <c r="H108" s="14" t="s">
        <v>8076</v>
      </c>
      <c r="I108" s="15">
        <v>23000</v>
      </c>
      <c r="J108" s="14" t="s">
        <v>4935</v>
      </c>
      <c r="K108" s="44" t="s">
        <v>6011</v>
      </c>
      <c r="L108" s="14" t="s">
        <v>2255</v>
      </c>
      <c r="M108" s="14"/>
    </row>
    <row r="109" spans="1:14" ht="31.5">
      <c r="A109" s="14">
        <f t="shared" si="1"/>
        <v>106</v>
      </c>
      <c r="B109" s="53" t="s">
        <v>5269</v>
      </c>
      <c r="C109" s="14" t="s">
        <v>5791</v>
      </c>
      <c r="D109" s="14" t="s">
        <v>1187</v>
      </c>
      <c r="E109" s="14"/>
      <c r="F109" s="15">
        <v>460</v>
      </c>
      <c r="G109" s="15">
        <v>184</v>
      </c>
      <c r="H109" s="14" t="s">
        <v>8076</v>
      </c>
      <c r="I109" s="15">
        <v>28000</v>
      </c>
      <c r="J109" s="14" t="s">
        <v>1188</v>
      </c>
      <c r="K109" s="44" t="s">
        <v>6011</v>
      </c>
      <c r="L109" s="14" t="s">
        <v>2255</v>
      </c>
      <c r="M109" s="14"/>
    </row>
    <row r="110" spans="1:14" ht="31.5">
      <c r="A110" s="14">
        <f t="shared" si="1"/>
        <v>107</v>
      </c>
      <c r="B110" s="53" t="s">
        <v>5271</v>
      </c>
      <c r="C110" s="14" t="s">
        <v>2744</v>
      </c>
      <c r="D110" s="14" t="s">
        <v>5272</v>
      </c>
      <c r="E110" s="14" t="s">
        <v>8163</v>
      </c>
      <c r="F110" s="15">
        <v>1531</v>
      </c>
      <c r="G110" s="15">
        <v>316</v>
      </c>
      <c r="H110" s="14" t="s">
        <v>8076</v>
      </c>
      <c r="I110" s="15">
        <v>41000</v>
      </c>
      <c r="J110" s="14" t="s">
        <v>4935</v>
      </c>
      <c r="K110" s="44" t="s">
        <v>6011</v>
      </c>
      <c r="L110" s="14" t="s">
        <v>2255</v>
      </c>
      <c r="M110" s="14"/>
    </row>
    <row r="111" spans="1:14">
      <c r="A111" s="14">
        <f t="shared" si="1"/>
        <v>108</v>
      </c>
      <c r="B111" s="53" t="s">
        <v>5273</v>
      </c>
      <c r="C111" s="14" t="s">
        <v>2744</v>
      </c>
      <c r="D111" s="14" t="s">
        <v>1187</v>
      </c>
      <c r="E111" s="14"/>
      <c r="F111" s="15">
        <v>450</v>
      </c>
      <c r="G111" s="15">
        <v>112</v>
      </c>
      <c r="H111" s="14" t="s">
        <v>8076</v>
      </c>
      <c r="I111" s="15">
        <v>19000</v>
      </c>
      <c r="J111" s="14" t="s">
        <v>4935</v>
      </c>
      <c r="K111" s="44" t="s">
        <v>6011</v>
      </c>
      <c r="L111" s="14" t="s">
        <v>2255</v>
      </c>
      <c r="M111" s="14"/>
    </row>
    <row r="112" spans="1:14">
      <c r="A112" s="14">
        <f t="shared" si="1"/>
        <v>109</v>
      </c>
      <c r="B112" s="53" t="s">
        <v>5274</v>
      </c>
      <c r="C112" s="14" t="s">
        <v>4049</v>
      </c>
      <c r="D112" s="14" t="s">
        <v>1187</v>
      </c>
      <c r="E112" s="14" t="s">
        <v>8163</v>
      </c>
      <c r="F112" s="15">
        <v>1031</v>
      </c>
      <c r="G112" s="15">
        <v>146</v>
      </c>
      <c r="H112" s="14" t="s">
        <v>8076</v>
      </c>
      <c r="I112" s="15">
        <v>25000</v>
      </c>
      <c r="J112" s="14" t="s">
        <v>7909</v>
      </c>
      <c r="K112" s="44" t="s">
        <v>6011</v>
      </c>
      <c r="L112" s="14" t="s">
        <v>7067</v>
      </c>
      <c r="M112" s="14"/>
    </row>
    <row r="113" spans="1:13" ht="31.5">
      <c r="A113" s="14">
        <f t="shared" si="1"/>
        <v>110</v>
      </c>
      <c r="B113" s="53" t="s">
        <v>5275</v>
      </c>
      <c r="C113" s="14" t="s">
        <v>2744</v>
      </c>
      <c r="D113" s="14" t="s">
        <v>1187</v>
      </c>
      <c r="E113" s="14" t="s">
        <v>8163</v>
      </c>
      <c r="F113" s="15">
        <v>1031</v>
      </c>
      <c r="G113" s="15">
        <v>312</v>
      </c>
      <c r="H113" s="14" t="s">
        <v>8076</v>
      </c>
      <c r="I113" s="15">
        <v>40000</v>
      </c>
      <c r="J113" s="14" t="s">
        <v>4935</v>
      </c>
      <c r="K113" s="44" t="s">
        <v>6011</v>
      </c>
      <c r="L113" s="14" t="s">
        <v>2255</v>
      </c>
      <c r="M113" s="14"/>
    </row>
    <row r="114" spans="1:13">
      <c r="A114" s="14">
        <f t="shared" si="1"/>
        <v>111</v>
      </c>
      <c r="B114" s="53" t="s">
        <v>6403</v>
      </c>
      <c r="C114" s="14" t="s">
        <v>6404</v>
      </c>
      <c r="D114" s="14" t="s">
        <v>1187</v>
      </c>
      <c r="E114" s="14"/>
      <c r="F114" s="15">
        <v>1000</v>
      </c>
      <c r="G114" s="15">
        <v>400</v>
      </c>
      <c r="H114" s="15" t="s">
        <v>8087</v>
      </c>
      <c r="I114" s="15">
        <v>64000</v>
      </c>
      <c r="J114" s="14" t="s">
        <v>60</v>
      </c>
      <c r="K114" s="44" t="s">
        <v>6011</v>
      </c>
      <c r="L114" s="14" t="s">
        <v>2255</v>
      </c>
      <c r="M114" s="14"/>
    </row>
    <row r="115" spans="1:13" ht="31.5">
      <c r="A115" s="14">
        <f t="shared" si="1"/>
        <v>112</v>
      </c>
      <c r="B115" s="53" t="s">
        <v>6405</v>
      </c>
      <c r="C115" s="14" t="s">
        <v>8610</v>
      </c>
      <c r="D115" s="14" t="s">
        <v>1187</v>
      </c>
      <c r="E115" s="14"/>
      <c r="F115" s="15">
        <v>1531</v>
      </c>
      <c r="G115" s="15">
        <v>560</v>
      </c>
      <c r="H115" s="14" t="s">
        <v>8087</v>
      </c>
      <c r="I115" s="15">
        <v>87000</v>
      </c>
      <c r="J115" s="14" t="s">
        <v>1188</v>
      </c>
      <c r="K115" s="44" t="s">
        <v>6011</v>
      </c>
      <c r="L115" s="14" t="s">
        <v>6094</v>
      </c>
      <c r="M115" s="14"/>
    </row>
    <row r="116" spans="1:13" ht="47.25">
      <c r="A116" s="14">
        <f t="shared" si="1"/>
        <v>113</v>
      </c>
      <c r="B116" s="53" t="s">
        <v>8612</v>
      </c>
      <c r="C116" s="14" t="s">
        <v>8613</v>
      </c>
      <c r="D116" s="14" t="s">
        <v>1187</v>
      </c>
      <c r="E116" s="14"/>
      <c r="F116" s="15">
        <v>450</v>
      </c>
      <c r="G116" s="15">
        <v>296</v>
      </c>
      <c r="H116" s="14" t="s">
        <v>8087</v>
      </c>
      <c r="I116" s="15">
        <v>49000</v>
      </c>
      <c r="J116" s="14" t="s">
        <v>1188</v>
      </c>
      <c r="K116" s="44" t="s">
        <v>6011</v>
      </c>
      <c r="L116" s="14" t="s">
        <v>2255</v>
      </c>
      <c r="M116" s="14"/>
    </row>
    <row r="117" spans="1:13" ht="31.5">
      <c r="A117" s="14">
        <f t="shared" si="1"/>
        <v>114</v>
      </c>
      <c r="B117" s="53" t="s">
        <v>8614</v>
      </c>
      <c r="C117" s="14" t="s">
        <v>8615</v>
      </c>
      <c r="D117" s="14" t="s">
        <v>1187</v>
      </c>
      <c r="E117" s="14"/>
      <c r="F117" s="15">
        <v>450</v>
      </c>
      <c r="G117" s="15">
        <v>436</v>
      </c>
      <c r="H117" s="14" t="s">
        <v>8087</v>
      </c>
      <c r="I117" s="15">
        <v>69000</v>
      </c>
      <c r="J117" s="14" t="s">
        <v>4935</v>
      </c>
      <c r="K117" s="44" t="s">
        <v>6011</v>
      </c>
      <c r="L117" s="14" t="s">
        <v>2255</v>
      </c>
      <c r="M117" s="14"/>
    </row>
    <row r="118" spans="1:13" ht="47.25">
      <c r="A118" s="14">
        <f t="shared" si="1"/>
        <v>115</v>
      </c>
      <c r="B118" s="53" t="s">
        <v>8616</v>
      </c>
      <c r="C118" s="14" t="s">
        <v>7064</v>
      </c>
      <c r="D118" s="41" t="s">
        <v>2510</v>
      </c>
      <c r="E118" s="14"/>
      <c r="F118" s="15">
        <v>1000</v>
      </c>
      <c r="G118" s="15">
        <v>436</v>
      </c>
      <c r="H118" s="14" t="s">
        <v>1228</v>
      </c>
      <c r="I118" s="15">
        <v>0</v>
      </c>
      <c r="J118" s="14" t="s">
        <v>1188</v>
      </c>
      <c r="K118" s="44" t="s">
        <v>6011</v>
      </c>
      <c r="L118" s="14" t="s">
        <v>1552</v>
      </c>
      <c r="M118" s="14"/>
    </row>
    <row r="119" spans="1:13">
      <c r="A119" s="14">
        <f t="shared" si="1"/>
        <v>116</v>
      </c>
      <c r="B119" s="53" t="s">
        <v>7789</v>
      </c>
      <c r="C119" s="14" t="s">
        <v>2744</v>
      </c>
      <c r="D119" s="14" t="s">
        <v>1187</v>
      </c>
      <c r="E119" s="14"/>
      <c r="F119" s="15">
        <v>1031</v>
      </c>
      <c r="G119" s="15">
        <v>48</v>
      </c>
      <c r="H119" s="14" t="s">
        <v>8076</v>
      </c>
      <c r="I119" s="15">
        <v>10000</v>
      </c>
      <c r="J119" s="14" t="s">
        <v>4935</v>
      </c>
      <c r="K119" s="44" t="s">
        <v>6011</v>
      </c>
      <c r="L119" s="14" t="s">
        <v>2255</v>
      </c>
      <c r="M119" s="14"/>
    </row>
    <row r="120" spans="1:13" ht="31.5">
      <c r="A120" s="14">
        <f t="shared" si="1"/>
        <v>117</v>
      </c>
      <c r="B120" s="53" t="s">
        <v>8617</v>
      </c>
      <c r="C120" s="14" t="s">
        <v>10580</v>
      </c>
      <c r="D120" s="14" t="s">
        <v>1187</v>
      </c>
      <c r="E120" s="14"/>
      <c r="F120" s="15">
        <v>400</v>
      </c>
      <c r="G120" s="15">
        <v>96</v>
      </c>
      <c r="H120" s="14" t="s">
        <v>8076</v>
      </c>
      <c r="I120" s="15">
        <v>17000</v>
      </c>
      <c r="J120" s="14" t="s">
        <v>70</v>
      </c>
      <c r="K120" s="44" t="s">
        <v>6011</v>
      </c>
      <c r="L120" s="14" t="s">
        <v>7067</v>
      </c>
      <c r="M120" s="61"/>
    </row>
    <row r="121" spans="1:13" ht="47.25">
      <c r="A121" s="14">
        <f t="shared" si="1"/>
        <v>118</v>
      </c>
      <c r="B121" s="53" t="s">
        <v>4143</v>
      </c>
      <c r="C121" s="14" t="s">
        <v>2744</v>
      </c>
      <c r="D121" s="14" t="s">
        <v>1187</v>
      </c>
      <c r="E121" s="14"/>
      <c r="F121" s="15">
        <v>500</v>
      </c>
      <c r="G121" s="15">
        <v>264</v>
      </c>
      <c r="H121" s="14" t="s">
        <v>8076</v>
      </c>
      <c r="I121" s="15">
        <v>37000</v>
      </c>
      <c r="J121" s="14" t="s">
        <v>4935</v>
      </c>
      <c r="K121" s="44" t="s">
        <v>6011</v>
      </c>
      <c r="L121" s="14" t="s">
        <v>4900</v>
      </c>
      <c r="M121" s="14"/>
    </row>
    <row r="122" spans="1:13" ht="47.25">
      <c r="A122" s="14">
        <f t="shared" si="1"/>
        <v>119</v>
      </c>
      <c r="B122" s="53" t="s">
        <v>4144</v>
      </c>
      <c r="C122" s="14" t="s">
        <v>4145</v>
      </c>
      <c r="D122" s="14" t="s">
        <v>1187</v>
      </c>
      <c r="E122" s="14"/>
      <c r="F122" s="15">
        <v>550</v>
      </c>
      <c r="G122" s="15">
        <v>200</v>
      </c>
      <c r="H122" s="14" t="s">
        <v>8087</v>
      </c>
      <c r="I122" s="15">
        <v>36000</v>
      </c>
      <c r="J122" s="14" t="s">
        <v>7909</v>
      </c>
      <c r="K122" s="44" t="s">
        <v>6011</v>
      </c>
      <c r="L122" s="14" t="s">
        <v>4900</v>
      </c>
      <c r="M122" s="61"/>
    </row>
    <row r="123" spans="1:13" ht="31.5">
      <c r="A123" s="14">
        <f t="shared" si="1"/>
        <v>120</v>
      </c>
      <c r="B123" s="53" t="s">
        <v>4307</v>
      </c>
      <c r="C123" s="14" t="s">
        <v>2744</v>
      </c>
      <c r="D123" s="14" t="s">
        <v>5272</v>
      </c>
      <c r="E123" s="14" t="s">
        <v>8163</v>
      </c>
      <c r="F123" s="15">
        <v>531</v>
      </c>
      <c r="G123" s="15">
        <v>424</v>
      </c>
      <c r="H123" s="14" t="s">
        <v>8076</v>
      </c>
      <c r="I123" s="15">
        <v>53000</v>
      </c>
      <c r="J123" s="14" t="s">
        <v>4935</v>
      </c>
      <c r="K123" s="44" t="s">
        <v>6011</v>
      </c>
      <c r="L123" s="14" t="s">
        <v>2255</v>
      </c>
      <c r="M123" s="61"/>
    </row>
    <row r="124" spans="1:13">
      <c r="A124" s="14">
        <f t="shared" si="1"/>
        <v>121</v>
      </c>
      <c r="B124" s="53" t="s">
        <v>6298</v>
      </c>
      <c r="C124" s="14" t="s">
        <v>2744</v>
      </c>
      <c r="D124" s="14" t="s">
        <v>1187</v>
      </c>
      <c r="E124" s="14" t="s">
        <v>8163</v>
      </c>
      <c r="F124" s="15">
        <v>781</v>
      </c>
      <c r="G124" s="15">
        <v>172</v>
      </c>
      <c r="H124" s="14" t="s">
        <v>8076</v>
      </c>
      <c r="I124" s="15">
        <v>23000</v>
      </c>
      <c r="J124" s="14" t="s">
        <v>4935</v>
      </c>
      <c r="K124" s="44" t="s">
        <v>6011</v>
      </c>
      <c r="L124" s="14" t="s">
        <v>5129</v>
      </c>
      <c r="M124" s="14"/>
    </row>
    <row r="125" spans="1:13" ht="31.5">
      <c r="A125" s="14">
        <f t="shared" si="1"/>
        <v>122</v>
      </c>
      <c r="B125" s="53" t="s">
        <v>4146</v>
      </c>
      <c r="C125" s="14" t="s">
        <v>4147</v>
      </c>
      <c r="D125" s="14" t="s">
        <v>1187</v>
      </c>
      <c r="E125" s="14"/>
      <c r="F125" s="15">
        <v>500</v>
      </c>
      <c r="G125" s="15">
        <v>224</v>
      </c>
      <c r="H125" s="14" t="s">
        <v>8087</v>
      </c>
      <c r="I125" s="15">
        <v>39000</v>
      </c>
      <c r="J125" s="14" t="s">
        <v>1188</v>
      </c>
      <c r="K125" s="44" t="s">
        <v>6011</v>
      </c>
      <c r="L125" s="14" t="s">
        <v>2255</v>
      </c>
      <c r="M125" s="14"/>
    </row>
    <row r="126" spans="1:13" ht="31.5">
      <c r="A126" s="14">
        <f t="shared" si="1"/>
        <v>123</v>
      </c>
      <c r="B126" s="53" t="s">
        <v>4150</v>
      </c>
      <c r="C126" s="14" t="s">
        <v>4151</v>
      </c>
      <c r="D126" s="14" t="s">
        <v>1187</v>
      </c>
      <c r="E126" s="14"/>
      <c r="F126" s="15">
        <v>600</v>
      </c>
      <c r="G126" s="15">
        <v>276</v>
      </c>
      <c r="H126" s="14" t="s">
        <v>8087</v>
      </c>
      <c r="I126" s="15">
        <v>47000</v>
      </c>
      <c r="J126" s="14" t="s">
        <v>7909</v>
      </c>
      <c r="K126" s="44" t="s">
        <v>6011</v>
      </c>
      <c r="L126" s="14" t="s">
        <v>7067</v>
      </c>
      <c r="M126" s="14"/>
    </row>
    <row r="127" spans="1:13" ht="47.25">
      <c r="A127" s="14">
        <f t="shared" si="1"/>
        <v>124</v>
      </c>
      <c r="B127" s="53" t="s">
        <v>4152</v>
      </c>
      <c r="C127" s="14" t="s">
        <v>8424</v>
      </c>
      <c r="D127" s="14" t="s">
        <v>1187</v>
      </c>
      <c r="E127" s="14"/>
      <c r="F127" s="15">
        <v>570</v>
      </c>
      <c r="G127" s="15">
        <v>312</v>
      </c>
      <c r="H127" s="14" t="s">
        <v>8087</v>
      </c>
      <c r="I127" s="15">
        <v>52000</v>
      </c>
      <c r="J127" s="14" t="s">
        <v>4935</v>
      </c>
      <c r="K127" s="44" t="s">
        <v>6011</v>
      </c>
      <c r="L127" s="14" t="s">
        <v>7081</v>
      </c>
      <c r="M127" s="14"/>
    </row>
    <row r="128" spans="1:13" ht="31.5">
      <c r="A128" s="14">
        <f t="shared" si="1"/>
        <v>125</v>
      </c>
      <c r="B128" s="53" t="s">
        <v>4153</v>
      </c>
      <c r="C128" s="14" t="s">
        <v>4154</v>
      </c>
      <c r="D128" s="14" t="s">
        <v>1187</v>
      </c>
      <c r="E128" s="14"/>
      <c r="F128" s="15">
        <v>450</v>
      </c>
      <c r="G128" s="15">
        <v>692</v>
      </c>
      <c r="H128" s="14" t="s">
        <v>8087</v>
      </c>
      <c r="I128" s="15">
        <v>106000</v>
      </c>
      <c r="J128" s="14" t="s">
        <v>7909</v>
      </c>
      <c r="K128" s="44" t="s">
        <v>6011</v>
      </c>
      <c r="L128" s="14" t="s">
        <v>4900</v>
      </c>
      <c r="M128" s="14"/>
    </row>
    <row r="129" spans="1:15" ht="31.5">
      <c r="A129" s="14">
        <f t="shared" si="1"/>
        <v>126</v>
      </c>
      <c r="B129" s="53" t="s">
        <v>6425</v>
      </c>
      <c r="C129" s="14" t="s">
        <v>6426</v>
      </c>
      <c r="D129" s="14" t="s">
        <v>1187</v>
      </c>
      <c r="E129" s="14"/>
      <c r="F129" s="15">
        <v>460</v>
      </c>
      <c r="G129" s="15">
        <v>432</v>
      </c>
      <c r="H129" s="14" t="s">
        <v>8087</v>
      </c>
      <c r="I129" s="15">
        <v>69000</v>
      </c>
      <c r="J129" s="14" t="s">
        <v>7909</v>
      </c>
      <c r="K129" s="44" t="s">
        <v>6011</v>
      </c>
      <c r="L129" s="14" t="s">
        <v>2255</v>
      </c>
      <c r="M129" s="14"/>
    </row>
    <row r="130" spans="1:15" ht="47.25">
      <c r="A130" s="14">
        <f t="shared" si="1"/>
        <v>127</v>
      </c>
      <c r="B130" s="53" t="s">
        <v>6427</v>
      </c>
      <c r="C130" s="14" t="s">
        <v>6428</v>
      </c>
      <c r="D130" s="14" t="s">
        <v>1187</v>
      </c>
      <c r="E130" s="14"/>
      <c r="F130" s="15">
        <v>10031</v>
      </c>
      <c r="G130" s="15">
        <v>288</v>
      </c>
      <c r="H130" s="14" t="s">
        <v>8087</v>
      </c>
      <c r="I130" s="15">
        <v>24000</v>
      </c>
      <c r="J130" s="14" t="s">
        <v>1188</v>
      </c>
      <c r="K130" s="44" t="s">
        <v>6011</v>
      </c>
      <c r="L130" s="14" t="s">
        <v>7067</v>
      </c>
      <c r="M130" s="14"/>
    </row>
    <row r="131" spans="1:15" ht="47.25">
      <c r="A131" s="14">
        <f t="shared" si="1"/>
        <v>128</v>
      </c>
      <c r="B131" s="53" t="s">
        <v>7644</v>
      </c>
      <c r="C131" s="14" t="s">
        <v>6568</v>
      </c>
      <c r="D131" s="41" t="s">
        <v>4473</v>
      </c>
      <c r="E131" s="14"/>
      <c r="F131" s="15">
        <v>1000</v>
      </c>
      <c r="G131" s="15">
        <v>468</v>
      </c>
      <c r="H131" s="14" t="s">
        <v>2161</v>
      </c>
      <c r="I131" s="15">
        <v>0</v>
      </c>
      <c r="J131" s="14" t="s">
        <v>60</v>
      </c>
      <c r="K131" s="44" t="s">
        <v>6011</v>
      </c>
      <c r="L131" s="14" t="s">
        <v>7081</v>
      </c>
      <c r="M131" s="14"/>
    </row>
    <row r="132" spans="1:15" ht="31.5">
      <c r="A132" s="14">
        <f t="shared" si="1"/>
        <v>129</v>
      </c>
      <c r="B132" s="53" t="s">
        <v>11208</v>
      </c>
      <c r="C132" s="14" t="s">
        <v>2744</v>
      </c>
      <c r="D132" s="14" t="s">
        <v>1187</v>
      </c>
      <c r="E132" s="14" t="s">
        <v>8163</v>
      </c>
      <c r="F132" s="15">
        <v>1031</v>
      </c>
      <c r="G132" s="15">
        <v>228</v>
      </c>
      <c r="H132" s="14" t="s">
        <v>8076</v>
      </c>
      <c r="I132" s="15">
        <v>36000</v>
      </c>
      <c r="J132" s="14" t="s">
        <v>4935</v>
      </c>
      <c r="K132" s="44" t="s">
        <v>6011</v>
      </c>
      <c r="L132" s="14" t="s">
        <v>5629</v>
      </c>
      <c r="M132" s="14" t="s">
        <v>7645</v>
      </c>
    </row>
    <row r="133" spans="1:15">
      <c r="A133" s="14">
        <f t="shared" si="1"/>
        <v>130</v>
      </c>
      <c r="B133" s="14" t="s">
        <v>6557</v>
      </c>
      <c r="C133" s="14" t="s">
        <v>2744</v>
      </c>
      <c r="D133" s="14" t="s">
        <v>1187</v>
      </c>
      <c r="E133" s="14"/>
      <c r="F133" s="15">
        <v>600</v>
      </c>
      <c r="G133" s="15">
        <v>44</v>
      </c>
      <c r="H133" s="14" t="s">
        <v>8076</v>
      </c>
      <c r="I133" s="15">
        <v>11000</v>
      </c>
      <c r="J133" s="14" t="s">
        <v>4935</v>
      </c>
      <c r="K133" s="44" t="s">
        <v>6011</v>
      </c>
      <c r="L133" s="14" t="s">
        <v>2255</v>
      </c>
      <c r="M133" s="14"/>
    </row>
    <row r="134" spans="1:15" ht="31.5">
      <c r="A134" s="14">
        <f t="shared" ref="A134:A197" si="2">A133+1</f>
        <v>131</v>
      </c>
      <c r="B134" s="14" t="s">
        <v>6552</v>
      </c>
      <c r="C134" s="14" t="s">
        <v>2744</v>
      </c>
      <c r="D134" s="14" t="s">
        <v>1162</v>
      </c>
      <c r="E134" s="14"/>
      <c r="F134" s="15">
        <v>1032</v>
      </c>
      <c r="G134" s="15">
        <v>92</v>
      </c>
      <c r="H134" s="14" t="s">
        <v>8076</v>
      </c>
      <c r="I134" s="15">
        <v>0</v>
      </c>
      <c r="J134" s="14" t="s">
        <v>4935</v>
      </c>
      <c r="K134" s="44" t="s">
        <v>6011</v>
      </c>
      <c r="L134" s="14" t="s">
        <v>1552</v>
      </c>
      <c r="M134" s="14"/>
    </row>
    <row r="135" spans="1:15" ht="31.5">
      <c r="A135" s="14">
        <f t="shared" si="2"/>
        <v>132</v>
      </c>
      <c r="B135" s="14" t="s">
        <v>8293</v>
      </c>
      <c r="C135" s="14" t="s">
        <v>2744</v>
      </c>
      <c r="D135" s="14" t="s">
        <v>1162</v>
      </c>
      <c r="E135" s="14"/>
      <c r="F135" s="15">
        <v>1032</v>
      </c>
      <c r="G135" s="15">
        <v>74</v>
      </c>
      <c r="H135" s="14" t="s">
        <v>8076</v>
      </c>
      <c r="I135" s="15">
        <v>0</v>
      </c>
      <c r="J135" s="14" t="s">
        <v>4935</v>
      </c>
      <c r="K135" s="44" t="s">
        <v>6011</v>
      </c>
      <c r="L135" s="14" t="s">
        <v>1552</v>
      </c>
      <c r="M135" s="14"/>
    </row>
    <row r="136" spans="1:15">
      <c r="A136" s="14">
        <f t="shared" si="2"/>
        <v>133</v>
      </c>
      <c r="B136" s="14" t="s">
        <v>6553</v>
      </c>
      <c r="C136" s="14" t="s">
        <v>6554</v>
      </c>
      <c r="D136" s="14"/>
      <c r="E136" s="14"/>
      <c r="F136" s="15">
        <v>400</v>
      </c>
      <c r="G136" s="15">
        <v>144</v>
      </c>
      <c r="H136" s="14" t="s">
        <v>8165</v>
      </c>
      <c r="I136" s="15">
        <v>27000</v>
      </c>
      <c r="J136" s="14" t="s">
        <v>70</v>
      </c>
      <c r="K136" s="44" t="s">
        <v>6011</v>
      </c>
      <c r="L136" s="14" t="s">
        <v>2255</v>
      </c>
      <c r="M136" s="14"/>
    </row>
    <row r="137" spans="1:15">
      <c r="A137" s="14">
        <f t="shared" si="2"/>
        <v>134</v>
      </c>
      <c r="B137" s="14" t="s">
        <v>5972</v>
      </c>
      <c r="C137" s="14" t="s">
        <v>2744</v>
      </c>
      <c r="D137" s="14" t="s">
        <v>1187</v>
      </c>
      <c r="E137" s="14" t="s">
        <v>8163</v>
      </c>
      <c r="F137" s="15">
        <v>1000</v>
      </c>
      <c r="G137" s="15">
        <v>156</v>
      </c>
      <c r="H137" s="14" t="s">
        <v>8076</v>
      </c>
      <c r="I137" s="15">
        <v>20000</v>
      </c>
      <c r="J137" s="14" t="s">
        <v>4897</v>
      </c>
      <c r="K137" s="44" t="s">
        <v>6011</v>
      </c>
      <c r="L137" s="14" t="s">
        <v>5629</v>
      </c>
      <c r="M137" s="14"/>
    </row>
    <row r="138" spans="1:15" ht="31.5">
      <c r="A138" s="14">
        <f t="shared" si="2"/>
        <v>135</v>
      </c>
      <c r="B138" s="104" t="s">
        <v>6555</v>
      </c>
      <c r="C138" s="104" t="s">
        <v>12433</v>
      </c>
      <c r="D138" s="14" t="s">
        <v>1187</v>
      </c>
      <c r="E138" s="104"/>
      <c r="F138" s="62">
        <v>500</v>
      </c>
      <c r="G138" s="62">
        <v>236</v>
      </c>
      <c r="H138" s="104" t="s">
        <v>8087</v>
      </c>
      <c r="I138" s="62">
        <v>41000</v>
      </c>
      <c r="J138" s="104" t="s">
        <v>7909</v>
      </c>
      <c r="K138" s="44" t="s">
        <v>6011</v>
      </c>
      <c r="L138" s="104" t="s">
        <v>2255</v>
      </c>
      <c r="M138" s="104"/>
    </row>
    <row r="139" spans="1:15" s="63" customFormat="1" ht="30" customHeight="1">
      <c r="A139" s="14">
        <f t="shared" si="2"/>
        <v>136</v>
      </c>
      <c r="B139" s="14" t="s">
        <v>6556</v>
      </c>
      <c r="C139" s="14" t="s">
        <v>6568</v>
      </c>
      <c r="D139" s="14" t="s">
        <v>1187</v>
      </c>
      <c r="E139" s="14"/>
      <c r="F139" s="15">
        <v>350</v>
      </c>
      <c r="G139" s="15">
        <v>452</v>
      </c>
      <c r="H139" s="14" t="s">
        <v>8087</v>
      </c>
      <c r="I139" s="15">
        <v>71000</v>
      </c>
      <c r="J139" s="14" t="s">
        <v>70</v>
      </c>
      <c r="K139" s="36" t="s">
        <v>6011</v>
      </c>
      <c r="L139" s="14" t="s">
        <v>2255</v>
      </c>
      <c r="M139" s="14"/>
      <c r="O139" s="21"/>
    </row>
    <row r="140" spans="1:15" s="63" customFormat="1" ht="27.75" customHeight="1">
      <c r="A140" s="14">
        <f t="shared" si="2"/>
        <v>137</v>
      </c>
      <c r="B140" s="14" t="s">
        <v>4334</v>
      </c>
      <c r="C140" s="14" t="s">
        <v>10218</v>
      </c>
      <c r="D140" s="14" t="s">
        <v>1187</v>
      </c>
      <c r="E140" s="14" t="s">
        <v>8163</v>
      </c>
      <c r="F140" s="15">
        <v>10031</v>
      </c>
      <c r="G140" s="15">
        <v>260</v>
      </c>
      <c r="H140" s="14" t="s">
        <v>8087</v>
      </c>
      <c r="I140" s="15">
        <v>22000</v>
      </c>
      <c r="J140" s="14" t="s">
        <v>1188</v>
      </c>
      <c r="K140" s="36" t="s">
        <v>6011</v>
      </c>
      <c r="L140" s="14" t="s">
        <v>1552</v>
      </c>
      <c r="M140" s="14"/>
      <c r="O140" s="21"/>
    </row>
    <row r="141" spans="1:15" ht="40.5" customHeight="1">
      <c r="A141" s="14">
        <f t="shared" si="2"/>
        <v>138</v>
      </c>
      <c r="B141" s="14" t="s">
        <v>4335</v>
      </c>
      <c r="C141" s="14" t="s">
        <v>4336</v>
      </c>
      <c r="D141" s="14" t="s">
        <v>1187</v>
      </c>
      <c r="E141" s="14"/>
      <c r="F141" s="15">
        <v>580</v>
      </c>
      <c r="G141" s="15">
        <v>708</v>
      </c>
      <c r="H141" s="14" t="s">
        <v>8087</v>
      </c>
      <c r="I141" s="15">
        <v>109000</v>
      </c>
      <c r="J141" s="14" t="s">
        <v>1193</v>
      </c>
      <c r="K141" s="36" t="s">
        <v>6011</v>
      </c>
      <c r="L141" s="14" t="s">
        <v>7067</v>
      </c>
      <c r="M141" s="14"/>
    </row>
    <row r="142" spans="1:15" ht="33.75" customHeight="1">
      <c r="A142" s="14">
        <f t="shared" si="2"/>
        <v>139</v>
      </c>
      <c r="B142" s="14" t="s">
        <v>5457</v>
      </c>
      <c r="C142" s="14" t="s">
        <v>4336</v>
      </c>
      <c r="D142" s="14" t="s">
        <v>1187</v>
      </c>
      <c r="E142" s="14"/>
      <c r="F142" s="15">
        <v>580</v>
      </c>
      <c r="G142" s="15">
        <v>720</v>
      </c>
      <c r="H142" s="14" t="s">
        <v>8087</v>
      </c>
      <c r="I142" s="15">
        <v>110000</v>
      </c>
      <c r="J142" s="14" t="s">
        <v>1193</v>
      </c>
      <c r="K142" s="36" t="s">
        <v>6011</v>
      </c>
      <c r="L142" s="14" t="s">
        <v>7067</v>
      </c>
      <c r="M142" s="14"/>
    </row>
    <row r="143" spans="1:15" ht="33.75" customHeight="1">
      <c r="A143" s="14">
        <f t="shared" si="2"/>
        <v>140</v>
      </c>
      <c r="B143" s="14" t="s">
        <v>5458</v>
      </c>
      <c r="C143" s="14" t="s">
        <v>4336</v>
      </c>
      <c r="D143" s="14" t="s">
        <v>1187</v>
      </c>
      <c r="E143" s="14"/>
      <c r="F143" s="15">
        <v>580</v>
      </c>
      <c r="G143" s="15">
        <v>632</v>
      </c>
      <c r="H143" s="14" t="s">
        <v>8087</v>
      </c>
      <c r="I143" s="15">
        <v>98000</v>
      </c>
      <c r="J143" s="14" t="s">
        <v>1193</v>
      </c>
      <c r="K143" s="36" t="s">
        <v>6011</v>
      </c>
      <c r="L143" s="14" t="s">
        <v>7067</v>
      </c>
      <c r="M143" s="14"/>
    </row>
    <row r="144" spans="1:15">
      <c r="A144" s="14">
        <f t="shared" si="2"/>
        <v>141</v>
      </c>
      <c r="B144" s="14" t="s">
        <v>5459</v>
      </c>
      <c r="C144" s="14" t="s">
        <v>5460</v>
      </c>
      <c r="D144" s="14" t="s">
        <v>1187</v>
      </c>
      <c r="E144" s="14"/>
      <c r="F144" s="15">
        <v>500</v>
      </c>
      <c r="G144" s="15">
        <v>1252</v>
      </c>
      <c r="H144" s="14" t="s">
        <v>1228</v>
      </c>
      <c r="I144" s="15">
        <v>251000</v>
      </c>
      <c r="J144" s="14" t="s">
        <v>7909</v>
      </c>
      <c r="K144" s="36" t="s">
        <v>6011</v>
      </c>
      <c r="L144" s="14" t="s">
        <v>9415</v>
      </c>
      <c r="M144" s="14"/>
    </row>
    <row r="145" spans="1:13" ht="31.5">
      <c r="A145" s="14">
        <f t="shared" si="2"/>
        <v>142</v>
      </c>
      <c r="B145" s="14" t="s">
        <v>5461</v>
      </c>
      <c r="C145" s="14" t="s">
        <v>5462</v>
      </c>
      <c r="D145" s="14" t="s">
        <v>4473</v>
      </c>
      <c r="E145" s="14"/>
      <c r="F145" s="15">
        <v>1000</v>
      </c>
      <c r="G145" s="15">
        <v>524</v>
      </c>
      <c r="H145" s="14" t="s">
        <v>2161</v>
      </c>
      <c r="I145" s="15">
        <v>0</v>
      </c>
      <c r="J145" s="14" t="s">
        <v>1188</v>
      </c>
      <c r="K145" s="36" t="s">
        <v>6011</v>
      </c>
      <c r="L145" s="14" t="s">
        <v>1552</v>
      </c>
      <c r="M145" s="14" t="s">
        <v>3187</v>
      </c>
    </row>
    <row r="146" spans="1:13" ht="31.5">
      <c r="A146" s="14">
        <f t="shared" si="2"/>
        <v>143</v>
      </c>
      <c r="B146" s="66" t="s">
        <v>3188</v>
      </c>
      <c r="C146" s="14" t="s">
        <v>3189</v>
      </c>
      <c r="D146" s="14" t="s">
        <v>1187</v>
      </c>
      <c r="E146" s="14"/>
      <c r="F146" s="15">
        <v>700</v>
      </c>
      <c r="G146" s="37">
        <v>368</v>
      </c>
      <c r="H146" s="37" t="s">
        <v>5624</v>
      </c>
      <c r="I146" s="67" t="s">
        <v>3190</v>
      </c>
      <c r="J146" s="14" t="s">
        <v>70</v>
      </c>
      <c r="K146" s="36" t="s">
        <v>6011</v>
      </c>
      <c r="L146" s="14" t="s">
        <v>3191</v>
      </c>
      <c r="M146" s="14"/>
    </row>
    <row r="147" spans="1:13" ht="31.5">
      <c r="A147" s="14">
        <f t="shared" si="2"/>
        <v>144</v>
      </c>
      <c r="B147" s="66" t="s">
        <v>343</v>
      </c>
      <c r="C147" s="14" t="s">
        <v>2744</v>
      </c>
      <c r="D147" s="14" t="s">
        <v>1187</v>
      </c>
      <c r="E147" s="14" t="s">
        <v>8163</v>
      </c>
      <c r="F147" s="15">
        <v>1531</v>
      </c>
      <c r="G147" s="37">
        <v>192</v>
      </c>
      <c r="H147" s="37" t="s">
        <v>8076</v>
      </c>
      <c r="I147" s="67" t="s">
        <v>3194</v>
      </c>
      <c r="J147" s="14" t="s">
        <v>4935</v>
      </c>
      <c r="K147" s="36" t="s">
        <v>6011</v>
      </c>
      <c r="L147" s="14" t="s">
        <v>3195</v>
      </c>
      <c r="M147" s="14"/>
    </row>
    <row r="148" spans="1:13" ht="33" customHeight="1">
      <c r="A148" s="14">
        <f t="shared" si="2"/>
        <v>145</v>
      </c>
      <c r="B148" s="66" t="s">
        <v>3196</v>
      </c>
      <c r="C148" s="14" t="s">
        <v>2744</v>
      </c>
      <c r="D148" s="14" t="s">
        <v>1187</v>
      </c>
      <c r="E148" s="14" t="s">
        <v>8163</v>
      </c>
      <c r="F148" s="15">
        <v>1531</v>
      </c>
      <c r="G148" s="37">
        <v>76</v>
      </c>
      <c r="H148" s="37" t="s">
        <v>8076</v>
      </c>
      <c r="I148" s="67" t="s">
        <v>3197</v>
      </c>
      <c r="J148" s="14" t="s">
        <v>4935</v>
      </c>
      <c r="K148" s="36" t="s">
        <v>6011</v>
      </c>
      <c r="L148" s="14" t="s">
        <v>11161</v>
      </c>
      <c r="M148" s="14"/>
    </row>
    <row r="149" spans="1:13" ht="31.5">
      <c r="A149" s="14">
        <f t="shared" si="2"/>
        <v>146</v>
      </c>
      <c r="B149" s="66" t="s">
        <v>8082</v>
      </c>
      <c r="C149" s="14" t="s">
        <v>2744</v>
      </c>
      <c r="D149" s="14" t="s">
        <v>1187</v>
      </c>
      <c r="E149" s="14" t="s">
        <v>8163</v>
      </c>
      <c r="F149" s="15">
        <v>1531</v>
      </c>
      <c r="G149" s="37">
        <v>40</v>
      </c>
      <c r="H149" s="37" t="s">
        <v>8076</v>
      </c>
      <c r="I149" s="67" t="s">
        <v>3198</v>
      </c>
      <c r="J149" s="14" t="s">
        <v>4935</v>
      </c>
      <c r="K149" s="36" t="s">
        <v>6011</v>
      </c>
      <c r="L149" s="14" t="s">
        <v>11161</v>
      </c>
      <c r="M149" s="14"/>
    </row>
    <row r="150" spans="1:13">
      <c r="A150" s="14">
        <f t="shared" si="2"/>
        <v>147</v>
      </c>
      <c r="B150" s="66" t="s">
        <v>6571</v>
      </c>
      <c r="C150" s="14" t="s">
        <v>10123</v>
      </c>
      <c r="D150" s="14" t="s">
        <v>1187</v>
      </c>
      <c r="E150" s="14" t="s">
        <v>8163</v>
      </c>
      <c r="F150" s="15">
        <v>500</v>
      </c>
      <c r="G150" s="37">
        <v>208</v>
      </c>
      <c r="H150" s="37" t="s">
        <v>8165</v>
      </c>
      <c r="I150" s="67" t="s">
        <v>3199</v>
      </c>
      <c r="J150" s="14" t="s">
        <v>70</v>
      </c>
      <c r="K150" s="36" t="s">
        <v>6011</v>
      </c>
      <c r="L150" s="14" t="s">
        <v>2255</v>
      </c>
      <c r="M150" s="14"/>
    </row>
    <row r="151" spans="1:13" ht="31.5">
      <c r="A151" s="14">
        <f t="shared" si="2"/>
        <v>148</v>
      </c>
      <c r="B151" s="66" t="s">
        <v>3200</v>
      </c>
      <c r="C151" s="14" t="s">
        <v>3201</v>
      </c>
      <c r="D151" s="14" t="s">
        <v>1421</v>
      </c>
      <c r="E151" s="14"/>
      <c r="F151" s="15">
        <v>1030</v>
      </c>
      <c r="G151" s="37">
        <v>216</v>
      </c>
      <c r="H151" s="37" t="s">
        <v>8087</v>
      </c>
      <c r="I151" s="67" t="s">
        <v>3202</v>
      </c>
      <c r="J151" s="14" t="s">
        <v>2724</v>
      </c>
      <c r="K151" s="36" t="s">
        <v>6011</v>
      </c>
      <c r="L151" s="14" t="s">
        <v>3203</v>
      </c>
      <c r="M151" s="14"/>
    </row>
    <row r="152" spans="1:13" ht="31.5">
      <c r="A152" s="14">
        <f t="shared" si="2"/>
        <v>149</v>
      </c>
      <c r="B152" s="66" t="s">
        <v>3204</v>
      </c>
      <c r="C152" s="14" t="s">
        <v>3205</v>
      </c>
      <c r="D152" s="14" t="s">
        <v>1187</v>
      </c>
      <c r="E152" s="14"/>
      <c r="F152" s="15">
        <v>550</v>
      </c>
      <c r="G152" s="37">
        <v>368</v>
      </c>
      <c r="H152" s="37" t="s">
        <v>8087</v>
      </c>
      <c r="I152" s="67" t="s">
        <v>3206</v>
      </c>
      <c r="J152" s="14" t="s">
        <v>70</v>
      </c>
      <c r="K152" s="36" t="s">
        <v>6011</v>
      </c>
      <c r="L152" s="14" t="s">
        <v>2255</v>
      </c>
      <c r="M152" s="14"/>
    </row>
    <row r="153" spans="1:13" ht="31.5">
      <c r="A153" s="14">
        <f t="shared" si="2"/>
        <v>150</v>
      </c>
      <c r="B153" s="60" t="s">
        <v>5451</v>
      </c>
      <c r="C153" s="14" t="s">
        <v>5447</v>
      </c>
      <c r="D153" s="14" t="s">
        <v>1421</v>
      </c>
      <c r="E153" s="14"/>
      <c r="F153" s="15">
        <v>1030</v>
      </c>
      <c r="G153" s="14">
        <v>228</v>
      </c>
      <c r="H153" s="37" t="s">
        <v>8087</v>
      </c>
      <c r="I153" s="67" t="s">
        <v>3202</v>
      </c>
      <c r="J153" s="14" t="s">
        <v>2724</v>
      </c>
      <c r="K153" s="36" t="s">
        <v>6011</v>
      </c>
      <c r="L153" s="14" t="s">
        <v>11161</v>
      </c>
      <c r="M153" s="14"/>
    </row>
    <row r="154" spans="1:13" ht="31.5">
      <c r="A154" s="14">
        <f t="shared" si="2"/>
        <v>151</v>
      </c>
      <c r="B154" s="66" t="s">
        <v>3167</v>
      </c>
      <c r="C154" s="14" t="s">
        <v>3168</v>
      </c>
      <c r="D154" s="14" t="s">
        <v>1162</v>
      </c>
      <c r="E154" s="14"/>
      <c r="F154" s="15">
        <v>280</v>
      </c>
      <c r="G154" s="37">
        <v>348</v>
      </c>
      <c r="H154" s="37" t="s">
        <v>8087</v>
      </c>
      <c r="I154" s="67" t="s">
        <v>3202</v>
      </c>
      <c r="J154" s="14" t="s">
        <v>70</v>
      </c>
      <c r="K154" s="36" t="s">
        <v>6011</v>
      </c>
      <c r="L154" s="14" t="s">
        <v>3169</v>
      </c>
      <c r="M154" s="14"/>
    </row>
    <row r="155" spans="1:13" ht="31.5">
      <c r="A155" s="14">
        <f t="shared" si="2"/>
        <v>152</v>
      </c>
      <c r="B155" s="66" t="s">
        <v>3170</v>
      </c>
      <c r="C155" s="14"/>
      <c r="D155" s="14" t="s">
        <v>4473</v>
      </c>
      <c r="E155" s="14"/>
      <c r="F155" s="15">
        <v>1000</v>
      </c>
      <c r="G155" s="37">
        <v>344</v>
      </c>
      <c r="H155" s="37" t="s">
        <v>8087</v>
      </c>
      <c r="I155" s="67" t="s">
        <v>3202</v>
      </c>
      <c r="J155" s="14" t="s">
        <v>70</v>
      </c>
      <c r="K155" s="36" t="s">
        <v>6011</v>
      </c>
      <c r="L155" s="14" t="s">
        <v>7067</v>
      </c>
      <c r="M155" s="14"/>
    </row>
    <row r="156" spans="1:13" ht="31.5">
      <c r="A156" s="14">
        <f t="shared" si="2"/>
        <v>153</v>
      </c>
      <c r="B156" s="66" t="s">
        <v>3173</v>
      </c>
      <c r="C156" s="14" t="s">
        <v>3174</v>
      </c>
      <c r="D156" s="14" t="s">
        <v>1187</v>
      </c>
      <c r="E156" s="14"/>
      <c r="F156" s="15">
        <v>680</v>
      </c>
      <c r="G156" s="37">
        <v>508</v>
      </c>
      <c r="H156" s="37" t="s">
        <v>2161</v>
      </c>
      <c r="I156" s="67" t="s">
        <v>3175</v>
      </c>
      <c r="J156" s="14" t="s">
        <v>7909</v>
      </c>
      <c r="K156" s="36" t="s">
        <v>6011</v>
      </c>
      <c r="L156" s="14" t="s">
        <v>3191</v>
      </c>
      <c r="M156" s="14"/>
    </row>
    <row r="157" spans="1:13" ht="31.5">
      <c r="A157" s="14">
        <f t="shared" si="2"/>
        <v>154</v>
      </c>
      <c r="B157" s="14" t="s">
        <v>3731</v>
      </c>
      <c r="C157" s="14" t="s">
        <v>3732</v>
      </c>
      <c r="D157" s="14" t="s">
        <v>1187</v>
      </c>
      <c r="E157" s="14"/>
      <c r="F157" s="15">
        <v>750</v>
      </c>
      <c r="G157" s="15">
        <v>200</v>
      </c>
      <c r="H157" s="14" t="s">
        <v>8087</v>
      </c>
      <c r="I157" s="15">
        <v>46000</v>
      </c>
      <c r="J157" s="14" t="s">
        <v>60</v>
      </c>
      <c r="K157" s="36" t="s">
        <v>6011</v>
      </c>
      <c r="L157" s="14" t="s">
        <v>7698</v>
      </c>
      <c r="M157" s="14"/>
    </row>
    <row r="158" spans="1:13">
      <c r="A158" s="14">
        <f t="shared" si="2"/>
        <v>155</v>
      </c>
      <c r="B158" s="14" t="s">
        <v>6299</v>
      </c>
      <c r="C158" s="14" t="s">
        <v>2744</v>
      </c>
      <c r="D158" s="14" t="s">
        <v>1187</v>
      </c>
      <c r="E158" s="14" t="s">
        <v>8163</v>
      </c>
      <c r="F158" s="15">
        <v>1531</v>
      </c>
      <c r="G158" s="15">
        <v>184</v>
      </c>
      <c r="H158" s="14" t="s">
        <v>8076</v>
      </c>
      <c r="I158" s="15">
        <v>30000</v>
      </c>
      <c r="J158" s="14" t="s">
        <v>4935</v>
      </c>
      <c r="K158" s="36" t="s">
        <v>6011</v>
      </c>
      <c r="L158" s="14" t="s">
        <v>12534</v>
      </c>
      <c r="M158" s="14"/>
    </row>
    <row r="159" spans="1:13">
      <c r="A159" s="14">
        <f t="shared" si="2"/>
        <v>156</v>
      </c>
      <c r="B159" s="14" t="s">
        <v>5972</v>
      </c>
      <c r="C159" s="14" t="s">
        <v>2744</v>
      </c>
      <c r="D159" s="14" t="s">
        <v>1187</v>
      </c>
      <c r="E159" s="14" t="s">
        <v>8163</v>
      </c>
      <c r="F159" s="15">
        <v>1531</v>
      </c>
      <c r="G159" s="15">
        <v>156</v>
      </c>
      <c r="H159" s="14" t="s">
        <v>8076</v>
      </c>
      <c r="I159" s="15">
        <v>20000</v>
      </c>
      <c r="J159" s="14" t="s">
        <v>4935</v>
      </c>
      <c r="K159" s="36" t="s">
        <v>6011</v>
      </c>
      <c r="L159" s="14" t="s">
        <v>12534</v>
      </c>
      <c r="M159" s="14"/>
    </row>
    <row r="160" spans="1:13" ht="31.5">
      <c r="A160" s="14">
        <f t="shared" si="2"/>
        <v>157</v>
      </c>
      <c r="B160" s="14" t="s">
        <v>6956</v>
      </c>
      <c r="C160" s="14" t="s">
        <v>8034</v>
      </c>
      <c r="D160" s="14" t="s">
        <v>1421</v>
      </c>
      <c r="E160" s="14"/>
      <c r="F160" s="15">
        <v>500</v>
      </c>
      <c r="G160" s="15">
        <v>316</v>
      </c>
      <c r="H160" s="14" t="s">
        <v>3703</v>
      </c>
      <c r="I160" s="15">
        <v>120000</v>
      </c>
      <c r="J160" s="14" t="s">
        <v>1188</v>
      </c>
      <c r="K160" s="36" t="s">
        <v>6011</v>
      </c>
      <c r="L160" s="14" t="s">
        <v>3437</v>
      </c>
      <c r="M160" s="14" t="s">
        <v>8035</v>
      </c>
    </row>
    <row r="161" spans="1:13">
      <c r="A161" s="14">
        <f t="shared" si="2"/>
        <v>158</v>
      </c>
      <c r="B161" s="14" t="s">
        <v>10147</v>
      </c>
      <c r="C161" s="14" t="s">
        <v>2744</v>
      </c>
      <c r="D161" s="14" t="s">
        <v>1187</v>
      </c>
      <c r="E161" s="14" t="s">
        <v>8163</v>
      </c>
      <c r="F161" s="15">
        <v>1031</v>
      </c>
      <c r="G161" s="15">
        <v>72</v>
      </c>
      <c r="H161" s="14" t="s">
        <v>8076</v>
      </c>
      <c r="I161" s="15">
        <v>11000</v>
      </c>
      <c r="J161" s="14" t="s">
        <v>4935</v>
      </c>
      <c r="K161" s="36" t="s">
        <v>6011</v>
      </c>
      <c r="L161" s="14" t="s">
        <v>12534</v>
      </c>
      <c r="M161" s="14"/>
    </row>
    <row r="162" spans="1:13" ht="31.5">
      <c r="A162" s="14">
        <f t="shared" si="2"/>
        <v>159</v>
      </c>
      <c r="B162" s="14" t="s">
        <v>2262</v>
      </c>
      <c r="C162" s="14" t="s">
        <v>5961</v>
      </c>
      <c r="D162" s="14" t="s">
        <v>1187</v>
      </c>
      <c r="E162" s="14" t="s">
        <v>8163</v>
      </c>
      <c r="F162" s="15">
        <v>4031</v>
      </c>
      <c r="G162" s="15">
        <v>304</v>
      </c>
      <c r="H162" s="14" t="s">
        <v>8087</v>
      </c>
      <c r="I162" s="15">
        <v>56000</v>
      </c>
      <c r="J162" s="14" t="s">
        <v>1193</v>
      </c>
      <c r="K162" s="36" t="s">
        <v>6011</v>
      </c>
      <c r="L162" s="14" t="s">
        <v>5962</v>
      </c>
      <c r="M162" s="14"/>
    </row>
    <row r="163" spans="1:13" ht="31.5">
      <c r="A163" s="14">
        <f t="shared" si="2"/>
        <v>160</v>
      </c>
      <c r="B163" s="14" t="s">
        <v>4198</v>
      </c>
      <c r="C163" s="14" t="s">
        <v>4199</v>
      </c>
      <c r="D163" s="14" t="s">
        <v>1162</v>
      </c>
      <c r="E163" s="14"/>
      <c r="F163" s="15">
        <v>500</v>
      </c>
      <c r="G163" s="15">
        <v>192</v>
      </c>
      <c r="H163" s="14" t="s">
        <v>8087</v>
      </c>
      <c r="I163" s="15">
        <v>0</v>
      </c>
      <c r="J163" s="14" t="s">
        <v>60</v>
      </c>
      <c r="K163" s="36" t="s">
        <v>6011</v>
      </c>
      <c r="L163" s="14" t="s">
        <v>7889</v>
      </c>
      <c r="M163" s="14"/>
    </row>
    <row r="164" spans="1:13" ht="31.5">
      <c r="A164" s="14">
        <f t="shared" si="2"/>
        <v>161</v>
      </c>
      <c r="B164" s="66" t="s">
        <v>12597</v>
      </c>
      <c r="C164" s="14" t="s">
        <v>2744</v>
      </c>
      <c r="D164" s="14" t="s">
        <v>1187</v>
      </c>
      <c r="E164" s="14" t="s">
        <v>8163</v>
      </c>
      <c r="F164" s="15">
        <v>3031</v>
      </c>
      <c r="G164" s="37">
        <v>220</v>
      </c>
      <c r="H164" s="37" t="s">
        <v>8076</v>
      </c>
      <c r="I164" s="67" t="s">
        <v>3192</v>
      </c>
      <c r="J164" s="14" t="s">
        <v>4935</v>
      </c>
      <c r="K164" s="36" t="s">
        <v>3193</v>
      </c>
      <c r="L164" s="14" t="s">
        <v>11161</v>
      </c>
      <c r="M164" s="14"/>
    </row>
    <row r="165" spans="1:13" ht="31.5">
      <c r="A165" s="14">
        <f t="shared" si="2"/>
        <v>162</v>
      </c>
      <c r="B165" s="66" t="s">
        <v>12920</v>
      </c>
      <c r="C165" s="14"/>
      <c r="D165" s="14" t="s">
        <v>1187</v>
      </c>
      <c r="E165" s="14"/>
      <c r="F165" s="15">
        <v>1032</v>
      </c>
      <c r="G165" s="37">
        <v>200</v>
      </c>
      <c r="H165" s="37" t="s">
        <v>8087</v>
      </c>
      <c r="I165" s="67" t="s">
        <v>3207</v>
      </c>
      <c r="J165" s="14" t="s">
        <v>70</v>
      </c>
      <c r="K165" s="36" t="s">
        <v>3193</v>
      </c>
      <c r="L165" s="14" t="s">
        <v>7067</v>
      </c>
      <c r="M165" s="14"/>
    </row>
    <row r="166" spans="1:13" ht="31.5">
      <c r="A166" s="14">
        <f t="shared" si="2"/>
        <v>163</v>
      </c>
      <c r="B166" s="66" t="s">
        <v>7607</v>
      </c>
      <c r="C166" s="14" t="s">
        <v>10123</v>
      </c>
      <c r="D166" s="14" t="s">
        <v>1187</v>
      </c>
      <c r="E166" s="14" t="s">
        <v>8163</v>
      </c>
      <c r="F166" s="15">
        <v>500</v>
      </c>
      <c r="G166" s="37">
        <v>412</v>
      </c>
      <c r="H166" s="37" t="s">
        <v>8087</v>
      </c>
      <c r="I166" s="67" t="s">
        <v>7608</v>
      </c>
      <c r="J166" s="14" t="s">
        <v>1193</v>
      </c>
      <c r="K166" s="36" t="s">
        <v>3193</v>
      </c>
      <c r="L166" s="14" t="s">
        <v>7609</v>
      </c>
      <c r="M166" s="14"/>
    </row>
    <row r="167" spans="1:13" ht="31.5">
      <c r="A167" s="14">
        <f t="shared" si="2"/>
        <v>164</v>
      </c>
      <c r="B167" s="66" t="s">
        <v>3171</v>
      </c>
      <c r="C167" s="14" t="s">
        <v>3172</v>
      </c>
      <c r="D167" s="14" t="s">
        <v>1421</v>
      </c>
      <c r="E167" s="14"/>
      <c r="F167" s="15">
        <v>1030</v>
      </c>
      <c r="G167" s="37">
        <v>224</v>
      </c>
      <c r="H167" s="37" t="s">
        <v>2161</v>
      </c>
      <c r="I167" s="67" t="s">
        <v>3202</v>
      </c>
      <c r="J167" s="14" t="s">
        <v>2724</v>
      </c>
      <c r="K167" s="36" t="s">
        <v>3193</v>
      </c>
      <c r="L167" s="14" t="s">
        <v>3203</v>
      </c>
      <c r="M167" s="14"/>
    </row>
    <row r="168" spans="1:13" ht="31.5">
      <c r="A168" s="14">
        <f t="shared" si="2"/>
        <v>165</v>
      </c>
      <c r="B168" s="66" t="s">
        <v>4337</v>
      </c>
      <c r="C168" s="14" t="s">
        <v>3654</v>
      </c>
      <c r="D168" s="14" t="s">
        <v>1187</v>
      </c>
      <c r="E168" s="14"/>
      <c r="F168" s="15">
        <v>450</v>
      </c>
      <c r="G168" s="37">
        <v>868</v>
      </c>
      <c r="H168" s="37" t="s">
        <v>2161</v>
      </c>
      <c r="I168" s="67" t="s">
        <v>3206</v>
      </c>
      <c r="J168" s="14" t="s">
        <v>1188</v>
      </c>
      <c r="K168" s="36" t="s">
        <v>3193</v>
      </c>
      <c r="L168" s="14" t="s">
        <v>7609</v>
      </c>
      <c r="M168" s="14" t="s">
        <v>4338</v>
      </c>
    </row>
    <row r="169" spans="1:13" ht="63">
      <c r="A169" s="14">
        <f t="shared" si="2"/>
        <v>166</v>
      </c>
      <c r="B169" s="14" t="s">
        <v>3756</v>
      </c>
      <c r="C169" s="14" t="s">
        <v>2744</v>
      </c>
      <c r="D169" s="14" t="s">
        <v>1187</v>
      </c>
      <c r="E169" s="14"/>
      <c r="F169" s="15">
        <v>600</v>
      </c>
      <c r="G169" s="15">
        <v>84</v>
      </c>
      <c r="H169" s="14" t="s">
        <v>8076</v>
      </c>
      <c r="I169" s="15">
        <v>16000</v>
      </c>
      <c r="J169" s="14" t="s">
        <v>4935</v>
      </c>
      <c r="K169" s="36" t="s">
        <v>3193</v>
      </c>
      <c r="L169" s="14" t="s">
        <v>2255</v>
      </c>
      <c r="M169" s="14"/>
    </row>
    <row r="170" spans="1:13">
      <c r="A170" s="14">
        <f t="shared" si="2"/>
        <v>167</v>
      </c>
      <c r="B170" s="14" t="s">
        <v>3757</v>
      </c>
      <c r="C170" s="14" t="s">
        <v>2744</v>
      </c>
      <c r="D170" s="14" t="s">
        <v>1187</v>
      </c>
      <c r="E170" s="14"/>
      <c r="F170" s="15">
        <v>550</v>
      </c>
      <c r="G170" s="15">
        <v>176</v>
      </c>
      <c r="H170" s="14" t="s">
        <v>8076</v>
      </c>
      <c r="I170" s="15">
        <v>25000</v>
      </c>
      <c r="J170" s="14" t="s">
        <v>4935</v>
      </c>
      <c r="K170" s="36" t="s">
        <v>3193</v>
      </c>
      <c r="L170" s="14" t="s">
        <v>2255</v>
      </c>
      <c r="M170" s="14"/>
    </row>
    <row r="171" spans="1:13">
      <c r="A171" s="14">
        <f t="shared" si="2"/>
        <v>168</v>
      </c>
      <c r="B171" s="14" t="s">
        <v>1403</v>
      </c>
      <c r="C171" s="14" t="s">
        <v>2744</v>
      </c>
      <c r="D171" s="14" t="s">
        <v>1187</v>
      </c>
      <c r="E171" s="14"/>
      <c r="F171" s="15">
        <v>600</v>
      </c>
      <c r="G171" s="15">
        <v>208</v>
      </c>
      <c r="H171" s="14" t="s">
        <v>8076</v>
      </c>
      <c r="I171" s="15">
        <v>29000</v>
      </c>
      <c r="J171" s="14" t="s">
        <v>4935</v>
      </c>
      <c r="K171" s="36" t="s">
        <v>3193</v>
      </c>
      <c r="L171" s="14" t="s">
        <v>2255</v>
      </c>
      <c r="M171" s="14"/>
    </row>
    <row r="172" spans="1:13" ht="31.5">
      <c r="A172" s="14">
        <f t="shared" si="2"/>
        <v>169</v>
      </c>
      <c r="B172" s="14" t="s">
        <v>7796</v>
      </c>
      <c r="C172" s="14" t="s">
        <v>3730</v>
      </c>
      <c r="D172" s="14" t="s">
        <v>1187</v>
      </c>
      <c r="E172" s="14"/>
      <c r="F172" s="15">
        <v>532</v>
      </c>
      <c r="G172" s="15">
        <v>208</v>
      </c>
      <c r="H172" s="14" t="s">
        <v>5624</v>
      </c>
      <c r="I172" s="15">
        <v>37000</v>
      </c>
      <c r="J172" s="14" t="s">
        <v>7909</v>
      </c>
      <c r="K172" s="36" t="s">
        <v>3193</v>
      </c>
      <c r="L172" s="14" t="s">
        <v>2255</v>
      </c>
      <c r="M172" s="14"/>
    </row>
    <row r="173" spans="1:13" ht="31.5">
      <c r="A173" s="14">
        <f t="shared" si="2"/>
        <v>170</v>
      </c>
      <c r="B173" s="14" t="s">
        <v>3733</v>
      </c>
      <c r="C173" s="14" t="s">
        <v>2744</v>
      </c>
      <c r="D173" s="14" t="s">
        <v>1187</v>
      </c>
      <c r="E173" s="14"/>
      <c r="F173" s="15">
        <v>1200</v>
      </c>
      <c r="G173" s="15">
        <v>140</v>
      </c>
      <c r="H173" s="14" t="s">
        <v>8087</v>
      </c>
      <c r="I173" s="15">
        <v>27000</v>
      </c>
      <c r="J173" s="14" t="s">
        <v>4935</v>
      </c>
      <c r="K173" s="36" t="s">
        <v>3193</v>
      </c>
      <c r="L173" s="14" t="s">
        <v>2255</v>
      </c>
      <c r="M173" s="14"/>
    </row>
    <row r="174" spans="1:13" ht="31.5">
      <c r="A174" s="14">
        <f t="shared" si="2"/>
        <v>171</v>
      </c>
      <c r="B174" s="14" t="s">
        <v>3734</v>
      </c>
      <c r="C174" s="14" t="s">
        <v>3735</v>
      </c>
      <c r="D174" s="14" t="s">
        <v>1187</v>
      </c>
      <c r="E174" s="14"/>
      <c r="F174" s="15">
        <v>870</v>
      </c>
      <c r="G174" s="15">
        <v>196</v>
      </c>
      <c r="H174" s="14" t="s">
        <v>8087</v>
      </c>
      <c r="I174" s="15">
        <v>35000</v>
      </c>
      <c r="J174" s="14" t="s">
        <v>60</v>
      </c>
      <c r="K174" s="36" t="s">
        <v>3193</v>
      </c>
      <c r="L174" s="14" t="s">
        <v>2255</v>
      </c>
      <c r="M174" s="14"/>
    </row>
    <row r="175" spans="1:13">
      <c r="A175" s="14">
        <f t="shared" si="2"/>
        <v>172</v>
      </c>
      <c r="B175" s="14" t="s">
        <v>3736</v>
      </c>
      <c r="C175" s="14" t="s">
        <v>2744</v>
      </c>
      <c r="D175" s="14" t="s">
        <v>1187</v>
      </c>
      <c r="E175" s="14"/>
      <c r="F175" s="15">
        <v>500</v>
      </c>
      <c r="G175" s="15">
        <v>76</v>
      </c>
      <c r="H175" s="14" t="s">
        <v>8076</v>
      </c>
      <c r="I175" s="15">
        <v>15000</v>
      </c>
      <c r="J175" s="14" t="s">
        <v>4935</v>
      </c>
      <c r="K175" s="36" t="s">
        <v>3193</v>
      </c>
      <c r="L175" s="14" t="s">
        <v>2255</v>
      </c>
      <c r="M175" s="14"/>
    </row>
    <row r="176" spans="1:13" ht="31.5">
      <c r="A176" s="14">
        <f t="shared" si="2"/>
        <v>173</v>
      </c>
      <c r="B176" s="14" t="s">
        <v>12505</v>
      </c>
      <c r="C176" s="14" t="s">
        <v>2744</v>
      </c>
      <c r="D176" s="14" t="s">
        <v>1187</v>
      </c>
      <c r="E176" s="14" t="s">
        <v>8163</v>
      </c>
      <c r="F176" s="15">
        <v>1031</v>
      </c>
      <c r="G176" s="15">
        <v>264</v>
      </c>
      <c r="H176" s="14" t="s">
        <v>8076</v>
      </c>
      <c r="I176" s="15">
        <v>34000</v>
      </c>
      <c r="J176" s="14" t="s">
        <v>4935</v>
      </c>
      <c r="K176" s="36" t="s">
        <v>3193</v>
      </c>
      <c r="L176" s="14" t="s">
        <v>4308</v>
      </c>
      <c r="M176" s="14"/>
    </row>
    <row r="177" spans="1:13" ht="31.5">
      <c r="A177" s="14">
        <f t="shared" si="2"/>
        <v>174</v>
      </c>
      <c r="B177" s="14" t="s">
        <v>7680</v>
      </c>
      <c r="C177" s="14" t="s">
        <v>2744</v>
      </c>
      <c r="D177" s="14" t="s">
        <v>1187</v>
      </c>
      <c r="E177" s="14"/>
      <c r="F177" s="15">
        <v>1532</v>
      </c>
      <c r="G177" s="15">
        <v>68</v>
      </c>
      <c r="H177" s="14" t="s">
        <v>8076</v>
      </c>
      <c r="I177" s="15">
        <v>12000</v>
      </c>
      <c r="J177" s="14" t="s">
        <v>4935</v>
      </c>
      <c r="K177" s="36" t="s">
        <v>3193</v>
      </c>
      <c r="L177" s="14" t="s">
        <v>6094</v>
      </c>
      <c r="M177" s="14"/>
    </row>
    <row r="178" spans="1:13" ht="31.5">
      <c r="A178" s="14">
        <f t="shared" si="2"/>
        <v>175</v>
      </c>
      <c r="B178" s="14" t="s">
        <v>6004</v>
      </c>
      <c r="C178" s="14" t="s">
        <v>2744</v>
      </c>
      <c r="D178" s="14" t="s">
        <v>1187</v>
      </c>
      <c r="E178" s="14" t="s">
        <v>8163</v>
      </c>
      <c r="F178" s="15">
        <v>1031</v>
      </c>
      <c r="G178" s="15">
        <v>60</v>
      </c>
      <c r="H178" s="14" t="s">
        <v>8076</v>
      </c>
      <c r="I178" s="15">
        <v>10000</v>
      </c>
      <c r="J178" s="14" t="s">
        <v>4935</v>
      </c>
      <c r="K178" s="36" t="s">
        <v>3193</v>
      </c>
      <c r="L178" s="14" t="s">
        <v>4308</v>
      </c>
      <c r="M178" s="14"/>
    </row>
    <row r="179" spans="1:13" ht="31.5">
      <c r="A179" s="14">
        <f t="shared" si="2"/>
        <v>176</v>
      </c>
      <c r="B179" s="14" t="s">
        <v>3737</v>
      </c>
      <c r="C179" s="14" t="s">
        <v>2744</v>
      </c>
      <c r="D179" s="14" t="s">
        <v>1187</v>
      </c>
      <c r="E179" s="14" t="s">
        <v>8163</v>
      </c>
      <c r="F179" s="15">
        <v>1531</v>
      </c>
      <c r="G179" s="15">
        <v>44</v>
      </c>
      <c r="H179" s="14" t="s">
        <v>8076</v>
      </c>
      <c r="I179" s="15">
        <v>8000</v>
      </c>
      <c r="J179" s="14" t="s">
        <v>4935</v>
      </c>
      <c r="K179" s="36" t="s">
        <v>3193</v>
      </c>
      <c r="L179" s="14" t="s">
        <v>4308</v>
      </c>
      <c r="M179" s="14"/>
    </row>
    <row r="180" spans="1:13" ht="63">
      <c r="A180" s="14">
        <f t="shared" si="2"/>
        <v>177</v>
      </c>
      <c r="B180" s="14" t="s">
        <v>3738</v>
      </c>
      <c r="C180" s="14" t="s">
        <v>3739</v>
      </c>
      <c r="D180" s="14" t="s">
        <v>1187</v>
      </c>
      <c r="E180" s="14"/>
      <c r="F180" s="15">
        <v>470</v>
      </c>
      <c r="G180" s="15">
        <v>188</v>
      </c>
      <c r="H180" s="14" t="s">
        <v>8087</v>
      </c>
      <c r="I180" s="15">
        <v>34000</v>
      </c>
      <c r="J180" s="14" t="s">
        <v>60</v>
      </c>
      <c r="K180" s="36" t="s">
        <v>3193</v>
      </c>
      <c r="L180" s="14" t="s">
        <v>7067</v>
      </c>
      <c r="M180" s="14"/>
    </row>
    <row r="181" spans="1:13" ht="47.25">
      <c r="A181" s="14">
        <f t="shared" si="2"/>
        <v>178</v>
      </c>
      <c r="B181" s="14" t="s">
        <v>3740</v>
      </c>
      <c r="C181" s="14" t="s">
        <v>3741</v>
      </c>
      <c r="D181" s="14" t="s">
        <v>1187</v>
      </c>
      <c r="E181" s="14"/>
      <c r="F181" s="15">
        <v>650</v>
      </c>
      <c r="G181" s="15">
        <v>252</v>
      </c>
      <c r="H181" s="14" t="s">
        <v>8087</v>
      </c>
      <c r="I181" s="15">
        <v>65000</v>
      </c>
      <c r="J181" s="14" t="s">
        <v>2724</v>
      </c>
      <c r="K181" s="36" t="s">
        <v>3193</v>
      </c>
      <c r="L181" s="14" t="s">
        <v>6094</v>
      </c>
      <c r="M181" s="14"/>
    </row>
    <row r="182" spans="1:13" ht="47.25">
      <c r="A182" s="14">
        <f t="shared" si="2"/>
        <v>179</v>
      </c>
      <c r="B182" s="14" t="s">
        <v>3742</v>
      </c>
      <c r="C182" s="14" t="s">
        <v>2744</v>
      </c>
      <c r="D182" s="14" t="s">
        <v>1187</v>
      </c>
      <c r="E182" s="14"/>
      <c r="F182" s="15">
        <v>450</v>
      </c>
      <c r="G182" s="15">
        <v>336</v>
      </c>
      <c r="H182" s="14" t="s">
        <v>8087</v>
      </c>
      <c r="I182" s="15">
        <v>55000</v>
      </c>
      <c r="J182" s="14" t="s">
        <v>4935</v>
      </c>
      <c r="K182" s="36" t="s">
        <v>3193</v>
      </c>
      <c r="L182" s="14" t="s">
        <v>2255</v>
      </c>
      <c r="M182" s="14"/>
    </row>
    <row r="183" spans="1:13" ht="31.5">
      <c r="A183" s="14">
        <f t="shared" si="2"/>
        <v>180</v>
      </c>
      <c r="B183" s="14" t="s">
        <v>3743</v>
      </c>
      <c r="C183" s="14" t="s">
        <v>3744</v>
      </c>
      <c r="D183" s="14" t="s">
        <v>1162</v>
      </c>
      <c r="E183" s="14"/>
      <c r="F183" s="15">
        <v>250</v>
      </c>
      <c r="G183" s="15">
        <v>220</v>
      </c>
      <c r="H183" s="14" t="s">
        <v>8087</v>
      </c>
      <c r="I183" s="15">
        <v>0</v>
      </c>
      <c r="J183" s="14" t="s">
        <v>60</v>
      </c>
      <c r="K183" s="36" t="s">
        <v>3193</v>
      </c>
      <c r="L183" s="14" t="s">
        <v>3745</v>
      </c>
      <c r="M183" s="14"/>
    </row>
    <row r="184" spans="1:13" ht="31.5">
      <c r="A184" s="14">
        <f t="shared" si="2"/>
        <v>181</v>
      </c>
      <c r="B184" s="14" t="s">
        <v>5868</v>
      </c>
      <c r="C184" s="14" t="s">
        <v>5869</v>
      </c>
      <c r="D184" s="14" t="s">
        <v>1187</v>
      </c>
      <c r="E184" s="14"/>
      <c r="F184" s="15">
        <v>500</v>
      </c>
      <c r="G184" s="15">
        <v>316</v>
      </c>
      <c r="H184" s="14" t="s">
        <v>8087</v>
      </c>
      <c r="I184" s="15">
        <v>52000</v>
      </c>
      <c r="J184" s="14" t="s">
        <v>1193</v>
      </c>
      <c r="K184" s="36" t="s">
        <v>3193</v>
      </c>
      <c r="L184" s="14" t="s">
        <v>1552</v>
      </c>
      <c r="M184" s="14"/>
    </row>
    <row r="185" spans="1:13" ht="31.5">
      <c r="A185" s="14">
        <f t="shared" si="2"/>
        <v>182</v>
      </c>
      <c r="B185" s="14" t="s">
        <v>5870</v>
      </c>
      <c r="C185" s="14" t="s">
        <v>5871</v>
      </c>
      <c r="D185" s="14" t="s">
        <v>1187</v>
      </c>
      <c r="E185" s="14"/>
      <c r="F185" s="15">
        <v>1000</v>
      </c>
      <c r="G185" s="15">
        <v>920</v>
      </c>
      <c r="H185" s="14" t="s">
        <v>8087</v>
      </c>
      <c r="I185" s="15">
        <v>165000</v>
      </c>
      <c r="J185" s="14" t="s">
        <v>2724</v>
      </c>
      <c r="K185" s="36" t="s">
        <v>3193</v>
      </c>
      <c r="L185" s="14" t="s">
        <v>12534</v>
      </c>
      <c r="M185" s="14"/>
    </row>
    <row r="186" spans="1:13" ht="31.5">
      <c r="A186" s="14">
        <f t="shared" si="2"/>
        <v>183</v>
      </c>
      <c r="B186" s="14" t="s">
        <v>5872</v>
      </c>
      <c r="C186" s="14" t="s">
        <v>11161</v>
      </c>
      <c r="D186" s="14" t="s">
        <v>3436</v>
      </c>
      <c r="E186" s="14"/>
      <c r="F186" s="15">
        <v>1000</v>
      </c>
      <c r="G186" s="15">
        <v>564</v>
      </c>
      <c r="H186" s="14" t="s">
        <v>2161</v>
      </c>
      <c r="I186" s="15">
        <v>0</v>
      </c>
      <c r="J186" s="14" t="s">
        <v>1188</v>
      </c>
      <c r="K186" s="36" t="s">
        <v>3193</v>
      </c>
      <c r="L186" s="14" t="s">
        <v>1552</v>
      </c>
      <c r="M186" s="14"/>
    </row>
    <row r="187" spans="1:13">
      <c r="A187" s="14">
        <f t="shared" si="2"/>
        <v>184</v>
      </c>
      <c r="B187" s="14" t="s">
        <v>5873</v>
      </c>
      <c r="C187" s="14" t="s">
        <v>10123</v>
      </c>
      <c r="D187" s="14" t="s">
        <v>4473</v>
      </c>
      <c r="E187" s="14"/>
      <c r="F187" s="15">
        <v>1000</v>
      </c>
      <c r="G187" s="15">
        <v>704</v>
      </c>
      <c r="H187" s="14" t="s">
        <v>2161</v>
      </c>
      <c r="I187" s="15">
        <v>0</v>
      </c>
      <c r="J187" s="14" t="s">
        <v>70</v>
      </c>
      <c r="K187" s="36" t="s">
        <v>3193</v>
      </c>
      <c r="L187" s="14" t="s">
        <v>7067</v>
      </c>
      <c r="M187" s="14"/>
    </row>
    <row r="188" spans="1:13" ht="47.25">
      <c r="A188" s="14">
        <f t="shared" si="2"/>
        <v>185</v>
      </c>
      <c r="B188" s="14" t="s">
        <v>6953</v>
      </c>
      <c r="C188" s="14" t="s">
        <v>6954</v>
      </c>
      <c r="D188" s="14" t="s">
        <v>9193</v>
      </c>
      <c r="E188" s="14" t="s">
        <v>8163</v>
      </c>
      <c r="F188" s="15">
        <v>1000</v>
      </c>
      <c r="G188" s="15">
        <v>400</v>
      </c>
      <c r="H188" s="14" t="s">
        <v>2161</v>
      </c>
      <c r="I188" s="15">
        <v>0</v>
      </c>
      <c r="J188" s="14" t="s">
        <v>1193</v>
      </c>
      <c r="K188" s="36" t="s">
        <v>3193</v>
      </c>
      <c r="L188" s="14" t="s">
        <v>1552</v>
      </c>
      <c r="M188" s="14"/>
    </row>
    <row r="189" spans="1:13" ht="31.5">
      <c r="A189" s="14">
        <f t="shared" si="2"/>
        <v>186</v>
      </c>
      <c r="B189" s="14" t="s">
        <v>6955</v>
      </c>
      <c r="C189" s="14" t="s">
        <v>7074</v>
      </c>
      <c r="D189" s="14" t="s">
        <v>1187</v>
      </c>
      <c r="E189" s="14"/>
      <c r="F189" s="15">
        <v>800</v>
      </c>
      <c r="G189" s="15">
        <v>760</v>
      </c>
      <c r="H189" s="14" t="s">
        <v>2161</v>
      </c>
      <c r="I189" s="15">
        <v>137000</v>
      </c>
      <c r="J189" s="14" t="s">
        <v>60</v>
      </c>
      <c r="K189" s="36" t="s">
        <v>3193</v>
      </c>
      <c r="L189" s="14" t="s">
        <v>1552</v>
      </c>
      <c r="M189" s="14"/>
    </row>
    <row r="190" spans="1:13" ht="31.5">
      <c r="A190" s="14">
        <f t="shared" si="2"/>
        <v>187</v>
      </c>
      <c r="B190" s="14" t="s">
        <v>4235</v>
      </c>
      <c r="C190" s="14" t="s">
        <v>11431</v>
      </c>
      <c r="D190" s="14" t="s">
        <v>1187</v>
      </c>
      <c r="E190" s="14"/>
      <c r="F190" s="15">
        <v>1000</v>
      </c>
      <c r="G190" s="15">
        <v>176</v>
      </c>
      <c r="H190" s="14" t="s">
        <v>5624</v>
      </c>
      <c r="I190" s="15">
        <v>30000</v>
      </c>
      <c r="J190" s="14" t="s">
        <v>70</v>
      </c>
      <c r="K190" s="36" t="s">
        <v>3193</v>
      </c>
      <c r="L190" s="14" t="s">
        <v>4900</v>
      </c>
      <c r="M190" s="14"/>
    </row>
    <row r="191" spans="1:13" ht="31.5">
      <c r="A191" s="14">
        <f t="shared" si="2"/>
        <v>188</v>
      </c>
      <c r="B191" s="14" t="s">
        <v>4236</v>
      </c>
      <c r="C191" s="14" t="s">
        <v>2744</v>
      </c>
      <c r="D191" s="14" t="s">
        <v>1187</v>
      </c>
      <c r="E191" s="14"/>
      <c r="F191" s="15">
        <v>800</v>
      </c>
      <c r="G191" s="15">
        <v>88</v>
      </c>
      <c r="H191" s="14" t="s">
        <v>8076</v>
      </c>
      <c r="I191" s="15">
        <v>15000</v>
      </c>
      <c r="J191" s="14" t="s">
        <v>4935</v>
      </c>
      <c r="K191" s="36" t="s">
        <v>3193</v>
      </c>
      <c r="L191" s="14" t="s">
        <v>2255</v>
      </c>
      <c r="M191" s="14"/>
    </row>
    <row r="192" spans="1:13">
      <c r="A192" s="14">
        <f t="shared" si="2"/>
        <v>189</v>
      </c>
      <c r="B192" s="14" t="s">
        <v>4237</v>
      </c>
      <c r="C192" s="14" t="s">
        <v>2744</v>
      </c>
      <c r="D192" s="14" t="s">
        <v>1187</v>
      </c>
      <c r="E192" s="14"/>
      <c r="F192" s="15">
        <v>2200</v>
      </c>
      <c r="G192" s="15">
        <v>24</v>
      </c>
      <c r="H192" s="14" t="s">
        <v>8076</v>
      </c>
      <c r="I192" s="15">
        <v>9000</v>
      </c>
      <c r="J192" s="14" t="s">
        <v>4935</v>
      </c>
      <c r="K192" s="36" t="s">
        <v>3193</v>
      </c>
      <c r="L192" s="14" t="s">
        <v>2255</v>
      </c>
      <c r="M192" s="14"/>
    </row>
    <row r="193" spans="1:14" ht="31.5">
      <c r="A193" s="14">
        <f t="shared" si="2"/>
        <v>190</v>
      </c>
      <c r="B193" s="14" t="s">
        <v>4238</v>
      </c>
      <c r="C193" s="14" t="s">
        <v>4151</v>
      </c>
      <c r="D193" s="14" t="s">
        <v>1187</v>
      </c>
      <c r="E193" s="14"/>
      <c r="F193" s="15">
        <v>1150</v>
      </c>
      <c r="G193" s="15">
        <v>140</v>
      </c>
      <c r="H193" s="14" t="s">
        <v>8076</v>
      </c>
      <c r="I193" s="15">
        <v>22000</v>
      </c>
      <c r="J193" s="14" t="s">
        <v>7909</v>
      </c>
      <c r="K193" s="36" t="s">
        <v>3193</v>
      </c>
      <c r="L193" s="14" t="s">
        <v>2255</v>
      </c>
      <c r="M193" s="14"/>
    </row>
    <row r="194" spans="1:14" ht="31.5">
      <c r="A194" s="14">
        <f t="shared" si="2"/>
        <v>191</v>
      </c>
      <c r="B194" s="14" t="s">
        <v>1128</v>
      </c>
      <c r="C194" s="14" t="s">
        <v>2261</v>
      </c>
      <c r="D194" s="14" t="s">
        <v>1187</v>
      </c>
      <c r="E194" s="14"/>
      <c r="F194" s="15">
        <v>450</v>
      </c>
      <c r="G194" s="15">
        <v>180</v>
      </c>
      <c r="H194" s="14" t="s">
        <v>8087</v>
      </c>
      <c r="I194" s="15">
        <v>33000</v>
      </c>
      <c r="J194" s="14" t="s">
        <v>7909</v>
      </c>
      <c r="K194" s="36" t="s">
        <v>3193</v>
      </c>
      <c r="L194" s="14" t="s">
        <v>7067</v>
      </c>
      <c r="M194" s="14"/>
    </row>
    <row r="195" spans="1:14" ht="31.5">
      <c r="A195" s="14">
        <f t="shared" si="2"/>
        <v>192</v>
      </c>
      <c r="B195" s="14" t="s">
        <v>5963</v>
      </c>
      <c r="C195" s="14" t="s">
        <v>3681</v>
      </c>
      <c r="D195" s="14" t="s">
        <v>1162</v>
      </c>
      <c r="E195" s="14"/>
      <c r="F195" s="15">
        <v>330</v>
      </c>
      <c r="G195" s="15">
        <v>540</v>
      </c>
      <c r="H195" s="14" t="s">
        <v>2161</v>
      </c>
      <c r="I195" s="15">
        <v>0</v>
      </c>
      <c r="J195" s="14" t="s">
        <v>2724</v>
      </c>
      <c r="K195" s="36" t="s">
        <v>3193</v>
      </c>
      <c r="L195" s="14" t="s">
        <v>12534</v>
      </c>
      <c r="M195" s="14"/>
      <c r="N195" s="57"/>
    </row>
    <row r="196" spans="1:14">
      <c r="A196" s="14">
        <f t="shared" si="2"/>
        <v>193</v>
      </c>
      <c r="B196" s="14" t="s">
        <v>3682</v>
      </c>
      <c r="C196" s="14" t="s">
        <v>3683</v>
      </c>
      <c r="D196" s="14" t="s">
        <v>1187</v>
      </c>
      <c r="E196" s="14"/>
      <c r="F196" s="15">
        <v>720</v>
      </c>
      <c r="G196" s="15">
        <v>444</v>
      </c>
      <c r="H196" s="14" t="s">
        <v>2161</v>
      </c>
      <c r="I196" s="15">
        <v>98000</v>
      </c>
      <c r="J196" s="14" t="s">
        <v>7909</v>
      </c>
      <c r="K196" s="36" t="s">
        <v>3193</v>
      </c>
      <c r="L196" s="14" t="s">
        <v>7067</v>
      </c>
      <c r="M196" s="14"/>
    </row>
    <row r="197" spans="1:14" ht="47.25">
      <c r="A197" s="14">
        <f t="shared" si="2"/>
        <v>194</v>
      </c>
      <c r="B197" s="14" t="s">
        <v>3684</v>
      </c>
      <c r="C197" s="14" t="s">
        <v>3685</v>
      </c>
      <c r="D197" s="14" t="s">
        <v>1187</v>
      </c>
      <c r="E197" s="14"/>
      <c r="F197" s="15">
        <v>300</v>
      </c>
      <c r="G197" s="15">
        <v>552</v>
      </c>
      <c r="H197" s="14" t="s">
        <v>2161</v>
      </c>
      <c r="I197" s="15">
        <v>111000</v>
      </c>
      <c r="J197" s="14" t="s">
        <v>7909</v>
      </c>
      <c r="K197" s="36" t="s">
        <v>3193</v>
      </c>
      <c r="L197" s="14" t="s">
        <v>2255</v>
      </c>
      <c r="M197" s="14"/>
    </row>
    <row r="198" spans="1:14">
      <c r="A198" s="14">
        <f t="shared" ref="A198:A261" si="3">A197+1</f>
        <v>195</v>
      </c>
      <c r="B198" s="14" t="s">
        <v>3688</v>
      </c>
      <c r="C198" s="14" t="s">
        <v>10123</v>
      </c>
      <c r="D198" s="14" t="s">
        <v>4473</v>
      </c>
      <c r="E198" s="14"/>
      <c r="F198" s="15">
        <v>1000</v>
      </c>
      <c r="G198" s="15">
        <v>496</v>
      </c>
      <c r="H198" s="14" t="s">
        <v>2161</v>
      </c>
      <c r="I198" s="15">
        <v>0</v>
      </c>
      <c r="J198" s="14" t="s">
        <v>1193</v>
      </c>
      <c r="K198" s="36" t="s">
        <v>3193</v>
      </c>
      <c r="L198" s="14" t="s">
        <v>7067</v>
      </c>
      <c r="M198" s="14"/>
    </row>
    <row r="199" spans="1:14" ht="31.5">
      <c r="A199" s="14">
        <f t="shared" si="3"/>
        <v>196</v>
      </c>
      <c r="B199" s="14" t="s">
        <v>3689</v>
      </c>
      <c r="C199" s="14" t="s">
        <v>3690</v>
      </c>
      <c r="D199" s="14" t="s">
        <v>4473</v>
      </c>
      <c r="E199" s="14"/>
      <c r="F199" s="15">
        <v>1000</v>
      </c>
      <c r="G199" s="15">
        <v>372</v>
      </c>
      <c r="H199" s="14" t="s">
        <v>2161</v>
      </c>
      <c r="I199" s="15">
        <v>0</v>
      </c>
      <c r="J199" s="14" t="s">
        <v>1188</v>
      </c>
      <c r="K199" s="36" t="s">
        <v>3193</v>
      </c>
      <c r="L199" s="14" t="s">
        <v>1552</v>
      </c>
      <c r="M199" s="14"/>
    </row>
    <row r="200" spans="1:14" ht="94.5">
      <c r="A200" s="14">
        <f t="shared" si="3"/>
        <v>197</v>
      </c>
      <c r="B200" s="14" t="s">
        <v>3691</v>
      </c>
      <c r="C200" s="14" t="s">
        <v>3692</v>
      </c>
      <c r="D200" s="14" t="s">
        <v>4473</v>
      </c>
      <c r="E200" s="14"/>
      <c r="F200" s="15">
        <v>1000</v>
      </c>
      <c r="G200" s="15">
        <v>836</v>
      </c>
      <c r="H200" s="14" t="s">
        <v>2161</v>
      </c>
      <c r="I200" s="15">
        <v>0</v>
      </c>
      <c r="J200" s="14" t="s">
        <v>60</v>
      </c>
      <c r="K200" s="36" t="s">
        <v>3193</v>
      </c>
      <c r="L200" s="14" t="s">
        <v>2145</v>
      </c>
      <c r="M200" s="14"/>
    </row>
    <row r="201" spans="1:14" ht="47.25">
      <c r="A201" s="14">
        <f t="shared" si="3"/>
        <v>198</v>
      </c>
      <c r="B201" s="14" t="s">
        <v>2550</v>
      </c>
      <c r="C201" s="14" t="s">
        <v>2744</v>
      </c>
      <c r="D201" s="14" t="s">
        <v>1187</v>
      </c>
      <c r="E201" s="14"/>
      <c r="F201" s="15">
        <v>2500</v>
      </c>
      <c r="G201" s="15">
        <v>48</v>
      </c>
      <c r="H201" s="14" t="s">
        <v>8076</v>
      </c>
      <c r="I201" s="15">
        <v>12000</v>
      </c>
      <c r="J201" s="14" t="s">
        <v>4935</v>
      </c>
      <c r="K201" s="36" t="s">
        <v>3193</v>
      </c>
      <c r="L201" s="14" t="s">
        <v>2255</v>
      </c>
      <c r="M201" s="14"/>
    </row>
    <row r="202" spans="1:14" ht="31.5">
      <c r="A202" s="14">
        <f t="shared" si="3"/>
        <v>199</v>
      </c>
      <c r="B202" s="14" t="s">
        <v>2553</v>
      </c>
      <c r="C202" s="14" t="s">
        <v>2554</v>
      </c>
      <c r="D202" s="14" t="s">
        <v>1187</v>
      </c>
      <c r="E202" s="14"/>
      <c r="F202" s="15">
        <v>620</v>
      </c>
      <c r="G202" s="15">
        <v>372</v>
      </c>
      <c r="H202" s="14" t="s">
        <v>8087</v>
      </c>
      <c r="I202" s="15">
        <v>60000</v>
      </c>
      <c r="J202" s="14" t="s">
        <v>4935</v>
      </c>
      <c r="K202" s="36" t="s">
        <v>3193</v>
      </c>
      <c r="L202" s="14" t="s">
        <v>2255</v>
      </c>
      <c r="M202" s="14"/>
    </row>
    <row r="203" spans="1:14" ht="31.5">
      <c r="A203" s="14">
        <f t="shared" si="3"/>
        <v>200</v>
      </c>
      <c r="B203" s="14" t="s">
        <v>2557</v>
      </c>
      <c r="C203" s="14" t="s">
        <v>2558</v>
      </c>
      <c r="D203" s="14" t="s">
        <v>9193</v>
      </c>
      <c r="E203" s="14"/>
      <c r="F203" s="15">
        <v>1000</v>
      </c>
      <c r="G203" s="15">
        <v>372</v>
      </c>
      <c r="H203" s="14" t="s">
        <v>8087</v>
      </c>
      <c r="I203" s="15">
        <v>0</v>
      </c>
      <c r="J203" s="14" t="s">
        <v>70</v>
      </c>
      <c r="K203" s="36" t="s">
        <v>3193</v>
      </c>
      <c r="L203" s="14" t="s">
        <v>2145</v>
      </c>
      <c r="M203" s="14"/>
    </row>
    <row r="204" spans="1:14" ht="47.25">
      <c r="A204" s="14">
        <f t="shared" si="3"/>
        <v>201</v>
      </c>
      <c r="B204" s="14" t="s">
        <v>2575</v>
      </c>
      <c r="C204" s="14" t="s">
        <v>2576</v>
      </c>
      <c r="D204" s="14" t="s">
        <v>1187</v>
      </c>
      <c r="E204" s="14"/>
      <c r="F204" s="15">
        <v>500</v>
      </c>
      <c r="G204" s="15">
        <v>332</v>
      </c>
      <c r="H204" s="14" t="s">
        <v>8087</v>
      </c>
      <c r="I204" s="15">
        <v>55000</v>
      </c>
      <c r="J204" s="14" t="s">
        <v>1188</v>
      </c>
      <c r="K204" s="36" t="s">
        <v>3193</v>
      </c>
      <c r="L204" s="14" t="s">
        <v>1348</v>
      </c>
      <c r="M204" s="14"/>
    </row>
    <row r="205" spans="1:14" ht="31.5">
      <c r="A205" s="14">
        <f t="shared" si="3"/>
        <v>202</v>
      </c>
      <c r="B205" s="14" t="s">
        <v>1351</v>
      </c>
      <c r="C205" s="14" t="s">
        <v>2744</v>
      </c>
      <c r="D205" s="14" t="s">
        <v>1187</v>
      </c>
      <c r="E205" s="14"/>
      <c r="F205" s="15">
        <v>450</v>
      </c>
      <c r="G205" s="15">
        <v>104</v>
      </c>
      <c r="H205" s="14" t="s">
        <v>8076</v>
      </c>
      <c r="I205" s="15">
        <v>18000</v>
      </c>
      <c r="J205" s="14" t="s">
        <v>4935</v>
      </c>
      <c r="K205" s="36" t="s">
        <v>3193</v>
      </c>
      <c r="L205" s="14" t="s">
        <v>2255</v>
      </c>
      <c r="M205" s="14"/>
    </row>
    <row r="206" spans="1:14" ht="31.5">
      <c r="A206" s="14">
        <f t="shared" si="3"/>
        <v>203</v>
      </c>
      <c r="B206" s="14" t="s">
        <v>11369</v>
      </c>
      <c r="C206" s="14" t="s">
        <v>2744</v>
      </c>
      <c r="D206" s="14" t="s">
        <v>1187</v>
      </c>
      <c r="E206" s="14" t="s">
        <v>8163</v>
      </c>
      <c r="F206" s="15">
        <v>1032</v>
      </c>
      <c r="G206" s="15">
        <v>40</v>
      </c>
      <c r="H206" s="14" t="s">
        <v>8076</v>
      </c>
      <c r="I206" s="15">
        <v>9000</v>
      </c>
      <c r="J206" s="14" t="s">
        <v>4935</v>
      </c>
      <c r="K206" s="36" t="s">
        <v>3193</v>
      </c>
      <c r="L206" s="14" t="s">
        <v>6094</v>
      </c>
      <c r="M206" s="14"/>
    </row>
    <row r="207" spans="1:14" ht="78.75">
      <c r="A207" s="14">
        <f t="shared" si="3"/>
        <v>204</v>
      </c>
      <c r="B207" s="14" t="s">
        <v>1352</v>
      </c>
      <c r="C207" s="14" t="s">
        <v>2744</v>
      </c>
      <c r="D207" s="14" t="s">
        <v>1187</v>
      </c>
      <c r="E207" s="14"/>
      <c r="F207" s="15">
        <v>680</v>
      </c>
      <c r="G207" s="15">
        <v>120</v>
      </c>
      <c r="H207" s="14" t="s">
        <v>8076</v>
      </c>
      <c r="I207" s="15">
        <v>20000</v>
      </c>
      <c r="J207" s="14" t="s">
        <v>4935</v>
      </c>
      <c r="K207" s="36" t="s">
        <v>3193</v>
      </c>
      <c r="L207" s="14" t="s">
        <v>2255</v>
      </c>
      <c r="M207" s="14"/>
    </row>
    <row r="208" spans="1:14" ht="31.5">
      <c r="A208" s="14">
        <f t="shared" si="3"/>
        <v>205</v>
      </c>
      <c r="B208" s="14" t="s">
        <v>1357</v>
      </c>
      <c r="C208" s="14" t="s">
        <v>8305</v>
      </c>
      <c r="D208" s="14" t="s">
        <v>1187</v>
      </c>
      <c r="E208" s="14"/>
      <c r="F208" s="15">
        <v>550</v>
      </c>
      <c r="G208" s="15">
        <v>324</v>
      </c>
      <c r="H208" s="14" t="s">
        <v>8087</v>
      </c>
      <c r="I208" s="15">
        <v>53000</v>
      </c>
      <c r="J208" s="14" t="s">
        <v>4935</v>
      </c>
      <c r="K208" s="36" t="s">
        <v>3193</v>
      </c>
      <c r="L208" s="14" t="s">
        <v>2255</v>
      </c>
      <c r="M208" s="14"/>
    </row>
    <row r="209" spans="1:13" ht="31.5">
      <c r="A209" s="14">
        <f t="shared" si="3"/>
        <v>206</v>
      </c>
      <c r="B209" s="14" t="s">
        <v>1358</v>
      </c>
      <c r="C209" s="14" t="s">
        <v>1359</v>
      </c>
      <c r="D209" s="14" t="s">
        <v>1187</v>
      </c>
      <c r="E209" s="14"/>
      <c r="F209" s="15">
        <v>1600</v>
      </c>
      <c r="G209" s="15">
        <v>316</v>
      </c>
      <c r="H209" s="14" t="s">
        <v>8087</v>
      </c>
      <c r="I209" s="15">
        <v>52000</v>
      </c>
      <c r="J209" s="14" t="s">
        <v>60</v>
      </c>
      <c r="K209" s="36" t="s">
        <v>3193</v>
      </c>
      <c r="L209" s="14" t="s">
        <v>7067</v>
      </c>
      <c r="M209" s="14"/>
    </row>
    <row r="210" spans="1:13" ht="47.25">
      <c r="A210" s="14">
        <f t="shared" si="3"/>
        <v>207</v>
      </c>
      <c r="B210" s="14" t="s">
        <v>1360</v>
      </c>
      <c r="C210" s="14" t="s">
        <v>1361</v>
      </c>
      <c r="D210" s="14" t="s">
        <v>4473</v>
      </c>
      <c r="E210" s="14"/>
      <c r="F210" s="15">
        <v>1000</v>
      </c>
      <c r="G210" s="15">
        <v>524</v>
      </c>
      <c r="H210" s="14" t="s">
        <v>2161</v>
      </c>
      <c r="I210" s="15">
        <v>0</v>
      </c>
      <c r="J210" s="14" t="s">
        <v>4935</v>
      </c>
      <c r="K210" s="36" t="s">
        <v>3193</v>
      </c>
      <c r="L210" s="14" t="s">
        <v>2145</v>
      </c>
      <c r="M210" s="14"/>
    </row>
    <row r="211" spans="1:13">
      <c r="A211" s="14">
        <f t="shared" si="3"/>
        <v>208</v>
      </c>
      <c r="B211" s="14" t="s">
        <v>1362</v>
      </c>
      <c r="C211" s="14" t="s">
        <v>10123</v>
      </c>
      <c r="D211" s="14" t="s">
        <v>4473</v>
      </c>
      <c r="E211" s="14"/>
      <c r="F211" s="15">
        <v>1000</v>
      </c>
      <c r="G211" s="15">
        <v>652</v>
      </c>
      <c r="H211" s="14" t="s">
        <v>2161</v>
      </c>
      <c r="I211" s="15">
        <v>0</v>
      </c>
      <c r="J211" s="14" t="s">
        <v>7909</v>
      </c>
      <c r="K211" s="36" t="s">
        <v>3193</v>
      </c>
      <c r="L211" s="14" t="s">
        <v>1552</v>
      </c>
      <c r="M211" s="14"/>
    </row>
    <row r="212" spans="1:13" ht="31.5">
      <c r="A212" s="14">
        <f t="shared" si="3"/>
        <v>209</v>
      </c>
      <c r="B212" s="14" t="s">
        <v>1363</v>
      </c>
      <c r="C212" s="14" t="s">
        <v>4239</v>
      </c>
      <c r="D212" s="14" t="s">
        <v>1162</v>
      </c>
      <c r="E212" s="14"/>
      <c r="F212" s="15">
        <v>2000</v>
      </c>
      <c r="G212" s="15">
        <v>436</v>
      </c>
      <c r="H212" s="14" t="s">
        <v>2161</v>
      </c>
      <c r="I212" s="15">
        <v>0</v>
      </c>
      <c r="J212" s="14" t="s">
        <v>7909</v>
      </c>
      <c r="K212" s="36" t="s">
        <v>3193</v>
      </c>
      <c r="L212" s="14" t="s">
        <v>3437</v>
      </c>
      <c r="M212" s="14"/>
    </row>
    <row r="213" spans="1:13" ht="31.5">
      <c r="A213" s="14">
        <f t="shared" si="3"/>
        <v>210</v>
      </c>
      <c r="B213" s="14" t="s">
        <v>4240</v>
      </c>
      <c r="C213" s="14" t="s">
        <v>10123</v>
      </c>
      <c r="D213" s="14" t="s">
        <v>9193</v>
      </c>
      <c r="E213" s="14"/>
      <c r="F213" s="15">
        <v>1000</v>
      </c>
      <c r="G213" s="15">
        <v>924</v>
      </c>
      <c r="H213" s="14" t="s">
        <v>2161</v>
      </c>
      <c r="I213" s="15">
        <v>0</v>
      </c>
      <c r="J213" s="14" t="s">
        <v>60</v>
      </c>
      <c r="K213" s="36" t="s">
        <v>3193</v>
      </c>
      <c r="L213" s="14" t="s">
        <v>1552</v>
      </c>
      <c r="M213" s="14"/>
    </row>
    <row r="214" spans="1:13" ht="31.5">
      <c r="A214" s="14">
        <f t="shared" si="3"/>
        <v>211</v>
      </c>
      <c r="B214" s="14" t="s">
        <v>5271</v>
      </c>
      <c r="C214" s="14" t="s">
        <v>2744</v>
      </c>
      <c r="D214" s="14" t="s">
        <v>1187</v>
      </c>
      <c r="E214" s="14" t="s">
        <v>8163</v>
      </c>
      <c r="F214" s="15">
        <v>1031</v>
      </c>
      <c r="G214" s="15">
        <v>188</v>
      </c>
      <c r="H214" s="14" t="s">
        <v>8076</v>
      </c>
      <c r="I214" s="15">
        <v>25000</v>
      </c>
      <c r="J214" s="14" t="s">
        <v>4935</v>
      </c>
      <c r="K214" s="36" t="s">
        <v>3193</v>
      </c>
      <c r="L214" s="14" t="s">
        <v>5129</v>
      </c>
      <c r="M214" s="14"/>
    </row>
    <row r="215" spans="1:13" ht="47.25">
      <c r="A215" s="14">
        <f t="shared" si="3"/>
        <v>212</v>
      </c>
      <c r="B215" s="14" t="s">
        <v>4244</v>
      </c>
      <c r="C215" s="14" t="s">
        <v>4245</v>
      </c>
      <c r="D215" s="14" t="s">
        <v>1187</v>
      </c>
      <c r="E215" s="14"/>
      <c r="F215" s="15">
        <v>700</v>
      </c>
      <c r="G215" s="15">
        <v>248</v>
      </c>
      <c r="H215" s="14" t="s">
        <v>8087</v>
      </c>
      <c r="I215" s="15">
        <v>64000</v>
      </c>
      <c r="J215" s="14" t="s">
        <v>70</v>
      </c>
      <c r="K215" s="36" t="s">
        <v>3193</v>
      </c>
      <c r="L215" s="14" t="s">
        <v>5629</v>
      </c>
      <c r="M215" s="14"/>
    </row>
    <row r="216" spans="1:13" ht="31.5">
      <c r="A216" s="14">
        <f t="shared" si="3"/>
        <v>213</v>
      </c>
      <c r="B216" s="14" t="s">
        <v>3070</v>
      </c>
      <c r="C216" s="14" t="s">
        <v>3071</v>
      </c>
      <c r="D216" s="14" t="s">
        <v>1162</v>
      </c>
      <c r="E216" s="14"/>
      <c r="F216" s="15">
        <v>750</v>
      </c>
      <c r="G216" s="15">
        <v>468</v>
      </c>
      <c r="H216" s="14" t="s">
        <v>8087</v>
      </c>
      <c r="I216" s="15">
        <v>0</v>
      </c>
      <c r="J216" s="14" t="s">
        <v>7909</v>
      </c>
      <c r="K216" s="36" t="s">
        <v>3193</v>
      </c>
      <c r="L216" s="14" t="s">
        <v>5629</v>
      </c>
      <c r="M216" s="14"/>
    </row>
    <row r="217" spans="1:13" ht="31.5">
      <c r="A217" s="14">
        <f t="shared" si="3"/>
        <v>214</v>
      </c>
      <c r="B217" s="14" t="s">
        <v>2606</v>
      </c>
      <c r="C217" s="14" t="s">
        <v>2607</v>
      </c>
      <c r="D217" s="14" t="s">
        <v>1162</v>
      </c>
      <c r="E217" s="14"/>
      <c r="F217" s="15">
        <v>1030</v>
      </c>
      <c r="G217" s="15">
        <v>600</v>
      </c>
      <c r="H217" s="14" t="s">
        <v>3703</v>
      </c>
      <c r="I217" s="15">
        <v>0</v>
      </c>
      <c r="J217" s="14" t="s">
        <v>2724</v>
      </c>
      <c r="K217" s="36" t="s">
        <v>3193</v>
      </c>
      <c r="L217" s="14" t="s">
        <v>6094</v>
      </c>
      <c r="M217" s="14"/>
    </row>
    <row r="218" spans="1:13" ht="31.5">
      <c r="A218" s="14">
        <f t="shared" si="3"/>
        <v>215</v>
      </c>
      <c r="B218" s="14" t="s">
        <v>4881</v>
      </c>
      <c r="C218" s="14" t="s">
        <v>4247</v>
      </c>
      <c r="D218" s="14" t="s">
        <v>1187</v>
      </c>
      <c r="E218" s="14"/>
      <c r="F218" s="15">
        <v>780</v>
      </c>
      <c r="G218" s="15">
        <v>224</v>
      </c>
      <c r="H218" s="14" t="s">
        <v>8087</v>
      </c>
      <c r="I218" s="15">
        <v>39000</v>
      </c>
      <c r="J218" s="14" t="s">
        <v>60</v>
      </c>
      <c r="K218" s="36" t="s">
        <v>3193</v>
      </c>
      <c r="L218" s="14" t="s">
        <v>2255</v>
      </c>
      <c r="M218" s="14"/>
    </row>
    <row r="219" spans="1:13" ht="47.25">
      <c r="A219" s="14">
        <f t="shared" si="3"/>
        <v>216</v>
      </c>
      <c r="B219" s="14" t="s">
        <v>3096</v>
      </c>
      <c r="C219" s="14" t="s">
        <v>4282</v>
      </c>
      <c r="D219" s="14" t="s">
        <v>1162</v>
      </c>
      <c r="E219" s="14"/>
      <c r="F219" s="15">
        <v>200</v>
      </c>
      <c r="G219" s="15">
        <v>320</v>
      </c>
      <c r="H219" s="14" t="s">
        <v>8087</v>
      </c>
      <c r="I219" s="15">
        <v>0</v>
      </c>
      <c r="J219" s="14" t="s">
        <v>70</v>
      </c>
      <c r="K219" s="36" t="s">
        <v>3193</v>
      </c>
      <c r="L219" s="14" t="s">
        <v>4283</v>
      </c>
      <c r="M219" s="14"/>
    </row>
    <row r="220" spans="1:13" ht="31.5">
      <c r="A220" s="14">
        <f t="shared" si="3"/>
        <v>217</v>
      </c>
      <c r="B220" s="14" t="s">
        <v>6979</v>
      </c>
      <c r="C220" s="14" t="s">
        <v>6980</v>
      </c>
      <c r="D220" s="14" t="s">
        <v>1162</v>
      </c>
      <c r="E220" s="14"/>
      <c r="F220" s="15">
        <v>450</v>
      </c>
      <c r="G220" s="15">
        <v>336</v>
      </c>
      <c r="H220" s="14" t="s">
        <v>1228</v>
      </c>
      <c r="I220" s="15">
        <v>0</v>
      </c>
      <c r="J220" s="14" t="s">
        <v>1188</v>
      </c>
      <c r="K220" s="36" t="s">
        <v>3193</v>
      </c>
      <c r="L220" s="14" t="s">
        <v>12534</v>
      </c>
      <c r="M220" s="14"/>
    </row>
    <row r="221" spans="1:13" ht="47.25">
      <c r="A221" s="14">
        <f t="shared" si="3"/>
        <v>218</v>
      </c>
      <c r="B221" s="14" t="s">
        <v>6985</v>
      </c>
      <c r="C221" s="14" t="s">
        <v>6986</v>
      </c>
      <c r="D221" s="14" t="s">
        <v>1162</v>
      </c>
      <c r="E221" s="14"/>
      <c r="F221" s="15">
        <v>800</v>
      </c>
      <c r="G221" s="15">
        <v>552</v>
      </c>
      <c r="H221" s="14" t="s">
        <v>2161</v>
      </c>
      <c r="I221" s="15">
        <v>0</v>
      </c>
      <c r="J221" s="14" t="s">
        <v>1188</v>
      </c>
      <c r="K221" s="36" t="s">
        <v>3193</v>
      </c>
      <c r="L221" s="14" t="s">
        <v>5129</v>
      </c>
      <c r="M221" s="14"/>
    </row>
    <row r="222" spans="1:13">
      <c r="A222" s="14">
        <f t="shared" si="3"/>
        <v>219</v>
      </c>
      <c r="B222" s="14" t="s">
        <v>11149</v>
      </c>
      <c r="C222" s="14" t="s">
        <v>8004</v>
      </c>
      <c r="D222" s="14" t="s">
        <v>11150</v>
      </c>
      <c r="E222" s="14"/>
      <c r="F222" s="15">
        <v>10000</v>
      </c>
      <c r="G222" s="15">
        <v>300</v>
      </c>
      <c r="H222" s="14" t="s">
        <v>8087</v>
      </c>
      <c r="I222" s="15">
        <v>0</v>
      </c>
      <c r="J222" s="14" t="s">
        <v>1188</v>
      </c>
      <c r="K222" s="36" t="s">
        <v>3193</v>
      </c>
      <c r="L222" s="14" t="s">
        <v>7889</v>
      </c>
      <c r="M222" s="14"/>
    </row>
    <row r="223" spans="1:13" ht="31.5">
      <c r="A223" s="14">
        <f t="shared" si="3"/>
        <v>220</v>
      </c>
      <c r="B223" s="14" t="s">
        <v>3403</v>
      </c>
      <c r="C223" s="14" t="s">
        <v>3404</v>
      </c>
      <c r="D223" s="14" t="s">
        <v>1162</v>
      </c>
      <c r="E223" s="14"/>
      <c r="F223" s="15">
        <v>3000</v>
      </c>
      <c r="G223" s="15">
        <v>992</v>
      </c>
      <c r="H223" s="14" t="s">
        <v>2161</v>
      </c>
      <c r="I223" s="15">
        <v>0</v>
      </c>
      <c r="J223" s="14" t="s">
        <v>1193</v>
      </c>
      <c r="K223" s="36" t="s">
        <v>3193</v>
      </c>
      <c r="L223" s="14" t="s">
        <v>4308</v>
      </c>
      <c r="M223" s="14"/>
    </row>
    <row r="224" spans="1:13" ht="47.25">
      <c r="A224" s="14">
        <f t="shared" si="3"/>
        <v>221</v>
      </c>
      <c r="B224" s="14" t="s">
        <v>3693</v>
      </c>
      <c r="C224" s="14" t="s">
        <v>3694</v>
      </c>
      <c r="D224" s="14" t="s">
        <v>1421</v>
      </c>
      <c r="E224" s="14"/>
      <c r="F224" s="15">
        <v>200</v>
      </c>
      <c r="G224" s="15">
        <v>236</v>
      </c>
      <c r="H224" s="14" t="s">
        <v>8087</v>
      </c>
      <c r="I224" s="15">
        <v>75000</v>
      </c>
      <c r="J224" s="14" t="s">
        <v>1188</v>
      </c>
      <c r="K224" s="36" t="s">
        <v>3695</v>
      </c>
      <c r="L224" s="14" t="s">
        <v>2255</v>
      </c>
      <c r="M224" s="14"/>
    </row>
    <row r="225" spans="1:13" ht="31.5">
      <c r="A225" s="14">
        <f t="shared" si="3"/>
        <v>222</v>
      </c>
      <c r="B225" s="14" t="s">
        <v>2551</v>
      </c>
      <c r="C225" s="14" t="s">
        <v>2552</v>
      </c>
      <c r="D225" s="14" t="s">
        <v>1187</v>
      </c>
      <c r="E225" s="14"/>
      <c r="F225" s="15">
        <v>730</v>
      </c>
      <c r="G225" s="15">
        <v>196</v>
      </c>
      <c r="H225" s="14" t="s">
        <v>8087</v>
      </c>
      <c r="I225" s="15">
        <v>37000</v>
      </c>
      <c r="J225" s="14" t="s">
        <v>60</v>
      </c>
      <c r="K225" s="36" t="s">
        <v>3695</v>
      </c>
      <c r="L225" s="14" t="s">
        <v>2255</v>
      </c>
      <c r="M225" s="14"/>
    </row>
    <row r="226" spans="1:13">
      <c r="A226" s="14">
        <f t="shared" si="3"/>
        <v>223</v>
      </c>
      <c r="B226" s="14" t="s">
        <v>2555</v>
      </c>
      <c r="C226" s="14" t="s">
        <v>2556</v>
      </c>
      <c r="D226" s="14" t="s">
        <v>1187</v>
      </c>
      <c r="E226" s="14"/>
      <c r="F226" s="15">
        <v>780</v>
      </c>
      <c r="G226" s="15">
        <v>324</v>
      </c>
      <c r="H226" s="14" t="s">
        <v>8087</v>
      </c>
      <c r="I226" s="15">
        <v>58000</v>
      </c>
      <c r="J226" s="14" t="s">
        <v>70</v>
      </c>
      <c r="K226" s="36" t="s">
        <v>3695</v>
      </c>
      <c r="L226" s="14" t="s">
        <v>2255</v>
      </c>
      <c r="M226" s="14"/>
    </row>
    <row r="227" spans="1:13" ht="47.25">
      <c r="A227" s="14">
        <f t="shared" si="3"/>
        <v>224</v>
      </c>
      <c r="B227" s="14" t="s">
        <v>2569</v>
      </c>
      <c r="C227" s="14" t="s">
        <v>2570</v>
      </c>
      <c r="D227" s="14" t="s">
        <v>1187</v>
      </c>
      <c r="E227" s="14"/>
      <c r="F227" s="15">
        <v>460</v>
      </c>
      <c r="G227" s="15">
        <v>276</v>
      </c>
      <c r="H227" s="14" t="s">
        <v>8087</v>
      </c>
      <c r="I227" s="15">
        <v>47000</v>
      </c>
      <c r="J227" s="14" t="s">
        <v>7909</v>
      </c>
      <c r="K227" s="36" t="s">
        <v>3695</v>
      </c>
      <c r="L227" s="14" t="s">
        <v>2255</v>
      </c>
      <c r="M227" s="14"/>
    </row>
    <row r="228" spans="1:13" ht="31.5">
      <c r="A228" s="14">
        <f t="shared" si="3"/>
        <v>225</v>
      </c>
      <c r="B228" s="14" t="s">
        <v>2573</v>
      </c>
      <c r="C228" s="14" t="s">
        <v>2574</v>
      </c>
      <c r="D228" s="14" t="s">
        <v>1187</v>
      </c>
      <c r="E228" s="14"/>
      <c r="F228" s="15">
        <v>700</v>
      </c>
      <c r="G228" s="15">
        <v>368</v>
      </c>
      <c r="H228" s="14" t="s">
        <v>8087</v>
      </c>
      <c r="I228" s="15">
        <v>60000</v>
      </c>
      <c r="J228" s="14" t="s">
        <v>60</v>
      </c>
      <c r="K228" s="36" t="s">
        <v>3695</v>
      </c>
      <c r="L228" s="14" t="s">
        <v>2145</v>
      </c>
      <c r="M228" s="14"/>
    </row>
    <row r="229" spans="1:13" ht="31.5">
      <c r="A229" s="14">
        <f t="shared" si="3"/>
        <v>226</v>
      </c>
      <c r="B229" s="14" t="s">
        <v>1353</v>
      </c>
      <c r="C229" s="14" t="s">
        <v>1354</v>
      </c>
      <c r="D229" s="14" t="s">
        <v>1162</v>
      </c>
      <c r="E229" s="14"/>
      <c r="F229" s="15">
        <v>500</v>
      </c>
      <c r="G229" s="15">
        <v>468</v>
      </c>
      <c r="H229" s="14" t="s">
        <v>8087</v>
      </c>
      <c r="I229" s="15">
        <v>115000</v>
      </c>
      <c r="J229" s="14" t="s">
        <v>1188</v>
      </c>
      <c r="K229" s="36" t="s">
        <v>3695</v>
      </c>
      <c r="L229" s="14" t="s">
        <v>3437</v>
      </c>
      <c r="M229" s="14"/>
    </row>
    <row r="230" spans="1:13">
      <c r="A230" s="14">
        <f t="shared" si="3"/>
        <v>227</v>
      </c>
      <c r="B230" s="14" t="s">
        <v>4241</v>
      </c>
      <c r="C230" s="14" t="s">
        <v>2744</v>
      </c>
      <c r="D230" s="14" t="s">
        <v>1187</v>
      </c>
      <c r="E230" s="14"/>
      <c r="F230" s="15">
        <v>1300</v>
      </c>
      <c r="G230" s="15">
        <v>48</v>
      </c>
      <c r="H230" s="14" t="s">
        <v>8076</v>
      </c>
      <c r="I230" s="15">
        <v>11000</v>
      </c>
      <c r="J230" s="14" t="s">
        <v>4935</v>
      </c>
      <c r="K230" s="36" t="s">
        <v>3695</v>
      </c>
      <c r="L230" s="14" t="s">
        <v>2255</v>
      </c>
      <c r="M230" s="14"/>
    </row>
    <row r="231" spans="1:13" ht="31.5">
      <c r="A231" s="14">
        <f t="shared" si="3"/>
        <v>228</v>
      </c>
      <c r="B231" s="14" t="s">
        <v>4242</v>
      </c>
      <c r="C231" s="14" t="s">
        <v>4243</v>
      </c>
      <c r="D231" s="14" t="s">
        <v>1162</v>
      </c>
      <c r="E231" s="14"/>
      <c r="F231" s="15">
        <v>230</v>
      </c>
      <c r="G231" s="15">
        <v>112</v>
      </c>
      <c r="H231" s="14" t="s">
        <v>5624</v>
      </c>
      <c r="I231" s="15">
        <v>0</v>
      </c>
      <c r="J231" s="14" t="s">
        <v>70</v>
      </c>
      <c r="K231" s="36" t="s">
        <v>3695</v>
      </c>
      <c r="L231" s="14" t="s">
        <v>2145</v>
      </c>
      <c r="M231" s="14"/>
    </row>
    <row r="232" spans="1:13" ht="31.5">
      <c r="A232" s="14">
        <f t="shared" si="3"/>
        <v>229</v>
      </c>
      <c r="B232" s="14" t="s">
        <v>4246</v>
      </c>
      <c r="C232" s="14" t="s">
        <v>4247</v>
      </c>
      <c r="D232" s="14" t="s">
        <v>1187</v>
      </c>
      <c r="E232" s="14"/>
      <c r="F232" s="15">
        <v>800</v>
      </c>
      <c r="G232" s="15">
        <v>208</v>
      </c>
      <c r="H232" s="14" t="s">
        <v>8087</v>
      </c>
      <c r="I232" s="15">
        <v>34000</v>
      </c>
      <c r="J232" s="14" t="s">
        <v>60</v>
      </c>
      <c r="K232" s="36" t="s">
        <v>3695</v>
      </c>
      <c r="L232" s="14" t="s">
        <v>4248</v>
      </c>
      <c r="M232" s="14"/>
    </row>
    <row r="233" spans="1:13" ht="31.5">
      <c r="A233" s="14">
        <f t="shared" si="3"/>
        <v>230</v>
      </c>
      <c r="B233" s="14" t="s">
        <v>4249</v>
      </c>
      <c r="C233" s="14" t="s">
        <v>4250</v>
      </c>
      <c r="D233" s="14" t="s">
        <v>1187</v>
      </c>
      <c r="E233" s="14"/>
      <c r="F233" s="15">
        <v>450</v>
      </c>
      <c r="G233" s="15">
        <v>280</v>
      </c>
      <c r="H233" s="14" t="s">
        <v>8087</v>
      </c>
      <c r="I233" s="15">
        <v>74000</v>
      </c>
      <c r="J233" s="14" t="s">
        <v>7909</v>
      </c>
      <c r="K233" s="36" t="s">
        <v>3695</v>
      </c>
      <c r="L233" s="14" t="s">
        <v>2255</v>
      </c>
      <c r="M233" s="14"/>
    </row>
    <row r="234" spans="1:13" ht="47.25">
      <c r="A234" s="14">
        <f t="shared" si="3"/>
        <v>231</v>
      </c>
      <c r="B234" s="14" t="s">
        <v>4251</v>
      </c>
      <c r="C234" s="14" t="s">
        <v>3067</v>
      </c>
      <c r="D234" s="14" t="s">
        <v>1187</v>
      </c>
      <c r="E234" s="14"/>
      <c r="F234" s="15">
        <v>700</v>
      </c>
      <c r="G234" s="15">
        <v>388</v>
      </c>
      <c r="H234" s="14" t="s">
        <v>8087</v>
      </c>
      <c r="I234" s="15">
        <v>63000</v>
      </c>
      <c r="J234" s="14" t="s">
        <v>7909</v>
      </c>
      <c r="K234" s="36" t="s">
        <v>3695</v>
      </c>
      <c r="L234" s="14" t="s">
        <v>2255</v>
      </c>
      <c r="M234" s="14"/>
    </row>
    <row r="235" spans="1:13" ht="31.5">
      <c r="A235" s="14">
        <f t="shared" si="3"/>
        <v>232</v>
      </c>
      <c r="B235" s="14" t="s">
        <v>3068</v>
      </c>
      <c r="C235" s="14" t="s">
        <v>3069</v>
      </c>
      <c r="D235" s="14" t="s">
        <v>1421</v>
      </c>
      <c r="E235" s="14"/>
      <c r="F235" s="15">
        <v>300</v>
      </c>
      <c r="G235" s="15">
        <v>224</v>
      </c>
      <c r="H235" s="14" t="s">
        <v>8087</v>
      </c>
      <c r="I235" s="15">
        <v>0</v>
      </c>
      <c r="J235" s="14" t="s">
        <v>1188</v>
      </c>
      <c r="K235" s="36" t="s">
        <v>3695</v>
      </c>
      <c r="L235" s="14" t="s">
        <v>2255</v>
      </c>
      <c r="M235" s="14"/>
    </row>
    <row r="236" spans="1:13" ht="47.25">
      <c r="A236" s="14">
        <f t="shared" si="3"/>
        <v>233</v>
      </c>
      <c r="B236" s="14" t="s">
        <v>3072</v>
      </c>
      <c r="C236" s="14" t="s">
        <v>3073</v>
      </c>
      <c r="D236" s="14" t="s">
        <v>1162</v>
      </c>
      <c r="E236" s="14"/>
      <c r="F236" s="15">
        <v>330</v>
      </c>
      <c r="G236" s="15">
        <v>272</v>
      </c>
      <c r="H236" s="14" t="s">
        <v>8087</v>
      </c>
      <c r="I236" s="15">
        <v>0</v>
      </c>
      <c r="J236" s="14" t="s">
        <v>2724</v>
      </c>
      <c r="K236" s="36" t="s">
        <v>3695</v>
      </c>
      <c r="L236" s="14" t="s">
        <v>12534</v>
      </c>
      <c r="M236" s="14"/>
    </row>
    <row r="237" spans="1:13" ht="63">
      <c r="A237" s="14">
        <f t="shared" si="3"/>
        <v>234</v>
      </c>
      <c r="B237" s="14" t="s">
        <v>3074</v>
      </c>
      <c r="C237" s="14" t="s">
        <v>2594</v>
      </c>
      <c r="D237" s="14" t="s">
        <v>1187</v>
      </c>
      <c r="E237" s="14"/>
      <c r="F237" s="15">
        <v>500</v>
      </c>
      <c r="G237" s="15">
        <v>312</v>
      </c>
      <c r="H237" s="14" t="s">
        <v>8087</v>
      </c>
      <c r="I237" s="15">
        <v>52000</v>
      </c>
      <c r="J237" s="14" t="s">
        <v>70</v>
      </c>
      <c r="K237" s="36" t="s">
        <v>3695</v>
      </c>
      <c r="L237" s="14" t="s">
        <v>2145</v>
      </c>
      <c r="M237" s="14"/>
    </row>
    <row r="238" spans="1:13" ht="31.5">
      <c r="A238" s="14">
        <f t="shared" si="3"/>
        <v>235</v>
      </c>
      <c r="B238" s="14" t="s">
        <v>3238</v>
      </c>
      <c r="C238" s="14" t="s">
        <v>2595</v>
      </c>
      <c r="D238" s="14" t="s">
        <v>1187</v>
      </c>
      <c r="E238" s="14" t="s">
        <v>8163</v>
      </c>
      <c r="F238" s="15">
        <v>500</v>
      </c>
      <c r="G238" s="15">
        <v>176</v>
      </c>
      <c r="H238" s="14" t="s">
        <v>8087</v>
      </c>
      <c r="I238" s="15">
        <v>32000</v>
      </c>
      <c r="J238" s="14" t="s">
        <v>1193</v>
      </c>
      <c r="K238" s="36" t="s">
        <v>3695</v>
      </c>
      <c r="L238" s="14" t="s">
        <v>2255</v>
      </c>
      <c r="M238" s="14"/>
    </row>
    <row r="239" spans="1:13" ht="31.5">
      <c r="A239" s="14">
        <f t="shared" si="3"/>
        <v>236</v>
      </c>
      <c r="B239" s="14" t="s">
        <v>2596</v>
      </c>
      <c r="C239" s="14" t="s">
        <v>2597</v>
      </c>
      <c r="D239" s="14" t="s">
        <v>1187</v>
      </c>
      <c r="E239" s="14"/>
      <c r="F239" s="15">
        <v>550</v>
      </c>
      <c r="G239" s="15">
        <v>432</v>
      </c>
      <c r="H239" s="14" t="s">
        <v>8087</v>
      </c>
      <c r="I239" s="15">
        <v>69000</v>
      </c>
      <c r="J239" s="14" t="s">
        <v>1193</v>
      </c>
      <c r="K239" s="36" t="s">
        <v>3695</v>
      </c>
      <c r="L239" s="14" t="s">
        <v>3191</v>
      </c>
      <c r="M239" s="14"/>
    </row>
    <row r="240" spans="1:13" ht="47.25">
      <c r="A240" s="14">
        <f t="shared" si="3"/>
        <v>237</v>
      </c>
      <c r="B240" s="14" t="s">
        <v>2598</v>
      </c>
      <c r="C240" s="14" t="s">
        <v>2599</v>
      </c>
      <c r="D240" s="14" t="s">
        <v>1187</v>
      </c>
      <c r="E240" s="14"/>
      <c r="F240" s="15">
        <v>600</v>
      </c>
      <c r="G240" s="15">
        <v>144</v>
      </c>
      <c r="H240" s="14" t="s">
        <v>8087</v>
      </c>
      <c r="I240" s="15">
        <v>24000</v>
      </c>
      <c r="J240" s="14" t="s">
        <v>60</v>
      </c>
      <c r="K240" s="36" t="s">
        <v>3695</v>
      </c>
      <c r="L240" s="14" t="s">
        <v>2600</v>
      </c>
      <c r="M240" s="14"/>
    </row>
    <row r="241" spans="1:32" ht="47.25">
      <c r="A241" s="14">
        <f t="shared" si="3"/>
        <v>238</v>
      </c>
      <c r="B241" s="14" t="s">
        <v>2601</v>
      </c>
      <c r="C241" s="14" t="s">
        <v>2602</v>
      </c>
      <c r="D241" s="14" t="s">
        <v>1187</v>
      </c>
      <c r="E241" s="14"/>
      <c r="F241" s="15">
        <v>460</v>
      </c>
      <c r="G241" s="15">
        <v>236</v>
      </c>
      <c r="H241" s="14" t="s">
        <v>8087</v>
      </c>
      <c r="I241" s="15">
        <v>41000</v>
      </c>
      <c r="J241" s="14" t="s">
        <v>1188</v>
      </c>
      <c r="K241" s="36" t="s">
        <v>3695</v>
      </c>
      <c r="L241" s="14" t="s">
        <v>2255</v>
      </c>
      <c r="M241" s="14"/>
    </row>
    <row r="242" spans="1:32" ht="47.25">
      <c r="A242" s="14">
        <f t="shared" si="3"/>
        <v>239</v>
      </c>
      <c r="B242" s="14" t="s">
        <v>4811</v>
      </c>
      <c r="C242" s="14" t="s">
        <v>4812</v>
      </c>
      <c r="D242" s="14" t="s">
        <v>1162</v>
      </c>
      <c r="E242" s="14"/>
      <c r="F242" s="15">
        <v>400</v>
      </c>
      <c r="G242" s="15">
        <v>352</v>
      </c>
      <c r="H242" s="14" t="s">
        <v>8087</v>
      </c>
      <c r="I242" s="15">
        <v>0</v>
      </c>
      <c r="J242" s="14" t="s">
        <v>60</v>
      </c>
      <c r="K242" s="36" t="s">
        <v>3695</v>
      </c>
      <c r="L242" s="14" t="s">
        <v>7889</v>
      </c>
      <c r="M242" s="14"/>
    </row>
    <row r="243" spans="1:32" ht="47.25">
      <c r="A243" s="14">
        <f t="shared" si="3"/>
        <v>240</v>
      </c>
      <c r="B243" s="14" t="s">
        <v>1123</v>
      </c>
      <c r="C243" s="14" t="s">
        <v>1124</v>
      </c>
      <c r="D243" s="14" t="s">
        <v>1187</v>
      </c>
      <c r="E243" s="14"/>
      <c r="F243" s="15">
        <v>500</v>
      </c>
      <c r="G243" s="15">
        <v>212</v>
      </c>
      <c r="H243" s="14" t="s">
        <v>8076</v>
      </c>
      <c r="I243" s="15">
        <v>31000</v>
      </c>
      <c r="J243" s="14" t="s">
        <v>4935</v>
      </c>
      <c r="K243" s="36" t="s">
        <v>3695</v>
      </c>
      <c r="L243" s="14" t="s">
        <v>2255</v>
      </c>
      <c r="M243" s="14"/>
    </row>
    <row r="244" spans="1:32">
      <c r="A244" s="14">
        <f t="shared" si="3"/>
        <v>241</v>
      </c>
      <c r="B244" s="14" t="s">
        <v>6306</v>
      </c>
      <c r="C244" s="14" t="s">
        <v>2744</v>
      </c>
      <c r="D244" s="14" t="s">
        <v>1187</v>
      </c>
      <c r="E244" s="14" t="s">
        <v>8163</v>
      </c>
      <c r="F244" s="15">
        <v>1032</v>
      </c>
      <c r="G244" s="15">
        <v>48</v>
      </c>
      <c r="H244" s="14" t="s">
        <v>8076</v>
      </c>
      <c r="I244" s="15">
        <v>10000</v>
      </c>
      <c r="J244" s="14" t="s">
        <v>4935</v>
      </c>
      <c r="K244" s="36" t="s">
        <v>3695</v>
      </c>
      <c r="L244" s="14" t="s">
        <v>2255</v>
      </c>
      <c r="M244" s="14"/>
    </row>
    <row r="245" spans="1:32" ht="31.5">
      <c r="A245" s="14">
        <f t="shared" si="3"/>
        <v>242</v>
      </c>
      <c r="B245" s="14" t="s">
        <v>1125</v>
      </c>
      <c r="C245" s="14" t="s">
        <v>1126</v>
      </c>
      <c r="D245" s="14" t="s">
        <v>1187</v>
      </c>
      <c r="E245" s="14"/>
      <c r="F245" s="15">
        <v>630</v>
      </c>
      <c r="G245" s="15">
        <v>296</v>
      </c>
      <c r="H245" s="14" t="s">
        <v>8076</v>
      </c>
      <c r="I245" s="15">
        <v>41000</v>
      </c>
      <c r="J245" s="14" t="s">
        <v>1188</v>
      </c>
      <c r="K245" s="36" t="s">
        <v>3695</v>
      </c>
      <c r="L245" s="14" t="s">
        <v>2145</v>
      </c>
      <c r="M245" s="14"/>
    </row>
    <row r="246" spans="1:32">
      <c r="A246" s="14">
        <f t="shared" si="3"/>
        <v>243</v>
      </c>
      <c r="B246" s="14" t="s">
        <v>3235</v>
      </c>
      <c r="C246" s="14" t="s">
        <v>1127</v>
      </c>
      <c r="D246" s="14" t="s">
        <v>1187</v>
      </c>
      <c r="E246" s="14" t="s">
        <v>8163</v>
      </c>
      <c r="F246" s="15">
        <v>600</v>
      </c>
      <c r="G246" s="15">
        <v>236</v>
      </c>
      <c r="H246" s="14" t="s">
        <v>8087</v>
      </c>
      <c r="I246" s="15">
        <v>41000</v>
      </c>
      <c r="J246" s="14" t="s">
        <v>1193</v>
      </c>
      <c r="K246" s="36" t="s">
        <v>3695</v>
      </c>
      <c r="L246" s="14" t="s">
        <v>2255</v>
      </c>
      <c r="M246" s="14"/>
    </row>
    <row r="247" spans="1:32" ht="31.5">
      <c r="A247" s="14">
        <f t="shared" si="3"/>
        <v>244</v>
      </c>
      <c r="B247" s="14" t="s">
        <v>4640</v>
      </c>
      <c r="C247" s="14" t="s">
        <v>6646</v>
      </c>
      <c r="D247" s="14" t="s">
        <v>1187</v>
      </c>
      <c r="E247" s="14"/>
      <c r="F247" s="15">
        <v>450</v>
      </c>
      <c r="G247" s="15">
        <v>252</v>
      </c>
      <c r="H247" s="14" t="s">
        <v>8087</v>
      </c>
      <c r="I247" s="15">
        <v>43000</v>
      </c>
      <c r="J247" s="14" t="s">
        <v>4935</v>
      </c>
      <c r="K247" s="36" t="s">
        <v>3695</v>
      </c>
      <c r="L247" s="14" t="s">
        <v>2255</v>
      </c>
      <c r="M247" s="14"/>
    </row>
    <row r="248" spans="1:32" ht="31.5">
      <c r="A248" s="14">
        <f t="shared" si="3"/>
        <v>245</v>
      </c>
      <c r="B248" s="14" t="s">
        <v>3095</v>
      </c>
      <c r="C248" s="14" t="s">
        <v>9712</v>
      </c>
      <c r="D248" s="14" t="s">
        <v>1187</v>
      </c>
      <c r="E248" s="14"/>
      <c r="F248" s="15">
        <v>500</v>
      </c>
      <c r="G248" s="15">
        <v>300</v>
      </c>
      <c r="H248" s="14" t="s">
        <v>8087</v>
      </c>
      <c r="I248" s="15">
        <v>50000</v>
      </c>
      <c r="J248" s="14" t="s">
        <v>1193</v>
      </c>
      <c r="K248" s="36" t="s">
        <v>3695</v>
      </c>
      <c r="L248" s="14" t="s">
        <v>4248</v>
      </c>
      <c r="M248" s="14"/>
    </row>
    <row r="249" spans="1:32" ht="31.5">
      <c r="A249" s="14">
        <f t="shared" si="3"/>
        <v>246</v>
      </c>
      <c r="B249" s="14" t="s">
        <v>10732</v>
      </c>
      <c r="C249" s="14" t="s">
        <v>4284</v>
      </c>
      <c r="D249" s="14" t="s">
        <v>1187</v>
      </c>
      <c r="E249" s="14"/>
      <c r="F249" s="15">
        <v>700</v>
      </c>
      <c r="G249" s="15">
        <v>492</v>
      </c>
      <c r="H249" s="14" t="s">
        <v>8087</v>
      </c>
      <c r="I249" s="15">
        <v>78000</v>
      </c>
      <c r="J249" s="14" t="s">
        <v>4935</v>
      </c>
      <c r="K249" s="36" t="s">
        <v>3695</v>
      </c>
      <c r="L249" s="14" t="s">
        <v>2145</v>
      </c>
      <c r="M249" s="14"/>
    </row>
    <row r="250" spans="1:32" ht="31.5">
      <c r="A250" s="14">
        <f t="shared" si="3"/>
        <v>247</v>
      </c>
      <c r="B250" s="14" t="s">
        <v>4287</v>
      </c>
      <c r="C250" s="14" t="s">
        <v>4288</v>
      </c>
      <c r="D250" s="14" t="s">
        <v>1162</v>
      </c>
      <c r="E250" s="14"/>
      <c r="F250" s="15">
        <v>700</v>
      </c>
      <c r="G250" s="15">
        <v>396</v>
      </c>
      <c r="H250" s="14" t="s">
        <v>8087</v>
      </c>
      <c r="I250" s="15">
        <v>0</v>
      </c>
      <c r="J250" s="14" t="s">
        <v>12454</v>
      </c>
      <c r="K250" s="36" t="s">
        <v>3695</v>
      </c>
      <c r="L250" s="14" t="s">
        <v>2145</v>
      </c>
      <c r="M250" s="14"/>
    </row>
    <row r="251" spans="1:32" s="14" customFormat="1">
      <c r="A251" s="14">
        <f t="shared" si="3"/>
        <v>248</v>
      </c>
      <c r="B251" s="14" t="s">
        <v>11287</v>
      </c>
      <c r="C251" s="14" t="s">
        <v>2744</v>
      </c>
      <c r="D251" s="14" t="s">
        <v>1187</v>
      </c>
      <c r="E251" s="14" t="s">
        <v>8163</v>
      </c>
      <c r="F251" s="15">
        <v>1032</v>
      </c>
      <c r="G251" s="15">
        <v>80</v>
      </c>
      <c r="H251" s="14" t="s">
        <v>8076</v>
      </c>
      <c r="I251" s="15">
        <v>13000</v>
      </c>
      <c r="J251" s="14" t="s">
        <v>4935</v>
      </c>
      <c r="K251" s="36" t="s">
        <v>3695</v>
      </c>
      <c r="L251" s="14" t="s">
        <v>12534</v>
      </c>
      <c r="N251" s="21"/>
      <c r="O251" s="21"/>
      <c r="P251" s="21"/>
      <c r="Q251" s="21"/>
      <c r="R251" s="21"/>
      <c r="S251" s="21"/>
      <c r="T251" s="21"/>
      <c r="U251" s="21"/>
      <c r="V251" s="21"/>
      <c r="W251" s="21"/>
      <c r="X251" s="21"/>
      <c r="Y251" s="21"/>
      <c r="Z251" s="21"/>
      <c r="AA251" s="21"/>
      <c r="AB251" s="21"/>
      <c r="AC251" s="21"/>
      <c r="AD251" s="21"/>
      <c r="AE251" s="21"/>
      <c r="AF251" s="21"/>
    </row>
    <row r="252" spans="1:32" s="14" customFormat="1" ht="31.5">
      <c r="A252" s="14">
        <f t="shared" si="3"/>
        <v>249</v>
      </c>
      <c r="B252" s="14" t="s">
        <v>1956</v>
      </c>
      <c r="C252" s="14" t="s">
        <v>1957</v>
      </c>
      <c r="D252" s="14" t="s">
        <v>1187</v>
      </c>
      <c r="F252" s="15">
        <v>590</v>
      </c>
      <c r="G252" s="15">
        <v>352</v>
      </c>
      <c r="H252" s="14" t="s">
        <v>8087</v>
      </c>
      <c r="I252" s="15">
        <v>57000</v>
      </c>
      <c r="J252" s="14" t="s">
        <v>7909</v>
      </c>
      <c r="K252" s="36" t="s">
        <v>3695</v>
      </c>
      <c r="L252" s="14" t="s">
        <v>1958</v>
      </c>
      <c r="N252" s="21"/>
      <c r="O252" s="21"/>
      <c r="P252" s="21"/>
      <c r="Q252" s="21"/>
      <c r="R252" s="21"/>
      <c r="S252" s="21"/>
      <c r="T252" s="21"/>
      <c r="U252" s="21"/>
      <c r="V252" s="21"/>
      <c r="W252" s="21"/>
      <c r="X252" s="21"/>
      <c r="Y252" s="21"/>
      <c r="Z252" s="21"/>
      <c r="AA252" s="21"/>
      <c r="AB252" s="21"/>
      <c r="AC252" s="21"/>
      <c r="AD252" s="21"/>
      <c r="AE252" s="21"/>
      <c r="AF252" s="21"/>
    </row>
    <row r="253" spans="1:32" s="14" customFormat="1" ht="78.75">
      <c r="A253" s="14">
        <f t="shared" si="3"/>
        <v>250</v>
      </c>
      <c r="B253" s="14" t="s">
        <v>982</v>
      </c>
      <c r="C253" s="14" t="s">
        <v>983</v>
      </c>
      <c r="D253" s="14" t="s">
        <v>1187</v>
      </c>
      <c r="F253" s="15">
        <v>620</v>
      </c>
      <c r="G253" s="15">
        <v>228</v>
      </c>
      <c r="H253" s="14" t="s">
        <v>8087</v>
      </c>
      <c r="I253" s="15">
        <v>40000</v>
      </c>
      <c r="J253" s="14" t="s">
        <v>1193</v>
      </c>
      <c r="K253" s="36" t="s">
        <v>3695</v>
      </c>
      <c r="L253" s="14" t="s">
        <v>2255</v>
      </c>
      <c r="N253" s="21"/>
      <c r="O253" s="21"/>
      <c r="P253" s="21"/>
      <c r="Q253" s="21"/>
      <c r="R253" s="21"/>
      <c r="S253" s="21"/>
      <c r="T253" s="21"/>
      <c r="U253" s="21"/>
      <c r="V253" s="21"/>
      <c r="W253" s="21"/>
      <c r="X253" s="21"/>
      <c r="Y253" s="21"/>
      <c r="Z253" s="21"/>
      <c r="AA253" s="21"/>
      <c r="AB253" s="21"/>
      <c r="AC253" s="21"/>
      <c r="AD253" s="21"/>
      <c r="AE253" s="21"/>
      <c r="AF253" s="21"/>
    </row>
    <row r="254" spans="1:32" s="14" customFormat="1" ht="47.25">
      <c r="A254" s="14">
        <f t="shared" si="3"/>
        <v>251</v>
      </c>
      <c r="B254" s="14" t="s">
        <v>984</v>
      </c>
      <c r="C254" s="14" t="s">
        <v>1476</v>
      </c>
      <c r="D254" s="14" t="s">
        <v>1187</v>
      </c>
      <c r="F254" s="15">
        <v>500</v>
      </c>
      <c r="G254" s="15">
        <v>267</v>
      </c>
      <c r="H254" s="14" t="s">
        <v>8087</v>
      </c>
      <c r="I254" s="15">
        <v>45000</v>
      </c>
      <c r="J254" s="14" t="s">
        <v>1193</v>
      </c>
      <c r="K254" s="36" t="s">
        <v>3695</v>
      </c>
      <c r="L254" s="14" t="s">
        <v>2255</v>
      </c>
      <c r="N254" s="21"/>
      <c r="O254" s="21"/>
      <c r="P254" s="21"/>
      <c r="Q254" s="21"/>
      <c r="R254" s="21"/>
      <c r="S254" s="21"/>
      <c r="T254" s="21"/>
      <c r="U254" s="21"/>
      <c r="V254" s="21"/>
      <c r="W254" s="21"/>
      <c r="X254" s="21"/>
      <c r="Y254" s="21"/>
      <c r="Z254" s="21"/>
      <c r="AA254" s="21"/>
      <c r="AB254" s="21"/>
      <c r="AC254" s="21"/>
      <c r="AD254" s="21"/>
      <c r="AE254" s="21"/>
      <c r="AF254" s="21"/>
    </row>
    <row r="255" spans="1:32" s="14" customFormat="1" ht="31.5">
      <c r="A255" s="14">
        <f t="shared" si="3"/>
        <v>252</v>
      </c>
      <c r="B255" s="14" t="s">
        <v>1477</v>
      </c>
      <c r="C255" s="14" t="s">
        <v>7074</v>
      </c>
      <c r="D255" s="14" t="s">
        <v>1187</v>
      </c>
      <c r="F255" s="15">
        <v>500</v>
      </c>
      <c r="G255" s="15">
        <v>264</v>
      </c>
      <c r="H255" s="14" t="s">
        <v>8087</v>
      </c>
      <c r="I255" s="15">
        <v>54000</v>
      </c>
      <c r="J255" s="14" t="s">
        <v>60</v>
      </c>
      <c r="K255" s="36" t="s">
        <v>3695</v>
      </c>
      <c r="L255" s="14" t="s">
        <v>2255</v>
      </c>
      <c r="N255" s="21"/>
      <c r="O255" s="21"/>
      <c r="P255" s="21"/>
      <c r="Q255" s="21"/>
      <c r="R255" s="21"/>
      <c r="S255" s="21"/>
      <c r="T255" s="21"/>
      <c r="U255" s="21"/>
      <c r="V255" s="21"/>
      <c r="W255" s="21"/>
      <c r="X255" s="21"/>
      <c r="Y255" s="21"/>
      <c r="Z255" s="21"/>
      <c r="AA255" s="21"/>
      <c r="AB255" s="21"/>
      <c r="AC255" s="21"/>
      <c r="AD255" s="21"/>
      <c r="AE255" s="21"/>
      <c r="AF255" s="21"/>
    </row>
    <row r="256" spans="1:32" s="14" customFormat="1" ht="78.75">
      <c r="A256" s="14">
        <f t="shared" si="3"/>
        <v>253</v>
      </c>
      <c r="B256" s="14" t="s">
        <v>1478</v>
      </c>
      <c r="C256" s="14" t="s">
        <v>1479</v>
      </c>
      <c r="D256" s="14" t="s">
        <v>1187</v>
      </c>
      <c r="E256" s="14" t="s">
        <v>8163</v>
      </c>
      <c r="F256" s="15">
        <v>750</v>
      </c>
      <c r="G256" s="15">
        <v>340</v>
      </c>
      <c r="H256" s="14" t="s">
        <v>8087</v>
      </c>
      <c r="I256" s="15">
        <v>48000</v>
      </c>
      <c r="J256" s="14" t="s">
        <v>1188</v>
      </c>
      <c r="K256" s="36" t="s">
        <v>3695</v>
      </c>
      <c r="L256" s="14" t="s">
        <v>2255</v>
      </c>
      <c r="N256" s="21"/>
      <c r="O256" s="21"/>
      <c r="P256" s="21"/>
      <c r="Q256" s="21"/>
      <c r="R256" s="21"/>
      <c r="S256" s="21"/>
      <c r="T256" s="21"/>
      <c r="U256" s="21"/>
      <c r="V256" s="21"/>
      <c r="W256" s="21"/>
      <c r="X256" s="21"/>
      <c r="Y256" s="21"/>
      <c r="Z256" s="21"/>
      <c r="AA256" s="21"/>
      <c r="AB256" s="21"/>
      <c r="AC256" s="21"/>
      <c r="AD256" s="21"/>
      <c r="AE256" s="21"/>
      <c r="AF256" s="21"/>
    </row>
    <row r="257" spans="1:32" s="14" customFormat="1" ht="47.25">
      <c r="A257" s="14">
        <f t="shared" si="3"/>
        <v>254</v>
      </c>
      <c r="B257" s="14" t="s">
        <v>1480</v>
      </c>
      <c r="C257" s="14" t="s">
        <v>1481</v>
      </c>
      <c r="D257" s="14" t="s">
        <v>1162</v>
      </c>
      <c r="F257" s="15">
        <v>225</v>
      </c>
      <c r="G257" s="15">
        <v>408</v>
      </c>
      <c r="H257" s="14" t="s">
        <v>8087</v>
      </c>
      <c r="I257" s="15">
        <v>0</v>
      </c>
      <c r="J257" s="14" t="s">
        <v>1188</v>
      </c>
      <c r="K257" s="36" t="s">
        <v>3695</v>
      </c>
      <c r="L257" s="14" t="s">
        <v>4283</v>
      </c>
      <c r="N257" s="21"/>
      <c r="O257" s="21"/>
      <c r="P257" s="21"/>
      <c r="Q257" s="21"/>
      <c r="R257" s="21"/>
      <c r="S257" s="21"/>
      <c r="T257" s="21"/>
      <c r="U257" s="21"/>
      <c r="V257" s="21"/>
      <c r="W257" s="21"/>
      <c r="X257" s="21"/>
      <c r="Y257" s="21"/>
      <c r="Z257" s="21"/>
      <c r="AA257" s="21"/>
      <c r="AB257" s="21"/>
      <c r="AC257" s="21"/>
      <c r="AD257" s="21"/>
      <c r="AE257" s="21"/>
      <c r="AF257" s="21"/>
    </row>
    <row r="258" spans="1:32" s="14" customFormat="1" ht="31.5">
      <c r="A258" s="14">
        <f t="shared" si="3"/>
        <v>255</v>
      </c>
      <c r="B258" s="14" t="s">
        <v>1038</v>
      </c>
      <c r="C258" s="14" t="s">
        <v>1039</v>
      </c>
      <c r="D258" s="14" t="s">
        <v>1162</v>
      </c>
      <c r="F258" s="15">
        <v>1030</v>
      </c>
      <c r="G258" s="15">
        <v>428</v>
      </c>
      <c r="H258" s="14" t="s">
        <v>8087</v>
      </c>
      <c r="I258" s="15">
        <v>0</v>
      </c>
      <c r="J258" s="14" t="s">
        <v>2724</v>
      </c>
      <c r="K258" s="36" t="s">
        <v>3695</v>
      </c>
      <c r="L258" s="14" t="s">
        <v>6094</v>
      </c>
      <c r="N258" s="21"/>
      <c r="O258" s="21"/>
      <c r="P258" s="21"/>
      <c r="Q258" s="21"/>
      <c r="R258" s="21"/>
      <c r="S258" s="21"/>
      <c r="T258" s="21"/>
      <c r="U258" s="21"/>
      <c r="V258" s="21"/>
      <c r="W258" s="21"/>
      <c r="X258" s="21"/>
      <c r="Y258" s="21"/>
      <c r="Z258" s="21"/>
      <c r="AA258" s="21"/>
      <c r="AB258" s="21"/>
      <c r="AC258" s="21"/>
      <c r="AD258" s="21"/>
      <c r="AE258" s="21"/>
      <c r="AF258" s="21"/>
    </row>
    <row r="259" spans="1:32" s="14" customFormat="1" ht="31.5">
      <c r="A259" s="14">
        <f t="shared" si="3"/>
        <v>256</v>
      </c>
      <c r="B259" s="14" t="s">
        <v>2917</v>
      </c>
      <c r="C259" s="14" t="s">
        <v>3011</v>
      </c>
      <c r="D259" s="14" t="s">
        <v>4473</v>
      </c>
      <c r="F259" s="15">
        <v>1000</v>
      </c>
      <c r="G259" s="15">
        <v>1412</v>
      </c>
      <c r="H259" s="14" t="s">
        <v>2161</v>
      </c>
      <c r="I259" s="15">
        <v>0</v>
      </c>
      <c r="J259" s="14" t="s">
        <v>60</v>
      </c>
      <c r="K259" s="36" t="s">
        <v>3695</v>
      </c>
      <c r="L259" s="14" t="s">
        <v>10095</v>
      </c>
      <c r="M259" s="14" t="s">
        <v>2918</v>
      </c>
      <c r="N259" s="21"/>
      <c r="O259" s="21"/>
      <c r="P259" s="21"/>
      <c r="Q259" s="21"/>
      <c r="R259" s="21"/>
      <c r="S259" s="21"/>
      <c r="T259" s="21"/>
      <c r="U259" s="21"/>
      <c r="V259" s="21"/>
      <c r="W259" s="21"/>
      <c r="X259" s="21"/>
      <c r="Y259" s="21"/>
      <c r="Z259" s="21"/>
      <c r="AA259" s="21"/>
      <c r="AB259" s="21"/>
      <c r="AC259" s="21"/>
      <c r="AD259" s="21"/>
      <c r="AE259" s="21"/>
      <c r="AF259" s="21"/>
    </row>
    <row r="260" spans="1:32" s="14" customFormat="1" ht="31.5">
      <c r="A260" s="14">
        <f t="shared" si="3"/>
        <v>257</v>
      </c>
      <c r="B260" s="14" t="s">
        <v>5387</v>
      </c>
      <c r="C260" s="14" t="s">
        <v>9195</v>
      </c>
      <c r="D260" s="14" t="s">
        <v>1187</v>
      </c>
      <c r="F260" s="15">
        <v>2500</v>
      </c>
      <c r="G260" s="15">
        <v>176</v>
      </c>
      <c r="H260" s="14" t="s">
        <v>2161</v>
      </c>
      <c r="I260" s="15">
        <v>39000</v>
      </c>
      <c r="J260" s="14" t="s">
        <v>4935</v>
      </c>
      <c r="K260" s="36" t="s">
        <v>3695</v>
      </c>
      <c r="L260" s="14" t="s">
        <v>5629</v>
      </c>
      <c r="N260" s="21"/>
      <c r="O260" s="21"/>
      <c r="P260" s="21"/>
      <c r="Q260" s="21"/>
      <c r="R260" s="21"/>
      <c r="S260" s="21"/>
      <c r="T260" s="21"/>
      <c r="U260" s="21"/>
      <c r="V260" s="21"/>
      <c r="W260" s="21"/>
      <c r="X260" s="21"/>
      <c r="Y260" s="21"/>
      <c r="Z260" s="21"/>
      <c r="AA260" s="21"/>
      <c r="AB260" s="21"/>
      <c r="AC260" s="21"/>
      <c r="AD260" s="21"/>
      <c r="AE260" s="21"/>
      <c r="AF260" s="21"/>
    </row>
    <row r="261" spans="1:32" s="14" customFormat="1" ht="63">
      <c r="A261" s="14">
        <f t="shared" si="3"/>
        <v>258</v>
      </c>
      <c r="B261" s="14" t="s">
        <v>2947</v>
      </c>
      <c r="C261" s="14" t="s">
        <v>5295</v>
      </c>
      <c r="D261" s="14" t="s">
        <v>9193</v>
      </c>
      <c r="F261" s="15">
        <v>1000</v>
      </c>
      <c r="G261" s="15">
        <v>532</v>
      </c>
      <c r="H261" s="14" t="s">
        <v>2161</v>
      </c>
      <c r="I261" s="15">
        <v>0</v>
      </c>
      <c r="J261" s="14" t="s">
        <v>1188</v>
      </c>
      <c r="K261" s="36" t="s">
        <v>3695</v>
      </c>
      <c r="L261" s="14" t="s">
        <v>1552</v>
      </c>
      <c r="N261" s="21"/>
      <c r="O261" s="21"/>
      <c r="P261" s="21"/>
      <c r="Q261" s="21"/>
      <c r="R261" s="21"/>
      <c r="S261" s="21"/>
      <c r="T261" s="21"/>
      <c r="U261" s="21"/>
      <c r="V261" s="21"/>
      <c r="W261" s="21"/>
      <c r="X261" s="21"/>
      <c r="Y261" s="21"/>
      <c r="Z261" s="21"/>
      <c r="AA261" s="21"/>
      <c r="AB261" s="21"/>
      <c r="AC261" s="21"/>
      <c r="AD261" s="21"/>
      <c r="AE261" s="21"/>
      <c r="AF261" s="21"/>
    </row>
    <row r="262" spans="1:32" s="14" customFormat="1" ht="31.5">
      <c r="A262" s="14">
        <f t="shared" ref="A262:A325" si="4">A261+1</f>
        <v>259</v>
      </c>
      <c r="B262" s="14" t="s">
        <v>5296</v>
      </c>
      <c r="C262" s="14" t="s">
        <v>5297</v>
      </c>
      <c r="D262" s="14" t="s">
        <v>1162</v>
      </c>
      <c r="F262" s="15">
        <v>2040</v>
      </c>
      <c r="G262" s="15">
        <v>712</v>
      </c>
      <c r="H262" s="14" t="s">
        <v>2161</v>
      </c>
      <c r="I262" s="15">
        <v>0</v>
      </c>
      <c r="J262" s="14" t="s">
        <v>2724</v>
      </c>
      <c r="K262" s="36" t="s">
        <v>3695</v>
      </c>
      <c r="L262" s="14" t="s">
        <v>12534</v>
      </c>
      <c r="M262" s="14" t="s">
        <v>5298</v>
      </c>
      <c r="N262" s="21"/>
      <c r="O262" s="21"/>
      <c r="P262" s="21"/>
      <c r="Q262" s="21"/>
      <c r="R262" s="21"/>
      <c r="S262" s="21"/>
      <c r="T262" s="21"/>
      <c r="U262" s="21"/>
      <c r="V262" s="21"/>
      <c r="W262" s="21"/>
      <c r="X262" s="21"/>
      <c r="Y262" s="21"/>
      <c r="Z262" s="21"/>
      <c r="AA262" s="21"/>
      <c r="AB262" s="21"/>
      <c r="AC262" s="21"/>
      <c r="AD262" s="21"/>
      <c r="AE262" s="21"/>
      <c r="AF262" s="21"/>
    </row>
    <row r="263" spans="1:32" s="14" customFormat="1" ht="31.5">
      <c r="A263" s="14">
        <f t="shared" si="4"/>
        <v>260</v>
      </c>
      <c r="B263" s="14" t="s">
        <v>10434</v>
      </c>
      <c r="C263" s="14" t="s">
        <v>2744</v>
      </c>
      <c r="D263" s="14" t="s">
        <v>1187</v>
      </c>
      <c r="E263" s="14" t="s">
        <v>8163</v>
      </c>
      <c r="F263" s="15">
        <v>532</v>
      </c>
      <c r="G263" s="15">
        <v>376</v>
      </c>
      <c r="H263" s="14" t="s">
        <v>8076</v>
      </c>
      <c r="I263" s="15">
        <v>48000</v>
      </c>
      <c r="J263" s="14" t="s">
        <v>4935</v>
      </c>
      <c r="K263" s="36" t="s">
        <v>3695</v>
      </c>
      <c r="L263" s="14" t="s">
        <v>5129</v>
      </c>
      <c r="N263" s="21"/>
      <c r="O263" s="21"/>
      <c r="P263" s="21"/>
      <c r="Q263" s="21"/>
      <c r="R263" s="21"/>
      <c r="S263" s="21"/>
      <c r="T263" s="21"/>
      <c r="U263" s="21"/>
      <c r="V263" s="21"/>
      <c r="W263" s="21"/>
      <c r="X263" s="21"/>
      <c r="Y263" s="21"/>
      <c r="Z263" s="21"/>
      <c r="AA263" s="21"/>
      <c r="AB263" s="21"/>
      <c r="AC263" s="21"/>
      <c r="AD263" s="21"/>
      <c r="AE263" s="21"/>
      <c r="AF263" s="21"/>
    </row>
    <row r="264" spans="1:32" s="14" customFormat="1" ht="21" customHeight="1">
      <c r="A264" s="14">
        <f t="shared" si="4"/>
        <v>261</v>
      </c>
      <c r="B264" s="14" t="s">
        <v>4192</v>
      </c>
      <c r="C264" s="14" t="s">
        <v>4193</v>
      </c>
      <c r="D264" s="14" t="s">
        <v>1162</v>
      </c>
      <c r="F264" s="15">
        <v>400</v>
      </c>
      <c r="G264" s="15">
        <v>244</v>
      </c>
      <c r="H264" s="14" t="s">
        <v>8087</v>
      </c>
      <c r="I264" s="15">
        <v>0</v>
      </c>
      <c r="J264" s="14" t="s">
        <v>7909</v>
      </c>
      <c r="K264" s="36" t="s">
        <v>3695</v>
      </c>
      <c r="L264" s="14" t="s">
        <v>5629</v>
      </c>
      <c r="N264" s="21"/>
      <c r="O264" s="21"/>
      <c r="P264" s="21"/>
      <c r="Q264" s="21"/>
      <c r="R264" s="21"/>
      <c r="S264" s="21"/>
      <c r="T264" s="21"/>
      <c r="U264" s="21"/>
      <c r="V264" s="21"/>
      <c r="W264" s="21"/>
      <c r="X264" s="21"/>
      <c r="Y264" s="21"/>
      <c r="Z264" s="21"/>
      <c r="AA264" s="21"/>
      <c r="AB264" s="21"/>
      <c r="AC264" s="21"/>
      <c r="AD264" s="21"/>
      <c r="AE264" s="21"/>
      <c r="AF264" s="21"/>
    </row>
    <row r="265" spans="1:32" s="14" customFormat="1" ht="31.5">
      <c r="A265" s="14">
        <f t="shared" si="4"/>
        <v>262</v>
      </c>
      <c r="B265" s="14" t="s">
        <v>10434</v>
      </c>
      <c r="C265" s="14" t="s">
        <v>2744</v>
      </c>
      <c r="D265" s="14" t="s">
        <v>1187</v>
      </c>
      <c r="E265" s="14" t="s">
        <v>8163</v>
      </c>
      <c r="F265" s="15">
        <v>532</v>
      </c>
      <c r="G265" s="15">
        <v>376</v>
      </c>
      <c r="H265" s="14" t="s">
        <v>8076</v>
      </c>
      <c r="I265" s="15">
        <v>48000</v>
      </c>
      <c r="J265" s="14" t="s">
        <v>4935</v>
      </c>
      <c r="K265" s="36" t="s">
        <v>3695</v>
      </c>
      <c r="L265" s="14" t="s">
        <v>5129</v>
      </c>
      <c r="N265" s="21"/>
      <c r="O265" s="21"/>
      <c r="P265" s="21"/>
      <c r="Q265" s="21"/>
      <c r="R265" s="21"/>
      <c r="S265" s="21"/>
      <c r="T265" s="21"/>
      <c r="U265" s="21"/>
      <c r="V265" s="21"/>
      <c r="W265" s="21"/>
      <c r="X265" s="21"/>
      <c r="Y265" s="21"/>
      <c r="Z265" s="21"/>
      <c r="AA265" s="21"/>
      <c r="AB265" s="21"/>
      <c r="AC265" s="21"/>
      <c r="AD265" s="21"/>
      <c r="AE265" s="21"/>
      <c r="AF265" s="21"/>
    </row>
    <row r="266" spans="1:32" s="14" customFormat="1" ht="31.5">
      <c r="A266" s="14">
        <f t="shared" si="4"/>
        <v>263</v>
      </c>
      <c r="B266" s="14" t="s">
        <v>4285</v>
      </c>
      <c r="C266" s="14" t="s">
        <v>1354</v>
      </c>
      <c r="D266" s="14" t="s">
        <v>1162</v>
      </c>
      <c r="F266" s="15">
        <v>500</v>
      </c>
      <c r="G266" s="15">
        <v>508</v>
      </c>
      <c r="H266" s="14" t="s">
        <v>8087</v>
      </c>
      <c r="I266" s="15">
        <v>135000</v>
      </c>
      <c r="J266" s="14" t="s">
        <v>1188</v>
      </c>
      <c r="K266" s="36" t="s">
        <v>4286</v>
      </c>
      <c r="L266" s="14" t="s">
        <v>2145</v>
      </c>
      <c r="N266" s="21"/>
      <c r="O266" s="21"/>
      <c r="P266" s="21"/>
      <c r="Q266" s="21"/>
      <c r="R266" s="21"/>
      <c r="S266" s="21"/>
      <c r="T266" s="21"/>
      <c r="U266" s="21"/>
      <c r="V266" s="21"/>
      <c r="W266" s="21"/>
      <c r="X266" s="21"/>
      <c r="Y266" s="21"/>
      <c r="Z266" s="21"/>
      <c r="AA266" s="21"/>
      <c r="AB266" s="21"/>
      <c r="AC266" s="21"/>
      <c r="AD266" s="21"/>
      <c r="AE266" s="21"/>
      <c r="AF266" s="21"/>
    </row>
    <row r="267" spans="1:32" s="14" customFormat="1" ht="31.5">
      <c r="A267" s="14">
        <f t="shared" si="4"/>
        <v>264</v>
      </c>
      <c r="B267" s="14" t="s">
        <v>4289</v>
      </c>
      <c r="C267" s="14" t="s">
        <v>1126</v>
      </c>
      <c r="D267" s="14" t="s">
        <v>1187</v>
      </c>
      <c r="F267" s="15">
        <v>650</v>
      </c>
      <c r="G267" s="15">
        <v>292</v>
      </c>
      <c r="H267" s="14" t="s">
        <v>8076</v>
      </c>
      <c r="I267" s="15">
        <v>40000</v>
      </c>
      <c r="J267" s="14" t="s">
        <v>1188</v>
      </c>
      <c r="K267" s="36" t="s">
        <v>4286</v>
      </c>
      <c r="L267" s="14" t="s">
        <v>4745</v>
      </c>
      <c r="N267" s="21"/>
      <c r="O267" s="21"/>
      <c r="P267" s="21"/>
      <c r="Q267" s="21"/>
      <c r="R267" s="21"/>
      <c r="S267" s="21"/>
      <c r="T267" s="21"/>
      <c r="U267" s="21"/>
      <c r="V267" s="21"/>
      <c r="W267" s="21"/>
      <c r="X267" s="21"/>
      <c r="Y267" s="21"/>
      <c r="Z267" s="21"/>
      <c r="AA267" s="21"/>
      <c r="AB267" s="21"/>
      <c r="AC267" s="21"/>
      <c r="AD267" s="21"/>
      <c r="AE267" s="21"/>
      <c r="AF267" s="21"/>
    </row>
    <row r="268" spans="1:32" s="14" customFormat="1" ht="31.5">
      <c r="A268" s="14">
        <f t="shared" si="4"/>
        <v>265</v>
      </c>
      <c r="B268" s="14" t="s">
        <v>1952</v>
      </c>
      <c r="C268" s="14" t="s">
        <v>1953</v>
      </c>
      <c r="D268" s="14" t="s">
        <v>1187</v>
      </c>
      <c r="F268" s="15">
        <v>510</v>
      </c>
      <c r="G268" s="15">
        <v>208</v>
      </c>
      <c r="H268" s="14" t="s">
        <v>8087</v>
      </c>
      <c r="I268" s="15">
        <v>37000</v>
      </c>
      <c r="J268" s="14" t="s">
        <v>60</v>
      </c>
      <c r="K268" s="36" t="s">
        <v>4286</v>
      </c>
      <c r="L268" s="14" t="s">
        <v>2255</v>
      </c>
      <c r="N268" s="21"/>
      <c r="O268" s="21"/>
      <c r="P268" s="21"/>
      <c r="Q268" s="21"/>
      <c r="R268" s="21"/>
      <c r="S268" s="21"/>
      <c r="T268" s="21"/>
      <c r="U268" s="21"/>
      <c r="V268" s="21"/>
      <c r="W268" s="21"/>
      <c r="X268" s="21"/>
      <c r="Y268" s="21"/>
      <c r="Z268" s="21"/>
      <c r="AA268" s="21"/>
      <c r="AB268" s="21"/>
      <c r="AC268" s="21"/>
      <c r="AD268" s="21"/>
      <c r="AE268" s="21"/>
      <c r="AF268" s="21"/>
    </row>
    <row r="269" spans="1:32" s="14" customFormat="1" ht="31.5">
      <c r="A269" s="14">
        <f t="shared" si="4"/>
        <v>266</v>
      </c>
      <c r="B269" s="14" t="s">
        <v>1954</v>
      </c>
      <c r="C269" s="14" t="s">
        <v>1955</v>
      </c>
      <c r="D269" s="14" t="s">
        <v>1421</v>
      </c>
      <c r="F269" s="15">
        <v>500</v>
      </c>
      <c r="G269" s="15">
        <v>348</v>
      </c>
      <c r="H269" s="14" t="s">
        <v>8087</v>
      </c>
      <c r="I269" s="15">
        <v>100000</v>
      </c>
      <c r="J269" s="14" t="s">
        <v>1188</v>
      </c>
      <c r="K269" s="36" t="s">
        <v>4286</v>
      </c>
      <c r="L269" s="14" t="s">
        <v>2255</v>
      </c>
      <c r="N269" s="21"/>
      <c r="O269" s="21"/>
      <c r="P269" s="21"/>
      <c r="Q269" s="21"/>
      <c r="R269" s="21"/>
      <c r="S269" s="21"/>
      <c r="T269" s="21"/>
      <c r="U269" s="21"/>
      <c r="V269" s="21"/>
      <c r="W269" s="21"/>
      <c r="X269" s="21"/>
      <c r="Y269" s="21"/>
      <c r="Z269" s="21"/>
      <c r="AA269" s="21"/>
      <c r="AB269" s="21"/>
      <c r="AC269" s="21"/>
      <c r="AD269" s="21"/>
      <c r="AE269" s="21"/>
      <c r="AF269" s="21"/>
    </row>
    <row r="270" spans="1:32" s="14" customFormat="1" ht="31.5">
      <c r="A270" s="14">
        <f t="shared" si="4"/>
        <v>267</v>
      </c>
      <c r="B270" s="14" t="s">
        <v>1482</v>
      </c>
      <c r="C270" s="14" t="s">
        <v>1483</v>
      </c>
      <c r="D270" s="14" t="s">
        <v>1187</v>
      </c>
      <c r="F270" s="15">
        <v>950</v>
      </c>
      <c r="G270" s="15">
        <v>384</v>
      </c>
      <c r="H270" s="14" t="s">
        <v>8087</v>
      </c>
      <c r="I270" s="15">
        <v>62000</v>
      </c>
      <c r="J270" s="14" t="s">
        <v>60</v>
      </c>
      <c r="K270" s="36" t="s">
        <v>4286</v>
      </c>
      <c r="L270" s="14" t="s">
        <v>3437</v>
      </c>
      <c r="N270" s="21"/>
      <c r="O270" s="21"/>
      <c r="P270" s="21"/>
      <c r="Q270" s="21"/>
      <c r="R270" s="21"/>
      <c r="S270" s="21"/>
      <c r="T270" s="21"/>
      <c r="U270" s="21"/>
      <c r="V270" s="21"/>
      <c r="W270" s="21"/>
      <c r="X270" s="21"/>
      <c r="Y270" s="21"/>
      <c r="Z270" s="21"/>
      <c r="AA270" s="21"/>
      <c r="AB270" s="21"/>
      <c r="AC270" s="21"/>
      <c r="AD270" s="21"/>
      <c r="AE270" s="21"/>
      <c r="AF270" s="21"/>
    </row>
    <row r="271" spans="1:32" s="14" customFormat="1" ht="31.5">
      <c r="A271" s="14">
        <f t="shared" si="4"/>
        <v>268</v>
      </c>
      <c r="B271" s="14" t="s">
        <v>2913</v>
      </c>
      <c r="C271" s="14" t="s">
        <v>2914</v>
      </c>
      <c r="D271" s="14" t="s">
        <v>4473</v>
      </c>
      <c r="F271" s="15">
        <v>1000</v>
      </c>
      <c r="G271" s="15">
        <v>588</v>
      </c>
      <c r="H271" s="14" t="s">
        <v>1228</v>
      </c>
      <c r="I271" s="15">
        <v>0</v>
      </c>
      <c r="J271" s="14" t="s">
        <v>1188</v>
      </c>
      <c r="K271" s="36" t="s">
        <v>4286</v>
      </c>
      <c r="L271" s="14" t="s">
        <v>10095</v>
      </c>
      <c r="N271" s="21"/>
      <c r="O271" s="21"/>
      <c r="P271" s="21"/>
      <c r="Q271" s="21"/>
      <c r="R271" s="21"/>
      <c r="S271" s="21"/>
      <c r="T271" s="21"/>
      <c r="U271" s="21"/>
      <c r="V271" s="21"/>
      <c r="W271" s="21"/>
      <c r="X271" s="21"/>
      <c r="Y271" s="21"/>
      <c r="Z271" s="21"/>
      <c r="AA271" s="21"/>
      <c r="AB271" s="21"/>
      <c r="AC271" s="21"/>
      <c r="AD271" s="21"/>
      <c r="AE271" s="21"/>
      <c r="AF271" s="21"/>
    </row>
    <row r="272" spans="1:32" s="14" customFormat="1" ht="67.5" customHeight="1">
      <c r="A272" s="14">
        <f t="shared" si="4"/>
        <v>269</v>
      </c>
      <c r="B272" s="14" t="s">
        <v>9347</v>
      </c>
      <c r="C272" s="14" t="s">
        <v>2915</v>
      </c>
      <c r="D272" s="14" t="s">
        <v>1187</v>
      </c>
      <c r="E272" s="14" t="s">
        <v>8163</v>
      </c>
      <c r="F272" s="15">
        <v>531</v>
      </c>
      <c r="G272" s="15">
        <v>428</v>
      </c>
      <c r="H272" s="14" t="s">
        <v>2161</v>
      </c>
      <c r="I272" s="15">
        <v>79000</v>
      </c>
      <c r="J272" s="14" t="s">
        <v>4935</v>
      </c>
      <c r="K272" s="36" t="s">
        <v>4286</v>
      </c>
      <c r="L272" s="14" t="s">
        <v>2916</v>
      </c>
      <c r="N272" s="21"/>
      <c r="O272" s="21"/>
      <c r="P272" s="21"/>
      <c r="Q272" s="21"/>
      <c r="R272" s="21"/>
      <c r="S272" s="21"/>
      <c r="T272" s="21"/>
      <c r="U272" s="21"/>
      <c r="V272" s="21"/>
      <c r="W272" s="21"/>
      <c r="X272" s="21"/>
      <c r="Y272" s="21"/>
      <c r="Z272" s="21"/>
      <c r="AA272" s="21"/>
      <c r="AB272" s="21"/>
      <c r="AC272" s="21"/>
      <c r="AD272" s="21"/>
      <c r="AE272" s="21"/>
      <c r="AF272" s="21"/>
    </row>
    <row r="273" spans="1:32" s="14" customFormat="1" ht="63">
      <c r="A273" s="14">
        <f t="shared" si="4"/>
        <v>270</v>
      </c>
      <c r="B273" s="14" t="s">
        <v>2919</v>
      </c>
      <c r="C273" s="14" t="s">
        <v>2744</v>
      </c>
      <c r="D273" s="14" t="s">
        <v>1187</v>
      </c>
      <c r="F273" s="15">
        <v>500</v>
      </c>
      <c r="G273" s="15">
        <v>60</v>
      </c>
      <c r="H273" s="14" t="s">
        <v>8076</v>
      </c>
      <c r="I273" s="15">
        <v>10000</v>
      </c>
      <c r="J273" s="14" t="s">
        <v>4935</v>
      </c>
      <c r="K273" s="36" t="s">
        <v>4286</v>
      </c>
      <c r="L273" s="14" t="s">
        <v>2255</v>
      </c>
      <c r="N273" s="21"/>
      <c r="O273" s="21"/>
      <c r="P273" s="21"/>
      <c r="Q273" s="21"/>
      <c r="R273" s="21"/>
      <c r="S273" s="21"/>
      <c r="T273" s="21"/>
      <c r="U273" s="21"/>
      <c r="V273" s="21"/>
      <c r="W273" s="21"/>
      <c r="X273" s="21"/>
      <c r="Y273" s="21"/>
      <c r="Z273" s="21"/>
      <c r="AA273" s="21"/>
      <c r="AB273" s="21"/>
      <c r="AC273" s="21"/>
      <c r="AD273" s="21"/>
      <c r="AE273" s="21"/>
      <c r="AF273" s="21"/>
    </row>
    <row r="274" spans="1:32" s="14" customFormat="1">
      <c r="A274" s="14">
        <f t="shared" si="4"/>
        <v>271</v>
      </c>
      <c r="B274" s="14" t="s">
        <v>2920</v>
      </c>
      <c r="C274" s="14" t="s">
        <v>1124</v>
      </c>
      <c r="D274" s="14" t="s">
        <v>1187</v>
      </c>
      <c r="F274" s="15">
        <v>540</v>
      </c>
      <c r="G274" s="15">
        <v>84</v>
      </c>
      <c r="H274" s="14" t="s">
        <v>8076</v>
      </c>
      <c r="I274" s="15">
        <v>15000</v>
      </c>
      <c r="J274" s="14" t="s">
        <v>4935</v>
      </c>
      <c r="K274" s="36" t="s">
        <v>4286</v>
      </c>
      <c r="L274" s="14" t="s">
        <v>2255</v>
      </c>
      <c r="N274" s="21"/>
      <c r="O274" s="21"/>
      <c r="P274" s="21"/>
      <c r="Q274" s="21"/>
      <c r="R274" s="21"/>
      <c r="S274" s="21"/>
      <c r="T274" s="21"/>
      <c r="U274" s="21"/>
      <c r="V274" s="21"/>
      <c r="W274" s="21"/>
      <c r="X274" s="21"/>
      <c r="Y274" s="21"/>
      <c r="Z274" s="21"/>
      <c r="AA274" s="21"/>
      <c r="AB274" s="21"/>
      <c r="AC274" s="21"/>
      <c r="AD274" s="21"/>
      <c r="AE274" s="21"/>
      <c r="AF274" s="21"/>
    </row>
    <row r="275" spans="1:32" s="14" customFormat="1">
      <c r="A275" s="14">
        <f t="shared" si="4"/>
        <v>272</v>
      </c>
      <c r="B275" s="14" t="s">
        <v>6242</v>
      </c>
      <c r="C275" s="14" t="s">
        <v>2744</v>
      </c>
      <c r="D275" s="14" t="s">
        <v>1187</v>
      </c>
      <c r="E275" s="14" t="s">
        <v>8163</v>
      </c>
      <c r="F275" s="15">
        <v>1030</v>
      </c>
      <c r="G275" s="15">
        <v>184</v>
      </c>
      <c r="H275" s="14" t="s">
        <v>8076</v>
      </c>
      <c r="I275" s="15">
        <v>30000</v>
      </c>
      <c r="J275" s="14" t="s">
        <v>4935</v>
      </c>
      <c r="K275" s="36" t="s">
        <v>4286</v>
      </c>
      <c r="L275" s="14" t="s">
        <v>12534</v>
      </c>
      <c r="N275" s="21"/>
      <c r="O275" s="21"/>
      <c r="P275" s="21"/>
      <c r="Q275" s="21"/>
      <c r="R275" s="21"/>
      <c r="S275" s="21"/>
      <c r="T275" s="21"/>
      <c r="U275" s="21"/>
      <c r="V275" s="21"/>
      <c r="W275" s="21"/>
      <c r="X275" s="21"/>
      <c r="Y275" s="21"/>
      <c r="Z275" s="21"/>
      <c r="AA275" s="21"/>
      <c r="AB275" s="21"/>
      <c r="AC275" s="21"/>
      <c r="AD275" s="21"/>
      <c r="AE275" s="21"/>
      <c r="AF275" s="21"/>
    </row>
    <row r="276" spans="1:32" s="14" customFormat="1" ht="31.5">
      <c r="A276" s="14">
        <f t="shared" si="4"/>
        <v>273</v>
      </c>
      <c r="B276" s="14" t="s">
        <v>2921</v>
      </c>
      <c r="C276" s="14" t="s">
        <v>2922</v>
      </c>
      <c r="D276" s="14" t="s">
        <v>1187</v>
      </c>
      <c r="F276" s="15">
        <v>450</v>
      </c>
      <c r="G276" s="15">
        <v>160</v>
      </c>
      <c r="H276" s="14" t="s">
        <v>8087</v>
      </c>
      <c r="I276" s="15">
        <v>30000</v>
      </c>
      <c r="J276" s="14" t="s">
        <v>7909</v>
      </c>
      <c r="K276" s="36" t="s">
        <v>4286</v>
      </c>
      <c r="L276" s="14" t="s">
        <v>2255</v>
      </c>
      <c r="N276" s="21"/>
      <c r="O276" s="21"/>
      <c r="P276" s="21"/>
      <c r="Q276" s="21"/>
      <c r="R276" s="21"/>
      <c r="S276" s="21"/>
      <c r="T276" s="21"/>
      <c r="U276" s="21"/>
      <c r="V276" s="21"/>
      <c r="W276" s="21"/>
      <c r="X276" s="21"/>
      <c r="Y276" s="21"/>
      <c r="Z276" s="21"/>
      <c r="AA276" s="21"/>
      <c r="AB276" s="21"/>
      <c r="AC276" s="21"/>
      <c r="AD276" s="21"/>
      <c r="AE276" s="21"/>
      <c r="AF276" s="21"/>
    </row>
    <row r="277" spans="1:32" s="14" customFormat="1" ht="31.5">
      <c r="A277" s="14">
        <f t="shared" si="4"/>
        <v>274</v>
      </c>
      <c r="B277" s="14" t="s">
        <v>2923</v>
      </c>
      <c r="C277" s="14" t="s">
        <v>2924</v>
      </c>
      <c r="D277" s="14" t="s">
        <v>1187</v>
      </c>
      <c r="F277" s="15">
        <v>500</v>
      </c>
      <c r="G277" s="15">
        <v>312</v>
      </c>
      <c r="H277" s="14" t="s">
        <v>8087</v>
      </c>
      <c r="I277" s="15">
        <v>52000</v>
      </c>
      <c r="J277" s="14" t="s">
        <v>4935</v>
      </c>
      <c r="K277" s="36" t="s">
        <v>4286</v>
      </c>
      <c r="L277" s="14" t="s">
        <v>2255</v>
      </c>
      <c r="N277" s="21"/>
      <c r="O277" s="21"/>
      <c r="P277" s="21"/>
      <c r="Q277" s="21"/>
      <c r="R277" s="21"/>
      <c r="S277" s="21"/>
      <c r="T277" s="21"/>
      <c r="U277" s="21"/>
      <c r="V277" s="21"/>
      <c r="W277" s="21"/>
      <c r="X277" s="21"/>
      <c r="Y277" s="21"/>
      <c r="Z277" s="21"/>
      <c r="AA277" s="21"/>
      <c r="AB277" s="21"/>
      <c r="AC277" s="21"/>
      <c r="AD277" s="21"/>
      <c r="AE277" s="21"/>
      <c r="AF277" s="21"/>
    </row>
    <row r="278" spans="1:32" s="14" customFormat="1" ht="31.5">
      <c r="A278" s="14">
        <f t="shared" si="4"/>
        <v>275</v>
      </c>
      <c r="B278" s="14" t="s">
        <v>2925</v>
      </c>
      <c r="C278" s="14" t="s">
        <v>2926</v>
      </c>
      <c r="D278" s="14" t="s">
        <v>1162</v>
      </c>
      <c r="F278" s="15">
        <v>600</v>
      </c>
      <c r="G278" s="15">
        <v>304</v>
      </c>
      <c r="H278" s="14" t="s">
        <v>8087</v>
      </c>
      <c r="I278" s="15">
        <v>0</v>
      </c>
      <c r="J278" s="14" t="s">
        <v>7909</v>
      </c>
      <c r="K278" s="36" t="s">
        <v>4286</v>
      </c>
      <c r="L278" s="14" t="s">
        <v>3437</v>
      </c>
      <c r="N278" s="21"/>
      <c r="O278" s="21"/>
      <c r="P278" s="21"/>
      <c r="Q278" s="21"/>
      <c r="R278" s="21"/>
      <c r="S278" s="21"/>
      <c r="T278" s="21"/>
      <c r="U278" s="21"/>
      <c r="V278" s="21"/>
      <c r="W278" s="21"/>
      <c r="X278" s="21"/>
      <c r="Y278" s="21"/>
      <c r="Z278" s="21"/>
      <c r="AA278" s="21"/>
      <c r="AB278" s="21"/>
      <c r="AC278" s="21"/>
      <c r="AD278" s="21"/>
      <c r="AE278" s="21"/>
      <c r="AF278" s="21"/>
    </row>
    <row r="279" spans="1:32" s="14" customFormat="1" ht="31.5">
      <c r="A279" s="14">
        <f t="shared" si="4"/>
        <v>276</v>
      </c>
      <c r="B279" s="14" t="s">
        <v>2927</v>
      </c>
      <c r="C279" s="14" t="s">
        <v>2928</v>
      </c>
      <c r="D279" s="14" t="s">
        <v>1187</v>
      </c>
      <c r="F279" s="15">
        <v>760</v>
      </c>
      <c r="G279" s="15">
        <v>148</v>
      </c>
      <c r="H279" s="14" t="s">
        <v>8087</v>
      </c>
      <c r="I279" s="15">
        <v>28000</v>
      </c>
      <c r="J279" s="14" t="s">
        <v>7909</v>
      </c>
      <c r="K279" s="36" t="s">
        <v>4286</v>
      </c>
      <c r="L279" s="14" t="s">
        <v>2255</v>
      </c>
      <c r="N279" s="21"/>
      <c r="O279" s="21"/>
      <c r="P279" s="21"/>
      <c r="Q279" s="21"/>
      <c r="R279" s="21"/>
      <c r="S279" s="21"/>
      <c r="T279" s="21"/>
      <c r="U279" s="21"/>
      <c r="V279" s="21"/>
      <c r="W279" s="21"/>
      <c r="X279" s="21"/>
      <c r="Y279" s="21"/>
      <c r="Z279" s="21"/>
      <c r="AA279" s="21"/>
      <c r="AB279" s="21"/>
      <c r="AC279" s="21"/>
      <c r="AD279" s="21"/>
      <c r="AE279" s="21"/>
      <c r="AF279" s="21"/>
    </row>
    <row r="280" spans="1:32" s="14" customFormat="1" ht="47.25">
      <c r="A280" s="14">
        <f t="shared" si="4"/>
        <v>277</v>
      </c>
      <c r="B280" s="14" t="s">
        <v>2929</v>
      </c>
      <c r="C280" s="14" t="s">
        <v>2930</v>
      </c>
      <c r="D280" s="14" t="s">
        <v>1187</v>
      </c>
      <c r="F280" s="15">
        <v>550</v>
      </c>
      <c r="G280" s="15">
        <v>212</v>
      </c>
      <c r="H280" s="14" t="s">
        <v>8087</v>
      </c>
      <c r="I280" s="15">
        <v>35000</v>
      </c>
      <c r="J280" s="14" t="s">
        <v>60</v>
      </c>
      <c r="K280" s="36" t="s">
        <v>4286</v>
      </c>
      <c r="L280" s="14" t="s">
        <v>7067</v>
      </c>
      <c r="N280" s="21"/>
      <c r="O280" s="21"/>
      <c r="P280" s="21"/>
      <c r="Q280" s="21"/>
      <c r="R280" s="21"/>
      <c r="S280" s="21"/>
      <c r="T280" s="21"/>
      <c r="U280" s="21"/>
      <c r="V280" s="21"/>
      <c r="W280" s="21"/>
      <c r="X280" s="21"/>
      <c r="Y280" s="21"/>
      <c r="Z280" s="21"/>
      <c r="AA280" s="21"/>
      <c r="AB280" s="21"/>
      <c r="AC280" s="21"/>
      <c r="AD280" s="21"/>
      <c r="AE280" s="21"/>
      <c r="AF280" s="21"/>
    </row>
    <row r="281" spans="1:32" s="14" customFormat="1">
      <c r="A281" s="14">
        <f t="shared" si="4"/>
        <v>278</v>
      </c>
      <c r="B281" s="14" t="s">
        <v>2931</v>
      </c>
      <c r="C281" s="14" t="s">
        <v>2932</v>
      </c>
      <c r="D281" s="14" t="s">
        <v>1187</v>
      </c>
      <c r="E281" s="14" t="s">
        <v>8163</v>
      </c>
      <c r="F281" s="15">
        <v>500</v>
      </c>
      <c r="G281" s="15">
        <v>256</v>
      </c>
      <c r="H281" s="14" t="s">
        <v>8087</v>
      </c>
      <c r="I281" s="15">
        <v>44000</v>
      </c>
      <c r="J281" s="14" t="s">
        <v>1193</v>
      </c>
      <c r="K281" s="36" t="s">
        <v>4286</v>
      </c>
      <c r="L281" s="14" t="s">
        <v>2255</v>
      </c>
      <c r="N281" s="21"/>
      <c r="O281" s="21"/>
      <c r="P281" s="21"/>
      <c r="Q281" s="21"/>
      <c r="R281" s="21"/>
      <c r="S281" s="21"/>
      <c r="T281" s="21"/>
      <c r="U281" s="21"/>
      <c r="V281" s="21"/>
      <c r="W281" s="21"/>
      <c r="X281" s="21"/>
      <c r="Y281" s="21"/>
      <c r="Z281" s="21"/>
      <c r="AA281" s="21"/>
      <c r="AB281" s="21"/>
      <c r="AC281" s="21"/>
      <c r="AD281" s="21"/>
      <c r="AE281" s="21"/>
      <c r="AF281" s="21"/>
    </row>
    <row r="282" spans="1:32" s="14" customFormat="1" ht="31.5">
      <c r="A282" s="14">
        <f t="shared" si="4"/>
        <v>279</v>
      </c>
      <c r="B282" s="14" t="s">
        <v>2933</v>
      </c>
      <c r="C282" s="14" t="s">
        <v>2934</v>
      </c>
      <c r="D282" s="14" t="s">
        <v>1187</v>
      </c>
      <c r="F282" s="15">
        <v>780</v>
      </c>
      <c r="G282" s="15">
        <v>304</v>
      </c>
      <c r="H282" s="14" t="s">
        <v>8087</v>
      </c>
      <c r="I282" s="15">
        <v>45000</v>
      </c>
      <c r="J282" s="14" t="s">
        <v>1188</v>
      </c>
      <c r="K282" s="36" t="s">
        <v>4286</v>
      </c>
      <c r="L282" s="14" t="s">
        <v>7067</v>
      </c>
      <c r="N282" s="21"/>
      <c r="O282" s="21"/>
      <c r="P282" s="21"/>
      <c r="Q282" s="21"/>
      <c r="R282" s="21"/>
      <c r="S282" s="21"/>
      <c r="T282" s="21"/>
      <c r="U282" s="21"/>
      <c r="V282" s="21"/>
      <c r="W282" s="21"/>
      <c r="X282" s="21"/>
      <c r="Y282" s="21"/>
      <c r="Z282" s="21"/>
      <c r="AA282" s="21"/>
      <c r="AB282" s="21"/>
      <c r="AC282" s="21"/>
      <c r="AD282" s="21"/>
      <c r="AE282" s="21"/>
      <c r="AF282" s="21"/>
    </row>
    <row r="283" spans="1:32" s="14" customFormat="1" ht="31.5">
      <c r="A283" s="14">
        <f t="shared" si="4"/>
        <v>280</v>
      </c>
      <c r="B283" s="14" t="s">
        <v>2935</v>
      </c>
      <c r="C283" s="14" t="s">
        <v>5178</v>
      </c>
      <c r="D283" s="14" t="s">
        <v>1187</v>
      </c>
      <c r="F283" s="15">
        <v>500</v>
      </c>
      <c r="G283" s="15">
        <v>400</v>
      </c>
      <c r="H283" s="14" t="s">
        <v>8087</v>
      </c>
      <c r="I283" s="15">
        <v>64000</v>
      </c>
      <c r="J283" s="14" t="s">
        <v>70</v>
      </c>
      <c r="K283" s="36" t="s">
        <v>4286</v>
      </c>
      <c r="L283" s="14" t="s">
        <v>2255</v>
      </c>
      <c r="N283" s="21"/>
      <c r="O283" s="21"/>
      <c r="P283" s="21"/>
      <c r="Q283" s="21"/>
      <c r="R283" s="21"/>
      <c r="S283" s="21"/>
      <c r="T283" s="21"/>
      <c r="U283" s="21"/>
      <c r="V283" s="21"/>
      <c r="W283" s="21"/>
      <c r="X283" s="21"/>
      <c r="Y283" s="21"/>
      <c r="Z283" s="21"/>
      <c r="AA283" s="21"/>
      <c r="AB283" s="21"/>
      <c r="AC283" s="21"/>
      <c r="AD283" s="21"/>
      <c r="AE283" s="21"/>
      <c r="AF283" s="21"/>
    </row>
    <row r="284" spans="1:32" s="14" customFormat="1" ht="47.25">
      <c r="A284" s="14">
        <f t="shared" si="4"/>
        <v>281</v>
      </c>
      <c r="B284" s="14" t="s">
        <v>2936</v>
      </c>
      <c r="C284" s="14" t="s">
        <v>2937</v>
      </c>
      <c r="D284" s="14" t="s">
        <v>1187</v>
      </c>
      <c r="F284" s="15">
        <v>450</v>
      </c>
      <c r="G284" s="15">
        <v>300</v>
      </c>
      <c r="H284" s="14" t="s">
        <v>8087</v>
      </c>
      <c r="I284" s="15">
        <v>50000</v>
      </c>
      <c r="J284" s="14" t="s">
        <v>4935</v>
      </c>
      <c r="K284" s="36" t="s">
        <v>4286</v>
      </c>
      <c r="L284" s="14" t="s">
        <v>2938</v>
      </c>
      <c r="N284" s="21"/>
      <c r="O284" s="21"/>
      <c r="P284" s="21"/>
      <c r="Q284" s="21"/>
      <c r="R284" s="21"/>
      <c r="S284" s="21"/>
      <c r="T284" s="21"/>
      <c r="U284" s="21"/>
      <c r="V284" s="21"/>
      <c r="W284" s="21"/>
      <c r="X284" s="21"/>
      <c r="Y284" s="21"/>
      <c r="Z284" s="21"/>
      <c r="AA284" s="21"/>
      <c r="AB284" s="21"/>
      <c r="AC284" s="21"/>
      <c r="AD284" s="21"/>
      <c r="AE284" s="21"/>
      <c r="AF284" s="21"/>
    </row>
    <row r="285" spans="1:32" s="14" customFormat="1" ht="47.25">
      <c r="A285" s="14">
        <f t="shared" si="4"/>
        <v>282</v>
      </c>
      <c r="B285" s="14" t="s">
        <v>2939</v>
      </c>
      <c r="C285" s="14" t="s">
        <v>2940</v>
      </c>
      <c r="D285" s="14" t="s">
        <v>1187</v>
      </c>
      <c r="F285" s="15">
        <v>900</v>
      </c>
      <c r="G285" s="15">
        <v>216</v>
      </c>
      <c r="H285" s="14" t="s">
        <v>8087</v>
      </c>
      <c r="I285" s="15">
        <v>36000</v>
      </c>
      <c r="J285" s="14" t="s">
        <v>60</v>
      </c>
      <c r="K285" s="36" t="s">
        <v>4286</v>
      </c>
      <c r="L285" s="14" t="s">
        <v>10095</v>
      </c>
      <c r="N285" s="21"/>
      <c r="O285" s="21"/>
      <c r="P285" s="21"/>
      <c r="Q285" s="21"/>
      <c r="R285" s="21"/>
      <c r="S285" s="21"/>
      <c r="T285" s="21"/>
      <c r="U285" s="21"/>
      <c r="V285" s="21"/>
      <c r="W285" s="21"/>
      <c r="X285" s="21"/>
      <c r="Y285" s="21"/>
      <c r="Z285" s="21"/>
      <c r="AA285" s="21"/>
      <c r="AB285" s="21"/>
      <c r="AC285" s="21"/>
      <c r="AD285" s="21"/>
      <c r="AE285" s="21"/>
      <c r="AF285" s="21"/>
    </row>
    <row r="286" spans="1:32" s="14" customFormat="1" ht="31.5">
      <c r="A286" s="14">
        <f t="shared" si="4"/>
        <v>283</v>
      </c>
      <c r="B286" s="14" t="s">
        <v>2941</v>
      </c>
      <c r="C286" s="14" t="s">
        <v>8610</v>
      </c>
      <c r="D286" s="14" t="s">
        <v>1187</v>
      </c>
      <c r="E286" s="14" t="s">
        <v>8163</v>
      </c>
      <c r="F286" s="15">
        <v>1532</v>
      </c>
      <c r="G286" s="15">
        <v>962</v>
      </c>
      <c r="H286" s="14" t="s">
        <v>8087</v>
      </c>
      <c r="I286" s="15">
        <v>106000</v>
      </c>
      <c r="J286" s="14" t="s">
        <v>1188</v>
      </c>
      <c r="K286" s="36" t="s">
        <v>4286</v>
      </c>
      <c r="L286" s="14" t="s">
        <v>4308</v>
      </c>
      <c r="N286" s="21"/>
      <c r="O286" s="21"/>
      <c r="P286" s="21"/>
      <c r="Q286" s="21"/>
      <c r="R286" s="21"/>
      <c r="S286" s="21"/>
      <c r="T286" s="21"/>
      <c r="U286" s="21"/>
      <c r="V286" s="21"/>
      <c r="W286" s="21"/>
      <c r="X286" s="21"/>
      <c r="Y286" s="21"/>
      <c r="Z286" s="21"/>
      <c r="AA286" s="21"/>
      <c r="AB286" s="21"/>
      <c r="AC286" s="21"/>
      <c r="AD286" s="21"/>
      <c r="AE286" s="21"/>
      <c r="AF286" s="21"/>
    </row>
    <row r="287" spans="1:32" s="14" customFormat="1" ht="47.25">
      <c r="A287" s="14">
        <f t="shared" si="4"/>
        <v>284</v>
      </c>
      <c r="B287" s="14" t="s">
        <v>5388</v>
      </c>
      <c r="C287" s="14" t="s">
        <v>2944</v>
      </c>
      <c r="D287" s="14" t="s">
        <v>1162</v>
      </c>
      <c r="F287" s="15">
        <v>535</v>
      </c>
      <c r="G287" s="15">
        <v>544</v>
      </c>
      <c r="H287" s="14" t="s">
        <v>2161</v>
      </c>
      <c r="I287" s="15">
        <v>0</v>
      </c>
      <c r="J287" s="14" t="s">
        <v>4935</v>
      </c>
      <c r="K287" s="36" t="s">
        <v>4286</v>
      </c>
      <c r="L287" s="14" t="s">
        <v>10095</v>
      </c>
      <c r="N287" s="21"/>
      <c r="O287" s="21"/>
      <c r="P287" s="21"/>
      <c r="Q287" s="21"/>
      <c r="R287" s="21"/>
      <c r="S287" s="21"/>
      <c r="T287" s="21"/>
      <c r="U287" s="21"/>
      <c r="V287" s="21"/>
      <c r="W287" s="21"/>
      <c r="X287" s="21"/>
      <c r="Y287" s="21"/>
      <c r="Z287" s="21"/>
      <c r="AA287" s="21"/>
      <c r="AB287" s="21"/>
      <c r="AC287" s="21"/>
      <c r="AD287" s="21"/>
      <c r="AE287" s="21"/>
      <c r="AF287" s="21"/>
    </row>
    <row r="288" spans="1:32" s="14" customFormat="1" ht="31.5">
      <c r="A288" s="14">
        <f t="shared" si="4"/>
        <v>285</v>
      </c>
      <c r="B288" s="14" t="s">
        <v>2945</v>
      </c>
      <c r="C288" s="14" t="s">
        <v>2946</v>
      </c>
      <c r="D288" s="14" t="s">
        <v>9193</v>
      </c>
      <c r="F288" s="15">
        <v>1000</v>
      </c>
      <c r="G288" s="15">
        <v>578</v>
      </c>
      <c r="H288" s="14" t="s">
        <v>2161</v>
      </c>
      <c r="I288" s="15">
        <v>0</v>
      </c>
      <c r="J288" s="14" t="s">
        <v>70</v>
      </c>
      <c r="K288" s="36" t="s">
        <v>4286</v>
      </c>
      <c r="L288" s="14" t="s">
        <v>10095</v>
      </c>
      <c r="N288" s="21"/>
      <c r="O288" s="21"/>
      <c r="P288" s="21"/>
      <c r="Q288" s="21"/>
      <c r="R288" s="21"/>
      <c r="S288" s="21"/>
      <c r="T288" s="21"/>
      <c r="U288" s="21"/>
      <c r="V288" s="21"/>
      <c r="W288" s="21"/>
      <c r="X288" s="21"/>
      <c r="Y288" s="21"/>
      <c r="Z288" s="21"/>
      <c r="AA288" s="21"/>
      <c r="AB288" s="21"/>
      <c r="AC288" s="21"/>
      <c r="AD288" s="21"/>
      <c r="AE288" s="21"/>
      <c r="AF288" s="21"/>
    </row>
    <row r="289" spans="1:32" s="14" customFormat="1" ht="31.5">
      <c r="A289" s="14">
        <f t="shared" si="4"/>
        <v>286</v>
      </c>
      <c r="B289" s="14" t="s">
        <v>4182</v>
      </c>
      <c r="C289" s="14" t="s">
        <v>2922</v>
      </c>
      <c r="D289" s="14" t="s">
        <v>1187</v>
      </c>
      <c r="F289" s="15">
        <v>450</v>
      </c>
      <c r="G289" s="15">
        <v>192</v>
      </c>
      <c r="H289" s="14" t="s">
        <v>8087</v>
      </c>
      <c r="I289" s="15">
        <v>35000</v>
      </c>
      <c r="J289" s="14" t="s">
        <v>7909</v>
      </c>
      <c r="K289" s="36" t="s">
        <v>4286</v>
      </c>
      <c r="L289" s="14" t="s">
        <v>2255</v>
      </c>
      <c r="N289" s="21"/>
      <c r="O289" s="21"/>
      <c r="P289" s="21"/>
      <c r="Q289" s="21"/>
      <c r="R289" s="21"/>
      <c r="S289" s="21"/>
      <c r="T289" s="21"/>
      <c r="U289" s="21"/>
      <c r="V289" s="21"/>
      <c r="W289" s="21"/>
      <c r="X289" s="21"/>
      <c r="Y289" s="21"/>
      <c r="Z289" s="21"/>
      <c r="AA289" s="21"/>
      <c r="AB289" s="21"/>
      <c r="AC289" s="21"/>
      <c r="AD289" s="21"/>
      <c r="AE289" s="21"/>
      <c r="AF289" s="21"/>
    </row>
    <row r="290" spans="1:32" s="14" customFormat="1" ht="31.5">
      <c r="A290" s="14">
        <f t="shared" si="4"/>
        <v>287</v>
      </c>
      <c r="B290" s="14" t="s">
        <v>4183</v>
      </c>
      <c r="C290" s="14" t="s">
        <v>4184</v>
      </c>
      <c r="D290" s="14" t="s">
        <v>1187</v>
      </c>
      <c r="F290" s="15">
        <v>550</v>
      </c>
      <c r="G290" s="15">
        <v>316</v>
      </c>
      <c r="H290" s="14" t="s">
        <v>8076</v>
      </c>
      <c r="I290" s="15">
        <v>43000</v>
      </c>
      <c r="J290" s="14" t="s">
        <v>4897</v>
      </c>
      <c r="K290" s="36" t="s">
        <v>4286</v>
      </c>
      <c r="L290" s="14" t="s">
        <v>7067</v>
      </c>
      <c r="N290" s="21"/>
      <c r="O290" s="21"/>
      <c r="P290" s="21"/>
      <c r="Q290" s="21"/>
      <c r="R290" s="21"/>
      <c r="S290" s="21"/>
      <c r="T290" s="21"/>
      <c r="U290" s="21"/>
      <c r="V290" s="21"/>
      <c r="W290" s="21"/>
      <c r="X290" s="21"/>
      <c r="Y290" s="21"/>
      <c r="Z290" s="21"/>
      <c r="AA290" s="21"/>
      <c r="AB290" s="21"/>
      <c r="AC290" s="21"/>
      <c r="AD290" s="21"/>
      <c r="AE290" s="21"/>
      <c r="AF290" s="21"/>
    </row>
    <row r="291" spans="1:32" s="14" customFormat="1" ht="31.5">
      <c r="A291" s="14">
        <f t="shared" si="4"/>
        <v>288</v>
      </c>
      <c r="B291" s="14" t="s">
        <v>4185</v>
      </c>
      <c r="C291" s="14" t="s">
        <v>4186</v>
      </c>
      <c r="F291" s="15">
        <v>800</v>
      </c>
      <c r="G291" s="15">
        <v>308</v>
      </c>
      <c r="H291" s="14" t="s">
        <v>8087</v>
      </c>
      <c r="I291" s="15">
        <v>51000</v>
      </c>
      <c r="J291" s="14" t="s">
        <v>70</v>
      </c>
      <c r="K291" s="36" t="s">
        <v>4286</v>
      </c>
      <c r="L291" s="14" t="s">
        <v>3437</v>
      </c>
      <c r="N291" s="21"/>
      <c r="O291" s="21"/>
      <c r="P291" s="21"/>
      <c r="Q291" s="21"/>
      <c r="R291" s="21"/>
      <c r="S291" s="21"/>
      <c r="T291" s="21"/>
      <c r="U291" s="21"/>
      <c r="V291" s="21"/>
      <c r="W291" s="21"/>
      <c r="X291" s="21"/>
      <c r="Y291" s="21"/>
      <c r="Z291" s="21"/>
      <c r="AA291" s="21"/>
      <c r="AB291" s="21"/>
      <c r="AC291" s="21"/>
      <c r="AD291" s="21"/>
      <c r="AE291" s="21"/>
      <c r="AF291" s="21"/>
    </row>
    <row r="292" spans="1:32" s="14" customFormat="1">
      <c r="A292" s="14">
        <f t="shared" si="4"/>
        <v>289</v>
      </c>
      <c r="B292" s="14" t="s">
        <v>4834</v>
      </c>
      <c r="C292" s="14" t="s">
        <v>2932</v>
      </c>
      <c r="D292" s="14" t="s">
        <v>1187</v>
      </c>
      <c r="E292" s="14" t="s">
        <v>8163</v>
      </c>
      <c r="F292" s="15">
        <v>500</v>
      </c>
      <c r="G292" s="15">
        <v>516</v>
      </c>
      <c r="H292" s="14" t="s">
        <v>8087</v>
      </c>
      <c r="I292" s="15">
        <v>81000</v>
      </c>
      <c r="J292" s="14" t="s">
        <v>1193</v>
      </c>
      <c r="K292" s="36" t="s">
        <v>4286</v>
      </c>
      <c r="L292" s="14" t="s">
        <v>2255</v>
      </c>
      <c r="N292" s="21"/>
      <c r="O292" s="21"/>
      <c r="P292" s="21"/>
      <c r="Q292" s="21"/>
      <c r="R292" s="21"/>
      <c r="S292" s="21"/>
      <c r="T292" s="21"/>
      <c r="U292" s="21"/>
      <c r="V292" s="21"/>
      <c r="W292" s="21"/>
      <c r="X292" s="21"/>
      <c r="Y292" s="21"/>
      <c r="Z292" s="21"/>
      <c r="AA292" s="21"/>
      <c r="AB292" s="21"/>
      <c r="AC292" s="21"/>
      <c r="AD292" s="21"/>
      <c r="AE292" s="21"/>
      <c r="AF292" s="21"/>
    </row>
    <row r="293" spans="1:32" s="14" customFormat="1">
      <c r="A293" s="14">
        <f t="shared" si="4"/>
        <v>290</v>
      </c>
      <c r="B293" s="14" t="s">
        <v>4187</v>
      </c>
      <c r="C293" s="14" t="s">
        <v>3922</v>
      </c>
      <c r="D293" s="14" t="s">
        <v>1187</v>
      </c>
      <c r="F293" s="15">
        <v>450</v>
      </c>
      <c r="G293" s="15">
        <v>556</v>
      </c>
      <c r="H293" s="14" t="s">
        <v>8087</v>
      </c>
      <c r="I293" s="15">
        <v>87000</v>
      </c>
      <c r="J293" s="14" t="s">
        <v>70</v>
      </c>
      <c r="K293" s="36" t="s">
        <v>4286</v>
      </c>
      <c r="L293" s="14" t="s">
        <v>2255</v>
      </c>
      <c r="N293" s="21"/>
      <c r="O293" s="21"/>
      <c r="P293" s="21"/>
      <c r="Q293" s="21"/>
      <c r="R293" s="21"/>
      <c r="S293" s="21"/>
      <c r="T293" s="21"/>
      <c r="U293" s="21"/>
      <c r="V293" s="21"/>
      <c r="W293" s="21"/>
      <c r="X293" s="21"/>
      <c r="Y293" s="21"/>
      <c r="Z293" s="21"/>
      <c r="AA293" s="21"/>
      <c r="AB293" s="21"/>
      <c r="AC293" s="21"/>
      <c r="AD293" s="21"/>
      <c r="AE293" s="21"/>
      <c r="AF293" s="21"/>
    </row>
    <row r="294" spans="1:32" s="14" customFormat="1">
      <c r="A294" s="14">
        <f t="shared" si="4"/>
        <v>291</v>
      </c>
      <c r="B294" s="14" t="s">
        <v>4191</v>
      </c>
      <c r="C294" s="14" t="s">
        <v>2744</v>
      </c>
      <c r="D294" s="14" t="s">
        <v>1187</v>
      </c>
      <c r="F294" s="15">
        <v>800</v>
      </c>
      <c r="G294" s="15">
        <v>484</v>
      </c>
      <c r="H294" s="14" t="s">
        <v>8087</v>
      </c>
      <c r="I294" s="15">
        <v>76000</v>
      </c>
      <c r="J294" s="14" t="s">
        <v>4935</v>
      </c>
      <c r="K294" s="36" t="s">
        <v>4286</v>
      </c>
      <c r="L294" s="14" t="s">
        <v>2255</v>
      </c>
      <c r="N294" s="21"/>
      <c r="O294" s="21"/>
      <c r="P294" s="21"/>
      <c r="Q294" s="21"/>
      <c r="R294" s="21"/>
      <c r="S294" s="21"/>
      <c r="T294" s="21"/>
      <c r="U294" s="21"/>
      <c r="V294" s="21"/>
      <c r="W294" s="21"/>
      <c r="X294" s="21"/>
      <c r="Y294" s="21"/>
      <c r="Z294" s="21"/>
      <c r="AA294" s="21"/>
      <c r="AB294" s="21"/>
      <c r="AC294" s="21"/>
      <c r="AD294" s="21"/>
      <c r="AE294" s="21"/>
      <c r="AF294" s="21"/>
    </row>
    <row r="295" spans="1:32" s="14" customFormat="1" ht="31.5">
      <c r="A295" s="14">
        <f t="shared" si="4"/>
        <v>292</v>
      </c>
      <c r="B295" s="14" t="s">
        <v>4196</v>
      </c>
      <c r="C295" s="14" t="s">
        <v>4197</v>
      </c>
      <c r="D295" s="14" t="s">
        <v>1162</v>
      </c>
      <c r="F295" s="15">
        <v>700</v>
      </c>
      <c r="G295" s="15">
        <v>260</v>
      </c>
      <c r="H295" s="14" t="s">
        <v>8087</v>
      </c>
      <c r="I295" s="15">
        <v>0</v>
      </c>
      <c r="J295" s="14" t="s">
        <v>60</v>
      </c>
      <c r="K295" s="36" t="s">
        <v>4286</v>
      </c>
      <c r="L295" s="14" t="s">
        <v>7889</v>
      </c>
      <c r="N295" s="21"/>
      <c r="O295" s="21"/>
      <c r="P295" s="21"/>
      <c r="Q295" s="21"/>
      <c r="R295" s="21"/>
      <c r="S295" s="21"/>
      <c r="T295" s="21"/>
      <c r="U295" s="21"/>
      <c r="V295" s="21"/>
      <c r="W295" s="21"/>
      <c r="X295" s="21"/>
      <c r="Y295" s="21"/>
      <c r="Z295" s="21"/>
      <c r="AA295" s="21"/>
      <c r="AB295" s="21"/>
      <c r="AC295" s="21"/>
      <c r="AD295" s="21"/>
      <c r="AE295" s="21"/>
      <c r="AF295" s="21"/>
    </row>
    <row r="296" spans="1:32" s="14" customFormat="1" ht="47.25">
      <c r="A296" s="14">
        <f t="shared" si="4"/>
        <v>293</v>
      </c>
      <c r="B296" s="14" t="s">
        <v>6976</v>
      </c>
      <c r="C296" s="14" t="s">
        <v>6977</v>
      </c>
      <c r="D296" s="14" t="s">
        <v>1421</v>
      </c>
      <c r="F296" s="15">
        <v>1000</v>
      </c>
      <c r="G296" s="15">
        <v>480</v>
      </c>
      <c r="H296" s="14" t="s">
        <v>8087</v>
      </c>
      <c r="I296" s="15">
        <v>0</v>
      </c>
      <c r="J296" s="14" t="s">
        <v>7909</v>
      </c>
      <c r="K296" s="36" t="s">
        <v>4286</v>
      </c>
      <c r="L296" s="14" t="s">
        <v>6978</v>
      </c>
      <c r="N296" s="21"/>
      <c r="O296" s="21"/>
      <c r="P296" s="21"/>
      <c r="Q296" s="21"/>
      <c r="R296" s="21"/>
      <c r="S296" s="21"/>
      <c r="T296" s="21"/>
      <c r="U296" s="21"/>
      <c r="V296" s="21"/>
      <c r="W296" s="21"/>
      <c r="X296" s="21"/>
      <c r="Y296" s="21"/>
      <c r="Z296" s="21"/>
      <c r="AA296" s="21"/>
      <c r="AB296" s="21"/>
      <c r="AC296" s="21"/>
      <c r="AD296" s="21"/>
      <c r="AE296" s="21"/>
      <c r="AF296" s="21"/>
    </row>
    <row r="297" spans="1:32" s="14" customFormat="1" ht="47.25">
      <c r="A297" s="14">
        <f t="shared" si="4"/>
        <v>294</v>
      </c>
      <c r="B297" s="14" t="s">
        <v>6981</v>
      </c>
      <c r="C297" s="14" t="s">
        <v>6982</v>
      </c>
      <c r="D297" s="14" t="s">
        <v>10827</v>
      </c>
      <c r="F297" s="15">
        <v>1300</v>
      </c>
      <c r="G297" s="15">
        <v>404</v>
      </c>
      <c r="H297" s="14" t="s">
        <v>2161</v>
      </c>
      <c r="I297" s="15">
        <v>80000</v>
      </c>
      <c r="J297" s="14" t="s">
        <v>60</v>
      </c>
      <c r="K297" s="36" t="s">
        <v>4286</v>
      </c>
      <c r="L297" s="14" t="s">
        <v>7094</v>
      </c>
      <c r="N297" s="21"/>
      <c r="O297" s="21"/>
      <c r="P297" s="21"/>
      <c r="Q297" s="21"/>
      <c r="R297" s="21"/>
      <c r="S297" s="21"/>
      <c r="T297" s="21"/>
      <c r="U297" s="21"/>
      <c r="V297" s="21"/>
      <c r="W297" s="21"/>
      <c r="X297" s="21"/>
      <c r="Y297" s="21"/>
      <c r="Z297" s="21"/>
      <c r="AA297" s="21"/>
      <c r="AB297" s="21"/>
      <c r="AC297" s="21"/>
      <c r="AD297" s="21"/>
      <c r="AE297" s="21"/>
      <c r="AF297" s="21"/>
    </row>
    <row r="298" spans="1:32" s="14" customFormat="1" ht="38.25" customHeight="1">
      <c r="A298" s="14">
        <f t="shared" si="4"/>
        <v>295</v>
      </c>
      <c r="B298" s="14" t="s">
        <v>6983</v>
      </c>
      <c r="C298" s="14" t="s">
        <v>6984</v>
      </c>
      <c r="D298" s="14" t="s">
        <v>10827</v>
      </c>
      <c r="F298" s="15">
        <v>1300</v>
      </c>
      <c r="G298" s="15">
        <v>332</v>
      </c>
      <c r="H298" s="14" t="s">
        <v>2161</v>
      </c>
      <c r="I298" s="15">
        <v>68000</v>
      </c>
      <c r="J298" s="14" t="s">
        <v>60</v>
      </c>
      <c r="K298" s="36" t="s">
        <v>4286</v>
      </c>
      <c r="L298" s="14" t="s">
        <v>7094</v>
      </c>
      <c r="N298" s="21"/>
      <c r="O298" s="21"/>
      <c r="P298" s="21"/>
      <c r="Q298" s="21"/>
      <c r="R298" s="21"/>
      <c r="S298" s="21"/>
      <c r="T298" s="21"/>
      <c r="U298" s="21"/>
      <c r="V298" s="21"/>
      <c r="W298" s="21"/>
      <c r="X298" s="21"/>
      <c r="Y298" s="21"/>
      <c r="Z298" s="21"/>
      <c r="AA298" s="21"/>
      <c r="AB298" s="21"/>
      <c r="AC298" s="21"/>
      <c r="AD298" s="21"/>
      <c r="AE298" s="21"/>
      <c r="AF298" s="21"/>
    </row>
    <row r="299" spans="1:32" s="14" customFormat="1" ht="63">
      <c r="A299" s="14">
        <f t="shared" si="4"/>
        <v>296</v>
      </c>
      <c r="B299" s="14" t="s">
        <v>6987</v>
      </c>
      <c r="C299" s="14" t="s">
        <v>6988</v>
      </c>
      <c r="D299" s="14" t="s">
        <v>1162</v>
      </c>
      <c r="F299" s="15">
        <v>1000</v>
      </c>
      <c r="G299" s="15">
        <v>604</v>
      </c>
      <c r="H299" s="14" t="s">
        <v>3703</v>
      </c>
      <c r="I299" s="15">
        <v>0</v>
      </c>
      <c r="J299" s="14" t="s">
        <v>7909</v>
      </c>
      <c r="K299" s="36" t="s">
        <v>4286</v>
      </c>
      <c r="L299" s="14" t="s">
        <v>3437</v>
      </c>
      <c r="M299" s="14" t="s">
        <v>6989</v>
      </c>
      <c r="N299" s="21"/>
      <c r="O299" s="21"/>
      <c r="P299" s="21"/>
      <c r="Q299" s="21"/>
      <c r="R299" s="21"/>
      <c r="S299" s="21"/>
      <c r="T299" s="21"/>
      <c r="U299" s="21"/>
      <c r="V299" s="21"/>
      <c r="W299" s="21"/>
      <c r="X299" s="21"/>
      <c r="Y299" s="21"/>
      <c r="Z299" s="21"/>
      <c r="AA299" s="21"/>
      <c r="AB299" s="21"/>
      <c r="AC299" s="21"/>
      <c r="AD299" s="21"/>
      <c r="AE299" s="21"/>
      <c r="AF299" s="21"/>
    </row>
    <row r="300" spans="1:32" s="14" customFormat="1" ht="47.25">
      <c r="A300" s="14">
        <f t="shared" si="4"/>
        <v>297</v>
      </c>
      <c r="B300" s="14" t="s">
        <v>4188</v>
      </c>
      <c r="C300" s="14" t="s">
        <v>4189</v>
      </c>
      <c r="D300" s="14" t="s">
        <v>1187</v>
      </c>
      <c r="F300" s="15">
        <v>1070</v>
      </c>
      <c r="G300" s="15">
        <v>136</v>
      </c>
      <c r="H300" s="14" t="s">
        <v>8087</v>
      </c>
      <c r="I300" s="15">
        <v>26000</v>
      </c>
      <c r="J300" s="14" t="s">
        <v>7909</v>
      </c>
      <c r="K300" s="36" t="s">
        <v>4190</v>
      </c>
      <c r="L300" s="14" t="s">
        <v>2255</v>
      </c>
      <c r="N300" s="21"/>
      <c r="O300" s="21"/>
      <c r="P300" s="21"/>
      <c r="Q300" s="21"/>
      <c r="R300" s="21"/>
      <c r="S300" s="21"/>
      <c r="T300" s="21"/>
      <c r="U300" s="21"/>
      <c r="V300" s="21"/>
      <c r="W300" s="21"/>
      <c r="X300" s="21"/>
      <c r="Y300" s="21"/>
      <c r="Z300" s="21"/>
      <c r="AA300" s="21"/>
      <c r="AB300" s="21"/>
      <c r="AC300" s="21"/>
      <c r="AD300" s="21"/>
      <c r="AE300" s="21"/>
      <c r="AF300" s="21"/>
    </row>
    <row r="301" spans="1:32" s="14" customFormat="1">
      <c r="A301" s="14">
        <f t="shared" si="4"/>
        <v>298</v>
      </c>
      <c r="B301" s="14" t="s">
        <v>1687</v>
      </c>
      <c r="C301" s="14" t="s">
        <v>4642</v>
      </c>
      <c r="D301" s="14" t="s">
        <v>1187</v>
      </c>
      <c r="E301" s="14" t="s">
        <v>8163</v>
      </c>
      <c r="F301" s="15">
        <v>1031</v>
      </c>
      <c r="G301" s="15">
        <v>48</v>
      </c>
      <c r="H301" s="14" t="s">
        <v>1228</v>
      </c>
      <c r="I301" s="15">
        <v>29000</v>
      </c>
      <c r="J301" s="14" t="s">
        <v>7909</v>
      </c>
      <c r="K301" s="36" t="s">
        <v>4190</v>
      </c>
      <c r="L301" s="14" t="s">
        <v>5629</v>
      </c>
      <c r="N301" s="21"/>
      <c r="O301" s="21"/>
      <c r="P301" s="21"/>
      <c r="Q301" s="21"/>
      <c r="R301" s="21"/>
      <c r="S301" s="21"/>
      <c r="T301" s="21"/>
      <c r="U301" s="21"/>
      <c r="V301" s="21"/>
      <c r="W301" s="21"/>
      <c r="X301" s="21"/>
      <c r="Y301" s="21"/>
      <c r="Z301" s="21"/>
      <c r="AA301" s="21"/>
      <c r="AB301" s="21"/>
      <c r="AC301" s="21"/>
      <c r="AD301" s="21"/>
      <c r="AE301" s="21"/>
      <c r="AF301" s="21"/>
    </row>
    <row r="302" spans="1:32" s="14" customFormat="1" ht="31.5">
      <c r="A302" s="14">
        <f t="shared" si="4"/>
        <v>299</v>
      </c>
      <c r="B302" s="14" t="s">
        <v>4200</v>
      </c>
      <c r="C302" s="14" t="s">
        <v>4201</v>
      </c>
      <c r="D302" s="14" t="s">
        <v>1187</v>
      </c>
      <c r="F302" s="15">
        <v>1000</v>
      </c>
      <c r="G302" s="15">
        <v>272</v>
      </c>
      <c r="H302" s="14" t="s">
        <v>2161</v>
      </c>
      <c r="I302" s="15">
        <v>60000</v>
      </c>
      <c r="J302" s="14" t="s">
        <v>70</v>
      </c>
      <c r="K302" s="36" t="s">
        <v>4190</v>
      </c>
      <c r="L302" s="14" t="s">
        <v>10095</v>
      </c>
      <c r="N302" s="21"/>
      <c r="O302" s="21"/>
      <c r="P302" s="21"/>
      <c r="Q302" s="21"/>
      <c r="R302" s="21"/>
      <c r="S302" s="21"/>
      <c r="T302" s="21"/>
      <c r="U302" s="21"/>
      <c r="V302" s="21"/>
      <c r="W302" s="21"/>
      <c r="X302" s="21"/>
      <c r="Y302" s="21"/>
      <c r="Z302" s="21"/>
      <c r="AA302" s="21"/>
      <c r="AB302" s="21"/>
      <c r="AC302" s="21"/>
      <c r="AD302" s="21"/>
      <c r="AE302" s="21"/>
      <c r="AF302" s="21"/>
    </row>
    <row r="303" spans="1:32" s="14" customFormat="1" ht="31.5">
      <c r="A303" s="14">
        <f t="shared" si="4"/>
        <v>300</v>
      </c>
      <c r="B303" s="14" t="s">
        <v>9372</v>
      </c>
      <c r="C303" s="14" t="s">
        <v>2744</v>
      </c>
      <c r="D303" s="14" t="s">
        <v>1187</v>
      </c>
      <c r="F303" s="15">
        <v>600</v>
      </c>
      <c r="G303" s="15">
        <v>52</v>
      </c>
      <c r="H303" s="14" t="s">
        <v>8076</v>
      </c>
      <c r="I303" s="15">
        <v>12000</v>
      </c>
      <c r="J303" s="14" t="s">
        <v>4935</v>
      </c>
      <c r="K303" s="36" t="s">
        <v>4190</v>
      </c>
      <c r="L303" s="14" t="s">
        <v>2255</v>
      </c>
      <c r="N303" s="21"/>
      <c r="O303" s="21"/>
      <c r="P303" s="21"/>
      <c r="Q303" s="21"/>
      <c r="R303" s="21"/>
      <c r="S303" s="21"/>
      <c r="T303" s="21"/>
      <c r="U303" s="21"/>
      <c r="V303" s="21"/>
      <c r="W303" s="21"/>
      <c r="X303" s="21"/>
      <c r="Y303" s="21"/>
      <c r="Z303" s="21"/>
      <c r="AA303" s="21"/>
      <c r="AB303" s="21"/>
      <c r="AC303" s="21"/>
      <c r="AD303" s="21"/>
      <c r="AE303" s="21"/>
      <c r="AF303" s="21"/>
    </row>
    <row r="304" spans="1:32" s="14" customFormat="1">
      <c r="A304" s="14">
        <f t="shared" si="4"/>
        <v>301</v>
      </c>
      <c r="B304" s="14" t="s">
        <v>9373</v>
      </c>
      <c r="C304" s="14" t="s">
        <v>2744</v>
      </c>
      <c r="D304" s="14" t="s">
        <v>1187</v>
      </c>
      <c r="F304" s="15">
        <v>1600</v>
      </c>
      <c r="G304" s="15">
        <v>188</v>
      </c>
      <c r="H304" s="14" t="s">
        <v>8076</v>
      </c>
      <c r="I304" s="15">
        <v>25000</v>
      </c>
      <c r="J304" s="14" t="s">
        <v>4935</v>
      </c>
      <c r="K304" s="36" t="s">
        <v>4190</v>
      </c>
      <c r="L304" s="14" t="s">
        <v>2255</v>
      </c>
      <c r="N304" s="21"/>
      <c r="O304" s="21"/>
      <c r="P304" s="21"/>
      <c r="Q304" s="21"/>
      <c r="R304" s="21"/>
      <c r="S304" s="21"/>
      <c r="T304" s="21"/>
      <c r="U304" s="21"/>
      <c r="V304" s="21"/>
      <c r="W304" s="21"/>
      <c r="X304" s="21"/>
      <c r="Y304" s="21"/>
      <c r="Z304" s="21"/>
      <c r="AA304" s="21"/>
      <c r="AB304" s="21"/>
      <c r="AC304" s="21"/>
      <c r="AD304" s="21"/>
      <c r="AE304" s="21"/>
      <c r="AF304" s="21"/>
    </row>
    <row r="305" spans="1:32" s="14" customFormat="1" ht="31.5">
      <c r="A305" s="14">
        <f t="shared" si="4"/>
        <v>302</v>
      </c>
      <c r="B305" s="14" t="s">
        <v>9374</v>
      </c>
      <c r="C305" s="14" t="s">
        <v>2744</v>
      </c>
      <c r="D305" s="14" t="s">
        <v>1187</v>
      </c>
      <c r="F305" s="15">
        <v>1400</v>
      </c>
      <c r="G305" s="15">
        <v>56</v>
      </c>
      <c r="H305" s="14" t="s">
        <v>8076</v>
      </c>
      <c r="I305" s="15">
        <v>11000</v>
      </c>
      <c r="J305" s="14" t="s">
        <v>4935</v>
      </c>
      <c r="K305" s="36" t="s">
        <v>4190</v>
      </c>
      <c r="L305" s="14" t="s">
        <v>2255</v>
      </c>
      <c r="N305" s="21"/>
      <c r="O305" s="21"/>
      <c r="P305" s="21"/>
      <c r="Q305" s="21"/>
      <c r="R305" s="21"/>
      <c r="S305" s="21"/>
      <c r="T305" s="21"/>
      <c r="U305" s="21"/>
      <c r="V305" s="21"/>
      <c r="W305" s="21"/>
      <c r="X305" s="21"/>
      <c r="Y305" s="21"/>
      <c r="Z305" s="21"/>
      <c r="AA305" s="21"/>
      <c r="AB305" s="21"/>
      <c r="AC305" s="21"/>
      <c r="AD305" s="21"/>
      <c r="AE305" s="21"/>
      <c r="AF305" s="21"/>
    </row>
    <row r="306" spans="1:32" s="14" customFormat="1" ht="31.5">
      <c r="A306" s="14">
        <f t="shared" si="4"/>
        <v>303</v>
      </c>
      <c r="B306" s="14" t="s">
        <v>9375</v>
      </c>
      <c r="C306" s="14" t="s">
        <v>2744</v>
      </c>
      <c r="D306" s="14" t="s">
        <v>1187</v>
      </c>
      <c r="F306" s="15">
        <v>1200</v>
      </c>
      <c r="G306" s="15">
        <v>132</v>
      </c>
      <c r="H306" s="14" t="s">
        <v>8076</v>
      </c>
      <c r="I306" s="15">
        <v>19000</v>
      </c>
      <c r="J306" s="14" t="s">
        <v>4935</v>
      </c>
      <c r="K306" s="36" t="s">
        <v>4190</v>
      </c>
      <c r="L306" s="14" t="s">
        <v>2255</v>
      </c>
      <c r="N306" s="21"/>
      <c r="O306" s="21"/>
      <c r="P306" s="21"/>
      <c r="Q306" s="21"/>
      <c r="R306" s="21"/>
      <c r="S306" s="21"/>
      <c r="T306" s="21"/>
      <c r="U306" s="21"/>
      <c r="V306" s="21"/>
      <c r="W306" s="21"/>
      <c r="X306" s="21"/>
      <c r="Y306" s="21"/>
      <c r="Z306" s="21"/>
      <c r="AA306" s="21"/>
      <c r="AB306" s="21"/>
      <c r="AC306" s="21"/>
      <c r="AD306" s="21"/>
      <c r="AE306" s="21"/>
      <c r="AF306" s="21"/>
    </row>
    <row r="307" spans="1:32" s="14" customFormat="1">
      <c r="A307" s="14">
        <f t="shared" si="4"/>
        <v>304</v>
      </c>
      <c r="B307" s="14" t="s">
        <v>8081</v>
      </c>
      <c r="C307" s="14" t="s">
        <v>2744</v>
      </c>
      <c r="D307" s="14" t="s">
        <v>1187</v>
      </c>
      <c r="F307" s="15">
        <v>2100</v>
      </c>
      <c r="G307" s="15">
        <v>76</v>
      </c>
      <c r="H307" s="14" t="s">
        <v>8076</v>
      </c>
      <c r="I307" s="15">
        <v>13000</v>
      </c>
      <c r="J307" s="14" t="s">
        <v>4935</v>
      </c>
      <c r="K307" s="36" t="s">
        <v>4190</v>
      </c>
      <c r="L307" s="14" t="s">
        <v>2255</v>
      </c>
      <c r="N307" s="21"/>
      <c r="O307" s="21"/>
      <c r="P307" s="21"/>
      <c r="Q307" s="21"/>
      <c r="R307" s="21"/>
      <c r="S307" s="21"/>
      <c r="T307" s="21"/>
      <c r="U307" s="21"/>
      <c r="V307" s="21"/>
      <c r="W307" s="21"/>
      <c r="X307" s="21"/>
      <c r="Y307" s="21"/>
      <c r="Z307" s="21"/>
      <c r="AA307" s="21"/>
      <c r="AB307" s="21"/>
      <c r="AC307" s="21"/>
      <c r="AD307" s="21"/>
      <c r="AE307" s="21"/>
      <c r="AF307" s="21"/>
    </row>
    <row r="308" spans="1:32" s="14" customFormat="1">
      <c r="A308" s="14">
        <f t="shared" si="4"/>
        <v>305</v>
      </c>
      <c r="B308" s="14" t="s">
        <v>9376</v>
      </c>
      <c r="C308" s="14" t="s">
        <v>2744</v>
      </c>
      <c r="D308" s="14" t="s">
        <v>1187</v>
      </c>
      <c r="F308" s="15">
        <v>1800</v>
      </c>
      <c r="G308" s="15">
        <v>136</v>
      </c>
      <c r="H308" s="14" t="s">
        <v>8076</v>
      </c>
      <c r="I308" s="15">
        <v>19000</v>
      </c>
      <c r="J308" s="14" t="s">
        <v>4935</v>
      </c>
      <c r="K308" s="36" t="s">
        <v>4190</v>
      </c>
      <c r="L308" s="14" t="s">
        <v>2255</v>
      </c>
      <c r="N308" s="21"/>
      <c r="O308" s="21"/>
      <c r="P308" s="21"/>
      <c r="Q308" s="21"/>
      <c r="R308" s="21"/>
      <c r="S308" s="21"/>
      <c r="T308" s="21"/>
      <c r="U308" s="21"/>
      <c r="V308" s="21"/>
      <c r="W308" s="21"/>
      <c r="X308" s="21"/>
      <c r="Y308" s="21"/>
      <c r="Z308" s="21"/>
      <c r="AA308" s="21"/>
      <c r="AB308" s="21"/>
      <c r="AC308" s="21"/>
      <c r="AD308" s="21"/>
      <c r="AE308" s="21"/>
      <c r="AF308" s="21"/>
    </row>
    <row r="309" spans="1:32" s="14" customFormat="1">
      <c r="A309" s="14">
        <f t="shared" si="4"/>
        <v>306</v>
      </c>
      <c r="B309" s="14" t="s">
        <v>9377</v>
      </c>
      <c r="C309" s="14" t="s">
        <v>2744</v>
      </c>
      <c r="D309" s="14" t="s">
        <v>1187</v>
      </c>
      <c r="F309" s="15">
        <v>2100</v>
      </c>
      <c r="G309" s="15">
        <v>140</v>
      </c>
      <c r="H309" s="14" t="s">
        <v>8076</v>
      </c>
      <c r="I309" s="15">
        <v>20000</v>
      </c>
      <c r="J309" s="14" t="s">
        <v>4935</v>
      </c>
      <c r="K309" s="36" t="s">
        <v>4190</v>
      </c>
      <c r="L309" s="14" t="s">
        <v>2255</v>
      </c>
      <c r="N309" s="21"/>
      <c r="O309" s="21"/>
      <c r="P309" s="21"/>
      <c r="Q309" s="21"/>
      <c r="R309" s="21"/>
      <c r="S309" s="21"/>
      <c r="T309" s="21"/>
      <c r="U309" s="21"/>
      <c r="V309" s="21"/>
      <c r="W309" s="21"/>
      <c r="X309" s="21"/>
      <c r="Y309" s="21"/>
      <c r="Z309" s="21"/>
      <c r="AA309" s="21"/>
      <c r="AB309" s="21"/>
      <c r="AC309" s="21"/>
      <c r="AD309" s="21"/>
      <c r="AE309" s="21"/>
      <c r="AF309" s="21"/>
    </row>
    <row r="310" spans="1:32" s="14" customFormat="1" ht="31.5">
      <c r="A310" s="14">
        <f t="shared" si="4"/>
        <v>307</v>
      </c>
      <c r="B310" s="14" t="s">
        <v>9378</v>
      </c>
      <c r="C310" s="14" t="s">
        <v>2744</v>
      </c>
      <c r="D310" s="14" t="s">
        <v>1187</v>
      </c>
      <c r="F310" s="15">
        <v>2000</v>
      </c>
      <c r="G310" s="15">
        <v>216</v>
      </c>
      <c r="H310" s="14" t="s">
        <v>8076</v>
      </c>
      <c r="I310" s="15">
        <v>28000</v>
      </c>
      <c r="J310" s="14" t="s">
        <v>4935</v>
      </c>
      <c r="K310" s="36" t="s">
        <v>4190</v>
      </c>
      <c r="L310" s="14" t="s">
        <v>2255</v>
      </c>
      <c r="N310" s="21"/>
      <c r="O310" s="21"/>
      <c r="P310" s="21"/>
      <c r="Q310" s="21"/>
      <c r="R310" s="21"/>
      <c r="S310" s="21"/>
      <c r="T310" s="21"/>
      <c r="U310" s="21"/>
      <c r="V310" s="21"/>
      <c r="W310" s="21"/>
      <c r="X310" s="21"/>
      <c r="Y310" s="21"/>
      <c r="Z310" s="21"/>
      <c r="AA310" s="21"/>
      <c r="AB310" s="21"/>
      <c r="AC310" s="21"/>
      <c r="AD310" s="21"/>
      <c r="AE310" s="21"/>
      <c r="AF310" s="21"/>
    </row>
    <row r="311" spans="1:32" s="14" customFormat="1" ht="31.5">
      <c r="A311" s="14">
        <f t="shared" si="4"/>
        <v>308</v>
      </c>
      <c r="B311" s="14" t="s">
        <v>9379</v>
      </c>
      <c r="C311" s="14" t="s">
        <v>2744</v>
      </c>
      <c r="D311" s="14" t="s">
        <v>1187</v>
      </c>
      <c r="F311" s="15">
        <v>1900</v>
      </c>
      <c r="G311" s="15">
        <v>80</v>
      </c>
      <c r="H311" s="14" t="s">
        <v>8076</v>
      </c>
      <c r="I311" s="15">
        <v>13000</v>
      </c>
      <c r="J311" s="14" t="s">
        <v>4935</v>
      </c>
      <c r="K311" s="36" t="s">
        <v>4190</v>
      </c>
      <c r="L311" s="14" t="s">
        <v>2255</v>
      </c>
      <c r="N311" s="21"/>
      <c r="O311" s="21"/>
      <c r="P311" s="21"/>
      <c r="Q311" s="21"/>
      <c r="R311" s="21"/>
      <c r="S311" s="21"/>
      <c r="T311" s="21"/>
      <c r="U311" s="21"/>
      <c r="V311" s="21"/>
      <c r="W311" s="21"/>
      <c r="X311" s="21"/>
      <c r="Y311" s="21"/>
      <c r="Z311" s="21"/>
      <c r="AA311" s="21"/>
      <c r="AB311" s="21"/>
      <c r="AC311" s="21"/>
      <c r="AD311" s="21"/>
      <c r="AE311" s="21"/>
      <c r="AF311" s="21"/>
    </row>
    <row r="312" spans="1:32" s="14" customFormat="1">
      <c r="A312" s="14">
        <f t="shared" si="4"/>
        <v>309</v>
      </c>
      <c r="B312" s="14" t="s">
        <v>10255</v>
      </c>
      <c r="C312" s="14" t="s">
        <v>2744</v>
      </c>
      <c r="D312" s="14" t="s">
        <v>1187</v>
      </c>
      <c r="F312" s="15">
        <v>1600</v>
      </c>
      <c r="G312" s="15">
        <v>124</v>
      </c>
      <c r="H312" s="14" t="s">
        <v>8076</v>
      </c>
      <c r="I312" s="15">
        <v>18000</v>
      </c>
      <c r="J312" s="14" t="s">
        <v>4935</v>
      </c>
      <c r="K312" s="36" t="s">
        <v>4190</v>
      </c>
      <c r="L312" s="14" t="s">
        <v>2255</v>
      </c>
      <c r="N312" s="21"/>
      <c r="O312" s="21"/>
      <c r="P312" s="21"/>
      <c r="Q312" s="21"/>
      <c r="R312" s="21"/>
      <c r="S312" s="21"/>
      <c r="T312" s="21"/>
      <c r="U312" s="21"/>
      <c r="V312" s="21"/>
      <c r="W312" s="21"/>
      <c r="X312" s="21"/>
      <c r="Y312" s="21"/>
      <c r="Z312" s="21"/>
      <c r="AA312" s="21"/>
      <c r="AB312" s="21"/>
      <c r="AC312" s="21"/>
      <c r="AD312" s="21"/>
      <c r="AE312" s="21"/>
      <c r="AF312" s="21"/>
    </row>
    <row r="313" spans="1:32" s="14" customFormat="1">
      <c r="A313" s="14">
        <f t="shared" si="4"/>
        <v>310</v>
      </c>
      <c r="B313" s="14" t="s">
        <v>9380</v>
      </c>
      <c r="C313" s="14" t="s">
        <v>2744</v>
      </c>
      <c r="D313" s="14" t="s">
        <v>1187</v>
      </c>
      <c r="F313" s="15">
        <v>1600</v>
      </c>
      <c r="G313" s="15">
        <v>112</v>
      </c>
      <c r="H313" s="14" t="s">
        <v>8076</v>
      </c>
      <c r="I313" s="15">
        <v>17000</v>
      </c>
      <c r="J313" s="14" t="s">
        <v>4935</v>
      </c>
      <c r="K313" s="36" t="s">
        <v>4190</v>
      </c>
      <c r="L313" s="14" t="s">
        <v>2255</v>
      </c>
      <c r="N313" s="21"/>
      <c r="O313" s="21"/>
      <c r="P313" s="21"/>
      <c r="Q313" s="21"/>
      <c r="R313" s="21"/>
      <c r="S313" s="21"/>
      <c r="T313" s="21"/>
      <c r="U313" s="21"/>
      <c r="V313" s="21"/>
      <c r="W313" s="21"/>
      <c r="X313" s="21"/>
      <c r="Y313" s="21"/>
      <c r="Z313" s="21"/>
      <c r="AA313" s="21"/>
      <c r="AB313" s="21"/>
      <c r="AC313" s="21"/>
      <c r="AD313" s="21"/>
      <c r="AE313" s="21"/>
      <c r="AF313" s="21"/>
    </row>
    <row r="314" spans="1:32" s="14" customFormat="1">
      <c r="A314" s="14">
        <f t="shared" si="4"/>
        <v>311</v>
      </c>
      <c r="B314" s="14" t="s">
        <v>9388</v>
      </c>
      <c r="C314" s="14" t="s">
        <v>2744</v>
      </c>
      <c r="D314" s="14" t="s">
        <v>1187</v>
      </c>
      <c r="F314" s="15">
        <v>1600</v>
      </c>
      <c r="G314" s="15">
        <v>100</v>
      </c>
      <c r="H314" s="14" t="s">
        <v>8076</v>
      </c>
      <c r="I314" s="15">
        <v>15000</v>
      </c>
      <c r="J314" s="14" t="s">
        <v>4935</v>
      </c>
      <c r="K314" s="36" t="s">
        <v>4190</v>
      </c>
      <c r="L314" s="14" t="s">
        <v>2255</v>
      </c>
      <c r="N314" s="21"/>
      <c r="O314" s="21"/>
      <c r="P314" s="21"/>
      <c r="Q314" s="21"/>
      <c r="R314" s="21"/>
      <c r="S314" s="21"/>
      <c r="T314" s="21"/>
      <c r="U314" s="21"/>
      <c r="V314" s="21"/>
      <c r="W314" s="21"/>
      <c r="X314" s="21"/>
      <c r="Y314" s="21"/>
      <c r="Z314" s="21"/>
      <c r="AA314" s="21"/>
      <c r="AB314" s="21"/>
      <c r="AC314" s="21"/>
      <c r="AD314" s="21"/>
      <c r="AE314" s="21"/>
      <c r="AF314" s="21"/>
    </row>
    <row r="315" spans="1:32" s="14" customFormat="1">
      <c r="A315" s="14">
        <f t="shared" si="4"/>
        <v>312</v>
      </c>
      <c r="B315" s="14" t="s">
        <v>9389</v>
      </c>
      <c r="C315" s="14" t="s">
        <v>2744</v>
      </c>
      <c r="D315" s="14" t="s">
        <v>1187</v>
      </c>
      <c r="F315" s="15">
        <v>2300</v>
      </c>
      <c r="G315" s="15">
        <v>128</v>
      </c>
      <c r="H315" s="14" t="s">
        <v>8076</v>
      </c>
      <c r="I315" s="15">
        <v>18000</v>
      </c>
      <c r="J315" s="14" t="s">
        <v>4935</v>
      </c>
      <c r="K315" s="36" t="s">
        <v>4190</v>
      </c>
      <c r="L315" s="14" t="s">
        <v>2255</v>
      </c>
      <c r="N315" s="21"/>
      <c r="O315" s="21"/>
      <c r="P315" s="21"/>
      <c r="Q315" s="21"/>
      <c r="R315" s="21"/>
      <c r="S315" s="21"/>
      <c r="T315" s="21"/>
      <c r="U315" s="21"/>
      <c r="V315" s="21"/>
      <c r="W315" s="21"/>
      <c r="X315" s="21"/>
      <c r="Y315" s="21"/>
      <c r="Z315" s="21"/>
      <c r="AA315" s="21"/>
      <c r="AB315" s="21"/>
      <c r="AC315" s="21"/>
      <c r="AD315" s="21"/>
      <c r="AE315" s="21"/>
      <c r="AF315" s="21"/>
    </row>
    <row r="316" spans="1:32" s="14" customFormat="1" ht="31.5">
      <c r="A316" s="14">
        <f t="shared" si="4"/>
        <v>313</v>
      </c>
      <c r="B316" s="14" t="s">
        <v>10467</v>
      </c>
      <c r="C316" s="14" t="s">
        <v>2744</v>
      </c>
      <c r="D316" s="14" t="s">
        <v>1187</v>
      </c>
      <c r="F316" s="15">
        <v>500</v>
      </c>
      <c r="G316" s="15">
        <v>84</v>
      </c>
      <c r="H316" s="14" t="s">
        <v>8076</v>
      </c>
      <c r="I316" s="15">
        <v>16000</v>
      </c>
      <c r="J316" s="14" t="s">
        <v>4935</v>
      </c>
      <c r="K316" s="36" t="s">
        <v>4190</v>
      </c>
      <c r="L316" s="14" t="s">
        <v>1958</v>
      </c>
      <c r="N316" s="21"/>
      <c r="O316" s="21"/>
      <c r="P316" s="21"/>
      <c r="Q316" s="21"/>
      <c r="R316" s="21"/>
      <c r="S316" s="21"/>
      <c r="T316" s="21"/>
      <c r="U316" s="21"/>
      <c r="V316" s="21"/>
      <c r="W316" s="21"/>
      <c r="X316" s="21"/>
      <c r="Y316" s="21"/>
      <c r="Z316" s="21"/>
      <c r="AA316" s="21"/>
      <c r="AB316" s="21"/>
      <c r="AC316" s="21"/>
      <c r="AD316" s="21"/>
      <c r="AE316" s="21"/>
      <c r="AF316" s="21"/>
    </row>
    <row r="317" spans="1:32" s="14" customFormat="1" ht="47.25">
      <c r="A317" s="14">
        <f t="shared" si="4"/>
        <v>314</v>
      </c>
      <c r="B317" s="14" t="s">
        <v>10468</v>
      </c>
      <c r="C317" s="14" t="s">
        <v>8148</v>
      </c>
      <c r="D317" s="14" t="s">
        <v>10469</v>
      </c>
      <c r="F317" s="15">
        <v>10000</v>
      </c>
      <c r="G317" s="15">
        <v>132</v>
      </c>
      <c r="H317" s="14" t="s">
        <v>8076</v>
      </c>
      <c r="I317" s="15">
        <v>15100</v>
      </c>
      <c r="J317" s="14" t="s">
        <v>1188</v>
      </c>
      <c r="K317" s="36" t="s">
        <v>4190</v>
      </c>
      <c r="L317" s="14" t="s">
        <v>1552</v>
      </c>
      <c r="N317" s="21"/>
      <c r="O317" s="21"/>
      <c r="P317" s="21"/>
      <c r="Q317" s="21"/>
      <c r="R317" s="21"/>
      <c r="S317" s="21"/>
      <c r="T317" s="21"/>
      <c r="U317" s="21"/>
      <c r="V317" s="21"/>
      <c r="W317" s="21"/>
      <c r="X317" s="21"/>
      <c r="Y317" s="21"/>
      <c r="Z317" s="21"/>
      <c r="AA317" s="21"/>
      <c r="AB317" s="21"/>
      <c r="AC317" s="21"/>
      <c r="AD317" s="21"/>
      <c r="AE317" s="21"/>
      <c r="AF317" s="21"/>
    </row>
    <row r="318" spans="1:32" s="14" customFormat="1" ht="47.25">
      <c r="A318" s="14">
        <f t="shared" si="4"/>
        <v>315</v>
      </c>
      <c r="B318" s="14" t="s">
        <v>10470</v>
      </c>
      <c r="C318" s="14" t="s">
        <v>8148</v>
      </c>
      <c r="D318" s="14" t="s">
        <v>10469</v>
      </c>
      <c r="F318" s="15">
        <v>167873</v>
      </c>
      <c r="G318" s="15">
        <v>76</v>
      </c>
      <c r="H318" s="14" t="s">
        <v>8076</v>
      </c>
      <c r="I318" s="15">
        <v>9100</v>
      </c>
      <c r="J318" s="14" t="s">
        <v>1188</v>
      </c>
      <c r="K318" s="36" t="s">
        <v>4190</v>
      </c>
      <c r="L318" s="14" t="s">
        <v>1552</v>
      </c>
      <c r="N318" s="21"/>
      <c r="O318" s="21"/>
      <c r="P318" s="21"/>
      <c r="Q318" s="21"/>
      <c r="R318" s="21"/>
      <c r="S318" s="21"/>
      <c r="T318" s="21"/>
      <c r="U318" s="21"/>
      <c r="V318" s="21"/>
      <c r="W318" s="21"/>
      <c r="X318" s="21"/>
      <c r="Y318" s="21"/>
      <c r="Z318" s="21"/>
      <c r="AA318" s="21"/>
      <c r="AB318" s="21"/>
      <c r="AC318" s="21"/>
      <c r="AD318" s="21"/>
      <c r="AE318" s="21"/>
      <c r="AF318" s="21"/>
    </row>
    <row r="319" spans="1:32" s="14" customFormat="1" ht="63">
      <c r="A319" s="14">
        <f t="shared" si="4"/>
        <v>316</v>
      </c>
      <c r="B319" s="14" t="s">
        <v>2789</v>
      </c>
      <c r="C319" s="14" t="s">
        <v>8148</v>
      </c>
      <c r="D319" s="14" t="s">
        <v>10469</v>
      </c>
      <c r="F319" s="15">
        <v>47188</v>
      </c>
      <c r="G319" s="15">
        <v>80</v>
      </c>
      <c r="H319" s="14" t="s">
        <v>8076</v>
      </c>
      <c r="I319" s="15">
        <v>10100</v>
      </c>
      <c r="J319" s="14" t="s">
        <v>1188</v>
      </c>
      <c r="K319" s="36" t="s">
        <v>4190</v>
      </c>
      <c r="L319" s="14" t="s">
        <v>1552</v>
      </c>
      <c r="N319" s="21"/>
      <c r="O319" s="21"/>
      <c r="P319" s="21"/>
      <c r="Q319" s="21"/>
      <c r="R319" s="21"/>
      <c r="S319" s="21"/>
      <c r="T319" s="21"/>
      <c r="U319" s="21"/>
      <c r="V319" s="21"/>
      <c r="W319" s="21"/>
      <c r="X319" s="21"/>
      <c r="Y319" s="21"/>
      <c r="Z319" s="21"/>
      <c r="AA319" s="21"/>
      <c r="AB319" s="21"/>
      <c r="AC319" s="21"/>
      <c r="AD319" s="21"/>
      <c r="AE319" s="21"/>
      <c r="AF319" s="21"/>
    </row>
    <row r="320" spans="1:32" s="14" customFormat="1" ht="31.5">
      <c r="A320" s="14">
        <f t="shared" si="4"/>
        <v>317</v>
      </c>
      <c r="B320" s="14" t="s">
        <v>1640</v>
      </c>
      <c r="C320" s="14" t="s">
        <v>1641</v>
      </c>
      <c r="D320" s="14" t="s">
        <v>1187</v>
      </c>
      <c r="F320" s="15">
        <v>530</v>
      </c>
      <c r="G320" s="15">
        <v>256</v>
      </c>
      <c r="H320" s="14" t="s">
        <v>8087</v>
      </c>
      <c r="I320" s="15">
        <v>44000</v>
      </c>
      <c r="J320" s="14" t="s">
        <v>7909</v>
      </c>
      <c r="K320" s="36" t="s">
        <v>4190</v>
      </c>
      <c r="L320" s="14" t="s">
        <v>2600</v>
      </c>
      <c r="N320" s="21"/>
      <c r="O320" s="21"/>
      <c r="P320" s="21"/>
      <c r="Q320" s="21"/>
      <c r="R320" s="21"/>
      <c r="S320" s="21"/>
      <c r="T320" s="21"/>
      <c r="U320" s="21"/>
      <c r="V320" s="21"/>
      <c r="W320" s="21"/>
      <c r="X320" s="21"/>
      <c r="Y320" s="21"/>
      <c r="Z320" s="21"/>
      <c r="AA320" s="21"/>
      <c r="AB320" s="21"/>
      <c r="AC320" s="21"/>
      <c r="AD320" s="21"/>
      <c r="AE320" s="21"/>
      <c r="AF320" s="21"/>
    </row>
    <row r="321" spans="1:32" s="14" customFormat="1" ht="31.5">
      <c r="A321" s="14">
        <f t="shared" si="4"/>
        <v>318</v>
      </c>
      <c r="B321" s="14" t="s">
        <v>5194</v>
      </c>
      <c r="C321" s="14" t="s">
        <v>5195</v>
      </c>
      <c r="D321" s="14" t="s">
        <v>1187</v>
      </c>
      <c r="E321" s="14" t="s">
        <v>8163</v>
      </c>
      <c r="F321" s="15">
        <v>531</v>
      </c>
      <c r="G321" s="15">
        <v>80</v>
      </c>
      <c r="H321" s="14" t="s">
        <v>3449</v>
      </c>
      <c r="I321" s="15">
        <v>13000</v>
      </c>
      <c r="J321" s="14" t="s">
        <v>1193</v>
      </c>
      <c r="K321" s="36" t="s">
        <v>4190</v>
      </c>
      <c r="L321" s="14" t="s">
        <v>12534</v>
      </c>
      <c r="N321" s="21"/>
      <c r="O321" s="21"/>
      <c r="P321" s="21"/>
      <c r="Q321" s="21"/>
      <c r="R321" s="21"/>
      <c r="S321" s="21"/>
      <c r="T321" s="21"/>
      <c r="U321" s="21"/>
      <c r="V321" s="21"/>
      <c r="W321" s="21"/>
      <c r="X321" s="21"/>
      <c r="Y321" s="21"/>
      <c r="Z321" s="21"/>
      <c r="AA321" s="21"/>
      <c r="AB321" s="21"/>
      <c r="AC321" s="21"/>
      <c r="AD321" s="21"/>
      <c r="AE321" s="21"/>
      <c r="AF321" s="21"/>
    </row>
    <row r="322" spans="1:32" s="14" customFormat="1" ht="31.5">
      <c r="A322" s="14">
        <f t="shared" si="4"/>
        <v>319</v>
      </c>
      <c r="B322" s="14" t="s">
        <v>1652</v>
      </c>
      <c r="C322" s="14" t="s">
        <v>2744</v>
      </c>
      <c r="D322" s="14" t="s">
        <v>1187</v>
      </c>
      <c r="F322" s="15">
        <v>450</v>
      </c>
      <c r="G322" s="15">
        <v>108</v>
      </c>
      <c r="H322" s="14" t="s">
        <v>8076</v>
      </c>
      <c r="I322" s="15">
        <v>19000</v>
      </c>
      <c r="J322" s="14" t="s">
        <v>4935</v>
      </c>
      <c r="K322" s="36" t="s">
        <v>4190</v>
      </c>
      <c r="L322" s="14" t="s">
        <v>2255</v>
      </c>
      <c r="N322" s="21"/>
      <c r="O322" s="21"/>
      <c r="P322" s="21"/>
      <c r="Q322" s="21"/>
      <c r="R322" s="21"/>
      <c r="S322" s="21"/>
      <c r="T322" s="21"/>
      <c r="U322" s="21"/>
      <c r="V322" s="21"/>
      <c r="W322" s="21"/>
      <c r="X322" s="21"/>
      <c r="Y322" s="21"/>
      <c r="Z322" s="21"/>
      <c r="AA322" s="21"/>
      <c r="AB322" s="21"/>
      <c r="AC322" s="21"/>
      <c r="AD322" s="21"/>
      <c r="AE322" s="21"/>
      <c r="AF322" s="21"/>
    </row>
    <row r="323" spans="1:32" s="14" customFormat="1" ht="31.5">
      <c r="A323" s="14">
        <f t="shared" si="4"/>
        <v>320</v>
      </c>
      <c r="B323" s="14" t="s">
        <v>1653</v>
      </c>
      <c r="C323" s="14" t="s">
        <v>1654</v>
      </c>
      <c r="D323" s="14" t="s">
        <v>1187</v>
      </c>
      <c r="F323" s="15">
        <v>720</v>
      </c>
      <c r="G323" s="15">
        <v>172</v>
      </c>
      <c r="H323" s="14" t="s">
        <v>8087</v>
      </c>
      <c r="I323" s="15">
        <v>47000</v>
      </c>
      <c r="J323" s="14" t="s">
        <v>1188</v>
      </c>
      <c r="K323" s="36" t="s">
        <v>4190</v>
      </c>
      <c r="L323" s="14" t="s">
        <v>5629</v>
      </c>
      <c r="N323" s="21"/>
      <c r="O323" s="21"/>
      <c r="P323" s="21"/>
      <c r="Q323" s="21"/>
      <c r="R323" s="21"/>
      <c r="S323" s="21"/>
      <c r="T323" s="21"/>
      <c r="U323" s="21"/>
      <c r="V323" s="21"/>
      <c r="W323" s="21"/>
      <c r="X323" s="21"/>
      <c r="Y323" s="21"/>
      <c r="Z323" s="21"/>
      <c r="AA323" s="21"/>
      <c r="AB323" s="21"/>
      <c r="AC323" s="21"/>
      <c r="AD323" s="21"/>
      <c r="AE323" s="21"/>
      <c r="AF323" s="21"/>
    </row>
    <row r="324" spans="1:32" s="14" customFormat="1" ht="31.5">
      <c r="A324" s="14">
        <f t="shared" si="4"/>
        <v>321</v>
      </c>
      <c r="B324" s="14" t="s">
        <v>1655</v>
      </c>
      <c r="C324" s="14" t="s">
        <v>1656</v>
      </c>
      <c r="D324" s="14" t="s">
        <v>1187</v>
      </c>
      <c r="F324" s="15">
        <v>550</v>
      </c>
      <c r="G324" s="15">
        <v>236</v>
      </c>
      <c r="H324" s="14" t="s">
        <v>8087</v>
      </c>
      <c r="I324" s="15">
        <v>41000</v>
      </c>
      <c r="J324" s="14" t="s">
        <v>60</v>
      </c>
      <c r="K324" s="36" t="s">
        <v>4190</v>
      </c>
      <c r="L324" s="14" t="s">
        <v>2916</v>
      </c>
      <c r="N324" s="21"/>
      <c r="O324" s="21"/>
      <c r="P324" s="21"/>
      <c r="Q324" s="21"/>
      <c r="R324" s="21"/>
      <c r="S324" s="21"/>
      <c r="T324" s="21"/>
      <c r="U324" s="21"/>
      <c r="V324" s="21"/>
      <c r="W324" s="21"/>
      <c r="X324" s="21"/>
      <c r="Y324" s="21"/>
      <c r="Z324" s="21"/>
      <c r="AA324" s="21"/>
      <c r="AB324" s="21"/>
      <c r="AC324" s="21"/>
      <c r="AD324" s="21"/>
      <c r="AE324" s="21"/>
      <c r="AF324" s="21"/>
    </row>
    <row r="325" spans="1:32" s="14" customFormat="1" ht="31.5">
      <c r="A325" s="14">
        <f t="shared" si="4"/>
        <v>322</v>
      </c>
      <c r="B325" s="14" t="s">
        <v>1657</v>
      </c>
      <c r="C325" s="14" t="s">
        <v>1658</v>
      </c>
      <c r="D325" s="14" t="s">
        <v>1187</v>
      </c>
      <c r="F325" s="15">
        <v>450</v>
      </c>
      <c r="G325" s="15">
        <v>256</v>
      </c>
      <c r="H325" s="14" t="s">
        <v>8087</v>
      </c>
      <c r="I325" s="15">
        <v>44000</v>
      </c>
      <c r="J325" s="14" t="s">
        <v>60</v>
      </c>
      <c r="K325" s="36" t="s">
        <v>4190</v>
      </c>
      <c r="L325" s="14" t="s">
        <v>2145</v>
      </c>
      <c r="N325" s="21"/>
      <c r="O325" s="21"/>
      <c r="P325" s="21"/>
      <c r="Q325" s="21"/>
      <c r="R325" s="21"/>
      <c r="S325" s="21"/>
      <c r="T325" s="21"/>
      <c r="U325" s="21"/>
      <c r="V325" s="21"/>
      <c r="W325" s="21"/>
      <c r="X325" s="21"/>
      <c r="Y325" s="21"/>
      <c r="Z325" s="21"/>
      <c r="AA325" s="21"/>
      <c r="AB325" s="21"/>
      <c r="AC325" s="21"/>
      <c r="AD325" s="21"/>
      <c r="AE325" s="21"/>
      <c r="AF325" s="21"/>
    </row>
    <row r="326" spans="1:32" s="14" customFormat="1" ht="63">
      <c r="A326" s="14">
        <f t="shared" ref="A326:A389" si="5">A325+1</f>
        <v>323</v>
      </c>
      <c r="B326" s="14" t="s">
        <v>1659</v>
      </c>
      <c r="C326" s="14" t="s">
        <v>1660</v>
      </c>
      <c r="D326" s="14" t="s">
        <v>1187</v>
      </c>
      <c r="F326" s="15">
        <v>1000</v>
      </c>
      <c r="G326" s="15">
        <v>216</v>
      </c>
      <c r="H326" s="14" t="s">
        <v>8087</v>
      </c>
      <c r="I326" s="15">
        <v>38000</v>
      </c>
      <c r="J326" s="14" t="s">
        <v>60</v>
      </c>
      <c r="K326" s="36" t="s">
        <v>4190</v>
      </c>
      <c r="L326" s="14" t="s">
        <v>2255</v>
      </c>
      <c r="N326" s="21"/>
      <c r="O326" s="21"/>
      <c r="P326" s="21"/>
      <c r="Q326" s="21"/>
      <c r="R326" s="21"/>
      <c r="S326" s="21"/>
      <c r="T326" s="21"/>
      <c r="U326" s="21"/>
      <c r="V326" s="21"/>
      <c r="W326" s="21"/>
      <c r="X326" s="21"/>
      <c r="Y326" s="21"/>
      <c r="Z326" s="21"/>
      <c r="AA326" s="21"/>
      <c r="AB326" s="21"/>
      <c r="AC326" s="21"/>
      <c r="AD326" s="21"/>
      <c r="AE326" s="21"/>
      <c r="AF326" s="21"/>
    </row>
    <row r="327" spans="1:32" s="14" customFormat="1" ht="31.5">
      <c r="A327" s="14">
        <f t="shared" si="5"/>
        <v>324</v>
      </c>
      <c r="B327" s="14" t="s">
        <v>1661</v>
      </c>
      <c r="C327" s="14" t="s">
        <v>1662</v>
      </c>
      <c r="D327" s="14" t="s">
        <v>1187</v>
      </c>
      <c r="F327" s="15">
        <v>500</v>
      </c>
      <c r="G327" s="15">
        <v>252</v>
      </c>
      <c r="H327" s="14" t="s">
        <v>8087</v>
      </c>
      <c r="I327" s="15">
        <v>43000</v>
      </c>
      <c r="J327" s="14" t="s">
        <v>1188</v>
      </c>
      <c r="K327" s="36" t="s">
        <v>4190</v>
      </c>
      <c r="L327" s="14" t="s">
        <v>2600</v>
      </c>
      <c r="N327" s="21"/>
      <c r="O327" s="21"/>
      <c r="P327" s="21"/>
      <c r="Q327" s="21"/>
      <c r="R327" s="21"/>
      <c r="S327" s="21"/>
      <c r="T327" s="21"/>
      <c r="U327" s="21"/>
      <c r="V327" s="21"/>
      <c r="W327" s="21"/>
      <c r="X327" s="21"/>
      <c r="Y327" s="21"/>
      <c r="Z327" s="21"/>
      <c r="AA327" s="21"/>
      <c r="AB327" s="21"/>
      <c r="AC327" s="21"/>
      <c r="AD327" s="21"/>
      <c r="AE327" s="21"/>
      <c r="AF327" s="21"/>
    </row>
    <row r="328" spans="1:32" s="14" customFormat="1" ht="31.5">
      <c r="A328" s="14">
        <f t="shared" si="5"/>
        <v>325</v>
      </c>
      <c r="B328" s="14" t="s">
        <v>1663</v>
      </c>
      <c r="C328" s="14" t="s">
        <v>1664</v>
      </c>
      <c r="D328" s="14" t="s">
        <v>1187</v>
      </c>
      <c r="F328" s="15">
        <v>460</v>
      </c>
      <c r="G328" s="15">
        <v>372</v>
      </c>
      <c r="H328" s="14" t="s">
        <v>8087</v>
      </c>
      <c r="I328" s="15">
        <v>65000</v>
      </c>
      <c r="J328" s="14" t="s">
        <v>7909</v>
      </c>
      <c r="K328" s="36" t="s">
        <v>4190</v>
      </c>
      <c r="L328" s="14" t="s">
        <v>2255</v>
      </c>
      <c r="N328" s="21"/>
      <c r="O328" s="21"/>
      <c r="P328" s="21"/>
      <c r="Q328" s="21"/>
      <c r="R328" s="21"/>
      <c r="S328" s="21"/>
      <c r="T328" s="21"/>
      <c r="U328" s="21"/>
      <c r="V328" s="21"/>
      <c r="W328" s="21"/>
      <c r="X328" s="21"/>
      <c r="Y328" s="21"/>
      <c r="Z328" s="21"/>
      <c r="AA328" s="21"/>
      <c r="AB328" s="21"/>
      <c r="AC328" s="21"/>
      <c r="AD328" s="21"/>
      <c r="AE328" s="21"/>
      <c r="AF328" s="21"/>
    </row>
    <row r="329" spans="1:32" s="14" customFormat="1" ht="31.5">
      <c r="A329" s="14">
        <f t="shared" si="5"/>
        <v>326</v>
      </c>
      <c r="B329" s="14" t="s">
        <v>1665</v>
      </c>
      <c r="C329" s="14" t="s">
        <v>1666</v>
      </c>
      <c r="D329" s="14" t="s">
        <v>1162</v>
      </c>
      <c r="F329" s="15">
        <v>1030</v>
      </c>
      <c r="G329" s="15">
        <v>352</v>
      </c>
      <c r="H329" s="14" t="s">
        <v>8087</v>
      </c>
      <c r="I329" s="15">
        <v>0</v>
      </c>
      <c r="J329" s="14" t="s">
        <v>2724</v>
      </c>
      <c r="K329" s="36" t="s">
        <v>4190</v>
      </c>
      <c r="L329" s="14" t="s">
        <v>6094</v>
      </c>
      <c r="N329" s="21"/>
      <c r="O329" s="21"/>
      <c r="P329" s="21"/>
      <c r="Q329" s="21"/>
      <c r="R329" s="21"/>
      <c r="S329" s="21"/>
      <c r="T329" s="21"/>
      <c r="U329" s="21"/>
      <c r="V329" s="21"/>
      <c r="W329" s="21"/>
      <c r="X329" s="21"/>
      <c r="Y329" s="21"/>
      <c r="Z329" s="21"/>
      <c r="AA329" s="21"/>
      <c r="AB329" s="21"/>
      <c r="AC329" s="21"/>
      <c r="AD329" s="21"/>
      <c r="AE329" s="21"/>
      <c r="AF329" s="21"/>
    </row>
    <row r="330" spans="1:32" s="14" customFormat="1" ht="47.25">
      <c r="A330" s="14">
        <f t="shared" si="5"/>
        <v>327</v>
      </c>
      <c r="B330" s="14" t="s">
        <v>1667</v>
      </c>
      <c r="C330" s="14" t="s">
        <v>1668</v>
      </c>
      <c r="D330" s="14" t="s">
        <v>5272</v>
      </c>
      <c r="F330" s="15">
        <v>500</v>
      </c>
      <c r="G330" s="15">
        <v>336</v>
      </c>
      <c r="H330" s="14" t="s">
        <v>8087</v>
      </c>
      <c r="I330" s="15">
        <v>52000</v>
      </c>
      <c r="J330" s="14" t="s">
        <v>4935</v>
      </c>
      <c r="K330" s="36" t="s">
        <v>4190</v>
      </c>
      <c r="L330" s="14" t="s">
        <v>2255</v>
      </c>
      <c r="N330" s="21"/>
      <c r="O330" s="21"/>
      <c r="P330" s="21"/>
      <c r="Q330" s="21"/>
      <c r="R330" s="21"/>
      <c r="S330" s="21"/>
      <c r="T330" s="21"/>
      <c r="U330" s="21"/>
      <c r="V330" s="21"/>
      <c r="W330" s="21"/>
      <c r="X330" s="21"/>
      <c r="Y330" s="21"/>
      <c r="Z330" s="21"/>
      <c r="AA330" s="21"/>
      <c r="AB330" s="21"/>
      <c r="AC330" s="21"/>
      <c r="AD330" s="21"/>
      <c r="AE330" s="21"/>
      <c r="AF330" s="21"/>
    </row>
    <row r="331" spans="1:32" s="14" customFormat="1">
      <c r="A331" s="14">
        <f t="shared" si="5"/>
        <v>328</v>
      </c>
      <c r="B331" s="14" t="s">
        <v>1669</v>
      </c>
      <c r="C331" s="14" t="s">
        <v>1670</v>
      </c>
      <c r="D331" s="14" t="s">
        <v>1187</v>
      </c>
      <c r="F331" s="15">
        <v>600</v>
      </c>
      <c r="G331" s="15">
        <v>328</v>
      </c>
      <c r="H331" s="14" t="s">
        <v>8087</v>
      </c>
      <c r="I331" s="15">
        <v>54000</v>
      </c>
      <c r="J331" s="14" t="s">
        <v>60</v>
      </c>
      <c r="K331" s="36" t="s">
        <v>4190</v>
      </c>
      <c r="L331" s="14" t="s">
        <v>2255</v>
      </c>
      <c r="N331" s="21"/>
      <c r="O331" s="21"/>
      <c r="P331" s="21"/>
      <c r="Q331" s="21"/>
      <c r="R331" s="21"/>
      <c r="S331" s="21"/>
      <c r="T331" s="21"/>
      <c r="U331" s="21"/>
      <c r="V331" s="21"/>
      <c r="W331" s="21"/>
      <c r="X331" s="21"/>
      <c r="Y331" s="21"/>
      <c r="Z331" s="21"/>
      <c r="AA331" s="21"/>
      <c r="AB331" s="21"/>
      <c r="AC331" s="21"/>
      <c r="AD331" s="21"/>
      <c r="AE331" s="21"/>
      <c r="AF331" s="21"/>
    </row>
    <row r="332" spans="1:32" s="14" customFormat="1" ht="31.5">
      <c r="A332" s="14">
        <f t="shared" si="5"/>
        <v>329</v>
      </c>
      <c r="B332" s="14" t="s">
        <v>1671</v>
      </c>
      <c r="C332" s="14" t="s">
        <v>2744</v>
      </c>
      <c r="D332" s="14" t="s">
        <v>1187</v>
      </c>
      <c r="F332" s="15">
        <v>800</v>
      </c>
      <c r="G332" s="15">
        <v>256</v>
      </c>
      <c r="H332" s="14" t="s">
        <v>8087</v>
      </c>
      <c r="I332" s="15">
        <v>44000</v>
      </c>
      <c r="J332" s="14" t="s">
        <v>4897</v>
      </c>
      <c r="K332" s="36" t="s">
        <v>4190</v>
      </c>
      <c r="L332" s="14" t="s">
        <v>2255</v>
      </c>
      <c r="N332" s="21"/>
      <c r="O332" s="21"/>
      <c r="P332" s="21"/>
      <c r="Q332" s="21"/>
      <c r="R332" s="21"/>
      <c r="S332" s="21"/>
      <c r="T332" s="21"/>
      <c r="U332" s="21"/>
      <c r="V332" s="21"/>
      <c r="W332" s="21"/>
      <c r="X332" s="21"/>
      <c r="Y332" s="21"/>
      <c r="Z332" s="21"/>
      <c r="AA332" s="21"/>
      <c r="AB332" s="21"/>
      <c r="AC332" s="21"/>
      <c r="AD332" s="21"/>
      <c r="AE332" s="21"/>
      <c r="AF332" s="21"/>
    </row>
    <row r="333" spans="1:32" s="14" customFormat="1" ht="31.5">
      <c r="A333" s="14">
        <f t="shared" si="5"/>
        <v>330</v>
      </c>
      <c r="B333" s="14" t="s">
        <v>5152</v>
      </c>
      <c r="C333" s="14" t="s">
        <v>5153</v>
      </c>
      <c r="D333" s="14" t="s">
        <v>1187</v>
      </c>
      <c r="F333" s="15">
        <v>450</v>
      </c>
      <c r="G333" s="15">
        <v>216</v>
      </c>
      <c r="H333" s="14" t="s">
        <v>8087</v>
      </c>
      <c r="I333" s="15">
        <v>38000</v>
      </c>
      <c r="J333" s="14" t="s">
        <v>7909</v>
      </c>
      <c r="K333" s="36" t="s">
        <v>4190</v>
      </c>
      <c r="L333" s="14" t="s">
        <v>2255</v>
      </c>
      <c r="N333" s="21"/>
      <c r="O333" s="21"/>
      <c r="P333" s="21"/>
      <c r="Q333" s="21"/>
      <c r="R333" s="21"/>
      <c r="S333" s="21"/>
      <c r="T333" s="21"/>
      <c r="U333" s="21"/>
      <c r="V333" s="21"/>
      <c r="W333" s="21"/>
      <c r="X333" s="21"/>
      <c r="Y333" s="21"/>
      <c r="Z333" s="21"/>
      <c r="AA333" s="21"/>
      <c r="AB333" s="21"/>
      <c r="AC333" s="21"/>
      <c r="AD333" s="21"/>
      <c r="AE333" s="21"/>
      <c r="AF333" s="21"/>
    </row>
    <row r="334" spans="1:32" s="14" customFormat="1" ht="31.5">
      <c r="A334" s="14">
        <f t="shared" si="5"/>
        <v>331</v>
      </c>
      <c r="B334" s="14" t="s">
        <v>4014</v>
      </c>
      <c r="C334" s="41" t="s">
        <v>4015</v>
      </c>
      <c r="D334" s="14" t="s">
        <v>9193</v>
      </c>
      <c r="F334" s="15">
        <v>1360</v>
      </c>
      <c r="G334" s="15">
        <v>240</v>
      </c>
      <c r="H334" s="14" t="s">
        <v>8087</v>
      </c>
      <c r="I334" s="15">
        <v>0</v>
      </c>
      <c r="J334" s="14" t="s">
        <v>70</v>
      </c>
      <c r="K334" s="36" t="s">
        <v>4190</v>
      </c>
      <c r="L334" s="14" t="s">
        <v>2145</v>
      </c>
      <c r="N334" s="21"/>
      <c r="O334" s="21"/>
      <c r="P334" s="21"/>
      <c r="Q334" s="21"/>
      <c r="R334" s="21"/>
      <c r="S334" s="21"/>
      <c r="T334" s="21"/>
      <c r="U334" s="21"/>
      <c r="V334" s="21"/>
      <c r="W334" s="21"/>
      <c r="X334" s="21"/>
      <c r="Y334" s="21"/>
      <c r="Z334" s="21"/>
      <c r="AA334" s="21"/>
      <c r="AB334" s="21"/>
      <c r="AC334" s="21"/>
      <c r="AD334" s="21"/>
      <c r="AE334" s="21"/>
      <c r="AF334" s="21"/>
    </row>
    <row r="335" spans="1:32" s="14" customFormat="1">
      <c r="A335" s="14">
        <f t="shared" si="5"/>
        <v>332</v>
      </c>
      <c r="B335" s="14" t="s">
        <v>4016</v>
      </c>
      <c r="C335" s="14" t="s">
        <v>4017</v>
      </c>
      <c r="D335" s="14" t="s">
        <v>1187</v>
      </c>
      <c r="F335" s="15">
        <v>850</v>
      </c>
      <c r="G335" s="15">
        <v>208</v>
      </c>
      <c r="H335" s="14" t="s">
        <v>8087</v>
      </c>
      <c r="I335" s="15">
        <v>37000</v>
      </c>
      <c r="J335" s="14" t="s">
        <v>70</v>
      </c>
      <c r="K335" s="36" t="s">
        <v>4190</v>
      </c>
      <c r="L335" s="14" t="s">
        <v>7067</v>
      </c>
      <c r="N335" s="21"/>
      <c r="O335" s="21"/>
      <c r="P335" s="21"/>
      <c r="Q335" s="21"/>
      <c r="R335" s="21"/>
      <c r="S335" s="21"/>
      <c r="T335" s="21"/>
      <c r="U335" s="21"/>
      <c r="V335" s="21"/>
      <c r="W335" s="21"/>
      <c r="X335" s="21"/>
      <c r="Y335" s="21"/>
      <c r="Z335" s="21"/>
      <c r="AA335" s="21"/>
      <c r="AB335" s="21"/>
      <c r="AC335" s="21"/>
      <c r="AD335" s="21"/>
      <c r="AE335" s="21"/>
      <c r="AF335" s="21"/>
    </row>
    <row r="336" spans="1:32" s="14" customFormat="1" ht="31.5">
      <c r="A336" s="14">
        <f t="shared" si="5"/>
        <v>333</v>
      </c>
      <c r="B336" s="14" t="s">
        <v>4018</v>
      </c>
      <c r="C336" s="14" t="s">
        <v>4019</v>
      </c>
      <c r="D336" s="14" t="s">
        <v>1187</v>
      </c>
      <c r="F336" s="15">
        <v>950</v>
      </c>
      <c r="G336" s="15">
        <v>556</v>
      </c>
      <c r="H336" s="14" t="s">
        <v>8087</v>
      </c>
      <c r="I336" s="15">
        <v>87000</v>
      </c>
      <c r="J336" s="14" t="s">
        <v>1188</v>
      </c>
      <c r="K336" s="36" t="s">
        <v>4190</v>
      </c>
      <c r="L336" s="14" t="s">
        <v>7067</v>
      </c>
      <c r="N336" s="21"/>
      <c r="O336" s="21"/>
      <c r="P336" s="21"/>
      <c r="Q336" s="21"/>
      <c r="R336" s="21"/>
      <c r="S336" s="21"/>
      <c r="T336" s="21"/>
      <c r="U336" s="21"/>
      <c r="V336" s="21"/>
      <c r="W336" s="21"/>
      <c r="X336" s="21"/>
      <c r="Y336" s="21"/>
      <c r="Z336" s="21"/>
      <c r="AA336" s="21"/>
      <c r="AB336" s="21"/>
      <c r="AC336" s="21"/>
      <c r="AD336" s="21"/>
      <c r="AE336" s="21"/>
      <c r="AF336" s="21"/>
    </row>
    <row r="337" spans="1:32" s="14" customFormat="1" ht="31.5">
      <c r="A337" s="14">
        <f t="shared" si="5"/>
        <v>334</v>
      </c>
      <c r="B337" s="14" t="s">
        <v>5145</v>
      </c>
      <c r="C337" s="14" t="s">
        <v>4019</v>
      </c>
      <c r="D337" s="14" t="s">
        <v>1187</v>
      </c>
      <c r="F337" s="15">
        <v>850</v>
      </c>
      <c r="G337" s="15">
        <v>552</v>
      </c>
      <c r="H337" s="14" t="s">
        <v>8087</v>
      </c>
      <c r="I337" s="15">
        <v>87000</v>
      </c>
      <c r="J337" s="14" t="s">
        <v>1188</v>
      </c>
      <c r="K337" s="36" t="s">
        <v>4190</v>
      </c>
      <c r="L337" s="14" t="s">
        <v>2255</v>
      </c>
      <c r="N337" s="21"/>
      <c r="O337" s="21"/>
      <c r="P337" s="21"/>
      <c r="Q337" s="21"/>
      <c r="R337" s="21"/>
      <c r="S337" s="21"/>
      <c r="T337" s="21"/>
      <c r="U337" s="21"/>
      <c r="V337" s="21"/>
      <c r="W337" s="21"/>
      <c r="X337" s="21"/>
      <c r="Y337" s="21"/>
      <c r="Z337" s="21"/>
      <c r="AA337" s="21"/>
      <c r="AB337" s="21"/>
      <c r="AC337" s="21"/>
      <c r="AD337" s="21"/>
      <c r="AE337" s="21"/>
      <c r="AF337" s="21"/>
    </row>
    <row r="338" spans="1:32" s="14" customFormat="1" ht="31.5">
      <c r="A338" s="14">
        <f t="shared" si="5"/>
        <v>335</v>
      </c>
      <c r="B338" s="14" t="s">
        <v>6248</v>
      </c>
      <c r="C338" s="14" t="s">
        <v>4019</v>
      </c>
      <c r="D338" s="14" t="s">
        <v>1187</v>
      </c>
      <c r="F338" s="15">
        <v>1000</v>
      </c>
      <c r="G338" s="15">
        <v>448</v>
      </c>
      <c r="H338" s="14" t="s">
        <v>8087</v>
      </c>
      <c r="I338" s="15">
        <v>71000</v>
      </c>
      <c r="J338" s="14" t="s">
        <v>1188</v>
      </c>
      <c r="K338" s="36" t="s">
        <v>4190</v>
      </c>
      <c r="L338" s="14" t="s">
        <v>2255</v>
      </c>
      <c r="N338" s="21"/>
      <c r="O338" s="21"/>
      <c r="P338" s="21"/>
      <c r="Q338" s="21"/>
      <c r="R338" s="21"/>
      <c r="S338" s="21"/>
      <c r="T338" s="21"/>
      <c r="U338" s="21"/>
      <c r="V338" s="21"/>
      <c r="W338" s="21"/>
      <c r="X338" s="21"/>
      <c r="Y338" s="21"/>
      <c r="Z338" s="21"/>
      <c r="AA338" s="21"/>
      <c r="AB338" s="21"/>
      <c r="AC338" s="21"/>
      <c r="AD338" s="21"/>
      <c r="AE338" s="21"/>
      <c r="AF338" s="21"/>
    </row>
    <row r="339" spans="1:32" s="14" customFormat="1" ht="47.25">
      <c r="A339" s="14">
        <f t="shared" si="5"/>
        <v>336</v>
      </c>
      <c r="B339" s="14" t="s">
        <v>6249</v>
      </c>
      <c r="C339" s="14" t="s">
        <v>6250</v>
      </c>
      <c r="D339" s="14" t="s">
        <v>1187</v>
      </c>
      <c r="F339" s="15">
        <v>1020</v>
      </c>
      <c r="G339" s="15">
        <v>548</v>
      </c>
      <c r="H339" s="14" t="s">
        <v>8087</v>
      </c>
      <c r="I339" s="15">
        <v>86000</v>
      </c>
      <c r="J339" s="14" t="s">
        <v>7909</v>
      </c>
      <c r="K339" s="36" t="s">
        <v>4190</v>
      </c>
      <c r="L339" s="14" t="s">
        <v>5318</v>
      </c>
      <c r="N339" s="21"/>
      <c r="O339" s="21"/>
      <c r="P339" s="21"/>
      <c r="Q339" s="21"/>
      <c r="R339" s="21"/>
      <c r="S339" s="21"/>
      <c r="T339" s="21"/>
      <c r="U339" s="21"/>
      <c r="V339" s="21"/>
      <c r="W339" s="21"/>
      <c r="X339" s="21"/>
      <c r="Y339" s="21"/>
      <c r="Z339" s="21"/>
      <c r="AA339" s="21"/>
      <c r="AB339" s="21"/>
      <c r="AC339" s="21"/>
      <c r="AD339" s="21"/>
      <c r="AE339" s="21"/>
      <c r="AF339" s="21"/>
    </row>
    <row r="340" spans="1:32" s="14" customFormat="1" ht="63">
      <c r="A340" s="14">
        <f t="shared" si="5"/>
        <v>337</v>
      </c>
      <c r="B340" s="14" t="s">
        <v>6251</v>
      </c>
      <c r="C340" s="14" t="s">
        <v>8437</v>
      </c>
      <c r="D340" s="14" t="s">
        <v>4473</v>
      </c>
      <c r="F340" s="15">
        <v>1000</v>
      </c>
      <c r="G340" s="15">
        <v>348</v>
      </c>
      <c r="H340" s="14" t="s">
        <v>8087</v>
      </c>
      <c r="I340" s="15">
        <v>0</v>
      </c>
      <c r="J340" s="14" t="s">
        <v>1188</v>
      </c>
      <c r="K340" s="36" t="s">
        <v>4190</v>
      </c>
      <c r="L340" s="14" t="s">
        <v>5318</v>
      </c>
      <c r="N340" s="21"/>
      <c r="O340" s="21"/>
      <c r="P340" s="21"/>
      <c r="Q340" s="21"/>
      <c r="R340" s="21"/>
      <c r="S340" s="21"/>
      <c r="T340" s="21"/>
      <c r="U340" s="21"/>
      <c r="V340" s="21"/>
      <c r="W340" s="21"/>
      <c r="X340" s="21"/>
      <c r="Y340" s="21"/>
      <c r="Z340" s="21"/>
      <c r="AA340" s="21"/>
      <c r="AB340" s="21"/>
      <c r="AC340" s="21"/>
      <c r="AD340" s="21"/>
      <c r="AE340" s="21"/>
      <c r="AF340" s="21"/>
    </row>
    <row r="341" spans="1:32" s="14" customFormat="1" ht="31.5">
      <c r="A341" s="14">
        <f t="shared" si="5"/>
        <v>338</v>
      </c>
      <c r="B341" s="14" t="s">
        <v>8438</v>
      </c>
      <c r="C341" s="14" t="s">
        <v>8743</v>
      </c>
      <c r="D341" s="14" t="s">
        <v>1187</v>
      </c>
      <c r="F341" s="15">
        <v>600</v>
      </c>
      <c r="G341" s="15">
        <v>324</v>
      </c>
      <c r="H341" s="14" t="s">
        <v>8087</v>
      </c>
      <c r="I341" s="15">
        <v>53000</v>
      </c>
      <c r="J341" s="14" t="s">
        <v>1188</v>
      </c>
      <c r="K341" s="36" t="s">
        <v>4190</v>
      </c>
      <c r="L341" s="14" t="s">
        <v>8439</v>
      </c>
      <c r="M341" s="14" t="s">
        <v>8440</v>
      </c>
      <c r="N341" s="21"/>
      <c r="O341" s="21"/>
      <c r="P341" s="21"/>
      <c r="Q341" s="21"/>
      <c r="R341" s="21"/>
      <c r="S341" s="21"/>
      <c r="T341" s="21"/>
      <c r="U341" s="21"/>
      <c r="V341" s="21"/>
      <c r="W341" s="21"/>
      <c r="X341" s="21"/>
      <c r="Y341" s="21"/>
      <c r="Z341" s="21"/>
      <c r="AA341" s="21"/>
      <c r="AB341" s="21"/>
      <c r="AC341" s="21"/>
      <c r="AD341" s="21"/>
      <c r="AE341" s="21"/>
      <c r="AF341" s="21"/>
    </row>
    <row r="342" spans="1:32" s="14" customFormat="1" ht="31.5">
      <c r="A342" s="14">
        <f t="shared" si="5"/>
        <v>339</v>
      </c>
      <c r="B342" s="14" t="s">
        <v>8444</v>
      </c>
      <c r="C342" s="14" t="s">
        <v>3778</v>
      </c>
      <c r="D342" s="14" t="s">
        <v>1421</v>
      </c>
      <c r="E342" s="14" t="s">
        <v>8163</v>
      </c>
      <c r="F342" s="15">
        <v>1000</v>
      </c>
      <c r="G342" s="15">
        <v>208</v>
      </c>
      <c r="H342" s="14" t="s">
        <v>8076</v>
      </c>
      <c r="I342" s="15">
        <v>35000</v>
      </c>
      <c r="J342" s="14" t="s">
        <v>1193</v>
      </c>
      <c r="K342" s="36" t="s">
        <v>4190</v>
      </c>
      <c r="L342" s="14" t="s">
        <v>8445</v>
      </c>
      <c r="N342" s="21"/>
      <c r="O342" s="21"/>
      <c r="P342" s="21"/>
      <c r="Q342" s="21"/>
      <c r="R342" s="21"/>
      <c r="S342" s="21"/>
      <c r="T342" s="21"/>
      <c r="U342" s="21"/>
      <c r="V342" s="21"/>
      <c r="W342" s="21"/>
      <c r="X342" s="21"/>
      <c r="Y342" s="21"/>
      <c r="Z342" s="21"/>
      <c r="AA342" s="21"/>
      <c r="AB342" s="21"/>
      <c r="AC342" s="21"/>
      <c r="AD342" s="21"/>
      <c r="AE342" s="21"/>
      <c r="AF342" s="21"/>
    </row>
    <row r="343" spans="1:32" s="14" customFormat="1" ht="31.5">
      <c r="A343" s="14">
        <f t="shared" si="5"/>
        <v>340</v>
      </c>
      <c r="B343" s="14" t="s">
        <v>2839</v>
      </c>
      <c r="C343" s="14" t="s">
        <v>2840</v>
      </c>
      <c r="D343" s="14" t="s">
        <v>1187</v>
      </c>
      <c r="F343" s="15">
        <v>1000</v>
      </c>
      <c r="G343" s="15">
        <v>140</v>
      </c>
      <c r="H343" s="14" t="s">
        <v>8087</v>
      </c>
      <c r="I343" s="15">
        <v>37000</v>
      </c>
      <c r="J343" s="14" t="s">
        <v>7909</v>
      </c>
      <c r="K343" s="36" t="s">
        <v>4190</v>
      </c>
      <c r="L343" s="14" t="s">
        <v>2841</v>
      </c>
      <c r="N343" s="21"/>
      <c r="O343" s="21"/>
      <c r="P343" s="21"/>
      <c r="Q343" s="21"/>
      <c r="R343" s="21"/>
      <c r="S343" s="21"/>
      <c r="T343" s="21"/>
      <c r="U343" s="21"/>
      <c r="V343" s="21"/>
      <c r="W343" s="21"/>
      <c r="X343" s="21"/>
      <c r="Y343" s="21"/>
      <c r="Z343" s="21"/>
      <c r="AA343" s="21"/>
      <c r="AB343" s="21"/>
      <c r="AC343" s="21"/>
      <c r="AD343" s="21"/>
      <c r="AE343" s="21"/>
      <c r="AF343" s="21"/>
    </row>
    <row r="344" spans="1:32" s="14" customFormat="1">
      <c r="A344" s="14">
        <f t="shared" si="5"/>
        <v>341</v>
      </c>
      <c r="B344" s="14" t="s">
        <v>11154</v>
      </c>
      <c r="C344" s="14" t="s">
        <v>11155</v>
      </c>
      <c r="D344" s="14" t="s">
        <v>1187</v>
      </c>
      <c r="F344" s="15">
        <v>480</v>
      </c>
      <c r="G344" s="15">
        <v>728</v>
      </c>
      <c r="H344" s="14" t="s">
        <v>8087</v>
      </c>
      <c r="I344" s="15">
        <v>111000</v>
      </c>
      <c r="J344" s="14" t="s">
        <v>1188</v>
      </c>
      <c r="K344" s="36" t="s">
        <v>4190</v>
      </c>
      <c r="L344" s="14" t="s">
        <v>2255</v>
      </c>
      <c r="N344" s="21"/>
      <c r="O344" s="21"/>
      <c r="P344" s="21"/>
      <c r="Q344" s="21"/>
      <c r="R344" s="21"/>
      <c r="S344" s="21"/>
      <c r="T344" s="21"/>
      <c r="U344" s="21"/>
      <c r="V344" s="21"/>
      <c r="W344" s="21"/>
      <c r="X344" s="21"/>
      <c r="Y344" s="21"/>
      <c r="Z344" s="21"/>
      <c r="AA344" s="21"/>
      <c r="AB344" s="21"/>
      <c r="AC344" s="21"/>
      <c r="AD344" s="21"/>
      <c r="AE344" s="21"/>
      <c r="AF344" s="21"/>
    </row>
    <row r="345" spans="1:32" s="14" customFormat="1" ht="31.5">
      <c r="A345" s="14">
        <f t="shared" si="5"/>
        <v>342</v>
      </c>
      <c r="B345" s="14" t="s">
        <v>9366</v>
      </c>
      <c r="C345" s="14" t="s">
        <v>9367</v>
      </c>
      <c r="D345" s="14" t="s">
        <v>9193</v>
      </c>
      <c r="F345" s="15">
        <v>2300</v>
      </c>
      <c r="G345" s="15">
        <v>212</v>
      </c>
      <c r="H345" s="14" t="s">
        <v>8087</v>
      </c>
      <c r="I345" s="15">
        <v>0</v>
      </c>
      <c r="J345" s="14" t="s">
        <v>1188</v>
      </c>
      <c r="K345" s="36" t="s">
        <v>4190</v>
      </c>
      <c r="L345" s="14" t="s">
        <v>3437</v>
      </c>
      <c r="N345" s="21"/>
      <c r="O345" s="21"/>
      <c r="P345" s="21"/>
      <c r="Q345" s="21"/>
      <c r="R345" s="21"/>
      <c r="S345" s="21"/>
      <c r="T345" s="21"/>
      <c r="U345" s="21"/>
      <c r="V345" s="21"/>
      <c r="W345" s="21"/>
      <c r="X345" s="21"/>
      <c r="Y345" s="21"/>
      <c r="Z345" s="21"/>
      <c r="AA345" s="21"/>
      <c r="AB345" s="21"/>
      <c r="AC345" s="21"/>
      <c r="AD345" s="21"/>
      <c r="AE345" s="21"/>
      <c r="AF345" s="21"/>
    </row>
    <row r="346" spans="1:32" s="14" customFormat="1" ht="47.25">
      <c r="A346" s="14">
        <f t="shared" si="5"/>
        <v>343</v>
      </c>
      <c r="B346" s="14" t="s">
        <v>9370</v>
      </c>
      <c r="C346" s="14" t="s">
        <v>9371</v>
      </c>
      <c r="D346" s="14" t="s">
        <v>4473</v>
      </c>
      <c r="F346" s="15">
        <v>500</v>
      </c>
      <c r="G346" s="15">
        <v>212</v>
      </c>
      <c r="H346" s="14" t="s">
        <v>8087</v>
      </c>
      <c r="I346" s="15">
        <v>0</v>
      </c>
      <c r="J346" s="14" t="s">
        <v>1188</v>
      </c>
      <c r="K346" s="36" t="s">
        <v>4190</v>
      </c>
      <c r="L346" s="14" t="s">
        <v>1552</v>
      </c>
      <c r="N346" s="21"/>
      <c r="O346" s="21"/>
      <c r="P346" s="21"/>
      <c r="Q346" s="21"/>
      <c r="R346" s="21"/>
      <c r="S346" s="21"/>
      <c r="T346" s="21"/>
      <c r="U346" s="21"/>
      <c r="V346" s="21"/>
      <c r="W346" s="21"/>
      <c r="X346" s="21"/>
      <c r="Y346" s="21"/>
      <c r="Z346" s="21"/>
      <c r="AA346" s="21"/>
      <c r="AB346" s="21"/>
      <c r="AC346" s="21"/>
      <c r="AD346" s="21"/>
      <c r="AE346" s="21"/>
      <c r="AF346" s="21"/>
    </row>
    <row r="347" spans="1:32" s="14" customFormat="1" ht="31.5">
      <c r="A347" s="14">
        <f t="shared" si="5"/>
        <v>344</v>
      </c>
      <c r="B347" s="14" t="s">
        <v>10450</v>
      </c>
      <c r="C347" s="14" t="s">
        <v>10451</v>
      </c>
      <c r="D347" s="14" t="s">
        <v>1162</v>
      </c>
      <c r="F347" s="15">
        <v>400</v>
      </c>
      <c r="G347" s="15">
        <v>216</v>
      </c>
      <c r="H347" s="14" t="s">
        <v>8087</v>
      </c>
      <c r="I347" s="15">
        <v>0</v>
      </c>
      <c r="J347" s="14" t="s">
        <v>1188</v>
      </c>
      <c r="K347" s="36" t="s">
        <v>4190</v>
      </c>
      <c r="L347" s="14" t="s">
        <v>2255</v>
      </c>
      <c r="N347" s="21"/>
      <c r="O347" s="21"/>
      <c r="P347" s="21"/>
      <c r="Q347" s="21"/>
      <c r="R347" s="21"/>
      <c r="S347" s="21"/>
      <c r="T347" s="21"/>
      <c r="U347" s="21"/>
      <c r="V347" s="21"/>
      <c r="W347" s="21"/>
      <c r="X347" s="21"/>
      <c r="Y347" s="21"/>
      <c r="Z347" s="21"/>
      <c r="AA347" s="21"/>
      <c r="AB347" s="21"/>
      <c r="AC347" s="21"/>
      <c r="AD347" s="21"/>
      <c r="AE347" s="21"/>
      <c r="AF347" s="21"/>
    </row>
    <row r="348" spans="1:32" s="14" customFormat="1" ht="78.75">
      <c r="A348" s="14">
        <f t="shared" si="5"/>
        <v>345</v>
      </c>
      <c r="B348" s="14" t="s">
        <v>10413</v>
      </c>
      <c r="C348" s="14" t="s">
        <v>10414</v>
      </c>
      <c r="D348" s="14" t="s">
        <v>1187</v>
      </c>
      <c r="F348" s="15">
        <v>470</v>
      </c>
      <c r="G348" s="15">
        <v>164</v>
      </c>
      <c r="H348" s="14" t="s">
        <v>8087</v>
      </c>
      <c r="I348" s="15">
        <v>31000</v>
      </c>
      <c r="J348" s="14" t="s">
        <v>7909</v>
      </c>
      <c r="K348" s="36" t="s">
        <v>4190</v>
      </c>
      <c r="L348" s="14" t="s">
        <v>1958</v>
      </c>
      <c r="N348" s="21"/>
      <c r="O348" s="21"/>
      <c r="P348" s="21"/>
      <c r="Q348" s="21"/>
      <c r="R348" s="21"/>
      <c r="S348" s="21"/>
      <c r="T348" s="21"/>
      <c r="U348" s="21"/>
      <c r="V348" s="21"/>
      <c r="W348" s="21"/>
      <c r="X348" s="21"/>
      <c r="Y348" s="21"/>
      <c r="Z348" s="21"/>
      <c r="AA348" s="21"/>
      <c r="AB348" s="21"/>
      <c r="AC348" s="21"/>
      <c r="AD348" s="21"/>
      <c r="AE348" s="21"/>
      <c r="AF348" s="21"/>
    </row>
    <row r="349" spans="1:32" s="14" customFormat="1" ht="31.5">
      <c r="A349" s="14">
        <f t="shared" si="5"/>
        <v>346</v>
      </c>
      <c r="B349" s="14" t="s">
        <v>5710</v>
      </c>
      <c r="C349" s="14" t="s">
        <v>7859</v>
      </c>
      <c r="D349" s="14" t="s">
        <v>1162</v>
      </c>
      <c r="F349" s="15">
        <v>1030</v>
      </c>
      <c r="G349" s="15">
        <v>1600</v>
      </c>
      <c r="H349" s="14" t="s">
        <v>3703</v>
      </c>
      <c r="I349" s="15">
        <v>0</v>
      </c>
      <c r="J349" s="14" t="s">
        <v>2724</v>
      </c>
      <c r="K349" s="36" t="s">
        <v>4190</v>
      </c>
      <c r="L349" s="14" t="s">
        <v>6094</v>
      </c>
      <c r="N349" s="21"/>
      <c r="O349" s="21"/>
      <c r="P349" s="21"/>
      <c r="Q349" s="21"/>
      <c r="R349" s="21"/>
      <c r="S349" s="21"/>
      <c r="T349" s="21"/>
      <c r="U349" s="21"/>
      <c r="V349" s="21"/>
      <c r="W349" s="21"/>
      <c r="X349" s="21"/>
      <c r="Y349" s="21"/>
      <c r="Z349" s="21"/>
      <c r="AA349" s="21"/>
      <c r="AB349" s="21"/>
      <c r="AC349" s="21"/>
      <c r="AD349" s="21"/>
      <c r="AE349" s="21"/>
      <c r="AF349" s="21"/>
    </row>
    <row r="350" spans="1:32" s="14" customFormat="1" ht="47.25">
      <c r="A350" s="14">
        <f t="shared" si="5"/>
        <v>347</v>
      </c>
      <c r="B350" s="14" t="s">
        <v>8441</v>
      </c>
      <c r="C350" s="14" t="s">
        <v>8442</v>
      </c>
      <c r="D350" s="14" t="s">
        <v>1187</v>
      </c>
      <c r="E350" s="14" t="s">
        <v>8163</v>
      </c>
      <c r="F350" s="15">
        <v>600</v>
      </c>
      <c r="G350" s="15">
        <v>116</v>
      </c>
      <c r="H350" s="14" t="s">
        <v>8076</v>
      </c>
      <c r="I350" s="15">
        <v>23000</v>
      </c>
      <c r="J350" s="14" t="s">
        <v>4935</v>
      </c>
      <c r="K350" s="36" t="s">
        <v>8443</v>
      </c>
      <c r="L350" s="14" t="s">
        <v>7067</v>
      </c>
      <c r="N350" s="21"/>
      <c r="O350" s="21"/>
      <c r="P350" s="21"/>
      <c r="Q350" s="21"/>
      <c r="R350" s="21"/>
      <c r="S350" s="21"/>
      <c r="T350" s="21"/>
      <c r="U350" s="21"/>
      <c r="V350" s="21"/>
      <c r="W350" s="21"/>
      <c r="X350" s="21"/>
      <c r="Y350" s="21"/>
      <c r="Z350" s="21"/>
      <c r="AA350" s="21"/>
      <c r="AB350" s="21"/>
      <c r="AC350" s="21"/>
      <c r="AD350" s="21"/>
      <c r="AE350" s="21"/>
      <c r="AF350" s="21"/>
    </row>
    <row r="351" spans="1:32" s="14" customFormat="1">
      <c r="A351" s="14">
        <f t="shared" si="5"/>
        <v>348</v>
      </c>
      <c r="B351" s="14" t="s">
        <v>8446</v>
      </c>
      <c r="C351" s="14" t="s">
        <v>2744</v>
      </c>
      <c r="D351" s="14" t="s">
        <v>1187</v>
      </c>
      <c r="F351" s="15">
        <v>800</v>
      </c>
      <c r="G351" s="15">
        <v>84</v>
      </c>
      <c r="H351" s="14" t="s">
        <v>8076</v>
      </c>
      <c r="I351" s="15">
        <v>15000</v>
      </c>
      <c r="J351" s="14" t="s">
        <v>4935</v>
      </c>
      <c r="K351" s="36" t="s">
        <v>8443</v>
      </c>
      <c r="L351" s="14" t="s">
        <v>2255</v>
      </c>
      <c r="N351" s="21"/>
      <c r="O351" s="21"/>
      <c r="P351" s="21"/>
      <c r="Q351" s="21"/>
      <c r="R351" s="21"/>
      <c r="S351" s="21"/>
      <c r="T351" s="21"/>
      <c r="U351" s="21"/>
      <c r="V351" s="21"/>
      <c r="W351" s="21"/>
      <c r="X351" s="21"/>
      <c r="Y351" s="21"/>
      <c r="Z351" s="21"/>
      <c r="AA351" s="21"/>
      <c r="AB351" s="21"/>
      <c r="AC351" s="21"/>
      <c r="AD351" s="21"/>
      <c r="AE351" s="21"/>
      <c r="AF351" s="21"/>
    </row>
    <row r="352" spans="1:32" s="14" customFormat="1" ht="31.5">
      <c r="A352" s="14">
        <f t="shared" si="5"/>
        <v>349</v>
      </c>
      <c r="B352" s="14" t="s">
        <v>8447</v>
      </c>
      <c r="C352" s="14" t="s">
        <v>2821</v>
      </c>
      <c r="D352" s="14" t="s">
        <v>1187</v>
      </c>
      <c r="F352" s="15">
        <v>580</v>
      </c>
      <c r="G352" s="15">
        <v>144</v>
      </c>
      <c r="H352" s="14" t="s">
        <v>8076</v>
      </c>
      <c r="I352" s="15">
        <v>23000</v>
      </c>
      <c r="J352" s="14" t="s">
        <v>4935</v>
      </c>
      <c r="K352" s="36" t="s">
        <v>8443</v>
      </c>
      <c r="L352" s="14" t="s">
        <v>2255</v>
      </c>
      <c r="N352" s="21"/>
      <c r="O352" s="21"/>
      <c r="P352" s="21"/>
      <c r="Q352" s="21"/>
      <c r="R352" s="21"/>
      <c r="S352" s="21"/>
      <c r="T352" s="21"/>
      <c r="U352" s="21"/>
      <c r="V352" s="21"/>
      <c r="W352" s="21"/>
      <c r="X352" s="21"/>
      <c r="Y352" s="21"/>
      <c r="Z352" s="21"/>
      <c r="AA352" s="21"/>
      <c r="AB352" s="21"/>
      <c r="AC352" s="21"/>
      <c r="AD352" s="21"/>
      <c r="AE352" s="21"/>
      <c r="AF352" s="21"/>
    </row>
    <row r="353" spans="1:32" s="14" customFormat="1" ht="63">
      <c r="A353" s="14">
        <f t="shared" si="5"/>
        <v>350</v>
      </c>
      <c r="B353" s="14" t="s">
        <v>8448</v>
      </c>
      <c r="C353" s="14" t="s">
        <v>7390</v>
      </c>
      <c r="D353" s="14" t="s">
        <v>7391</v>
      </c>
      <c r="F353" s="15">
        <v>500</v>
      </c>
      <c r="G353" s="15">
        <v>304</v>
      </c>
      <c r="H353" s="14" t="s">
        <v>5624</v>
      </c>
      <c r="I353" s="15">
        <v>51000</v>
      </c>
      <c r="J353" s="14" t="s">
        <v>60</v>
      </c>
      <c r="K353" s="36" t="s">
        <v>8443</v>
      </c>
      <c r="L353" s="14" t="s">
        <v>2255</v>
      </c>
      <c r="N353" s="21"/>
      <c r="O353" s="21"/>
      <c r="P353" s="21"/>
      <c r="Q353" s="21"/>
      <c r="R353" s="21"/>
      <c r="S353" s="21"/>
      <c r="T353" s="21"/>
      <c r="U353" s="21"/>
      <c r="V353" s="21"/>
      <c r="W353" s="21"/>
      <c r="X353" s="21"/>
      <c r="Y353" s="21"/>
      <c r="Z353" s="21"/>
      <c r="AA353" s="21"/>
      <c r="AB353" s="21"/>
      <c r="AC353" s="21"/>
      <c r="AD353" s="21"/>
      <c r="AE353" s="21"/>
      <c r="AF353" s="21"/>
    </row>
    <row r="354" spans="1:32" s="14" customFormat="1" ht="63">
      <c r="A354" s="14">
        <f t="shared" si="5"/>
        <v>351</v>
      </c>
      <c r="B354" s="14" t="s">
        <v>7392</v>
      </c>
      <c r="C354" s="41" t="s">
        <v>7393</v>
      </c>
      <c r="D354" s="14" t="s">
        <v>7391</v>
      </c>
      <c r="F354" s="15">
        <v>500</v>
      </c>
      <c r="G354" s="15">
        <v>176</v>
      </c>
      <c r="H354" s="14" t="s">
        <v>5624</v>
      </c>
      <c r="I354" s="15">
        <v>32000</v>
      </c>
      <c r="J354" s="14" t="s">
        <v>60</v>
      </c>
      <c r="K354" s="36" t="s">
        <v>8443</v>
      </c>
      <c r="L354" s="14" t="s">
        <v>2255</v>
      </c>
      <c r="N354" s="21"/>
      <c r="O354" s="21"/>
      <c r="P354" s="21"/>
      <c r="Q354" s="21"/>
      <c r="R354" s="21"/>
      <c r="S354" s="21"/>
      <c r="T354" s="21"/>
      <c r="U354" s="21"/>
      <c r="V354" s="21"/>
      <c r="W354" s="21"/>
      <c r="X354" s="21"/>
      <c r="Y354" s="21"/>
      <c r="Z354" s="21"/>
      <c r="AA354" s="21"/>
      <c r="AB354" s="21"/>
      <c r="AC354" s="21"/>
      <c r="AD354" s="21"/>
      <c r="AE354" s="21"/>
      <c r="AF354" s="21"/>
    </row>
    <row r="355" spans="1:32" s="14" customFormat="1" ht="47.25">
      <c r="A355" s="14">
        <f t="shared" si="5"/>
        <v>352</v>
      </c>
      <c r="B355" s="14" t="s">
        <v>6252</v>
      </c>
      <c r="C355" s="14" t="s">
        <v>6253</v>
      </c>
      <c r="D355" s="14" t="s">
        <v>1187</v>
      </c>
      <c r="F355" s="15">
        <v>500</v>
      </c>
      <c r="G355" s="15">
        <v>176</v>
      </c>
      <c r="H355" s="14" t="s">
        <v>8087</v>
      </c>
      <c r="I355" s="15">
        <v>32000</v>
      </c>
      <c r="J355" s="14" t="s">
        <v>7909</v>
      </c>
      <c r="K355" s="36" t="s">
        <v>8443</v>
      </c>
      <c r="L355" s="14" t="s">
        <v>2255</v>
      </c>
      <c r="N355" s="21"/>
      <c r="O355" s="21"/>
      <c r="P355" s="21"/>
      <c r="Q355" s="21"/>
      <c r="R355" s="21"/>
      <c r="S355" s="21"/>
      <c r="T355" s="21"/>
      <c r="U355" s="21"/>
      <c r="V355" s="21"/>
      <c r="W355" s="21"/>
      <c r="X355" s="21"/>
      <c r="Y355" s="21"/>
      <c r="Z355" s="21"/>
      <c r="AA355" s="21"/>
      <c r="AB355" s="21"/>
      <c r="AC355" s="21"/>
      <c r="AD355" s="21"/>
      <c r="AE355" s="21"/>
      <c r="AF355" s="21"/>
    </row>
    <row r="356" spans="1:32" s="14" customFormat="1" ht="31.5">
      <c r="A356" s="14">
        <f t="shared" si="5"/>
        <v>353</v>
      </c>
      <c r="B356" s="14" t="s">
        <v>6254</v>
      </c>
      <c r="C356" s="14" t="s">
        <v>6255</v>
      </c>
      <c r="D356" s="14" t="s">
        <v>1187</v>
      </c>
      <c r="F356" s="15">
        <v>700</v>
      </c>
      <c r="G356" s="15">
        <v>472</v>
      </c>
      <c r="H356" s="14" t="s">
        <v>8087</v>
      </c>
      <c r="I356" s="15">
        <v>75000</v>
      </c>
      <c r="J356" s="14" t="s">
        <v>1193</v>
      </c>
      <c r="K356" s="36" t="s">
        <v>8443</v>
      </c>
      <c r="L356" s="14" t="s">
        <v>2255</v>
      </c>
      <c r="N356" s="21"/>
      <c r="O356" s="21"/>
      <c r="P356" s="21"/>
      <c r="Q356" s="21"/>
      <c r="R356" s="21"/>
      <c r="S356" s="21"/>
      <c r="T356" s="21"/>
      <c r="U356" s="21"/>
      <c r="V356" s="21"/>
      <c r="W356" s="21"/>
      <c r="X356" s="21"/>
      <c r="Y356" s="21"/>
      <c r="Z356" s="21"/>
      <c r="AA356" s="21"/>
      <c r="AB356" s="21"/>
      <c r="AC356" s="21"/>
      <c r="AD356" s="21"/>
      <c r="AE356" s="21"/>
      <c r="AF356" s="21"/>
    </row>
    <row r="357" spans="1:32" s="14" customFormat="1" ht="47.25">
      <c r="A357" s="14">
        <f t="shared" si="5"/>
        <v>354</v>
      </c>
      <c r="B357" s="14" t="s">
        <v>6256</v>
      </c>
      <c r="C357" s="14" t="s">
        <v>7356</v>
      </c>
      <c r="D357" s="14" t="s">
        <v>1187</v>
      </c>
      <c r="F357" s="15">
        <v>450</v>
      </c>
      <c r="G357" s="15">
        <v>224</v>
      </c>
      <c r="H357" s="14" t="s">
        <v>8087</v>
      </c>
      <c r="I357" s="15">
        <v>39000</v>
      </c>
      <c r="J357" s="14" t="s">
        <v>1188</v>
      </c>
      <c r="K357" s="36" t="s">
        <v>8443</v>
      </c>
      <c r="L357" s="14" t="s">
        <v>2255</v>
      </c>
      <c r="N357" s="21"/>
      <c r="O357" s="21"/>
      <c r="P357" s="21"/>
      <c r="Q357" s="21"/>
      <c r="R357" s="21"/>
      <c r="S357" s="21"/>
      <c r="T357" s="21"/>
      <c r="U357" s="21"/>
      <c r="V357" s="21"/>
      <c r="W357" s="21"/>
      <c r="X357" s="21"/>
      <c r="Y357" s="21"/>
      <c r="Z357" s="21"/>
      <c r="AA357" s="21"/>
      <c r="AB357" s="21"/>
      <c r="AC357" s="21"/>
      <c r="AD357" s="21"/>
      <c r="AE357" s="21"/>
      <c r="AF357" s="21"/>
    </row>
    <row r="358" spans="1:32" s="14" customFormat="1" ht="31.5">
      <c r="A358" s="14">
        <f t="shared" si="5"/>
        <v>355</v>
      </c>
      <c r="B358" s="14" t="s">
        <v>11148</v>
      </c>
      <c r="C358" s="14" t="s">
        <v>8743</v>
      </c>
      <c r="D358" s="14" t="s">
        <v>1187</v>
      </c>
      <c r="E358" s="14" t="s">
        <v>8163</v>
      </c>
      <c r="F358" s="15">
        <v>600</v>
      </c>
      <c r="G358" s="15">
        <v>256</v>
      </c>
      <c r="H358" s="14" t="s">
        <v>8087</v>
      </c>
      <c r="I358" s="15">
        <v>44000</v>
      </c>
      <c r="J358" s="14" t="s">
        <v>1188</v>
      </c>
      <c r="K358" s="36" t="s">
        <v>8443</v>
      </c>
      <c r="L358" s="14" t="s">
        <v>2255</v>
      </c>
      <c r="N358" s="21"/>
      <c r="O358" s="21"/>
      <c r="P358" s="21"/>
      <c r="Q358" s="21"/>
      <c r="R358" s="21"/>
      <c r="S358" s="21"/>
      <c r="T358" s="21"/>
      <c r="U358" s="21"/>
      <c r="V358" s="21"/>
      <c r="W358" s="21"/>
      <c r="X358" s="21"/>
      <c r="Y358" s="21"/>
      <c r="Z358" s="21"/>
      <c r="AA358" s="21"/>
      <c r="AB358" s="21"/>
      <c r="AC358" s="21"/>
      <c r="AD358" s="21"/>
      <c r="AE358" s="21"/>
      <c r="AF358" s="21"/>
    </row>
    <row r="359" spans="1:32" s="14" customFormat="1">
      <c r="A359" s="14">
        <f t="shared" si="5"/>
        <v>356</v>
      </c>
      <c r="B359" s="14" t="s">
        <v>11151</v>
      </c>
      <c r="C359" s="14" t="s">
        <v>2744</v>
      </c>
      <c r="D359" s="14" t="s">
        <v>1187</v>
      </c>
      <c r="E359" s="14" t="s">
        <v>8163</v>
      </c>
      <c r="F359" s="15">
        <v>900</v>
      </c>
      <c r="G359" s="15">
        <v>296</v>
      </c>
      <c r="H359" s="14" t="s">
        <v>8087</v>
      </c>
      <c r="I359" s="15">
        <v>47000</v>
      </c>
      <c r="J359" s="14" t="s">
        <v>4935</v>
      </c>
      <c r="K359" s="36" t="s">
        <v>8443</v>
      </c>
      <c r="L359" s="14" t="s">
        <v>2255</v>
      </c>
      <c r="N359" s="21"/>
      <c r="O359" s="21"/>
      <c r="P359" s="21"/>
      <c r="Q359" s="21"/>
      <c r="R359" s="21"/>
      <c r="S359" s="21"/>
      <c r="T359" s="21"/>
      <c r="U359" s="21"/>
      <c r="V359" s="21"/>
      <c r="W359" s="21"/>
      <c r="X359" s="21"/>
      <c r="Y359" s="21"/>
      <c r="Z359" s="21"/>
      <c r="AA359" s="21"/>
      <c r="AB359" s="21"/>
      <c r="AC359" s="21"/>
      <c r="AD359" s="21"/>
      <c r="AE359" s="21"/>
      <c r="AF359" s="21"/>
    </row>
    <row r="360" spans="1:32" s="14" customFormat="1" ht="31.5">
      <c r="A360" s="14">
        <f t="shared" si="5"/>
        <v>357</v>
      </c>
      <c r="B360" s="14" t="s">
        <v>11152</v>
      </c>
      <c r="C360" s="14" t="s">
        <v>11153</v>
      </c>
      <c r="D360" s="14" t="s">
        <v>1187</v>
      </c>
      <c r="F360" s="15">
        <v>650</v>
      </c>
      <c r="G360" s="15">
        <v>664</v>
      </c>
      <c r="H360" s="14" t="s">
        <v>8087</v>
      </c>
      <c r="I360" s="15">
        <v>110000</v>
      </c>
      <c r="J360" s="14" t="s">
        <v>60</v>
      </c>
      <c r="K360" s="36" t="s">
        <v>8443</v>
      </c>
      <c r="L360" s="14" t="s">
        <v>2255</v>
      </c>
      <c r="N360" s="21"/>
      <c r="O360" s="21"/>
      <c r="P360" s="21"/>
      <c r="Q360" s="21"/>
      <c r="R360" s="21"/>
      <c r="S360" s="21"/>
      <c r="T360" s="21"/>
      <c r="U360" s="21"/>
      <c r="V360" s="21"/>
      <c r="W360" s="21"/>
      <c r="X360" s="21"/>
      <c r="Y360" s="21"/>
      <c r="Z360" s="21"/>
      <c r="AA360" s="21"/>
      <c r="AB360" s="21"/>
      <c r="AC360" s="21"/>
      <c r="AD360" s="21"/>
      <c r="AE360" s="21"/>
      <c r="AF360" s="21"/>
    </row>
    <row r="361" spans="1:32" s="14" customFormat="1">
      <c r="A361" s="14">
        <f t="shared" si="5"/>
        <v>358</v>
      </c>
      <c r="B361" s="14" t="s">
        <v>11136</v>
      </c>
      <c r="C361" s="14" t="s">
        <v>11137</v>
      </c>
      <c r="D361" s="14" t="s">
        <v>1187</v>
      </c>
      <c r="F361" s="15">
        <v>470</v>
      </c>
      <c r="G361" s="15">
        <v>236</v>
      </c>
      <c r="H361" s="14" t="s">
        <v>8087</v>
      </c>
      <c r="I361" s="15">
        <v>45000</v>
      </c>
      <c r="J361" s="14" t="s">
        <v>1188</v>
      </c>
      <c r="K361" s="36" t="s">
        <v>8443</v>
      </c>
      <c r="L361" s="14" t="s">
        <v>10095</v>
      </c>
      <c r="N361" s="21"/>
      <c r="O361" s="21"/>
      <c r="P361" s="21"/>
      <c r="Q361" s="21"/>
      <c r="R361" s="21"/>
      <c r="S361" s="21"/>
      <c r="T361" s="21"/>
      <c r="U361" s="21"/>
      <c r="V361" s="21"/>
      <c r="W361" s="21"/>
      <c r="X361" s="21"/>
      <c r="Y361" s="21"/>
      <c r="Z361" s="21"/>
      <c r="AA361" s="21"/>
      <c r="AB361" s="21"/>
      <c r="AC361" s="21"/>
      <c r="AD361" s="21"/>
      <c r="AE361" s="21"/>
      <c r="AF361" s="21"/>
    </row>
    <row r="362" spans="1:32" s="14" customFormat="1" ht="63">
      <c r="A362" s="14">
        <f t="shared" si="5"/>
        <v>359</v>
      </c>
      <c r="B362" s="14" t="s">
        <v>9359</v>
      </c>
      <c r="C362" s="14" t="s">
        <v>9360</v>
      </c>
      <c r="D362" s="14" t="s">
        <v>1187</v>
      </c>
      <c r="F362" s="15">
        <v>500</v>
      </c>
      <c r="G362" s="15">
        <v>412</v>
      </c>
      <c r="H362" s="14" t="s">
        <v>8087</v>
      </c>
      <c r="I362" s="15">
        <v>66000</v>
      </c>
      <c r="J362" s="14" t="s">
        <v>4935</v>
      </c>
      <c r="K362" s="36" t="s">
        <v>8443</v>
      </c>
      <c r="L362" s="14" t="s">
        <v>2255</v>
      </c>
      <c r="N362" s="21"/>
      <c r="O362" s="21"/>
      <c r="P362" s="21"/>
      <c r="Q362" s="21"/>
      <c r="R362" s="21"/>
      <c r="S362" s="21"/>
      <c r="T362" s="21"/>
      <c r="U362" s="21"/>
      <c r="V362" s="21"/>
      <c r="W362" s="21"/>
      <c r="X362" s="21"/>
      <c r="Y362" s="21"/>
      <c r="Z362" s="21"/>
      <c r="AA362" s="21"/>
      <c r="AB362" s="21"/>
      <c r="AC362" s="21"/>
      <c r="AD362" s="21"/>
      <c r="AE362" s="21"/>
      <c r="AF362" s="21"/>
    </row>
    <row r="363" spans="1:32" s="14" customFormat="1">
      <c r="A363" s="14">
        <f t="shared" si="5"/>
        <v>360</v>
      </c>
      <c r="B363" s="14" t="s">
        <v>9361</v>
      </c>
      <c r="C363" s="14" t="s">
        <v>2744</v>
      </c>
      <c r="D363" s="14" t="s">
        <v>1187</v>
      </c>
      <c r="F363" s="15">
        <v>1220</v>
      </c>
      <c r="G363" s="15">
        <v>416</v>
      </c>
      <c r="H363" s="14" t="s">
        <v>8087</v>
      </c>
      <c r="I363" s="15">
        <v>63000</v>
      </c>
      <c r="J363" s="14" t="s">
        <v>4935</v>
      </c>
      <c r="K363" s="36" t="s">
        <v>8443</v>
      </c>
      <c r="L363" s="14" t="s">
        <v>2255</v>
      </c>
      <c r="N363" s="21"/>
      <c r="O363" s="21"/>
      <c r="P363" s="21"/>
      <c r="Q363" s="21"/>
      <c r="R363" s="21"/>
      <c r="S363" s="21"/>
      <c r="T363" s="21"/>
      <c r="U363" s="21"/>
      <c r="V363" s="21"/>
      <c r="W363" s="21"/>
      <c r="X363" s="21"/>
      <c r="Y363" s="21"/>
      <c r="Z363" s="21"/>
      <c r="AA363" s="21"/>
      <c r="AB363" s="21"/>
      <c r="AC363" s="21"/>
      <c r="AD363" s="21"/>
      <c r="AE363" s="21"/>
      <c r="AF363" s="21"/>
    </row>
    <row r="364" spans="1:32" s="14" customFormat="1" ht="31.5">
      <c r="A364" s="14">
        <f t="shared" si="5"/>
        <v>361</v>
      </c>
      <c r="B364" s="14" t="s">
        <v>9362</v>
      </c>
      <c r="C364" s="14" t="s">
        <v>9363</v>
      </c>
      <c r="D364" s="14" t="s">
        <v>1187</v>
      </c>
      <c r="F364" s="15">
        <v>450</v>
      </c>
      <c r="G364" s="15">
        <v>188</v>
      </c>
      <c r="H364" s="14" t="s">
        <v>8087</v>
      </c>
      <c r="I364" s="15">
        <v>34000</v>
      </c>
      <c r="J364" s="14" t="s">
        <v>7909</v>
      </c>
      <c r="K364" s="36" t="s">
        <v>8443</v>
      </c>
      <c r="L364" s="14" t="s">
        <v>2255</v>
      </c>
      <c r="N364" s="21"/>
      <c r="O364" s="21"/>
      <c r="P364" s="21"/>
      <c r="Q364" s="21"/>
      <c r="R364" s="21"/>
      <c r="S364" s="21"/>
      <c r="T364" s="21"/>
      <c r="U364" s="21"/>
      <c r="V364" s="21"/>
      <c r="W364" s="21"/>
      <c r="X364" s="21"/>
      <c r="Y364" s="21"/>
      <c r="Z364" s="21"/>
      <c r="AA364" s="21"/>
      <c r="AB364" s="21"/>
      <c r="AC364" s="21"/>
      <c r="AD364" s="21"/>
      <c r="AE364" s="21"/>
      <c r="AF364" s="21"/>
    </row>
    <row r="365" spans="1:32" s="14" customFormat="1">
      <c r="A365" s="14">
        <f t="shared" si="5"/>
        <v>362</v>
      </c>
      <c r="B365" s="14" t="s">
        <v>9364</v>
      </c>
      <c r="C365" s="14" t="s">
        <v>9365</v>
      </c>
      <c r="D365" s="14" t="s">
        <v>1187</v>
      </c>
      <c r="F365" s="15">
        <v>460</v>
      </c>
      <c r="G365" s="15">
        <v>388</v>
      </c>
      <c r="H365" s="14" t="s">
        <v>8087</v>
      </c>
      <c r="I365" s="15">
        <v>63000</v>
      </c>
      <c r="J365" s="14" t="s">
        <v>7909</v>
      </c>
      <c r="K365" s="36" t="s">
        <v>8443</v>
      </c>
      <c r="L365" s="14" t="s">
        <v>10095</v>
      </c>
      <c r="N365" s="21"/>
      <c r="O365" s="21"/>
      <c r="P365" s="21"/>
      <c r="Q365" s="21"/>
      <c r="R365" s="21"/>
      <c r="S365" s="21"/>
      <c r="T365" s="21"/>
      <c r="U365" s="21"/>
      <c r="V365" s="21"/>
      <c r="W365" s="21"/>
      <c r="X365" s="21"/>
      <c r="Y365" s="21"/>
      <c r="Z365" s="21"/>
      <c r="AA365" s="21"/>
      <c r="AB365" s="21"/>
      <c r="AC365" s="21"/>
      <c r="AD365" s="21"/>
      <c r="AE365" s="21"/>
      <c r="AF365" s="21"/>
    </row>
    <row r="366" spans="1:32" s="14" customFormat="1">
      <c r="A366" s="14">
        <f t="shared" si="5"/>
        <v>363</v>
      </c>
      <c r="B366" s="14" t="s">
        <v>7249</v>
      </c>
      <c r="C366" s="14" t="s">
        <v>2744</v>
      </c>
      <c r="D366" s="14" t="s">
        <v>1187</v>
      </c>
      <c r="E366" s="14" t="s">
        <v>8163</v>
      </c>
      <c r="F366" s="15">
        <v>1526</v>
      </c>
      <c r="G366" s="15">
        <v>80</v>
      </c>
      <c r="H366" s="14" t="s">
        <v>8076</v>
      </c>
      <c r="I366" s="15">
        <v>12000</v>
      </c>
      <c r="J366" s="14" t="s">
        <v>4935</v>
      </c>
      <c r="K366" s="36" t="s">
        <v>8443</v>
      </c>
      <c r="L366" s="14" t="s">
        <v>5629</v>
      </c>
      <c r="N366" s="21"/>
      <c r="O366" s="21"/>
      <c r="P366" s="21"/>
      <c r="Q366" s="21"/>
      <c r="R366" s="21"/>
      <c r="S366" s="21"/>
      <c r="T366" s="21"/>
      <c r="U366" s="21"/>
      <c r="V366" s="21"/>
      <c r="W366" s="21"/>
      <c r="X366" s="21"/>
      <c r="Y366" s="21"/>
      <c r="Z366" s="21"/>
      <c r="AA366" s="21"/>
      <c r="AB366" s="21"/>
      <c r="AC366" s="21"/>
      <c r="AD366" s="21"/>
      <c r="AE366" s="21"/>
      <c r="AF366" s="21"/>
    </row>
    <row r="367" spans="1:32" s="14" customFormat="1" ht="63">
      <c r="A367" s="14">
        <f t="shared" si="5"/>
        <v>364</v>
      </c>
      <c r="B367" s="14" t="s">
        <v>5528</v>
      </c>
      <c r="C367" s="14" t="s">
        <v>10456</v>
      </c>
      <c r="D367" s="14" t="s">
        <v>1187</v>
      </c>
      <c r="E367" s="14" t="s">
        <v>8163</v>
      </c>
      <c r="F367" s="15">
        <v>500</v>
      </c>
      <c r="G367" s="15">
        <v>156</v>
      </c>
      <c r="H367" s="14" t="s">
        <v>8076</v>
      </c>
      <c r="I367" s="15">
        <v>40000</v>
      </c>
      <c r="J367" s="14" t="s">
        <v>4935</v>
      </c>
      <c r="K367" s="36" t="s">
        <v>8443</v>
      </c>
      <c r="L367" s="14" t="s">
        <v>2145</v>
      </c>
      <c r="N367" s="21"/>
      <c r="O367" s="21"/>
      <c r="P367" s="21"/>
      <c r="Q367" s="21"/>
      <c r="R367" s="21"/>
      <c r="S367" s="21"/>
      <c r="T367" s="21"/>
      <c r="U367" s="21"/>
      <c r="V367" s="21"/>
      <c r="W367" s="21"/>
      <c r="X367" s="21"/>
      <c r="Y367" s="21"/>
      <c r="Z367" s="21"/>
      <c r="AA367" s="21"/>
      <c r="AB367" s="21"/>
      <c r="AC367" s="21"/>
      <c r="AD367" s="21"/>
      <c r="AE367" s="21"/>
      <c r="AF367" s="21"/>
    </row>
    <row r="368" spans="1:32" s="14" customFormat="1" ht="31.5">
      <c r="A368" s="14">
        <f t="shared" si="5"/>
        <v>365</v>
      </c>
      <c r="B368" s="14" t="s">
        <v>10457</v>
      </c>
      <c r="C368" s="14" t="s">
        <v>2744</v>
      </c>
      <c r="D368" s="14" t="s">
        <v>1187</v>
      </c>
      <c r="E368" s="14" t="s">
        <v>8163</v>
      </c>
      <c r="F368" s="15">
        <v>1526</v>
      </c>
      <c r="G368" s="15">
        <v>164</v>
      </c>
      <c r="H368" s="14" t="s">
        <v>8076</v>
      </c>
      <c r="I368" s="15">
        <v>24000</v>
      </c>
      <c r="J368" s="14" t="s">
        <v>4935</v>
      </c>
      <c r="K368" s="36" t="s">
        <v>8443</v>
      </c>
      <c r="L368" s="14" t="s">
        <v>5629</v>
      </c>
      <c r="N368" s="21"/>
      <c r="O368" s="21"/>
      <c r="P368" s="21"/>
      <c r="Q368" s="21"/>
      <c r="R368" s="21"/>
      <c r="S368" s="21"/>
      <c r="T368" s="21"/>
      <c r="U368" s="21"/>
      <c r="V368" s="21"/>
      <c r="W368" s="21"/>
      <c r="X368" s="21"/>
      <c r="Y368" s="21"/>
      <c r="Z368" s="21"/>
      <c r="AA368" s="21"/>
      <c r="AB368" s="21"/>
      <c r="AC368" s="21"/>
      <c r="AD368" s="21"/>
      <c r="AE368" s="21"/>
      <c r="AF368" s="21"/>
    </row>
    <row r="369" spans="1:32" s="14" customFormat="1">
      <c r="A369" s="14">
        <f t="shared" si="5"/>
        <v>366</v>
      </c>
      <c r="B369" s="14" t="s">
        <v>10255</v>
      </c>
      <c r="C369" s="14" t="s">
        <v>2744</v>
      </c>
      <c r="D369" s="14" t="s">
        <v>1187</v>
      </c>
      <c r="F369" s="15">
        <v>5000</v>
      </c>
      <c r="G369" s="15">
        <v>124</v>
      </c>
      <c r="H369" s="14" t="s">
        <v>8076</v>
      </c>
      <c r="I369" s="15">
        <v>18000</v>
      </c>
      <c r="J369" s="14" t="s">
        <v>4935</v>
      </c>
      <c r="K369" s="36" t="s">
        <v>8443</v>
      </c>
      <c r="L369" s="14" t="s">
        <v>5629</v>
      </c>
      <c r="N369" s="21"/>
      <c r="O369" s="21"/>
      <c r="P369" s="21"/>
      <c r="Q369" s="21"/>
      <c r="R369" s="21"/>
      <c r="S369" s="21"/>
      <c r="T369" s="21"/>
      <c r="U369" s="21"/>
      <c r="V369" s="21"/>
      <c r="W369" s="21"/>
      <c r="X369" s="21"/>
      <c r="Y369" s="21"/>
      <c r="Z369" s="21"/>
      <c r="AA369" s="21"/>
      <c r="AB369" s="21"/>
      <c r="AC369" s="21"/>
      <c r="AD369" s="21"/>
      <c r="AE369" s="21"/>
      <c r="AF369" s="21"/>
    </row>
    <row r="370" spans="1:32" s="14" customFormat="1" ht="47.25">
      <c r="A370" s="14">
        <f t="shared" si="5"/>
        <v>367</v>
      </c>
      <c r="B370" s="14" t="s">
        <v>10409</v>
      </c>
      <c r="C370" s="14" t="s">
        <v>10410</v>
      </c>
      <c r="D370" s="14" t="s">
        <v>1187</v>
      </c>
      <c r="F370" s="15">
        <v>550</v>
      </c>
      <c r="G370" s="15">
        <v>184</v>
      </c>
      <c r="H370" s="14" t="s">
        <v>8087</v>
      </c>
      <c r="I370" s="15">
        <v>33000</v>
      </c>
      <c r="J370" s="14" t="s">
        <v>1188</v>
      </c>
      <c r="K370" s="36" t="s">
        <v>8443</v>
      </c>
      <c r="L370" s="14" t="s">
        <v>2145</v>
      </c>
      <c r="N370" s="21"/>
      <c r="O370" s="21"/>
      <c r="P370" s="21"/>
      <c r="Q370" s="21"/>
      <c r="R370" s="21"/>
      <c r="S370" s="21"/>
      <c r="T370" s="21"/>
      <c r="U370" s="21"/>
      <c r="V370" s="21"/>
      <c r="W370" s="21"/>
      <c r="X370" s="21"/>
      <c r="Y370" s="21"/>
      <c r="Z370" s="21"/>
      <c r="AA370" s="21"/>
      <c r="AB370" s="21"/>
      <c r="AC370" s="21"/>
      <c r="AD370" s="21"/>
      <c r="AE370" s="21"/>
      <c r="AF370" s="21"/>
    </row>
    <row r="371" spans="1:32" s="14" customFormat="1" ht="31.5">
      <c r="A371" s="14">
        <f t="shared" si="5"/>
        <v>368</v>
      </c>
      <c r="B371" s="14" t="s">
        <v>10411</v>
      </c>
      <c r="C371" s="14" t="s">
        <v>3735</v>
      </c>
      <c r="D371" s="14" t="s">
        <v>1187</v>
      </c>
      <c r="F371" s="15">
        <v>1640</v>
      </c>
      <c r="G371" s="15">
        <v>196</v>
      </c>
      <c r="H371" s="14" t="s">
        <v>8087</v>
      </c>
      <c r="I371" s="15">
        <v>35000</v>
      </c>
      <c r="J371" s="14" t="s">
        <v>60</v>
      </c>
      <c r="K371" s="36" t="s">
        <v>8443</v>
      </c>
      <c r="L371" s="14" t="s">
        <v>10412</v>
      </c>
      <c r="N371" s="21"/>
      <c r="O371" s="21"/>
      <c r="P371" s="21"/>
      <c r="Q371" s="21"/>
      <c r="R371" s="21"/>
      <c r="S371" s="21"/>
      <c r="T371" s="21"/>
      <c r="U371" s="21"/>
      <c r="V371" s="21"/>
      <c r="W371" s="21"/>
      <c r="X371" s="21"/>
      <c r="Y371" s="21"/>
      <c r="Z371" s="21"/>
      <c r="AA371" s="21"/>
      <c r="AB371" s="21"/>
      <c r="AC371" s="21"/>
      <c r="AD371" s="21"/>
      <c r="AE371" s="21"/>
      <c r="AF371" s="21"/>
    </row>
    <row r="372" spans="1:32" s="14" customFormat="1" ht="31.5">
      <c r="A372" s="14">
        <f t="shared" si="5"/>
        <v>369</v>
      </c>
      <c r="B372" s="14" t="s">
        <v>9550</v>
      </c>
      <c r="C372" s="14" t="s">
        <v>9551</v>
      </c>
      <c r="D372" s="14" t="s">
        <v>1187</v>
      </c>
      <c r="F372" s="15">
        <v>450</v>
      </c>
      <c r="G372" s="15">
        <v>380</v>
      </c>
      <c r="H372" s="14" t="s">
        <v>8087</v>
      </c>
      <c r="I372" s="15">
        <v>61000</v>
      </c>
      <c r="J372" s="14" t="s">
        <v>7909</v>
      </c>
      <c r="K372" s="36" t="s">
        <v>8443</v>
      </c>
      <c r="L372" s="14" t="s">
        <v>1958</v>
      </c>
      <c r="N372" s="21"/>
      <c r="O372" s="21"/>
      <c r="P372" s="21"/>
      <c r="Q372" s="21"/>
      <c r="R372" s="21"/>
      <c r="S372" s="21"/>
      <c r="T372" s="21"/>
      <c r="U372" s="21"/>
      <c r="V372" s="21"/>
      <c r="W372" s="21"/>
      <c r="X372" s="21"/>
      <c r="Y372" s="21"/>
      <c r="Z372" s="21"/>
      <c r="AA372" s="21"/>
      <c r="AB372" s="21"/>
      <c r="AC372" s="21"/>
      <c r="AD372" s="21"/>
      <c r="AE372" s="21"/>
      <c r="AF372" s="21"/>
    </row>
    <row r="373" spans="1:32" s="14" customFormat="1">
      <c r="A373" s="14">
        <f t="shared" si="5"/>
        <v>370</v>
      </c>
      <c r="B373" s="14" t="s">
        <v>10015</v>
      </c>
      <c r="C373" s="14" t="s">
        <v>10016</v>
      </c>
      <c r="D373" s="14" t="s">
        <v>1187</v>
      </c>
      <c r="F373" s="15">
        <v>1000</v>
      </c>
      <c r="G373" s="15">
        <v>148</v>
      </c>
      <c r="H373" s="14" t="s">
        <v>8087</v>
      </c>
      <c r="I373" s="15">
        <v>35000</v>
      </c>
      <c r="J373" s="14" t="s">
        <v>70</v>
      </c>
      <c r="K373" s="36" t="s">
        <v>8443</v>
      </c>
      <c r="L373" s="14" t="s">
        <v>5629</v>
      </c>
      <c r="N373" s="21"/>
      <c r="O373" s="21"/>
      <c r="P373" s="21"/>
      <c r="Q373" s="21"/>
      <c r="R373" s="21"/>
      <c r="S373" s="21"/>
      <c r="T373" s="21"/>
      <c r="U373" s="21"/>
      <c r="V373" s="21"/>
      <c r="W373" s="21"/>
      <c r="X373" s="21"/>
      <c r="Y373" s="21"/>
      <c r="Z373" s="21"/>
      <c r="AA373" s="21"/>
      <c r="AB373" s="21"/>
      <c r="AC373" s="21"/>
      <c r="AD373" s="21"/>
      <c r="AE373" s="21"/>
      <c r="AF373" s="21"/>
    </row>
    <row r="374" spans="1:32" s="14" customFormat="1" ht="47.25">
      <c r="A374" s="14">
        <f t="shared" si="5"/>
        <v>371</v>
      </c>
      <c r="B374" s="14" t="s">
        <v>10017</v>
      </c>
      <c r="C374" s="14" t="s">
        <v>10018</v>
      </c>
      <c r="D374" s="14" t="s">
        <v>1187</v>
      </c>
      <c r="F374" s="15">
        <v>600</v>
      </c>
      <c r="G374" s="15">
        <v>316</v>
      </c>
      <c r="H374" s="14" t="s">
        <v>8087</v>
      </c>
      <c r="I374" s="15">
        <v>52000</v>
      </c>
      <c r="J374" s="14" t="s">
        <v>7909</v>
      </c>
      <c r="K374" s="36" t="s">
        <v>8443</v>
      </c>
      <c r="L374" s="14" t="s">
        <v>8439</v>
      </c>
      <c r="N374" s="21"/>
      <c r="O374" s="21"/>
      <c r="P374" s="21"/>
      <c r="Q374" s="21"/>
      <c r="R374" s="21"/>
      <c r="S374" s="21"/>
      <c r="T374" s="21"/>
      <c r="U374" s="21"/>
      <c r="V374" s="21"/>
      <c r="W374" s="21"/>
      <c r="X374" s="21"/>
      <c r="Y374" s="21"/>
      <c r="Z374" s="21"/>
      <c r="AA374" s="21"/>
      <c r="AB374" s="21"/>
      <c r="AC374" s="21"/>
      <c r="AD374" s="21"/>
      <c r="AE374" s="21"/>
      <c r="AF374" s="21"/>
    </row>
    <row r="375" spans="1:32" s="14" customFormat="1" ht="31.5">
      <c r="A375" s="14">
        <f t="shared" si="5"/>
        <v>372</v>
      </c>
      <c r="B375" s="14" t="s">
        <v>5649</v>
      </c>
      <c r="C375" s="14" t="s">
        <v>11450</v>
      </c>
      <c r="D375" s="14" t="s">
        <v>1187</v>
      </c>
      <c r="F375" s="15">
        <v>2000</v>
      </c>
      <c r="G375" s="15">
        <v>400</v>
      </c>
      <c r="H375" s="14" t="s">
        <v>8087</v>
      </c>
      <c r="I375" s="15">
        <v>86000</v>
      </c>
      <c r="J375" s="14" t="s">
        <v>1193</v>
      </c>
      <c r="K375" s="36" t="s">
        <v>8443</v>
      </c>
      <c r="L375" s="14" t="s">
        <v>8445</v>
      </c>
      <c r="N375" s="21"/>
      <c r="O375" s="21"/>
      <c r="P375" s="21"/>
      <c r="Q375" s="21"/>
      <c r="R375" s="21"/>
      <c r="S375" s="21"/>
      <c r="T375" s="21"/>
      <c r="U375" s="21"/>
      <c r="V375" s="21"/>
      <c r="W375" s="21"/>
      <c r="X375" s="21"/>
      <c r="Y375" s="21"/>
      <c r="Z375" s="21"/>
      <c r="AA375" s="21"/>
      <c r="AB375" s="21"/>
      <c r="AC375" s="21"/>
      <c r="AD375" s="21"/>
      <c r="AE375" s="21"/>
      <c r="AF375" s="21"/>
    </row>
    <row r="376" spans="1:32" s="14" customFormat="1">
      <c r="A376" s="14">
        <f t="shared" si="5"/>
        <v>373</v>
      </c>
      <c r="B376" s="14" t="s">
        <v>11463</v>
      </c>
      <c r="C376" s="14" t="s">
        <v>11464</v>
      </c>
      <c r="D376" s="14" t="s">
        <v>1187</v>
      </c>
      <c r="F376" s="15">
        <v>600</v>
      </c>
      <c r="G376" s="15">
        <v>508</v>
      </c>
      <c r="H376" s="14" t="s">
        <v>8087</v>
      </c>
      <c r="I376" s="15">
        <v>80000</v>
      </c>
      <c r="J376" s="14" t="s">
        <v>7909</v>
      </c>
      <c r="K376" s="36" t="s">
        <v>8443</v>
      </c>
      <c r="L376" s="14" t="s">
        <v>4248</v>
      </c>
      <c r="N376" s="21"/>
      <c r="O376" s="21"/>
      <c r="P376" s="21"/>
      <c r="Q376" s="21"/>
      <c r="R376" s="21"/>
      <c r="S376" s="21"/>
      <c r="T376" s="21"/>
      <c r="U376" s="21"/>
      <c r="V376" s="21"/>
      <c r="W376" s="21"/>
      <c r="X376" s="21"/>
      <c r="Y376" s="21"/>
      <c r="Z376" s="21"/>
      <c r="AA376" s="21"/>
      <c r="AB376" s="21"/>
      <c r="AC376" s="21"/>
      <c r="AD376" s="21"/>
      <c r="AE376" s="21"/>
      <c r="AF376" s="21"/>
    </row>
    <row r="377" spans="1:32" s="14" customFormat="1" ht="47.25">
      <c r="A377" s="14">
        <f t="shared" si="5"/>
        <v>374</v>
      </c>
      <c r="B377" s="14" t="s">
        <v>11465</v>
      </c>
      <c r="C377" s="14" t="s">
        <v>11466</v>
      </c>
      <c r="D377" s="14" t="s">
        <v>1162</v>
      </c>
      <c r="F377" s="15">
        <v>830</v>
      </c>
      <c r="G377" s="15">
        <v>348</v>
      </c>
      <c r="H377" s="14" t="s">
        <v>8087</v>
      </c>
      <c r="I377" s="15">
        <v>0</v>
      </c>
      <c r="J377" s="14" t="s">
        <v>2724</v>
      </c>
      <c r="K377" s="36" t="s">
        <v>8443</v>
      </c>
      <c r="L377" s="14" t="s">
        <v>12534</v>
      </c>
      <c r="N377" s="21"/>
      <c r="O377" s="21"/>
      <c r="P377" s="21"/>
      <c r="Q377" s="21"/>
      <c r="R377" s="21"/>
      <c r="S377" s="21"/>
      <c r="T377" s="21"/>
      <c r="U377" s="21"/>
      <c r="V377" s="21"/>
      <c r="W377" s="21"/>
      <c r="X377" s="21"/>
      <c r="Y377" s="21"/>
      <c r="Z377" s="21"/>
      <c r="AA377" s="21"/>
      <c r="AB377" s="21"/>
      <c r="AC377" s="21"/>
      <c r="AD377" s="21"/>
      <c r="AE377" s="21"/>
      <c r="AF377" s="21"/>
    </row>
    <row r="378" spans="1:32" s="14" customFormat="1" ht="31.5">
      <c r="A378" s="14">
        <f t="shared" si="5"/>
        <v>375</v>
      </c>
      <c r="B378" s="14" t="s">
        <v>11467</v>
      </c>
      <c r="C378" s="14" t="s">
        <v>11468</v>
      </c>
      <c r="D378" s="14" t="s">
        <v>1187</v>
      </c>
      <c r="F378" s="15">
        <v>460</v>
      </c>
      <c r="G378" s="15">
        <v>328</v>
      </c>
      <c r="H378" s="14" t="s">
        <v>8087</v>
      </c>
      <c r="I378" s="15">
        <v>54000</v>
      </c>
      <c r="J378" s="14" t="s">
        <v>7909</v>
      </c>
      <c r="K378" s="36" t="s">
        <v>8443</v>
      </c>
      <c r="L378" s="14" t="s">
        <v>2255</v>
      </c>
      <c r="N378" s="21"/>
      <c r="O378" s="21"/>
      <c r="P378" s="21"/>
      <c r="Q378" s="21"/>
      <c r="R378" s="21"/>
      <c r="S378" s="21"/>
      <c r="T378" s="21"/>
      <c r="U378" s="21"/>
      <c r="V378" s="21"/>
      <c r="W378" s="21"/>
      <c r="X378" s="21"/>
      <c r="Y378" s="21"/>
      <c r="Z378" s="21"/>
      <c r="AA378" s="21"/>
      <c r="AB378" s="21"/>
      <c r="AC378" s="21"/>
      <c r="AD378" s="21"/>
      <c r="AE378" s="21"/>
      <c r="AF378" s="21"/>
    </row>
    <row r="379" spans="1:32" s="14" customFormat="1" ht="31.5">
      <c r="A379" s="14">
        <f t="shared" si="5"/>
        <v>376</v>
      </c>
      <c r="B379" s="14" t="s">
        <v>11469</v>
      </c>
      <c r="C379" s="14" t="s">
        <v>11470</v>
      </c>
      <c r="D379" s="14" t="s">
        <v>1187</v>
      </c>
      <c r="F379" s="15">
        <v>950</v>
      </c>
      <c r="G379" s="15">
        <v>432</v>
      </c>
      <c r="H379" s="14" t="s">
        <v>8087</v>
      </c>
      <c r="I379" s="15">
        <v>69000</v>
      </c>
      <c r="J379" s="14" t="s">
        <v>60</v>
      </c>
      <c r="K379" s="36" t="s">
        <v>8443</v>
      </c>
      <c r="L379" s="14" t="s">
        <v>2255</v>
      </c>
      <c r="N379" s="21"/>
      <c r="O379" s="21"/>
      <c r="P379" s="21"/>
      <c r="Q379" s="21"/>
      <c r="R379" s="21"/>
      <c r="S379" s="21"/>
      <c r="T379" s="21"/>
      <c r="U379" s="21"/>
      <c r="V379" s="21"/>
      <c r="W379" s="21"/>
      <c r="X379" s="21"/>
      <c r="Y379" s="21"/>
      <c r="Z379" s="21"/>
      <c r="AA379" s="21"/>
      <c r="AB379" s="21"/>
      <c r="AC379" s="21"/>
      <c r="AD379" s="21"/>
      <c r="AE379" s="21"/>
      <c r="AF379" s="21"/>
    </row>
    <row r="380" spans="1:32" s="14" customFormat="1" ht="63">
      <c r="A380" s="14">
        <f t="shared" si="5"/>
        <v>377</v>
      </c>
      <c r="B380" s="14" t="s">
        <v>11471</v>
      </c>
      <c r="C380" s="14" t="s">
        <v>2605</v>
      </c>
      <c r="D380" s="14" t="s">
        <v>1187</v>
      </c>
      <c r="F380" s="15">
        <v>500</v>
      </c>
      <c r="G380" s="15">
        <v>344</v>
      </c>
      <c r="H380" s="14" t="s">
        <v>8087</v>
      </c>
      <c r="I380" s="15">
        <v>56000</v>
      </c>
      <c r="J380" s="14" t="s">
        <v>60</v>
      </c>
      <c r="K380" s="36" t="s">
        <v>8443</v>
      </c>
      <c r="L380" s="14" t="s">
        <v>2255</v>
      </c>
      <c r="N380" s="21"/>
      <c r="O380" s="21"/>
      <c r="P380" s="21"/>
      <c r="Q380" s="21"/>
      <c r="R380" s="21"/>
      <c r="S380" s="21"/>
      <c r="T380" s="21"/>
      <c r="U380" s="21"/>
      <c r="V380" s="21"/>
      <c r="W380" s="21"/>
      <c r="X380" s="21"/>
      <c r="Y380" s="21"/>
      <c r="Z380" s="21"/>
      <c r="AA380" s="21"/>
      <c r="AB380" s="21"/>
      <c r="AC380" s="21"/>
      <c r="AD380" s="21"/>
      <c r="AE380" s="21"/>
      <c r="AF380" s="21"/>
    </row>
    <row r="381" spans="1:32" s="14" customFormat="1" ht="47.25">
      <c r="A381" s="14">
        <f t="shared" si="5"/>
        <v>378</v>
      </c>
      <c r="B381" s="14" t="s">
        <v>11472</v>
      </c>
      <c r="C381" s="14" t="s">
        <v>11473</v>
      </c>
      <c r="D381" s="14" t="s">
        <v>1162</v>
      </c>
      <c r="F381" s="15">
        <v>830</v>
      </c>
      <c r="G381" s="15">
        <v>320</v>
      </c>
      <c r="H381" s="14" t="s">
        <v>8087</v>
      </c>
      <c r="I381" s="15">
        <v>0</v>
      </c>
      <c r="J381" s="14" t="s">
        <v>2724</v>
      </c>
      <c r="K381" s="36" t="s">
        <v>8443</v>
      </c>
      <c r="L381" s="14" t="s">
        <v>12534</v>
      </c>
      <c r="M381" s="14" t="s">
        <v>11474</v>
      </c>
      <c r="N381" s="21"/>
      <c r="O381" s="21"/>
      <c r="P381" s="21"/>
      <c r="Q381" s="21"/>
      <c r="R381" s="21"/>
      <c r="S381" s="21"/>
      <c r="T381" s="21"/>
      <c r="U381" s="21"/>
      <c r="V381" s="21"/>
      <c r="W381" s="21"/>
      <c r="X381" s="21"/>
      <c r="Y381" s="21"/>
      <c r="Z381" s="21"/>
      <c r="AA381" s="21"/>
      <c r="AB381" s="21"/>
      <c r="AC381" s="21"/>
      <c r="AD381" s="21"/>
      <c r="AE381" s="21"/>
      <c r="AF381" s="21"/>
    </row>
    <row r="382" spans="1:32" s="14" customFormat="1" ht="63">
      <c r="A382" s="14">
        <f t="shared" si="5"/>
        <v>379</v>
      </c>
      <c r="B382" s="14" t="s">
        <v>5657</v>
      </c>
      <c r="C382" s="14" t="s">
        <v>5658</v>
      </c>
      <c r="D382" s="14" t="s">
        <v>1162</v>
      </c>
      <c r="F382" s="15">
        <v>675</v>
      </c>
      <c r="G382" s="15">
        <v>376</v>
      </c>
      <c r="H382" s="14" t="s">
        <v>8087</v>
      </c>
      <c r="I382" s="15">
        <v>0</v>
      </c>
      <c r="J382" s="14" t="s">
        <v>7909</v>
      </c>
      <c r="K382" s="36" t="s">
        <v>8443</v>
      </c>
      <c r="L382" s="14" t="s">
        <v>5629</v>
      </c>
      <c r="N382" s="21"/>
      <c r="O382" s="21"/>
      <c r="P382" s="21"/>
      <c r="Q382" s="21"/>
      <c r="R382" s="21"/>
      <c r="S382" s="21"/>
      <c r="T382" s="21"/>
      <c r="U382" s="21"/>
      <c r="V382" s="21"/>
      <c r="W382" s="21"/>
      <c r="X382" s="21"/>
      <c r="Y382" s="21"/>
      <c r="Z382" s="21"/>
      <c r="AA382" s="21"/>
      <c r="AB382" s="21"/>
      <c r="AC382" s="21"/>
      <c r="AD382" s="21"/>
      <c r="AE382" s="21"/>
      <c r="AF382" s="21"/>
    </row>
    <row r="383" spans="1:32" s="14" customFormat="1" ht="31.5">
      <c r="A383" s="14">
        <f t="shared" si="5"/>
        <v>380</v>
      </c>
      <c r="B383" s="14" t="s">
        <v>4591</v>
      </c>
      <c r="C383" s="14" t="s">
        <v>4592</v>
      </c>
      <c r="D383" s="14" t="s">
        <v>1187</v>
      </c>
      <c r="E383" s="14" t="s">
        <v>8163</v>
      </c>
      <c r="F383" s="15">
        <v>730</v>
      </c>
      <c r="G383" s="15">
        <v>696</v>
      </c>
      <c r="H383" s="14" t="s">
        <v>8087</v>
      </c>
      <c r="I383" s="15">
        <v>107000</v>
      </c>
      <c r="J383" s="14" t="s">
        <v>60</v>
      </c>
      <c r="K383" s="36" t="s">
        <v>8443</v>
      </c>
      <c r="L383" s="14" t="s">
        <v>2255</v>
      </c>
      <c r="N383" s="21"/>
      <c r="O383" s="21"/>
      <c r="P383" s="21"/>
      <c r="Q383" s="21"/>
      <c r="R383" s="21"/>
      <c r="S383" s="21"/>
      <c r="T383" s="21"/>
      <c r="U383" s="21"/>
      <c r="V383" s="21"/>
      <c r="W383" s="21"/>
      <c r="X383" s="21"/>
      <c r="Y383" s="21"/>
      <c r="Z383" s="21"/>
      <c r="AA383" s="21"/>
      <c r="AB383" s="21"/>
      <c r="AC383" s="21"/>
      <c r="AD383" s="21"/>
      <c r="AE383" s="21"/>
      <c r="AF383" s="21"/>
    </row>
    <row r="384" spans="1:32" s="14" customFormat="1" ht="31.5">
      <c r="A384" s="14">
        <f t="shared" si="5"/>
        <v>381</v>
      </c>
      <c r="B384" s="14" t="s">
        <v>4604</v>
      </c>
      <c r="C384" s="14" t="s">
        <v>4605</v>
      </c>
      <c r="D384" s="14" t="s">
        <v>1421</v>
      </c>
      <c r="F384" s="15">
        <v>300</v>
      </c>
      <c r="G384" s="15">
        <v>184</v>
      </c>
      <c r="H384" s="14" t="s">
        <v>8087</v>
      </c>
      <c r="I384" s="15">
        <v>0</v>
      </c>
      <c r="J384" s="14" t="s">
        <v>1193</v>
      </c>
      <c r="K384" s="36" t="s">
        <v>8443</v>
      </c>
      <c r="L384" s="14" t="s">
        <v>11729</v>
      </c>
      <c r="N384" s="21"/>
      <c r="O384" s="21"/>
      <c r="P384" s="21"/>
      <c r="Q384" s="21"/>
      <c r="R384" s="21"/>
      <c r="S384" s="21"/>
      <c r="T384" s="21"/>
      <c r="U384" s="21"/>
      <c r="V384" s="21"/>
      <c r="W384" s="21"/>
      <c r="X384" s="21"/>
      <c r="Y384" s="21"/>
      <c r="Z384" s="21"/>
      <c r="AA384" s="21"/>
      <c r="AB384" s="21"/>
      <c r="AC384" s="21"/>
      <c r="AD384" s="21"/>
      <c r="AE384" s="21"/>
      <c r="AF384" s="21"/>
    </row>
    <row r="385" spans="1:32" s="14" customFormat="1">
      <c r="A385" s="14">
        <f t="shared" si="5"/>
        <v>382</v>
      </c>
      <c r="B385" s="14" t="s">
        <v>4606</v>
      </c>
      <c r="C385" s="14" t="s">
        <v>5460</v>
      </c>
      <c r="D385" s="14" t="s">
        <v>1187</v>
      </c>
      <c r="F385" s="15">
        <v>500</v>
      </c>
      <c r="G385" s="15">
        <v>588</v>
      </c>
      <c r="H385" s="14" t="s">
        <v>1228</v>
      </c>
      <c r="I385" s="15">
        <v>0</v>
      </c>
      <c r="J385" s="14" t="s">
        <v>7909</v>
      </c>
      <c r="K385" s="36" t="s">
        <v>8443</v>
      </c>
      <c r="L385" s="14" t="s">
        <v>1552</v>
      </c>
      <c r="N385" s="21"/>
      <c r="O385" s="21"/>
      <c r="P385" s="21"/>
      <c r="Q385" s="21"/>
      <c r="R385" s="21"/>
      <c r="S385" s="21"/>
      <c r="T385" s="21"/>
      <c r="U385" s="21"/>
      <c r="V385" s="21"/>
      <c r="W385" s="21"/>
      <c r="X385" s="21"/>
      <c r="Y385" s="21"/>
      <c r="Z385" s="21"/>
      <c r="AA385" s="21"/>
      <c r="AB385" s="21"/>
      <c r="AC385" s="21"/>
      <c r="AD385" s="21"/>
      <c r="AE385" s="21"/>
      <c r="AF385" s="21"/>
    </row>
    <row r="386" spans="1:32" s="14" customFormat="1" ht="31.5">
      <c r="A386" s="14">
        <f t="shared" si="5"/>
        <v>383</v>
      </c>
      <c r="B386" s="14" t="s">
        <v>6795</v>
      </c>
      <c r="C386" s="14" t="s">
        <v>6796</v>
      </c>
      <c r="D386" s="14" t="s">
        <v>1162</v>
      </c>
      <c r="F386" s="15">
        <v>500</v>
      </c>
      <c r="G386" s="15">
        <v>326</v>
      </c>
      <c r="H386" s="14" t="s">
        <v>1228</v>
      </c>
      <c r="I386" s="15">
        <v>0</v>
      </c>
      <c r="J386" s="14" t="s">
        <v>1188</v>
      </c>
      <c r="K386" s="36" t="s">
        <v>8443</v>
      </c>
      <c r="L386" s="14" t="s">
        <v>3437</v>
      </c>
      <c r="N386" s="21"/>
      <c r="O386" s="21"/>
      <c r="P386" s="21"/>
      <c r="Q386" s="21"/>
      <c r="R386" s="21"/>
      <c r="S386" s="21"/>
      <c r="T386" s="21"/>
      <c r="U386" s="21"/>
      <c r="V386" s="21"/>
      <c r="W386" s="21"/>
      <c r="X386" s="21"/>
      <c r="Y386" s="21"/>
      <c r="Z386" s="21"/>
      <c r="AA386" s="21"/>
      <c r="AB386" s="21"/>
      <c r="AC386" s="21"/>
      <c r="AD386" s="21"/>
      <c r="AE386" s="21"/>
      <c r="AF386" s="21"/>
    </row>
    <row r="387" spans="1:32" s="14" customFormat="1">
      <c r="A387" s="14">
        <f t="shared" si="5"/>
        <v>384</v>
      </c>
      <c r="B387" s="14" t="s">
        <v>7249</v>
      </c>
      <c r="C387" s="14" t="s">
        <v>2744</v>
      </c>
      <c r="D387" s="14" t="s">
        <v>1187</v>
      </c>
      <c r="E387" s="14" t="s">
        <v>8163</v>
      </c>
      <c r="F387" s="15">
        <v>1526</v>
      </c>
      <c r="G387" s="15">
        <v>80</v>
      </c>
      <c r="H387" s="14" t="s">
        <v>8076</v>
      </c>
      <c r="I387" s="15">
        <v>12000</v>
      </c>
      <c r="J387" s="14" t="s">
        <v>4935</v>
      </c>
      <c r="K387" s="36" t="s">
        <v>8443</v>
      </c>
      <c r="L387" s="14" t="s">
        <v>5629</v>
      </c>
      <c r="N387" s="21"/>
      <c r="O387" s="21"/>
      <c r="P387" s="21"/>
      <c r="Q387" s="21"/>
      <c r="R387" s="21"/>
      <c r="S387" s="21"/>
      <c r="T387" s="21"/>
      <c r="U387" s="21"/>
      <c r="V387" s="21"/>
      <c r="W387" s="21"/>
      <c r="X387" s="21"/>
      <c r="Y387" s="21"/>
      <c r="Z387" s="21"/>
      <c r="AA387" s="21"/>
      <c r="AB387" s="21"/>
      <c r="AC387" s="21"/>
      <c r="AD387" s="21"/>
      <c r="AE387" s="21"/>
      <c r="AF387" s="21"/>
    </row>
    <row r="388" spans="1:32" s="14" customFormat="1" ht="31.5">
      <c r="A388" s="14">
        <f t="shared" si="5"/>
        <v>385</v>
      </c>
      <c r="B388" s="14" t="s">
        <v>6781</v>
      </c>
      <c r="C388" s="14" t="s">
        <v>6782</v>
      </c>
      <c r="D388" s="14" t="s">
        <v>1421</v>
      </c>
      <c r="E388" s="14" t="s">
        <v>8163</v>
      </c>
      <c r="F388" s="15">
        <v>500</v>
      </c>
      <c r="G388" s="15">
        <v>262</v>
      </c>
      <c r="H388" s="14" t="s">
        <v>8087</v>
      </c>
      <c r="I388" s="15">
        <v>40000</v>
      </c>
      <c r="J388" s="14" t="s">
        <v>70</v>
      </c>
      <c r="K388" s="36" t="s">
        <v>8443</v>
      </c>
      <c r="L388" s="14" t="s">
        <v>6783</v>
      </c>
      <c r="N388" s="21"/>
      <c r="O388" s="21"/>
      <c r="P388" s="21"/>
      <c r="Q388" s="21"/>
      <c r="R388" s="21"/>
      <c r="S388" s="21"/>
      <c r="T388" s="21"/>
      <c r="U388" s="21"/>
      <c r="V388" s="21"/>
      <c r="W388" s="21"/>
      <c r="X388" s="21"/>
      <c r="Y388" s="21"/>
      <c r="Z388" s="21"/>
      <c r="AA388" s="21"/>
      <c r="AB388" s="21"/>
      <c r="AC388" s="21"/>
      <c r="AD388" s="21"/>
      <c r="AE388" s="21"/>
      <c r="AF388" s="21"/>
    </row>
    <row r="389" spans="1:32" s="14" customFormat="1" ht="31.5">
      <c r="A389" s="14">
        <f t="shared" si="5"/>
        <v>386</v>
      </c>
      <c r="B389" s="14" t="s">
        <v>5275</v>
      </c>
      <c r="C389" s="14" t="s">
        <v>2744</v>
      </c>
      <c r="D389" s="14" t="s">
        <v>1187</v>
      </c>
      <c r="E389" s="14" t="s">
        <v>8163</v>
      </c>
      <c r="F389" s="15">
        <v>900</v>
      </c>
      <c r="G389" s="15">
        <v>84</v>
      </c>
      <c r="H389" s="14" t="s">
        <v>8076</v>
      </c>
      <c r="I389" s="15">
        <v>15000</v>
      </c>
      <c r="J389" s="14" t="s">
        <v>4935</v>
      </c>
      <c r="K389" s="36" t="s">
        <v>11475</v>
      </c>
      <c r="L389" s="14" t="s">
        <v>2255</v>
      </c>
      <c r="N389" s="21"/>
      <c r="O389" s="21"/>
      <c r="P389" s="21"/>
      <c r="Q389" s="21"/>
      <c r="R389" s="21"/>
      <c r="S389" s="21"/>
      <c r="T389" s="21"/>
      <c r="U389" s="21"/>
      <c r="V389" s="21"/>
      <c r="W389" s="21"/>
      <c r="X389" s="21"/>
      <c r="Y389" s="21"/>
      <c r="Z389" s="21"/>
      <c r="AA389" s="21"/>
      <c r="AB389" s="21"/>
      <c r="AC389" s="21"/>
      <c r="AD389" s="21"/>
      <c r="AE389" s="21"/>
      <c r="AF389" s="21"/>
    </row>
    <row r="390" spans="1:32" s="14" customFormat="1" ht="31.5">
      <c r="A390" s="14">
        <f t="shared" ref="A390:A453" si="6">A389+1</f>
        <v>387</v>
      </c>
      <c r="B390" s="14" t="s">
        <v>11476</v>
      </c>
      <c r="C390" s="14" t="s">
        <v>11477</v>
      </c>
      <c r="D390" s="14" t="s">
        <v>1187</v>
      </c>
      <c r="F390" s="15">
        <v>600</v>
      </c>
      <c r="G390" s="15">
        <v>384</v>
      </c>
      <c r="H390" s="14" t="s">
        <v>8076</v>
      </c>
      <c r="I390" s="15">
        <v>51000</v>
      </c>
      <c r="J390" s="14" t="s">
        <v>4935</v>
      </c>
      <c r="K390" s="36" t="s">
        <v>11475</v>
      </c>
      <c r="L390" s="14" t="s">
        <v>2255</v>
      </c>
      <c r="N390" s="21"/>
      <c r="O390" s="21"/>
      <c r="P390" s="21"/>
      <c r="Q390" s="21"/>
      <c r="R390" s="21"/>
      <c r="S390" s="21"/>
      <c r="T390" s="21"/>
      <c r="U390" s="21"/>
      <c r="V390" s="21"/>
      <c r="W390" s="21"/>
      <c r="X390" s="21"/>
      <c r="Y390" s="21"/>
      <c r="Z390" s="21"/>
      <c r="AA390" s="21"/>
      <c r="AB390" s="21"/>
      <c r="AC390" s="21"/>
      <c r="AD390" s="21"/>
      <c r="AE390" s="21"/>
      <c r="AF390" s="21"/>
    </row>
    <row r="391" spans="1:32" s="14" customFormat="1" ht="31.5">
      <c r="A391" s="14">
        <f t="shared" si="6"/>
        <v>388</v>
      </c>
      <c r="B391" s="14" t="s">
        <v>5652</v>
      </c>
      <c r="C391" s="14" t="s">
        <v>5653</v>
      </c>
      <c r="D391" s="14" t="s">
        <v>1187</v>
      </c>
      <c r="F391" s="15">
        <v>900</v>
      </c>
      <c r="G391" s="15">
        <v>220</v>
      </c>
      <c r="H391" s="14" t="s">
        <v>8087</v>
      </c>
      <c r="I391" s="15">
        <v>39000</v>
      </c>
      <c r="J391" s="14" t="s">
        <v>4935</v>
      </c>
      <c r="K391" s="36" t="s">
        <v>11475</v>
      </c>
      <c r="L391" s="14" t="s">
        <v>2255</v>
      </c>
      <c r="N391" s="21"/>
      <c r="O391" s="21"/>
      <c r="P391" s="21"/>
      <c r="Q391" s="21"/>
      <c r="R391" s="21"/>
      <c r="S391" s="21"/>
      <c r="T391" s="21"/>
      <c r="U391" s="21"/>
      <c r="V391" s="21"/>
      <c r="W391" s="21"/>
      <c r="X391" s="21"/>
      <c r="Y391" s="21"/>
      <c r="Z391" s="21"/>
      <c r="AA391" s="21"/>
      <c r="AB391" s="21"/>
      <c r="AC391" s="21"/>
      <c r="AD391" s="21"/>
      <c r="AE391" s="21"/>
      <c r="AF391" s="21"/>
    </row>
    <row r="392" spans="1:32" s="14" customFormat="1" ht="51" customHeight="1">
      <c r="A392" s="14">
        <f t="shared" si="6"/>
        <v>389</v>
      </c>
      <c r="B392" s="14" t="s">
        <v>5656</v>
      </c>
      <c r="C392" s="14" t="s">
        <v>2744</v>
      </c>
      <c r="D392" s="14" t="s">
        <v>1187</v>
      </c>
      <c r="F392" s="15">
        <v>550</v>
      </c>
      <c r="G392" s="15">
        <v>284</v>
      </c>
      <c r="H392" s="14" t="s">
        <v>8087</v>
      </c>
      <c r="I392" s="15">
        <v>45000</v>
      </c>
      <c r="J392" s="14" t="s">
        <v>4935</v>
      </c>
      <c r="K392" s="36" t="s">
        <v>11475</v>
      </c>
      <c r="L392" s="14" t="s">
        <v>2255</v>
      </c>
      <c r="N392" s="21"/>
      <c r="O392" s="21"/>
      <c r="P392" s="21"/>
      <c r="Q392" s="21"/>
      <c r="R392" s="21"/>
      <c r="S392" s="21"/>
      <c r="T392" s="21"/>
      <c r="U392" s="21"/>
      <c r="V392" s="21"/>
      <c r="W392" s="21"/>
      <c r="X392" s="21"/>
      <c r="Y392" s="21"/>
      <c r="Z392" s="21"/>
      <c r="AA392" s="21"/>
      <c r="AB392" s="21"/>
      <c r="AC392" s="21"/>
      <c r="AD392" s="21"/>
      <c r="AE392" s="21"/>
      <c r="AF392" s="21"/>
    </row>
    <row r="393" spans="1:32" s="14" customFormat="1" ht="96" customHeight="1">
      <c r="A393" s="14">
        <f t="shared" si="6"/>
        <v>390</v>
      </c>
      <c r="B393" s="14" t="s">
        <v>5659</v>
      </c>
      <c r="C393" s="14" t="s">
        <v>5660</v>
      </c>
      <c r="D393" s="14" t="s">
        <v>1421</v>
      </c>
      <c r="F393" s="15">
        <v>300</v>
      </c>
      <c r="G393" s="15">
        <v>216</v>
      </c>
      <c r="H393" s="14" t="s">
        <v>8087</v>
      </c>
      <c r="I393" s="15">
        <v>0</v>
      </c>
      <c r="J393" s="14" t="s">
        <v>1193</v>
      </c>
      <c r="K393" s="36" t="s">
        <v>11475</v>
      </c>
      <c r="L393" s="14" t="s">
        <v>11729</v>
      </c>
      <c r="N393" s="21"/>
      <c r="O393" s="21"/>
      <c r="P393" s="21"/>
      <c r="Q393" s="21"/>
      <c r="R393" s="21"/>
      <c r="S393" s="21"/>
      <c r="T393" s="21"/>
      <c r="U393" s="21"/>
      <c r="V393" s="21"/>
      <c r="W393" s="21"/>
      <c r="X393" s="21"/>
      <c r="Y393" s="21"/>
      <c r="Z393" s="21"/>
      <c r="AA393" s="21"/>
      <c r="AB393" s="21"/>
      <c r="AC393" s="21"/>
      <c r="AD393" s="21"/>
      <c r="AE393" s="21"/>
      <c r="AF393" s="21"/>
    </row>
    <row r="394" spans="1:32" s="14" customFormat="1" ht="31.5">
      <c r="A394" s="14">
        <f t="shared" si="6"/>
        <v>391</v>
      </c>
      <c r="B394" s="14" t="s">
        <v>4603</v>
      </c>
      <c r="C394" s="14" t="s">
        <v>1658</v>
      </c>
      <c r="D394" s="14" t="s">
        <v>1187</v>
      </c>
      <c r="F394" s="15">
        <v>450</v>
      </c>
      <c r="G394" s="15">
        <v>432</v>
      </c>
      <c r="H394" s="14" t="s">
        <v>8087</v>
      </c>
      <c r="I394" s="15">
        <v>69000</v>
      </c>
      <c r="J394" s="14" t="s">
        <v>1188</v>
      </c>
      <c r="K394" s="36" t="s">
        <v>11475</v>
      </c>
      <c r="L394" s="14" t="s">
        <v>2145</v>
      </c>
      <c r="N394" s="21"/>
      <c r="O394" s="21"/>
      <c r="P394" s="21"/>
      <c r="Q394" s="21"/>
      <c r="R394" s="21"/>
      <c r="S394" s="21"/>
      <c r="T394" s="21"/>
      <c r="U394" s="21"/>
      <c r="V394" s="21"/>
      <c r="W394" s="21"/>
      <c r="X394" s="21"/>
      <c r="Y394" s="21"/>
      <c r="Z394" s="21"/>
      <c r="AA394" s="21"/>
      <c r="AB394" s="21"/>
      <c r="AC394" s="21"/>
      <c r="AD394" s="21"/>
      <c r="AE394" s="21"/>
      <c r="AF394" s="21"/>
    </row>
    <row r="395" spans="1:32" s="14" customFormat="1" ht="31.5">
      <c r="A395" s="14">
        <f t="shared" si="6"/>
        <v>392</v>
      </c>
      <c r="B395" s="14" t="s">
        <v>4607</v>
      </c>
      <c r="C395" s="14" t="s">
        <v>6794</v>
      </c>
      <c r="D395" s="14" t="s">
        <v>1162</v>
      </c>
      <c r="F395" s="15">
        <v>200</v>
      </c>
      <c r="G395" s="15">
        <v>312</v>
      </c>
      <c r="H395" s="14" t="s">
        <v>2161</v>
      </c>
      <c r="I395" s="15">
        <v>0</v>
      </c>
      <c r="J395" s="14" t="s">
        <v>7909</v>
      </c>
      <c r="K395" s="36" t="s">
        <v>11475</v>
      </c>
      <c r="L395" s="14" t="s">
        <v>7889</v>
      </c>
      <c r="N395" s="21"/>
      <c r="O395" s="21"/>
      <c r="P395" s="21"/>
      <c r="Q395" s="21"/>
      <c r="R395" s="21"/>
      <c r="S395" s="21"/>
      <c r="T395" s="21"/>
      <c r="U395" s="21"/>
      <c r="V395" s="21"/>
      <c r="W395" s="21"/>
      <c r="X395" s="21"/>
      <c r="Y395" s="21"/>
      <c r="Z395" s="21"/>
      <c r="AA395" s="21"/>
      <c r="AB395" s="21"/>
      <c r="AC395" s="21"/>
      <c r="AD395" s="21"/>
      <c r="AE395" s="21"/>
      <c r="AF395" s="21"/>
    </row>
    <row r="396" spans="1:32" s="14" customFormat="1" ht="31.5">
      <c r="A396" s="14">
        <f t="shared" si="6"/>
        <v>393</v>
      </c>
      <c r="B396" s="14" t="s">
        <v>7867</v>
      </c>
      <c r="C396" s="14" t="s">
        <v>7868</v>
      </c>
      <c r="D396" s="14" t="s">
        <v>9193</v>
      </c>
      <c r="F396" s="15">
        <v>1250</v>
      </c>
      <c r="G396" s="15">
        <v>496</v>
      </c>
      <c r="H396" s="14" t="s">
        <v>2161</v>
      </c>
      <c r="I396" s="15">
        <v>0</v>
      </c>
      <c r="J396" s="14" t="s">
        <v>1188</v>
      </c>
      <c r="K396" s="36" t="s">
        <v>11475</v>
      </c>
      <c r="L396" s="14" t="s">
        <v>2145</v>
      </c>
      <c r="N396" s="21"/>
      <c r="O396" s="21"/>
      <c r="P396" s="21"/>
      <c r="Q396" s="21"/>
      <c r="R396" s="21"/>
      <c r="S396" s="21"/>
      <c r="T396" s="21"/>
      <c r="U396" s="21"/>
      <c r="V396" s="21"/>
      <c r="W396" s="21"/>
      <c r="X396" s="21"/>
      <c r="Y396" s="21"/>
      <c r="Z396" s="21"/>
      <c r="AA396" s="21"/>
      <c r="AB396" s="21"/>
      <c r="AC396" s="21"/>
      <c r="AD396" s="21"/>
      <c r="AE396" s="21"/>
      <c r="AF396" s="21"/>
    </row>
    <row r="397" spans="1:32" s="14" customFormat="1" ht="31.5">
      <c r="A397" s="14">
        <f t="shared" si="6"/>
        <v>394</v>
      </c>
      <c r="B397" s="14" t="s">
        <v>7869</v>
      </c>
      <c r="C397" s="14" t="s">
        <v>7870</v>
      </c>
      <c r="D397" s="14" t="s">
        <v>1187</v>
      </c>
      <c r="F397" s="15">
        <v>1650</v>
      </c>
      <c r="G397" s="15">
        <v>464</v>
      </c>
      <c r="H397" s="14" t="s">
        <v>2161</v>
      </c>
      <c r="I397" s="15">
        <v>109000</v>
      </c>
      <c r="J397" s="14" t="s">
        <v>4935</v>
      </c>
      <c r="K397" s="36" t="s">
        <v>11475</v>
      </c>
      <c r="L397" s="14" t="s">
        <v>2255</v>
      </c>
      <c r="N397" s="21"/>
      <c r="O397" s="21"/>
      <c r="P397" s="21"/>
      <c r="Q397" s="21"/>
      <c r="R397" s="21"/>
      <c r="S397" s="21"/>
      <c r="T397" s="21"/>
      <c r="U397" s="21"/>
      <c r="V397" s="21"/>
      <c r="W397" s="21"/>
      <c r="X397" s="21"/>
      <c r="Y397" s="21"/>
      <c r="Z397" s="21"/>
      <c r="AA397" s="21"/>
      <c r="AB397" s="21"/>
      <c r="AC397" s="21"/>
      <c r="AD397" s="21"/>
      <c r="AE397" s="21"/>
      <c r="AF397" s="21"/>
    </row>
    <row r="398" spans="1:32" s="14" customFormat="1" ht="63">
      <c r="A398" s="14">
        <f t="shared" si="6"/>
        <v>395</v>
      </c>
      <c r="B398" s="14" t="s">
        <v>7871</v>
      </c>
      <c r="C398" s="14" t="s">
        <v>7872</v>
      </c>
      <c r="D398" s="14" t="s">
        <v>1162</v>
      </c>
      <c r="F398" s="15">
        <v>700</v>
      </c>
      <c r="G398" s="15">
        <v>776</v>
      </c>
      <c r="H398" s="14" t="s">
        <v>2161</v>
      </c>
      <c r="I398" s="15">
        <v>0</v>
      </c>
      <c r="J398" s="14" t="s">
        <v>1188</v>
      </c>
      <c r="K398" s="36" t="s">
        <v>11475</v>
      </c>
      <c r="L398" s="14" t="s">
        <v>2145</v>
      </c>
      <c r="M398" s="14" t="s">
        <v>7873</v>
      </c>
      <c r="N398" s="21"/>
      <c r="O398" s="21"/>
      <c r="P398" s="21"/>
      <c r="Q398" s="21"/>
      <c r="R398" s="21"/>
      <c r="S398" s="21"/>
      <c r="T398" s="21"/>
      <c r="U398" s="21"/>
      <c r="V398" s="21"/>
      <c r="W398" s="21"/>
      <c r="X398" s="21"/>
      <c r="Y398" s="21"/>
      <c r="Z398" s="21"/>
      <c r="AA398" s="21"/>
      <c r="AB398" s="21"/>
      <c r="AC398" s="21"/>
      <c r="AD398" s="21"/>
      <c r="AE398" s="21"/>
      <c r="AF398" s="21"/>
    </row>
    <row r="399" spans="1:32" s="14" customFormat="1">
      <c r="A399" s="14">
        <f t="shared" si="6"/>
        <v>396</v>
      </c>
      <c r="B399" s="14" t="s">
        <v>12586</v>
      </c>
      <c r="C399" s="14" t="s">
        <v>2744</v>
      </c>
      <c r="D399" s="14" t="s">
        <v>1187</v>
      </c>
      <c r="E399" s="14" t="s">
        <v>8163</v>
      </c>
      <c r="F399" s="15">
        <v>1525</v>
      </c>
      <c r="G399" s="15">
        <v>92</v>
      </c>
      <c r="H399" s="14" t="s">
        <v>8076</v>
      </c>
      <c r="I399" s="15">
        <v>15000</v>
      </c>
      <c r="J399" s="14" t="s">
        <v>4935</v>
      </c>
      <c r="K399" s="36" t="s">
        <v>11475</v>
      </c>
      <c r="L399" s="14" t="s">
        <v>2841</v>
      </c>
      <c r="N399" s="21"/>
      <c r="O399" s="21"/>
      <c r="P399" s="21"/>
      <c r="Q399" s="21"/>
      <c r="R399" s="21"/>
      <c r="S399" s="21"/>
      <c r="T399" s="21"/>
      <c r="U399" s="21"/>
      <c r="V399" s="21"/>
      <c r="W399" s="21"/>
      <c r="X399" s="21"/>
      <c r="Y399" s="21"/>
      <c r="Z399" s="21"/>
      <c r="AA399" s="21"/>
      <c r="AB399" s="21"/>
      <c r="AC399" s="21"/>
      <c r="AD399" s="21"/>
      <c r="AE399" s="21"/>
      <c r="AF399" s="21"/>
    </row>
    <row r="400" spans="1:32" s="14" customFormat="1" ht="31.5">
      <c r="A400" s="14">
        <f t="shared" si="6"/>
        <v>397</v>
      </c>
      <c r="B400" s="14" t="s">
        <v>10457</v>
      </c>
      <c r="C400" s="14" t="s">
        <v>2744</v>
      </c>
      <c r="D400" s="14" t="s">
        <v>1187</v>
      </c>
      <c r="E400" s="14" t="s">
        <v>8163</v>
      </c>
      <c r="F400" s="15">
        <v>1526</v>
      </c>
      <c r="G400" s="15">
        <v>164</v>
      </c>
      <c r="H400" s="14" t="s">
        <v>8076</v>
      </c>
      <c r="I400" s="15">
        <v>24000</v>
      </c>
      <c r="J400" s="14" t="s">
        <v>4935</v>
      </c>
      <c r="K400" s="36" t="s">
        <v>11475</v>
      </c>
      <c r="L400" s="14" t="s">
        <v>5629</v>
      </c>
      <c r="N400" s="21"/>
      <c r="O400" s="21"/>
      <c r="P400" s="21"/>
      <c r="Q400" s="21"/>
      <c r="R400" s="21"/>
      <c r="S400" s="21"/>
      <c r="T400" s="21"/>
      <c r="U400" s="21"/>
      <c r="V400" s="21"/>
      <c r="W400" s="21"/>
      <c r="X400" s="21"/>
      <c r="Y400" s="21"/>
      <c r="Z400" s="21"/>
      <c r="AA400" s="21"/>
      <c r="AB400" s="21"/>
      <c r="AC400" s="21"/>
      <c r="AD400" s="21"/>
      <c r="AE400" s="21"/>
      <c r="AF400" s="21"/>
    </row>
    <row r="401" spans="1:32" s="14" customFormat="1" ht="31.5">
      <c r="A401" s="14">
        <f t="shared" si="6"/>
        <v>398</v>
      </c>
      <c r="B401" s="14" t="s">
        <v>7874</v>
      </c>
      <c r="C401" s="14" t="s">
        <v>1124</v>
      </c>
      <c r="D401" s="14" t="s">
        <v>1187</v>
      </c>
      <c r="F401" s="15">
        <v>500</v>
      </c>
      <c r="G401" s="15">
        <v>96</v>
      </c>
      <c r="H401" s="14" t="s">
        <v>8076</v>
      </c>
      <c r="I401" s="15">
        <v>17000</v>
      </c>
      <c r="J401" s="14" t="s">
        <v>4935</v>
      </c>
      <c r="K401" s="36" t="s">
        <v>11475</v>
      </c>
      <c r="L401" s="14" t="s">
        <v>2255</v>
      </c>
      <c r="N401" s="21"/>
      <c r="O401" s="21"/>
      <c r="P401" s="21"/>
      <c r="Q401" s="21"/>
      <c r="R401" s="21"/>
      <c r="S401" s="21"/>
      <c r="T401" s="21"/>
      <c r="U401" s="21"/>
      <c r="V401" s="21"/>
      <c r="W401" s="21"/>
      <c r="X401" s="21"/>
      <c r="Y401" s="21"/>
      <c r="Z401" s="21"/>
      <c r="AA401" s="21"/>
      <c r="AB401" s="21"/>
      <c r="AC401" s="21"/>
      <c r="AD401" s="21"/>
      <c r="AE401" s="21"/>
      <c r="AF401" s="21"/>
    </row>
    <row r="402" spans="1:32" s="14" customFormat="1" ht="31.5">
      <c r="A402" s="14">
        <f t="shared" si="6"/>
        <v>399</v>
      </c>
      <c r="B402" s="14" t="s">
        <v>7875</v>
      </c>
      <c r="C402" s="14" t="s">
        <v>7876</v>
      </c>
      <c r="D402" s="14" t="s">
        <v>1162</v>
      </c>
      <c r="F402" s="15">
        <v>250</v>
      </c>
      <c r="G402" s="15">
        <v>456</v>
      </c>
      <c r="H402" s="14" t="s">
        <v>8087</v>
      </c>
      <c r="I402" s="15">
        <v>0</v>
      </c>
      <c r="J402" s="14" t="s">
        <v>1193</v>
      </c>
      <c r="K402" s="36" t="s">
        <v>11475</v>
      </c>
      <c r="L402" s="14" t="s">
        <v>11729</v>
      </c>
      <c r="N402" s="21"/>
      <c r="O402" s="21"/>
      <c r="P402" s="21"/>
      <c r="Q402" s="21"/>
      <c r="R402" s="21"/>
      <c r="S402" s="21"/>
      <c r="T402" s="21"/>
      <c r="U402" s="21"/>
      <c r="V402" s="21"/>
      <c r="W402" s="21"/>
      <c r="X402" s="21"/>
      <c r="Y402" s="21"/>
      <c r="Z402" s="21"/>
      <c r="AA402" s="21"/>
      <c r="AB402" s="21"/>
      <c r="AC402" s="21"/>
      <c r="AD402" s="21"/>
      <c r="AE402" s="21"/>
      <c r="AF402" s="21"/>
    </row>
    <row r="403" spans="1:32" s="14" customFormat="1" ht="31.5">
      <c r="A403" s="14">
        <f t="shared" si="6"/>
        <v>400</v>
      </c>
      <c r="B403" s="14" t="s">
        <v>7877</v>
      </c>
      <c r="C403" s="14" t="s">
        <v>2744</v>
      </c>
      <c r="D403" s="14" t="s">
        <v>1187</v>
      </c>
      <c r="F403" s="15">
        <v>550</v>
      </c>
      <c r="G403" s="15">
        <v>116</v>
      </c>
      <c r="H403" s="14" t="s">
        <v>8076</v>
      </c>
      <c r="I403" s="15">
        <v>20000</v>
      </c>
      <c r="J403" s="14" t="s">
        <v>4935</v>
      </c>
      <c r="K403" s="36" t="s">
        <v>11475</v>
      </c>
      <c r="L403" s="14" t="s">
        <v>2255</v>
      </c>
      <c r="N403" s="21"/>
      <c r="O403" s="21"/>
      <c r="P403" s="21"/>
      <c r="Q403" s="21"/>
      <c r="R403" s="21"/>
      <c r="S403" s="21"/>
      <c r="T403" s="21"/>
      <c r="U403" s="21"/>
      <c r="V403" s="21"/>
      <c r="W403" s="21"/>
      <c r="X403" s="21"/>
      <c r="Y403" s="21"/>
      <c r="Z403" s="21"/>
      <c r="AA403" s="21"/>
      <c r="AB403" s="21"/>
      <c r="AC403" s="21"/>
      <c r="AD403" s="21"/>
      <c r="AE403" s="21"/>
      <c r="AF403" s="21"/>
    </row>
    <row r="404" spans="1:32" s="14" customFormat="1">
      <c r="A404" s="14">
        <f t="shared" si="6"/>
        <v>401</v>
      </c>
      <c r="B404" s="14" t="s">
        <v>7878</v>
      </c>
      <c r="C404" s="14" t="s">
        <v>2744</v>
      </c>
      <c r="D404" s="14" t="s">
        <v>1187</v>
      </c>
      <c r="F404" s="15">
        <v>600</v>
      </c>
      <c r="G404" s="15">
        <v>108</v>
      </c>
      <c r="H404" s="14" t="s">
        <v>8076</v>
      </c>
      <c r="I404" s="15">
        <v>18000</v>
      </c>
      <c r="J404" s="14" t="s">
        <v>4935</v>
      </c>
      <c r="K404" s="36" t="s">
        <v>11475</v>
      </c>
      <c r="L404" s="14" t="s">
        <v>2255</v>
      </c>
      <c r="N404" s="21"/>
      <c r="O404" s="21"/>
      <c r="P404" s="21"/>
      <c r="Q404" s="21"/>
      <c r="R404" s="21"/>
      <c r="S404" s="21"/>
      <c r="T404" s="21"/>
      <c r="U404" s="21"/>
      <c r="V404" s="21"/>
      <c r="W404" s="21"/>
      <c r="X404" s="21"/>
      <c r="Y404" s="21"/>
      <c r="Z404" s="21"/>
      <c r="AA404" s="21"/>
      <c r="AB404" s="21"/>
      <c r="AC404" s="21"/>
      <c r="AD404" s="21"/>
      <c r="AE404" s="21"/>
      <c r="AF404" s="21"/>
    </row>
    <row r="405" spans="1:32" s="14" customFormat="1" ht="31.5">
      <c r="A405" s="14">
        <f t="shared" si="6"/>
        <v>402</v>
      </c>
      <c r="B405" s="14" t="s">
        <v>6801</v>
      </c>
      <c r="C405" s="14" t="s">
        <v>7449</v>
      </c>
      <c r="D405" s="14" t="s">
        <v>1162</v>
      </c>
      <c r="F405" s="15">
        <v>500</v>
      </c>
      <c r="G405" s="15">
        <v>252</v>
      </c>
      <c r="H405" s="14" t="s">
        <v>5624</v>
      </c>
      <c r="I405" s="15">
        <v>0</v>
      </c>
      <c r="J405" s="14" t="s">
        <v>70</v>
      </c>
      <c r="K405" s="36" t="s">
        <v>11475</v>
      </c>
      <c r="L405" s="14" t="s">
        <v>2255</v>
      </c>
      <c r="N405" s="21"/>
      <c r="O405" s="21"/>
      <c r="P405" s="21"/>
      <c r="Q405" s="21"/>
      <c r="R405" s="21"/>
      <c r="S405" s="21"/>
      <c r="T405" s="21"/>
      <c r="U405" s="21"/>
      <c r="V405" s="21"/>
      <c r="W405" s="21"/>
      <c r="X405" s="21"/>
      <c r="Y405" s="21"/>
      <c r="Z405" s="21"/>
      <c r="AA405" s="21"/>
      <c r="AB405" s="21"/>
      <c r="AC405" s="21"/>
      <c r="AD405" s="21"/>
      <c r="AE405" s="21"/>
      <c r="AF405" s="21"/>
    </row>
    <row r="406" spans="1:32" s="14" customFormat="1">
      <c r="A406" s="14">
        <f t="shared" si="6"/>
        <v>403</v>
      </c>
      <c r="B406" s="14" t="s">
        <v>6802</v>
      </c>
      <c r="C406" s="14" t="s">
        <v>2744</v>
      </c>
      <c r="D406" s="14" t="s">
        <v>1187</v>
      </c>
      <c r="F406" s="15">
        <v>600</v>
      </c>
      <c r="G406" s="15">
        <v>280</v>
      </c>
      <c r="H406" s="14" t="s">
        <v>8076</v>
      </c>
      <c r="I406" s="15">
        <v>37000</v>
      </c>
      <c r="J406" s="14" t="s">
        <v>4935</v>
      </c>
      <c r="K406" s="36" t="s">
        <v>11475</v>
      </c>
      <c r="L406" s="14" t="s">
        <v>2255</v>
      </c>
      <c r="N406" s="21"/>
      <c r="O406" s="21"/>
      <c r="P406" s="21"/>
      <c r="Q406" s="21"/>
      <c r="R406" s="21"/>
      <c r="S406" s="21"/>
      <c r="T406" s="21"/>
      <c r="U406" s="21"/>
      <c r="V406" s="21"/>
      <c r="W406" s="21"/>
      <c r="X406" s="21"/>
      <c r="Y406" s="21"/>
      <c r="Z406" s="21"/>
      <c r="AA406" s="21"/>
      <c r="AB406" s="21"/>
      <c r="AC406" s="21"/>
      <c r="AD406" s="21"/>
      <c r="AE406" s="21"/>
      <c r="AF406" s="21"/>
    </row>
    <row r="407" spans="1:32" s="14" customFormat="1" ht="47.25">
      <c r="A407" s="14">
        <f t="shared" si="6"/>
        <v>404</v>
      </c>
      <c r="B407" s="14" t="s">
        <v>7879</v>
      </c>
      <c r="C407" s="14" t="s">
        <v>2744</v>
      </c>
      <c r="D407" s="14" t="s">
        <v>1187</v>
      </c>
      <c r="F407" s="15">
        <v>900</v>
      </c>
      <c r="G407" s="15">
        <v>344</v>
      </c>
      <c r="H407" s="14" t="s">
        <v>8087</v>
      </c>
      <c r="I407" s="15">
        <v>56000</v>
      </c>
      <c r="J407" s="14" t="s">
        <v>4935</v>
      </c>
      <c r="K407" s="36" t="s">
        <v>11475</v>
      </c>
      <c r="L407" s="14" t="s">
        <v>2255</v>
      </c>
      <c r="N407" s="21"/>
      <c r="O407" s="21"/>
      <c r="P407" s="21"/>
      <c r="Q407" s="21"/>
      <c r="R407" s="21"/>
      <c r="S407" s="21"/>
      <c r="T407" s="21"/>
      <c r="U407" s="21"/>
      <c r="V407" s="21"/>
      <c r="W407" s="21"/>
      <c r="X407" s="21"/>
      <c r="Y407" s="21"/>
      <c r="Z407" s="21"/>
      <c r="AA407" s="21"/>
      <c r="AB407" s="21"/>
      <c r="AC407" s="21"/>
      <c r="AD407" s="21"/>
      <c r="AE407" s="21"/>
      <c r="AF407" s="21"/>
    </row>
    <row r="408" spans="1:32" s="14" customFormat="1" ht="31.5">
      <c r="A408" s="14">
        <f t="shared" si="6"/>
        <v>405</v>
      </c>
      <c r="B408" s="14" t="s">
        <v>8968</v>
      </c>
      <c r="C408" s="14" t="s">
        <v>8969</v>
      </c>
      <c r="D408" s="14" t="s">
        <v>1421</v>
      </c>
      <c r="F408" s="15">
        <v>500</v>
      </c>
      <c r="G408" s="15">
        <v>256</v>
      </c>
      <c r="H408" s="14" t="s">
        <v>8087</v>
      </c>
      <c r="I408" s="15">
        <v>70000</v>
      </c>
      <c r="J408" s="14" t="s">
        <v>4935</v>
      </c>
      <c r="K408" s="36" t="s">
        <v>11475</v>
      </c>
      <c r="L408" s="14" t="s">
        <v>2255</v>
      </c>
      <c r="N408" s="21"/>
      <c r="O408" s="21"/>
      <c r="P408" s="21"/>
      <c r="Q408" s="21"/>
      <c r="R408" s="21"/>
      <c r="S408" s="21"/>
      <c r="T408" s="21"/>
      <c r="U408" s="21"/>
      <c r="V408" s="21"/>
      <c r="W408" s="21"/>
      <c r="X408" s="21"/>
      <c r="Y408" s="21"/>
      <c r="Z408" s="21"/>
      <c r="AA408" s="21"/>
      <c r="AB408" s="21"/>
      <c r="AC408" s="21"/>
      <c r="AD408" s="21"/>
      <c r="AE408" s="21"/>
      <c r="AF408" s="21"/>
    </row>
    <row r="409" spans="1:32" s="14" customFormat="1" ht="31.5">
      <c r="A409" s="14">
        <f t="shared" si="6"/>
        <v>406</v>
      </c>
      <c r="B409" s="14" t="s">
        <v>8970</v>
      </c>
      <c r="C409" s="14" t="s">
        <v>8971</v>
      </c>
      <c r="D409" s="14" t="s">
        <v>1421</v>
      </c>
      <c r="F409" s="15">
        <v>500</v>
      </c>
      <c r="G409" s="15">
        <v>260</v>
      </c>
      <c r="H409" s="14" t="s">
        <v>8087</v>
      </c>
      <c r="I409" s="15">
        <v>60000</v>
      </c>
      <c r="J409" s="14" t="s">
        <v>60</v>
      </c>
      <c r="K409" s="36" t="s">
        <v>11475</v>
      </c>
      <c r="L409" s="14" t="s">
        <v>6101</v>
      </c>
      <c r="N409" s="21"/>
      <c r="O409" s="21"/>
      <c r="P409" s="21"/>
      <c r="Q409" s="21"/>
      <c r="R409" s="21"/>
      <c r="S409" s="21"/>
      <c r="T409" s="21"/>
      <c r="U409" s="21"/>
      <c r="V409" s="21"/>
      <c r="W409" s="21"/>
      <c r="X409" s="21"/>
      <c r="Y409" s="21"/>
      <c r="Z409" s="21"/>
      <c r="AA409" s="21"/>
      <c r="AB409" s="21"/>
      <c r="AC409" s="21"/>
      <c r="AD409" s="21"/>
      <c r="AE409" s="21"/>
      <c r="AF409" s="21"/>
    </row>
    <row r="410" spans="1:32" s="14" customFormat="1" ht="94.5">
      <c r="A410" s="14">
        <f t="shared" si="6"/>
        <v>407</v>
      </c>
      <c r="B410" s="14" t="s">
        <v>8972</v>
      </c>
      <c r="C410" s="14" t="s">
        <v>8973</v>
      </c>
      <c r="D410" s="14" t="s">
        <v>1421</v>
      </c>
      <c r="E410" s="14" t="s">
        <v>8163</v>
      </c>
      <c r="F410" s="15">
        <v>800</v>
      </c>
      <c r="G410" s="15">
        <v>304</v>
      </c>
      <c r="H410" s="14" t="s">
        <v>8087</v>
      </c>
      <c r="I410" s="15">
        <v>51000</v>
      </c>
      <c r="J410" s="14" t="s">
        <v>7909</v>
      </c>
      <c r="K410" s="36" t="s">
        <v>11475</v>
      </c>
      <c r="L410" s="14" t="s">
        <v>8974</v>
      </c>
      <c r="N410" s="21"/>
      <c r="O410" s="21"/>
      <c r="P410" s="21"/>
      <c r="Q410" s="21"/>
      <c r="R410" s="21"/>
      <c r="S410" s="21"/>
      <c r="T410" s="21"/>
      <c r="U410" s="21"/>
      <c r="V410" s="21"/>
      <c r="W410" s="21"/>
      <c r="X410" s="21"/>
      <c r="Y410" s="21"/>
      <c r="Z410" s="21"/>
      <c r="AA410" s="21"/>
      <c r="AB410" s="21"/>
      <c r="AC410" s="21"/>
      <c r="AD410" s="21"/>
      <c r="AE410" s="21"/>
      <c r="AF410" s="21"/>
    </row>
    <row r="411" spans="1:32" s="14" customFormat="1" ht="31.5">
      <c r="A411" s="14">
        <f t="shared" si="6"/>
        <v>408</v>
      </c>
      <c r="B411" s="14" t="s">
        <v>8975</v>
      </c>
      <c r="C411" s="14" t="s">
        <v>7876</v>
      </c>
      <c r="D411" s="14" t="s">
        <v>1162</v>
      </c>
      <c r="F411" s="15">
        <v>250</v>
      </c>
      <c r="G411" s="15">
        <v>408</v>
      </c>
      <c r="H411" s="14" t="s">
        <v>8087</v>
      </c>
      <c r="I411" s="15">
        <v>0</v>
      </c>
      <c r="J411" s="14" t="s">
        <v>1193</v>
      </c>
      <c r="K411" s="36" t="s">
        <v>11475</v>
      </c>
      <c r="L411" s="14" t="s">
        <v>8445</v>
      </c>
      <c r="N411" s="21"/>
      <c r="O411" s="21"/>
      <c r="P411" s="21"/>
      <c r="Q411" s="21"/>
      <c r="R411" s="21"/>
      <c r="S411" s="21"/>
      <c r="T411" s="21"/>
      <c r="U411" s="21"/>
      <c r="V411" s="21"/>
      <c r="W411" s="21"/>
      <c r="X411" s="21"/>
      <c r="Y411" s="21"/>
      <c r="Z411" s="21"/>
      <c r="AA411" s="21"/>
      <c r="AB411" s="21"/>
      <c r="AC411" s="21"/>
      <c r="AD411" s="21"/>
      <c r="AE411" s="21"/>
      <c r="AF411" s="21"/>
    </row>
    <row r="412" spans="1:32" s="14" customFormat="1" ht="31.5">
      <c r="A412" s="14">
        <f t="shared" si="6"/>
        <v>409</v>
      </c>
      <c r="B412" s="14" t="s">
        <v>8976</v>
      </c>
      <c r="C412" s="14" t="s">
        <v>7876</v>
      </c>
      <c r="D412" s="14" t="s">
        <v>1162</v>
      </c>
      <c r="F412" s="15">
        <v>250</v>
      </c>
      <c r="G412" s="15">
        <v>368</v>
      </c>
      <c r="H412" s="14" t="s">
        <v>8087</v>
      </c>
      <c r="I412" s="15">
        <v>0</v>
      </c>
      <c r="J412" s="14" t="s">
        <v>1193</v>
      </c>
      <c r="K412" s="36" t="s">
        <v>11475</v>
      </c>
      <c r="L412" s="14" t="s">
        <v>8445</v>
      </c>
      <c r="N412" s="21"/>
      <c r="O412" s="21"/>
      <c r="P412" s="21"/>
      <c r="Q412" s="21"/>
      <c r="R412" s="21"/>
      <c r="S412" s="21"/>
      <c r="T412" s="21"/>
      <c r="U412" s="21"/>
      <c r="V412" s="21"/>
      <c r="W412" s="21"/>
      <c r="X412" s="21"/>
      <c r="Y412" s="21"/>
      <c r="Z412" s="21"/>
      <c r="AA412" s="21"/>
      <c r="AB412" s="21"/>
      <c r="AC412" s="21"/>
      <c r="AD412" s="21"/>
      <c r="AE412" s="21"/>
      <c r="AF412" s="21"/>
    </row>
    <row r="413" spans="1:32" s="14" customFormat="1" ht="31.5">
      <c r="A413" s="14">
        <f t="shared" si="6"/>
        <v>410</v>
      </c>
      <c r="B413" s="14" t="s">
        <v>8977</v>
      </c>
      <c r="C413" s="14" t="s">
        <v>9516</v>
      </c>
      <c r="D413" s="14" t="s">
        <v>1162</v>
      </c>
      <c r="F413" s="15">
        <v>500</v>
      </c>
      <c r="G413" s="15">
        <v>328</v>
      </c>
      <c r="H413" s="14" t="s">
        <v>8087</v>
      </c>
      <c r="I413" s="15">
        <v>0</v>
      </c>
      <c r="J413" s="14" t="s">
        <v>1193</v>
      </c>
      <c r="K413" s="36" t="s">
        <v>11475</v>
      </c>
      <c r="L413" s="14" t="s">
        <v>8445</v>
      </c>
      <c r="N413" s="21"/>
      <c r="O413" s="21"/>
      <c r="P413" s="21"/>
      <c r="Q413" s="21"/>
      <c r="R413" s="21"/>
      <c r="S413" s="21"/>
      <c r="T413" s="21"/>
      <c r="U413" s="21"/>
      <c r="V413" s="21"/>
      <c r="W413" s="21"/>
      <c r="X413" s="21"/>
      <c r="Y413" s="21"/>
      <c r="Z413" s="21"/>
      <c r="AA413" s="21"/>
      <c r="AB413" s="21"/>
      <c r="AC413" s="21"/>
      <c r="AD413" s="21"/>
      <c r="AE413" s="21"/>
      <c r="AF413" s="21"/>
    </row>
    <row r="414" spans="1:32" s="14" customFormat="1" ht="31.5">
      <c r="A414" s="14">
        <f t="shared" si="6"/>
        <v>411</v>
      </c>
      <c r="B414" s="14" t="s">
        <v>9517</v>
      </c>
      <c r="C414" s="14" t="s">
        <v>9511</v>
      </c>
      <c r="D414" s="14" t="s">
        <v>1162</v>
      </c>
      <c r="F414" s="15">
        <v>500</v>
      </c>
      <c r="G414" s="15">
        <v>376</v>
      </c>
      <c r="H414" s="14" t="s">
        <v>8087</v>
      </c>
      <c r="I414" s="15">
        <v>0</v>
      </c>
      <c r="J414" s="14" t="s">
        <v>7909</v>
      </c>
      <c r="K414" s="36" t="s">
        <v>11475</v>
      </c>
      <c r="L414" s="14" t="s">
        <v>9512</v>
      </c>
      <c r="N414" s="21"/>
      <c r="O414" s="21"/>
      <c r="P414" s="21"/>
      <c r="Q414" s="21"/>
      <c r="R414" s="21"/>
      <c r="S414" s="21"/>
      <c r="T414" s="21"/>
      <c r="U414" s="21"/>
      <c r="V414" s="21"/>
      <c r="W414" s="21"/>
      <c r="X414" s="21"/>
      <c r="Y414" s="21"/>
      <c r="Z414" s="21"/>
      <c r="AA414" s="21"/>
      <c r="AB414" s="21"/>
      <c r="AC414" s="21"/>
      <c r="AD414" s="21"/>
      <c r="AE414" s="21"/>
      <c r="AF414" s="21"/>
    </row>
    <row r="415" spans="1:32" s="14" customFormat="1" ht="31.5">
      <c r="A415" s="14">
        <f t="shared" si="6"/>
        <v>412</v>
      </c>
      <c r="B415" s="14" t="s">
        <v>10613</v>
      </c>
      <c r="C415" s="14" t="s">
        <v>10614</v>
      </c>
      <c r="D415" s="14" t="s">
        <v>1187</v>
      </c>
      <c r="F415" s="15">
        <v>460</v>
      </c>
      <c r="G415" s="15">
        <v>328</v>
      </c>
      <c r="H415" s="14" t="s">
        <v>8087</v>
      </c>
      <c r="I415" s="15">
        <v>54000</v>
      </c>
      <c r="J415" s="14" t="s">
        <v>1188</v>
      </c>
      <c r="K415" s="36" t="s">
        <v>11475</v>
      </c>
      <c r="L415" s="14" t="s">
        <v>2255</v>
      </c>
      <c r="N415" s="21"/>
      <c r="O415" s="21"/>
      <c r="P415" s="21"/>
      <c r="Q415" s="21"/>
      <c r="R415" s="21"/>
      <c r="S415" s="21"/>
      <c r="T415" s="21"/>
      <c r="U415" s="21"/>
      <c r="V415" s="21"/>
      <c r="W415" s="21"/>
      <c r="X415" s="21"/>
      <c r="Y415" s="21"/>
      <c r="Z415" s="21"/>
      <c r="AA415" s="21"/>
      <c r="AB415" s="21"/>
      <c r="AC415" s="21"/>
      <c r="AD415" s="21"/>
      <c r="AE415" s="21"/>
      <c r="AF415" s="21"/>
    </row>
    <row r="416" spans="1:32" s="14" customFormat="1" ht="31.5">
      <c r="A416" s="14">
        <f t="shared" si="6"/>
        <v>413</v>
      </c>
      <c r="B416" s="14" t="s">
        <v>10615</v>
      </c>
      <c r="C416" s="14" t="s">
        <v>8960</v>
      </c>
      <c r="D416" s="14" t="s">
        <v>1187</v>
      </c>
      <c r="F416" s="15">
        <v>500</v>
      </c>
      <c r="G416" s="15">
        <v>180</v>
      </c>
      <c r="H416" s="14" t="s">
        <v>8087</v>
      </c>
      <c r="I416" s="15">
        <v>33000</v>
      </c>
      <c r="J416" s="14" t="s">
        <v>7909</v>
      </c>
      <c r="K416" s="36" t="s">
        <v>11475</v>
      </c>
      <c r="L416" s="14" t="s">
        <v>2255</v>
      </c>
      <c r="N416" s="21"/>
      <c r="O416" s="21"/>
      <c r="P416" s="21"/>
      <c r="Q416" s="21"/>
      <c r="R416" s="21"/>
      <c r="S416" s="21"/>
      <c r="T416" s="21"/>
      <c r="U416" s="21"/>
      <c r="V416" s="21"/>
      <c r="W416" s="21"/>
      <c r="X416" s="21"/>
      <c r="Y416" s="21"/>
      <c r="Z416" s="21"/>
      <c r="AA416" s="21"/>
      <c r="AB416" s="21"/>
      <c r="AC416" s="21"/>
      <c r="AD416" s="21"/>
      <c r="AE416" s="21"/>
      <c r="AF416" s="21"/>
    </row>
    <row r="417" spans="1:32" s="14" customFormat="1" ht="31.5">
      <c r="A417" s="14">
        <f t="shared" si="6"/>
        <v>414</v>
      </c>
      <c r="B417" s="14" t="s">
        <v>10616</v>
      </c>
      <c r="C417" s="14" t="s">
        <v>10617</v>
      </c>
      <c r="D417" s="14" t="s">
        <v>1187</v>
      </c>
      <c r="F417" s="15">
        <v>550</v>
      </c>
      <c r="G417" s="15">
        <v>240</v>
      </c>
      <c r="H417" s="14" t="s">
        <v>8087</v>
      </c>
      <c r="I417" s="15">
        <v>41000</v>
      </c>
      <c r="J417" s="14" t="s">
        <v>70</v>
      </c>
      <c r="K417" s="36" t="s">
        <v>11475</v>
      </c>
      <c r="L417" s="14" t="s">
        <v>2255</v>
      </c>
      <c r="N417" s="21"/>
      <c r="O417" s="21"/>
      <c r="P417" s="21"/>
      <c r="Q417" s="21"/>
      <c r="R417" s="21"/>
      <c r="S417" s="21"/>
      <c r="T417" s="21"/>
      <c r="U417" s="21"/>
      <c r="V417" s="21"/>
      <c r="W417" s="21"/>
      <c r="X417" s="21"/>
      <c r="Y417" s="21"/>
      <c r="Z417" s="21"/>
      <c r="AA417" s="21"/>
      <c r="AB417" s="21"/>
      <c r="AC417" s="21"/>
      <c r="AD417" s="21"/>
      <c r="AE417" s="21"/>
      <c r="AF417" s="21"/>
    </row>
    <row r="418" spans="1:32" s="14" customFormat="1" ht="47.25">
      <c r="A418" s="14">
        <f t="shared" si="6"/>
        <v>415</v>
      </c>
      <c r="B418" s="14" t="s">
        <v>10618</v>
      </c>
      <c r="C418" s="14" t="s">
        <v>9528</v>
      </c>
      <c r="D418" s="14" t="s">
        <v>1187</v>
      </c>
      <c r="F418" s="15">
        <v>500</v>
      </c>
      <c r="G418" s="15">
        <v>356</v>
      </c>
      <c r="H418" s="14" t="s">
        <v>8087</v>
      </c>
      <c r="I418" s="15">
        <v>58000</v>
      </c>
      <c r="J418" s="14" t="s">
        <v>4935</v>
      </c>
      <c r="K418" s="36" t="s">
        <v>11475</v>
      </c>
      <c r="L418" s="14" t="s">
        <v>2255</v>
      </c>
      <c r="N418" s="21"/>
      <c r="O418" s="21"/>
      <c r="P418" s="21"/>
      <c r="Q418" s="21"/>
      <c r="R418" s="21"/>
      <c r="S418" s="21"/>
      <c r="T418" s="21"/>
      <c r="U418" s="21"/>
      <c r="V418" s="21"/>
      <c r="W418" s="21"/>
      <c r="X418" s="21"/>
      <c r="Y418" s="21"/>
      <c r="Z418" s="21"/>
      <c r="AA418" s="21"/>
      <c r="AB418" s="21"/>
      <c r="AC418" s="21"/>
      <c r="AD418" s="21"/>
      <c r="AE418" s="21"/>
      <c r="AF418" s="21"/>
    </row>
    <row r="419" spans="1:32" s="14" customFormat="1" ht="63">
      <c r="A419" s="14">
        <f t="shared" si="6"/>
        <v>416</v>
      </c>
      <c r="B419" s="14" t="s">
        <v>9529</v>
      </c>
      <c r="C419" s="14" t="s">
        <v>9530</v>
      </c>
      <c r="D419" s="14" t="s">
        <v>1187</v>
      </c>
      <c r="F419" s="15">
        <v>750</v>
      </c>
      <c r="G419" s="15">
        <v>240</v>
      </c>
      <c r="H419" s="14" t="s">
        <v>8087</v>
      </c>
      <c r="I419" s="15">
        <v>41000</v>
      </c>
      <c r="J419" s="14" t="s">
        <v>1188</v>
      </c>
      <c r="K419" s="36" t="s">
        <v>11475</v>
      </c>
      <c r="L419" s="14" t="s">
        <v>2255</v>
      </c>
      <c r="N419" s="21"/>
      <c r="O419" s="21"/>
      <c r="P419" s="21"/>
      <c r="Q419" s="21"/>
      <c r="R419" s="21"/>
      <c r="S419" s="21"/>
      <c r="T419" s="21"/>
      <c r="U419" s="21"/>
      <c r="V419" s="21"/>
      <c r="W419" s="21"/>
      <c r="X419" s="21"/>
      <c r="Y419" s="21"/>
      <c r="Z419" s="21"/>
      <c r="AA419" s="21"/>
      <c r="AB419" s="21"/>
      <c r="AC419" s="21"/>
      <c r="AD419" s="21"/>
      <c r="AE419" s="21"/>
      <c r="AF419" s="21"/>
    </row>
    <row r="420" spans="1:32" s="14" customFormat="1" ht="31.5">
      <c r="A420" s="14">
        <f t="shared" si="6"/>
        <v>417</v>
      </c>
      <c r="B420" s="14" t="s">
        <v>9531</v>
      </c>
      <c r="C420" s="14" t="s">
        <v>9532</v>
      </c>
      <c r="D420" s="14" t="s">
        <v>1187</v>
      </c>
      <c r="F420" s="15">
        <v>1000</v>
      </c>
      <c r="G420" s="15">
        <v>316</v>
      </c>
      <c r="H420" s="14" t="s">
        <v>8087</v>
      </c>
      <c r="I420" s="15">
        <v>66000</v>
      </c>
      <c r="J420" s="14" t="s">
        <v>70</v>
      </c>
      <c r="K420" s="36" t="s">
        <v>11475</v>
      </c>
      <c r="L420" s="14" t="s">
        <v>5629</v>
      </c>
      <c r="N420" s="21"/>
      <c r="O420" s="21"/>
      <c r="P420" s="21"/>
      <c r="Q420" s="21"/>
      <c r="R420" s="21"/>
      <c r="S420" s="21"/>
      <c r="T420" s="21"/>
      <c r="U420" s="21"/>
      <c r="V420" s="21"/>
      <c r="W420" s="21"/>
      <c r="X420" s="21"/>
      <c r="Y420" s="21"/>
      <c r="Z420" s="21"/>
      <c r="AA420" s="21"/>
      <c r="AB420" s="21"/>
      <c r="AC420" s="21"/>
      <c r="AD420" s="21"/>
      <c r="AE420" s="21"/>
      <c r="AF420" s="21"/>
    </row>
    <row r="421" spans="1:32" s="14" customFormat="1" ht="25.5" customHeight="1">
      <c r="A421" s="14">
        <f t="shared" si="6"/>
        <v>418</v>
      </c>
      <c r="B421" s="14" t="s">
        <v>9533</v>
      </c>
      <c r="C421" s="14" t="s">
        <v>9534</v>
      </c>
      <c r="D421" s="14" t="s">
        <v>9193</v>
      </c>
      <c r="F421" s="15">
        <v>1400</v>
      </c>
      <c r="G421" s="15">
        <v>568</v>
      </c>
      <c r="H421" s="14" t="s">
        <v>8087</v>
      </c>
      <c r="I421" s="15">
        <v>0</v>
      </c>
      <c r="J421" s="14" t="s">
        <v>70</v>
      </c>
      <c r="K421" s="36" t="s">
        <v>11475</v>
      </c>
      <c r="L421" s="14" t="s">
        <v>3437</v>
      </c>
      <c r="N421" s="21"/>
      <c r="O421" s="21"/>
      <c r="P421" s="21"/>
      <c r="Q421" s="21"/>
      <c r="R421" s="21"/>
      <c r="S421" s="21"/>
      <c r="T421" s="21"/>
      <c r="U421" s="21"/>
      <c r="V421" s="21"/>
      <c r="W421" s="21"/>
      <c r="X421" s="21"/>
      <c r="Y421" s="21"/>
      <c r="Z421" s="21"/>
      <c r="AA421" s="21"/>
      <c r="AB421" s="21"/>
      <c r="AC421" s="21"/>
      <c r="AD421" s="21"/>
      <c r="AE421" s="21"/>
      <c r="AF421" s="21"/>
    </row>
    <row r="422" spans="1:32" s="14" customFormat="1" ht="31.5">
      <c r="A422" s="14">
        <f t="shared" si="6"/>
        <v>419</v>
      </c>
      <c r="B422" s="14" t="s">
        <v>9535</v>
      </c>
      <c r="C422" s="14" t="s">
        <v>9536</v>
      </c>
      <c r="D422" s="14" t="s">
        <v>1162</v>
      </c>
      <c r="F422" s="15">
        <v>500</v>
      </c>
      <c r="G422" s="15">
        <v>312</v>
      </c>
      <c r="H422" s="14" t="s">
        <v>1228</v>
      </c>
      <c r="I422" s="15">
        <v>0</v>
      </c>
      <c r="J422" s="14" t="s">
        <v>1188</v>
      </c>
      <c r="K422" s="36" t="s">
        <v>11475</v>
      </c>
      <c r="L422" s="14" t="s">
        <v>12534</v>
      </c>
      <c r="N422" s="21"/>
      <c r="O422" s="21"/>
      <c r="P422" s="21"/>
      <c r="Q422" s="21"/>
      <c r="R422" s="21"/>
      <c r="S422" s="21"/>
      <c r="T422" s="21"/>
      <c r="U422" s="21"/>
      <c r="V422" s="21"/>
      <c r="W422" s="21"/>
      <c r="X422" s="21"/>
      <c r="Y422" s="21"/>
      <c r="Z422" s="21"/>
      <c r="AA422" s="21"/>
      <c r="AB422" s="21"/>
      <c r="AC422" s="21"/>
      <c r="AD422" s="21"/>
      <c r="AE422" s="21"/>
      <c r="AF422" s="21"/>
    </row>
    <row r="423" spans="1:32" s="14" customFormat="1">
      <c r="A423" s="14">
        <f t="shared" si="6"/>
        <v>420</v>
      </c>
      <c r="B423" s="14" t="s">
        <v>9537</v>
      </c>
      <c r="C423" s="14" t="s">
        <v>1536</v>
      </c>
      <c r="D423" s="14" t="s">
        <v>1187</v>
      </c>
      <c r="F423" s="15">
        <v>4028</v>
      </c>
      <c r="G423" s="15">
        <v>200</v>
      </c>
      <c r="H423" s="14" t="s">
        <v>2161</v>
      </c>
      <c r="I423" s="15">
        <v>60000</v>
      </c>
      <c r="J423" s="14" t="s">
        <v>60</v>
      </c>
      <c r="K423" s="36" t="s">
        <v>11475</v>
      </c>
      <c r="L423" s="14" t="s">
        <v>5129</v>
      </c>
      <c r="N423" s="21"/>
      <c r="O423" s="21"/>
      <c r="P423" s="21"/>
      <c r="Q423" s="21"/>
      <c r="R423" s="21"/>
      <c r="S423" s="21"/>
      <c r="T423" s="21"/>
      <c r="U423" s="21"/>
      <c r="V423" s="21"/>
      <c r="W423" s="21"/>
      <c r="X423" s="21"/>
      <c r="Y423" s="21"/>
      <c r="Z423" s="21"/>
      <c r="AA423" s="21"/>
      <c r="AB423" s="21"/>
      <c r="AC423" s="21"/>
      <c r="AD423" s="21"/>
      <c r="AE423" s="21"/>
      <c r="AF423" s="21"/>
    </row>
    <row r="424" spans="1:32" s="14" customFormat="1" ht="94.5">
      <c r="A424" s="14">
        <f t="shared" si="6"/>
        <v>421</v>
      </c>
      <c r="B424" s="14" t="s">
        <v>9538</v>
      </c>
      <c r="C424" s="14" t="s">
        <v>9539</v>
      </c>
      <c r="D424" s="14" t="s">
        <v>1187</v>
      </c>
      <c r="F424" s="15">
        <v>630</v>
      </c>
      <c r="G424" s="15">
        <v>516</v>
      </c>
      <c r="H424" s="14" t="s">
        <v>2161</v>
      </c>
      <c r="I424" s="15">
        <v>140000</v>
      </c>
      <c r="J424" s="14" t="s">
        <v>60</v>
      </c>
      <c r="K424" s="36" t="s">
        <v>11475</v>
      </c>
      <c r="L424" s="14" t="s">
        <v>12534</v>
      </c>
      <c r="N424" s="21"/>
      <c r="O424" s="21"/>
      <c r="P424" s="21"/>
      <c r="Q424" s="21"/>
      <c r="R424" s="21"/>
      <c r="S424" s="21"/>
      <c r="T424" s="21"/>
      <c r="U424" s="21"/>
      <c r="V424" s="21"/>
      <c r="W424" s="21"/>
      <c r="X424" s="21"/>
      <c r="Y424" s="21"/>
      <c r="Z424" s="21"/>
      <c r="AA424" s="21"/>
      <c r="AB424" s="21"/>
      <c r="AC424" s="21"/>
      <c r="AD424" s="21"/>
      <c r="AE424" s="21"/>
      <c r="AF424" s="21"/>
    </row>
    <row r="425" spans="1:32" s="14" customFormat="1" ht="31.5">
      <c r="A425" s="14">
        <f t="shared" si="6"/>
        <v>422</v>
      </c>
      <c r="B425" s="14" t="s">
        <v>9540</v>
      </c>
      <c r="C425" s="14" t="s">
        <v>9541</v>
      </c>
      <c r="D425" s="14" t="s">
        <v>1162</v>
      </c>
      <c r="E425" s="14" t="s">
        <v>8163</v>
      </c>
      <c r="F425" s="15">
        <v>636</v>
      </c>
      <c r="G425" s="15">
        <v>636</v>
      </c>
      <c r="H425" s="14" t="s">
        <v>2161</v>
      </c>
      <c r="I425" s="15">
        <v>0</v>
      </c>
      <c r="J425" s="14" t="s">
        <v>2724</v>
      </c>
      <c r="K425" s="36" t="s">
        <v>11475</v>
      </c>
      <c r="L425" s="14" t="s">
        <v>6094</v>
      </c>
      <c r="N425" s="21"/>
      <c r="O425" s="21"/>
      <c r="P425" s="21"/>
      <c r="Q425" s="21"/>
      <c r="R425" s="21"/>
      <c r="S425" s="21"/>
      <c r="T425" s="21"/>
      <c r="U425" s="21"/>
      <c r="V425" s="21"/>
      <c r="W425" s="21"/>
      <c r="X425" s="21"/>
      <c r="Y425" s="21"/>
      <c r="Z425" s="21"/>
      <c r="AA425" s="21"/>
      <c r="AB425" s="21"/>
      <c r="AC425" s="21"/>
      <c r="AD425" s="21"/>
      <c r="AE425" s="21"/>
      <c r="AF425" s="21"/>
    </row>
    <row r="426" spans="1:32" s="14" customFormat="1">
      <c r="A426" s="14">
        <f t="shared" si="6"/>
        <v>423</v>
      </c>
      <c r="B426" s="14" t="s">
        <v>9542</v>
      </c>
      <c r="C426" s="14" t="s">
        <v>9543</v>
      </c>
      <c r="D426" s="14" t="s">
        <v>1187</v>
      </c>
      <c r="F426" s="15">
        <v>1000</v>
      </c>
      <c r="G426" s="15">
        <v>200</v>
      </c>
      <c r="H426" s="14" t="s">
        <v>3703</v>
      </c>
      <c r="I426" s="15">
        <v>114000</v>
      </c>
      <c r="J426" s="14" t="s">
        <v>12918</v>
      </c>
      <c r="K426" s="36" t="s">
        <v>11475</v>
      </c>
      <c r="L426" s="14" t="s">
        <v>7067</v>
      </c>
      <c r="N426" s="21"/>
      <c r="O426" s="21"/>
      <c r="P426" s="21"/>
      <c r="Q426" s="21"/>
      <c r="R426" s="21"/>
      <c r="S426" s="21"/>
      <c r="T426" s="21"/>
      <c r="U426" s="21"/>
      <c r="V426" s="21"/>
      <c r="W426" s="21"/>
      <c r="X426" s="21"/>
      <c r="Y426" s="21"/>
      <c r="Z426" s="21"/>
      <c r="AA426" s="21"/>
      <c r="AB426" s="21"/>
      <c r="AC426" s="21"/>
      <c r="AD426" s="21"/>
      <c r="AE426" s="21"/>
      <c r="AF426" s="21"/>
    </row>
    <row r="427" spans="1:32" s="14" customFormat="1" ht="31.5">
      <c r="A427" s="14">
        <f t="shared" si="6"/>
        <v>424</v>
      </c>
      <c r="B427" s="14" t="s">
        <v>8465</v>
      </c>
      <c r="C427" s="14" t="s">
        <v>7000</v>
      </c>
      <c r="D427" s="14" t="s">
        <v>1162</v>
      </c>
      <c r="F427" s="15">
        <v>1500</v>
      </c>
      <c r="G427" s="15">
        <v>62</v>
      </c>
      <c r="H427" s="14" t="s">
        <v>10856</v>
      </c>
      <c r="I427" s="15">
        <v>0</v>
      </c>
      <c r="J427" s="14" t="s">
        <v>7909</v>
      </c>
      <c r="K427" s="36" t="s">
        <v>11475</v>
      </c>
      <c r="L427" s="14" t="s">
        <v>3437</v>
      </c>
      <c r="N427" s="21"/>
      <c r="O427" s="21"/>
      <c r="P427" s="21"/>
      <c r="Q427" s="21"/>
      <c r="R427" s="21"/>
      <c r="S427" s="21"/>
      <c r="T427" s="21"/>
      <c r="U427" s="21"/>
      <c r="V427" s="21"/>
      <c r="W427" s="21"/>
      <c r="X427" s="21"/>
      <c r="Y427" s="21"/>
      <c r="Z427" s="21"/>
      <c r="AA427" s="21"/>
      <c r="AB427" s="21"/>
      <c r="AC427" s="21"/>
      <c r="AD427" s="21"/>
      <c r="AE427" s="21"/>
      <c r="AF427" s="21"/>
    </row>
    <row r="428" spans="1:32" s="14" customFormat="1" ht="31.5">
      <c r="A428" s="14">
        <f t="shared" si="6"/>
        <v>425</v>
      </c>
      <c r="B428" s="14" t="s">
        <v>8466</v>
      </c>
      <c r="C428" s="14" t="s">
        <v>6944</v>
      </c>
      <c r="D428" s="14" t="s">
        <v>1162</v>
      </c>
      <c r="F428" s="15">
        <v>3000</v>
      </c>
      <c r="G428" s="15">
        <v>240</v>
      </c>
      <c r="H428" s="14" t="s">
        <v>3703</v>
      </c>
      <c r="I428" s="15">
        <v>0</v>
      </c>
      <c r="J428" s="14" t="s">
        <v>60</v>
      </c>
      <c r="K428" s="36" t="s">
        <v>11475</v>
      </c>
      <c r="L428" s="14" t="s">
        <v>7889</v>
      </c>
      <c r="N428" s="21"/>
      <c r="O428" s="21"/>
      <c r="P428" s="21"/>
      <c r="Q428" s="21"/>
      <c r="R428" s="21"/>
      <c r="S428" s="21"/>
      <c r="T428" s="21"/>
      <c r="U428" s="21"/>
      <c r="V428" s="21"/>
      <c r="W428" s="21"/>
      <c r="X428" s="21"/>
      <c r="Y428" s="21"/>
      <c r="Z428" s="21"/>
      <c r="AA428" s="21"/>
      <c r="AB428" s="21"/>
      <c r="AC428" s="21"/>
      <c r="AD428" s="21"/>
      <c r="AE428" s="21"/>
      <c r="AF428" s="21"/>
    </row>
    <row r="429" spans="1:32" s="14" customFormat="1" ht="31.5">
      <c r="A429" s="14">
        <f t="shared" si="6"/>
        <v>426</v>
      </c>
      <c r="B429" s="14" t="s">
        <v>8473</v>
      </c>
      <c r="C429" s="14" t="s">
        <v>8474</v>
      </c>
      <c r="D429" s="14" t="s">
        <v>1187</v>
      </c>
      <c r="F429" s="15">
        <v>500</v>
      </c>
      <c r="G429" s="15">
        <v>304</v>
      </c>
      <c r="H429" s="14" t="s">
        <v>8087</v>
      </c>
      <c r="I429" s="15">
        <v>51000</v>
      </c>
      <c r="J429" s="14" t="s">
        <v>7909</v>
      </c>
      <c r="K429" s="36" t="s">
        <v>11475</v>
      </c>
      <c r="L429" s="14" t="s">
        <v>2255</v>
      </c>
      <c r="N429" s="21"/>
      <c r="O429" s="21"/>
      <c r="P429" s="21"/>
      <c r="Q429" s="21"/>
      <c r="R429" s="21"/>
      <c r="S429" s="21"/>
      <c r="T429" s="21"/>
      <c r="U429" s="21"/>
      <c r="V429" s="21"/>
      <c r="W429" s="21"/>
      <c r="X429" s="21"/>
      <c r="Y429" s="21"/>
      <c r="Z429" s="21"/>
      <c r="AA429" s="21"/>
      <c r="AB429" s="21"/>
      <c r="AC429" s="21"/>
      <c r="AD429" s="21"/>
      <c r="AE429" s="21"/>
      <c r="AF429" s="21"/>
    </row>
    <row r="430" spans="1:32" s="14" customFormat="1" ht="31.5">
      <c r="A430" s="14">
        <f t="shared" si="6"/>
        <v>427</v>
      </c>
      <c r="B430" s="14" t="s">
        <v>5700</v>
      </c>
      <c r="C430" s="14" t="s">
        <v>5701</v>
      </c>
      <c r="D430" s="14" t="s">
        <v>1187</v>
      </c>
      <c r="F430" s="15">
        <v>500</v>
      </c>
      <c r="G430" s="15">
        <v>332</v>
      </c>
      <c r="H430" s="14" t="s">
        <v>8087</v>
      </c>
      <c r="I430" s="15">
        <v>55000</v>
      </c>
      <c r="J430" s="14" t="s">
        <v>70</v>
      </c>
      <c r="K430" s="36" t="s">
        <v>11475</v>
      </c>
      <c r="L430" s="14" t="s">
        <v>1958</v>
      </c>
      <c r="N430" s="21"/>
      <c r="O430" s="21"/>
      <c r="P430" s="21"/>
      <c r="Q430" s="21"/>
      <c r="R430" s="21"/>
      <c r="S430" s="21"/>
      <c r="T430" s="21"/>
      <c r="U430" s="21"/>
      <c r="V430" s="21"/>
      <c r="W430" s="21"/>
      <c r="X430" s="21"/>
      <c r="Y430" s="21"/>
      <c r="Z430" s="21"/>
      <c r="AA430" s="21"/>
      <c r="AB430" s="21"/>
      <c r="AC430" s="21"/>
      <c r="AD430" s="21"/>
      <c r="AE430" s="21"/>
      <c r="AF430" s="21"/>
    </row>
    <row r="431" spans="1:32" s="14" customFormat="1" ht="31.5">
      <c r="A431" s="14">
        <f t="shared" si="6"/>
        <v>428</v>
      </c>
      <c r="B431" s="14" t="s">
        <v>6790</v>
      </c>
      <c r="C431" s="14" t="s">
        <v>6791</v>
      </c>
      <c r="D431" s="14" t="s">
        <v>1162</v>
      </c>
      <c r="F431" s="15">
        <v>1000</v>
      </c>
      <c r="G431" s="15">
        <v>344</v>
      </c>
      <c r="H431" s="14" t="s">
        <v>8087</v>
      </c>
      <c r="I431" s="15">
        <v>0</v>
      </c>
      <c r="J431" s="14" t="s">
        <v>70</v>
      </c>
      <c r="K431" s="36" t="s">
        <v>11475</v>
      </c>
      <c r="L431" s="14" t="s">
        <v>2255</v>
      </c>
      <c r="N431" s="21"/>
      <c r="O431" s="21"/>
      <c r="P431" s="21"/>
      <c r="Q431" s="21"/>
      <c r="R431" s="21"/>
      <c r="S431" s="21"/>
      <c r="T431" s="21"/>
      <c r="U431" s="21"/>
      <c r="V431" s="21"/>
      <c r="W431" s="21"/>
      <c r="X431" s="21"/>
      <c r="Y431" s="21"/>
      <c r="Z431" s="21"/>
      <c r="AA431" s="21"/>
      <c r="AB431" s="21"/>
      <c r="AC431" s="21"/>
      <c r="AD431" s="21"/>
      <c r="AE431" s="21"/>
      <c r="AF431" s="21"/>
    </row>
    <row r="432" spans="1:32" s="14" customFormat="1" ht="31.5">
      <c r="A432" s="14">
        <f t="shared" si="6"/>
        <v>429</v>
      </c>
      <c r="B432" s="14" t="s">
        <v>5647</v>
      </c>
      <c r="C432" s="14" t="s">
        <v>5648</v>
      </c>
      <c r="D432" s="14" t="s">
        <v>1162</v>
      </c>
      <c r="F432" s="15">
        <v>1000</v>
      </c>
      <c r="G432" s="15">
        <v>456</v>
      </c>
      <c r="H432" s="14" t="s">
        <v>8087</v>
      </c>
      <c r="I432" s="15">
        <v>136000</v>
      </c>
      <c r="J432" s="14" t="s">
        <v>1193</v>
      </c>
      <c r="K432" s="36" t="s">
        <v>11475</v>
      </c>
      <c r="L432" s="14" t="s">
        <v>11729</v>
      </c>
      <c r="N432" s="21"/>
      <c r="O432" s="21"/>
      <c r="P432" s="21"/>
      <c r="Q432" s="21"/>
      <c r="R432" s="21"/>
      <c r="S432" s="21"/>
      <c r="T432" s="21"/>
      <c r="U432" s="21"/>
      <c r="V432" s="21"/>
      <c r="W432" s="21"/>
      <c r="X432" s="21"/>
      <c r="Y432" s="21"/>
      <c r="Z432" s="21"/>
      <c r="AA432" s="21"/>
      <c r="AB432" s="21"/>
      <c r="AC432" s="21"/>
      <c r="AD432" s="21"/>
      <c r="AE432" s="21"/>
      <c r="AF432" s="21"/>
    </row>
    <row r="433" spans="1:32" s="14" customFormat="1" ht="45.75" customHeight="1">
      <c r="A433" s="14">
        <f t="shared" si="6"/>
        <v>430</v>
      </c>
      <c r="B433" s="14" t="s">
        <v>4537</v>
      </c>
      <c r="C433" s="14" t="s">
        <v>6791</v>
      </c>
      <c r="D433" s="14" t="s">
        <v>1162</v>
      </c>
      <c r="F433" s="15">
        <v>1000</v>
      </c>
      <c r="G433" s="15">
        <v>328</v>
      </c>
      <c r="H433" s="14" t="s">
        <v>8087</v>
      </c>
      <c r="I433" s="15">
        <v>0</v>
      </c>
      <c r="J433" s="14" t="s">
        <v>70</v>
      </c>
      <c r="K433" s="36" t="s">
        <v>11475</v>
      </c>
      <c r="L433" s="14" t="s">
        <v>2255</v>
      </c>
      <c r="N433" s="21"/>
      <c r="O433" s="21"/>
      <c r="P433" s="21"/>
      <c r="Q433" s="21"/>
      <c r="R433" s="21"/>
      <c r="S433" s="21"/>
      <c r="T433" s="21"/>
      <c r="U433" s="21"/>
      <c r="V433" s="21"/>
      <c r="W433" s="21"/>
      <c r="X433" s="21"/>
      <c r="Y433" s="21"/>
      <c r="Z433" s="21"/>
      <c r="AA433" s="21"/>
      <c r="AB433" s="21"/>
      <c r="AC433" s="21"/>
      <c r="AD433" s="21"/>
      <c r="AE433" s="21"/>
      <c r="AF433" s="21"/>
    </row>
    <row r="434" spans="1:32" s="14" customFormat="1" ht="47.25">
      <c r="A434" s="14">
        <f t="shared" si="6"/>
        <v>431</v>
      </c>
      <c r="B434" s="14" t="s">
        <v>3396</v>
      </c>
      <c r="C434" s="14" t="s">
        <v>3397</v>
      </c>
      <c r="D434" s="14" t="s">
        <v>1421</v>
      </c>
      <c r="F434" s="15">
        <v>500</v>
      </c>
      <c r="G434" s="15">
        <v>584</v>
      </c>
      <c r="H434" s="14" t="s">
        <v>2161</v>
      </c>
      <c r="I434" s="15">
        <v>230000</v>
      </c>
      <c r="J434" s="14" t="s">
        <v>4935</v>
      </c>
      <c r="K434" s="36" t="s">
        <v>11475</v>
      </c>
      <c r="L434" s="14" t="s">
        <v>2255</v>
      </c>
      <c r="N434" s="21"/>
      <c r="O434" s="21"/>
      <c r="P434" s="21"/>
      <c r="Q434" s="21"/>
      <c r="R434" s="21"/>
      <c r="S434" s="21"/>
      <c r="T434" s="21"/>
      <c r="U434" s="21"/>
      <c r="V434" s="21"/>
      <c r="W434" s="21"/>
      <c r="X434" s="21"/>
      <c r="Y434" s="21"/>
      <c r="Z434" s="21"/>
      <c r="AA434" s="21"/>
      <c r="AB434" s="21"/>
      <c r="AC434" s="21"/>
      <c r="AD434" s="21"/>
      <c r="AE434" s="21"/>
      <c r="AF434" s="21"/>
    </row>
    <row r="435" spans="1:32" s="14" customFormat="1">
      <c r="A435" s="14">
        <f t="shared" si="6"/>
        <v>432</v>
      </c>
      <c r="B435" s="14" t="s">
        <v>6116</v>
      </c>
      <c r="C435" s="14" t="s">
        <v>9734</v>
      </c>
      <c r="D435" s="14" t="s">
        <v>1187</v>
      </c>
      <c r="E435" s="14" t="s">
        <v>8163</v>
      </c>
      <c r="F435" s="15">
        <v>530</v>
      </c>
      <c r="G435" s="15">
        <v>308</v>
      </c>
      <c r="H435" s="14" t="s">
        <v>2161</v>
      </c>
      <c r="I435" s="15">
        <v>70000</v>
      </c>
      <c r="J435" s="14" t="s">
        <v>7909</v>
      </c>
      <c r="K435" s="36" t="s">
        <v>11475</v>
      </c>
      <c r="L435" s="14" t="s">
        <v>12534</v>
      </c>
      <c r="N435" s="21"/>
      <c r="O435" s="21"/>
      <c r="P435" s="21"/>
      <c r="Q435" s="21"/>
      <c r="R435" s="21"/>
      <c r="S435" s="21"/>
      <c r="T435" s="21"/>
      <c r="U435" s="21"/>
      <c r="V435" s="21"/>
      <c r="W435" s="21"/>
      <c r="X435" s="21"/>
      <c r="Y435" s="21"/>
      <c r="Z435" s="21"/>
      <c r="AA435" s="21"/>
      <c r="AB435" s="21"/>
      <c r="AC435" s="21"/>
      <c r="AD435" s="21"/>
      <c r="AE435" s="21"/>
      <c r="AF435" s="21"/>
    </row>
    <row r="436" spans="1:32" s="14" customFormat="1" ht="72" customHeight="1">
      <c r="A436" s="14">
        <f t="shared" si="6"/>
        <v>433</v>
      </c>
      <c r="B436" s="14" t="s">
        <v>3402</v>
      </c>
      <c r="C436" s="14" t="s">
        <v>1536</v>
      </c>
      <c r="D436" s="14" t="s">
        <v>1187</v>
      </c>
      <c r="E436" s="14" t="s">
        <v>8163</v>
      </c>
      <c r="F436" s="15">
        <v>6000</v>
      </c>
      <c r="G436" s="15">
        <v>200</v>
      </c>
      <c r="H436" s="14" t="s">
        <v>2161</v>
      </c>
      <c r="I436" s="15">
        <v>57000</v>
      </c>
      <c r="J436" s="14" t="s">
        <v>12918</v>
      </c>
      <c r="K436" s="36" t="s">
        <v>11475</v>
      </c>
      <c r="L436" s="14" t="s">
        <v>12534</v>
      </c>
      <c r="N436" s="21"/>
      <c r="O436" s="21"/>
      <c r="P436" s="21"/>
      <c r="Q436" s="21"/>
      <c r="R436" s="21"/>
      <c r="S436" s="21"/>
      <c r="T436" s="21"/>
      <c r="U436" s="21"/>
      <c r="V436" s="21"/>
      <c r="W436" s="21"/>
      <c r="X436" s="21"/>
      <c r="Y436" s="21"/>
      <c r="Z436" s="21"/>
      <c r="AA436" s="21"/>
      <c r="AB436" s="21"/>
      <c r="AC436" s="21"/>
      <c r="AD436" s="21"/>
      <c r="AE436" s="21"/>
      <c r="AF436" s="21"/>
    </row>
    <row r="437" spans="1:32" s="14" customFormat="1" ht="47.25">
      <c r="A437" s="14">
        <f t="shared" si="6"/>
        <v>434</v>
      </c>
      <c r="B437" s="14" t="s">
        <v>4570</v>
      </c>
      <c r="C437" s="14" t="s">
        <v>6764</v>
      </c>
      <c r="D437" s="14" t="s">
        <v>1421</v>
      </c>
      <c r="F437" s="15">
        <v>175</v>
      </c>
      <c r="G437" s="15">
        <v>112</v>
      </c>
      <c r="H437" s="14" t="s">
        <v>8087</v>
      </c>
      <c r="I437" s="15">
        <v>0</v>
      </c>
      <c r="J437" s="14" t="s">
        <v>12918</v>
      </c>
      <c r="K437" s="36" t="s">
        <v>11475</v>
      </c>
      <c r="L437" s="14" t="s">
        <v>1552</v>
      </c>
      <c r="N437" s="21"/>
      <c r="O437" s="21"/>
      <c r="P437" s="21"/>
      <c r="Q437" s="21"/>
      <c r="R437" s="21"/>
      <c r="S437" s="21"/>
      <c r="T437" s="21"/>
      <c r="U437" s="21"/>
      <c r="V437" s="21"/>
      <c r="W437" s="21"/>
      <c r="X437" s="21"/>
      <c r="Y437" s="21"/>
      <c r="Z437" s="21"/>
      <c r="AA437" s="21"/>
      <c r="AB437" s="21"/>
      <c r="AC437" s="21"/>
      <c r="AD437" s="21"/>
      <c r="AE437" s="21"/>
      <c r="AF437" s="21"/>
    </row>
    <row r="438" spans="1:32" s="14" customFormat="1" ht="31.5">
      <c r="A438" s="14">
        <f t="shared" si="6"/>
        <v>435</v>
      </c>
      <c r="B438" s="14" t="s">
        <v>6765</v>
      </c>
      <c r="C438" s="14" t="s">
        <v>6766</v>
      </c>
      <c r="D438" s="14" t="s">
        <v>1421</v>
      </c>
      <c r="F438" s="15">
        <v>500</v>
      </c>
      <c r="G438" s="15">
        <v>336</v>
      </c>
      <c r="H438" s="14" t="s">
        <v>8087</v>
      </c>
      <c r="I438" s="15">
        <v>0</v>
      </c>
      <c r="J438" s="14" t="s">
        <v>7909</v>
      </c>
      <c r="K438" s="36" t="s">
        <v>11475</v>
      </c>
      <c r="L438" s="14" t="s">
        <v>6978</v>
      </c>
      <c r="N438" s="21"/>
      <c r="O438" s="21"/>
      <c r="P438" s="21"/>
      <c r="Q438" s="21"/>
      <c r="R438" s="21"/>
      <c r="S438" s="21"/>
      <c r="T438" s="21"/>
      <c r="U438" s="21"/>
      <c r="V438" s="21"/>
      <c r="W438" s="21"/>
      <c r="X438" s="21"/>
      <c r="Y438" s="21"/>
      <c r="Z438" s="21"/>
      <c r="AA438" s="21"/>
      <c r="AB438" s="21"/>
      <c r="AC438" s="21"/>
      <c r="AD438" s="21"/>
      <c r="AE438" s="21"/>
      <c r="AF438" s="21"/>
    </row>
    <row r="439" spans="1:32" s="14" customFormat="1" ht="31.5">
      <c r="A439" s="14">
        <f t="shared" si="6"/>
        <v>436</v>
      </c>
      <c r="B439" s="14" t="s">
        <v>6769</v>
      </c>
      <c r="C439" s="14" t="s">
        <v>6770</v>
      </c>
      <c r="D439" s="14" t="s">
        <v>1162</v>
      </c>
      <c r="F439" s="15">
        <v>400</v>
      </c>
      <c r="G439" s="15">
        <v>212</v>
      </c>
      <c r="H439" s="14" t="s">
        <v>8087</v>
      </c>
      <c r="I439" s="15">
        <v>0</v>
      </c>
      <c r="J439" s="14" t="s">
        <v>7909</v>
      </c>
      <c r="K439" s="36" t="s">
        <v>11475</v>
      </c>
      <c r="L439" s="14" t="s">
        <v>5629</v>
      </c>
      <c r="N439" s="21"/>
      <c r="O439" s="21"/>
      <c r="P439" s="21"/>
      <c r="Q439" s="21"/>
      <c r="R439" s="21"/>
      <c r="S439" s="21"/>
      <c r="T439" s="21"/>
      <c r="U439" s="21"/>
      <c r="V439" s="21"/>
      <c r="W439" s="21"/>
      <c r="X439" s="21"/>
      <c r="Y439" s="21"/>
      <c r="Z439" s="21"/>
      <c r="AA439" s="21"/>
      <c r="AB439" s="21"/>
      <c r="AC439" s="21"/>
      <c r="AD439" s="21"/>
      <c r="AE439" s="21"/>
      <c r="AF439" s="21"/>
    </row>
    <row r="440" spans="1:32" s="14" customFormat="1" ht="31.5">
      <c r="A440" s="14">
        <f t="shared" si="6"/>
        <v>437</v>
      </c>
      <c r="B440" s="14" t="s">
        <v>8934</v>
      </c>
      <c r="C440" s="14" t="s">
        <v>1536</v>
      </c>
      <c r="D440" s="14" t="s">
        <v>1421</v>
      </c>
      <c r="E440" s="14" t="s">
        <v>8163</v>
      </c>
      <c r="F440" s="15">
        <v>5000</v>
      </c>
      <c r="G440" s="15">
        <v>200</v>
      </c>
      <c r="H440" s="14" t="s">
        <v>2161</v>
      </c>
      <c r="I440" s="15">
        <v>65000</v>
      </c>
      <c r="J440" s="14" t="s">
        <v>1193</v>
      </c>
      <c r="K440" s="36" t="s">
        <v>11475</v>
      </c>
      <c r="L440" s="14" t="s">
        <v>8938</v>
      </c>
      <c r="N440" s="21"/>
      <c r="O440" s="21"/>
      <c r="P440" s="21"/>
      <c r="Q440" s="21"/>
      <c r="R440" s="21"/>
      <c r="S440" s="21"/>
      <c r="T440" s="21"/>
      <c r="U440" s="21"/>
      <c r="V440" s="21"/>
      <c r="W440" s="21"/>
      <c r="X440" s="21"/>
      <c r="Y440" s="21"/>
      <c r="Z440" s="21"/>
      <c r="AA440" s="21"/>
      <c r="AB440" s="21"/>
      <c r="AC440" s="21"/>
      <c r="AD440" s="21"/>
      <c r="AE440" s="21"/>
      <c r="AF440" s="21"/>
    </row>
    <row r="441" spans="1:32" s="14" customFormat="1" ht="31.5">
      <c r="A441" s="14">
        <f t="shared" si="6"/>
        <v>438</v>
      </c>
      <c r="B441" s="14" t="s">
        <v>8936</v>
      </c>
      <c r="C441" s="14" t="s">
        <v>1536</v>
      </c>
      <c r="D441" s="14" t="s">
        <v>1421</v>
      </c>
      <c r="E441" s="14" t="s">
        <v>8163</v>
      </c>
      <c r="F441" s="15">
        <v>7000</v>
      </c>
      <c r="G441" s="15">
        <v>200</v>
      </c>
      <c r="H441" s="14" t="s">
        <v>2161</v>
      </c>
      <c r="I441" s="15">
        <v>65000</v>
      </c>
      <c r="J441" s="14" t="s">
        <v>1193</v>
      </c>
      <c r="K441" s="36" t="s">
        <v>11475</v>
      </c>
      <c r="L441" s="14" t="s">
        <v>8938</v>
      </c>
      <c r="N441" s="21"/>
      <c r="O441" s="21"/>
      <c r="P441" s="21"/>
      <c r="Q441" s="21"/>
      <c r="R441" s="21"/>
      <c r="S441" s="21"/>
      <c r="T441" s="21"/>
      <c r="U441" s="21"/>
      <c r="V441" s="21"/>
      <c r="W441" s="21"/>
      <c r="X441" s="21"/>
      <c r="Y441" s="21"/>
      <c r="Z441" s="21"/>
      <c r="AA441" s="21"/>
      <c r="AB441" s="21"/>
      <c r="AC441" s="21"/>
      <c r="AD441" s="21"/>
      <c r="AE441" s="21"/>
      <c r="AF441" s="21"/>
    </row>
    <row r="442" spans="1:32" ht="31.5">
      <c r="A442" s="14">
        <f t="shared" si="6"/>
        <v>439</v>
      </c>
      <c r="B442" s="14" t="s">
        <v>6771</v>
      </c>
      <c r="C442" s="14" t="s">
        <v>1536</v>
      </c>
      <c r="D442" s="14" t="s">
        <v>1421</v>
      </c>
      <c r="E442" s="14" t="s">
        <v>8163</v>
      </c>
      <c r="F442" s="15">
        <v>3000</v>
      </c>
      <c r="G442" s="15">
        <v>200</v>
      </c>
      <c r="H442" s="14" t="s">
        <v>2161</v>
      </c>
      <c r="I442" s="15">
        <v>65000</v>
      </c>
      <c r="J442" s="14" t="s">
        <v>1193</v>
      </c>
      <c r="K442" s="36" t="s">
        <v>11475</v>
      </c>
      <c r="L442" s="14" t="s">
        <v>8938</v>
      </c>
      <c r="M442" s="105"/>
    </row>
    <row r="443" spans="1:32" ht="31.5">
      <c r="A443" s="14">
        <f t="shared" si="6"/>
        <v>440</v>
      </c>
      <c r="B443" s="14" t="s">
        <v>8467</v>
      </c>
      <c r="C443" s="14" t="s">
        <v>5212</v>
      </c>
      <c r="D443" s="14" t="s">
        <v>1187</v>
      </c>
      <c r="E443" s="14" t="s">
        <v>8163</v>
      </c>
      <c r="F443" s="15">
        <v>700</v>
      </c>
      <c r="G443" s="15">
        <v>48</v>
      </c>
      <c r="H443" s="14" t="s">
        <v>8076</v>
      </c>
      <c r="I443" s="15">
        <v>14000</v>
      </c>
      <c r="J443" s="14" t="s">
        <v>60</v>
      </c>
      <c r="K443" s="36" t="s">
        <v>8468</v>
      </c>
      <c r="L443" s="14" t="s">
        <v>2255</v>
      </c>
      <c r="M443" s="105"/>
    </row>
    <row r="444" spans="1:32" ht="31.5">
      <c r="A444" s="14">
        <f t="shared" si="6"/>
        <v>441</v>
      </c>
      <c r="B444" s="104" t="s">
        <v>8469</v>
      </c>
      <c r="C444" s="104" t="s">
        <v>8470</v>
      </c>
      <c r="D444" s="104" t="s">
        <v>1162</v>
      </c>
      <c r="E444" s="104"/>
      <c r="F444" s="62">
        <v>500</v>
      </c>
      <c r="G444" s="62">
        <v>172</v>
      </c>
      <c r="H444" s="104" t="s">
        <v>8076</v>
      </c>
      <c r="I444" s="62">
        <v>43000</v>
      </c>
      <c r="J444" s="104" t="s">
        <v>1188</v>
      </c>
      <c r="K444" s="44" t="s">
        <v>8468</v>
      </c>
      <c r="L444" s="14" t="s">
        <v>2255</v>
      </c>
      <c r="M444" s="105"/>
    </row>
    <row r="445" spans="1:32" ht="47.25">
      <c r="A445" s="14">
        <f t="shared" si="6"/>
        <v>442</v>
      </c>
      <c r="B445" s="14" t="s">
        <v>8471</v>
      </c>
      <c r="C445" s="14" t="s">
        <v>8472</v>
      </c>
      <c r="D445" s="14" t="s">
        <v>1187</v>
      </c>
      <c r="E445" s="14"/>
      <c r="F445" s="15">
        <v>600</v>
      </c>
      <c r="G445" s="15">
        <v>176</v>
      </c>
      <c r="H445" s="14" t="s">
        <v>8076</v>
      </c>
      <c r="I445" s="15">
        <v>27000</v>
      </c>
      <c r="J445" s="14" t="s">
        <v>4935</v>
      </c>
      <c r="K445" s="36" t="s">
        <v>8468</v>
      </c>
      <c r="L445" s="14" t="s">
        <v>2255</v>
      </c>
      <c r="M445" s="105"/>
    </row>
    <row r="446" spans="1:32" ht="39.75" customHeight="1">
      <c r="A446" s="14">
        <f t="shared" si="6"/>
        <v>443</v>
      </c>
      <c r="B446" s="14" t="s">
        <v>5698</v>
      </c>
      <c r="C446" s="14" t="s">
        <v>5699</v>
      </c>
      <c r="D446" s="14" t="s">
        <v>1187</v>
      </c>
      <c r="E446" s="14"/>
      <c r="F446" s="15">
        <v>600</v>
      </c>
      <c r="G446" s="15">
        <v>256</v>
      </c>
      <c r="H446" s="14" t="s">
        <v>8087</v>
      </c>
      <c r="I446" s="15">
        <v>43000</v>
      </c>
      <c r="J446" s="14" t="s">
        <v>1188</v>
      </c>
      <c r="K446" s="36" t="s">
        <v>8468</v>
      </c>
      <c r="L446" s="14" t="s">
        <v>2255</v>
      </c>
      <c r="M446" s="105"/>
    </row>
    <row r="447" spans="1:32" ht="31.5">
      <c r="A447" s="14">
        <f t="shared" si="6"/>
        <v>444</v>
      </c>
      <c r="B447" s="14" t="s">
        <v>6784</v>
      </c>
      <c r="C447" s="14" t="s">
        <v>6785</v>
      </c>
      <c r="D447" s="14" t="s">
        <v>1187</v>
      </c>
      <c r="E447" s="14"/>
      <c r="F447" s="15">
        <v>500</v>
      </c>
      <c r="G447" s="15">
        <v>320</v>
      </c>
      <c r="H447" s="14" t="s">
        <v>8087</v>
      </c>
      <c r="I447" s="15">
        <v>53000</v>
      </c>
      <c r="J447" s="14" t="s">
        <v>7909</v>
      </c>
      <c r="K447" s="36" t="s">
        <v>8468</v>
      </c>
      <c r="L447" s="14" t="s">
        <v>2255</v>
      </c>
      <c r="M447" s="105"/>
    </row>
    <row r="448" spans="1:32" ht="47.25">
      <c r="A448" s="14">
        <f t="shared" si="6"/>
        <v>445</v>
      </c>
      <c r="B448" s="14" t="s">
        <v>6788</v>
      </c>
      <c r="C448" s="14" t="s">
        <v>6789</v>
      </c>
      <c r="D448" s="14" t="s">
        <v>1162</v>
      </c>
      <c r="E448" s="14"/>
      <c r="F448" s="15">
        <v>800</v>
      </c>
      <c r="G448" s="15">
        <v>160</v>
      </c>
      <c r="H448" s="14" t="s">
        <v>8087</v>
      </c>
      <c r="I448" s="15">
        <v>0</v>
      </c>
      <c r="J448" s="14" t="s">
        <v>1193</v>
      </c>
      <c r="K448" s="36" t="s">
        <v>8468</v>
      </c>
      <c r="L448" s="14" t="s">
        <v>11729</v>
      </c>
      <c r="M448" s="105"/>
    </row>
    <row r="449" spans="1:13">
      <c r="A449" s="14">
        <f t="shared" si="6"/>
        <v>446</v>
      </c>
      <c r="B449" s="14" t="s">
        <v>3395</v>
      </c>
      <c r="C449" s="14" t="s">
        <v>4642</v>
      </c>
      <c r="D449" s="14" t="s">
        <v>1187</v>
      </c>
      <c r="E449" s="14"/>
      <c r="F449" s="15">
        <v>1500</v>
      </c>
      <c r="G449" s="15">
        <v>188</v>
      </c>
      <c r="H449" s="14" t="s">
        <v>2161</v>
      </c>
      <c r="I449" s="15">
        <v>69000</v>
      </c>
      <c r="J449" s="14" t="s">
        <v>7909</v>
      </c>
      <c r="K449" s="36" t="s">
        <v>8468</v>
      </c>
      <c r="L449" s="14" t="s">
        <v>2255</v>
      </c>
      <c r="M449" s="105"/>
    </row>
    <row r="450" spans="1:13" ht="63">
      <c r="A450" s="14">
        <f t="shared" si="6"/>
        <v>447</v>
      </c>
      <c r="B450" s="14" t="s">
        <v>3398</v>
      </c>
      <c r="C450" s="14" t="s">
        <v>3399</v>
      </c>
      <c r="D450" s="14" t="s">
        <v>1187</v>
      </c>
      <c r="E450" s="14" t="s">
        <v>8163</v>
      </c>
      <c r="F450" s="15">
        <v>500</v>
      </c>
      <c r="G450" s="15">
        <v>404</v>
      </c>
      <c r="H450" s="14" t="s">
        <v>2161</v>
      </c>
      <c r="I450" s="15">
        <v>85000</v>
      </c>
      <c r="J450" s="14" t="s">
        <v>1188</v>
      </c>
      <c r="K450" s="36" t="s">
        <v>8468</v>
      </c>
      <c r="L450" s="14" t="s">
        <v>2255</v>
      </c>
      <c r="M450" s="105"/>
    </row>
    <row r="451" spans="1:13" ht="31.5">
      <c r="A451" s="14">
        <f t="shared" si="6"/>
        <v>448</v>
      </c>
      <c r="B451" s="14" t="s">
        <v>3400</v>
      </c>
      <c r="C451" s="14" t="s">
        <v>7000</v>
      </c>
      <c r="D451" s="14" t="s">
        <v>1162</v>
      </c>
      <c r="E451" s="14"/>
      <c r="F451" s="15">
        <v>1000</v>
      </c>
      <c r="G451" s="15">
        <v>468</v>
      </c>
      <c r="H451" s="14" t="s">
        <v>2161</v>
      </c>
      <c r="I451" s="15">
        <v>0</v>
      </c>
      <c r="J451" s="14" t="s">
        <v>7909</v>
      </c>
      <c r="K451" s="36" t="s">
        <v>8468</v>
      </c>
      <c r="L451" s="14" t="s">
        <v>3437</v>
      </c>
      <c r="M451" s="105"/>
    </row>
    <row r="452" spans="1:13" ht="31.5">
      <c r="A452" s="14">
        <f t="shared" si="6"/>
        <v>449</v>
      </c>
      <c r="B452" s="14" t="s">
        <v>3405</v>
      </c>
      <c r="C452" s="14" t="s">
        <v>3406</v>
      </c>
      <c r="D452" s="14" t="s">
        <v>1162</v>
      </c>
      <c r="E452" s="14"/>
      <c r="F452" s="15">
        <v>500</v>
      </c>
      <c r="G452" s="15">
        <v>248</v>
      </c>
      <c r="H452" s="14" t="s">
        <v>2161</v>
      </c>
      <c r="I452" s="15">
        <v>0</v>
      </c>
      <c r="J452" s="14" t="s">
        <v>1193</v>
      </c>
      <c r="K452" s="36" t="s">
        <v>8468</v>
      </c>
      <c r="L452" s="14" t="s">
        <v>11729</v>
      </c>
      <c r="M452" s="105"/>
    </row>
    <row r="453" spans="1:13" ht="47.25">
      <c r="A453" s="14">
        <f t="shared" si="6"/>
        <v>450</v>
      </c>
      <c r="B453" s="14" t="s">
        <v>4571</v>
      </c>
      <c r="C453" s="14" t="s">
        <v>2744</v>
      </c>
      <c r="D453" s="14" t="s">
        <v>1187</v>
      </c>
      <c r="E453" s="14"/>
      <c r="F453" s="15">
        <v>1000</v>
      </c>
      <c r="G453" s="15">
        <v>96</v>
      </c>
      <c r="H453" s="14" t="s">
        <v>8076</v>
      </c>
      <c r="I453" s="15">
        <v>17000</v>
      </c>
      <c r="J453" s="14" t="s">
        <v>4935</v>
      </c>
      <c r="K453" s="36" t="s">
        <v>8468</v>
      </c>
      <c r="L453" s="14" t="s">
        <v>2255</v>
      </c>
      <c r="M453" s="105"/>
    </row>
    <row r="454" spans="1:13" ht="31.5">
      <c r="A454" s="14">
        <f t="shared" ref="A454:A517" si="7">A453+1</f>
        <v>451</v>
      </c>
      <c r="B454" s="14" t="s">
        <v>4572</v>
      </c>
      <c r="C454" s="14" t="s">
        <v>2744</v>
      </c>
      <c r="D454" s="14" t="s">
        <v>1187</v>
      </c>
      <c r="E454" s="14"/>
      <c r="F454" s="15">
        <v>1000</v>
      </c>
      <c r="G454" s="15">
        <v>156</v>
      </c>
      <c r="H454" s="14" t="s">
        <v>8076</v>
      </c>
      <c r="I454" s="15">
        <v>23000</v>
      </c>
      <c r="J454" s="14" t="s">
        <v>4935</v>
      </c>
      <c r="K454" s="36" t="s">
        <v>8468</v>
      </c>
      <c r="L454" s="14" t="s">
        <v>2255</v>
      </c>
      <c r="M454" s="105"/>
    </row>
    <row r="455" spans="1:13" ht="47.25">
      <c r="A455" s="14">
        <f t="shared" si="7"/>
        <v>452</v>
      </c>
      <c r="B455" s="14" t="s">
        <v>4574</v>
      </c>
      <c r="C455" s="14" t="s">
        <v>2744</v>
      </c>
      <c r="D455" s="14" t="s">
        <v>1187</v>
      </c>
      <c r="E455" s="14"/>
      <c r="F455" s="15">
        <v>500</v>
      </c>
      <c r="G455" s="15">
        <v>60</v>
      </c>
      <c r="H455" s="14" t="s">
        <v>8076</v>
      </c>
      <c r="I455" s="15">
        <v>13000</v>
      </c>
      <c r="J455" s="14" t="s">
        <v>4935</v>
      </c>
      <c r="K455" s="36" t="s">
        <v>8468</v>
      </c>
      <c r="L455" s="14" t="s">
        <v>2255</v>
      </c>
      <c r="M455" s="105"/>
    </row>
    <row r="456" spans="1:13" ht="31.5">
      <c r="A456" s="14">
        <f t="shared" si="7"/>
        <v>453</v>
      </c>
      <c r="B456" s="14" t="s">
        <v>4575</v>
      </c>
      <c r="C456" s="14" t="s">
        <v>2744</v>
      </c>
      <c r="D456" s="14" t="s">
        <v>1187</v>
      </c>
      <c r="E456" s="14"/>
      <c r="F456" s="15">
        <v>1000</v>
      </c>
      <c r="G456" s="15">
        <v>148</v>
      </c>
      <c r="H456" s="14" t="s">
        <v>8076</v>
      </c>
      <c r="I456" s="15">
        <v>23000</v>
      </c>
      <c r="J456" s="14" t="s">
        <v>4935</v>
      </c>
      <c r="K456" s="36" t="s">
        <v>8468</v>
      </c>
      <c r="L456" s="14" t="s">
        <v>2255</v>
      </c>
      <c r="M456" s="105"/>
    </row>
    <row r="457" spans="1:13" ht="63">
      <c r="A457" s="14">
        <f t="shared" si="7"/>
        <v>454</v>
      </c>
      <c r="B457" s="14" t="s">
        <v>4553</v>
      </c>
      <c r="C457" s="14" t="s">
        <v>4554</v>
      </c>
      <c r="D457" s="14" t="s">
        <v>1187</v>
      </c>
      <c r="E457" s="14"/>
      <c r="F457" s="15">
        <v>610</v>
      </c>
      <c r="G457" s="15">
        <v>260</v>
      </c>
      <c r="H457" s="14" t="s">
        <v>8076</v>
      </c>
      <c r="I457" s="15">
        <v>37000</v>
      </c>
      <c r="J457" s="14" t="s">
        <v>4935</v>
      </c>
      <c r="K457" s="36" t="s">
        <v>8468</v>
      </c>
      <c r="L457" s="14" t="s">
        <v>2255</v>
      </c>
      <c r="M457" s="105"/>
    </row>
    <row r="458" spans="1:13" ht="47.25">
      <c r="A458" s="14">
        <f t="shared" si="7"/>
        <v>455</v>
      </c>
      <c r="B458" s="14" t="s">
        <v>4555</v>
      </c>
      <c r="C458" s="14" t="s">
        <v>4556</v>
      </c>
      <c r="D458" s="14" t="s">
        <v>1187</v>
      </c>
      <c r="E458" s="14"/>
      <c r="F458" s="15">
        <v>1000</v>
      </c>
      <c r="G458" s="15">
        <v>184</v>
      </c>
      <c r="H458" s="14" t="s">
        <v>8087</v>
      </c>
      <c r="I458" s="15">
        <v>46000</v>
      </c>
      <c r="J458" s="14" t="s">
        <v>60</v>
      </c>
      <c r="K458" s="36" t="s">
        <v>8468</v>
      </c>
      <c r="L458" s="14" t="s">
        <v>5629</v>
      </c>
      <c r="M458" s="105"/>
    </row>
    <row r="459" spans="1:13" ht="31.5">
      <c r="A459" s="14">
        <f t="shared" si="7"/>
        <v>456</v>
      </c>
      <c r="B459" s="14" t="s">
        <v>4557</v>
      </c>
      <c r="C459" s="14" t="s">
        <v>2924</v>
      </c>
      <c r="D459" s="14" t="s">
        <v>1187</v>
      </c>
      <c r="E459" s="14"/>
      <c r="F459" s="15">
        <v>450</v>
      </c>
      <c r="G459" s="15">
        <v>608</v>
      </c>
      <c r="H459" s="14" t="s">
        <v>8087</v>
      </c>
      <c r="I459" s="15">
        <v>94000</v>
      </c>
      <c r="J459" s="14" t="s">
        <v>1188</v>
      </c>
      <c r="K459" s="36" t="s">
        <v>8468</v>
      </c>
      <c r="L459" s="14" t="s">
        <v>10095</v>
      </c>
      <c r="M459" s="105"/>
    </row>
    <row r="460" spans="1:13">
      <c r="A460" s="14">
        <f t="shared" si="7"/>
        <v>457</v>
      </c>
      <c r="B460" s="14" t="s">
        <v>4558</v>
      </c>
      <c r="C460" s="14" t="s">
        <v>4559</v>
      </c>
      <c r="D460" s="14" t="s">
        <v>1162</v>
      </c>
      <c r="E460" s="14"/>
      <c r="F460" s="15">
        <v>270</v>
      </c>
      <c r="G460" s="15">
        <v>208</v>
      </c>
      <c r="H460" s="14" t="s">
        <v>8087</v>
      </c>
      <c r="I460" s="15">
        <v>0</v>
      </c>
      <c r="J460" s="14" t="s">
        <v>1193</v>
      </c>
      <c r="K460" s="36" t="s">
        <v>8468</v>
      </c>
      <c r="L460" s="14" t="s">
        <v>11729</v>
      </c>
      <c r="M460" s="105"/>
    </row>
    <row r="461" spans="1:13" ht="31.5">
      <c r="A461" s="14">
        <f t="shared" si="7"/>
        <v>458</v>
      </c>
      <c r="B461" s="14" t="s">
        <v>4560</v>
      </c>
      <c r="C461" s="14" t="s">
        <v>4561</v>
      </c>
      <c r="D461" s="14" t="s">
        <v>1162</v>
      </c>
      <c r="E461" s="14"/>
      <c r="F461" s="15">
        <v>500</v>
      </c>
      <c r="G461" s="15">
        <v>240</v>
      </c>
      <c r="H461" s="14" t="s">
        <v>8087</v>
      </c>
      <c r="I461" s="15">
        <v>0</v>
      </c>
      <c r="J461" s="14" t="s">
        <v>7909</v>
      </c>
      <c r="K461" s="36" t="s">
        <v>8468</v>
      </c>
      <c r="L461" s="14" t="s">
        <v>3437</v>
      </c>
      <c r="M461" s="105"/>
    </row>
    <row r="462" spans="1:13" ht="47.25">
      <c r="A462" s="14">
        <f t="shared" si="7"/>
        <v>459</v>
      </c>
      <c r="B462" s="14" t="s">
        <v>4562</v>
      </c>
      <c r="C462" s="14" t="s">
        <v>4563</v>
      </c>
      <c r="D462" s="14" t="s">
        <v>1187</v>
      </c>
      <c r="E462" s="14"/>
      <c r="F462" s="15">
        <v>530</v>
      </c>
      <c r="G462" s="15">
        <v>300</v>
      </c>
      <c r="H462" s="14" t="s">
        <v>8087</v>
      </c>
      <c r="I462" s="15">
        <v>65000</v>
      </c>
      <c r="J462" s="14" t="s">
        <v>2724</v>
      </c>
      <c r="K462" s="36" t="s">
        <v>8468</v>
      </c>
      <c r="L462" s="14" t="s">
        <v>6094</v>
      </c>
      <c r="M462" s="105"/>
    </row>
    <row r="463" spans="1:13" ht="31.5">
      <c r="A463" s="14">
        <f t="shared" si="7"/>
        <v>460</v>
      </c>
      <c r="B463" s="14" t="s">
        <v>4564</v>
      </c>
      <c r="C463" s="14" t="s">
        <v>4565</v>
      </c>
      <c r="D463" s="14" t="s">
        <v>1162</v>
      </c>
      <c r="E463" s="14"/>
      <c r="F463" s="15">
        <v>500</v>
      </c>
      <c r="G463" s="15">
        <v>352</v>
      </c>
      <c r="H463" s="14" t="s">
        <v>8087</v>
      </c>
      <c r="I463" s="15">
        <v>0</v>
      </c>
      <c r="J463" s="14" t="s">
        <v>7909</v>
      </c>
      <c r="K463" s="36" t="s">
        <v>8468</v>
      </c>
      <c r="L463" s="14" t="s">
        <v>7889</v>
      </c>
      <c r="M463" s="105"/>
    </row>
    <row r="464" spans="1:13" ht="47.25">
      <c r="A464" s="14">
        <f t="shared" si="7"/>
        <v>461</v>
      </c>
      <c r="B464" s="14" t="s">
        <v>4566</v>
      </c>
      <c r="C464" s="14" t="s">
        <v>4567</v>
      </c>
      <c r="D464" s="14" t="s">
        <v>1162</v>
      </c>
      <c r="E464" s="14"/>
      <c r="F464" s="15">
        <v>800</v>
      </c>
      <c r="G464" s="15">
        <v>296</v>
      </c>
      <c r="H464" s="14" t="s">
        <v>8087</v>
      </c>
      <c r="I464" s="15">
        <v>0</v>
      </c>
      <c r="J464" s="14" t="s">
        <v>1188</v>
      </c>
      <c r="K464" s="36" t="s">
        <v>8468</v>
      </c>
      <c r="L464" s="14" t="s">
        <v>7889</v>
      </c>
      <c r="M464" s="105"/>
    </row>
    <row r="465" spans="1:13" ht="31.5">
      <c r="A465" s="14">
        <f t="shared" si="7"/>
        <v>462</v>
      </c>
      <c r="B465" s="14" t="s">
        <v>6767</v>
      </c>
      <c r="C465" s="14" t="s">
        <v>6768</v>
      </c>
      <c r="D465" s="14" t="s">
        <v>1162</v>
      </c>
      <c r="E465" s="14"/>
      <c r="F465" s="15">
        <v>430</v>
      </c>
      <c r="G465" s="15">
        <v>292</v>
      </c>
      <c r="H465" s="14" t="s">
        <v>8087</v>
      </c>
      <c r="I465" s="15">
        <v>0</v>
      </c>
      <c r="J465" s="14" t="s">
        <v>2724</v>
      </c>
      <c r="K465" s="36" t="s">
        <v>8468</v>
      </c>
      <c r="L465" s="14" t="s">
        <v>6094</v>
      </c>
      <c r="M465" s="105"/>
    </row>
    <row r="466" spans="1:13" ht="31.5">
      <c r="A466" s="14">
        <f t="shared" si="7"/>
        <v>463</v>
      </c>
      <c r="B466" s="14" t="s">
        <v>6772</v>
      </c>
      <c r="C466" s="14" t="s">
        <v>6773</v>
      </c>
      <c r="D466" s="14" t="s">
        <v>1162</v>
      </c>
      <c r="E466" s="14"/>
      <c r="F466" s="15">
        <v>530</v>
      </c>
      <c r="G466" s="15">
        <v>244</v>
      </c>
      <c r="H466" s="14" t="s">
        <v>2161</v>
      </c>
      <c r="I466" s="15">
        <v>0</v>
      </c>
      <c r="J466" s="14" t="s">
        <v>2724</v>
      </c>
      <c r="K466" s="36" t="s">
        <v>8468</v>
      </c>
      <c r="L466" s="14" t="s">
        <v>12534</v>
      </c>
      <c r="M466" s="105"/>
    </row>
    <row r="467" spans="1:13" ht="31.5">
      <c r="A467" s="14">
        <f t="shared" si="7"/>
        <v>464</v>
      </c>
      <c r="B467" s="14" t="s">
        <v>6774</v>
      </c>
      <c r="C467" s="14" t="s">
        <v>6775</v>
      </c>
      <c r="D467" s="14" t="s">
        <v>9193</v>
      </c>
      <c r="E467" s="14"/>
      <c r="F467" s="15">
        <v>1400</v>
      </c>
      <c r="G467" s="15">
        <v>456</v>
      </c>
      <c r="H467" s="14" t="s">
        <v>2161</v>
      </c>
      <c r="I467" s="15">
        <v>0</v>
      </c>
      <c r="J467" s="14" t="s">
        <v>70</v>
      </c>
      <c r="K467" s="36" t="s">
        <v>8468</v>
      </c>
      <c r="L467" s="14" t="s">
        <v>10095</v>
      </c>
      <c r="M467" s="105"/>
    </row>
    <row r="468" spans="1:13" ht="63">
      <c r="A468" s="14">
        <f t="shared" si="7"/>
        <v>465</v>
      </c>
      <c r="B468" s="14" t="s">
        <v>7707</v>
      </c>
      <c r="C468" s="14" t="s">
        <v>7708</v>
      </c>
      <c r="D468" s="14" t="s">
        <v>1421</v>
      </c>
      <c r="E468" s="14"/>
      <c r="F468" s="15">
        <v>1000</v>
      </c>
      <c r="G468" s="15">
        <v>418</v>
      </c>
      <c r="H468" s="14" t="s">
        <v>3703</v>
      </c>
      <c r="I468" s="15">
        <v>285000</v>
      </c>
      <c r="J468" s="14" t="s">
        <v>60</v>
      </c>
      <c r="K468" s="36" t="s">
        <v>8468</v>
      </c>
      <c r="L468" s="14" t="s">
        <v>6629</v>
      </c>
      <c r="M468" s="105"/>
    </row>
    <row r="469" spans="1:13" ht="31.5">
      <c r="A469" s="14">
        <f t="shared" si="7"/>
        <v>466</v>
      </c>
      <c r="B469" s="14" t="s">
        <v>6630</v>
      </c>
      <c r="C469" s="14" t="s">
        <v>2744</v>
      </c>
      <c r="D469" s="14" t="s">
        <v>1187</v>
      </c>
      <c r="E469" s="14"/>
      <c r="F469" s="15">
        <v>600</v>
      </c>
      <c r="G469" s="15">
        <v>72</v>
      </c>
      <c r="H469" s="14" t="s">
        <v>8076</v>
      </c>
      <c r="I469" s="15">
        <v>14000</v>
      </c>
      <c r="J469" s="14" t="s">
        <v>4935</v>
      </c>
      <c r="K469" s="36" t="s">
        <v>8468</v>
      </c>
      <c r="L469" s="14" t="s">
        <v>2255</v>
      </c>
      <c r="M469" s="105">
        <v>30</v>
      </c>
    </row>
    <row r="470" spans="1:13" ht="31.5">
      <c r="A470" s="14">
        <f t="shared" si="7"/>
        <v>467</v>
      </c>
      <c r="B470" s="14" t="s">
        <v>1407</v>
      </c>
      <c r="C470" s="14" t="s">
        <v>2744</v>
      </c>
      <c r="D470" s="14" t="s">
        <v>1187</v>
      </c>
      <c r="E470" s="14" t="s">
        <v>8163</v>
      </c>
      <c r="F470" s="15">
        <v>1025</v>
      </c>
      <c r="G470" s="15">
        <v>80</v>
      </c>
      <c r="H470" s="14" t="s">
        <v>8076</v>
      </c>
      <c r="I470" s="15">
        <v>12000</v>
      </c>
      <c r="J470" s="14" t="s">
        <v>4935</v>
      </c>
      <c r="K470" s="36" t="s">
        <v>8468</v>
      </c>
      <c r="L470" s="14" t="s">
        <v>6094</v>
      </c>
      <c r="M470" s="105">
        <v>33</v>
      </c>
    </row>
    <row r="471" spans="1:13" ht="31.5">
      <c r="A471" s="14">
        <f t="shared" si="7"/>
        <v>468</v>
      </c>
      <c r="B471" s="14" t="s">
        <v>11179</v>
      </c>
      <c r="C471" s="14" t="s">
        <v>7912</v>
      </c>
      <c r="D471" s="14" t="s">
        <v>1162</v>
      </c>
      <c r="E471" s="14"/>
      <c r="F471" s="15">
        <v>600</v>
      </c>
      <c r="G471" s="15">
        <v>160</v>
      </c>
      <c r="H471" s="14" t="s">
        <v>8087</v>
      </c>
      <c r="I471" s="15">
        <v>0</v>
      </c>
      <c r="J471" s="14" t="s">
        <v>70</v>
      </c>
      <c r="K471" s="36" t="s">
        <v>8468</v>
      </c>
      <c r="L471" s="14" t="s">
        <v>10095</v>
      </c>
      <c r="M471" s="105">
        <v>34</v>
      </c>
    </row>
    <row r="472" spans="1:13" ht="47.25">
      <c r="A472" s="14">
        <f t="shared" si="7"/>
        <v>469</v>
      </c>
      <c r="B472" s="14" t="s">
        <v>11180</v>
      </c>
      <c r="C472" s="14" t="s">
        <v>11181</v>
      </c>
      <c r="D472" s="14" t="s">
        <v>1187</v>
      </c>
      <c r="E472" s="14"/>
      <c r="F472" s="15">
        <v>700</v>
      </c>
      <c r="G472" s="15">
        <v>260</v>
      </c>
      <c r="H472" s="14" t="s">
        <v>8087</v>
      </c>
      <c r="I472" s="15">
        <v>44000</v>
      </c>
      <c r="J472" s="14" t="s">
        <v>60</v>
      </c>
      <c r="K472" s="36" t="s">
        <v>8468</v>
      </c>
      <c r="L472" s="14" t="s">
        <v>2255</v>
      </c>
      <c r="M472" s="105">
        <v>35</v>
      </c>
    </row>
    <row r="473" spans="1:13" ht="31.5">
      <c r="A473" s="14">
        <f t="shared" si="7"/>
        <v>470</v>
      </c>
      <c r="B473" s="14" t="s">
        <v>11182</v>
      </c>
      <c r="C473" s="14" t="s">
        <v>11183</v>
      </c>
      <c r="D473" s="14" t="s">
        <v>1187</v>
      </c>
      <c r="E473" s="14"/>
      <c r="F473" s="15">
        <v>1000</v>
      </c>
      <c r="G473" s="15">
        <v>148</v>
      </c>
      <c r="H473" s="14" t="s">
        <v>8076</v>
      </c>
      <c r="I473" s="15">
        <v>23000</v>
      </c>
      <c r="J473" s="14" t="s">
        <v>4935</v>
      </c>
      <c r="K473" s="36" t="s">
        <v>8468</v>
      </c>
      <c r="L473" s="14" t="s">
        <v>2255</v>
      </c>
      <c r="M473" s="105">
        <v>36</v>
      </c>
    </row>
    <row r="474" spans="1:13" ht="31.5">
      <c r="A474" s="14">
        <f t="shared" si="7"/>
        <v>471</v>
      </c>
      <c r="B474" s="14" t="s">
        <v>11187</v>
      </c>
      <c r="C474" s="14" t="s">
        <v>11188</v>
      </c>
      <c r="D474" s="14" t="s">
        <v>1187</v>
      </c>
      <c r="E474" s="14"/>
      <c r="F474" s="15">
        <v>450</v>
      </c>
      <c r="G474" s="15">
        <v>248</v>
      </c>
      <c r="H474" s="14" t="s">
        <v>8087</v>
      </c>
      <c r="I474" s="15">
        <v>42000</v>
      </c>
      <c r="J474" s="14" t="s">
        <v>7909</v>
      </c>
      <c r="K474" s="36" t="s">
        <v>8468</v>
      </c>
      <c r="L474" s="14" t="s">
        <v>2255</v>
      </c>
      <c r="M474" s="105">
        <v>38</v>
      </c>
    </row>
    <row r="475" spans="1:13" ht="63">
      <c r="A475" s="14">
        <f t="shared" si="7"/>
        <v>472</v>
      </c>
      <c r="B475" s="14" t="s">
        <v>12231</v>
      </c>
      <c r="C475" s="14" t="s">
        <v>12232</v>
      </c>
      <c r="D475" s="14" t="s">
        <v>1421</v>
      </c>
      <c r="E475" s="14"/>
      <c r="F475" s="15">
        <v>500</v>
      </c>
      <c r="G475" s="15">
        <v>364</v>
      </c>
      <c r="H475" s="14" t="s">
        <v>8087</v>
      </c>
      <c r="I475" s="15">
        <v>44000</v>
      </c>
      <c r="J475" s="14" t="s">
        <v>7909</v>
      </c>
      <c r="K475" s="36" t="s">
        <v>8468</v>
      </c>
      <c r="L475" s="14" t="s">
        <v>3437</v>
      </c>
      <c r="M475" s="105">
        <v>39</v>
      </c>
    </row>
    <row r="476" spans="1:13">
      <c r="A476" s="14">
        <f t="shared" si="7"/>
        <v>473</v>
      </c>
      <c r="B476" s="14" t="s">
        <v>12235</v>
      </c>
      <c r="C476" s="14" t="s">
        <v>10549</v>
      </c>
      <c r="D476" s="14" t="s">
        <v>1162</v>
      </c>
      <c r="E476" s="14"/>
      <c r="F476" s="15">
        <v>430</v>
      </c>
      <c r="G476" s="15">
        <v>240</v>
      </c>
      <c r="H476" s="14" t="s">
        <v>8087</v>
      </c>
      <c r="I476" s="15">
        <v>0</v>
      </c>
      <c r="J476" s="14" t="s">
        <v>2724</v>
      </c>
      <c r="K476" s="36" t="s">
        <v>8468</v>
      </c>
      <c r="L476" s="14" t="s">
        <v>12534</v>
      </c>
      <c r="M476" s="105">
        <v>41</v>
      </c>
    </row>
    <row r="477" spans="1:13" ht="47.25">
      <c r="A477" s="14">
        <f t="shared" si="7"/>
        <v>474</v>
      </c>
      <c r="B477" s="14" t="s">
        <v>6213</v>
      </c>
      <c r="C477" s="14" t="s">
        <v>12236</v>
      </c>
      <c r="D477" s="14" t="s">
        <v>1187</v>
      </c>
      <c r="E477" s="14" t="s">
        <v>8163</v>
      </c>
      <c r="F477" s="15">
        <v>550</v>
      </c>
      <c r="G477" s="15">
        <v>476</v>
      </c>
      <c r="H477" s="14" t="s">
        <v>8087</v>
      </c>
      <c r="I477" s="15">
        <v>75000</v>
      </c>
      <c r="J477" s="14" t="s">
        <v>1188</v>
      </c>
      <c r="K477" s="36" t="s">
        <v>8468</v>
      </c>
      <c r="L477" s="14" t="s">
        <v>2255</v>
      </c>
      <c r="M477" s="105">
        <v>42</v>
      </c>
    </row>
    <row r="478" spans="1:13" ht="31.5">
      <c r="A478" s="14">
        <f t="shared" si="7"/>
        <v>475</v>
      </c>
      <c r="B478" s="14" t="s">
        <v>12241</v>
      </c>
      <c r="C478" s="14" t="s">
        <v>12242</v>
      </c>
      <c r="D478" s="14" t="s">
        <v>1162</v>
      </c>
      <c r="E478" s="14"/>
      <c r="F478" s="15">
        <v>600</v>
      </c>
      <c r="G478" s="15">
        <v>236</v>
      </c>
      <c r="H478" s="14" t="s">
        <v>1228</v>
      </c>
      <c r="I478" s="15">
        <v>0</v>
      </c>
      <c r="J478" s="14" t="s">
        <v>1188</v>
      </c>
      <c r="K478" s="36" t="s">
        <v>8468</v>
      </c>
      <c r="L478" s="14" t="s">
        <v>3437</v>
      </c>
      <c r="M478" s="105">
        <v>45</v>
      </c>
    </row>
    <row r="479" spans="1:13" ht="31.5">
      <c r="A479" s="14">
        <f t="shared" si="7"/>
        <v>476</v>
      </c>
      <c r="B479" s="14" t="s">
        <v>12852</v>
      </c>
      <c r="C479" s="14" t="s">
        <v>12853</v>
      </c>
      <c r="D479" s="14" t="s">
        <v>1162</v>
      </c>
      <c r="E479" s="14"/>
      <c r="F479" s="15">
        <v>400</v>
      </c>
      <c r="G479" s="15">
        <v>216</v>
      </c>
      <c r="H479" s="14" t="s">
        <v>5624</v>
      </c>
      <c r="I479" s="15">
        <v>0</v>
      </c>
      <c r="J479" s="14" t="s">
        <v>70</v>
      </c>
      <c r="K479" s="36" t="s">
        <v>8468</v>
      </c>
      <c r="L479" s="14" t="s">
        <v>2145</v>
      </c>
      <c r="M479" s="105">
        <v>47</v>
      </c>
    </row>
    <row r="480" spans="1:13" ht="47.25">
      <c r="A480" s="14">
        <f t="shared" si="7"/>
        <v>477</v>
      </c>
      <c r="B480" s="14" t="s">
        <v>12854</v>
      </c>
      <c r="C480" s="14" t="s">
        <v>12477</v>
      </c>
      <c r="D480" s="14" t="s">
        <v>1162</v>
      </c>
      <c r="E480" s="14"/>
      <c r="F480" s="15">
        <v>1000</v>
      </c>
      <c r="G480" s="15">
        <v>168</v>
      </c>
      <c r="H480" s="14" t="s">
        <v>8076</v>
      </c>
      <c r="I480" s="15">
        <v>0</v>
      </c>
      <c r="J480" s="14" t="s">
        <v>1188</v>
      </c>
      <c r="K480" s="36" t="s">
        <v>8468</v>
      </c>
      <c r="L480" s="14" t="s">
        <v>3437</v>
      </c>
      <c r="M480" s="105">
        <v>48</v>
      </c>
    </row>
    <row r="481" spans="1:13" ht="24.75" customHeight="1">
      <c r="A481" s="14">
        <f t="shared" si="7"/>
        <v>478</v>
      </c>
      <c r="B481" s="14" t="s">
        <v>12478</v>
      </c>
      <c r="C481" s="14" t="s">
        <v>12479</v>
      </c>
      <c r="D481" s="14" t="s">
        <v>1187</v>
      </c>
      <c r="E481" s="14"/>
      <c r="F481" s="15">
        <v>640</v>
      </c>
      <c r="G481" s="15">
        <v>196</v>
      </c>
      <c r="H481" s="14" t="s">
        <v>8076</v>
      </c>
      <c r="I481" s="15">
        <v>29000</v>
      </c>
      <c r="J481" s="14" t="s">
        <v>60</v>
      </c>
      <c r="K481" s="36" t="s">
        <v>8468</v>
      </c>
      <c r="L481" s="14" t="s">
        <v>2255</v>
      </c>
      <c r="M481" s="105">
        <v>49</v>
      </c>
    </row>
    <row r="482" spans="1:13" ht="29.25" customHeight="1">
      <c r="A482" s="14">
        <f t="shared" si="7"/>
        <v>479</v>
      </c>
      <c r="B482" s="14" t="s">
        <v>12480</v>
      </c>
      <c r="C482" s="14" t="s">
        <v>9195</v>
      </c>
      <c r="D482" s="14" t="s">
        <v>1187</v>
      </c>
      <c r="E482" s="14"/>
      <c r="F482" s="15">
        <v>3000</v>
      </c>
      <c r="G482" s="15">
        <v>324</v>
      </c>
      <c r="H482" s="14" t="s">
        <v>8087</v>
      </c>
      <c r="I482" s="15">
        <v>48000</v>
      </c>
      <c r="J482" s="14" t="s">
        <v>4935</v>
      </c>
      <c r="K482" s="36" t="s">
        <v>8468</v>
      </c>
      <c r="L482" s="14" t="s">
        <v>5629</v>
      </c>
      <c r="M482" s="105">
        <v>50</v>
      </c>
    </row>
    <row r="483" spans="1:13" ht="31.5">
      <c r="A483" s="14">
        <f t="shared" si="7"/>
        <v>480</v>
      </c>
      <c r="B483" s="14" t="s">
        <v>12481</v>
      </c>
      <c r="C483" s="14" t="s">
        <v>6773</v>
      </c>
      <c r="D483" s="14" t="s">
        <v>1162</v>
      </c>
      <c r="E483" s="14"/>
      <c r="F483" s="15">
        <v>630</v>
      </c>
      <c r="G483" s="15">
        <v>228</v>
      </c>
      <c r="H483" s="14" t="s">
        <v>8087</v>
      </c>
      <c r="I483" s="15">
        <v>0</v>
      </c>
      <c r="J483" s="14" t="s">
        <v>2724</v>
      </c>
      <c r="K483" s="36" t="s">
        <v>8468</v>
      </c>
      <c r="L483" s="14" t="s">
        <v>12534</v>
      </c>
      <c r="M483" s="105">
        <v>51</v>
      </c>
    </row>
    <row r="484" spans="1:13" ht="31.5">
      <c r="A484" s="14">
        <f t="shared" si="7"/>
        <v>481</v>
      </c>
      <c r="B484" s="14" t="s">
        <v>10354</v>
      </c>
      <c r="C484" s="14" t="s">
        <v>5178</v>
      </c>
      <c r="D484" s="14" t="s">
        <v>9193</v>
      </c>
      <c r="E484" s="14"/>
      <c r="F484" s="15">
        <v>1450</v>
      </c>
      <c r="G484" s="15">
        <v>416</v>
      </c>
      <c r="H484" s="14" t="s">
        <v>8087</v>
      </c>
      <c r="I484" s="15">
        <v>0</v>
      </c>
      <c r="J484" s="14" t="s">
        <v>1193</v>
      </c>
      <c r="K484" s="36" t="s">
        <v>8468</v>
      </c>
      <c r="L484" s="14" t="s">
        <v>1552</v>
      </c>
      <c r="M484" s="105">
        <v>54</v>
      </c>
    </row>
    <row r="485" spans="1:13" ht="47.25">
      <c r="A485" s="14">
        <f t="shared" si="7"/>
        <v>482</v>
      </c>
      <c r="B485" s="14" t="s">
        <v>10357</v>
      </c>
      <c r="C485" s="14" t="s">
        <v>10358</v>
      </c>
      <c r="D485" s="14" t="s">
        <v>9193</v>
      </c>
      <c r="E485" s="14"/>
      <c r="F485" s="15">
        <v>1200</v>
      </c>
      <c r="G485" s="15">
        <v>168</v>
      </c>
      <c r="H485" s="14" t="s">
        <v>2161</v>
      </c>
      <c r="I485" s="15">
        <v>0</v>
      </c>
      <c r="J485" s="14" t="s">
        <v>60</v>
      </c>
      <c r="K485" s="36" t="s">
        <v>8468</v>
      </c>
      <c r="L485" s="14" t="s">
        <v>10095</v>
      </c>
      <c r="M485" s="105">
        <v>56</v>
      </c>
    </row>
    <row r="486" spans="1:13" ht="31.5">
      <c r="A486" s="14">
        <f t="shared" si="7"/>
        <v>483</v>
      </c>
      <c r="B486" s="14" t="s">
        <v>10362</v>
      </c>
      <c r="C486" s="14" t="s">
        <v>10363</v>
      </c>
      <c r="D486" s="14" t="s">
        <v>9193</v>
      </c>
      <c r="E486" s="14"/>
      <c r="F486" s="15">
        <v>1400</v>
      </c>
      <c r="G486" s="15">
        <v>364</v>
      </c>
      <c r="H486" s="14" t="s">
        <v>2161</v>
      </c>
      <c r="I486" s="15">
        <v>0</v>
      </c>
      <c r="J486" s="14" t="s">
        <v>70</v>
      </c>
      <c r="K486" s="36" t="s">
        <v>8468</v>
      </c>
      <c r="L486" s="14" t="s">
        <v>10095</v>
      </c>
      <c r="M486" s="105">
        <v>59</v>
      </c>
    </row>
    <row r="487" spans="1:13" ht="31.5">
      <c r="A487" s="14">
        <f t="shared" si="7"/>
        <v>484</v>
      </c>
      <c r="B487" s="14" t="s">
        <v>10364</v>
      </c>
      <c r="C487" s="14" t="s">
        <v>10365</v>
      </c>
      <c r="D487" s="14" t="s">
        <v>4473</v>
      </c>
      <c r="E487" s="14"/>
      <c r="F487" s="15">
        <v>1380</v>
      </c>
      <c r="G487" s="15">
        <v>556</v>
      </c>
      <c r="H487" s="14" t="s">
        <v>2161</v>
      </c>
      <c r="I487" s="15">
        <v>0</v>
      </c>
      <c r="J487" s="14" t="s">
        <v>1188</v>
      </c>
      <c r="K487" s="36" t="s">
        <v>8468</v>
      </c>
      <c r="L487" s="14" t="s">
        <v>10095</v>
      </c>
      <c r="M487" s="105">
        <v>60</v>
      </c>
    </row>
    <row r="488" spans="1:13" ht="31.5">
      <c r="A488" s="14">
        <f t="shared" si="7"/>
        <v>485</v>
      </c>
      <c r="B488" s="14" t="s">
        <v>12241</v>
      </c>
      <c r="C488" s="14" t="s">
        <v>12242</v>
      </c>
      <c r="D488" s="14" t="s">
        <v>1162</v>
      </c>
      <c r="E488" s="14"/>
      <c r="F488" s="15">
        <v>500</v>
      </c>
      <c r="G488" s="15">
        <v>168</v>
      </c>
      <c r="H488" s="14" t="s">
        <v>6370</v>
      </c>
      <c r="I488" s="15">
        <v>0</v>
      </c>
      <c r="J488" s="14" t="s">
        <v>1188</v>
      </c>
      <c r="K488" s="36" t="s">
        <v>8468</v>
      </c>
      <c r="L488" s="14" t="s">
        <v>3437</v>
      </c>
      <c r="M488" s="105">
        <v>61</v>
      </c>
    </row>
    <row r="489" spans="1:13" ht="31.5">
      <c r="A489" s="14">
        <f t="shared" si="7"/>
        <v>486</v>
      </c>
      <c r="B489" s="14" t="s">
        <v>11184</v>
      </c>
      <c r="C489" s="14" t="s">
        <v>11185</v>
      </c>
      <c r="D489" s="14" t="s">
        <v>1187</v>
      </c>
      <c r="E489" s="14"/>
      <c r="F489" s="15">
        <v>500</v>
      </c>
      <c r="G489" s="15">
        <v>248</v>
      </c>
      <c r="H489" s="14" t="s">
        <v>8087</v>
      </c>
      <c r="I489" s="15">
        <v>43000</v>
      </c>
      <c r="J489" s="14" t="s">
        <v>1188</v>
      </c>
      <c r="K489" s="36" t="s">
        <v>11186</v>
      </c>
      <c r="L489" s="14" t="s">
        <v>2255</v>
      </c>
      <c r="M489" s="105">
        <v>37</v>
      </c>
    </row>
    <row r="490" spans="1:13" ht="31.5">
      <c r="A490" s="14">
        <f t="shared" si="7"/>
        <v>487</v>
      </c>
      <c r="B490" s="14" t="s">
        <v>12233</v>
      </c>
      <c r="C490" s="14" t="s">
        <v>12234</v>
      </c>
      <c r="D490" s="14" t="s">
        <v>1162</v>
      </c>
      <c r="E490" s="14"/>
      <c r="F490" s="15">
        <v>600</v>
      </c>
      <c r="G490" s="15">
        <v>392</v>
      </c>
      <c r="H490" s="14" t="s">
        <v>8087</v>
      </c>
      <c r="I490" s="15">
        <v>0</v>
      </c>
      <c r="J490" s="14" t="s">
        <v>7909</v>
      </c>
      <c r="K490" s="36" t="s">
        <v>11186</v>
      </c>
      <c r="L490" s="14" t="s">
        <v>3437</v>
      </c>
      <c r="M490" s="105">
        <v>40</v>
      </c>
    </row>
    <row r="491" spans="1:13" ht="31.5">
      <c r="A491" s="14">
        <f t="shared" si="7"/>
        <v>488</v>
      </c>
      <c r="B491" s="14" t="s">
        <v>12237</v>
      </c>
      <c r="C491" s="14" t="s">
        <v>12238</v>
      </c>
      <c r="D491" s="14" t="s">
        <v>1162</v>
      </c>
      <c r="E491" s="14"/>
      <c r="F491" s="15">
        <v>450</v>
      </c>
      <c r="G491" s="15">
        <v>328</v>
      </c>
      <c r="H491" s="14" t="s">
        <v>1228</v>
      </c>
      <c r="I491" s="15">
        <v>0</v>
      </c>
      <c r="J491" s="14" t="s">
        <v>1188</v>
      </c>
      <c r="K491" s="36" t="s">
        <v>11186</v>
      </c>
      <c r="L491" s="14" t="s">
        <v>3437</v>
      </c>
      <c r="M491" s="105">
        <v>43</v>
      </c>
    </row>
    <row r="492" spans="1:13" ht="47.25">
      <c r="A492" s="14">
        <f t="shared" si="7"/>
        <v>489</v>
      </c>
      <c r="B492" s="14" t="s">
        <v>11199</v>
      </c>
      <c r="C492" s="14" t="s">
        <v>12851</v>
      </c>
      <c r="D492" s="14" t="s">
        <v>1162</v>
      </c>
      <c r="E492" s="14"/>
      <c r="F492" s="15">
        <v>350</v>
      </c>
      <c r="G492" s="15">
        <v>648</v>
      </c>
      <c r="H492" s="14" t="s">
        <v>2161</v>
      </c>
      <c r="I492" s="15">
        <v>0</v>
      </c>
      <c r="J492" s="14" t="s">
        <v>7909</v>
      </c>
      <c r="K492" s="36" t="s">
        <v>11186</v>
      </c>
      <c r="L492" s="14" t="s">
        <v>3437</v>
      </c>
      <c r="M492" s="105">
        <v>46</v>
      </c>
    </row>
    <row r="493" spans="1:13" ht="47.25">
      <c r="A493" s="14">
        <f t="shared" si="7"/>
        <v>490</v>
      </c>
      <c r="B493" s="14" t="s">
        <v>12482</v>
      </c>
      <c r="C493" s="14" t="s">
        <v>12483</v>
      </c>
      <c r="D493" s="14" t="s">
        <v>1162</v>
      </c>
      <c r="E493" s="14"/>
      <c r="F493" s="15">
        <v>1000</v>
      </c>
      <c r="G493" s="15">
        <v>288</v>
      </c>
      <c r="H493" s="14" t="s">
        <v>8087</v>
      </c>
      <c r="I493" s="15">
        <v>0</v>
      </c>
      <c r="J493" s="14" t="s">
        <v>7909</v>
      </c>
      <c r="K493" s="36" t="s">
        <v>11186</v>
      </c>
      <c r="L493" s="14" t="s">
        <v>3437</v>
      </c>
      <c r="M493" s="105">
        <v>52</v>
      </c>
    </row>
    <row r="494" spans="1:13" ht="31.5">
      <c r="A494" s="14">
        <f t="shared" si="7"/>
        <v>491</v>
      </c>
      <c r="B494" s="14" t="s">
        <v>10355</v>
      </c>
      <c r="C494" s="14" t="s">
        <v>10356</v>
      </c>
      <c r="D494" s="14" t="s">
        <v>1162</v>
      </c>
      <c r="E494" s="14"/>
      <c r="F494" s="15">
        <v>450</v>
      </c>
      <c r="G494" s="15">
        <v>440</v>
      </c>
      <c r="H494" s="14" t="s">
        <v>8087</v>
      </c>
      <c r="I494" s="15">
        <v>0</v>
      </c>
      <c r="J494" s="14" t="s">
        <v>60</v>
      </c>
      <c r="K494" s="36" t="s">
        <v>11186</v>
      </c>
      <c r="L494" s="14" t="s">
        <v>7889</v>
      </c>
      <c r="M494" s="105">
        <v>55</v>
      </c>
    </row>
    <row r="495" spans="1:13" ht="31.5">
      <c r="A495" s="14">
        <f t="shared" si="7"/>
        <v>492</v>
      </c>
      <c r="B495" s="14" t="s">
        <v>10359</v>
      </c>
      <c r="C495" s="14" t="s">
        <v>10360</v>
      </c>
      <c r="D495" s="14" t="s">
        <v>9193</v>
      </c>
      <c r="E495" s="14"/>
      <c r="F495" s="15">
        <v>1440</v>
      </c>
      <c r="G495" s="15">
        <v>300</v>
      </c>
      <c r="H495" s="14" t="s">
        <v>2161</v>
      </c>
      <c r="I495" s="15">
        <v>0</v>
      </c>
      <c r="J495" s="14" t="s">
        <v>7909</v>
      </c>
      <c r="K495" s="36" t="s">
        <v>11186</v>
      </c>
      <c r="L495" s="14" t="s">
        <v>1552</v>
      </c>
      <c r="M495" s="105">
        <v>57</v>
      </c>
    </row>
    <row r="496" spans="1:13" ht="47.25">
      <c r="A496" s="14">
        <f t="shared" si="7"/>
        <v>493</v>
      </c>
      <c r="B496" s="14" t="s">
        <v>10366</v>
      </c>
      <c r="C496" s="14" t="s">
        <v>10367</v>
      </c>
      <c r="D496" s="14" t="s">
        <v>1187</v>
      </c>
      <c r="E496" s="14" t="s">
        <v>8163</v>
      </c>
      <c r="F496" s="15">
        <v>531</v>
      </c>
      <c r="G496" s="15">
        <v>332</v>
      </c>
      <c r="H496" s="14" t="s">
        <v>8087</v>
      </c>
      <c r="I496" s="15">
        <v>55000</v>
      </c>
      <c r="J496" s="14" t="s">
        <v>60</v>
      </c>
      <c r="K496" s="36" t="s">
        <v>11186</v>
      </c>
      <c r="L496" s="14" t="s">
        <v>5129</v>
      </c>
      <c r="M496" s="105"/>
    </row>
    <row r="497" spans="1:13" ht="63">
      <c r="A497" s="14">
        <f t="shared" si="7"/>
        <v>494</v>
      </c>
      <c r="B497" s="14" t="s">
        <v>10368</v>
      </c>
      <c r="C497" s="14" t="s">
        <v>10369</v>
      </c>
      <c r="D497" s="14" t="s">
        <v>1187</v>
      </c>
      <c r="E497" s="14"/>
      <c r="F497" s="15">
        <v>800</v>
      </c>
      <c r="G497" s="15">
        <v>216</v>
      </c>
      <c r="H497" s="14" t="s">
        <v>8076</v>
      </c>
      <c r="I497" s="15">
        <v>31000</v>
      </c>
      <c r="J497" s="14" t="s">
        <v>4935</v>
      </c>
      <c r="K497" s="36" t="s">
        <v>11186</v>
      </c>
      <c r="L497" s="14" t="s">
        <v>3437</v>
      </c>
      <c r="M497" s="105"/>
    </row>
    <row r="498" spans="1:13" ht="31.5">
      <c r="A498" s="14">
        <f t="shared" si="7"/>
        <v>495</v>
      </c>
      <c r="B498" s="14" t="s">
        <v>2225</v>
      </c>
      <c r="C498" s="14" t="s">
        <v>2226</v>
      </c>
      <c r="D498" s="14" t="s">
        <v>1187</v>
      </c>
      <c r="E498" s="14"/>
      <c r="F498" s="15">
        <v>550</v>
      </c>
      <c r="G498" s="15">
        <v>80</v>
      </c>
      <c r="H498" s="14" t="s">
        <v>8076</v>
      </c>
      <c r="I498" s="15">
        <v>15000</v>
      </c>
      <c r="J498" s="14" t="s">
        <v>4935</v>
      </c>
      <c r="K498" s="36" t="s">
        <v>11186</v>
      </c>
      <c r="L498" s="14" t="s">
        <v>2255</v>
      </c>
      <c r="M498" s="105"/>
    </row>
    <row r="499" spans="1:13" ht="47.25">
      <c r="A499" s="14">
        <f t="shared" si="7"/>
        <v>496</v>
      </c>
      <c r="B499" s="14" t="s">
        <v>2227</v>
      </c>
      <c r="C499" s="14" t="s">
        <v>2228</v>
      </c>
      <c r="D499" s="14" t="s">
        <v>1187</v>
      </c>
      <c r="E499" s="14"/>
      <c r="F499" s="15">
        <v>700</v>
      </c>
      <c r="G499" s="15">
        <v>160</v>
      </c>
      <c r="H499" s="14" t="s">
        <v>8076</v>
      </c>
      <c r="I499" s="15">
        <v>25000</v>
      </c>
      <c r="J499" s="14" t="s">
        <v>4935</v>
      </c>
      <c r="K499" s="36" t="s">
        <v>11186</v>
      </c>
      <c r="L499" s="14" t="s">
        <v>2255</v>
      </c>
      <c r="M499" s="105"/>
    </row>
    <row r="500" spans="1:13" ht="31.5">
      <c r="A500" s="14">
        <f t="shared" si="7"/>
        <v>497</v>
      </c>
      <c r="B500" s="14" t="s">
        <v>2229</v>
      </c>
      <c r="C500" s="14" t="s">
        <v>2230</v>
      </c>
      <c r="D500" s="14" t="s">
        <v>1187</v>
      </c>
      <c r="E500" s="14"/>
      <c r="F500" s="15">
        <v>460</v>
      </c>
      <c r="G500" s="15">
        <v>176</v>
      </c>
      <c r="H500" s="14" t="s">
        <v>8087</v>
      </c>
      <c r="I500" s="15">
        <v>32000</v>
      </c>
      <c r="J500" s="14" t="s">
        <v>1188</v>
      </c>
      <c r="K500" s="36" t="s">
        <v>11186</v>
      </c>
      <c r="L500" s="14" t="s">
        <v>2255</v>
      </c>
      <c r="M500" s="105"/>
    </row>
    <row r="501" spans="1:13" ht="63">
      <c r="A501" s="14">
        <f t="shared" si="7"/>
        <v>498</v>
      </c>
      <c r="B501" s="14" t="s">
        <v>2231</v>
      </c>
      <c r="C501" s="14" t="s">
        <v>2232</v>
      </c>
      <c r="D501" s="14" t="s">
        <v>1187</v>
      </c>
      <c r="E501" s="14"/>
      <c r="F501" s="15">
        <v>500</v>
      </c>
      <c r="G501" s="15">
        <v>272</v>
      </c>
      <c r="H501" s="14" t="s">
        <v>8087</v>
      </c>
      <c r="I501" s="15">
        <v>46000</v>
      </c>
      <c r="J501" s="14" t="s">
        <v>60</v>
      </c>
      <c r="K501" s="36" t="s">
        <v>11186</v>
      </c>
      <c r="L501" s="14" t="s">
        <v>2255</v>
      </c>
      <c r="M501" s="105"/>
    </row>
    <row r="502" spans="1:13" ht="31.5">
      <c r="A502" s="14">
        <f t="shared" si="7"/>
        <v>499</v>
      </c>
      <c r="B502" s="14" t="s">
        <v>2233</v>
      </c>
      <c r="C502" s="14" t="s">
        <v>2234</v>
      </c>
      <c r="D502" s="14" t="s">
        <v>1187</v>
      </c>
      <c r="E502" s="14"/>
      <c r="F502" s="15">
        <v>550</v>
      </c>
      <c r="G502" s="15">
        <v>256</v>
      </c>
      <c r="H502" s="14" t="s">
        <v>8087</v>
      </c>
      <c r="I502" s="15">
        <v>44000</v>
      </c>
      <c r="J502" s="14" t="s">
        <v>7909</v>
      </c>
      <c r="K502" s="36" t="s">
        <v>11186</v>
      </c>
      <c r="L502" s="14" t="s">
        <v>2255</v>
      </c>
      <c r="M502" s="105"/>
    </row>
    <row r="503" spans="1:13" ht="31.5">
      <c r="A503" s="14">
        <f t="shared" si="7"/>
        <v>500</v>
      </c>
      <c r="B503" s="14" t="s">
        <v>2235</v>
      </c>
      <c r="C503" s="14" t="s">
        <v>2236</v>
      </c>
      <c r="D503" s="14" t="s">
        <v>1162</v>
      </c>
      <c r="E503" s="14"/>
      <c r="F503" s="15">
        <v>300</v>
      </c>
      <c r="G503" s="15">
        <v>352</v>
      </c>
      <c r="H503" s="14" t="s">
        <v>8087</v>
      </c>
      <c r="I503" s="15">
        <v>0</v>
      </c>
      <c r="J503" s="14" t="s">
        <v>7909</v>
      </c>
      <c r="K503" s="36" t="s">
        <v>11186</v>
      </c>
      <c r="L503" s="14" t="s">
        <v>7889</v>
      </c>
      <c r="M503" s="105"/>
    </row>
    <row r="504" spans="1:13" ht="47.25">
      <c r="A504" s="14">
        <f t="shared" si="7"/>
        <v>501</v>
      </c>
      <c r="B504" s="14" t="s">
        <v>2237</v>
      </c>
      <c r="C504" s="14" t="s">
        <v>2238</v>
      </c>
      <c r="D504" s="14" t="s">
        <v>1187</v>
      </c>
      <c r="E504" s="14"/>
      <c r="F504" s="15">
        <v>460</v>
      </c>
      <c r="G504" s="15">
        <v>416</v>
      </c>
      <c r="H504" s="14" t="s">
        <v>8087</v>
      </c>
      <c r="I504" s="15">
        <v>67000</v>
      </c>
      <c r="J504" s="14" t="s">
        <v>70</v>
      </c>
      <c r="K504" s="36" t="s">
        <v>11186</v>
      </c>
      <c r="L504" s="14" t="s">
        <v>2255</v>
      </c>
      <c r="M504" s="105"/>
    </row>
    <row r="505" spans="1:13" ht="31.5">
      <c r="A505" s="14">
        <f t="shared" si="7"/>
        <v>502</v>
      </c>
      <c r="B505" s="14" t="s">
        <v>2239</v>
      </c>
      <c r="C505" s="14" t="s">
        <v>2240</v>
      </c>
      <c r="D505" s="14" t="s">
        <v>1162</v>
      </c>
      <c r="E505" s="14"/>
      <c r="F505" s="15">
        <v>200</v>
      </c>
      <c r="G505" s="15">
        <v>239</v>
      </c>
      <c r="H505" s="14" t="s">
        <v>8087</v>
      </c>
      <c r="I505" s="15">
        <v>0</v>
      </c>
      <c r="J505" s="14" t="s">
        <v>7909</v>
      </c>
      <c r="K505" s="36" t="s">
        <v>11186</v>
      </c>
      <c r="L505" s="14" t="s">
        <v>3437</v>
      </c>
      <c r="M505" s="105"/>
    </row>
    <row r="506" spans="1:13" ht="78.75">
      <c r="A506" s="14">
        <f t="shared" si="7"/>
        <v>503</v>
      </c>
      <c r="B506" s="14" t="s">
        <v>2241</v>
      </c>
      <c r="C506" s="14" t="s">
        <v>2242</v>
      </c>
      <c r="D506" s="14" t="s">
        <v>1187</v>
      </c>
      <c r="E506" s="14"/>
      <c r="F506" s="15">
        <v>450</v>
      </c>
      <c r="G506" s="15">
        <v>424</v>
      </c>
      <c r="H506" s="14" t="s">
        <v>8087</v>
      </c>
      <c r="I506" s="15">
        <v>68000</v>
      </c>
      <c r="J506" s="14" t="s">
        <v>7909</v>
      </c>
      <c r="K506" s="36" t="s">
        <v>11186</v>
      </c>
      <c r="L506" s="14" t="s">
        <v>2255</v>
      </c>
      <c r="M506" s="105"/>
    </row>
    <row r="507" spans="1:13" ht="31.5">
      <c r="A507" s="14">
        <f t="shared" si="7"/>
        <v>504</v>
      </c>
      <c r="B507" s="14" t="s">
        <v>2243</v>
      </c>
      <c r="C507" s="14" t="s">
        <v>2244</v>
      </c>
      <c r="D507" s="14" t="s">
        <v>1187</v>
      </c>
      <c r="E507" s="14"/>
      <c r="F507" s="15">
        <v>560</v>
      </c>
      <c r="G507" s="15">
        <v>528</v>
      </c>
      <c r="H507" s="14" t="s">
        <v>8087</v>
      </c>
      <c r="I507" s="15">
        <v>83000</v>
      </c>
      <c r="J507" s="14" t="s">
        <v>70</v>
      </c>
      <c r="K507" s="36" t="s">
        <v>11186</v>
      </c>
      <c r="L507" s="14" t="s">
        <v>10095</v>
      </c>
      <c r="M507" s="105"/>
    </row>
    <row r="508" spans="1:13" ht="31.5">
      <c r="A508" s="14">
        <f t="shared" si="7"/>
        <v>505</v>
      </c>
      <c r="B508" s="14" t="s">
        <v>2245</v>
      </c>
      <c r="C508" s="14" t="s">
        <v>2246</v>
      </c>
      <c r="D508" s="14" t="s">
        <v>1162</v>
      </c>
      <c r="E508" s="14"/>
      <c r="F508" s="15">
        <v>500</v>
      </c>
      <c r="G508" s="15">
        <v>400</v>
      </c>
      <c r="H508" s="14" t="s">
        <v>8087</v>
      </c>
      <c r="I508" s="15">
        <v>0</v>
      </c>
      <c r="J508" s="14" t="s">
        <v>70</v>
      </c>
      <c r="K508" s="36" t="s">
        <v>11186</v>
      </c>
      <c r="L508" s="14" t="s">
        <v>6978</v>
      </c>
      <c r="M508" s="105"/>
    </row>
    <row r="509" spans="1:13" ht="31.5">
      <c r="A509" s="14">
        <f t="shared" si="7"/>
        <v>506</v>
      </c>
      <c r="B509" s="14" t="s">
        <v>2247</v>
      </c>
      <c r="C509" s="14" t="s">
        <v>2248</v>
      </c>
      <c r="D509" s="14" t="s">
        <v>1162</v>
      </c>
      <c r="E509" s="14"/>
      <c r="F509" s="15">
        <v>430</v>
      </c>
      <c r="G509" s="15">
        <v>204</v>
      </c>
      <c r="H509" s="14" t="s">
        <v>8087</v>
      </c>
      <c r="I509" s="15">
        <v>0</v>
      </c>
      <c r="J509" s="14" t="s">
        <v>60</v>
      </c>
      <c r="K509" s="36" t="s">
        <v>11186</v>
      </c>
      <c r="L509" s="14" t="s">
        <v>7889</v>
      </c>
      <c r="M509" s="105"/>
    </row>
    <row r="510" spans="1:13" ht="31.5">
      <c r="A510" s="14">
        <f t="shared" si="7"/>
        <v>507</v>
      </c>
      <c r="B510" s="14" t="s">
        <v>2249</v>
      </c>
      <c r="C510" s="14" t="s">
        <v>4608</v>
      </c>
      <c r="D510" s="14" t="s">
        <v>1187</v>
      </c>
      <c r="E510" s="14"/>
      <c r="F510" s="15">
        <v>1500</v>
      </c>
      <c r="G510" s="15">
        <v>292</v>
      </c>
      <c r="H510" s="14" t="s">
        <v>8087</v>
      </c>
      <c r="I510" s="15">
        <v>49000</v>
      </c>
      <c r="J510" s="14" t="s">
        <v>4935</v>
      </c>
      <c r="K510" s="36" t="s">
        <v>11186</v>
      </c>
      <c r="L510" s="14" t="s">
        <v>2255</v>
      </c>
      <c r="M510" s="105"/>
    </row>
    <row r="511" spans="1:13" ht="31.5">
      <c r="A511" s="14">
        <f t="shared" si="7"/>
        <v>508</v>
      </c>
      <c r="B511" s="14" t="s">
        <v>4609</v>
      </c>
      <c r="C511" s="14" t="s">
        <v>8647</v>
      </c>
      <c r="D511" s="14" t="s">
        <v>1187</v>
      </c>
      <c r="E511" s="14"/>
      <c r="F511" s="15">
        <v>500</v>
      </c>
      <c r="G511" s="15">
        <v>312</v>
      </c>
      <c r="H511" s="14" t="s">
        <v>8087</v>
      </c>
      <c r="I511" s="15">
        <v>52000</v>
      </c>
      <c r="J511" s="14" t="s">
        <v>7909</v>
      </c>
      <c r="K511" s="36" t="s">
        <v>11186</v>
      </c>
      <c r="L511" s="14" t="s">
        <v>2255</v>
      </c>
      <c r="M511" s="105"/>
    </row>
    <row r="512" spans="1:13" ht="31.5">
      <c r="A512" s="14">
        <f t="shared" si="7"/>
        <v>509</v>
      </c>
      <c r="B512" s="14" t="s">
        <v>5702</v>
      </c>
      <c r="C512" s="14" t="s">
        <v>5703</v>
      </c>
      <c r="D512" s="14" t="s">
        <v>1421</v>
      </c>
      <c r="E512" s="14"/>
      <c r="F512" s="15">
        <v>330</v>
      </c>
      <c r="G512" s="15">
        <v>464</v>
      </c>
      <c r="H512" s="14" t="s">
        <v>8087</v>
      </c>
      <c r="I512" s="15">
        <v>195000</v>
      </c>
      <c r="J512" s="14" t="s">
        <v>70</v>
      </c>
      <c r="K512" s="36" t="s">
        <v>11186</v>
      </c>
      <c r="L512" s="14" t="s">
        <v>11688</v>
      </c>
      <c r="M512" s="105"/>
    </row>
    <row r="513" spans="1:13" ht="31.5">
      <c r="A513" s="14">
        <f t="shared" si="7"/>
        <v>510</v>
      </c>
      <c r="B513" s="14" t="s">
        <v>5704</v>
      </c>
      <c r="C513" s="14" t="s">
        <v>5705</v>
      </c>
      <c r="D513" s="14" t="s">
        <v>4473</v>
      </c>
      <c r="E513" s="14"/>
      <c r="F513" s="15">
        <v>1550</v>
      </c>
      <c r="G513" s="15">
        <v>680</v>
      </c>
      <c r="H513" s="14" t="s">
        <v>2161</v>
      </c>
      <c r="I513" s="15">
        <v>0</v>
      </c>
      <c r="J513" s="14" t="s">
        <v>1193</v>
      </c>
      <c r="K513" s="36" t="s">
        <v>11186</v>
      </c>
      <c r="L513" s="14" t="s">
        <v>1552</v>
      </c>
      <c r="M513" s="105"/>
    </row>
    <row r="514" spans="1:13" ht="31.5">
      <c r="A514" s="14">
        <f t="shared" si="7"/>
        <v>511</v>
      </c>
      <c r="B514" s="14" t="s">
        <v>5708</v>
      </c>
      <c r="C514" s="14" t="s">
        <v>5709</v>
      </c>
      <c r="D514" s="14" t="s">
        <v>1421</v>
      </c>
      <c r="E514" s="14"/>
      <c r="F514" s="15">
        <v>5000</v>
      </c>
      <c r="G514" s="15">
        <v>748</v>
      </c>
      <c r="H514" s="14" t="s">
        <v>3703</v>
      </c>
      <c r="I514" s="15">
        <v>0</v>
      </c>
      <c r="J514" s="14" t="s">
        <v>12918</v>
      </c>
      <c r="K514" s="36" t="s">
        <v>11186</v>
      </c>
      <c r="L514" s="14" t="s">
        <v>11688</v>
      </c>
      <c r="M514" s="105"/>
    </row>
    <row r="515" spans="1:13" ht="31.5">
      <c r="A515" s="14">
        <f t="shared" si="7"/>
        <v>512</v>
      </c>
      <c r="B515" s="14" t="s">
        <v>11080</v>
      </c>
      <c r="C515" s="14" t="s">
        <v>11081</v>
      </c>
      <c r="D515" s="14" t="s">
        <v>1162</v>
      </c>
      <c r="E515" s="14"/>
      <c r="F515" s="15">
        <v>500</v>
      </c>
      <c r="G515" s="15">
        <v>296</v>
      </c>
      <c r="H515" s="14" t="s">
        <v>8087</v>
      </c>
      <c r="I515" s="15">
        <v>95000</v>
      </c>
      <c r="J515" s="14" t="s">
        <v>7909</v>
      </c>
      <c r="K515" s="36" t="s">
        <v>11186</v>
      </c>
      <c r="L515" s="14" t="s">
        <v>3437</v>
      </c>
      <c r="M515" s="105"/>
    </row>
    <row r="516" spans="1:13" ht="39" customHeight="1">
      <c r="A516" s="14">
        <f t="shared" si="7"/>
        <v>513</v>
      </c>
      <c r="B516" s="14" t="s">
        <v>11082</v>
      </c>
      <c r="C516" s="14" t="s">
        <v>11083</v>
      </c>
      <c r="D516" s="14" t="s">
        <v>1162</v>
      </c>
      <c r="E516" s="14"/>
      <c r="F516" s="15">
        <v>450</v>
      </c>
      <c r="G516" s="15">
        <v>260</v>
      </c>
      <c r="H516" s="14" t="s">
        <v>8087</v>
      </c>
      <c r="I516" s="15">
        <v>0</v>
      </c>
      <c r="J516" s="14" t="s">
        <v>7909</v>
      </c>
      <c r="K516" s="36" t="s">
        <v>11186</v>
      </c>
      <c r="L516" s="14" t="s">
        <v>3437</v>
      </c>
      <c r="M516" s="105"/>
    </row>
    <row r="517" spans="1:13" ht="31.5">
      <c r="A517" s="14">
        <f t="shared" si="7"/>
        <v>514</v>
      </c>
      <c r="B517" s="14" t="s">
        <v>9897</v>
      </c>
      <c r="C517" s="14" t="s">
        <v>11161</v>
      </c>
      <c r="D517" s="14" t="s">
        <v>9193</v>
      </c>
      <c r="E517" s="14"/>
      <c r="F517" s="15">
        <v>1450</v>
      </c>
      <c r="G517" s="15">
        <v>532</v>
      </c>
      <c r="H517" s="14" t="s">
        <v>2161</v>
      </c>
      <c r="I517" s="15">
        <v>0</v>
      </c>
      <c r="J517" s="14" t="s">
        <v>1188</v>
      </c>
      <c r="K517" s="36" t="s">
        <v>11186</v>
      </c>
      <c r="L517" s="14" t="s">
        <v>1552</v>
      </c>
      <c r="M517" s="105"/>
    </row>
    <row r="518" spans="1:13" ht="47.25">
      <c r="A518" s="14">
        <f t="shared" ref="A518:A581" si="8">A517+1</f>
        <v>515</v>
      </c>
      <c r="B518" s="14" t="s">
        <v>9901</v>
      </c>
      <c r="C518" s="14" t="s">
        <v>9902</v>
      </c>
      <c r="D518" s="14" t="s">
        <v>1187</v>
      </c>
      <c r="E518" s="14" t="s">
        <v>8163</v>
      </c>
      <c r="F518" s="15">
        <v>800</v>
      </c>
      <c r="G518" s="15">
        <v>812</v>
      </c>
      <c r="H518" s="14" t="s">
        <v>8087</v>
      </c>
      <c r="I518" s="15">
        <v>178000</v>
      </c>
      <c r="J518" s="14" t="s">
        <v>4642</v>
      </c>
      <c r="K518" s="36" t="s">
        <v>11186</v>
      </c>
      <c r="L518" s="14" t="s">
        <v>12534</v>
      </c>
      <c r="M518" s="105"/>
    </row>
    <row r="519" spans="1:13" ht="47.25">
      <c r="A519" s="14">
        <f t="shared" si="8"/>
        <v>516</v>
      </c>
      <c r="B519" s="14" t="s">
        <v>9903</v>
      </c>
      <c r="C519" s="14" t="s">
        <v>9902</v>
      </c>
      <c r="D519" s="14" t="s">
        <v>1187</v>
      </c>
      <c r="E519" s="14" t="s">
        <v>8163</v>
      </c>
      <c r="F519" s="15">
        <v>800</v>
      </c>
      <c r="G519" s="15">
        <v>792</v>
      </c>
      <c r="H519" s="14" t="s">
        <v>8087</v>
      </c>
      <c r="I519" s="15">
        <v>172000</v>
      </c>
      <c r="J519" s="14" t="s">
        <v>4642</v>
      </c>
      <c r="K519" s="36" t="s">
        <v>11186</v>
      </c>
      <c r="L519" s="14" t="s">
        <v>12534</v>
      </c>
      <c r="M519" s="105"/>
    </row>
    <row r="520" spans="1:13" ht="31.5">
      <c r="A520" s="14">
        <f t="shared" si="8"/>
        <v>517</v>
      </c>
      <c r="B520" s="14" t="s">
        <v>9904</v>
      </c>
      <c r="C520" s="14" t="s">
        <v>11742</v>
      </c>
      <c r="D520" s="14" t="s">
        <v>1187</v>
      </c>
      <c r="E520" s="14" t="s">
        <v>8163</v>
      </c>
      <c r="F520" s="15">
        <v>430</v>
      </c>
      <c r="G520" s="15">
        <v>448</v>
      </c>
      <c r="H520" s="14" t="s">
        <v>8087</v>
      </c>
      <c r="I520" s="15">
        <v>220000</v>
      </c>
      <c r="J520" s="14" t="s">
        <v>4642</v>
      </c>
      <c r="K520" s="36" t="s">
        <v>11186</v>
      </c>
      <c r="L520" s="14" t="s">
        <v>6094</v>
      </c>
      <c r="M520" s="105"/>
    </row>
    <row r="521" spans="1:13" ht="24" customHeight="1">
      <c r="A521" s="14">
        <f t="shared" si="8"/>
        <v>518</v>
      </c>
      <c r="B521" s="14" t="s">
        <v>11058</v>
      </c>
      <c r="C521" s="14" t="s">
        <v>11059</v>
      </c>
      <c r="D521" s="14" t="s">
        <v>1187</v>
      </c>
      <c r="E521" s="14"/>
      <c r="F521" s="15">
        <v>1000</v>
      </c>
      <c r="G521" s="15">
        <v>408</v>
      </c>
      <c r="H521" s="14" t="s">
        <v>8087</v>
      </c>
      <c r="I521" s="15">
        <v>72000</v>
      </c>
      <c r="J521" s="14" t="s">
        <v>70</v>
      </c>
      <c r="K521" s="36" t="s">
        <v>11186</v>
      </c>
      <c r="L521" s="14" t="s">
        <v>2255</v>
      </c>
      <c r="M521" s="105"/>
    </row>
    <row r="522" spans="1:13" ht="31.5">
      <c r="A522" s="14">
        <f t="shared" si="8"/>
        <v>519</v>
      </c>
      <c r="B522" s="14" t="s">
        <v>5711</v>
      </c>
      <c r="C522" s="14" t="s">
        <v>2744</v>
      </c>
      <c r="D522" s="14" t="s">
        <v>1187</v>
      </c>
      <c r="E522" s="14"/>
      <c r="F522" s="15">
        <v>1000</v>
      </c>
      <c r="G522" s="15">
        <v>56</v>
      </c>
      <c r="H522" s="14" t="s">
        <v>8076</v>
      </c>
      <c r="I522" s="15">
        <v>12000</v>
      </c>
      <c r="J522" s="14" t="s">
        <v>4935</v>
      </c>
      <c r="K522" s="36" t="s">
        <v>5712</v>
      </c>
      <c r="L522" s="14" t="s">
        <v>2255</v>
      </c>
      <c r="M522" s="105"/>
    </row>
    <row r="523" spans="1:13">
      <c r="A523" s="14">
        <f t="shared" si="8"/>
        <v>520</v>
      </c>
      <c r="B523" s="14" t="s">
        <v>1164</v>
      </c>
      <c r="C523" s="14" t="s">
        <v>2744</v>
      </c>
      <c r="D523" s="14" t="s">
        <v>1187</v>
      </c>
      <c r="E523" s="14"/>
      <c r="F523" s="15">
        <v>4000</v>
      </c>
      <c r="G523" s="15">
        <v>80</v>
      </c>
      <c r="H523" s="14" t="s">
        <v>8076</v>
      </c>
      <c r="I523" s="15">
        <v>15000</v>
      </c>
      <c r="J523" s="14" t="s">
        <v>4935</v>
      </c>
      <c r="K523" s="36" t="s">
        <v>5712</v>
      </c>
      <c r="L523" s="14" t="s">
        <v>2255</v>
      </c>
      <c r="M523" s="105"/>
    </row>
    <row r="524" spans="1:13">
      <c r="A524" s="14">
        <f t="shared" si="8"/>
        <v>521</v>
      </c>
      <c r="B524" s="14" t="s">
        <v>5713</v>
      </c>
      <c r="C524" s="14" t="s">
        <v>2744</v>
      </c>
      <c r="D524" s="14" t="s">
        <v>1187</v>
      </c>
      <c r="E524" s="14"/>
      <c r="F524" s="15">
        <v>1000</v>
      </c>
      <c r="G524" s="15">
        <v>24</v>
      </c>
      <c r="H524" s="14" t="s">
        <v>8076</v>
      </c>
      <c r="I524" s="15">
        <v>8000</v>
      </c>
      <c r="J524" s="14" t="s">
        <v>4935</v>
      </c>
      <c r="K524" s="36" t="s">
        <v>5712</v>
      </c>
      <c r="L524" s="14" t="s">
        <v>2255</v>
      </c>
      <c r="M524" s="105"/>
    </row>
    <row r="525" spans="1:13">
      <c r="A525" s="14">
        <f t="shared" si="8"/>
        <v>522</v>
      </c>
      <c r="B525" s="14" t="s">
        <v>7629</v>
      </c>
      <c r="C525" s="14" t="s">
        <v>2744</v>
      </c>
      <c r="D525" s="14" t="s">
        <v>1187</v>
      </c>
      <c r="E525" s="14"/>
      <c r="F525" s="15">
        <v>3000</v>
      </c>
      <c r="G525" s="15">
        <v>296</v>
      </c>
      <c r="H525" s="14" t="s">
        <v>8076</v>
      </c>
      <c r="I525" s="15">
        <v>39000</v>
      </c>
      <c r="J525" s="14" t="s">
        <v>4935</v>
      </c>
      <c r="K525" s="36" t="s">
        <v>5712</v>
      </c>
      <c r="L525" s="14" t="s">
        <v>7452</v>
      </c>
      <c r="M525" s="105"/>
    </row>
    <row r="526" spans="1:13">
      <c r="A526" s="14">
        <f t="shared" si="8"/>
        <v>523</v>
      </c>
      <c r="B526" s="14" t="s">
        <v>5714</v>
      </c>
      <c r="C526" s="14" t="s">
        <v>2744</v>
      </c>
      <c r="D526" s="14" t="s">
        <v>1187</v>
      </c>
      <c r="E526" s="14"/>
      <c r="F526" s="15">
        <v>1500</v>
      </c>
      <c r="G526" s="15">
        <v>100</v>
      </c>
      <c r="H526" s="14" t="s">
        <v>8076</v>
      </c>
      <c r="I526" s="15">
        <v>17000</v>
      </c>
      <c r="J526" s="14" t="s">
        <v>4935</v>
      </c>
      <c r="K526" s="36" t="s">
        <v>5712</v>
      </c>
      <c r="L526" s="14" t="s">
        <v>7452</v>
      </c>
      <c r="M526" s="105"/>
    </row>
    <row r="527" spans="1:13" ht="31.5">
      <c r="A527" s="14">
        <f t="shared" si="8"/>
        <v>524</v>
      </c>
      <c r="B527" s="14" t="s">
        <v>6797</v>
      </c>
      <c r="C527" s="14" t="s">
        <v>2744</v>
      </c>
      <c r="D527" s="14" t="s">
        <v>1187</v>
      </c>
      <c r="E527" s="14"/>
      <c r="F527" s="15">
        <v>500</v>
      </c>
      <c r="G527" s="15">
        <v>16</v>
      </c>
      <c r="H527" s="14" t="s">
        <v>8076</v>
      </c>
      <c r="I527" s="15">
        <v>7000</v>
      </c>
      <c r="J527" s="14" t="s">
        <v>4935</v>
      </c>
      <c r="K527" s="36" t="s">
        <v>5712</v>
      </c>
      <c r="L527" s="14" t="s">
        <v>7452</v>
      </c>
      <c r="M527" s="105"/>
    </row>
    <row r="528" spans="1:13">
      <c r="A528" s="14">
        <f t="shared" si="8"/>
        <v>525</v>
      </c>
      <c r="B528" s="14" t="s">
        <v>6798</v>
      </c>
      <c r="C528" s="14" t="s">
        <v>2744</v>
      </c>
      <c r="D528" s="14" t="s">
        <v>1187</v>
      </c>
      <c r="E528" s="14"/>
      <c r="F528" s="15">
        <v>2500</v>
      </c>
      <c r="G528" s="15">
        <v>104</v>
      </c>
      <c r="H528" s="14" t="s">
        <v>8076</v>
      </c>
      <c r="I528" s="15">
        <v>17000</v>
      </c>
      <c r="J528" s="14" t="s">
        <v>4935</v>
      </c>
      <c r="K528" s="36" t="s">
        <v>5712</v>
      </c>
      <c r="L528" s="14" t="s">
        <v>7452</v>
      </c>
      <c r="M528" s="105"/>
    </row>
    <row r="529" spans="1:13">
      <c r="A529" s="14">
        <f t="shared" si="8"/>
        <v>526</v>
      </c>
      <c r="B529" s="14" t="s">
        <v>5132</v>
      </c>
      <c r="C529" s="14" t="s">
        <v>2744</v>
      </c>
      <c r="D529" s="14" t="s">
        <v>1187</v>
      </c>
      <c r="E529" s="14"/>
      <c r="F529" s="15">
        <v>3500</v>
      </c>
      <c r="G529" s="15">
        <v>56</v>
      </c>
      <c r="H529" s="14" t="s">
        <v>8076</v>
      </c>
      <c r="I529" s="15">
        <v>12000</v>
      </c>
      <c r="J529" s="14" t="s">
        <v>4935</v>
      </c>
      <c r="K529" s="36" t="s">
        <v>5712</v>
      </c>
      <c r="L529" s="14" t="s">
        <v>7452</v>
      </c>
      <c r="M529" s="105"/>
    </row>
    <row r="530" spans="1:13">
      <c r="A530" s="14">
        <f t="shared" si="8"/>
        <v>527</v>
      </c>
      <c r="B530" s="14" t="s">
        <v>7625</v>
      </c>
      <c r="C530" s="14" t="s">
        <v>2744</v>
      </c>
      <c r="D530" s="14" t="s">
        <v>1187</v>
      </c>
      <c r="E530" s="14"/>
      <c r="F530" s="15">
        <v>3000</v>
      </c>
      <c r="G530" s="15">
        <v>168</v>
      </c>
      <c r="H530" s="14" t="s">
        <v>8076</v>
      </c>
      <c r="I530" s="15">
        <v>25000</v>
      </c>
      <c r="J530" s="14" t="s">
        <v>4935</v>
      </c>
      <c r="K530" s="36" t="s">
        <v>5712</v>
      </c>
      <c r="L530" s="14" t="s">
        <v>7452</v>
      </c>
      <c r="M530" s="105"/>
    </row>
    <row r="531" spans="1:13">
      <c r="A531" s="14">
        <f t="shared" si="8"/>
        <v>528</v>
      </c>
      <c r="B531" s="14" t="s">
        <v>6799</v>
      </c>
      <c r="C531" s="14" t="s">
        <v>2744</v>
      </c>
      <c r="D531" s="14" t="s">
        <v>1187</v>
      </c>
      <c r="E531" s="14"/>
      <c r="F531" s="15">
        <v>7500</v>
      </c>
      <c r="G531" s="15">
        <v>44</v>
      </c>
      <c r="H531" s="14" t="s">
        <v>8076</v>
      </c>
      <c r="I531" s="15">
        <v>10000</v>
      </c>
      <c r="J531" s="14" t="s">
        <v>4897</v>
      </c>
      <c r="K531" s="36" t="s">
        <v>5712</v>
      </c>
      <c r="L531" s="14" t="s">
        <v>7452</v>
      </c>
      <c r="M531" s="105"/>
    </row>
    <row r="532" spans="1:13">
      <c r="A532" s="14">
        <f t="shared" si="8"/>
        <v>529</v>
      </c>
      <c r="B532" s="14" t="s">
        <v>6800</v>
      </c>
      <c r="C532" s="14" t="s">
        <v>2744</v>
      </c>
      <c r="D532" s="14" t="s">
        <v>1187</v>
      </c>
      <c r="E532" s="14"/>
      <c r="F532" s="15">
        <v>500</v>
      </c>
      <c r="G532" s="15">
        <v>20</v>
      </c>
      <c r="H532" s="14" t="s">
        <v>8076</v>
      </c>
      <c r="I532" s="15">
        <v>8000</v>
      </c>
      <c r="J532" s="14" t="s">
        <v>4935</v>
      </c>
      <c r="K532" s="36" t="s">
        <v>5712</v>
      </c>
      <c r="L532" s="14" t="s">
        <v>7452</v>
      </c>
      <c r="M532" s="105"/>
    </row>
    <row r="533" spans="1:13" ht="31.5">
      <c r="A533" s="14">
        <f t="shared" si="8"/>
        <v>530</v>
      </c>
      <c r="B533" s="14" t="s">
        <v>5706</v>
      </c>
      <c r="C533" s="14" t="s">
        <v>2744</v>
      </c>
      <c r="D533" s="14" t="s">
        <v>1187</v>
      </c>
      <c r="E533" s="14"/>
      <c r="F533" s="15">
        <v>2500</v>
      </c>
      <c r="G533" s="15">
        <v>84</v>
      </c>
      <c r="H533" s="14" t="s">
        <v>8076</v>
      </c>
      <c r="I533" s="15">
        <v>15000</v>
      </c>
      <c r="J533" s="14" t="s">
        <v>4897</v>
      </c>
      <c r="K533" s="36" t="s">
        <v>5712</v>
      </c>
      <c r="L533" s="14" t="s">
        <v>7452</v>
      </c>
      <c r="M533" s="105"/>
    </row>
    <row r="534" spans="1:13">
      <c r="A534" s="14">
        <f t="shared" si="8"/>
        <v>531</v>
      </c>
      <c r="B534" s="14" t="s">
        <v>3002</v>
      </c>
      <c r="C534" s="14" t="s">
        <v>2744</v>
      </c>
      <c r="D534" s="14" t="s">
        <v>1187</v>
      </c>
      <c r="E534" s="14"/>
      <c r="F534" s="15">
        <v>3000</v>
      </c>
      <c r="G534" s="15">
        <v>112</v>
      </c>
      <c r="H534" s="14" t="s">
        <v>8076</v>
      </c>
      <c r="I534" s="15">
        <v>18000</v>
      </c>
      <c r="J534" s="14" t="s">
        <v>4935</v>
      </c>
      <c r="K534" s="36" t="s">
        <v>5712</v>
      </c>
      <c r="L534" s="14" t="s">
        <v>7452</v>
      </c>
      <c r="M534" s="105"/>
    </row>
    <row r="535" spans="1:13">
      <c r="A535" s="14">
        <f t="shared" si="8"/>
        <v>532</v>
      </c>
      <c r="B535" s="14" t="s">
        <v>5707</v>
      </c>
      <c r="C535" s="14" t="s">
        <v>2744</v>
      </c>
      <c r="D535" s="14" t="s">
        <v>1187</v>
      </c>
      <c r="E535" s="14"/>
      <c r="F535" s="15">
        <v>3000</v>
      </c>
      <c r="G535" s="15">
        <v>72</v>
      </c>
      <c r="H535" s="14" t="s">
        <v>8076</v>
      </c>
      <c r="I535" s="15">
        <v>14000</v>
      </c>
      <c r="J535" s="14" t="s">
        <v>4935</v>
      </c>
      <c r="K535" s="36" t="s">
        <v>5712</v>
      </c>
      <c r="L535" s="14" t="s">
        <v>7452</v>
      </c>
      <c r="M535" s="105"/>
    </row>
    <row r="536" spans="1:13">
      <c r="A536" s="14">
        <f t="shared" si="8"/>
        <v>533</v>
      </c>
      <c r="B536" s="14" t="s">
        <v>6803</v>
      </c>
      <c r="C536" s="14" t="s">
        <v>2744</v>
      </c>
      <c r="D536" s="14" t="s">
        <v>1187</v>
      </c>
      <c r="E536" s="14"/>
      <c r="F536" s="15">
        <v>2500</v>
      </c>
      <c r="G536" s="15">
        <v>88</v>
      </c>
      <c r="H536" s="14" t="s">
        <v>8076</v>
      </c>
      <c r="I536" s="15">
        <v>16000</v>
      </c>
      <c r="J536" s="14" t="s">
        <v>4935</v>
      </c>
      <c r="K536" s="36" t="s">
        <v>5712</v>
      </c>
      <c r="L536" s="14" t="s">
        <v>7452</v>
      </c>
      <c r="M536" s="105"/>
    </row>
    <row r="537" spans="1:13" ht="31.5">
      <c r="A537" s="14">
        <f t="shared" si="8"/>
        <v>534</v>
      </c>
      <c r="B537" s="14" t="s">
        <v>6804</v>
      </c>
      <c r="C537" s="14" t="s">
        <v>2744</v>
      </c>
      <c r="D537" s="14" t="s">
        <v>1187</v>
      </c>
      <c r="E537" s="14"/>
      <c r="F537" s="15">
        <v>500</v>
      </c>
      <c r="G537" s="15">
        <v>40</v>
      </c>
      <c r="H537" s="14" t="s">
        <v>8076</v>
      </c>
      <c r="I537" s="15">
        <v>10000</v>
      </c>
      <c r="J537" s="14" t="s">
        <v>4935</v>
      </c>
      <c r="K537" s="36" t="s">
        <v>5712</v>
      </c>
      <c r="L537" s="14" t="s">
        <v>7452</v>
      </c>
      <c r="M537" s="105"/>
    </row>
    <row r="538" spans="1:13">
      <c r="A538" s="14">
        <f t="shared" si="8"/>
        <v>535</v>
      </c>
      <c r="B538" s="14" t="s">
        <v>6805</v>
      </c>
      <c r="C538" s="14" t="s">
        <v>2744</v>
      </c>
      <c r="D538" s="14" t="s">
        <v>1187</v>
      </c>
      <c r="E538" s="14"/>
      <c r="F538" s="15">
        <v>2500</v>
      </c>
      <c r="G538" s="15">
        <v>112</v>
      </c>
      <c r="H538" s="14" t="s">
        <v>8076</v>
      </c>
      <c r="I538" s="15">
        <v>18000</v>
      </c>
      <c r="J538" s="14" t="s">
        <v>4935</v>
      </c>
      <c r="K538" s="36" t="s">
        <v>5712</v>
      </c>
      <c r="L538" s="14" t="s">
        <v>7452</v>
      </c>
      <c r="M538" s="105"/>
    </row>
    <row r="539" spans="1:13" ht="31.5">
      <c r="A539" s="14">
        <f t="shared" si="8"/>
        <v>536</v>
      </c>
      <c r="B539" s="14" t="s">
        <v>11084</v>
      </c>
      <c r="C539" s="14" t="s">
        <v>11085</v>
      </c>
      <c r="D539" s="14" t="s">
        <v>1187</v>
      </c>
      <c r="E539" s="14"/>
      <c r="F539" s="58">
        <v>500</v>
      </c>
      <c r="G539" s="15">
        <v>112</v>
      </c>
      <c r="H539" s="14" t="s">
        <v>8087</v>
      </c>
      <c r="I539" s="15">
        <v>0</v>
      </c>
      <c r="J539" s="14" t="s">
        <v>7909</v>
      </c>
      <c r="K539" s="36" t="s">
        <v>5712</v>
      </c>
      <c r="L539" s="14" t="s">
        <v>5629</v>
      </c>
      <c r="M539" s="105"/>
    </row>
    <row r="540" spans="1:13" ht="47.25">
      <c r="A540" s="14">
        <f t="shared" si="8"/>
        <v>537</v>
      </c>
      <c r="B540" s="14" t="s">
        <v>11086</v>
      </c>
      <c r="C540" s="14" t="s">
        <v>11087</v>
      </c>
      <c r="D540" s="14" t="s">
        <v>6262</v>
      </c>
      <c r="E540" s="14"/>
      <c r="F540" s="15">
        <v>14240</v>
      </c>
      <c r="G540" s="15">
        <v>216</v>
      </c>
      <c r="H540" s="14" t="s">
        <v>5624</v>
      </c>
      <c r="I540" s="15">
        <v>0</v>
      </c>
      <c r="J540" s="14" t="s">
        <v>7909</v>
      </c>
      <c r="K540" s="36" t="s">
        <v>5712</v>
      </c>
      <c r="L540" s="14" t="s">
        <v>2255</v>
      </c>
      <c r="M540" s="105"/>
    </row>
    <row r="541" spans="1:13" ht="47.25">
      <c r="A541" s="14">
        <f t="shared" si="8"/>
        <v>538</v>
      </c>
      <c r="B541" s="14" t="s">
        <v>11508</v>
      </c>
      <c r="C541" s="14" t="s">
        <v>4406</v>
      </c>
      <c r="D541" s="14" t="s">
        <v>6262</v>
      </c>
      <c r="E541" s="14"/>
      <c r="F541" s="15">
        <v>14240</v>
      </c>
      <c r="G541" s="15">
        <v>288</v>
      </c>
      <c r="H541" s="14" t="s">
        <v>5624</v>
      </c>
      <c r="I541" s="15">
        <v>0</v>
      </c>
      <c r="J541" s="14" t="s">
        <v>7909</v>
      </c>
      <c r="K541" s="36" t="s">
        <v>5712</v>
      </c>
      <c r="L541" s="14" t="s">
        <v>2255</v>
      </c>
      <c r="M541" s="105"/>
    </row>
    <row r="542" spans="1:13" ht="31.5">
      <c r="A542" s="14">
        <f t="shared" si="8"/>
        <v>539</v>
      </c>
      <c r="B542" s="14" t="s">
        <v>11509</v>
      </c>
      <c r="C542" s="14" t="s">
        <v>7452</v>
      </c>
      <c r="D542" s="14" t="s">
        <v>6262</v>
      </c>
      <c r="E542" s="14" t="s">
        <v>8163</v>
      </c>
      <c r="F542" s="15">
        <v>14240</v>
      </c>
      <c r="G542" s="15">
        <v>84</v>
      </c>
      <c r="H542" s="14" t="s">
        <v>5624</v>
      </c>
      <c r="I542" s="14">
        <v>0</v>
      </c>
      <c r="J542" s="14" t="s">
        <v>7909</v>
      </c>
      <c r="K542" s="36" t="s">
        <v>5712</v>
      </c>
      <c r="L542" s="14" t="s">
        <v>11510</v>
      </c>
      <c r="M542" s="105"/>
    </row>
    <row r="543" spans="1:13" ht="31.5">
      <c r="A543" s="14">
        <f t="shared" si="8"/>
        <v>540</v>
      </c>
      <c r="B543" s="14" t="s">
        <v>11511</v>
      </c>
      <c r="C543" s="14" t="s">
        <v>7452</v>
      </c>
      <c r="D543" s="14" t="s">
        <v>6262</v>
      </c>
      <c r="E543" s="14" t="s">
        <v>8163</v>
      </c>
      <c r="F543" s="15">
        <v>14240</v>
      </c>
      <c r="G543" s="15">
        <v>84</v>
      </c>
      <c r="H543" s="14" t="s">
        <v>5624</v>
      </c>
      <c r="I543" s="15">
        <v>0</v>
      </c>
      <c r="J543" s="14" t="s">
        <v>7909</v>
      </c>
      <c r="K543" s="36" t="s">
        <v>5712</v>
      </c>
      <c r="L543" s="14" t="s">
        <v>11510</v>
      </c>
      <c r="M543" s="105"/>
    </row>
    <row r="544" spans="1:13" ht="31.5">
      <c r="A544" s="14">
        <f t="shared" si="8"/>
        <v>541</v>
      </c>
      <c r="B544" s="14" t="s">
        <v>11512</v>
      </c>
      <c r="C544" s="14" t="s">
        <v>7452</v>
      </c>
      <c r="D544" s="14" t="s">
        <v>6262</v>
      </c>
      <c r="E544" s="14"/>
      <c r="F544" s="15">
        <v>14240</v>
      </c>
      <c r="G544" s="15">
        <v>100</v>
      </c>
      <c r="H544" s="14" t="s">
        <v>5624</v>
      </c>
      <c r="I544" s="15">
        <v>0</v>
      </c>
      <c r="J544" s="14" t="s">
        <v>7909</v>
      </c>
      <c r="K544" s="36" t="s">
        <v>5712</v>
      </c>
      <c r="L544" s="14" t="s">
        <v>2255</v>
      </c>
      <c r="M544" s="105"/>
    </row>
    <row r="545" spans="1:13" ht="47.25">
      <c r="A545" s="14">
        <f t="shared" si="8"/>
        <v>542</v>
      </c>
      <c r="B545" s="14" t="s">
        <v>9889</v>
      </c>
      <c r="C545" s="14" t="s">
        <v>4406</v>
      </c>
      <c r="D545" s="14" t="s">
        <v>6262</v>
      </c>
      <c r="E545" s="14"/>
      <c r="F545" s="15">
        <v>14240</v>
      </c>
      <c r="G545" s="15">
        <v>336</v>
      </c>
      <c r="H545" s="14" t="s">
        <v>5624</v>
      </c>
      <c r="I545" s="15">
        <v>0</v>
      </c>
      <c r="J545" s="14" t="s">
        <v>7909</v>
      </c>
      <c r="K545" s="36" t="s">
        <v>5712</v>
      </c>
      <c r="L545" s="14" t="s">
        <v>2255</v>
      </c>
      <c r="M545" s="105"/>
    </row>
    <row r="546" spans="1:13" ht="31.5">
      <c r="A546" s="14">
        <f t="shared" si="8"/>
        <v>543</v>
      </c>
      <c r="B546" s="14" t="s">
        <v>9890</v>
      </c>
      <c r="C546" s="14" t="s">
        <v>7452</v>
      </c>
      <c r="D546" s="14" t="s">
        <v>6262</v>
      </c>
      <c r="E546" s="14"/>
      <c r="F546" s="15">
        <v>14240</v>
      </c>
      <c r="G546" s="15">
        <v>248</v>
      </c>
      <c r="H546" s="14" t="s">
        <v>5624</v>
      </c>
      <c r="I546" s="15">
        <v>0</v>
      </c>
      <c r="J546" s="14" t="s">
        <v>7909</v>
      </c>
      <c r="K546" s="36" t="s">
        <v>5712</v>
      </c>
      <c r="L546" s="14" t="s">
        <v>2255</v>
      </c>
      <c r="M546" s="105"/>
    </row>
    <row r="547" spans="1:13" ht="31.5">
      <c r="A547" s="14">
        <f t="shared" si="8"/>
        <v>544</v>
      </c>
      <c r="B547" s="14" t="s">
        <v>9891</v>
      </c>
      <c r="C547" s="14" t="s">
        <v>7452</v>
      </c>
      <c r="D547" s="14" t="s">
        <v>6262</v>
      </c>
      <c r="E547" s="14"/>
      <c r="F547" s="15">
        <v>14240</v>
      </c>
      <c r="G547" s="15">
        <v>132</v>
      </c>
      <c r="H547" s="14" t="s">
        <v>5624</v>
      </c>
      <c r="I547" s="15">
        <v>0</v>
      </c>
      <c r="J547" s="14" t="s">
        <v>7909</v>
      </c>
      <c r="K547" s="36" t="s">
        <v>5712</v>
      </c>
      <c r="L547" s="14" t="s">
        <v>2255</v>
      </c>
      <c r="M547" s="105"/>
    </row>
    <row r="548" spans="1:13" ht="47.25">
      <c r="A548" s="14">
        <f t="shared" si="8"/>
        <v>545</v>
      </c>
      <c r="B548" s="14" t="s">
        <v>9892</v>
      </c>
      <c r="C548" s="14" t="s">
        <v>9893</v>
      </c>
      <c r="D548" s="14" t="s">
        <v>1162</v>
      </c>
      <c r="E548" s="14"/>
      <c r="F548" s="15">
        <v>500</v>
      </c>
      <c r="G548" s="15">
        <v>416</v>
      </c>
      <c r="H548" s="14" t="s">
        <v>2161</v>
      </c>
      <c r="I548" s="15">
        <v>0</v>
      </c>
      <c r="J548" s="14" t="s">
        <v>1188</v>
      </c>
      <c r="K548" s="36" t="s">
        <v>5712</v>
      </c>
      <c r="L548" s="14" t="s">
        <v>3437</v>
      </c>
      <c r="M548" s="105"/>
    </row>
    <row r="549" spans="1:13" ht="78.75">
      <c r="A549" s="14">
        <f t="shared" si="8"/>
        <v>546</v>
      </c>
      <c r="B549" s="14" t="s">
        <v>9894</v>
      </c>
      <c r="C549" s="14" t="s">
        <v>5320</v>
      </c>
      <c r="D549" s="14" t="s">
        <v>1187</v>
      </c>
      <c r="E549" s="14"/>
      <c r="F549" s="15">
        <v>100032</v>
      </c>
      <c r="G549" s="15">
        <v>68</v>
      </c>
      <c r="H549" s="14" t="s">
        <v>3449</v>
      </c>
      <c r="I549" s="15">
        <v>8000</v>
      </c>
      <c r="J549" s="14" t="s">
        <v>1188</v>
      </c>
      <c r="K549" s="36" t="s">
        <v>5712</v>
      </c>
      <c r="L549" s="14" t="s">
        <v>2255</v>
      </c>
      <c r="M549" s="105"/>
    </row>
    <row r="550" spans="1:13" ht="31.5">
      <c r="A550" s="14">
        <f t="shared" si="8"/>
        <v>547</v>
      </c>
      <c r="B550" s="14" t="s">
        <v>9898</v>
      </c>
      <c r="C550" s="14" t="s">
        <v>7452</v>
      </c>
      <c r="D550" s="14" t="s">
        <v>6262</v>
      </c>
      <c r="E550" s="14" t="s">
        <v>8163</v>
      </c>
      <c r="F550" s="15">
        <v>14240</v>
      </c>
      <c r="G550" s="15">
        <v>260</v>
      </c>
      <c r="H550" s="14" t="s">
        <v>5624</v>
      </c>
      <c r="I550" s="15"/>
      <c r="J550" s="14" t="s">
        <v>1188</v>
      </c>
      <c r="K550" s="36" t="s">
        <v>5712</v>
      </c>
      <c r="L550" s="14" t="s">
        <v>2255</v>
      </c>
      <c r="M550" s="105"/>
    </row>
    <row r="551" spans="1:13" ht="31.5">
      <c r="A551" s="14">
        <f t="shared" si="8"/>
        <v>548</v>
      </c>
      <c r="B551" s="14" t="s">
        <v>9899</v>
      </c>
      <c r="C551" s="14" t="s">
        <v>7452</v>
      </c>
      <c r="D551" s="14" t="s">
        <v>6262</v>
      </c>
      <c r="E551" s="14" t="s">
        <v>8163</v>
      </c>
      <c r="F551" s="15">
        <v>14240</v>
      </c>
      <c r="G551" s="15">
        <v>304</v>
      </c>
      <c r="H551" s="14" t="s">
        <v>5624</v>
      </c>
      <c r="I551" s="15">
        <v>0</v>
      </c>
      <c r="J551" s="14" t="s">
        <v>1188</v>
      </c>
      <c r="K551" s="36" t="s">
        <v>5712</v>
      </c>
      <c r="L551" s="14" t="s">
        <v>2255</v>
      </c>
      <c r="M551" s="105"/>
    </row>
    <row r="552" spans="1:13" ht="31.5">
      <c r="A552" s="14">
        <f t="shared" si="8"/>
        <v>549</v>
      </c>
      <c r="B552" s="14" t="s">
        <v>9900</v>
      </c>
      <c r="C552" s="14" t="s">
        <v>7452</v>
      </c>
      <c r="D552" s="14" t="s">
        <v>6262</v>
      </c>
      <c r="E552" s="14"/>
      <c r="F552" s="15">
        <v>14240</v>
      </c>
      <c r="G552" s="15">
        <v>284</v>
      </c>
      <c r="H552" s="14" t="s">
        <v>5624</v>
      </c>
      <c r="I552" s="15">
        <v>0</v>
      </c>
      <c r="J552" s="14" t="s">
        <v>1188</v>
      </c>
      <c r="K552" s="36" t="s">
        <v>5712</v>
      </c>
      <c r="L552" s="14" t="s">
        <v>2255</v>
      </c>
      <c r="M552" s="105"/>
    </row>
    <row r="553" spans="1:13" ht="31.5">
      <c r="A553" s="14">
        <f t="shared" si="8"/>
        <v>550</v>
      </c>
      <c r="B553" s="14" t="s">
        <v>9905</v>
      </c>
      <c r="C553" s="14" t="s">
        <v>10986</v>
      </c>
      <c r="D553" s="14" t="s">
        <v>1187</v>
      </c>
      <c r="E553" s="14"/>
      <c r="F553" s="15">
        <v>750</v>
      </c>
      <c r="G553" s="15">
        <v>648</v>
      </c>
      <c r="H553" s="14" t="s">
        <v>2161</v>
      </c>
      <c r="I553" s="15">
        <v>135000</v>
      </c>
      <c r="J553" s="14" t="s">
        <v>4642</v>
      </c>
      <c r="K553" s="36" t="s">
        <v>5712</v>
      </c>
      <c r="L553" s="14" t="s">
        <v>12534</v>
      </c>
      <c r="M553" s="105"/>
    </row>
    <row r="554" spans="1:13" ht="47.25">
      <c r="A554" s="14">
        <f t="shared" si="8"/>
        <v>551</v>
      </c>
      <c r="B554" s="14" t="s">
        <v>10987</v>
      </c>
      <c r="C554" s="14" t="s">
        <v>10988</v>
      </c>
      <c r="D554" s="14" t="s">
        <v>12041</v>
      </c>
      <c r="E554" s="14"/>
      <c r="F554" s="58">
        <v>2500</v>
      </c>
      <c r="G554" s="15">
        <v>536</v>
      </c>
      <c r="H554" s="14" t="s">
        <v>8087</v>
      </c>
      <c r="I554" s="15">
        <v>0</v>
      </c>
      <c r="J554" s="14" t="s">
        <v>1193</v>
      </c>
      <c r="K554" s="36" t="s">
        <v>5712</v>
      </c>
      <c r="L554" s="14" t="s">
        <v>11729</v>
      </c>
      <c r="M554" s="105"/>
    </row>
    <row r="555" spans="1:13" ht="47.25">
      <c r="A555" s="14">
        <f t="shared" si="8"/>
        <v>552</v>
      </c>
      <c r="B555" s="14" t="s">
        <v>10989</v>
      </c>
      <c r="C555" s="14" t="s">
        <v>10988</v>
      </c>
      <c r="D555" s="14" t="s">
        <v>12041</v>
      </c>
      <c r="E555" s="14"/>
      <c r="F555" s="58">
        <v>2500</v>
      </c>
      <c r="G555" s="15">
        <v>472</v>
      </c>
      <c r="H555" s="14" t="s">
        <v>8087</v>
      </c>
      <c r="I555" s="15">
        <v>0</v>
      </c>
      <c r="J555" s="14" t="s">
        <v>1193</v>
      </c>
      <c r="K555" s="36" t="s">
        <v>5712</v>
      </c>
      <c r="L555" s="14" t="s">
        <v>11729</v>
      </c>
      <c r="M555" s="105"/>
    </row>
    <row r="556" spans="1:13" ht="47.25">
      <c r="A556" s="14">
        <f t="shared" si="8"/>
        <v>553</v>
      </c>
      <c r="B556" s="14" t="s">
        <v>10990</v>
      </c>
      <c r="C556" s="14" t="s">
        <v>10988</v>
      </c>
      <c r="D556" s="14" t="s">
        <v>12041</v>
      </c>
      <c r="E556" s="14"/>
      <c r="F556" s="58">
        <v>2500</v>
      </c>
      <c r="G556" s="15">
        <v>576</v>
      </c>
      <c r="H556" s="14" t="s">
        <v>8087</v>
      </c>
      <c r="I556" s="15">
        <v>0</v>
      </c>
      <c r="J556" s="14" t="s">
        <v>1193</v>
      </c>
      <c r="K556" s="36" t="s">
        <v>5712</v>
      </c>
      <c r="L556" s="14" t="s">
        <v>11729</v>
      </c>
      <c r="M556" s="105"/>
    </row>
    <row r="557" spans="1:13" ht="47.25">
      <c r="A557" s="14">
        <f t="shared" si="8"/>
        <v>554</v>
      </c>
      <c r="B557" s="14" t="s">
        <v>10991</v>
      </c>
      <c r="C557" s="14" t="s">
        <v>10988</v>
      </c>
      <c r="D557" s="14" t="s">
        <v>12041</v>
      </c>
      <c r="E557" s="14"/>
      <c r="F557" s="58">
        <v>2500</v>
      </c>
      <c r="G557" s="15">
        <v>420</v>
      </c>
      <c r="H557" s="14" t="s">
        <v>8087</v>
      </c>
      <c r="I557" s="15">
        <v>0</v>
      </c>
      <c r="J557" s="14" t="s">
        <v>1193</v>
      </c>
      <c r="K557" s="36" t="s">
        <v>5712</v>
      </c>
      <c r="L557" s="14" t="s">
        <v>11729</v>
      </c>
      <c r="M557" s="105"/>
    </row>
    <row r="558" spans="1:13" ht="47.25">
      <c r="A558" s="14">
        <f t="shared" si="8"/>
        <v>555</v>
      </c>
      <c r="B558" s="14" t="s">
        <v>10992</v>
      </c>
      <c r="C558" s="14" t="s">
        <v>10988</v>
      </c>
      <c r="D558" s="14" t="s">
        <v>12041</v>
      </c>
      <c r="E558" s="14"/>
      <c r="F558" s="58">
        <v>2500</v>
      </c>
      <c r="G558" s="15">
        <v>504</v>
      </c>
      <c r="H558" s="14" t="s">
        <v>8087</v>
      </c>
      <c r="I558" s="15">
        <v>0</v>
      </c>
      <c r="J558" s="14" t="s">
        <v>1193</v>
      </c>
      <c r="K558" s="36" t="s">
        <v>5712</v>
      </c>
      <c r="L558" s="14" t="s">
        <v>11729</v>
      </c>
      <c r="M558" s="105"/>
    </row>
    <row r="559" spans="1:13" ht="31.5">
      <c r="A559" s="14">
        <f t="shared" si="8"/>
        <v>556</v>
      </c>
      <c r="B559" s="14" t="s">
        <v>10993</v>
      </c>
      <c r="C559" s="14" t="s">
        <v>7452</v>
      </c>
      <c r="D559" s="14" t="s">
        <v>6262</v>
      </c>
      <c r="E559" s="14"/>
      <c r="F559" s="15">
        <v>14240</v>
      </c>
      <c r="G559" s="15">
        <v>200</v>
      </c>
      <c r="H559" s="14" t="s">
        <v>5624</v>
      </c>
      <c r="I559" s="15">
        <v>0</v>
      </c>
      <c r="J559" s="14" t="s">
        <v>1193</v>
      </c>
      <c r="K559" s="36" t="s">
        <v>5712</v>
      </c>
      <c r="L559" s="14" t="s">
        <v>2255</v>
      </c>
      <c r="M559" s="105"/>
    </row>
    <row r="560" spans="1:13" ht="31.5">
      <c r="A560" s="14">
        <f t="shared" si="8"/>
        <v>557</v>
      </c>
      <c r="B560" s="14" t="s">
        <v>10994</v>
      </c>
      <c r="C560" s="14" t="s">
        <v>7452</v>
      </c>
      <c r="D560" s="14" t="s">
        <v>6262</v>
      </c>
      <c r="E560" s="14"/>
      <c r="F560" s="15">
        <v>14240</v>
      </c>
      <c r="G560" s="15">
        <v>168</v>
      </c>
      <c r="H560" s="14" t="s">
        <v>5624</v>
      </c>
      <c r="I560" s="15">
        <v>0</v>
      </c>
      <c r="J560" s="14" t="s">
        <v>1193</v>
      </c>
      <c r="K560" s="36" t="s">
        <v>5712</v>
      </c>
      <c r="L560" s="14" t="s">
        <v>2255</v>
      </c>
      <c r="M560" s="105"/>
    </row>
    <row r="561" spans="1:13" ht="31.5">
      <c r="A561" s="14">
        <f t="shared" si="8"/>
        <v>558</v>
      </c>
      <c r="B561" s="14" t="s">
        <v>10995</v>
      </c>
      <c r="C561" s="14" t="s">
        <v>10996</v>
      </c>
      <c r="D561" s="14" t="s">
        <v>1162</v>
      </c>
      <c r="E561" s="14"/>
      <c r="F561" s="15">
        <v>300</v>
      </c>
      <c r="G561" s="15">
        <v>284</v>
      </c>
      <c r="H561" s="14" t="s">
        <v>8087</v>
      </c>
      <c r="I561" s="15">
        <v>0</v>
      </c>
      <c r="J561" s="14" t="s">
        <v>60</v>
      </c>
      <c r="K561" s="36" t="s">
        <v>5712</v>
      </c>
      <c r="L561" s="14" t="s">
        <v>10997</v>
      </c>
      <c r="M561" s="105"/>
    </row>
    <row r="562" spans="1:13" ht="31.5">
      <c r="A562" s="14">
        <f t="shared" si="8"/>
        <v>559</v>
      </c>
      <c r="B562" s="14" t="s">
        <v>10998</v>
      </c>
      <c r="C562" s="14" t="s">
        <v>10999</v>
      </c>
      <c r="D562" s="14" t="s">
        <v>1162</v>
      </c>
      <c r="E562" s="14"/>
      <c r="F562" s="58">
        <v>400</v>
      </c>
      <c r="G562" s="58">
        <v>400</v>
      </c>
      <c r="H562" s="14" t="s">
        <v>8087</v>
      </c>
      <c r="I562" s="15">
        <v>0</v>
      </c>
      <c r="J562" s="14" t="s">
        <v>60</v>
      </c>
      <c r="K562" s="36" t="s">
        <v>5712</v>
      </c>
      <c r="L562" s="14" t="s">
        <v>6101</v>
      </c>
      <c r="M562" s="105"/>
    </row>
    <row r="563" spans="1:13" ht="31.5">
      <c r="A563" s="14">
        <f t="shared" si="8"/>
        <v>560</v>
      </c>
      <c r="B563" s="14" t="s">
        <v>12061</v>
      </c>
      <c r="C563" s="14" t="s">
        <v>10123</v>
      </c>
      <c r="D563" s="14" t="s">
        <v>1162</v>
      </c>
      <c r="E563" s="14"/>
      <c r="F563" s="15">
        <v>1000</v>
      </c>
      <c r="G563" s="15">
        <v>484</v>
      </c>
      <c r="H563" s="14" t="s">
        <v>2161</v>
      </c>
      <c r="I563" s="15">
        <v>260000</v>
      </c>
      <c r="J563" s="14" t="s">
        <v>60</v>
      </c>
      <c r="K563" s="36" t="s">
        <v>5712</v>
      </c>
      <c r="L563" s="14" t="s">
        <v>7889</v>
      </c>
      <c r="M563" s="105"/>
    </row>
    <row r="564" spans="1:13" ht="47.25">
      <c r="A564" s="14">
        <f t="shared" si="8"/>
        <v>561</v>
      </c>
      <c r="B564" s="14" t="s">
        <v>12104</v>
      </c>
      <c r="C564" s="14" t="s">
        <v>12105</v>
      </c>
      <c r="D564" s="14" t="s">
        <v>1187</v>
      </c>
      <c r="E564" s="14"/>
      <c r="F564" s="15">
        <v>500</v>
      </c>
      <c r="G564" s="15">
        <v>220</v>
      </c>
      <c r="H564" s="14" t="s">
        <v>8087</v>
      </c>
      <c r="I564" s="15">
        <v>39000</v>
      </c>
      <c r="J564" s="14" t="s">
        <v>60</v>
      </c>
      <c r="K564" s="36" t="s">
        <v>5712</v>
      </c>
      <c r="L564" s="14" t="s">
        <v>10095</v>
      </c>
      <c r="M564" s="105"/>
    </row>
    <row r="565" spans="1:13" ht="47.25">
      <c r="A565" s="14">
        <f t="shared" si="8"/>
        <v>562</v>
      </c>
      <c r="B565" s="14" t="s">
        <v>11044</v>
      </c>
      <c r="C565" s="14" t="s">
        <v>11045</v>
      </c>
      <c r="D565" s="14" t="s">
        <v>1187</v>
      </c>
      <c r="E565" s="14"/>
      <c r="F565" s="15">
        <v>450</v>
      </c>
      <c r="G565" s="15">
        <v>184</v>
      </c>
      <c r="H565" s="14" t="s">
        <v>8087</v>
      </c>
      <c r="I565" s="15">
        <v>33000</v>
      </c>
      <c r="J565" s="14" t="s">
        <v>60</v>
      </c>
      <c r="K565" s="36" t="s">
        <v>5712</v>
      </c>
      <c r="L565" s="14" t="s">
        <v>2255</v>
      </c>
      <c r="M565" s="105"/>
    </row>
    <row r="566" spans="1:13" ht="31.5">
      <c r="A566" s="14">
        <f t="shared" si="8"/>
        <v>563</v>
      </c>
      <c r="B566" s="14" t="s">
        <v>8448</v>
      </c>
      <c r="C566" s="14" t="s">
        <v>7452</v>
      </c>
      <c r="D566" s="14" t="s">
        <v>6262</v>
      </c>
      <c r="E566" s="14"/>
      <c r="F566" s="15">
        <v>14240</v>
      </c>
      <c r="G566" s="15">
        <v>304</v>
      </c>
      <c r="H566" s="14" t="s">
        <v>5624</v>
      </c>
      <c r="I566" s="15">
        <v>0</v>
      </c>
      <c r="J566" s="14" t="s">
        <v>60</v>
      </c>
      <c r="K566" s="36" t="s">
        <v>5712</v>
      </c>
      <c r="L566" s="14" t="s">
        <v>2255</v>
      </c>
      <c r="M566" s="105"/>
    </row>
    <row r="567" spans="1:13" ht="31.5">
      <c r="A567" s="14">
        <f t="shared" si="8"/>
        <v>564</v>
      </c>
      <c r="B567" s="14" t="s">
        <v>9542</v>
      </c>
      <c r="C567" s="14" t="s">
        <v>11046</v>
      </c>
      <c r="D567" s="14" t="s">
        <v>1187</v>
      </c>
      <c r="E567" s="14"/>
      <c r="F567" s="15">
        <v>2500</v>
      </c>
      <c r="G567" s="15">
        <v>200</v>
      </c>
      <c r="H567" s="14" t="s">
        <v>3703</v>
      </c>
      <c r="I567" s="15">
        <v>100000</v>
      </c>
      <c r="J567" s="14" t="s">
        <v>12918</v>
      </c>
      <c r="K567" s="36" t="s">
        <v>5712</v>
      </c>
      <c r="L567" s="14" t="s">
        <v>3437</v>
      </c>
      <c r="M567" s="105"/>
    </row>
    <row r="568" spans="1:13">
      <c r="A568" s="14">
        <f t="shared" si="8"/>
        <v>565</v>
      </c>
      <c r="B568" s="14" t="s">
        <v>1164</v>
      </c>
      <c r="C568" s="14" t="s">
        <v>2744</v>
      </c>
      <c r="D568" s="14" t="s">
        <v>1187</v>
      </c>
      <c r="E568" s="14"/>
      <c r="F568" s="15">
        <v>4000</v>
      </c>
      <c r="G568" s="15">
        <v>80</v>
      </c>
      <c r="H568" s="14" t="s">
        <v>8076</v>
      </c>
      <c r="I568" s="15">
        <v>15000</v>
      </c>
      <c r="J568" s="14" t="s">
        <v>4935</v>
      </c>
      <c r="K568" s="36" t="s">
        <v>5712</v>
      </c>
      <c r="L568" s="14" t="s">
        <v>5629</v>
      </c>
      <c r="M568" s="105"/>
    </row>
    <row r="569" spans="1:13">
      <c r="A569" s="14">
        <f t="shared" si="8"/>
        <v>566</v>
      </c>
      <c r="B569" s="14" t="s">
        <v>7625</v>
      </c>
      <c r="C569" s="14" t="s">
        <v>2744</v>
      </c>
      <c r="D569" s="14" t="s">
        <v>1187</v>
      </c>
      <c r="E569" s="14"/>
      <c r="F569" s="15">
        <v>7000</v>
      </c>
      <c r="G569" s="15">
        <v>168</v>
      </c>
      <c r="H569" s="14" t="s">
        <v>8076</v>
      </c>
      <c r="I569" s="15">
        <v>25000</v>
      </c>
      <c r="J569" s="14" t="s">
        <v>4897</v>
      </c>
      <c r="K569" s="36" t="s">
        <v>5712</v>
      </c>
      <c r="L569" s="14" t="s">
        <v>5629</v>
      </c>
      <c r="M569" s="105"/>
    </row>
    <row r="570" spans="1:13">
      <c r="A570" s="14">
        <f t="shared" si="8"/>
        <v>567</v>
      </c>
      <c r="B570" s="14" t="s">
        <v>5132</v>
      </c>
      <c r="C570" s="14" t="s">
        <v>2744</v>
      </c>
      <c r="D570" s="14" t="s">
        <v>1187</v>
      </c>
      <c r="E570" s="14"/>
      <c r="F570" s="15">
        <v>3000</v>
      </c>
      <c r="G570" s="15">
        <v>56</v>
      </c>
      <c r="H570" s="14" t="s">
        <v>8076</v>
      </c>
      <c r="I570" s="15">
        <v>12000</v>
      </c>
      <c r="J570" s="14" t="s">
        <v>4935</v>
      </c>
      <c r="K570" s="36" t="s">
        <v>5712</v>
      </c>
      <c r="L570" s="14" t="s">
        <v>5629</v>
      </c>
      <c r="M570" s="105"/>
    </row>
    <row r="571" spans="1:13">
      <c r="A571" s="14">
        <f t="shared" si="8"/>
        <v>568</v>
      </c>
      <c r="B571" s="14" t="s">
        <v>6798</v>
      </c>
      <c r="C571" s="14" t="s">
        <v>2744</v>
      </c>
      <c r="D571" s="14" t="s">
        <v>1187</v>
      </c>
      <c r="E571" s="14"/>
      <c r="F571" s="15">
        <v>2000</v>
      </c>
      <c r="G571" s="15">
        <v>104</v>
      </c>
      <c r="H571" s="14" t="s">
        <v>8076</v>
      </c>
      <c r="I571" s="15">
        <v>17000</v>
      </c>
      <c r="J571" s="14" t="s">
        <v>4935</v>
      </c>
      <c r="K571" s="36" t="s">
        <v>5712</v>
      </c>
      <c r="L571" s="14" t="s">
        <v>5629</v>
      </c>
      <c r="M571" s="105"/>
    </row>
    <row r="572" spans="1:13">
      <c r="A572" s="14">
        <f t="shared" si="8"/>
        <v>569</v>
      </c>
      <c r="B572" s="14" t="s">
        <v>7624</v>
      </c>
      <c r="C572" s="14" t="s">
        <v>2744</v>
      </c>
      <c r="D572" s="14" t="s">
        <v>1187</v>
      </c>
      <c r="E572" s="14"/>
      <c r="F572" s="15">
        <v>3000</v>
      </c>
      <c r="G572" s="15">
        <v>132</v>
      </c>
      <c r="H572" s="14" t="s">
        <v>8076</v>
      </c>
      <c r="I572" s="15">
        <v>21000</v>
      </c>
      <c r="J572" s="14" t="s">
        <v>4935</v>
      </c>
      <c r="K572" s="36" t="s">
        <v>5712</v>
      </c>
      <c r="L572" s="14" t="s">
        <v>2255</v>
      </c>
      <c r="M572" s="105"/>
    </row>
    <row r="573" spans="1:13">
      <c r="A573" s="14">
        <f t="shared" si="8"/>
        <v>570</v>
      </c>
      <c r="B573" s="14" t="s">
        <v>6799</v>
      </c>
      <c r="C573" s="14" t="s">
        <v>2744</v>
      </c>
      <c r="D573" s="14" t="s">
        <v>1187</v>
      </c>
      <c r="E573" s="14"/>
      <c r="F573" s="15">
        <v>7500</v>
      </c>
      <c r="G573" s="15">
        <v>44</v>
      </c>
      <c r="H573" s="14" t="s">
        <v>8076</v>
      </c>
      <c r="I573" s="15">
        <v>10000</v>
      </c>
      <c r="J573" s="14" t="s">
        <v>4935</v>
      </c>
      <c r="K573" s="36" t="s">
        <v>5712</v>
      </c>
      <c r="L573" s="14" t="s">
        <v>2255</v>
      </c>
      <c r="M573" s="105"/>
    </row>
    <row r="574" spans="1:13" ht="31.5">
      <c r="A574" s="14">
        <f t="shared" si="8"/>
        <v>571</v>
      </c>
      <c r="B574" s="14" t="s">
        <v>11047</v>
      </c>
      <c r="C574" s="14" t="s">
        <v>2744</v>
      </c>
      <c r="D574" s="14" t="s">
        <v>1187</v>
      </c>
      <c r="E574" s="14"/>
      <c r="F574" s="15">
        <v>3000</v>
      </c>
      <c r="G574" s="15">
        <v>84</v>
      </c>
      <c r="H574" s="14" t="s">
        <v>8076</v>
      </c>
      <c r="I574" s="15">
        <v>15000</v>
      </c>
      <c r="J574" s="14" t="s">
        <v>4935</v>
      </c>
      <c r="K574" s="36" t="s">
        <v>5712</v>
      </c>
      <c r="L574" s="14" t="s">
        <v>5629</v>
      </c>
      <c r="M574" s="105"/>
    </row>
    <row r="575" spans="1:13">
      <c r="A575" s="14">
        <f t="shared" si="8"/>
        <v>572</v>
      </c>
      <c r="B575" s="14" t="s">
        <v>11048</v>
      </c>
      <c r="C575" s="14" t="s">
        <v>2744</v>
      </c>
      <c r="D575" s="14" t="s">
        <v>1187</v>
      </c>
      <c r="E575" s="14"/>
      <c r="F575" s="15">
        <v>3000</v>
      </c>
      <c r="G575" s="15">
        <v>112</v>
      </c>
      <c r="H575" s="14" t="s">
        <v>8076</v>
      </c>
      <c r="I575" s="15">
        <v>18000</v>
      </c>
      <c r="J575" s="14" t="s">
        <v>4935</v>
      </c>
      <c r="K575" s="36" t="s">
        <v>5712</v>
      </c>
      <c r="L575" s="14" t="s">
        <v>5629</v>
      </c>
      <c r="M575" s="105"/>
    </row>
    <row r="576" spans="1:13">
      <c r="A576" s="14">
        <f t="shared" si="8"/>
        <v>573</v>
      </c>
      <c r="B576" s="14" t="s">
        <v>5707</v>
      </c>
      <c r="C576" s="14" t="s">
        <v>2744</v>
      </c>
      <c r="D576" s="14" t="s">
        <v>1187</v>
      </c>
      <c r="E576" s="14"/>
      <c r="F576" s="15">
        <v>7000</v>
      </c>
      <c r="G576" s="15">
        <v>72</v>
      </c>
      <c r="H576" s="14" t="s">
        <v>8076</v>
      </c>
      <c r="I576" s="15">
        <v>14000</v>
      </c>
      <c r="J576" s="14" t="s">
        <v>4935</v>
      </c>
      <c r="K576" s="36" t="s">
        <v>5712</v>
      </c>
      <c r="L576" s="14" t="s">
        <v>5629</v>
      </c>
      <c r="M576" s="105"/>
    </row>
    <row r="577" spans="1:14">
      <c r="A577" s="14">
        <f t="shared" si="8"/>
        <v>574</v>
      </c>
      <c r="B577" s="14" t="s">
        <v>6799</v>
      </c>
      <c r="C577" s="14" t="s">
        <v>2744</v>
      </c>
      <c r="D577" s="14" t="s">
        <v>1187</v>
      </c>
      <c r="E577" s="14"/>
      <c r="F577" s="15">
        <v>7000</v>
      </c>
      <c r="G577" s="15">
        <v>44</v>
      </c>
      <c r="H577" s="14" t="s">
        <v>8076</v>
      </c>
      <c r="I577" s="15">
        <v>10000</v>
      </c>
      <c r="J577" s="14" t="s">
        <v>4935</v>
      </c>
      <c r="K577" s="36" t="s">
        <v>5712</v>
      </c>
      <c r="L577" s="14" t="s">
        <v>5629</v>
      </c>
      <c r="M577" s="105"/>
    </row>
    <row r="578" spans="1:14">
      <c r="A578" s="14">
        <f t="shared" si="8"/>
        <v>575</v>
      </c>
      <c r="B578" s="14" t="s">
        <v>11049</v>
      </c>
      <c r="C578" s="14" t="s">
        <v>2744</v>
      </c>
      <c r="D578" s="14" t="s">
        <v>1187</v>
      </c>
      <c r="E578" s="14"/>
      <c r="F578" s="15">
        <v>3000</v>
      </c>
      <c r="G578" s="15">
        <v>88</v>
      </c>
      <c r="H578" s="14" t="s">
        <v>8076</v>
      </c>
      <c r="I578" s="15">
        <v>16000</v>
      </c>
      <c r="J578" s="14" t="s">
        <v>4935</v>
      </c>
      <c r="K578" s="36" t="s">
        <v>5712</v>
      </c>
      <c r="L578" s="14" t="s">
        <v>5629</v>
      </c>
      <c r="M578" s="105"/>
    </row>
    <row r="579" spans="1:14">
      <c r="A579" s="14">
        <f t="shared" si="8"/>
        <v>576</v>
      </c>
      <c r="B579" s="14" t="s">
        <v>7629</v>
      </c>
      <c r="C579" s="14" t="s">
        <v>2744</v>
      </c>
      <c r="D579" s="14" t="s">
        <v>1187</v>
      </c>
      <c r="E579" s="14"/>
      <c r="F579" s="15">
        <v>7000</v>
      </c>
      <c r="G579" s="15">
        <v>296</v>
      </c>
      <c r="H579" s="14" t="s">
        <v>8076</v>
      </c>
      <c r="I579" s="15">
        <v>39000</v>
      </c>
      <c r="J579" s="14" t="s">
        <v>4935</v>
      </c>
      <c r="K579" s="36" t="s">
        <v>5712</v>
      </c>
      <c r="L579" s="14" t="s">
        <v>5629</v>
      </c>
      <c r="M579" s="105"/>
    </row>
    <row r="580" spans="1:14">
      <c r="A580" s="14">
        <f t="shared" si="8"/>
        <v>577</v>
      </c>
      <c r="B580" s="14" t="s">
        <v>3002</v>
      </c>
      <c r="C580" s="14" t="s">
        <v>2744</v>
      </c>
      <c r="D580" s="14" t="s">
        <v>1187</v>
      </c>
      <c r="E580" s="14"/>
      <c r="F580" s="15">
        <v>7000</v>
      </c>
      <c r="G580" s="15">
        <v>112</v>
      </c>
      <c r="H580" s="14" t="s">
        <v>8076</v>
      </c>
      <c r="I580" s="15">
        <v>18000</v>
      </c>
      <c r="J580" s="14" t="s">
        <v>4935</v>
      </c>
      <c r="K580" s="36" t="s">
        <v>5712</v>
      </c>
      <c r="L580" s="14" t="s">
        <v>5629</v>
      </c>
      <c r="M580" s="14"/>
      <c r="N580" s="42"/>
    </row>
    <row r="581" spans="1:14" ht="38.25" customHeight="1">
      <c r="A581" s="14">
        <f t="shared" si="8"/>
        <v>578</v>
      </c>
      <c r="B581" s="14" t="s">
        <v>8344</v>
      </c>
      <c r="C581" s="14" t="s">
        <v>2744</v>
      </c>
      <c r="D581" s="14" t="s">
        <v>1187</v>
      </c>
      <c r="E581" s="14"/>
      <c r="F581" s="15">
        <v>3000</v>
      </c>
      <c r="G581" s="15">
        <v>100</v>
      </c>
      <c r="H581" s="14" t="s">
        <v>8076</v>
      </c>
      <c r="I581" s="15">
        <v>17000</v>
      </c>
      <c r="J581" s="14" t="s">
        <v>4935</v>
      </c>
      <c r="K581" s="36" t="s">
        <v>5712</v>
      </c>
      <c r="L581" s="14" t="s">
        <v>5629</v>
      </c>
      <c r="M581" s="14"/>
      <c r="N581" s="54"/>
    </row>
    <row r="582" spans="1:14" ht="48" customHeight="1">
      <c r="A582" s="14">
        <f t="shared" ref="A582:A645" si="9">A581+1</f>
        <v>579</v>
      </c>
      <c r="B582" s="14" t="s">
        <v>11050</v>
      </c>
      <c r="C582" s="14" t="s">
        <v>4406</v>
      </c>
      <c r="D582" s="14" t="s">
        <v>6262</v>
      </c>
      <c r="E582" s="14"/>
      <c r="F582" s="15">
        <v>14240</v>
      </c>
      <c r="G582" s="15">
        <v>260</v>
      </c>
      <c r="H582" s="14" t="s">
        <v>5624</v>
      </c>
      <c r="I582" s="15">
        <v>0</v>
      </c>
      <c r="J582" s="14" t="s">
        <v>4935</v>
      </c>
      <c r="K582" s="36" t="s">
        <v>5712</v>
      </c>
      <c r="L582" s="14" t="s">
        <v>2255</v>
      </c>
      <c r="M582" s="14"/>
      <c r="N582" s="55"/>
    </row>
    <row r="583" spans="1:14" ht="31.5">
      <c r="A583" s="14">
        <f t="shared" si="9"/>
        <v>580</v>
      </c>
      <c r="B583" s="14" t="s">
        <v>11051</v>
      </c>
      <c r="C583" s="14" t="s">
        <v>7452</v>
      </c>
      <c r="D583" s="14" t="s">
        <v>6262</v>
      </c>
      <c r="E583" s="14"/>
      <c r="F583" s="15">
        <v>14240</v>
      </c>
      <c r="G583" s="15">
        <v>208</v>
      </c>
      <c r="H583" s="14" t="s">
        <v>5624</v>
      </c>
      <c r="I583" s="15">
        <v>0</v>
      </c>
      <c r="J583" s="14" t="s">
        <v>4935</v>
      </c>
      <c r="K583" s="36" t="s">
        <v>5712</v>
      </c>
      <c r="L583" s="14" t="s">
        <v>2255</v>
      </c>
      <c r="M583" s="14"/>
    </row>
    <row r="584" spans="1:14" ht="31.5">
      <c r="A584" s="14">
        <f t="shared" si="9"/>
        <v>581</v>
      </c>
      <c r="B584" s="14" t="s">
        <v>11052</v>
      </c>
      <c r="C584" s="14" t="s">
        <v>11053</v>
      </c>
      <c r="D584" s="14" t="s">
        <v>1162</v>
      </c>
      <c r="E584" s="14"/>
      <c r="F584" s="58">
        <v>400</v>
      </c>
      <c r="G584" s="15">
        <v>276</v>
      </c>
      <c r="H584" s="14" t="s">
        <v>8087</v>
      </c>
      <c r="I584" s="15">
        <v>0</v>
      </c>
      <c r="J584" s="14" t="s">
        <v>70</v>
      </c>
      <c r="K584" s="36" t="s">
        <v>5712</v>
      </c>
      <c r="L584" s="14" t="s">
        <v>5629</v>
      </c>
      <c r="M584" s="14"/>
    </row>
    <row r="585" spans="1:14" ht="31.5">
      <c r="A585" s="14">
        <f t="shared" si="9"/>
        <v>582</v>
      </c>
      <c r="B585" s="14" t="s">
        <v>11054</v>
      </c>
      <c r="C585" s="14" t="s">
        <v>11055</v>
      </c>
      <c r="D585" s="14" t="s">
        <v>1162</v>
      </c>
      <c r="E585" s="14"/>
      <c r="F585" s="58">
        <v>600</v>
      </c>
      <c r="G585" s="15">
        <v>304</v>
      </c>
      <c r="H585" s="14" t="s">
        <v>8087</v>
      </c>
      <c r="I585" s="15">
        <v>0</v>
      </c>
      <c r="J585" s="14" t="s">
        <v>70</v>
      </c>
      <c r="K585" s="36" t="s">
        <v>5712</v>
      </c>
      <c r="L585" s="14" t="s">
        <v>5629</v>
      </c>
      <c r="M585" s="14"/>
      <c r="N585" s="42"/>
    </row>
    <row r="586" spans="1:14" ht="31.5">
      <c r="A586" s="14">
        <f t="shared" si="9"/>
        <v>583</v>
      </c>
      <c r="B586" s="14" t="s">
        <v>11056</v>
      </c>
      <c r="C586" s="14" t="s">
        <v>11057</v>
      </c>
      <c r="D586" s="14" t="s">
        <v>1421</v>
      </c>
      <c r="E586" s="14"/>
      <c r="F586" s="15">
        <v>1000</v>
      </c>
      <c r="G586" s="15">
        <v>264</v>
      </c>
      <c r="H586" s="14" t="s">
        <v>8087</v>
      </c>
      <c r="I586" s="15">
        <v>0</v>
      </c>
      <c r="J586" s="14" t="s">
        <v>70</v>
      </c>
      <c r="K586" s="36" t="s">
        <v>5712</v>
      </c>
      <c r="L586" s="14" t="s">
        <v>5629</v>
      </c>
      <c r="M586" s="14"/>
    </row>
    <row r="587" spans="1:14" ht="31.5">
      <c r="A587" s="14">
        <f t="shared" si="9"/>
        <v>584</v>
      </c>
      <c r="B587" s="14" t="s">
        <v>11062</v>
      </c>
      <c r="C587" s="14" t="s">
        <v>11063</v>
      </c>
      <c r="D587" s="14" t="s">
        <v>9193</v>
      </c>
      <c r="E587" s="14"/>
      <c r="F587" s="15">
        <v>1350</v>
      </c>
      <c r="G587" s="15">
        <v>596</v>
      </c>
      <c r="H587" s="14" t="s">
        <v>8087</v>
      </c>
      <c r="I587" s="15">
        <v>0</v>
      </c>
      <c r="J587" s="14" t="s">
        <v>70</v>
      </c>
      <c r="K587" s="36" t="s">
        <v>5712</v>
      </c>
      <c r="L587" s="14" t="s">
        <v>10095</v>
      </c>
      <c r="M587" s="14"/>
      <c r="N587" s="42"/>
    </row>
    <row r="588" spans="1:14" ht="55.5" customHeight="1">
      <c r="A588" s="14">
        <f t="shared" si="9"/>
        <v>585</v>
      </c>
      <c r="B588" s="14" t="s">
        <v>11064</v>
      </c>
      <c r="C588" s="14" t="s">
        <v>7452</v>
      </c>
      <c r="D588" s="14" t="s">
        <v>6262</v>
      </c>
      <c r="E588" s="14"/>
      <c r="F588" s="15">
        <v>14240</v>
      </c>
      <c r="G588" s="15">
        <v>204</v>
      </c>
      <c r="H588" s="14" t="s">
        <v>5624</v>
      </c>
      <c r="I588" s="15">
        <v>0</v>
      </c>
      <c r="J588" s="14" t="s">
        <v>70</v>
      </c>
      <c r="K588" s="36" t="s">
        <v>5712</v>
      </c>
      <c r="L588" s="14" t="s">
        <v>2255</v>
      </c>
      <c r="M588" s="14"/>
      <c r="N588" s="42"/>
    </row>
    <row r="589" spans="1:14" ht="47.25">
      <c r="A589" s="14">
        <f t="shared" si="9"/>
        <v>586</v>
      </c>
      <c r="B589" s="14" t="s">
        <v>11065</v>
      </c>
      <c r="C589" s="14" t="s">
        <v>4406</v>
      </c>
      <c r="D589" s="14" t="s">
        <v>6262</v>
      </c>
      <c r="E589" s="14" t="s">
        <v>8163</v>
      </c>
      <c r="F589" s="15">
        <v>14240</v>
      </c>
      <c r="G589" s="15">
        <v>296</v>
      </c>
      <c r="H589" s="14" t="s">
        <v>5624</v>
      </c>
      <c r="I589" s="15">
        <v>0</v>
      </c>
      <c r="J589" s="14" t="s">
        <v>70</v>
      </c>
      <c r="K589" s="36" t="s">
        <v>5712</v>
      </c>
      <c r="L589" s="14" t="s">
        <v>2255</v>
      </c>
      <c r="M589" s="14"/>
      <c r="N589" s="42"/>
    </row>
    <row r="590" spans="1:14" ht="31.5">
      <c r="A590" s="14">
        <f t="shared" si="9"/>
        <v>587</v>
      </c>
      <c r="B590" s="14" t="s">
        <v>10003</v>
      </c>
      <c r="C590" s="14" t="s">
        <v>7452</v>
      </c>
      <c r="D590" s="14" t="s">
        <v>6262</v>
      </c>
      <c r="E590" s="14"/>
      <c r="F590" s="15">
        <v>14240</v>
      </c>
      <c r="G590" s="15">
        <v>196</v>
      </c>
      <c r="H590" s="14" t="s">
        <v>5624</v>
      </c>
      <c r="I590" s="15">
        <v>0</v>
      </c>
      <c r="J590" s="14" t="s">
        <v>2724</v>
      </c>
      <c r="K590" s="36" t="s">
        <v>5712</v>
      </c>
      <c r="L590" s="14" t="s">
        <v>11510</v>
      </c>
      <c r="M590" s="14"/>
    </row>
    <row r="591" spans="1:14" ht="31.5">
      <c r="A591" s="14">
        <f t="shared" si="9"/>
        <v>588</v>
      </c>
      <c r="B591" s="53" t="s">
        <v>2281</v>
      </c>
      <c r="C591" s="14" t="s">
        <v>2744</v>
      </c>
      <c r="D591" s="14" t="s">
        <v>1187</v>
      </c>
      <c r="E591" s="14" t="s">
        <v>8163</v>
      </c>
      <c r="F591" s="15">
        <v>2031</v>
      </c>
      <c r="G591" s="15">
        <v>84</v>
      </c>
      <c r="H591" s="14" t="s">
        <v>8076</v>
      </c>
      <c r="I591" s="15">
        <v>14000</v>
      </c>
      <c r="J591" s="14" t="s">
        <v>4935</v>
      </c>
      <c r="K591" s="36" t="s">
        <v>7095</v>
      </c>
      <c r="L591" s="14" t="s">
        <v>7096</v>
      </c>
      <c r="M591" s="14"/>
    </row>
    <row r="592" spans="1:14" ht="31.5">
      <c r="A592" s="14">
        <f t="shared" si="9"/>
        <v>589</v>
      </c>
      <c r="B592" s="53" t="s">
        <v>5316</v>
      </c>
      <c r="C592" s="14" t="s">
        <v>6820</v>
      </c>
      <c r="D592" s="14" t="s">
        <v>1187</v>
      </c>
      <c r="E592" s="14"/>
      <c r="F592" s="15">
        <v>620</v>
      </c>
      <c r="G592" s="15">
        <v>152</v>
      </c>
      <c r="H592" s="14" t="s">
        <v>8087</v>
      </c>
      <c r="I592" s="15">
        <v>29000</v>
      </c>
      <c r="J592" s="14" t="s">
        <v>4978</v>
      </c>
      <c r="K592" s="36" t="s">
        <v>5317</v>
      </c>
      <c r="L592" s="14" t="s">
        <v>5318</v>
      </c>
      <c r="M592" s="14"/>
    </row>
    <row r="593" spans="1:14" ht="63">
      <c r="A593" s="14">
        <f t="shared" si="9"/>
        <v>590</v>
      </c>
      <c r="B593" s="53" t="s">
        <v>10293</v>
      </c>
      <c r="C593" s="14" t="s">
        <v>10294</v>
      </c>
      <c r="D593" s="14" t="s">
        <v>1187</v>
      </c>
      <c r="E593" s="14"/>
      <c r="F593" s="15">
        <v>1100</v>
      </c>
      <c r="G593" s="15">
        <v>436</v>
      </c>
      <c r="H593" s="14" t="s">
        <v>8087</v>
      </c>
      <c r="I593" s="15">
        <v>70000</v>
      </c>
      <c r="J593" s="14" t="s">
        <v>7909</v>
      </c>
      <c r="K593" s="36" t="s">
        <v>5317</v>
      </c>
      <c r="L593" s="14" t="s">
        <v>3437</v>
      </c>
      <c r="M593" s="14"/>
      <c r="N593" s="42"/>
    </row>
    <row r="594" spans="1:14" ht="31.5">
      <c r="A594" s="14">
        <f t="shared" si="9"/>
        <v>591</v>
      </c>
      <c r="B594" s="53" t="s">
        <v>8143</v>
      </c>
      <c r="C594" s="14" t="s">
        <v>8144</v>
      </c>
      <c r="D594" s="14" t="s">
        <v>9193</v>
      </c>
      <c r="E594" s="14"/>
      <c r="F594" s="15">
        <v>1000</v>
      </c>
      <c r="G594" s="15">
        <v>580</v>
      </c>
      <c r="H594" s="14" t="s">
        <v>8087</v>
      </c>
      <c r="I594" s="15">
        <v>0</v>
      </c>
      <c r="J594" s="14" t="s">
        <v>7909</v>
      </c>
      <c r="K594" s="36" t="s">
        <v>5317</v>
      </c>
      <c r="L594" s="14" t="s">
        <v>3437</v>
      </c>
      <c r="M594" s="14"/>
    </row>
    <row r="595" spans="1:14" ht="47.25">
      <c r="A595" s="14">
        <f t="shared" si="9"/>
        <v>592</v>
      </c>
      <c r="B595" s="53" t="s">
        <v>7105</v>
      </c>
      <c r="C595" s="14" t="s">
        <v>7106</v>
      </c>
      <c r="D595" s="14" t="s">
        <v>1187</v>
      </c>
      <c r="E595" s="14"/>
      <c r="F595" s="15">
        <v>470</v>
      </c>
      <c r="G595" s="15">
        <v>228</v>
      </c>
      <c r="H595" s="14" t="s">
        <v>8087</v>
      </c>
      <c r="I595" s="15">
        <v>40000</v>
      </c>
      <c r="J595" s="14" t="s">
        <v>7909</v>
      </c>
      <c r="K595" s="36" t="s">
        <v>5317</v>
      </c>
      <c r="L595" s="14" t="s">
        <v>3437</v>
      </c>
      <c r="M595" s="14"/>
    </row>
    <row r="596" spans="1:14" ht="47.25">
      <c r="A596" s="14">
        <f t="shared" si="9"/>
        <v>593</v>
      </c>
      <c r="B596" s="53" t="s">
        <v>4908</v>
      </c>
      <c r="C596" s="14" t="s">
        <v>6398</v>
      </c>
      <c r="D596" s="14" t="s">
        <v>1187</v>
      </c>
      <c r="E596" s="14"/>
      <c r="F596" s="15">
        <v>450</v>
      </c>
      <c r="G596" s="15">
        <v>380</v>
      </c>
      <c r="H596" s="14" t="s">
        <v>8076</v>
      </c>
      <c r="I596" s="15">
        <v>51000</v>
      </c>
      <c r="J596" s="14" t="s">
        <v>1188</v>
      </c>
      <c r="K596" s="36" t="s">
        <v>5317</v>
      </c>
      <c r="L596" s="14" t="s">
        <v>3437</v>
      </c>
      <c r="M596" s="14" t="s">
        <v>6399</v>
      </c>
    </row>
    <row r="597" spans="1:14" ht="31.5">
      <c r="A597" s="14">
        <f t="shared" si="9"/>
        <v>594</v>
      </c>
      <c r="B597" s="53" t="s">
        <v>5270</v>
      </c>
      <c r="C597" s="15" t="s">
        <v>12683</v>
      </c>
      <c r="D597" s="14" t="s">
        <v>1187</v>
      </c>
      <c r="E597" s="14"/>
      <c r="F597" s="15">
        <v>1231</v>
      </c>
      <c r="G597" s="15">
        <v>176</v>
      </c>
      <c r="H597" s="14" t="s">
        <v>8076</v>
      </c>
      <c r="I597" s="15">
        <v>27000</v>
      </c>
      <c r="J597" s="14" t="s">
        <v>7909</v>
      </c>
      <c r="K597" s="36" t="s">
        <v>5317</v>
      </c>
      <c r="L597" s="14" t="s">
        <v>3437</v>
      </c>
      <c r="M597" s="14"/>
    </row>
    <row r="598" spans="1:14" ht="47.25">
      <c r="A598" s="14">
        <f t="shared" si="9"/>
        <v>595</v>
      </c>
      <c r="B598" s="53" t="s">
        <v>5276</v>
      </c>
      <c r="C598" s="14" t="s">
        <v>5277</v>
      </c>
      <c r="D598" s="14" t="s">
        <v>1162</v>
      </c>
      <c r="E598" s="14"/>
      <c r="F598" s="15">
        <v>500</v>
      </c>
      <c r="G598" s="15">
        <v>276</v>
      </c>
      <c r="H598" s="14" t="s">
        <v>8087</v>
      </c>
      <c r="I598" s="15">
        <v>0</v>
      </c>
      <c r="J598" s="14" t="s">
        <v>1188</v>
      </c>
      <c r="K598" s="36" t="s">
        <v>5317</v>
      </c>
      <c r="L598" s="14" t="s">
        <v>3437</v>
      </c>
      <c r="M598" s="14"/>
    </row>
    <row r="599" spans="1:14" ht="31.5">
      <c r="A599" s="14">
        <f t="shared" si="9"/>
        <v>596</v>
      </c>
      <c r="B599" s="53" t="s">
        <v>7220</v>
      </c>
      <c r="C599" s="14" t="s">
        <v>5278</v>
      </c>
      <c r="D599" s="14" t="s">
        <v>1187</v>
      </c>
      <c r="E599" s="14"/>
      <c r="F599" s="15">
        <v>1100</v>
      </c>
      <c r="G599" s="15">
        <v>363</v>
      </c>
      <c r="H599" s="14" t="s">
        <v>8087</v>
      </c>
      <c r="I599" s="15">
        <v>59000</v>
      </c>
      <c r="J599" s="14" t="s">
        <v>70</v>
      </c>
      <c r="K599" s="36" t="s">
        <v>5317</v>
      </c>
      <c r="L599" s="14" t="s">
        <v>3437</v>
      </c>
      <c r="M599" s="14"/>
      <c r="N599" s="56"/>
    </row>
    <row r="600" spans="1:14" ht="31.5">
      <c r="A600" s="14">
        <f t="shared" si="9"/>
        <v>597</v>
      </c>
      <c r="B600" s="53" t="s">
        <v>4148</v>
      </c>
      <c r="C600" s="14" t="s">
        <v>4149</v>
      </c>
      <c r="D600" s="14" t="s">
        <v>1187</v>
      </c>
      <c r="E600" s="14"/>
      <c r="F600" s="15">
        <v>1131</v>
      </c>
      <c r="G600" s="15">
        <v>152</v>
      </c>
      <c r="H600" s="14" t="s">
        <v>8087</v>
      </c>
      <c r="I600" s="15">
        <v>28000</v>
      </c>
      <c r="J600" s="14" t="s">
        <v>7909</v>
      </c>
      <c r="K600" s="36" t="s">
        <v>5317</v>
      </c>
      <c r="L600" s="14" t="s">
        <v>3437</v>
      </c>
      <c r="M600" s="14"/>
    </row>
    <row r="601" spans="1:14" ht="47.25">
      <c r="A601" s="14">
        <f t="shared" si="9"/>
        <v>598</v>
      </c>
      <c r="B601" s="53" t="s">
        <v>6424</v>
      </c>
      <c r="C601" s="14" t="s">
        <v>11796</v>
      </c>
      <c r="D601" s="14" t="s">
        <v>1187</v>
      </c>
      <c r="E601" s="14"/>
      <c r="F601" s="15">
        <v>481</v>
      </c>
      <c r="G601" s="15">
        <v>344</v>
      </c>
      <c r="H601" s="14" t="s">
        <v>8087</v>
      </c>
      <c r="I601" s="15">
        <v>72000</v>
      </c>
      <c r="J601" s="14" t="s">
        <v>7909</v>
      </c>
      <c r="K601" s="36" t="s">
        <v>5317</v>
      </c>
      <c r="L601" s="14" t="s">
        <v>3437</v>
      </c>
      <c r="M601" s="14"/>
    </row>
    <row r="602" spans="1:14" ht="31.5">
      <c r="A602" s="14">
        <f t="shared" si="9"/>
        <v>599</v>
      </c>
      <c r="B602" s="53" t="s">
        <v>7642</v>
      </c>
      <c r="C602" s="14"/>
      <c r="D602" s="14" t="s">
        <v>1421</v>
      </c>
      <c r="E602" s="14"/>
      <c r="F602" s="15">
        <v>1000</v>
      </c>
      <c r="G602" s="15">
        <v>200</v>
      </c>
      <c r="H602" s="14" t="s">
        <v>2161</v>
      </c>
      <c r="I602" s="15">
        <v>58000</v>
      </c>
      <c r="J602" s="14" t="s">
        <v>1188</v>
      </c>
      <c r="K602" s="36" t="s">
        <v>5317</v>
      </c>
      <c r="L602" s="14" t="s">
        <v>5318</v>
      </c>
      <c r="M602" s="14"/>
      <c r="N602" s="42"/>
    </row>
    <row r="603" spans="1:14" ht="31.5">
      <c r="A603" s="14">
        <f t="shared" si="9"/>
        <v>600</v>
      </c>
      <c r="B603" s="53" t="s">
        <v>7643</v>
      </c>
      <c r="C603" s="14"/>
      <c r="D603" s="14" t="s">
        <v>1421</v>
      </c>
      <c r="E603" s="14"/>
      <c r="F603" s="15">
        <v>1000</v>
      </c>
      <c r="G603" s="15">
        <v>200</v>
      </c>
      <c r="H603" s="14" t="s">
        <v>2161</v>
      </c>
      <c r="I603" s="15">
        <v>58000</v>
      </c>
      <c r="J603" s="14" t="s">
        <v>1188</v>
      </c>
      <c r="K603" s="36" t="s">
        <v>5317</v>
      </c>
      <c r="L603" s="14" t="s">
        <v>5318</v>
      </c>
      <c r="M603" s="14"/>
    </row>
    <row r="604" spans="1:14">
      <c r="A604" s="14">
        <f t="shared" si="9"/>
        <v>601</v>
      </c>
      <c r="B604" s="14" t="s">
        <v>10777</v>
      </c>
      <c r="C604" s="14" t="s">
        <v>2744</v>
      </c>
      <c r="D604" s="14" t="s">
        <v>1187</v>
      </c>
      <c r="E604" s="14" t="s">
        <v>8163</v>
      </c>
      <c r="F604" s="15">
        <v>3031</v>
      </c>
      <c r="G604" s="15">
        <v>388</v>
      </c>
      <c r="H604" s="14" t="s">
        <v>8076</v>
      </c>
      <c r="I604" s="15">
        <v>45000</v>
      </c>
      <c r="J604" s="14" t="s">
        <v>4935</v>
      </c>
      <c r="K604" s="36" t="s">
        <v>5317</v>
      </c>
      <c r="L604" s="14" t="s">
        <v>12534</v>
      </c>
      <c r="M604" s="14"/>
    </row>
    <row r="605" spans="1:14" ht="31.5">
      <c r="A605" s="14">
        <f t="shared" si="9"/>
        <v>602</v>
      </c>
      <c r="B605" s="66" t="s">
        <v>7610</v>
      </c>
      <c r="C605" s="14" t="s">
        <v>9916</v>
      </c>
      <c r="D605" s="14" t="s">
        <v>1187</v>
      </c>
      <c r="E605" s="14"/>
      <c r="F605" s="15">
        <v>1531</v>
      </c>
      <c r="G605" s="37">
        <v>516</v>
      </c>
      <c r="H605" s="37" t="s">
        <v>8087</v>
      </c>
      <c r="I605" s="67" t="s">
        <v>7611</v>
      </c>
      <c r="J605" s="14" t="s">
        <v>4935</v>
      </c>
      <c r="K605" s="36" t="s">
        <v>7612</v>
      </c>
      <c r="L605" s="14" t="s">
        <v>6094</v>
      </c>
      <c r="M605" s="14"/>
      <c r="N605" s="42"/>
    </row>
    <row r="606" spans="1:14" ht="31.5">
      <c r="A606" s="14">
        <f t="shared" si="9"/>
        <v>603</v>
      </c>
      <c r="B606" s="14" t="s">
        <v>3686</v>
      </c>
      <c r="C606" s="14" t="s">
        <v>3687</v>
      </c>
      <c r="D606" s="14" t="s">
        <v>1187</v>
      </c>
      <c r="E606" s="14"/>
      <c r="F606" s="15">
        <v>1000</v>
      </c>
      <c r="G606" s="15">
        <v>254</v>
      </c>
      <c r="H606" s="14" t="s">
        <v>2161</v>
      </c>
      <c r="I606" s="15">
        <v>56000</v>
      </c>
      <c r="J606" s="14" t="s">
        <v>70</v>
      </c>
      <c r="K606" s="36" t="s">
        <v>7612</v>
      </c>
      <c r="L606" s="14" t="s">
        <v>3437</v>
      </c>
      <c r="M606" s="14"/>
      <c r="N606" s="42"/>
    </row>
    <row r="607" spans="1:14" ht="47.25">
      <c r="A607" s="14">
        <f t="shared" si="9"/>
        <v>604</v>
      </c>
      <c r="B607" s="14" t="s">
        <v>2567</v>
      </c>
      <c r="C607" s="14" t="s">
        <v>2568</v>
      </c>
      <c r="D607" s="14" t="s">
        <v>1187</v>
      </c>
      <c r="E607" s="14"/>
      <c r="F607" s="15">
        <v>600</v>
      </c>
      <c r="G607" s="15">
        <v>220</v>
      </c>
      <c r="H607" s="14" t="s">
        <v>8087</v>
      </c>
      <c r="I607" s="15">
        <v>39000</v>
      </c>
      <c r="J607" s="14" t="s">
        <v>7909</v>
      </c>
      <c r="K607" s="36" t="s">
        <v>7612</v>
      </c>
      <c r="L607" s="14" t="s">
        <v>5318</v>
      </c>
      <c r="M607" s="14"/>
    </row>
    <row r="608" spans="1:14" ht="31.5">
      <c r="A608" s="14">
        <f t="shared" si="9"/>
        <v>605</v>
      </c>
      <c r="B608" s="14" t="s">
        <v>2571</v>
      </c>
      <c r="C608" s="14" t="s">
        <v>2572</v>
      </c>
      <c r="D608" s="14" t="s">
        <v>1187</v>
      </c>
      <c r="E608" s="14"/>
      <c r="F608" s="15">
        <v>550</v>
      </c>
      <c r="G608" s="15">
        <v>276</v>
      </c>
      <c r="H608" s="14" t="s">
        <v>8087</v>
      </c>
      <c r="I608" s="15">
        <v>47000</v>
      </c>
      <c r="J608" s="14" t="s">
        <v>1188</v>
      </c>
      <c r="K608" s="36" t="s">
        <v>7612</v>
      </c>
      <c r="L608" s="14" t="s">
        <v>5318</v>
      </c>
      <c r="M608" s="14"/>
      <c r="N608" s="42"/>
    </row>
    <row r="609" spans="1:14" ht="31.5">
      <c r="A609" s="14">
        <f t="shared" si="9"/>
        <v>606</v>
      </c>
      <c r="B609" s="14" t="s">
        <v>1349</v>
      </c>
      <c r="C609" s="14" t="s">
        <v>1350</v>
      </c>
      <c r="D609" s="14" t="s">
        <v>1162</v>
      </c>
      <c r="E609" s="14"/>
      <c r="F609" s="15">
        <v>200</v>
      </c>
      <c r="G609" s="15">
        <v>204</v>
      </c>
      <c r="H609" s="14" t="s">
        <v>8087</v>
      </c>
      <c r="I609" s="15">
        <v>0</v>
      </c>
      <c r="J609" s="14" t="s">
        <v>7909</v>
      </c>
      <c r="K609" s="36" t="s">
        <v>7612</v>
      </c>
      <c r="L609" s="14" t="s">
        <v>5318</v>
      </c>
      <c r="M609" s="14"/>
      <c r="N609" s="42"/>
    </row>
    <row r="610" spans="1:14" ht="31.5">
      <c r="A610" s="14">
        <f t="shared" si="9"/>
        <v>607</v>
      </c>
      <c r="B610" s="14" t="s">
        <v>1355</v>
      </c>
      <c r="C610" s="14" t="s">
        <v>1356</v>
      </c>
      <c r="D610" s="14" t="s">
        <v>1187</v>
      </c>
      <c r="E610" s="14"/>
      <c r="F610" s="15">
        <v>500</v>
      </c>
      <c r="G610" s="15">
        <v>208</v>
      </c>
      <c r="H610" s="14" t="s">
        <v>8087</v>
      </c>
      <c r="I610" s="15">
        <v>37000</v>
      </c>
      <c r="J610" s="14" t="s">
        <v>1188</v>
      </c>
      <c r="K610" s="36" t="s">
        <v>7612</v>
      </c>
      <c r="L610" s="14" t="s">
        <v>3437</v>
      </c>
      <c r="M610" s="14"/>
      <c r="N610" s="42"/>
    </row>
    <row r="611" spans="1:14" ht="47.25">
      <c r="A611" s="14">
        <f t="shared" si="9"/>
        <v>608</v>
      </c>
      <c r="B611" s="14" t="s">
        <v>2604</v>
      </c>
      <c r="C611" s="14" t="s">
        <v>2605</v>
      </c>
      <c r="D611" s="14" t="s">
        <v>4473</v>
      </c>
      <c r="E611" s="14"/>
      <c r="F611" s="15">
        <v>1000</v>
      </c>
      <c r="G611" s="15">
        <v>656</v>
      </c>
      <c r="H611" s="14" t="s">
        <v>2161</v>
      </c>
      <c r="I611" s="15">
        <v>0</v>
      </c>
      <c r="J611" s="14" t="s">
        <v>60</v>
      </c>
      <c r="K611" s="36" t="s">
        <v>7612</v>
      </c>
      <c r="L611" s="14" t="s">
        <v>3437</v>
      </c>
      <c r="M611" s="14"/>
    </row>
    <row r="612" spans="1:14" ht="31.5">
      <c r="A612" s="14">
        <f t="shared" si="9"/>
        <v>609</v>
      </c>
      <c r="B612" s="14" t="s">
        <v>4882</v>
      </c>
      <c r="C612" s="14" t="s">
        <v>4883</v>
      </c>
      <c r="D612" s="14" t="s">
        <v>1187</v>
      </c>
      <c r="E612" s="14"/>
      <c r="F612" s="15">
        <v>700</v>
      </c>
      <c r="G612" s="15">
        <v>368</v>
      </c>
      <c r="H612" s="14" t="s">
        <v>8087</v>
      </c>
      <c r="I612" s="15">
        <v>60000</v>
      </c>
      <c r="J612" s="14" t="s">
        <v>4935</v>
      </c>
      <c r="K612" s="14" t="s">
        <v>7612</v>
      </c>
      <c r="L612" s="14" t="s">
        <v>5318</v>
      </c>
      <c r="M612" s="14"/>
    </row>
    <row r="613" spans="1:14" ht="31.5">
      <c r="A613" s="14">
        <f t="shared" si="9"/>
        <v>610</v>
      </c>
      <c r="B613" s="14" t="s">
        <v>3093</v>
      </c>
      <c r="C613" s="14" t="s">
        <v>3094</v>
      </c>
      <c r="D613" s="14" t="s">
        <v>1187</v>
      </c>
      <c r="E613" s="14"/>
      <c r="F613" s="15">
        <v>1100</v>
      </c>
      <c r="G613" s="15">
        <v>236</v>
      </c>
      <c r="H613" s="14" t="s">
        <v>8087</v>
      </c>
      <c r="I613" s="15">
        <v>41000</v>
      </c>
      <c r="J613" s="14" t="s">
        <v>7909</v>
      </c>
      <c r="K613" s="14" t="s">
        <v>7612</v>
      </c>
      <c r="L613" s="14" t="s">
        <v>5318</v>
      </c>
      <c r="M613" s="14"/>
      <c r="N613" s="42"/>
    </row>
    <row r="614" spans="1:14" ht="47.25">
      <c r="A614" s="14">
        <f t="shared" si="9"/>
        <v>611</v>
      </c>
      <c r="B614" s="14" t="s">
        <v>5386</v>
      </c>
      <c r="C614" s="14" t="s">
        <v>8980</v>
      </c>
      <c r="D614" s="14" t="s">
        <v>1187</v>
      </c>
      <c r="E614" s="14"/>
      <c r="F614" s="15">
        <v>560</v>
      </c>
      <c r="G614" s="15">
        <v>600</v>
      </c>
      <c r="H614" s="14" t="s">
        <v>8087</v>
      </c>
      <c r="I614" s="15">
        <v>93000</v>
      </c>
      <c r="J614" s="14" t="s">
        <v>70</v>
      </c>
      <c r="K614" s="36" t="s">
        <v>7612</v>
      </c>
      <c r="L614" s="14" t="s">
        <v>3437</v>
      </c>
      <c r="M614" s="14"/>
      <c r="N614" s="42"/>
    </row>
    <row r="615" spans="1:14" ht="47.25">
      <c r="A615" s="14">
        <f t="shared" si="9"/>
        <v>612</v>
      </c>
      <c r="B615" s="53" t="s">
        <v>7119</v>
      </c>
      <c r="C615" s="14" t="s">
        <v>7120</v>
      </c>
      <c r="D615" s="14" t="s">
        <v>1162</v>
      </c>
      <c r="E615" s="14"/>
      <c r="F615" s="15">
        <v>1000</v>
      </c>
      <c r="G615" s="15">
        <v>432</v>
      </c>
      <c r="H615" s="14" t="s">
        <v>8087</v>
      </c>
      <c r="I615" s="15">
        <v>0</v>
      </c>
      <c r="J615" s="14" t="s">
        <v>60</v>
      </c>
      <c r="K615" s="36" t="s">
        <v>18980</v>
      </c>
      <c r="L615" s="14" t="s">
        <v>7121</v>
      </c>
      <c r="M615" s="14"/>
    </row>
    <row r="616" spans="1:14" ht="47.25">
      <c r="A616" s="14">
        <f t="shared" si="9"/>
        <v>613</v>
      </c>
      <c r="B616" s="53" t="s">
        <v>2759</v>
      </c>
      <c r="C616" s="14" t="s">
        <v>1642</v>
      </c>
      <c r="D616" s="14" t="s">
        <v>1187</v>
      </c>
      <c r="E616" s="14"/>
      <c r="F616" s="15">
        <v>660</v>
      </c>
      <c r="G616" s="15">
        <v>572</v>
      </c>
      <c r="H616" s="14" t="s">
        <v>8087</v>
      </c>
      <c r="I616" s="15">
        <v>89000</v>
      </c>
      <c r="J616" s="14" t="s">
        <v>1188</v>
      </c>
      <c r="K616" s="36" t="s">
        <v>1643</v>
      </c>
      <c r="L616" s="14" t="s">
        <v>3437</v>
      </c>
      <c r="M616" s="14"/>
    </row>
    <row r="617" spans="1:14" ht="31.5">
      <c r="A617" s="14">
        <f t="shared" si="9"/>
        <v>614</v>
      </c>
      <c r="B617" s="53" t="s">
        <v>5179</v>
      </c>
      <c r="C617" s="14" t="s">
        <v>5180</v>
      </c>
      <c r="D617" s="14" t="s">
        <v>1187</v>
      </c>
      <c r="E617" s="14"/>
      <c r="F617" s="58">
        <v>560</v>
      </c>
      <c r="G617" s="15">
        <v>288</v>
      </c>
      <c r="H617" s="14" t="s">
        <v>8087</v>
      </c>
      <c r="I617" s="15">
        <v>48000</v>
      </c>
      <c r="J617" s="14" t="s">
        <v>1193</v>
      </c>
      <c r="K617" s="36" t="s">
        <v>1643</v>
      </c>
      <c r="L617" s="14" t="s">
        <v>3437</v>
      </c>
      <c r="M617" s="14"/>
      <c r="N617" s="56"/>
    </row>
    <row r="618" spans="1:14" ht="94.5">
      <c r="A618" s="14">
        <f t="shared" si="9"/>
        <v>615</v>
      </c>
      <c r="B618" s="53" t="s">
        <v>5181</v>
      </c>
      <c r="C618" s="14" t="s">
        <v>5182</v>
      </c>
      <c r="D618" s="14" t="s">
        <v>1187</v>
      </c>
      <c r="E618" s="14"/>
      <c r="F618" s="58">
        <v>930</v>
      </c>
      <c r="G618" s="15">
        <v>458</v>
      </c>
      <c r="H618" s="14" t="s">
        <v>8087</v>
      </c>
      <c r="I618" s="15">
        <v>92000</v>
      </c>
      <c r="J618" s="14" t="s">
        <v>60</v>
      </c>
      <c r="K618" s="36" t="s">
        <v>1643</v>
      </c>
      <c r="L618" s="14" t="s">
        <v>3437</v>
      </c>
      <c r="M618" s="14"/>
      <c r="N618" s="56"/>
    </row>
    <row r="619" spans="1:14" ht="31.5">
      <c r="A619" s="14">
        <f t="shared" si="9"/>
        <v>616</v>
      </c>
      <c r="B619" s="53" t="s">
        <v>5183</v>
      </c>
      <c r="C619" s="14" t="s">
        <v>3931</v>
      </c>
      <c r="D619" s="14" t="s">
        <v>1187</v>
      </c>
      <c r="E619" s="14" t="s">
        <v>8163</v>
      </c>
      <c r="F619" s="15">
        <v>331</v>
      </c>
      <c r="G619" s="15">
        <v>236</v>
      </c>
      <c r="H619" s="14" t="s">
        <v>8087</v>
      </c>
      <c r="I619" s="15">
        <v>46000</v>
      </c>
      <c r="J619" s="14" t="s">
        <v>70</v>
      </c>
      <c r="K619" s="36" t="s">
        <v>1643</v>
      </c>
      <c r="L619" s="14" t="s">
        <v>3437</v>
      </c>
      <c r="M619" s="14"/>
    </row>
    <row r="620" spans="1:14" ht="78.75">
      <c r="A620" s="14">
        <f t="shared" si="9"/>
        <v>617</v>
      </c>
      <c r="B620" s="14" t="s">
        <v>9513</v>
      </c>
      <c r="C620" s="14" t="s">
        <v>10611</v>
      </c>
      <c r="D620" s="14" t="s">
        <v>1162</v>
      </c>
      <c r="E620" s="14"/>
      <c r="F620" s="15">
        <v>1000</v>
      </c>
      <c r="G620" s="15">
        <v>400</v>
      </c>
      <c r="H620" s="14" t="s">
        <v>8087</v>
      </c>
      <c r="I620" s="15">
        <v>0</v>
      </c>
      <c r="J620" s="14" t="s">
        <v>1188</v>
      </c>
      <c r="K620" s="36" t="s">
        <v>10612</v>
      </c>
      <c r="L620" s="14" t="s">
        <v>3437</v>
      </c>
      <c r="M620" s="14"/>
      <c r="N620" s="56"/>
    </row>
    <row r="621" spans="1:14" ht="47.25">
      <c r="A621" s="14">
        <f t="shared" si="9"/>
        <v>618</v>
      </c>
      <c r="B621" s="14" t="s">
        <v>11156</v>
      </c>
      <c r="C621" s="14" t="s">
        <v>11157</v>
      </c>
      <c r="D621" s="14" t="s">
        <v>1187</v>
      </c>
      <c r="E621" s="14"/>
      <c r="F621" s="15">
        <v>500</v>
      </c>
      <c r="G621" s="15">
        <v>264</v>
      </c>
      <c r="H621" s="14" t="s">
        <v>8087</v>
      </c>
      <c r="I621" s="15">
        <v>45000</v>
      </c>
      <c r="J621" s="14" t="s">
        <v>7909</v>
      </c>
      <c r="K621" s="36" t="s">
        <v>11158</v>
      </c>
      <c r="L621" s="14" t="s">
        <v>3437</v>
      </c>
      <c r="M621" s="14"/>
    </row>
    <row r="622" spans="1:14" ht="31.5">
      <c r="A622" s="14">
        <f t="shared" si="9"/>
        <v>619</v>
      </c>
      <c r="B622" s="14" t="s">
        <v>11138</v>
      </c>
      <c r="C622" s="14" t="s">
        <v>11139</v>
      </c>
      <c r="D622" s="14" t="s">
        <v>1187</v>
      </c>
      <c r="E622" s="14"/>
      <c r="F622" s="15">
        <v>700</v>
      </c>
      <c r="G622" s="15">
        <v>200</v>
      </c>
      <c r="H622" s="14" t="s">
        <v>8087</v>
      </c>
      <c r="I622" s="15">
        <v>36000</v>
      </c>
      <c r="J622" s="14" t="s">
        <v>4935</v>
      </c>
      <c r="K622" s="36" t="s">
        <v>11158</v>
      </c>
      <c r="L622" s="14" t="s">
        <v>3437</v>
      </c>
      <c r="M622" s="14"/>
      <c r="N622" s="57"/>
    </row>
    <row r="623" spans="1:14" ht="31.5">
      <c r="A623" s="14">
        <f t="shared" si="9"/>
        <v>620</v>
      </c>
      <c r="B623" s="14" t="s">
        <v>9368</v>
      </c>
      <c r="C623" s="14" t="s">
        <v>9369</v>
      </c>
      <c r="D623" s="14" t="s">
        <v>1187</v>
      </c>
      <c r="E623" s="14"/>
      <c r="F623" s="15">
        <v>500</v>
      </c>
      <c r="G623" s="15">
        <v>308</v>
      </c>
      <c r="H623" s="14" t="s">
        <v>8087</v>
      </c>
      <c r="I623" s="15">
        <v>51000</v>
      </c>
      <c r="J623" s="14" t="s">
        <v>1193</v>
      </c>
      <c r="K623" s="36" t="s">
        <v>11158</v>
      </c>
      <c r="L623" s="14" t="s">
        <v>3437</v>
      </c>
      <c r="M623" s="14"/>
    </row>
    <row r="624" spans="1:14" ht="47.25">
      <c r="A624" s="14">
        <f t="shared" si="9"/>
        <v>621</v>
      </c>
      <c r="B624" s="14" t="s">
        <v>9555</v>
      </c>
      <c r="C624" s="14" t="s">
        <v>10014</v>
      </c>
      <c r="D624" s="14" t="s">
        <v>1187</v>
      </c>
      <c r="E624" s="14"/>
      <c r="F624" s="15">
        <v>500</v>
      </c>
      <c r="G624" s="15">
        <v>168</v>
      </c>
      <c r="H624" s="14" t="s">
        <v>8087</v>
      </c>
      <c r="I624" s="15">
        <v>31000</v>
      </c>
      <c r="J624" s="14" t="s">
        <v>7909</v>
      </c>
      <c r="K624" s="36" t="s">
        <v>11158</v>
      </c>
      <c r="L624" s="14" t="s">
        <v>3437</v>
      </c>
      <c r="M624" s="14"/>
      <c r="N624" s="42"/>
    </row>
    <row r="625" spans="1:14" ht="31.5">
      <c r="A625" s="14">
        <f t="shared" si="9"/>
        <v>622</v>
      </c>
      <c r="B625" s="14" t="s">
        <v>6733</v>
      </c>
      <c r="C625" s="14" t="s">
        <v>6734</v>
      </c>
      <c r="D625" s="14" t="s">
        <v>1187</v>
      </c>
      <c r="E625" s="14"/>
      <c r="F625" s="15">
        <v>600</v>
      </c>
      <c r="G625" s="15">
        <v>208</v>
      </c>
      <c r="H625" s="14" t="s">
        <v>8087</v>
      </c>
      <c r="I625" s="15">
        <v>37000</v>
      </c>
      <c r="J625" s="14" t="s">
        <v>4935</v>
      </c>
      <c r="K625" s="36" t="s">
        <v>11158</v>
      </c>
      <c r="L625" s="14" t="s">
        <v>3437</v>
      </c>
      <c r="M625" s="14"/>
      <c r="N625" s="42"/>
    </row>
    <row r="626" spans="1:14" ht="31.5">
      <c r="A626" s="14">
        <f t="shared" si="9"/>
        <v>623</v>
      </c>
      <c r="B626" s="14" t="s">
        <v>11478</v>
      </c>
      <c r="C626" s="14" t="s">
        <v>5650</v>
      </c>
      <c r="D626" s="14" t="s">
        <v>1187</v>
      </c>
      <c r="E626" s="14" t="s">
        <v>8163</v>
      </c>
      <c r="F626" s="15">
        <v>1030</v>
      </c>
      <c r="G626" s="15">
        <v>56</v>
      </c>
      <c r="H626" s="14" t="s">
        <v>8087</v>
      </c>
      <c r="I626" s="15">
        <v>16000</v>
      </c>
      <c r="J626" s="14" t="s">
        <v>5651</v>
      </c>
      <c r="K626" s="36" t="s">
        <v>11158</v>
      </c>
      <c r="L626" s="14" t="s">
        <v>5318</v>
      </c>
      <c r="M626" s="14"/>
      <c r="N626" s="42"/>
    </row>
    <row r="627" spans="1:14" ht="47.25">
      <c r="A627" s="14">
        <f t="shared" si="9"/>
        <v>624</v>
      </c>
      <c r="B627" s="14" t="s">
        <v>5654</v>
      </c>
      <c r="C627" s="14" t="s">
        <v>5655</v>
      </c>
      <c r="D627" s="14" t="s">
        <v>1187</v>
      </c>
      <c r="E627" s="14"/>
      <c r="F627" s="15">
        <v>1600</v>
      </c>
      <c r="G627" s="15">
        <v>228</v>
      </c>
      <c r="H627" s="14" t="s">
        <v>8087</v>
      </c>
      <c r="I627" s="15">
        <v>53000</v>
      </c>
      <c r="J627" s="14" t="s">
        <v>70</v>
      </c>
      <c r="K627" s="36" t="s">
        <v>11158</v>
      </c>
      <c r="L627" s="14" t="s">
        <v>5318</v>
      </c>
      <c r="M627" s="14"/>
    </row>
    <row r="628" spans="1:14" ht="31.5">
      <c r="A628" s="14">
        <f t="shared" si="9"/>
        <v>625</v>
      </c>
      <c r="B628" s="14" t="s">
        <v>8966</v>
      </c>
      <c r="C628" s="14" t="s">
        <v>8967</v>
      </c>
      <c r="D628" s="14" t="s">
        <v>1187</v>
      </c>
      <c r="E628" s="14"/>
      <c r="F628" s="15">
        <v>700</v>
      </c>
      <c r="G628" s="15">
        <v>264</v>
      </c>
      <c r="H628" s="14" t="s">
        <v>8087</v>
      </c>
      <c r="I628" s="15">
        <v>48000</v>
      </c>
      <c r="J628" s="14" t="s">
        <v>70</v>
      </c>
      <c r="K628" s="36" t="s">
        <v>11158</v>
      </c>
      <c r="L628" s="14" t="s">
        <v>3437</v>
      </c>
      <c r="M628" s="14"/>
      <c r="N628" s="42"/>
    </row>
    <row r="629" spans="1:14" ht="47.25">
      <c r="A629" s="14">
        <f t="shared" si="9"/>
        <v>626</v>
      </c>
      <c r="B629" s="14" t="s">
        <v>6786</v>
      </c>
      <c r="C629" s="14" t="s">
        <v>6787</v>
      </c>
      <c r="D629" s="14" t="s">
        <v>1187</v>
      </c>
      <c r="E629" s="14"/>
      <c r="F629" s="15">
        <v>590</v>
      </c>
      <c r="G629" s="15">
        <v>256</v>
      </c>
      <c r="H629" s="14" t="s">
        <v>8087</v>
      </c>
      <c r="I629" s="15">
        <v>44000</v>
      </c>
      <c r="J629" s="14" t="s">
        <v>7909</v>
      </c>
      <c r="K629" s="36" t="s">
        <v>11158</v>
      </c>
      <c r="L629" s="14" t="s">
        <v>3437</v>
      </c>
      <c r="M629" s="14"/>
    </row>
    <row r="630" spans="1:14" ht="31.5">
      <c r="A630" s="14">
        <f t="shared" si="9"/>
        <v>627</v>
      </c>
      <c r="B630" s="14" t="s">
        <v>3401</v>
      </c>
      <c r="C630" s="14" t="s">
        <v>2556</v>
      </c>
      <c r="D630" s="14" t="s">
        <v>9193</v>
      </c>
      <c r="E630" s="14"/>
      <c r="F630" s="15">
        <v>1700</v>
      </c>
      <c r="G630" s="15">
        <v>400</v>
      </c>
      <c r="H630" s="14" t="s">
        <v>2161</v>
      </c>
      <c r="I630" s="15">
        <v>0</v>
      </c>
      <c r="J630" s="14" t="s">
        <v>70</v>
      </c>
      <c r="K630" s="36" t="s">
        <v>11158</v>
      </c>
      <c r="L630" s="14" t="s">
        <v>3437</v>
      </c>
      <c r="M630" s="14"/>
      <c r="N630" s="42"/>
    </row>
    <row r="631" spans="1:14" ht="31.5">
      <c r="A631" s="14">
        <f t="shared" si="9"/>
        <v>628</v>
      </c>
      <c r="B631" s="14" t="s">
        <v>12436</v>
      </c>
      <c r="C631" s="14" t="s">
        <v>12079</v>
      </c>
      <c r="D631" s="14" t="s">
        <v>1187</v>
      </c>
      <c r="E631" s="14" t="s">
        <v>8163</v>
      </c>
      <c r="F631" s="15">
        <v>600</v>
      </c>
      <c r="G631" s="15">
        <v>644</v>
      </c>
      <c r="H631" s="14" t="s">
        <v>2161</v>
      </c>
      <c r="I631" s="15">
        <v>130000</v>
      </c>
      <c r="J631" s="14" t="s">
        <v>70</v>
      </c>
      <c r="K631" s="14" t="s">
        <v>11158</v>
      </c>
      <c r="L631" s="14" t="s">
        <v>3437</v>
      </c>
      <c r="M631" s="14"/>
    </row>
    <row r="632" spans="1:14" ht="31.5">
      <c r="A632" s="14">
        <f t="shared" si="9"/>
        <v>629</v>
      </c>
      <c r="B632" s="14" t="s">
        <v>4576</v>
      </c>
      <c r="C632" s="14" t="s">
        <v>2422</v>
      </c>
      <c r="D632" s="14" t="s">
        <v>1187</v>
      </c>
      <c r="E632" s="14"/>
      <c r="F632" s="15">
        <v>500</v>
      </c>
      <c r="G632" s="15">
        <v>370</v>
      </c>
      <c r="H632" s="14" t="s">
        <v>5624</v>
      </c>
      <c r="I632" s="15">
        <v>60000</v>
      </c>
      <c r="J632" s="14" t="s">
        <v>7909</v>
      </c>
      <c r="K632" s="36" t="s">
        <v>4552</v>
      </c>
      <c r="L632" s="14" t="s">
        <v>3437</v>
      </c>
      <c r="M632" s="14"/>
      <c r="N632" s="42"/>
    </row>
    <row r="633" spans="1:14" ht="31.5">
      <c r="A633" s="14">
        <f t="shared" si="9"/>
        <v>630</v>
      </c>
      <c r="B633" s="14" t="s">
        <v>4568</v>
      </c>
      <c r="C633" s="14" t="s">
        <v>4284</v>
      </c>
      <c r="D633" s="14" t="s">
        <v>1187</v>
      </c>
      <c r="E633" s="14" t="s">
        <v>4569</v>
      </c>
      <c r="F633" s="15">
        <v>1500</v>
      </c>
      <c r="G633" s="15">
        <v>620</v>
      </c>
      <c r="H633" s="14" t="s">
        <v>8087</v>
      </c>
      <c r="I633" s="15">
        <v>96000</v>
      </c>
      <c r="J633" s="14" t="s">
        <v>4935</v>
      </c>
      <c r="K633" s="36" t="s">
        <v>4552</v>
      </c>
      <c r="L633" s="14" t="s">
        <v>3437</v>
      </c>
      <c r="M633" s="14"/>
      <c r="N633" s="42"/>
    </row>
    <row r="634" spans="1:14" ht="31.5">
      <c r="A634" s="14">
        <f t="shared" si="9"/>
        <v>631</v>
      </c>
      <c r="B634" s="14" t="s">
        <v>11079</v>
      </c>
      <c r="C634" s="14" t="s">
        <v>6568</v>
      </c>
      <c r="D634" s="14" t="s">
        <v>9193</v>
      </c>
      <c r="E634" s="14"/>
      <c r="F634" s="15">
        <v>1350</v>
      </c>
      <c r="G634" s="15">
        <v>436</v>
      </c>
      <c r="H634" s="14" t="s">
        <v>2161</v>
      </c>
      <c r="I634" s="15">
        <v>0</v>
      </c>
      <c r="J634" s="14" t="s">
        <v>60</v>
      </c>
      <c r="K634" s="36" t="s">
        <v>4552</v>
      </c>
      <c r="L634" s="14" t="s">
        <v>3437</v>
      </c>
      <c r="M634" s="14"/>
      <c r="N634" s="42"/>
    </row>
    <row r="635" spans="1:14" ht="31.5">
      <c r="A635" s="14">
        <f t="shared" si="9"/>
        <v>632</v>
      </c>
      <c r="B635" s="14" t="s">
        <v>12239</v>
      </c>
      <c r="C635" s="14" t="s">
        <v>12240</v>
      </c>
      <c r="D635" s="14" t="s">
        <v>1187</v>
      </c>
      <c r="E635" s="14"/>
      <c r="F635" s="15">
        <v>500</v>
      </c>
      <c r="G635" s="15">
        <v>788</v>
      </c>
      <c r="H635" s="14" t="s">
        <v>2161</v>
      </c>
      <c r="I635" s="15">
        <v>159000</v>
      </c>
      <c r="J635" s="14" t="s">
        <v>70</v>
      </c>
      <c r="K635" s="36" t="s">
        <v>4552</v>
      </c>
      <c r="L635" s="14" t="s">
        <v>3437</v>
      </c>
      <c r="M635" s="14">
        <v>44</v>
      </c>
      <c r="N635" s="42"/>
    </row>
    <row r="636" spans="1:14" ht="45.75" customHeight="1">
      <c r="A636" s="14">
        <f t="shared" si="9"/>
        <v>633</v>
      </c>
      <c r="B636" s="14" t="s">
        <v>10352</v>
      </c>
      <c r="C636" s="14" t="s">
        <v>10353</v>
      </c>
      <c r="D636" s="14" t="s">
        <v>1187</v>
      </c>
      <c r="E636" s="14"/>
      <c r="F636" s="15">
        <v>500</v>
      </c>
      <c r="G636" s="15">
        <v>284</v>
      </c>
      <c r="H636" s="14" t="s">
        <v>8087</v>
      </c>
      <c r="I636" s="15">
        <v>62000</v>
      </c>
      <c r="J636" s="14" t="s">
        <v>7909</v>
      </c>
      <c r="K636" s="36" t="s">
        <v>4552</v>
      </c>
      <c r="L636" s="14" t="s">
        <v>3437</v>
      </c>
      <c r="M636" s="14">
        <v>53</v>
      </c>
      <c r="N636" s="42"/>
    </row>
    <row r="637" spans="1:14" ht="49.5" customHeight="1">
      <c r="A637" s="14">
        <f t="shared" si="9"/>
        <v>634</v>
      </c>
      <c r="B637" s="14" t="s">
        <v>10361</v>
      </c>
      <c r="C637" s="14" t="s">
        <v>1536</v>
      </c>
      <c r="D637" s="14" t="s">
        <v>1187</v>
      </c>
      <c r="E637" s="14"/>
      <c r="F637" s="15">
        <v>1700</v>
      </c>
      <c r="G637" s="15">
        <v>200</v>
      </c>
      <c r="H637" s="14" t="s">
        <v>2161</v>
      </c>
      <c r="I637" s="15">
        <v>60000</v>
      </c>
      <c r="J637" s="14" t="s">
        <v>7909</v>
      </c>
      <c r="K637" s="36" t="s">
        <v>4552</v>
      </c>
      <c r="L637" s="14" t="s">
        <v>3437</v>
      </c>
      <c r="M637" s="14">
        <v>58</v>
      </c>
      <c r="N637" s="42"/>
    </row>
    <row r="638" spans="1:14" ht="31.5">
      <c r="A638" s="14">
        <f t="shared" si="9"/>
        <v>635</v>
      </c>
      <c r="B638" s="14" t="s">
        <v>11430</v>
      </c>
      <c r="C638" s="14" t="s">
        <v>11431</v>
      </c>
      <c r="D638" s="14" t="s">
        <v>1187</v>
      </c>
      <c r="E638" s="14" t="s">
        <v>8163</v>
      </c>
      <c r="F638" s="15">
        <v>500</v>
      </c>
      <c r="G638" s="15">
        <v>412</v>
      </c>
      <c r="H638" s="14" t="s">
        <v>2161</v>
      </c>
      <c r="I638" s="15">
        <v>85000</v>
      </c>
      <c r="J638" s="14" t="s">
        <v>70</v>
      </c>
      <c r="K638" s="36" t="s">
        <v>4552</v>
      </c>
      <c r="L638" s="14" t="s">
        <v>3437</v>
      </c>
      <c r="M638" s="14"/>
    </row>
    <row r="639" spans="1:14" ht="47.25">
      <c r="A639" s="14">
        <f t="shared" si="9"/>
        <v>636</v>
      </c>
      <c r="B639" s="14" t="s">
        <v>9895</v>
      </c>
      <c r="C639" s="14" t="s">
        <v>9896</v>
      </c>
      <c r="D639" s="14" t="s">
        <v>1187</v>
      </c>
      <c r="E639" s="14"/>
      <c r="F639" s="15">
        <v>500</v>
      </c>
      <c r="G639" s="15">
        <v>191</v>
      </c>
      <c r="H639" s="15" t="s">
        <v>8087</v>
      </c>
      <c r="I639" s="15">
        <v>35000</v>
      </c>
      <c r="J639" s="14" t="s">
        <v>1188</v>
      </c>
      <c r="K639" s="36" t="s">
        <v>4552</v>
      </c>
      <c r="L639" s="14" t="s">
        <v>3437</v>
      </c>
      <c r="M639" s="14"/>
    </row>
    <row r="640" spans="1:14" ht="31.5">
      <c r="A640" s="14">
        <f t="shared" si="9"/>
        <v>637</v>
      </c>
      <c r="B640" s="14" t="s">
        <v>11060</v>
      </c>
      <c r="C640" s="14" t="s">
        <v>6568</v>
      </c>
      <c r="D640" s="14" t="s">
        <v>4473</v>
      </c>
      <c r="E640" s="14"/>
      <c r="F640" s="15">
        <v>1000</v>
      </c>
      <c r="G640" s="15">
        <v>188</v>
      </c>
      <c r="H640" s="14" t="s">
        <v>8087</v>
      </c>
      <c r="I640" s="15">
        <v>0</v>
      </c>
      <c r="J640" s="14" t="s">
        <v>70</v>
      </c>
      <c r="K640" s="36" t="s">
        <v>4552</v>
      </c>
      <c r="L640" s="14" t="s">
        <v>3437</v>
      </c>
      <c r="M640" s="14"/>
    </row>
    <row r="641" spans="1:14" ht="47.25">
      <c r="A641" s="14">
        <f t="shared" si="9"/>
        <v>638</v>
      </c>
      <c r="B641" s="14" t="s">
        <v>11061</v>
      </c>
      <c r="C641" s="14" t="s">
        <v>6568</v>
      </c>
      <c r="D641" s="14" t="s">
        <v>4473</v>
      </c>
      <c r="E641" s="14"/>
      <c r="F641" s="15">
        <v>1000</v>
      </c>
      <c r="G641" s="15">
        <v>252</v>
      </c>
      <c r="H641" s="14" t="s">
        <v>8087</v>
      </c>
      <c r="I641" s="15">
        <v>0</v>
      </c>
      <c r="J641" s="14" t="s">
        <v>70</v>
      </c>
      <c r="K641" s="36" t="s">
        <v>4552</v>
      </c>
      <c r="L641" s="14" t="s">
        <v>3437</v>
      </c>
      <c r="M641" s="14"/>
      <c r="N641" s="42"/>
    </row>
    <row r="642" spans="1:14" ht="47.25">
      <c r="A642" s="14">
        <f t="shared" si="9"/>
        <v>639</v>
      </c>
      <c r="B642" s="14" t="s">
        <v>5363</v>
      </c>
      <c r="C642" s="14" t="s">
        <v>5364</v>
      </c>
      <c r="D642" s="14" t="s">
        <v>1162</v>
      </c>
      <c r="E642" s="14"/>
      <c r="F642" s="15">
        <v>500</v>
      </c>
      <c r="G642" s="15">
        <v>340</v>
      </c>
      <c r="H642" s="14" t="s">
        <v>1228</v>
      </c>
      <c r="I642" s="15">
        <v>0</v>
      </c>
      <c r="J642" s="14" t="s">
        <v>1188</v>
      </c>
      <c r="K642" s="36" t="s">
        <v>1412</v>
      </c>
      <c r="L642" s="14" t="s">
        <v>5365</v>
      </c>
      <c r="M642" s="14"/>
    </row>
    <row r="643" spans="1:14" ht="31.5">
      <c r="A643" s="14">
        <f t="shared" si="9"/>
        <v>640</v>
      </c>
      <c r="B643" s="14" t="s">
        <v>2229</v>
      </c>
      <c r="C643" s="14" t="s">
        <v>3544</v>
      </c>
      <c r="D643" s="14" t="s">
        <v>1187</v>
      </c>
      <c r="E643" s="14"/>
      <c r="F643" s="15">
        <v>460</v>
      </c>
      <c r="G643" s="15">
        <v>176</v>
      </c>
      <c r="H643" s="14" t="s">
        <v>8087</v>
      </c>
      <c r="I643" s="15">
        <v>32000</v>
      </c>
      <c r="J643" s="14" t="s">
        <v>1188</v>
      </c>
      <c r="K643" s="36" t="s">
        <v>11186</v>
      </c>
      <c r="L643" s="14" t="s">
        <v>4155</v>
      </c>
      <c r="M643" s="14"/>
    </row>
    <row r="644" spans="1:14" ht="63">
      <c r="A644" s="14">
        <f t="shared" si="9"/>
        <v>641</v>
      </c>
      <c r="B644" s="14" t="s">
        <v>2956</v>
      </c>
      <c r="C644" s="14" t="s">
        <v>2957</v>
      </c>
      <c r="D644" s="14" t="s">
        <v>1162</v>
      </c>
      <c r="E644" s="14"/>
      <c r="F644" s="15">
        <v>500</v>
      </c>
      <c r="G644" s="15">
        <v>316</v>
      </c>
      <c r="H644" s="14" t="s">
        <v>2161</v>
      </c>
      <c r="I644" s="15">
        <v>142000</v>
      </c>
      <c r="J644" s="14" t="s">
        <v>7909</v>
      </c>
      <c r="K644" s="36" t="s">
        <v>5712</v>
      </c>
      <c r="L644" s="14" t="s">
        <v>2958</v>
      </c>
      <c r="M644" s="14"/>
    </row>
    <row r="645" spans="1:14" ht="47.25">
      <c r="A645" s="14">
        <f t="shared" si="9"/>
        <v>642</v>
      </c>
      <c r="B645" s="14" t="s">
        <v>2959</v>
      </c>
      <c r="C645" s="14" t="s">
        <v>2960</v>
      </c>
      <c r="D645" s="14" t="s">
        <v>1162</v>
      </c>
      <c r="E645" s="14"/>
      <c r="F645" s="15">
        <v>500</v>
      </c>
      <c r="G645" s="15">
        <v>304</v>
      </c>
      <c r="H645" s="14" t="s">
        <v>2161</v>
      </c>
      <c r="I645" s="15">
        <v>135000</v>
      </c>
      <c r="J645" s="14" t="s">
        <v>7909</v>
      </c>
      <c r="K645" s="36" t="s">
        <v>5712</v>
      </c>
      <c r="L645" s="14" t="s">
        <v>2958</v>
      </c>
      <c r="M645" s="14"/>
    </row>
    <row r="646" spans="1:14" ht="47.25">
      <c r="A646" s="14">
        <f t="shared" ref="A646:A709" si="10">A645+1</f>
        <v>643</v>
      </c>
      <c r="B646" s="14" t="s">
        <v>2961</v>
      </c>
      <c r="C646" s="14" t="s">
        <v>2962</v>
      </c>
      <c r="D646" s="14" t="s">
        <v>1162</v>
      </c>
      <c r="E646" s="14"/>
      <c r="F646" s="15">
        <v>1200</v>
      </c>
      <c r="G646" s="15">
        <v>1488</v>
      </c>
      <c r="H646" s="15" t="s">
        <v>7154</v>
      </c>
      <c r="I646" s="15">
        <v>0</v>
      </c>
      <c r="J646" s="14" t="s">
        <v>1193</v>
      </c>
      <c r="K646" s="36" t="s">
        <v>5712</v>
      </c>
      <c r="L646" s="14" t="s">
        <v>1552</v>
      </c>
      <c r="M646" s="14"/>
    </row>
    <row r="647" spans="1:14" ht="47.25">
      <c r="A647" s="14">
        <f t="shared" si="10"/>
        <v>644</v>
      </c>
      <c r="B647" s="14" t="s">
        <v>2963</v>
      </c>
      <c r="C647" s="14" t="s">
        <v>4406</v>
      </c>
      <c r="D647" s="14" t="s">
        <v>6262</v>
      </c>
      <c r="E647" s="14"/>
      <c r="F647" s="15">
        <v>14240</v>
      </c>
      <c r="G647" s="15">
        <v>212</v>
      </c>
      <c r="H647" s="14" t="s">
        <v>5624</v>
      </c>
      <c r="I647" s="15">
        <v>0</v>
      </c>
      <c r="J647" s="14" t="s">
        <v>4935</v>
      </c>
      <c r="K647" s="36" t="s">
        <v>5712</v>
      </c>
      <c r="L647" s="14" t="s">
        <v>4155</v>
      </c>
      <c r="M647" s="14"/>
    </row>
    <row r="648" spans="1:14">
      <c r="A648" s="14">
        <f t="shared" si="10"/>
        <v>645</v>
      </c>
      <c r="B648" s="14" t="s">
        <v>4156</v>
      </c>
      <c r="C648" s="14" t="s">
        <v>7452</v>
      </c>
      <c r="D648" s="14" t="s">
        <v>7452</v>
      </c>
      <c r="E648" s="14"/>
      <c r="F648" s="15">
        <v>14240</v>
      </c>
      <c r="G648" s="15">
        <v>160</v>
      </c>
      <c r="H648" s="14" t="s">
        <v>5624</v>
      </c>
      <c r="I648" s="15">
        <v>0</v>
      </c>
      <c r="J648" s="14" t="s">
        <v>12141</v>
      </c>
      <c r="K648" s="36" t="s">
        <v>5712</v>
      </c>
      <c r="L648" s="14" t="s">
        <v>4155</v>
      </c>
      <c r="M648" s="14"/>
    </row>
    <row r="649" spans="1:14">
      <c r="A649" s="14">
        <f t="shared" si="10"/>
        <v>646</v>
      </c>
      <c r="B649" s="14" t="s">
        <v>4157</v>
      </c>
      <c r="C649" s="14" t="s">
        <v>7452</v>
      </c>
      <c r="D649" s="14" t="s">
        <v>7452</v>
      </c>
      <c r="E649" s="14"/>
      <c r="F649" s="15">
        <v>14240</v>
      </c>
      <c r="G649" s="15">
        <v>200</v>
      </c>
      <c r="H649" s="14" t="s">
        <v>5624</v>
      </c>
      <c r="I649" s="15">
        <v>0</v>
      </c>
      <c r="J649" s="14" t="s">
        <v>70</v>
      </c>
      <c r="K649" s="36" t="s">
        <v>5712</v>
      </c>
      <c r="L649" s="14" t="s">
        <v>4155</v>
      </c>
      <c r="M649" s="14"/>
    </row>
    <row r="650" spans="1:14" ht="31.5">
      <c r="A650" s="14">
        <f t="shared" si="10"/>
        <v>647</v>
      </c>
      <c r="B650" s="14" t="s">
        <v>5279</v>
      </c>
      <c r="C650" s="14" t="s">
        <v>7452</v>
      </c>
      <c r="D650" s="14" t="s">
        <v>7452</v>
      </c>
      <c r="E650" s="14"/>
      <c r="F650" s="15">
        <v>14240</v>
      </c>
      <c r="G650" s="15">
        <v>220</v>
      </c>
      <c r="H650" s="14" t="s">
        <v>5624</v>
      </c>
      <c r="I650" s="15">
        <v>0</v>
      </c>
      <c r="J650" s="14" t="s">
        <v>2724</v>
      </c>
      <c r="K650" s="36" t="s">
        <v>5712</v>
      </c>
      <c r="L650" s="14" t="s">
        <v>4155</v>
      </c>
      <c r="M650" s="14"/>
    </row>
    <row r="651" spans="1:14" ht="31.5">
      <c r="A651" s="14">
        <f t="shared" si="10"/>
        <v>648</v>
      </c>
      <c r="B651" s="14" t="s">
        <v>5280</v>
      </c>
      <c r="C651" s="14" t="s">
        <v>7452</v>
      </c>
      <c r="D651" s="14" t="s">
        <v>7452</v>
      </c>
      <c r="E651" s="14"/>
      <c r="F651" s="15">
        <v>14240</v>
      </c>
      <c r="G651" s="15">
        <v>272</v>
      </c>
      <c r="H651" s="14" t="s">
        <v>5624</v>
      </c>
      <c r="I651" s="15">
        <v>0</v>
      </c>
      <c r="J651" s="14" t="s">
        <v>4935</v>
      </c>
      <c r="K651" s="36" t="s">
        <v>5712</v>
      </c>
      <c r="L651" s="14" t="s">
        <v>4155</v>
      </c>
      <c r="M651" s="14"/>
    </row>
    <row r="652" spans="1:14">
      <c r="A652" s="14">
        <f t="shared" si="10"/>
        <v>649</v>
      </c>
      <c r="B652" s="14" t="s">
        <v>5281</v>
      </c>
      <c r="C652" s="14" t="s">
        <v>7452</v>
      </c>
      <c r="D652" s="14" t="s">
        <v>7452</v>
      </c>
      <c r="E652" s="14"/>
      <c r="F652" s="15">
        <v>14240</v>
      </c>
      <c r="G652" s="15">
        <v>224</v>
      </c>
      <c r="H652" s="14" t="s">
        <v>5624</v>
      </c>
      <c r="I652" s="15">
        <v>0</v>
      </c>
      <c r="J652" s="14" t="s">
        <v>4935</v>
      </c>
      <c r="K652" s="36" t="s">
        <v>5712</v>
      </c>
      <c r="L652" s="14" t="s">
        <v>4155</v>
      </c>
      <c r="M652" s="14"/>
    </row>
    <row r="653" spans="1:14">
      <c r="A653" s="14">
        <f t="shared" si="10"/>
        <v>650</v>
      </c>
      <c r="B653" s="14" t="s">
        <v>5282</v>
      </c>
      <c r="C653" s="14" t="s">
        <v>7452</v>
      </c>
      <c r="D653" s="14" t="s">
        <v>7452</v>
      </c>
      <c r="E653" s="14"/>
      <c r="F653" s="15">
        <v>14240</v>
      </c>
      <c r="G653" s="15">
        <v>452</v>
      </c>
      <c r="H653" s="14" t="s">
        <v>5624</v>
      </c>
      <c r="I653" s="15">
        <v>0</v>
      </c>
      <c r="J653" s="14" t="s">
        <v>70</v>
      </c>
      <c r="K653" s="36" t="s">
        <v>5712</v>
      </c>
      <c r="L653" s="14" t="s">
        <v>4155</v>
      </c>
      <c r="M653" s="14"/>
    </row>
    <row r="654" spans="1:14" ht="31.5">
      <c r="A654" s="14">
        <f t="shared" si="10"/>
        <v>651</v>
      </c>
      <c r="B654" s="14" t="s">
        <v>5283</v>
      </c>
      <c r="C654" s="14" t="s">
        <v>4642</v>
      </c>
      <c r="D654" s="14" t="s">
        <v>6262</v>
      </c>
      <c r="E654" s="14"/>
      <c r="F654" s="15">
        <v>25300</v>
      </c>
      <c r="G654" s="15">
        <v>0</v>
      </c>
      <c r="H654" s="14">
        <v>0</v>
      </c>
      <c r="I654" s="15">
        <v>0</v>
      </c>
      <c r="J654" s="14" t="s">
        <v>12918</v>
      </c>
      <c r="K654" s="36" t="s">
        <v>5712</v>
      </c>
      <c r="L654" s="14" t="s">
        <v>5284</v>
      </c>
      <c r="M654" s="14"/>
    </row>
    <row r="655" spans="1:14" ht="47.25">
      <c r="A655" s="14">
        <f t="shared" si="10"/>
        <v>652</v>
      </c>
      <c r="B655" s="14" t="s">
        <v>5285</v>
      </c>
      <c r="C655" s="14" t="s">
        <v>4406</v>
      </c>
      <c r="D655" s="14" t="s">
        <v>6262</v>
      </c>
      <c r="E655" s="14"/>
      <c r="F655" s="15">
        <v>1900</v>
      </c>
      <c r="G655" s="15">
        <v>0</v>
      </c>
      <c r="H655" s="14">
        <v>0</v>
      </c>
      <c r="I655" s="15">
        <v>0</v>
      </c>
      <c r="J655" s="14" t="s">
        <v>5629</v>
      </c>
      <c r="K655" s="36" t="s">
        <v>5712</v>
      </c>
      <c r="L655" s="14" t="s">
        <v>5284</v>
      </c>
      <c r="M655" s="14"/>
    </row>
    <row r="656" spans="1:14" ht="31.5">
      <c r="A656" s="14">
        <f t="shared" si="10"/>
        <v>653</v>
      </c>
      <c r="B656" s="14" t="s">
        <v>5286</v>
      </c>
      <c r="C656" s="14" t="s">
        <v>7452</v>
      </c>
      <c r="D656" s="14" t="s">
        <v>7452</v>
      </c>
      <c r="E656" s="14"/>
      <c r="F656" s="15">
        <v>1900</v>
      </c>
      <c r="G656" s="15">
        <v>0</v>
      </c>
      <c r="H656" s="14">
        <v>0</v>
      </c>
      <c r="I656" s="15">
        <v>0</v>
      </c>
      <c r="J656" s="14" t="s">
        <v>5629</v>
      </c>
      <c r="K656" s="36" t="s">
        <v>5712</v>
      </c>
      <c r="L656" s="14" t="s">
        <v>5284</v>
      </c>
      <c r="M656" s="14"/>
    </row>
    <row r="657" spans="1:13" ht="78.75">
      <c r="A657" s="14">
        <f t="shared" si="10"/>
        <v>654</v>
      </c>
      <c r="B657" s="14" t="s">
        <v>5290</v>
      </c>
      <c r="C657" s="14" t="s">
        <v>5291</v>
      </c>
      <c r="D657" s="14" t="s">
        <v>9193</v>
      </c>
      <c r="E657" s="14"/>
      <c r="F657" s="15">
        <v>1350</v>
      </c>
      <c r="G657" s="15">
        <v>172</v>
      </c>
      <c r="H657" s="14" t="s">
        <v>8087</v>
      </c>
      <c r="I657" s="15">
        <v>0</v>
      </c>
      <c r="J657" s="14" t="s">
        <v>60</v>
      </c>
      <c r="K657" s="36" t="s">
        <v>5712</v>
      </c>
      <c r="L657" s="14" t="s">
        <v>10095</v>
      </c>
      <c r="M657" s="14"/>
    </row>
    <row r="658" spans="1:13" ht="47.25">
      <c r="A658" s="14">
        <f t="shared" si="10"/>
        <v>655</v>
      </c>
      <c r="B658" s="14" t="s">
        <v>3152</v>
      </c>
      <c r="C658" s="14" t="s">
        <v>3153</v>
      </c>
      <c r="D658" s="14" t="s">
        <v>1162</v>
      </c>
      <c r="E658" s="14"/>
      <c r="F658" s="15">
        <v>500</v>
      </c>
      <c r="G658" s="15">
        <v>304</v>
      </c>
      <c r="H658" s="14" t="s">
        <v>8087</v>
      </c>
      <c r="I658" s="15">
        <v>0</v>
      </c>
      <c r="J658" s="14" t="s">
        <v>7909</v>
      </c>
      <c r="K658" s="36" t="s">
        <v>5712</v>
      </c>
      <c r="L658" s="14" t="s">
        <v>2958</v>
      </c>
      <c r="M658" s="14"/>
    </row>
    <row r="659" spans="1:13" ht="31.5">
      <c r="A659" s="14">
        <f t="shared" si="10"/>
        <v>656</v>
      </c>
      <c r="B659" s="14" t="s">
        <v>3156</v>
      </c>
      <c r="C659" s="14" t="s">
        <v>3157</v>
      </c>
      <c r="D659" s="14" t="s">
        <v>1162</v>
      </c>
      <c r="E659" s="14"/>
      <c r="F659" s="15">
        <v>200</v>
      </c>
      <c r="G659" s="15">
        <v>344</v>
      </c>
      <c r="H659" s="14" t="s">
        <v>8087</v>
      </c>
      <c r="I659" s="15">
        <v>0</v>
      </c>
      <c r="J659" s="14" t="s">
        <v>7909</v>
      </c>
      <c r="K659" s="36" t="s">
        <v>5712</v>
      </c>
      <c r="L659" s="14" t="s">
        <v>2958</v>
      </c>
      <c r="M659" s="14"/>
    </row>
    <row r="660" spans="1:13" ht="63">
      <c r="A660" s="14">
        <f t="shared" si="10"/>
        <v>657</v>
      </c>
      <c r="B660" s="14" t="s">
        <v>5305</v>
      </c>
      <c r="C660" s="14" t="s">
        <v>5306</v>
      </c>
      <c r="D660" s="14" t="s">
        <v>1162</v>
      </c>
      <c r="E660" s="14"/>
      <c r="F660" s="15">
        <v>530</v>
      </c>
      <c r="G660" s="15">
        <v>428</v>
      </c>
      <c r="H660" s="14" t="s">
        <v>1228</v>
      </c>
      <c r="I660" s="15">
        <v>0</v>
      </c>
      <c r="J660" s="14" t="s">
        <v>2724</v>
      </c>
      <c r="K660" s="44" t="s">
        <v>5712</v>
      </c>
      <c r="L660" s="14" t="s">
        <v>6094</v>
      </c>
      <c r="M660" s="14"/>
    </row>
    <row r="661" spans="1:13" ht="47.25">
      <c r="A661" s="14">
        <f t="shared" si="10"/>
        <v>658</v>
      </c>
      <c r="B661" s="14" t="s">
        <v>5307</v>
      </c>
      <c r="C661" s="14" t="s">
        <v>5308</v>
      </c>
      <c r="D661" s="14" t="s">
        <v>4473</v>
      </c>
      <c r="E661" s="14"/>
      <c r="F661" s="15">
        <v>1000</v>
      </c>
      <c r="G661" s="15">
        <v>584</v>
      </c>
      <c r="H661" s="14" t="s">
        <v>2161</v>
      </c>
      <c r="I661" s="15">
        <v>0</v>
      </c>
      <c r="J661" s="14" t="s">
        <v>7909</v>
      </c>
      <c r="K661" s="36" t="s">
        <v>5712</v>
      </c>
      <c r="L661" s="14" t="s">
        <v>10095</v>
      </c>
      <c r="M661" s="14"/>
    </row>
    <row r="662" spans="1:13" ht="47.25">
      <c r="A662" s="14">
        <f t="shared" si="10"/>
        <v>659</v>
      </c>
      <c r="B662" s="14" t="s">
        <v>5309</v>
      </c>
      <c r="C662" s="14" t="s">
        <v>4406</v>
      </c>
      <c r="D662" s="14" t="s">
        <v>6262</v>
      </c>
      <c r="E662" s="14"/>
      <c r="F662" s="15">
        <v>400</v>
      </c>
      <c r="G662" s="15">
        <v>144</v>
      </c>
      <c r="H662" s="14" t="s">
        <v>5310</v>
      </c>
      <c r="I662" s="15">
        <v>0</v>
      </c>
      <c r="J662" s="14" t="s">
        <v>70</v>
      </c>
      <c r="K662" s="36" t="s">
        <v>5712</v>
      </c>
      <c r="L662" s="14" t="s">
        <v>5129</v>
      </c>
      <c r="M662" s="14"/>
    </row>
    <row r="663" spans="1:13" ht="63">
      <c r="A663" s="14">
        <f t="shared" si="10"/>
        <v>660</v>
      </c>
      <c r="B663" s="14" t="s">
        <v>5311</v>
      </c>
      <c r="C663" s="14" t="s">
        <v>6415</v>
      </c>
      <c r="D663" s="14" t="s">
        <v>1421</v>
      </c>
      <c r="E663" s="14"/>
      <c r="F663" s="15">
        <v>200</v>
      </c>
      <c r="G663" s="15">
        <v>392</v>
      </c>
      <c r="H663" s="14" t="s">
        <v>3703</v>
      </c>
      <c r="I663" s="15">
        <v>0</v>
      </c>
      <c r="J663" s="14" t="s">
        <v>4935</v>
      </c>
      <c r="K663" s="36" t="s">
        <v>5712</v>
      </c>
      <c r="L663" s="14" t="s">
        <v>6416</v>
      </c>
      <c r="M663" s="14"/>
    </row>
    <row r="664" spans="1:13" ht="31.5">
      <c r="A664" s="14">
        <f t="shared" si="10"/>
        <v>661</v>
      </c>
      <c r="B664" s="14" t="s">
        <v>6417</v>
      </c>
      <c r="C664" s="14" t="s">
        <v>9242</v>
      </c>
      <c r="D664" s="14" t="s">
        <v>1162</v>
      </c>
      <c r="E664" s="14"/>
      <c r="F664" s="15">
        <v>200</v>
      </c>
      <c r="G664" s="15">
        <v>320</v>
      </c>
      <c r="H664" s="14" t="s">
        <v>735</v>
      </c>
      <c r="I664" s="15">
        <v>0</v>
      </c>
      <c r="J664" s="14" t="s">
        <v>7909</v>
      </c>
      <c r="K664" s="36" t="s">
        <v>5712</v>
      </c>
      <c r="L664" s="14" t="s">
        <v>2958</v>
      </c>
      <c r="M664" s="14" t="s">
        <v>6418</v>
      </c>
    </row>
    <row r="665" spans="1:13" ht="47.25">
      <c r="A665" s="14">
        <f t="shared" si="10"/>
        <v>662</v>
      </c>
      <c r="B665" s="14" t="s">
        <v>7500</v>
      </c>
      <c r="C665" s="14" t="s">
        <v>4406</v>
      </c>
      <c r="D665" s="14" t="s">
        <v>6262</v>
      </c>
      <c r="E665" s="14"/>
      <c r="F665" s="15">
        <v>12370</v>
      </c>
      <c r="G665" s="15">
        <v>228</v>
      </c>
      <c r="H665" s="14" t="s">
        <v>5624</v>
      </c>
      <c r="I665" s="15">
        <v>0</v>
      </c>
      <c r="J665" s="14" t="s">
        <v>4935</v>
      </c>
      <c r="K665" s="36" t="s">
        <v>5712</v>
      </c>
      <c r="L665" s="14" t="s">
        <v>7079</v>
      </c>
      <c r="M665" s="14"/>
    </row>
    <row r="666" spans="1:13" ht="31.5">
      <c r="A666" s="14">
        <f t="shared" si="10"/>
        <v>663</v>
      </c>
      <c r="B666" s="14" t="s">
        <v>7501</v>
      </c>
      <c r="C666" s="14" t="s">
        <v>7452</v>
      </c>
      <c r="D666" s="14" t="s">
        <v>7452</v>
      </c>
      <c r="E666" s="14"/>
      <c r="F666" s="15">
        <v>12370</v>
      </c>
      <c r="G666" s="15">
        <v>160</v>
      </c>
      <c r="H666" s="14" t="s">
        <v>5624</v>
      </c>
      <c r="I666" s="15">
        <v>0</v>
      </c>
      <c r="J666" s="14" t="s">
        <v>4935</v>
      </c>
      <c r="K666" s="36" t="s">
        <v>5712</v>
      </c>
      <c r="L666" s="14" t="s">
        <v>7079</v>
      </c>
      <c r="M666" s="14"/>
    </row>
    <row r="667" spans="1:13">
      <c r="A667" s="14">
        <f t="shared" si="10"/>
        <v>664</v>
      </c>
      <c r="B667" s="14" t="s">
        <v>7502</v>
      </c>
      <c r="C667" s="14" t="s">
        <v>7452</v>
      </c>
      <c r="D667" s="14" t="s">
        <v>7452</v>
      </c>
      <c r="E667" s="14"/>
      <c r="F667" s="15">
        <v>12370</v>
      </c>
      <c r="G667" s="15">
        <v>220</v>
      </c>
      <c r="H667" s="14" t="s">
        <v>5624</v>
      </c>
      <c r="I667" s="15">
        <v>0</v>
      </c>
      <c r="J667" s="14" t="s">
        <v>60</v>
      </c>
      <c r="K667" s="36" t="s">
        <v>5712</v>
      </c>
      <c r="L667" s="14" t="s">
        <v>7079</v>
      </c>
      <c r="M667" s="14"/>
    </row>
    <row r="668" spans="1:13">
      <c r="A668" s="14">
        <f t="shared" si="10"/>
        <v>665</v>
      </c>
      <c r="B668" s="14" t="s">
        <v>7503</v>
      </c>
      <c r="C668" s="14" t="s">
        <v>7452</v>
      </c>
      <c r="D668" s="14" t="s">
        <v>7452</v>
      </c>
      <c r="E668" s="14"/>
      <c r="F668" s="15">
        <v>12370</v>
      </c>
      <c r="G668" s="15">
        <v>192</v>
      </c>
      <c r="H668" s="14" t="s">
        <v>5624</v>
      </c>
      <c r="I668" s="15">
        <v>0</v>
      </c>
      <c r="J668" s="14" t="s">
        <v>12141</v>
      </c>
      <c r="K668" s="36" t="s">
        <v>5712</v>
      </c>
      <c r="L668" s="14" t="s">
        <v>7079</v>
      </c>
      <c r="M668" s="14"/>
    </row>
    <row r="669" spans="1:13">
      <c r="A669" s="14">
        <f t="shared" si="10"/>
        <v>666</v>
      </c>
      <c r="B669" s="14" t="s">
        <v>7504</v>
      </c>
      <c r="C669" s="14" t="s">
        <v>7452</v>
      </c>
      <c r="D669" s="14" t="s">
        <v>7452</v>
      </c>
      <c r="E669" s="14"/>
      <c r="F669" s="15">
        <v>14520</v>
      </c>
      <c r="G669" s="15">
        <v>104</v>
      </c>
      <c r="H669" s="14" t="s">
        <v>5624</v>
      </c>
      <c r="I669" s="15">
        <v>0</v>
      </c>
      <c r="J669" s="14" t="s">
        <v>4935</v>
      </c>
      <c r="K669" s="36" t="s">
        <v>5712</v>
      </c>
      <c r="L669" s="14" t="s">
        <v>7079</v>
      </c>
      <c r="M669" s="14"/>
    </row>
    <row r="670" spans="1:13">
      <c r="A670" s="14">
        <f t="shared" si="10"/>
        <v>667</v>
      </c>
      <c r="B670" s="14" t="s">
        <v>7505</v>
      </c>
      <c r="C670" s="14" t="s">
        <v>7452</v>
      </c>
      <c r="D670" s="14" t="s">
        <v>7452</v>
      </c>
      <c r="E670" s="14"/>
      <c r="F670" s="15">
        <v>12370</v>
      </c>
      <c r="G670" s="15">
        <v>152</v>
      </c>
      <c r="H670" s="14" t="s">
        <v>5624</v>
      </c>
      <c r="I670" s="15">
        <v>0</v>
      </c>
      <c r="J670" s="14" t="s">
        <v>60</v>
      </c>
      <c r="K670" s="36" t="s">
        <v>5712</v>
      </c>
      <c r="L670" s="14" t="s">
        <v>7079</v>
      </c>
      <c r="M670" s="14"/>
    </row>
    <row r="671" spans="1:13" ht="31.5">
      <c r="A671" s="14">
        <f t="shared" si="10"/>
        <v>668</v>
      </c>
      <c r="B671" s="14" t="s">
        <v>7506</v>
      </c>
      <c r="C671" s="14" t="s">
        <v>7452</v>
      </c>
      <c r="D671" s="14" t="s">
        <v>7452</v>
      </c>
      <c r="E671" s="14"/>
      <c r="F671" s="15">
        <v>12370</v>
      </c>
      <c r="G671" s="15">
        <v>252</v>
      </c>
      <c r="H671" s="14" t="s">
        <v>5624</v>
      </c>
      <c r="I671" s="15">
        <v>0</v>
      </c>
      <c r="J671" s="14" t="s">
        <v>60</v>
      </c>
      <c r="K671" s="36" t="s">
        <v>5712</v>
      </c>
      <c r="L671" s="14" t="s">
        <v>7079</v>
      </c>
      <c r="M671" s="14"/>
    </row>
    <row r="672" spans="1:13">
      <c r="A672" s="14">
        <f t="shared" si="10"/>
        <v>669</v>
      </c>
      <c r="B672" s="14" t="s">
        <v>7507</v>
      </c>
      <c r="C672" s="14" t="s">
        <v>7452</v>
      </c>
      <c r="D672" s="14" t="s">
        <v>7452</v>
      </c>
      <c r="E672" s="14"/>
      <c r="F672" s="15">
        <v>12370</v>
      </c>
      <c r="G672" s="15">
        <v>124</v>
      </c>
      <c r="H672" s="14" t="s">
        <v>5624</v>
      </c>
      <c r="I672" s="15">
        <v>0</v>
      </c>
      <c r="J672" s="14" t="s">
        <v>12141</v>
      </c>
      <c r="K672" s="36" t="s">
        <v>5712</v>
      </c>
      <c r="L672" s="14" t="s">
        <v>7079</v>
      </c>
      <c r="M672" s="14"/>
    </row>
    <row r="673" spans="1:13" ht="31.5">
      <c r="A673" s="14">
        <f t="shared" si="10"/>
        <v>670</v>
      </c>
      <c r="B673" s="14" t="s">
        <v>7508</v>
      </c>
      <c r="C673" s="14" t="s">
        <v>7452</v>
      </c>
      <c r="D673" s="14" t="s">
        <v>7452</v>
      </c>
      <c r="E673" s="14"/>
      <c r="F673" s="15">
        <v>14740</v>
      </c>
      <c r="G673" s="15">
        <v>168</v>
      </c>
      <c r="H673" s="14" t="s">
        <v>5624</v>
      </c>
      <c r="I673" s="15">
        <v>0</v>
      </c>
      <c r="J673" s="14" t="s">
        <v>1188</v>
      </c>
      <c r="K673" s="36" t="s">
        <v>5712</v>
      </c>
      <c r="L673" s="14" t="s">
        <v>7079</v>
      </c>
      <c r="M673" s="14"/>
    </row>
    <row r="674" spans="1:13">
      <c r="A674" s="14">
        <f t="shared" si="10"/>
        <v>671</v>
      </c>
      <c r="B674" s="41" t="s">
        <v>7509</v>
      </c>
      <c r="C674" s="14" t="s">
        <v>7452</v>
      </c>
      <c r="D674" s="14" t="s">
        <v>7452</v>
      </c>
      <c r="E674" s="14"/>
      <c r="F674" s="15">
        <v>12370</v>
      </c>
      <c r="G674" s="15">
        <v>248</v>
      </c>
      <c r="H674" s="14" t="s">
        <v>5624</v>
      </c>
      <c r="I674" s="15">
        <v>0</v>
      </c>
      <c r="J674" s="14" t="s">
        <v>60</v>
      </c>
      <c r="K674" s="36" t="s">
        <v>5712</v>
      </c>
      <c r="L674" s="14" t="s">
        <v>7079</v>
      </c>
      <c r="M674" s="14"/>
    </row>
    <row r="675" spans="1:13">
      <c r="A675" s="14">
        <f t="shared" si="10"/>
        <v>672</v>
      </c>
      <c r="B675" s="14" t="s">
        <v>7510</v>
      </c>
      <c r="C675" s="14" t="s">
        <v>7452</v>
      </c>
      <c r="D675" s="14" t="s">
        <v>7452</v>
      </c>
      <c r="E675" s="14"/>
      <c r="F675" s="15">
        <v>14240</v>
      </c>
      <c r="G675" s="15">
        <v>272</v>
      </c>
      <c r="H675" s="14" t="s">
        <v>5624</v>
      </c>
      <c r="I675" s="15">
        <v>0</v>
      </c>
      <c r="J675" s="14" t="s">
        <v>70</v>
      </c>
      <c r="K675" s="36" t="s">
        <v>5712</v>
      </c>
      <c r="L675" s="14" t="s">
        <v>4155</v>
      </c>
      <c r="M675" s="14"/>
    </row>
    <row r="676" spans="1:13" ht="47.25">
      <c r="A676" s="14">
        <f t="shared" si="10"/>
        <v>673</v>
      </c>
      <c r="B676" s="14" t="s">
        <v>7513</v>
      </c>
      <c r="C676" s="14" t="s">
        <v>7514</v>
      </c>
      <c r="D676" s="14" t="s">
        <v>1162</v>
      </c>
      <c r="E676" s="14"/>
      <c r="F676" s="15">
        <v>5032</v>
      </c>
      <c r="G676" s="15">
        <v>76</v>
      </c>
      <c r="H676" s="14" t="s">
        <v>8076</v>
      </c>
      <c r="I676" s="15">
        <v>0</v>
      </c>
      <c r="J676" s="14" t="s">
        <v>70</v>
      </c>
      <c r="K676" s="36" t="s">
        <v>5712</v>
      </c>
      <c r="L676" s="14" t="s">
        <v>1552</v>
      </c>
      <c r="M676" s="14"/>
    </row>
    <row r="677" spans="1:13" ht="47.25">
      <c r="A677" s="14">
        <f t="shared" si="10"/>
        <v>674</v>
      </c>
      <c r="B677" s="14" t="s">
        <v>7515</v>
      </c>
      <c r="C677" s="14" t="s">
        <v>7514</v>
      </c>
      <c r="D677" s="14" t="s">
        <v>1162</v>
      </c>
      <c r="E677" s="14"/>
      <c r="F677" s="15">
        <v>1032</v>
      </c>
      <c r="G677" s="15">
        <v>40</v>
      </c>
      <c r="H677" s="14" t="s">
        <v>8076</v>
      </c>
      <c r="I677" s="15">
        <v>0</v>
      </c>
      <c r="J677" s="14" t="s">
        <v>70</v>
      </c>
      <c r="K677" s="36" t="s">
        <v>5712</v>
      </c>
      <c r="L677" s="14" t="s">
        <v>1552</v>
      </c>
      <c r="M677" s="14"/>
    </row>
    <row r="678" spans="1:13" ht="47.25">
      <c r="A678" s="14">
        <f t="shared" si="10"/>
        <v>675</v>
      </c>
      <c r="B678" s="14" t="s">
        <v>7516</v>
      </c>
      <c r="C678" s="14" t="s">
        <v>7514</v>
      </c>
      <c r="D678" s="14" t="s">
        <v>1162</v>
      </c>
      <c r="E678" s="14"/>
      <c r="F678" s="15">
        <v>1032</v>
      </c>
      <c r="G678" s="15">
        <v>40</v>
      </c>
      <c r="H678" s="14" t="s">
        <v>8076</v>
      </c>
      <c r="I678" s="15">
        <v>0</v>
      </c>
      <c r="J678" s="14" t="s">
        <v>70</v>
      </c>
      <c r="K678" s="36" t="s">
        <v>5712</v>
      </c>
      <c r="L678" s="14" t="s">
        <v>1552</v>
      </c>
      <c r="M678" s="14"/>
    </row>
    <row r="679" spans="1:13" ht="47.25">
      <c r="A679" s="14">
        <f t="shared" si="10"/>
        <v>676</v>
      </c>
      <c r="B679" s="14" t="s">
        <v>7517</v>
      </c>
      <c r="C679" s="14" t="s">
        <v>7514</v>
      </c>
      <c r="D679" s="14" t="s">
        <v>1162</v>
      </c>
      <c r="E679" s="14"/>
      <c r="F679" s="15">
        <v>1032</v>
      </c>
      <c r="G679" s="15">
        <v>40</v>
      </c>
      <c r="H679" s="14" t="s">
        <v>8076</v>
      </c>
      <c r="I679" s="15">
        <v>0</v>
      </c>
      <c r="J679" s="14" t="s">
        <v>70</v>
      </c>
      <c r="K679" s="36" t="s">
        <v>5712</v>
      </c>
      <c r="L679" s="14" t="s">
        <v>1552</v>
      </c>
      <c r="M679" s="14"/>
    </row>
    <row r="680" spans="1:13" ht="47.25">
      <c r="A680" s="14">
        <f t="shared" si="10"/>
        <v>677</v>
      </c>
      <c r="B680" s="14" t="s">
        <v>7518</v>
      </c>
      <c r="C680" s="14" t="s">
        <v>7514</v>
      </c>
      <c r="D680" s="14" t="s">
        <v>1162</v>
      </c>
      <c r="E680" s="14"/>
      <c r="F680" s="15">
        <v>1032</v>
      </c>
      <c r="G680" s="15">
        <v>40</v>
      </c>
      <c r="H680" s="14" t="s">
        <v>8076</v>
      </c>
      <c r="I680" s="15">
        <v>0</v>
      </c>
      <c r="J680" s="14" t="s">
        <v>70</v>
      </c>
      <c r="K680" s="36" t="s">
        <v>5712</v>
      </c>
      <c r="L680" s="14" t="s">
        <v>1552</v>
      </c>
      <c r="M680" s="14"/>
    </row>
    <row r="681" spans="1:13" ht="47.25">
      <c r="A681" s="14">
        <f t="shared" si="10"/>
        <v>678</v>
      </c>
      <c r="B681" s="14" t="s">
        <v>7519</v>
      </c>
      <c r="C681" s="14" t="s">
        <v>7514</v>
      </c>
      <c r="D681" s="14" t="s">
        <v>1162</v>
      </c>
      <c r="E681" s="14"/>
      <c r="F681" s="15">
        <v>1032</v>
      </c>
      <c r="G681" s="15">
        <v>40</v>
      </c>
      <c r="H681" s="14" t="s">
        <v>8076</v>
      </c>
      <c r="I681" s="15">
        <v>0</v>
      </c>
      <c r="J681" s="14" t="s">
        <v>70</v>
      </c>
      <c r="K681" s="36" t="s">
        <v>5712</v>
      </c>
      <c r="L681" s="14" t="s">
        <v>1552</v>
      </c>
      <c r="M681" s="14"/>
    </row>
    <row r="682" spans="1:13" ht="31.5">
      <c r="A682" s="14">
        <f t="shared" si="10"/>
        <v>679</v>
      </c>
      <c r="B682" s="14" t="s">
        <v>6460</v>
      </c>
      <c r="C682" s="14" t="s">
        <v>6461</v>
      </c>
      <c r="D682" s="14" t="s">
        <v>1162</v>
      </c>
      <c r="E682" s="14"/>
      <c r="F682" s="15">
        <v>2000</v>
      </c>
      <c r="G682" s="15">
        <v>436</v>
      </c>
      <c r="H682" s="14" t="s">
        <v>8087</v>
      </c>
      <c r="I682" s="15">
        <v>71000</v>
      </c>
      <c r="J682" s="14" t="s">
        <v>7909</v>
      </c>
      <c r="K682" s="36" t="s">
        <v>5712</v>
      </c>
      <c r="L682" s="14" t="s">
        <v>7889</v>
      </c>
      <c r="M682" s="14"/>
    </row>
    <row r="683" spans="1:13" ht="31.5">
      <c r="A683" s="14">
        <f t="shared" si="10"/>
        <v>680</v>
      </c>
      <c r="B683" s="14" t="s">
        <v>6471</v>
      </c>
      <c r="C683" s="14" t="s">
        <v>6472</v>
      </c>
      <c r="D683" s="14" t="s">
        <v>4473</v>
      </c>
      <c r="E683" s="14"/>
      <c r="F683" s="15">
        <v>1000</v>
      </c>
      <c r="G683" s="15">
        <v>488</v>
      </c>
      <c r="H683" s="14" t="s">
        <v>2161</v>
      </c>
      <c r="I683" s="15">
        <v>0</v>
      </c>
      <c r="J683" s="14" t="s">
        <v>1188</v>
      </c>
      <c r="K683" s="36" t="s">
        <v>5712</v>
      </c>
      <c r="L683" s="14" t="s">
        <v>1552</v>
      </c>
      <c r="M683" s="14"/>
    </row>
    <row r="684" spans="1:13" ht="63">
      <c r="A684" s="14">
        <f t="shared" si="10"/>
        <v>681</v>
      </c>
      <c r="B684" s="14" t="s">
        <v>6473</v>
      </c>
      <c r="C684" s="14" t="s">
        <v>6474</v>
      </c>
      <c r="D684" s="14" t="s">
        <v>1162</v>
      </c>
      <c r="E684" s="14"/>
      <c r="F684" s="15">
        <v>447</v>
      </c>
      <c r="G684" s="15">
        <v>720</v>
      </c>
      <c r="H684" s="14" t="s">
        <v>2161</v>
      </c>
      <c r="I684" s="15">
        <v>223000</v>
      </c>
      <c r="J684" s="14" t="s">
        <v>7909</v>
      </c>
      <c r="K684" s="36" t="s">
        <v>5712</v>
      </c>
      <c r="L684" s="14" t="s">
        <v>2958</v>
      </c>
      <c r="M684" s="14"/>
    </row>
    <row r="685" spans="1:13" ht="31.5">
      <c r="A685" s="14">
        <f t="shared" si="10"/>
        <v>682</v>
      </c>
      <c r="B685" s="14" t="s">
        <v>6475</v>
      </c>
      <c r="C685" s="14" t="s">
        <v>6472</v>
      </c>
      <c r="D685" s="14" t="s">
        <v>4473</v>
      </c>
      <c r="E685" s="14"/>
      <c r="F685" s="15">
        <v>1000</v>
      </c>
      <c r="G685" s="15">
        <v>580</v>
      </c>
      <c r="H685" s="14" t="s">
        <v>2161</v>
      </c>
      <c r="I685" s="15">
        <v>0</v>
      </c>
      <c r="J685" s="14" t="s">
        <v>1188</v>
      </c>
      <c r="K685" s="36" t="s">
        <v>5712</v>
      </c>
      <c r="L685" s="14" t="s">
        <v>1552</v>
      </c>
      <c r="M685" s="14"/>
    </row>
    <row r="686" spans="1:13" ht="31.5">
      <c r="A686" s="14">
        <f t="shared" si="10"/>
        <v>683</v>
      </c>
      <c r="B686" s="14" t="s">
        <v>9770</v>
      </c>
      <c r="C686" s="14" t="s">
        <v>7452</v>
      </c>
      <c r="D686" s="14" t="s">
        <v>7452</v>
      </c>
      <c r="E686" s="14"/>
      <c r="F686" s="15">
        <v>14240</v>
      </c>
      <c r="G686" s="15">
        <v>124</v>
      </c>
      <c r="H686" s="14" t="s">
        <v>5624</v>
      </c>
      <c r="I686" s="15">
        <v>0</v>
      </c>
      <c r="J686" s="14" t="s">
        <v>60</v>
      </c>
      <c r="K686" s="36" t="s">
        <v>5712</v>
      </c>
      <c r="L686" s="14" t="s">
        <v>1552</v>
      </c>
    </row>
    <row r="687" spans="1:13">
      <c r="A687" s="14">
        <f t="shared" si="10"/>
        <v>684</v>
      </c>
      <c r="B687" s="14" t="s">
        <v>7583</v>
      </c>
      <c r="C687" s="14" t="s">
        <v>7452</v>
      </c>
      <c r="D687" s="14" t="s">
        <v>7452</v>
      </c>
      <c r="E687" s="14"/>
      <c r="F687" s="15">
        <v>12240</v>
      </c>
      <c r="G687" s="15">
        <v>108</v>
      </c>
      <c r="H687" s="14" t="s">
        <v>5624</v>
      </c>
      <c r="I687" s="15">
        <v>0</v>
      </c>
      <c r="J687" s="14" t="s">
        <v>4935</v>
      </c>
      <c r="K687" s="36" t="s">
        <v>5712</v>
      </c>
      <c r="L687" s="14" t="s">
        <v>1552</v>
      </c>
      <c r="M687" s="14"/>
    </row>
    <row r="688" spans="1:13">
      <c r="A688" s="14">
        <f t="shared" si="10"/>
        <v>685</v>
      </c>
      <c r="B688" s="14" t="s">
        <v>7584</v>
      </c>
      <c r="C688" s="14" t="s">
        <v>7452</v>
      </c>
      <c r="D688" s="14" t="s">
        <v>7452</v>
      </c>
      <c r="E688" s="14"/>
      <c r="F688" s="15">
        <v>9040</v>
      </c>
      <c r="G688" s="15">
        <v>108</v>
      </c>
      <c r="H688" s="14" t="s">
        <v>5624</v>
      </c>
      <c r="I688" s="15">
        <v>0</v>
      </c>
      <c r="J688" s="14" t="s">
        <v>1193</v>
      </c>
      <c r="K688" s="36" t="s">
        <v>5712</v>
      </c>
      <c r="L688" s="14" t="s">
        <v>1552</v>
      </c>
      <c r="M688" s="14"/>
    </row>
    <row r="689" spans="1:13">
      <c r="A689" s="14">
        <f t="shared" si="10"/>
        <v>686</v>
      </c>
      <c r="B689" s="14" t="s">
        <v>7585</v>
      </c>
      <c r="C689" s="14" t="s">
        <v>7452</v>
      </c>
      <c r="D689" s="14" t="s">
        <v>7452</v>
      </c>
      <c r="E689" s="14"/>
      <c r="F689" s="15">
        <v>14240</v>
      </c>
      <c r="G689" s="15">
        <v>148</v>
      </c>
      <c r="H689" s="14" t="s">
        <v>5624</v>
      </c>
      <c r="I689" s="15">
        <v>0</v>
      </c>
      <c r="J689" s="14" t="s">
        <v>1193</v>
      </c>
      <c r="K689" s="36" t="s">
        <v>5712</v>
      </c>
      <c r="L689" s="14" t="s">
        <v>1552</v>
      </c>
      <c r="M689" s="14"/>
    </row>
    <row r="690" spans="1:13">
      <c r="A690" s="14">
        <f t="shared" si="10"/>
        <v>687</v>
      </c>
      <c r="B690" s="14" t="s">
        <v>7586</v>
      </c>
      <c r="C690" s="14" t="s">
        <v>7452</v>
      </c>
      <c r="D690" s="14" t="s">
        <v>7452</v>
      </c>
      <c r="E690" s="14"/>
      <c r="F690" s="15">
        <v>12370</v>
      </c>
      <c r="G690" s="15">
        <v>132</v>
      </c>
      <c r="H690" s="14" t="s">
        <v>5624</v>
      </c>
      <c r="I690" s="15">
        <v>0</v>
      </c>
      <c r="J690" s="14" t="s">
        <v>60</v>
      </c>
      <c r="K690" s="36" t="s">
        <v>5712</v>
      </c>
      <c r="L690" s="14" t="s">
        <v>1552</v>
      </c>
      <c r="M690" s="14"/>
    </row>
    <row r="691" spans="1:13" ht="31.5">
      <c r="A691" s="14">
        <f t="shared" si="10"/>
        <v>688</v>
      </c>
      <c r="B691" s="14" t="s">
        <v>6523</v>
      </c>
      <c r="C691" s="14" t="s">
        <v>7452</v>
      </c>
      <c r="D691" s="14" t="s">
        <v>7452</v>
      </c>
      <c r="E691" s="14"/>
      <c r="F691" s="15">
        <v>14240</v>
      </c>
      <c r="G691" s="15">
        <v>175</v>
      </c>
      <c r="H691" s="14" t="s">
        <v>5624</v>
      </c>
      <c r="I691" s="15">
        <v>0</v>
      </c>
      <c r="J691" s="14" t="s">
        <v>7909</v>
      </c>
      <c r="K691" s="36" t="s">
        <v>5712</v>
      </c>
      <c r="L691" s="14" t="s">
        <v>1552</v>
      </c>
      <c r="M691" s="14"/>
    </row>
    <row r="692" spans="1:13">
      <c r="A692" s="14">
        <f t="shared" si="10"/>
        <v>689</v>
      </c>
      <c r="B692" s="14" t="s">
        <v>6524</v>
      </c>
      <c r="C692" s="14" t="s">
        <v>7452</v>
      </c>
      <c r="D692" s="14" t="s">
        <v>7452</v>
      </c>
      <c r="E692" s="14"/>
      <c r="F692" s="15">
        <v>12370</v>
      </c>
      <c r="G692" s="15">
        <v>120</v>
      </c>
      <c r="H692" s="15" t="s">
        <v>5624</v>
      </c>
      <c r="I692" s="15">
        <v>0</v>
      </c>
      <c r="J692" s="14" t="s">
        <v>70</v>
      </c>
      <c r="K692" s="36" t="s">
        <v>5712</v>
      </c>
      <c r="L692" s="14" t="s">
        <v>1552</v>
      </c>
      <c r="M692" s="14"/>
    </row>
    <row r="693" spans="1:13">
      <c r="A693" s="14">
        <f t="shared" si="10"/>
        <v>690</v>
      </c>
      <c r="B693" s="14" t="s">
        <v>6525</v>
      </c>
      <c r="C693" s="14" t="s">
        <v>7452</v>
      </c>
      <c r="D693" s="14" t="s">
        <v>7452</v>
      </c>
      <c r="E693" s="14"/>
      <c r="F693" s="15">
        <v>14240</v>
      </c>
      <c r="G693" s="15">
        <v>80</v>
      </c>
      <c r="H693" s="15" t="s">
        <v>5624</v>
      </c>
      <c r="I693" s="15">
        <v>0</v>
      </c>
      <c r="J693" s="14" t="s">
        <v>1193</v>
      </c>
      <c r="K693" s="36" t="s">
        <v>5712</v>
      </c>
      <c r="L693" s="14" t="s">
        <v>1552</v>
      </c>
      <c r="M693" s="14"/>
    </row>
    <row r="694" spans="1:13">
      <c r="A694" s="14">
        <f t="shared" si="10"/>
        <v>691</v>
      </c>
      <c r="B694" s="14" t="s">
        <v>6526</v>
      </c>
      <c r="C694" s="14" t="s">
        <v>7452</v>
      </c>
      <c r="D694" s="14" t="s">
        <v>7452</v>
      </c>
      <c r="E694" s="14"/>
      <c r="F694" s="15">
        <v>14240</v>
      </c>
      <c r="G694" s="15">
        <v>104</v>
      </c>
      <c r="H694" s="14" t="s">
        <v>5624</v>
      </c>
      <c r="I694" s="15">
        <v>0</v>
      </c>
      <c r="J694" s="14" t="s">
        <v>1188</v>
      </c>
      <c r="K694" s="36" t="s">
        <v>5712</v>
      </c>
      <c r="L694" s="14" t="s">
        <v>1552</v>
      </c>
      <c r="M694" s="14"/>
    </row>
    <row r="695" spans="1:13">
      <c r="A695" s="14">
        <f t="shared" si="10"/>
        <v>692</v>
      </c>
      <c r="B695" s="21" t="s">
        <v>6527</v>
      </c>
      <c r="C695" s="21" t="s">
        <v>7452</v>
      </c>
      <c r="D695" s="21" t="s">
        <v>7452</v>
      </c>
      <c r="E695" s="14"/>
      <c r="F695" s="22">
        <v>13880</v>
      </c>
      <c r="G695" s="22">
        <v>248</v>
      </c>
      <c r="H695" s="21" t="s">
        <v>5624</v>
      </c>
      <c r="I695" s="15">
        <v>0</v>
      </c>
      <c r="J695" s="14" t="s">
        <v>60</v>
      </c>
      <c r="K695" s="36" t="s">
        <v>5712</v>
      </c>
      <c r="L695" s="14" t="s">
        <v>1552</v>
      </c>
      <c r="M695" s="14"/>
    </row>
    <row r="696" spans="1:13" ht="31.5">
      <c r="A696" s="14">
        <f t="shared" si="10"/>
        <v>693</v>
      </c>
      <c r="B696" s="14" t="s">
        <v>6528</v>
      </c>
      <c r="C696" s="14" t="s">
        <v>7452</v>
      </c>
      <c r="D696" s="14" t="s">
        <v>7452</v>
      </c>
      <c r="E696" s="14"/>
      <c r="F696" s="15">
        <v>14240</v>
      </c>
      <c r="G696" s="15">
        <v>140</v>
      </c>
      <c r="H696" s="14" t="s">
        <v>5624</v>
      </c>
      <c r="I696" s="15">
        <v>0</v>
      </c>
      <c r="J696" s="14" t="s">
        <v>70</v>
      </c>
      <c r="K696" s="36" t="s">
        <v>5712</v>
      </c>
      <c r="L696" s="14" t="s">
        <v>1552</v>
      </c>
      <c r="M696" s="14"/>
    </row>
    <row r="697" spans="1:13">
      <c r="A697" s="14">
        <f t="shared" si="10"/>
        <v>694</v>
      </c>
      <c r="B697" s="14" t="s">
        <v>3991</v>
      </c>
      <c r="C697" s="14" t="s">
        <v>7452</v>
      </c>
      <c r="D697" s="14" t="s">
        <v>7452</v>
      </c>
      <c r="E697" s="14"/>
      <c r="F697" s="15">
        <v>14240</v>
      </c>
      <c r="G697" s="15">
        <v>208</v>
      </c>
      <c r="H697" s="14" t="s">
        <v>5624</v>
      </c>
      <c r="I697" s="15">
        <v>0</v>
      </c>
      <c r="J697" s="14" t="s">
        <v>70</v>
      </c>
      <c r="K697" s="36" t="s">
        <v>5712</v>
      </c>
      <c r="L697" s="14" t="s">
        <v>1552</v>
      </c>
      <c r="M697" s="14"/>
    </row>
    <row r="698" spans="1:13">
      <c r="A698" s="14">
        <f t="shared" si="10"/>
        <v>695</v>
      </c>
      <c r="B698" s="14" t="s">
        <v>6529</v>
      </c>
      <c r="C698" s="15" t="s">
        <v>7452</v>
      </c>
      <c r="D698" s="14" t="s">
        <v>7452</v>
      </c>
      <c r="E698" s="14"/>
      <c r="F698" s="15">
        <v>14240</v>
      </c>
      <c r="G698" s="15">
        <v>160</v>
      </c>
      <c r="H698" s="14" t="s">
        <v>5624</v>
      </c>
      <c r="I698" s="15">
        <v>0</v>
      </c>
      <c r="J698" s="14" t="s">
        <v>1193</v>
      </c>
      <c r="K698" s="36" t="s">
        <v>5712</v>
      </c>
      <c r="L698" s="14" t="s">
        <v>1552</v>
      </c>
      <c r="M698" s="14"/>
    </row>
    <row r="699" spans="1:13">
      <c r="A699" s="14">
        <f t="shared" si="10"/>
        <v>696</v>
      </c>
      <c r="B699" s="14" t="s">
        <v>6530</v>
      </c>
      <c r="C699" s="14" t="s">
        <v>7452</v>
      </c>
      <c r="D699" s="14" t="s">
        <v>7452</v>
      </c>
      <c r="E699" s="14"/>
      <c r="F699" s="15">
        <v>14240</v>
      </c>
      <c r="G699" s="15">
        <v>84</v>
      </c>
      <c r="H699" s="14" t="s">
        <v>5624</v>
      </c>
      <c r="I699" s="15">
        <v>0</v>
      </c>
      <c r="J699" s="14" t="s">
        <v>4935</v>
      </c>
      <c r="K699" s="36" t="s">
        <v>5712</v>
      </c>
      <c r="L699" s="14" t="s">
        <v>1552</v>
      </c>
      <c r="M699" s="14"/>
    </row>
    <row r="700" spans="1:13">
      <c r="A700" s="14">
        <f t="shared" si="10"/>
        <v>697</v>
      </c>
      <c r="B700" s="14" t="s">
        <v>6531</v>
      </c>
      <c r="C700" s="14" t="s">
        <v>7452</v>
      </c>
      <c r="D700" s="14" t="s">
        <v>7452</v>
      </c>
      <c r="E700" s="14"/>
      <c r="F700" s="15">
        <v>12370</v>
      </c>
      <c r="G700" s="15">
        <v>160</v>
      </c>
      <c r="H700" s="14" t="s">
        <v>5624</v>
      </c>
      <c r="I700" s="15">
        <v>0</v>
      </c>
      <c r="J700" s="14" t="s">
        <v>7909</v>
      </c>
      <c r="K700" s="36" t="s">
        <v>5712</v>
      </c>
      <c r="L700" s="14" t="s">
        <v>1552</v>
      </c>
      <c r="M700" s="14"/>
    </row>
    <row r="701" spans="1:13" ht="31.5">
      <c r="A701" s="14">
        <f t="shared" si="10"/>
        <v>698</v>
      </c>
      <c r="B701" s="14" t="s">
        <v>6532</v>
      </c>
      <c r="C701" s="14" t="s">
        <v>7452</v>
      </c>
      <c r="D701" s="14" t="s">
        <v>7452</v>
      </c>
      <c r="E701" s="14"/>
      <c r="F701" s="15">
        <v>14240</v>
      </c>
      <c r="G701" s="15">
        <v>100</v>
      </c>
      <c r="H701" s="14" t="s">
        <v>5624</v>
      </c>
      <c r="I701" s="15">
        <v>0</v>
      </c>
      <c r="J701" s="14" t="s">
        <v>1188</v>
      </c>
      <c r="K701" s="36" t="s">
        <v>5712</v>
      </c>
      <c r="L701" s="14" t="s">
        <v>1552</v>
      </c>
      <c r="M701" s="14"/>
    </row>
    <row r="702" spans="1:13" ht="31.5">
      <c r="A702" s="14">
        <f t="shared" si="10"/>
        <v>699</v>
      </c>
      <c r="B702" s="14" t="s">
        <v>6533</v>
      </c>
      <c r="C702" s="14" t="s">
        <v>7452</v>
      </c>
      <c r="D702" s="14" t="s">
        <v>7452</v>
      </c>
      <c r="E702" s="14"/>
      <c r="F702" s="15">
        <v>14240</v>
      </c>
      <c r="G702" s="15">
        <v>136</v>
      </c>
      <c r="H702" s="14" t="s">
        <v>5624</v>
      </c>
      <c r="I702" s="15">
        <v>0</v>
      </c>
      <c r="J702" s="14" t="s">
        <v>1193</v>
      </c>
      <c r="K702" s="36" t="s">
        <v>5712</v>
      </c>
      <c r="L702" s="14" t="s">
        <v>1552</v>
      </c>
      <c r="M702" s="14"/>
    </row>
    <row r="703" spans="1:13">
      <c r="A703" s="14">
        <f t="shared" si="10"/>
        <v>700</v>
      </c>
      <c r="B703" s="14" t="s">
        <v>6534</v>
      </c>
      <c r="C703" s="14" t="s">
        <v>7452</v>
      </c>
      <c r="D703" s="14" t="s">
        <v>7452</v>
      </c>
      <c r="E703" s="14"/>
      <c r="F703" s="15">
        <v>14240</v>
      </c>
      <c r="G703" s="15">
        <v>164</v>
      </c>
      <c r="H703" s="14" t="s">
        <v>5624</v>
      </c>
      <c r="I703" s="15">
        <v>0</v>
      </c>
      <c r="J703" s="14" t="s">
        <v>70</v>
      </c>
      <c r="K703" s="36" t="s">
        <v>5712</v>
      </c>
      <c r="L703" s="14" t="s">
        <v>1552</v>
      </c>
      <c r="M703" s="14"/>
    </row>
    <row r="704" spans="1:13">
      <c r="A704" s="14">
        <f t="shared" si="10"/>
        <v>701</v>
      </c>
      <c r="B704" s="14" t="s">
        <v>6535</v>
      </c>
      <c r="C704" s="14" t="s">
        <v>7452</v>
      </c>
      <c r="D704" s="14" t="s">
        <v>7452</v>
      </c>
      <c r="E704" s="14"/>
      <c r="F704" s="15">
        <v>14240</v>
      </c>
      <c r="G704" s="15">
        <v>212</v>
      </c>
      <c r="H704" s="14" t="s">
        <v>5624</v>
      </c>
      <c r="I704" s="15">
        <v>0</v>
      </c>
      <c r="J704" s="14" t="s">
        <v>1188</v>
      </c>
      <c r="K704" s="36" t="s">
        <v>5712</v>
      </c>
      <c r="L704" s="14" t="s">
        <v>1552</v>
      </c>
      <c r="M704" s="14"/>
    </row>
    <row r="705" spans="1:13" ht="31.5">
      <c r="A705" s="14">
        <f t="shared" si="10"/>
        <v>702</v>
      </c>
      <c r="B705" s="14" t="s">
        <v>6536</v>
      </c>
      <c r="C705" s="14" t="s">
        <v>7452</v>
      </c>
      <c r="D705" s="14" t="s">
        <v>7452</v>
      </c>
      <c r="E705" s="14"/>
      <c r="F705" s="15">
        <v>14240</v>
      </c>
      <c r="G705" s="15">
        <v>228</v>
      </c>
      <c r="H705" s="15" t="s">
        <v>5624</v>
      </c>
      <c r="I705" s="15">
        <v>0</v>
      </c>
      <c r="J705" s="14" t="s">
        <v>1193</v>
      </c>
      <c r="K705" s="36" t="s">
        <v>5712</v>
      </c>
      <c r="L705" s="14" t="s">
        <v>1552</v>
      </c>
      <c r="M705" s="14"/>
    </row>
    <row r="706" spans="1:13">
      <c r="A706" s="14">
        <f t="shared" si="10"/>
        <v>703</v>
      </c>
      <c r="B706" s="14" t="s">
        <v>6537</v>
      </c>
      <c r="C706" s="14" t="s">
        <v>7452</v>
      </c>
      <c r="D706" s="14" t="s">
        <v>7452</v>
      </c>
      <c r="E706" s="14"/>
      <c r="F706" s="15">
        <v>13880</v>
      </c>
      <c r="G706" s="15">
        <v>276</v>
      </c>
      <c r="H706" s="14" t="s">
        <v>5624</v>
      </c>
      <c r="I706" s="15">
        <v>0</v>
      </c>
      <c r="J706" s="14" t="s">
        <v>4935</v>
      </c>
      <c r="K706" s="36" t="s">
        <v>5712</v>
      </c>
      <c r="L706" s="14" t="s">
        <v>1552</v>
      </c>
      <c r="M706" s="14"/>
    </row>
    <row r="707" spans="1:13">
      <c r="A707" s="14">
        <f t="shared" si="10"/>
        <v>704</v>
      </c>
      <c r="B707" s="14" t="s">
        <v>6538</v>
      </c>
      <c r="C707" s="14" t="s">
        <v>7452</v>
      </c>
      <c r="D707" s="14" t="s">
        <v>7452</v>
      </c>
      <c r="E707" s="14"/>
      <c r="F707" s="15">
        <v>12370</v>
      </c>
      <c r="G707" s="15">
        <v>236</v>
      </c>
      <c r="H707" s="14" t="s">
        <v>5624</v>
      </c>
      <c r="I707" s="15">
        <v>0</v>
      </c>
      <c r="J707" s="14" t="s">
        <v>12141</v>
      </c>
      <c r="K707" s="36" t="s">
        <v>5712</v>
      </c>
      <c r="L707" s="14" t="s">
        <v>1552</v>
      </c>
      <c r="M707" s="14"/>
    </row>
    <row r="708" spans="1:13">
      <c r="A708" s="14">
        <f t="shared" si="10"/>
        <v>705</v>
      </c>
      <c r="B708" s="14" t="s">
        <v>6539</v>
      </c>
      <c r="C708" s="14" t="s">
        <v>7452</v>
      </c>
      <c r="D708" s="14" t="s">
        <v>7452</v>
      </c>
      <c r="E708" s="14"/>
      <c r="F708" s="15">
        <v>12370</v>
      </c>
      <c r="G708" s="15">
        <v>228</v>
      </c>
      <c r="H708" s="14" t="s">
        <v>5624</v>
      </c>
      <c r="I708" s="15">
        <v>0</v>
      </c>
      <c r="J708" s="14" t="s">
        <v>12141</v>
      </c>
      <c r="K708" s="36" t="s">
        <v>5712</v>
      </c>
      <c r="L708" s="14" t="s">
        <v>1552</v>
      </c>
      <c r="M708" s="14"/>
    </row>
    <row r="709" spans="1:13">
      <c r="A709" s="14">
        <f t="shared" si="10"/>
        <v>706</v>
      </c>
      <c r="B709" s="14" t="s">
        <v>6540</v>
      </c>
      <c r="C709" s="14" t="s">
        <v>7452</v>
      </c>
      <c r="D709" s="14" t="s">
        <v>7452</v>
      </c>
      <c r="E709" s="14"/>
      <c r="F709" s="15">
        <v>14240</v>
      </c>
      <c r="G709" s="15">
        <v>136</v>
      </c>
      <c r="H709" s="14" t="s">
        <v>5624</v>
      </c>
      <c r="I709" s="15">
        <v>0</v>
      </c>
      <c r="J709" s="14" t="s">
        <v>4642</v>
      </c>
      <c r="K709" s="36" t="s">
        <v>5712</v>
      </c>
      <c r="L709" s="14" t="s">
        <v>1552</v>
      </c>
      <c r="M709" s="14"/>
    </row>
    <row r="710" spans="1:13" ht="31.5">
      <c r="A710" s="14">
        <f t="shared" ref="A710:A728" si="11">A709+1</f>
        <v>707</v>
      </c>
      <c r="B710" s="14" t="s">
        <v>10625</v>
      </c>
      <c r="C710" s="14" t="s">
        <v>7452</v>
      </c>
      <c r="D710" s="41" t="s">
        <v>7452</v>
      </c>
      <c r="E710" s="14"/>
      <c r="F710" s="15">
        <v>14240</v>
      </c>
      <c r="G710" s="15">
        <v>188</v>
      </c>
      <c r="H710" s="14" t="s">
        <v>5624</v>
      </c>
      <c r="I710" s="15">
        <v>0</v>
      </c>
      <c r="J710" s="14" t="s">
        <v>7909</v>
      </c>
      <c r="K710" s="36" t="s">
        <v>5712</v>
      </c>
      <c r="L710" s="14" t="s">
        <v>1552</v>
      </c>
      <c r="M710" s="14"/>
    </row>
    <row r="711" spans="1:13" ht="47.25">
      <c r="A711" s="14">
        <f t="shared" si="11"/>
        <v>708</v>
      </c>
      <c r="B711" s="14" t="s">
        <v>6542</v>
      </c>
      <c r="C711" s="14" t="s">
        <v>4406</v>
      </c>
      <c r="D711" s="14" t="s">
        <v>6262</v>
      </c>
      <c r="E711" s="14"/>
      <c r="F711" s="15">
        <v>1900</v>
      </c>
      <c r="G711" s="15">
        <v>132</v>
      </c>
      <c r="H711" s="14" t="s">
        <v>7154</v>
      </c>
      <c r="I711" s="15">
        <v>0</v>
      </c>
      <c r="J711" s="14" t="s">
        <v>70</v>
      </c>
      <c r="K711" s="44" t="s">
        <v>5712</v>
      </c>
      <c r="L711" s="14" t="s">
        <v>1552</v>
      </c>
      <c r="M711" s="14"/>
    </row>
    <row r="712" spans="1:13" ht="47.25">
      <c r="A712" s="14">
        <f t="shared" si="11"/>
        <v>709</v>
      </c>
      <c r="B712" s="14" t="s">
        <v>6543</v>
      </c>
      <c r="C712" s="14" t="s">
        <v>7452</v>
      </c>
      <c r="D712" s="14" t="s">
        <v>7452</v>
      </c>
      <c r="E712" s="14"/>
      <c r="F712" s="15">
        <v>1900</v>
      </c>
      <c r="G712" s="15">
        <v>132</v>
      </c>
      <c r="H712" s="14" t="s">
        <v>7154</v>
      </c>
      <c r="I712" s="15">
        <v>0</v>
      </c>
      <c r="J712" s="14" t="s">
        <v>70</v>
      </c>
      <c r="K712" s="44" t="s">
        <v>5712</v>
      </c>
      <c r="L712" s="14" t="s">
        <v>1552</v>
      </c>
      <c r="M712" s="14"/>
    </row>
    <row r="713" spans="1:13" ht="31.5">
      <c r="A713" s="14">
        <f t="shared" si="11"/>
        <v>710</v>
      </c>
      <c r="B713" s="14" t="s">
        <v>4853</v>
      </c>
      <c r="C713" s="14" t="s">
        <v>4854</v>
      </c>
      <c r="D713" s="14" t="s">
        <v>1421</v>
      </c>
      <c r="E713" s="14"/>
      <c r="F713" s="15">
        <v>1030</v>
      </c>
      <c r="G713" s="15">
        <v>488</v>
      </c>
      <c r="H713" s="14" t="s">
        <v>2161</v>
      </c>
      <c r="I713" s="15">
        <v>0</v>
      </c>
      <c r="J713" s="14" t="s">
        <v>2724</v>
      </c>
      <c r="K713" s="44" t="s">
        <v>5712</v>
      </c>
      <c r="L713" s="14" t="s">
        <v>4855</v>
      </c>
      <c r="M713" s="14"/>
    </row>
    <row r="714" spans="1:13" ht="31.5">
      <c r="A714" s="14">
        <f t="shared" si="11"/>
        <v>711</v>
      </c>
      <c r="B714" s="14" t="s">
        <v>4862</v>
      </c>
      <c r="C714" s="14" t="s">
        <v>2744</v>
      </c>
      <c r="D714" s="14" t="s">
        <v>1162</v>
      </c>
      <c r="E714" s="14"/>
      <c r="F714" s="15">
        <v>900</v>
      </c>
      <c r="G714" s="15">
        <v>1710</v>
      </c>
      <c r="H714" s="14" t="s">
        <v>2161</v>
      </c>
      <c r="I714" s="15">
        <v>0</v>
      </c>
      <c r="J714" s="14" t="s">
        <v>4935</v>
      </c>
      <c r="K714" s="44" t="s">
        <v>5712</v>
      </c>
      <c r="L714" s="14" t="s">
        <v>1552</v>
      </c>
      <c r="M714" s="14"/>
    </row>
    <row r="715" spans="1:13" ht="31.5">
      <c r="A715" s="14">
        <f t="shared" si="11"/>
        <v>712</v>
      </c>
      <c r="B715" s="14" t="s">
        <v>4863</v>
      </c>
      <c r="C715" s="14" t="s">
        <v>2744</v>
      </c>
      <c r="D715" s="14" t="s">
        <v>1162</v>
      </c>
      <c r="E715" s="14"/>
      <c r="F715" s="15">
        <v>900</v>
      </c>
      <c r="G715" s="15">
        <v>1416</v>
      </c>
      <c r="H715" s="14" t="s">
        <v>2161</v>
      </c>
      <c r="I715" s="15">
        <v>0</v>
      </c>
      <c r="J715" s="14" t="s">
        <v>4935</v>
      </c>
      <c r="K715" s="44" t="s">
        <v>5712</v>
      </c>
      <c r="L715" s="14" t="s">
        <v>1552</v>
      </c>
      <c r="M715" s="14"/>
    </row>
    <row r="716" spans="1:13" ht="31.5">
      <c r="A716" s="14">
        <f t="shared" si="11"/>
        <v>713</v>
      </c>
      <c r="B716" s="14" t="s">
        <v>2478</v>
      </c>
      <c r="C716" s="14" t="s">
        <v>2479</v>
      </c>
      <c r="D716" s="14" t="s">
        <v>1162</v>
      </c>
      <c r="E716" s="14"/>
      <c r="F716" s="22">
        <v>1000</v>
      </c>
      <c r="G716" s="15">
        <v>464</v>
      </c>
      <c r="H716" s="14" t="s">
        <v>1228</v>
      </c>
      <c r="I716" s="15">
        <v>0</v>
      </c>
      <c r="J716" s="14" t="s">
        <v>1193</v>
      </c>
      <c r="K716" s="44" t="s">
        <v>5712</v>
      </c>
      <c r="L716" s="14" t="s">
        <v>1552</v>
      </c>
      <c r="M716" s="14"/>
    </row>
    <row r="717" spans="1:13" ht="31.5">
      <c r="A717" s="14">
        <f t="shared" si="11"/>
        <v>714</v>
      </c>
      <c r="B717" s="14" t="s">
        <v>2480</v>
      </c>
      <c r="C717" s="14" t="s">
        <v>2479</v>
      </c>
      <c r="D717" s="14" t="s">
        <v>1162</v>
      </c>
      <c r="E717" s="14"/>
      <c r="F717" s="15">
        <v>1000</v>
      </c>
      <c r="G717" s="15">
        <v>364</v>
      </c>
      <c r="H717" s="14" t="s">
        <v>1228</v>
      </c>
      <c r="I717" s="15">
        <v>0</v>
      </c>
      <c r="J717" s="21" t="s">
        <v>1193</v>
      </c>
      <c r="K717" s="44" t="s">
        <v>5712</v>
      </c>
      <c r="L717" s="14" t="s">
        <v>1552</v>
      </c>
      <c r="M717" s="14"/>
    </row>
    <row r="718" spans="1:13" ht="31.5">
      <c r="A718" s="14">
        <f t="shared" si="11"/>
        <v>715</v>
      </c>
      <c r="B718" s="14" t="s">
        <v>2481</v>
      </c>
      <c r="C718" s="14" t="s">
        <v>2479</v>
      </c>
      <c r="D718" s="14" t="s">
        <v>1162</v>
      </c>
      <c r="E718" s="14"/>
      <c r="F718" s="15">
        <v>1000</v>
      </c>
      <c r="G718" s="15">
        <v>436</v>
      </c>
      <c r="H718" s="14" t="s">
        <v>1228</v>
      </c>
      <c r="I718" s="15">
        <v>0</v>
      </c>
      <c r="J718" s="14" t="s">
        <v>1193</v>
      </c>
      <c r="K718" s="44" t="s">
        <v>5712</v>
      </c>
      <c r="L718" s="14" t="s">
        <v>1552</v>
      </c>
      <c r="M718" s="14"/>
    </row>
    <row r="719" spans="1:13" ht="31.5">
      <c r="A719" s="14">
        <f t="shared" si="11"/>
        <v>716</v>
      </c>
      <c r="B719" s="14" t="s">
        <v>2180</v>
      </c>
      <c r="C719" s="14" t="s">
        <v>2479</v>
      </c>
      <c r="D719" s="14" t="s">
        <v>1162</v>
      </c>
      <c r="E719" s="14"/>
      <c r="F719" s="15">
        <v>1000</v>
      </c>
      <c r="G719" s="15">
        <v>600</v>
      </c>
      <c r="H719" s="14" t="s">
        <v>1228</v>
      </c>
      <c r="I719" s="15">
        <v>0</v>
      </c>
      <c r="J719" s="14" t="s">
        <v>1193</v>
      </c>
      <c r="K719" s="44" t="s">
        <v>5712</v>
      </c>
      <c r="L719" s="14" t="s">
        <v>1552</v>
      </c>
      <c r="M719" s="14"/>
    </row>
    <row r="720" spans="1:13" ht="31.5">
      <c r="A720" s="14">
        <f t="shared" si="11"/>
        <v>717</v>
      </c>
      <c r="B720" s="14" t="s">
        <v>2181</v>
      </c>
      <c r="C720" s="14" t="s">
        <v>2479</v>
      </c>
      <c r="D720" s="14" t="s">
        <v>1162</v>
      </c>
      <c r="E720" s="14"/>
      <c r="F720" s="15">
        <v>1000</v>
      </c>
      <c r="G720" s="15">
        <v>392</v>
      </c>
      <c r="H720" s="14" t="s">
        <v>1228</v>
      </c>
      <c r="I720" s="15">
        <v>0</v>
      </c>
      <c r="J720" s="14" t="s">
        <v>1193</v>
      </c>
      <c r="K720" s="44" t="s">
        <v>5712</v>
      </c>
      <c r="L720" s="14" t="s">
        <v>1552</v>
      </c>
      <c r="M720" s="14"/>
    </row>
    <row r="721" spans="1:14" ht="31.5">
      <c r="A721" s="14">
        <f t="shared" si="11"/>
        <v>718</v>
      </c>
      <c r="B721" s="14" t="s">
        <v>4806</v>
      </c>
      <c r="C721" s="14" t="s">
        <v>6461</v>
      </c>
      <c r="D721" s="14" t="s">
        <v>1162</v>
      </c>
      <c r="E721" s="14"/>
      <c r="F721" s="15">
        <v>350</v>
      </c>
      <c r="G721" s="15">
        <v>204</v>
      </c>
      <c r="H721" s="14" t="s">
        <v>3703</v>
      </c>
      <c r="I721" s="15">
        <v>0</v>
      </c>
      <c r="J721" s="14" t="s">
        <v>7909</v>
      </c>
      <c r="K721" s="44" t="s">
        <v>5712</v>
      </c>
      <c r="L721" s="14" t="s">
        <v>2958</v>
      </c>
      <c r="M721" s="14"/>
    </row>
    <row r="722" spans="1:14" ht="31.5">
      <c r="A722" s="14">
        <f t="shared" si="11"/>
        <v>719</v>
      </c>
      <c r="B722" s="14" t="s">
        <v>5915</v>
      </c>
      <c r="C722" s="14" t="s">
        <v>5916</v>
      </c>
      <c r="D722" s="14" t="s">
        <v>4473</v>
      </c>
      <c r="E722" s="14"/>
      <c r="F722" s="15">
        <v>1000</v>
      </c>
      <c r="G722" s="15">
        <v>676</v>
      </c>
      <c r="H722" s="14" t="s">
        <v>2161</v>
      </c>
      <c r="I722" s="15">
        <v>0</v>
      </c>
      <c r="J722" s="14" t="s">
        <v>1188</v>
      </c>
      <c r="K722" s="36" t="s">
        <v>18981</v>
      </c>
      <c r="L722" s="14" t="s">
        <v>10095</v>
      </c>
      <c r="M722" s="14"/>
      <c r="N722" s="69"/>
    </row>
    <row r="723" spans="1:14" ht="63">
      <c r="A723" s="14">
        <f t="shared" si="11"/>
        <v>720</v>
      </c>
      <c r="B723" s="14" t="s">
        <v>5288</v>
      </c>
      <c r="C723" s="14" t="s">
        <v>5289</v>
      </c>
      <c r="D723" s="14" t="s">
        <v>1187</v>
      </c>
      <c r="E723" s="14"/>
      <c r="F723" s="15">
        <v>550</v>
      </c>
      <c r="G723" s="15">
        <v>236</v>
      </c>
      <c r="H723" s="14" t="s">
        <v>8087</v>
      </c>
      <c r="I723" s="15">
        <v>41000</v>
      </c>
      <c r="J723" s="14" t="s">
        <v>60</v>
      </c>
      <c r="K723" s="36" t="s">
        <v>18981</v>
      </c>
      <c r="L723" s="14" t="s">
        <v>2958</v>
      </c>
      <c r="M723" s="14"/>
      <c r="N723" s="69"/>
    </row>
    <row r="724" spans="1:14" ht="31.5">
      <c r="A724" s="14">
        <f t="shared" si="11"/>
        <v>721</v>
      </c>
      <c r="B724" s="14" t="s">
        <v>3150</v>
      </c>
      <c r="C724" s="14" t="s">
        <v>3151</v>
      </c>
      <c r="D724" s="14" t="s">
        <v>1187</v>
      </c>
      <c r="E724" s="14"/>
      <c r="F724" s="15">
        <v>500</v>
      </c>
      <c r="G724" s="15">
        <v>344</v>
      </c>
      <c r="H724" s="14" t="s">
        <v>8087</v>
      </c>
      <c r="I724" s="15">
        <v>62000</v>
      </c>
      <c r="J724" s="14" t="s">
        <v>70</v>
      </c>
      <c r="K724" s="36" t="s">
        <v>18981</v>
      </c>
      <c r="L724" s="14" t="s">
        <v>2958</v>
      </c>
      <c r="M724" s="14"/>
      <c r="N724" s="69"/>
    </row>
    <row r="725" spans="1:14" ht="31.5">
      <c r="A725" s="14">
        <f t="shared" si="11"/>
        <v>722</v>
      </c>
      <c r="B725" s="14" t="s">
        <v>3154</v>
      </c>
      <c r="C725" s="14" t="s">
        <v>3155</v>
      </c>
      <c r="D725" s="14" t="s">
        <v>4473</v>
      </c>
      <c r="E725" s="14"/>
      <c r="F725" s="15">
        <v>1000</v>
      </c>
      <c r="G725" s="15">
        <v>612</v>
      </c>
      <c r="H725" s="14" t="s">
        <v>8087</v>
      </c>
      <c r="I725" s="15">
        <v>0</v>
      </c>
      <c r="J725" s="14" t="s">
        <v>1188</v>
      </c>
      <c r="K725" s="36" t="s">
        <v>18981</v>
      </c>
      <c r="L725" s="14" t="s">
        <v>2958</v>
      </c>
      <c r="M725" s="14"/>
      <c r="N725" s="69"/>
    </row>
    <row r="726" spans="1:14" ht="78.75">
      <c r="A726" s="14">
        <f t="shared" si="11"/>
        <v>723</v>
      </c>
      <c r="B726" s="14" t="s">
        <v>10293</v>
      </c>
      <c r="C726" s="14" t="s">
        <v>4867</v>
      </c>
      <c r="D726" s="14" t="s">
        <v>1162</v>
      </c>
      <c r="E726" s="14"/>
      <c r="F726" s="15">
        <v>1000</v>
      </c>
      <c r="G726" s="15">
        <v>436</v>
      </c>
      <c r="H726" s="14" t="s">
        <v>8087</v>
      </c>
      <c r="I726" s="15">
        <v>80000</v>
      </c>
      <c r="J726" s="14" t="s">
        <v>7909</v>
      </c>
      <c r="K726" s="36" t="s">
        <v>11158</v>
      </c>
      <c r="L726" s="14" t="s">
        <v>2958</v>
      </c>
      <c r="M726" s="14"/>
      <c r="N726" s="69"/>
    </row>
    <row r="727" spans="1:14" ht="31.5">
      <c r="A727" s="14">
        <f t="shared" si="11"/>
        <v>724</v>
      </c>
      <c r="B727" s="14" t="s">
        <v>5287</v>
      </c>
      <c r="C727" s="14" t="s">
        <v>10123</v>
      </c>
      <c r="D727" s="14" t="s">
        <v>1187</v>
      </c>
      <c r="E727" s="14"/>
      <c r="F727" s="15">
        <v>450</v>
      </c>
      <c r="G727" s="15">
        <v>164</v>
      </c>
      <c r="H727" s="14" t="s">
        <v>8076</v>
      </c>
      <c r="I727" s="15">
        <v>25000</v>
      </c>
      <c r="J727" s="14" t="s">
        <v>1188</v>
      </c>
      <c r="K727" s="36" t="s">
        <v>4552</v>
      </c>
      <c r="L727" s="14" t="s">
        <v>2958</v>
      </c>
      <c r="M727" s="14"/>
      <c r="N727" s="69"/>
    </row>
    <row r="728" spans="1:14" ht="54" customHeight="1">
      <c r="A728" s="181">
        <f t="shared" si="11"/>
        <v>725</v>
      </c>
      <c r="B728" s="181" t="s">
        <v>19453</v>
      </c>
      <c r="C728" s="181" t="s">
        <v>19454</v>
      </c>
      <c r="D728" s="181" t="s">
        <v>1187</v>
      </c>
      <c r="E728" s="181"/>
      <c r="F728" s="208">
        <v>500</v>
      </c>
      <c r="G728" s="208">
        <v>176</v>
      </c>
      <c r="H728" s="181" t="s">
        <v>8087</v>
      </c>
      <c r="I728" s="208">
        <v>0</v>
      </c>
      <c r="J728" s="181" t="s">
        <v>7909</v>
      </c>
      <c r="K728" s="209" t="s">
        <v>19455</v>
      </c>
      <c r="L728" s="181" t="s">
        <v>2255</v>
      </c>
      <c r="M728" s="181"/>
    </row>
  </sheetData>
  <sortState xmlns:xlrd2="http://schemas.microsoft.com/office/spreadsheetml/2017/richdata2" ref="B4:M704">
    <sortCondition ref="K4:K704"/>
  </sortState>
  <phoneticPr fontId="8" type="noConversion"/>
  <pageMargins left="0.75" right="0.75" top="1" bottom="1" header="0.5" footer="0.5"/>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G862"/>
  <sheetViews>
    <sheetView topLeftCell="A151" zoomScale="85" workbookViewId="0">
      <selection activeCell="B159" sqref="B159"/>
    </sheetView>
  </sheetViews>
  <sheetFormatPr defaultRowHeight="15.75"/>
  <cols>
    <col min="1" max="1" width="5.42578125" style="21" customWidth="1"/>
    <col min="2" max="2" width="49" style="21" customWidth="1"/>
    <col min="3" max="3" width="21.28515625" style="21" customWidth="1"/>
    <col min="4" max="4" width="8.5703125" style="21" customWidth="1"/>
    <col min="5" max="5" width="5.85546875" style="21" customWidth="1"/>
    <col min="6" max="6" width="13.28515625" style="22" customWidth="1"/>
    <col min="7" max="7" width="9.85546875" style="22" customWidth="1"/>
    <col min="8" max="8" width="10.140625" style="21" customWidth="1"/>
    <col min="9" max="9" width="12.85546875" style="22" customWidth="1"/>
    <col min="10" max="10" width="8.7109375" style="21" customWidth="1"/>
    <col min="11" max="11" width="14.42578125" style="21" customWidth="1"/>
    <col min="12" max="12" width="13.7109375" style="21" customWidth="1"/>
    <col min="13" max="13" width="16" style="21" customWidth="1"/>
    <col min="14" max="14" width="29" style="21" customWidth="1"/>
    <col min="15" max="15" width="12.28515625" style="21" customWidth="1"/>
    <col min="16" max="16384" width="9.140625" style="21"/>
  </cols>
  <sheetData>
    <row r="1" spans="1:13" ht="71.25" customHeight="1">
      <c r="B1" s="64" t="s">
        <v>2948</v>
      </c>
      <c r="C1" s="75"/>
      <c r="D1" s="65"/>
      <c r="E1" s="65"/>
    </row>
    <row r="3" spans="1:13" ht="39.75" customHeight="1">
      <c r="A3" s="48" t="s">
        <v>3915</v>
      </c>
      <c r="B3" s="48" t="s">
        <v>8067</v>
      </c>
      <c r="C3" s="48" t="s">
        <v>8068</v>
      </c>
      <c r="D3" s="48" t="s">
        <v>8069</v>
      </c>
      <c r="E3" s="48" t="s">
        <v>3805</v>
      </c>
      <c r="F3" s="49" t="s">
        <v>8071</v>
      </c>
      <c r="G3" s="50" t="s">
        <v>3803</v>
      </c>
      <c r="H3" s="48" t="s">
        <v>3804</v>
      </c>
      <c r="I3" s="49" t="s">
        <v>8074</v>
      </c>
      <c r="J3" s="51" t="s">
        <v>1098</v>
      </c>
      <c r="K3" s="48" t="s">
        <v>3319</v>
      </c>
      <c r="L3" s="51" t="s">
        <v>1183</v>
      </c>
      <c r="M3" s="52" t="s">
        <v>1184</v>
      </c>
    </row>
    <row r="4" spans="1:13">
      <c r="A4" s="14">
        <v>1</v>
      </c>
      <c r="B4" s="14" t="s">
        <v>2949</v>
      </c>
      <c r="C4" s="14" t="s">
        <v>2950</v>
      </c>
      <c r="D4" s="14" t="s">
        <v>1162</v>
      </c>
      <c r="E4" s="14"/>
      <c r="F4" s="15">
        <v>3000</v>
      </c>
      <c r="G4" s="15">
        <v>64</v>
      </c>
      <c r="H4" s="14" t="s">
        <v>3449</v>
      </c>
      <c r="I4" s="15">
        <v>0</v>
      </c>
      <c r="J4" s="14" t="s">
        <v>1193</v>
      </c>
      <c r="K4" s="44" t="s">
        <v>2951</v>
      </c>
      <c r="L4" s="14" t="s">
        <v>11729</v>
      </c>
      <c r="M4" s="14"/>
    </row>
    <row r="5" spans="1:13">
      <c r="A5" s="14">
        <f t="shared" ref="A5:A68" si="0">A4+1</f>
        <v>2</v>
      </c>
      <c r="B5" s="14" t="s">
        <v>2952</v>
      </c>
      <c r="C5" s="14" t="s">
        <v>2953</v>
      </c>
      <c r="D5" s="14" t="s">
        <v>1162</v>
      </c>
      <c r="E5" s="14"/>
      <c r="F5" s="15">
        <v>350</v>
      </c>
      <c r="G5" s="15">
        <v>264</v>
      </c>
      <c r="H5" s="14" t="s">
        <v>8087</v>
      </c>
      <c r="I5" s="15">
        <v>0</v>
      </c>
      <c r="J5" s="14" t="s">
        <v>1193</v>
      </c>
      <c r="K5" s="44" t="s">
        <v>2951</v>
      </c>
      <c r="L5" s="14" t="s">
        <v>11729</v>
      </c>
      <c r="M5" s="14"/>
    </row>
    <row r="6" spans="1:13" ht="31.5">
      <c r="A6" s="14">
        <f t="shared" si="0"/>
        <v>3</v>
      </c>
      <c r="B6" s="14" t="s">
        <v>2954</v>
      </c>
      <c r="C6" s="14" t="s">
        <v>2955</v>
      </c>
      <c r="D6" s="14" t="s">
        <v>1162</v>
      </c>
      <c r="E6" s="14"/>
      <c r="F6" s="15">
        <v>500</v>
      </c>
      <c r="G6" s="15">
        <v>340</v>
      </c>
      <c r="H6" s="14" t="s">
        <v>8087</v>
      </c>
      <c r="I6" s="15">
        <v>0</v>
      </c>
      <c r="J6" s="14" t="s">
        <v>1193</v>
      </c>
      <c r="K6" s="44" t="s">
        <v>2951</v>
      </c>
      <c r="L6" s="14" t="s">
        <v>11729</v>
      </c>
      <c r="M6" s="14"/>
    </row>
    <row r="7" spans="1:13">
      <c r="A7" s="14">
        <f t="shared" si="0"/>
        <v>4</v>
      </c>
      <c r="B7" s="14" t="s">
        <v>8790</v>
      </c>
      <c r="C7" s="14" t="s">
        <v>2744</v>
      </c>
      <c r="D7" s="14" t="s">
        <v>1187</v>
      </c>
      <c r="E7" s="14"/>
      <c r="F7" s="15">
        <v>3000</v>
      </c>
      <c r="G7" s="15">
        <v>132</v>
      </c>
      <c r="H7" s="14" t="s">
        <v>8076</v>
      </c>
      <c r="I7" s="15">
        <v>21000</v>
      </c>
      <c r="J7" s="14" t="s">
        <v>4935</v>
      </c>
      <c r="K7" s="44" t="s">
        <v>2951</v>
      </c>
      <c r="L7" s="14" t="s">
        <v>5629</v>
      </c>
      <c r="M7" s="14"/>
    </row>
    <row r="8" spans="1:13">
      <c r="A8" s="14">
        <f t="shared" si="0"/>
        <v>5</v>
      </c>
      <c r="B8" s="14" t="s">
        <v>6419</v>
      </c>
      <c r="C8" s="14" t="s">
        <v>6420</v>
      </c>
      <c r="D8" s="14" t="s">
        <v>1187</v>
      </c>
      <c r="E8" s="14" t="s">
        <v>8163</v>
      </c>
      <c r="F8" s="15">
        <v>3000</v>
      </c>
      <c r="G8" s="15">
        <v>208</v>
      </c>
      <c r="H8" s="14" t="s">
        <v>3449</v>
      </c>
      <c r="I8" s="15">
        <v>25000</v>
      </c>
      <c r="J8" s="14" t="s">
        <v>70</v>
      </c>
      <c r="K8" s="44" t="s">
        <v>2951</v>
      </c>
      <c r="L8" s="14" t="s">
        <v>1552</v>
      </c>
      <c r="M8" s="14"/>
    </row>
    <row r="9" spans="1:13">
      <c r="A9" s="14">
        <f t="shared" si="0"/>
        <v>6</v>
      </c>
      <c r="B9" s="14" t="s">
        <v>6421</v>
      </c>
      <c r="C9" s="14" t="s">
        <v>3753</v>
      </c>
      <c r="D9" s="14" t="s">
        <v>1187</v>
      </c>
      <c r="E9" s="14" t="s">
        <v>8163</v>
      </c>
      <c r="F9" s="15">
        <v>3000</v>
      </c>
      <c r="G9" s="15">
        <v>180</v>
      </c>
      <c r="H9" s="14" t="s">
        <v>3449</v>
      </c>
      <c r="I9" s="15">
        <v>25000</v>
      </c>
      <c r="J9" s="14" t="s">
        <v>1193</v>
      </c>
      <c r="K9" s="44" t="s">
        <v>2951</v>
      </c>
      <c r="L9" s="14" t="s">
        <v>1552</v>
      </c>
      <c r="M9" s="14"/>
    </row>
    <row r="10" spans="1:13">
      <c r="A10" s="14">
        <f t="shared" si="0"/>
        <v>7</v>
      </c>
      <c r="B10" s="14" t="s">
        <v>6422</v>
      </c>
      <c r="C10" s="14" t="s">
        <v>6423</v>
      </c>
      <c r="D10" s="14" t="s">
        <v>1187</v>
      </c>
      <c r="E10" s="14" t="s">
        <v>8163</v>
      </c>
      <c r="F10" s="15">
        <v>3000</v>
      </c>
      <c r="G10" s="15">
        <v>180</v>
      </c>
      <c r="H10" s="14" t="s">
        <v>3449</v>
      </c>
      <c r="I10" s="15">
        <v>25000</v>
      </c>
      <c r="J10" s="14" t="s">
        <v>60</v>
      </c>
      <c r="K10" s="44" t="s">
        <v>2951</v>
      </c>
      <c r="L10" s="14" t="s">
        <v>1552</v>
      </c>
      <c r="M10" s="14"/>
    </row>
    <row r="11" spans="1:13">
      <c r="A11" s="14">
        <f t="shared" si="0"/>
        <v>8</v>
      </c>
      <c r="B11" s="14" t="s">
        <v>7498</v>
      </c>
      <c r="C11" s="14" t="s">
        <v>3130</v>
      </c>
      <c r="D11" s="14" t="s">
        <v>1187</v>
      </c>
      <c r="E11" s="14" t="s">
        <v>8163</v>
      </c>
      <c r="F11" s="15">
        <v>3000</v>
      </c>
      <c r="G11" s="15">
        <v>220</v>
      </c>
      <c r="H11" s="14" t="s">
        <v>3449</v>
      </c>
      <c r="I11" s="15">
        <v>30000</v>
      </c>
      <c r="J11" s="14" t="s">
        <v>1193</v>
      </c>
      <c r="K11" s="44" t="s">
        <v>2951</v>
      </c>
      <c r="L11" s="14" t="s">
        <v>1552</v>
      </c>
      <c r="M11" s="14"/>
    </row>
    <row r="12" spans="1:13">
      <c r="A12" s="14">
        <f t="shared" si="0"/>
        <v>9</v>
      </c>
      <c r="B12" s="14" t="s">
        <v>4022</v>
      </c>
      <c r="C12" s="14" t="s">
        <v>7499</v>
      </c>
      <c r="D12" s="14" t="s">
        <v>1187</v>
      </c>
      <c r="E12" s="14" t="s">
        <v>8163</v>
      </c>
      <c r="F12" s="15">
        <v>3000</v>
      </c>
      <c r="G12" s="15">
        <v>52</v>
      </c>
      <c r="H12" s="14" t="s">
        <v>3449</v>
      </c>
      <c r="I12" s="15">
        <v>15000</v>
      </c>
      <c r="J12" s="14" t="s">
        <v>7909</v>
      </c>
      <c r="K12" s="44" t="s">
        <v>2951</v>
      </c>
      <c r="L12" s="14" t="s">
        <v>1552</v>
      </c>
      <c r="M12" s="14"/>
    </row>
    <row r="13" spans="1:13" ht="31.5">
      <c r="A13" s="14">
        <f t="shared" si="0"/>
        <v>10</v>
      </c>
      <c r="B13" s="14" t="s">
        <v>7511</v>
      </c>
      <c r="C13" s="14" t="s">
        <v>7512</v>
      </c>
      <c r="D13" s="14" t="s">
        <v>1162</v>
      </c>
      <c r="E13" s="14"/>
      <c r="F13" s="15">
        <v>500</v>
      </c>
      <c r="G13" s="15" t="s">
        <v>12917</v>
      </c>
      <c r="H13" s="14" t="s">
        <v>12917</v>
      </c>
      <c r="I13" s="15">
        <v>0</v>
      </c>
      <c r="J13" s="14" t="s">
        <v>1193</v>
      </c>
      <c r="K13" s="44" t="s">
        <v>2951</v>
      </c>
      <c r="L13" s="14" t="s">
        <v>5284</v>
      </c>
      <c r="M13" s="14"/>
    </row>
    <row r="14" spans="1:13">
      <c r="A14" s="14">
        <f t="shared" si="0"/>
        <v>11</v>
      </c>
      <c r="B14" s="14" t="s">
        <v>8081</v>
      </c>
      <c r="C14" s="15" t="s">
        <v>2744</v>
      </c>
      <c r="D14" s="14" t="s">
        <v>1187</v>
      </c>
      <c r="E14" s="14" t="s">
        <v>8163</v>
      </c>
      <c r="F14" s="15">
        <v>2025</v>
      </c>
      <c r="G14" s="15">
        <v>76</v>
      </c>
      <c r="H14" s="14" t="s">
        <v>8076</v>
      </c>
      <c r="I14" s="15">
        <v>13000</v>
      </c>
      <c r="J14" s="14" t="s">
        <v>4935</v>
      </c>
      <c r="K14" s="44" t="s">
        <v>2951</v>
      </c>
      <c r="L14" s="14" t="s">
        <v>4155</v>
      </c>
      <c r="M14" s="14"/>
    </row>
    <row r="15" spans="1:13">
      <c r="A15" s="14">
        <f t="shared" si="0"/>
        <v>12</v>
      </c>
      <c r="B15" s="14" t="s">
        <v>9373</v>
      </c>
      <c r="C15" s="14" t="s">
        <v>2744</v>
      </c>
      <c r="D15" s="14" t="s">
        <v>1187</v>
      </c>
      <c r="E15" s="14" t="s">
        <v>8163</v>
      </c>
      <c r="F15" s="14">
        <v>1025</v>
      </c>
      <c r="G15" s="14">
        <v>188</v>
      </c>
      <c r="H15" s="14" t="s">
        <v>8076</v>
      </c>
      <c r="I15" s="15">
        <v>25000</v>
      </c>
      <c r="J15" s="14" t="s">
        <v>4935</v>
      </c>
      <c r="K15" s="44" t="s">
        <v>2951</v>
      </c>
      <c r="L15" s="14" t="s">
        <v>4155</v>
      </c>
      <c r="M15" s="14"/>
    </row>
    <row r="16" spans="1:13" ht="31.5">
      <c r="A16" s="14">
        <f t="shared" si="0"/>
        <v>13</v>
      </c>
      <c r="B16" s="14" t="s">
        <v>7520</v>
      </c>
      <c r="C16" s="14" t="s">
        <v>2744</v>
      </c>
      <c r="D16" s="14" t="s">
        <v>1187</v>
      </c>
      <c r="E16" s="14"/>
      <c r="F16" s="15">
        <v>900</v>
      </c>
      <c r="G16" s="15">
        <v>84</v>
      </c>
      <c r="H16" s="14" t="s">
        <v>8076</v>
      </c>
      <c r="I16" s="15">
        <v>18000</v>
      </c>
      <c r="J16" s="14" t="s">
        <v>4935</v>
      </c>
      <c r="K16" s="44" t="s">
        <v>2951</v>
      </c>
      <c r="L16" s="14" t="s">
        <v>4155</v>
      </c>
      <c r="M16" s="14"/>
    </row>
    <row r="17" spans="1:13" ht="47.25">
      <c r="A17" s="14">
        <f t="shared" si="0"/>
        <v>14</v>
      </c>
      <c r="B17" s="14" t="s">
        <v>6456</v>
      </c>
      <c r="C17" s="14" t="s">
        <v>5320</v>
      </c>
      <c r="D17" s="14" t="s">
        <v>1162</v>
      </c>
      <c r="E17" s="14"/>
      <c r="F17" s="15">
        <v>1032</v>
      </c>
      <c r="G17" s="15">
        <v>300</v>
      </c>
      <c r="H17" s="14" t="s">
        <v>8076</v>
      </c>
      <c r="I17" s="15">
        <v>33000</v>
      </c>
      <c r="J17" s="14" t="s">
        <v>1188</v>
      </c>
      <c r="K17" s="44" t="s">
        <v>2951</v>
      </c>
      <c r="L17" s="14" t="s">
        <v>4155</v>
      </c>
      <c r="M17" s="14"/>
    </row>
    <row r="18" spans="1:13">
      <c r="A18" s="14">
        <f t="shared" si="0"/>
        <v>15</v>
      </c>
      <c r="B18" s="14" t="s">
        <v>6457</v>
      </c>
      <c r="C18" s="14" t="s">
        <v>2950</v>
      </c>
      <c r="D18" s="14" t="s">
        <v>1162</v>
      </c>
      <c r="E18" s="14"/>
      <c r="F18" s="15">
        <v>2500</v>
      </c>
      <c r="G18" s="15">
        <v>200</v>
      </c>
      <c r="H18" s="14" t="s">
        <v>8087</v>
      </c>
      <c r="I18" s="15">
        <v>0</v>
      </c>
      <c r="J18" s="14" t="s">
        <v>1193</v>
      </c>
      <c r="K18" s="44" t="s">
        <v>2951</v>
      </c>
      <c r="L18" s="14" t="s">
        <v>11729</v>
      </c>
      <c r="M18" s="14"/>
    </row>
    <row r="19" spans="1:13" ht="31.5">
      <c r="A19" s="14">
        <f t="shared" si="0"/>
        <v>16</v>
      </c>
      <c r="B19" s="14" t="s">
        <v>6458</v>
      </c>
      <c r="C19" s="14" t="s">
        <v>6459</v>
      </c>
      <c r="D19" s="14" t="s">
        <v>1187</v>
      </c>
      <c r="E19" s="14"/>
      <c r="F19" s="15">
        <v>500</v>
      </c>
      <c r="G19" s="15">
        <v>160</v>
      </c>
      <c r="H19" s="14" t="s">
        <v>8087</v>
      </c>
      <c r="I19" s="15">
        <v>36000</v>
      </c>
      <c r="J19" s="14" t="s">
        <v>7909</v>
      </c>
      <c r="K19" s="44" t="s">
        <v>2951</v>
      </c>
      <c r="L19" s="14" t="s">
        <v>2958</v>
      </c>
      <c r="M19" s="14"/>
    </row>
    <row r="20" spans="1:13" ht="31.5">
      <c r="A20" s="14">
        <f t="shared" si="0"/>
        <v>17</v>
      </c>
      <c r="B20" s="14" t="s">
        <v>6462</v>
      </c>
      <c r="C20" s="14" t="s">
        <v>67</v>
      </c>
      <c r="D20" s="14" t="s">
        <v>1421</v>
      </c>
      <c r="E20" s="14"/>
      <c r="F20" s="15">
        <v>1000</v>
      </c>
      <c r="G20" s="15">
        <v>620</v>
      </c>
      <c r="H20" s="14" t="s">
        <v>8087</v>
      </c>
      <c r="I20" s="15">
        <v>0</v>
      </c>
      <c r="J20" s="14" t="s">
        <v>1193</v>
      </c>
      <c r="K20" s="44" t="s">
        <v>2951</v>
      </c>
      <c r="L20" s="14" t="s">
        <v>2958</v>
      </c>
      <c r="M20" s="14"/>
    </row>
    <row r="21" spans="1:13" ht="31.5">
      <c r="A21" s="14">
        <f t="shared" si="0"/>
        <v>18</v>
      </c>
      <c r="B21" s="14" t="s">
        <v>6463</v>
      </c>
      <c r="C21" s="14" t="s">
        <v>6464</v>
      </c>
      <c r="D21" s="14" t="s">
        <v>1162</v>
      </c>
      <c r="E21" s="14"/>
      <c r="F21" s="15">
        <v>1000</v>
      </c>
      <c r="G21" s="15">
        <v>288</v>
      </c>
      <c r="H21" s="14" t="s">
        <v>8087</v>
      </c>
      <c r="I21" s="15">
        <v>0</v>
      </c>
      <c r="J21" s="14" t="s">
        <v>1193</v>
      </c>
      <c r="K21" s="44" t="s">
        <v>2951</v>
      </c>
      <c r="L21" s="14" t="s">
        <v>11729</v>
      </c>
      <c r="M21" s="14"/>
    </row>
    <row r="22" spans="1:13" ht="47.25">
      <c r="A22" s="14">
        <f t="shared" si="0"/>
        <v>19</v>
      </c>
      <c r="B22" s="14" t="s">
        <v>6465</v>
      </c>
      <c r="C22" s="14" t="s">
        <v>6466</v>
      </c>
      <c r="D22" s="14" t="s">
        <v>1162</v>
      </c>
      <c r="E22" s="14"/>
      <c r="F22" s="15">
        <v>500</v>
      </c>
      <c r="G22" s="15">
        <v>260</v>
      </c>
      <c r="H22" s="14" t="s">
        <v>8087</v>
      </c>
      <c r="I22" s="15">
        <v>0</v>
      </c>
      <c r="J22" s="14" t="s">
        <v>7909</v>
      </c>
      <c r="K22" s="44" t="s">
        <v>2951</v>
      </c>
      <c r="L22" s="14" t="s">
        <v>2958</v>
      </c>
      <c r="M22" s="14"/>
    </row>
    <row r="23" spans="1:13" ht="31.5">
      <c r="A23" s="14">
        <f t="shared" si="0"/>
        <v>20</v>
      </c>
      <c r="B23" s="14" t="s">
        <v>6467</v>
      </c>
      <c r="C23" s="14" t="s">
        <v>6468</v>
      </c>
      <c r="D23" s="14" t="s">
        <v>1162</v>
      </c>
      <c r="E23" s="14"/>
      <c r="F23" s="15">
        <v>1000</v>
      </c>
      <c r="G23" s="15">
        <v>260</v>
      </c>
      <c r="H23" s="14" t="s">
        <v>2161</v>
      </c>
      <c r="I23" s="15">
        <v>0</v>
      </c>
      <c r="J23" s="14" t="s">
        <v>60</v>
      </c>
      <c r="K23" s="44" t="s">
        <v>2951</v>
      </c>
      <c r="L23" s="14" t="s">
        <v>6469</v>
      </c>
      <c r="M23" s="14"/>
    </row>
    <row r="24" spans="1:13" ht="31.5">
      <c r="A24" s="14">
        <f t="shared" si="0"/>
        <v>21</v>
      </c>
      <c r="B24" s="14" t="s">
        <v>6470</v>
      </c>
      <c r="C24" s="14" t="s">
        <v>6468</v>
      </c>
      <c r="D24" s="14" t="s">
        <v>1162</v>
      </c>
      <c r="E24" s="14"/>
      <c r="F24" s="15">
        <v>1000</v>
      </c>
      <c r="G24" s="15">
        <v>228</v>
      </c>
      <c r="H24" s="14" t="s">
        <v>2161</v>
      </c>
      <c r="I24" s="15">
        <v>0</v>
      </c>
      <c r="J24" s="14" t="s">
        <v>60</v>
      </c>
      <c r="K24" s="44" t="s">
        <v>2951</v>
      </c>
      <c r="L24" s="14" t="s">
        <v>6469</v>
      </c>
      <c r="M24" s="14"/>
    </row>
    <row r="25" spans="1:13" ht="31.5">
      <c r="A25" s="14">
        <f t="shared" si="0"/>
        <v>22</v>
      </c>
      <c r="B25" s="14" t="s">
        <v>5359</v>
      </c>
      <c r="C25" s="14" t="s">
        <v>2950</v>
      </c>
      <c r="D25" s="14" t="s">
        <v>1162</v>
      </c>
      <c r="E25" s="14"/>
      <c r="F25" s="15">
        <v>700</v>
      </c>
      <c r="G25" s="15">
        <v>168</v>
      </c>
      <c r="H25" s="14" t="s">
        <v>9482</v>
      </c>
      <c r="I25" s="15">
        <v>0</v>
      </c>
      <c r="J25" s="14" t="s">
        <v>60</v>
      </c>
      <c r="K25" s="44" t="s">
        <v>2951</v>
      </c>
      <c r="L25" s="14" t="s">
        <v>6469</v>
      </c>
      <c r="M25" s="14"/>
    </row>
    <row r="26" spans="1:13" ht="31.5">
      <c r="A26" s="14">
        <f t="shared" si="0"/>
        <v>23</v>
      </c>
      <c r="B26" s="14" t="s">
        <v>9542</v>
      </c>
      <c r="C26" s="14" t="s">
        <v>5360</v>
      </c>
      <c r="D26" s="14" t="s">
        <v>1187</v>
      </c>
      <c r="E26" s="14"/>
      <c r="F26" s="15">
        <v>1032</v>
      </c>
      <c r="G26" s="15">
        <v>200</v>
      </c>
      <c r="H26" s="14" t="s">
        <v>3703</v>
      </c>
      <c r="I26" s="15">
        <v>100000</v>
      </c>
      <c r="J26" s="14" t="s">
        <v>7909</v>
      </c>
      <c r="K26" s="44" t="s">
        <v>2951</v>
      </c>
      <c r="L26" s="14" t="s">
        <v>2958</v>
      </c>
      <c r="M26" s="14" t="s">
        <v>5361</v>
      </c>
    </row>
    <row r="27" spans="1:13">
      <c r="A27" s="14">
        <f t="shared" si="0"/>
        <v>24</v>
      </c>
      <c r="B27" s="14" t="s">
        <v>1687</v>
      </c>
      <c r="C27" s="14" t="s">
        <v>4642</v>
      </c>
      <c r="D27" s="14" t="s">
        <v>1187</v>
      </c>
      <c r="E27" s="14" t="s">
        <v>8163</v>
      </c>
      <c r="F27" s="15">
        <v>3000</v>
      </c>
      <c r="G27" s="15">
        <v>68</v>
      </c>
      <c r="H27" s="14" t="s">
        <v>3449</v>
      </c>
      <c r="I27" s="15">
        <v>20000</v>
      </c>
      <c r="J27" s="14" t="s">
        <v>7909</v>
      </c>
      <c r="K27" s="44" t="s">
        <v>2951</v>
      </c>
      <c r="L27" s="14" t="s">
        <v>1552</v>
      </c>
      <c r="M27" s="14"/>
    </row>
    <row r="28" spans="1:13">
      <c r="A28" s="14">
        <f t="shared" si="0"/>
        <v>25</v>
      </c>
      <c r="B28" s="14" t="s">
        <v>5362</v>
      </c>
      <c r="C28" s="14" t="s">
        <v>2744</v>
      </c>
      <c r="D28" s="14" t="s">
        <v>1187</v>
      </c>
      <c r="E28" s="14" t="s">
        <v>8163</v>
      </c>
      <c r="F28" s="15">
        <v>1025</v>
      </c>
      <c r="G28" s="15">
        <v>56</v>
      </c>
      <c r="H28" s="14" t="s">
        <v>8076</v>
      </c>
      <c r="I28" s="15">
        <v>12000</v>
      </c>
      <c r="J28" s="14" t="s">
        <v>4935</v>
      </c>
      <c r="K28" s="44" t="s">
        <v>2951</v>
      </c>
      <c r="L28" s="14" t="s">
        <v>5629</v>
      </c>
      <c r="M28" s="14"/>
    </row>
    <row r="29" spans="1:13">
      <c r="A29" s="14">
        <f t="shared" si="0"/>
        <v>26</v>
      </c>
      <c r="B29" s="14" t="s">
        <v>10145</v>
      </c>
      <c r="C29" s="14" t="s">
        <v>2744</v>
      </c>
      <c r="D29" s="14" t="s">
        <v>1187</v>
      </c>
      <c r="E29" s="14" t="s">
        <v>8163</v>
      </c>
      <c r="F29" s="15">
        <v>2025</v>
      </c>
      <c r="G29" s="15">
        <v>44</v>
      </c>
      <c r="H29" s="14" t="s">
        <v>8076</v>
      </c>
      <c r="I29" s="15">
        <v>11000</v>
      </c>
      <c r="J29" s="14" t="s">
        <v>4935</v>
      </c>
      <c r="K29" s="44" t="s">
        <v>2951</v>
      </c>
      <c r="L29" s="14" t="s">
        <v>5629</v>
      </c>
      <c r="M29" s="14"/>
    </row>
    <row r="30" spans="1:13">
      <c r="A30" s="14">
        <f t="shared" si="0"/>
        <v>27</v>
      </c>
      <c r="B30" s="14" t="s">
        <v>10147</v>
      </c>
      <c r="C30" s="14" t="s">
        <v>2744</v>
      </c>
      <c r="D30" s="14" t="s">
        <v>1187</v>
      </c>
      <c r="E30" s="14" t="s">
        <v>8163</v>
      </c>
      <c r="F30" s="15">
        <v>2025</v>
      </c>
      <c r="G30" s="15">
        <v>72</v>
      </c>
      <c r="H30" s="14" t="s">
        <v>8076</v>
      </c>
      <c r="I30" s="15">
        <v>11000</v>
      </c>
      <c r="J30" s="14" t="s">
        <v>4935</v>
      </c>
      <c r="K30" s="44" t="s">
        <v>2951</v>
      </c>
      <c r="L30" s="14" t="s">
        <v>5629</v>
      </c>
      <c r="M30" s="14"/>
    </row>
    <row r="31" spans="1:13">
      <c r="A31" s="14">
        <f t="shared" si="0"/>
        <v>28</v>
      </c>
      <c r="B31" s="14" t="s">
        <v>7789</v>
      </c>
      <c r="C31" s="14" t="s">
        <v>2744</v>
      </c>
      <c r="D31" s="14" t="s">
        <v>1187</v>
      </c>
      <c r="E31" s="14" t="s">
        <v>8163</v>
      </c>
      <c r="F31" s="15">
        <v>2025</v>
      </c>
      <c r="G31" s="15">
        <v>48</v>
      </c>
      <c r="H31" s="14" t="s">
        <v>8076</v>
      </c>
      <c r="I31" s="15">
        <v>10000</v>
      </c>
      <c r="J31" s="14" t="s">
        <v>4935</v>
      </c>
      <c r="K31" s="44" t="s">
        <v>2951</v>
      </c>
      <c r="L31" s="14" t="s">
        <v>5629</v>
      </c>
      <c r="M31" s="14"/>
    </row>
    <row r="32" spans="1:13">
      <c r="A32" s="14">
        <f t="shared" si="0"/>
        <v>29</v>
      </c>
      <c r="B32" s="14" t="s">
        <v>6265</v>
      </c>
      <c r="C32" s="14" t="s">
        <v>2744</v>
      </c>
      <c r="D32" s="14" t="s">
        <v>1187</v>
      </c>
      <c r="E32" s="14" t="s">
        <v>8163</v>
      </c>
      <c r="F32" s="15">
        <v>2025</v>
      </c>
      <c r="G32" s="15">
        <v>32</v>
      </c>
      <c r="H32" s="14" t="s">
        <v>8076</v>
      </c>
      <c r="I32" s="15">
        <v>8000</v>
      </c>
      <c r="J32" s="14" t="s">
        <v>4935</v>
      </c>
      <c r="K32" s="44" t="s">
        <v>2951</v>
      </c>
      <c r="L32" s="14" t="s">
        <v>5629</v>
      </c>
      <c r="M32" s="14"/>
    </row>
    <row r="33" spans="1:13">
      <c r="A33" s="14">
        <f t="shared" si="0"/>
        <v>30</v>
      </c>
      <c r="B33" s="14" t="s">
        <v>9755</v>
      </c>
      <c r="C33" s="14" t="s">
        <v>2744</v>
      </c>
      <c r="D33" s="14" t="s">
        <v>1187</v>
      </c>
      <c r="E33" s="14" t="s">
        <v>8163</v>
      </c>
      <c r="F33" s="15">
        <v>1025</v>
      </c>
      <c r="G33" s="15">
        <v>24</v>
      </c>
      <c r="H33" s="14" t="s">
        <v>8076</v>
      </c>
      <c r="I33" s="15">
        <v>8000</v>
      </c>
      <c r="J33" s="14" t="s">
        <v>4935</v>
      </c>
      <c r="K33" s="44" t="s">
        <v>2951</v>
      </c>
      <c r="L33" s="14" t="s">
        <v>5629</v>
      </c>
      <c r="M33" s="14"/>
    </row>
    <row r="34" spans="1:13">
      <c r="A34" s="14">
        <f t="shared" si="0"/>
        <v>31</v>
      </c>
      <c r="B34" s="14" t="s">
        <v>6797</v>
      </c>
      <c r="C34" s="14" t="s">
        <v>2744</v>
      </c>
      <c r="D34" s="14" t="s">
        <v>1187</v>
      </c>
      <c r="E34" s="14" t="s">
        <v>8163</v>
      </c>
      <c r="F34" s="15">
        <v>1025</v>
      </c>
      <c r="G34" s="15">
        <v>16</v>
      </c>
      <c r="H34" s="14" t="s">
        <v>8076</v>
      </c>
      <c r="I34" s="15">
        <v>7000</v>
      </c>
      <c r="J34" s="14" t="s">
        <v>4935</v>
      </c>
      <c r="K34" s="44" t="s">
        <v>2951</v>
      </c>
      <c r="L34" s="14" t="s">
        <v>5629</v>
      </c>
      <c r="M34" s="14"/>
    </row>
    <row r="35" spans="1:13" ht="31.5">
      <c r="A35" s="14">
        <f t="shared" si="0"/>
        <v>32</v>
      </c>
      <c r="B35" s="14" t="s">
        <v>9756</v>
      </c>
      <c r="C35" s="14" t="s">
        <v>2744</v>
      </c>
      <c r="D35" s="14" t="s">
        <v>1187</v>
      </c>
      <c r="E35" s="14" t="s">
        <v>8163</v>
      </c>
      <c r="F35" s="15">
        <v>1025</v>
      </c>
      <c r="G35" s="15">
        <v>40</v>
      </c>
      <c r="H35" s="14" t="s">
        <v>8076</v>
      </c>
      <c r="I35" s="15">
        <v>10000</v>
      </c>
      <c r="J35" s="14" t="s">
        <v>4935</v>
      </c>
      <c r="K35" s="44" t="s">
        <v>2951</v>
      </c>
      <c r="L35" s="14" t="s">
        <v>5629</v>
      </c>
      <c r="M35" s="14"/>
    </row>
    <row r="36" spans="1:13" ht="31.5">
      <c r="A36" s="14">
        <f t="shared" si="0"/>
        <v>33</v>
      </c>
      <c r="B36" s="14" t="s">
        <v>9757</v>
      </c>
      <c r="C36" s="14" t="s">
        <v>2744</v>
      </c>
      <c r="D36" s="14" t="s">
        <v>1187</v>
      </c>
      <c r="E36" s="14" t="s">
        <v>8163</v>
      </c>
      <c r="F36" s="15">
        <v>1025</v>
      </c>
      <c r="G36" s="15">
        <v>20</v>
      </c>
      <c r="H36" s="14" t="s">
        <v>8076</v>
      </c>
      <c r="I36" s="15">
        <v>8000</v>
      </c>
      <c r="J36" s="14" t="s">
        <v>4935</v>
      </c>
      <c r="K36" s="44" t="s">
        <v>2951</v>
      </c>
      <c r="L36" s="14" t="s">
        <v>5629</v>
      </c>
      <c r="M36" s="14"/>
    </row>
    <row r="37" spans="1:13">
      <c r="A37" s="14">
        <f t="shared" si="0"/>
        <v>34</v>
      </c>
      <c r="B37" s="14" t="s">
        <v>6258</v>
      </c>
      <c r="C37" s="14" t="s">
        <v>2744</v>
      </c>
      <c r="D37" s="14" t="s">
        <v>1187</v>
      </c>
      <c r="E37" s="14" t="s">
        <v>8163</v>
      </c>
      <c r="F37" s="15">
        <v>3025</v>
      </c>
      <c r="G37" s="15">
        <v>188</v>
      </c>
      <c r="H37" s="14" t="s">
        <v>8076</v>
      </c>
      <c r="I37" s="15">
        <v>25000</v>
      </c>
      <c r="J37" s="14" t="s">
        <v>4935</v>
      </c>
      <c r="K37" s="44" t="s">
        <v>2951</v>
      </c>
      <c r="L37" s="14" t="s">
        <v>5629</v>
      </c>
      <c r="M37" s="14"/>
    </row>
    <row r="38" spans="1:13" ht="47.25">
      <c r="A38" s="14">
        <f t="shared" si="0"/>
        <v>35</v>
      </c>
      <c r="B38" s="14" t="s">
        <v>9758</v>
      </c>
      <c r="C38" s="14" t="s">
        <v>4406</v>
      </c>
      <c r="D38" s="14" t="s">
        <v>6262</v>
      </c>
      <c r="E38" s="14"/>
      <c r="F38" s="15">
        <v>7190</v>
      </c>
      <c r="G38" s="15">
        <v>256</v>
      </c>
      <c r="H38" s="14" t="s">
        <v>5624</v>
      </c>
      <c r="I38" s="15">
        <v>0</v>
      </c>
      <c r="J38" s="14" t="s">
        <v>1188</v>
      </c>
      <c r="K38" s="44" t="s">
        <v>2951</v>
      </c>
      <c r="L38" s="14" t="s">
        <v>11510</v>
      </c>
      <c r="M38" s="14"/>
    </row>
    <row r="39" spans="1:13">
      <c r="A39" s="14">
        <f t="shared" si="0"/>
        <v>36</v>
      </c>
      <c r="B39" s="14" t="s">
        <v>9759</v>
      </c>
      <c r="C39" s="14" t="s">
        <v>7452</v>
      </c>
      <c r="D39" s="14" t="s">
        <v>7452</v>
      </c>
      <c r="E39" s="14"/>
      <c r="F39" s="15">
        <v>7190</v>
      </c>
      <c r="G39" s="15">
        <v>180</v>
      </c>
      <c r="H39" s="14" t="s">
        <v>5624</v>
      </c>
      <c r="I39" s="15">
        <v>0</v>
      </c>
      <c r="J39" s="14" t="s">
        <v>1188</v>
      </c>
      <c r="K39" s="44" t="s">
        <v>2951</v>
      </c>
      <c r="L39" s="14" t="s">
        <v>11510</v>
      </c>
      <c r="M39" s="14"/>
    </row>
    <row r="40" spans="1:13">
      <c r="A40" s="14">
        <f t="shared" si="0"/>
        <v>37</v>
      </c>
      <c r="B40" s="14" t="s">
        <v>9760</v>
      </c>
      <c r="C40" s="14" t="s">
        <v>7452</v>
      </c>
      <c r="D40" s="14" t="s">
        <v>7452</v>
      </c>
      <c r="E40" s="14"/>
      <c r="F40" s="15">
        <v>7190</v>
      </c>
      <c r="G40" s="15">
        <v>172</v>
      </c>
      <c r="H40" s="14" t="s">
        <v>5624</v>
      </c>
      <c r="I40" s="15">
        <v>0</v>
      </c>
      <c r="J40" s="14" t="s">
        <v>1188</v>
      </c>
      <c r="K40" s="44" t="s">
        <v>2951</v>
      </c>
      <c r="L40" s="14" t="s">
        <v>11510</v>
      </c>
      <c r="M40" s="14"/>
    </row>
    <row r="41" spans="1:13">
      <c r="A41" s="14">
        <f t="shared" si="0"/>
        <v>38</v>
      </c>
      <c r="B41" s="14" t="s">
        <v>9761</v>
      </c>
      <c r="C41" s="14" t="s">
        <v>7452</v>
      </c>
      <c r="D41" s="14" t="s">
        <v>7452</v>
      </c>
      <c r="E41" s="14"/>
      <c r="F41" s="15">
        <v>12370</v>
      </c>
      <c r="G41" s="15">
        <v>172</v>
      </c>
      <c r="H41" s="14" t="s">
        <v>5624</v>
      </c>
      <c r="I41" s="15">
        <v>0</v>
      </c>
      <c r="J41" s="14" t="s">
        <v>1188</v>
      </c>
      <c r="K41" s="44" t="s">
        <v>2951</v>
      </c>
      <c r="L41" s="14" t="s">
        <v>11510</v>
      </c>
      <c r="M41" s="14"/>
    </row>
    <row r="42" spans="1:13">
      <c r="A42" s="14">
        <f t="shared" si="0"/>
        <v>39</v>
      </c>
      <c r="B42" s="14" t="s">
        <v>9762</v>
      </c>
      <c r="C42" s="14" t="s">
        <v>7452</v>
      </c>
      <c r="D42" s="14" t="s">
        <v>7452</v>
      </c>
      <c r="E42" s="14"/>
      <c r="F42" s="15">
        <v>12370</v>
      </c>
      <c r="G42" s="15">
        <v>272</v>
      </c>
      <c r="H42" s="14" t="s">
        <v>5624</v>
      </c>
      <c r="I42" s="15">
        <v>0</v>
      </c>
      <c r="J42" s="14" t="s">
        <v>1188</v>
      </c>
      <c r="K42" s="44" t="s">
        <v>2951</v>
      </c>
      <c r="L42" s="14" t="s">
        <v>11510</v>
      </c>
      <c r="M42" s="14"/>
    </row>
    <row r="43" spans="1:13">
      <c r="A43" s="14">
        <f t="shared" si="0"/>
        <v>40</v>
      </c>
      <c r="B43" s="14" t="s">
        <v>9763</v>
      </c>
      <c r="C43" s="14" t="s">
        <v>7452</v>
      </c>
      <c r="D43" s="14" t="s">
        <v>7452</v>
      </c>
      <c r="E43" s="14"/>
      <c r="F43" s="15">
        <v>12370</v>
      </c>
      <c r="G43" s="15">
        <v>156</v>
      </c>
      <c r="H43" s="14" t="s">
        <v>5624</v>
      </c>
      <c r="I43" s="15">
        <v>0</v>
      </c>
      <c r="J43" s="14" t="s">
        <v>60</v>
      </c>
      <c r="K43" s="44" t="s">
        <v>2951</v>
      </c>
      <c r="L43" s="14" t="s">
        <v>11510</v>
      </c>
      <c r="M43" s="14"/>
    </row>
    <row r="44" spans="1:13">
      <c r="A44" s="14">
        <f t="shared" si="0"/>
        <v>41</v>
      </c>
      <c r="B44" s="14" t="s">
        <v>9764</v>
      </c>
      <c r="C44" s="14" t="s">
        <v>7452</v>
      </c>
      <c r="D44" s="14" t="s">
        <v>7452</v>
      </c>
      <c r="E44" s="14"/>
      <c r="F44" s="15">
        <v>12370</v>
      </c>
      <c r="G44" s="15">
        <v>84</v>
      </c>
      <c r="H44" s="14" t="s">
        <v>5624</v>
      </c>
      <c r="I44" s="15">
        <v>0</v>
      </c>
      <c r="J44" s="14" t="s">
        <v>12141</v>
      </c>
      <c r="K44" s="44" t="s">
        <v>2951</v>
      </c>
      <c r="L44" s="14" t="s">
        <v>11510</v>
      </c>
      <c r="M44" s="14"/>
    </row>
    <row r="45" spans="1:13">
      <c r="A45" s="14">
        <f t="shared" si="0"/>
        <v>42</v>
      </c>
      <c r="B45" s="14" t="s">
        <v>9765</v>
      </c>
      <c r="C45" s="14" t="s">
        <v>7452</v>
      </c>
      <c r="D45" s="14" t="s">
        <v>7452</v>
      </c>
      <c r="E45" s="14"/>
      <c r="F45" s="15">
        <v>14240</v>
      </c>
      <c r="G45" s="15">
        <v>284</v>
      </c>
      <c r="H45" s="14" t="s">
        <v>5624</v>
      </c>
      <c r="I45" s="15">
        <v>0</v>
      </c>
      <c r="J45" s="14" t="s">
        <v>12141</v>
      </c>
      <c r="K45" s="44" t="s">
        <v>2951</v>
      </c>
      <c r="L45" s="14" t="s">
        <v>1552</v>
      </c>
      <c r="M45" s="14"/>
    </row>
    <row r="46" spans="1:13">
      <c r="A46" s="14">
        <f t="shared" si="0"/>
        <v>43</v>
      </c>
      <c r="B46" s="14" t="s">
        <v>9766</v>
      </c>
      <c r="C46" s="14" t="s">
        <v>7452</v>
      </c>
      <c r="D46" s="14" t="s">
        <v>7452</v>
      </c>
      <c r="E46" s="14"/>
      <c r="F46" s="15">
        <v>14240</v>
      </c>
      <c r="G46" s="15">
        <v>144</v>
      </c>
      <c r="H46" s="14" t="s">
        <v>5624</v>
      </c>
      <c r="I46" s="15">
        <v>0</v>
      </c>
      <c r="J46" s="14" t="s">
        <v>70</v>
      </c>
      <c r="K46" s="44" t="s">
        <v>2951</v>
      </c>
      <c r="L46" s="14" t="s">
        <v>1552</v>
      </c>
      <c r="M46" s="14"/>
    </row>
    <row r="47" spans="1:13">
      <c r="A47" s="14">
        <f t="shared" si="0"/>
        <v>44</v>
      </c>
      <c r="B47" s="14" t="s">
        <v>9767</v>
      </c>
      <c r="C47" s="14" t="s">
        <v>7452</v>
      </c>
      <c r="D47" s="14" t="s">
        <v>7452</v>
      </c>
      <c r="E47" s="14"/>
      <c r="F47" s="15">
        <v>14240</v>
      </c>
      <c r="G47" s="15">
        <v>112</v>
      </c>
      <c r="H47" s="14" t="s">
        <v>5624</v>
      </c>
      <c r="I47" s="15">
        <v>0</v>
      </c>
      <c r="J47" s="14" t="s">
        <v>4642</v>
      </c>
      <c r="K47" s="44" t="s">
        <v>2951</v>
      </c>
      <c r="L47" s="14" t="s">
        <v>1552</v>
      </c>
      <c r="M47" s="14"/>
    </row>
    <row r="48" spans="1:13" ht="31.5">
      <c r="A48" s="14">
        <f t="shared" si="0"/>
        <v>45</v>
      </c>
      <c r="B48" s="14" t="s">
        <v>9768</v>
      </c>
      <c r="C48" s="14" t="s">
        <v>7452</v>
      </c>
      <c r="D48" s="14" t="s">
        <v>7452</v>
      </c>
      <c r="E48" s="14"/>
      <c r="F48" s="15">
        <v>12370</v>
      </c>
      <c r="G48" s="15">
        <v>192</v>
      </c>
      <c r="H48" s="14" t="s">
        <v>5624</v>
      </c>
      <c r="I48" s="15">
        <v>0</v>
      </c>
      <c r="J48" s="14" t="s">
        <v>60</v>
      </c>
      <c r="K48" s="44" t="s">
        <v>2951</v>
      </c>
      <c r="L48" s="14" t="s">
        <v>1552</v>
      </c>
      <c r="M48" s="14"/>
    </row>
    <row r="49" spans="1:13">
      <c r="A49" s="14">
        <f t="shared" si="0"/>
        <v>46</v>
      </c>
      <c r="B49" s="14" t="s">
        <v>9769</v>
      </c>
      <c r="C49" s="14" t="s">
        <v>7452</v>
      </c>
      <c r="D49" s="14" t="s">
        <v>7452</v>
      </c>
      <c r="E49" s="14"/>
      <c r="F49" s="15">
        <v>12370</v>
      </c>
      <c r="G49" s="15">
        <v>160</v>
      </c>
      <c r="H49" s="14" t="s">
        <v>5624</v>
      </c>
      <c r="I49" s="15">
        <v>0</v>
      </c>
      <c r="J49" s="14" t="s">
        <v>7909</v>
      </c>
      <c r="K49" s="44" t="s">
        <v>2951</v>
      </c>
      <c r="L49" s="14" t="s">
        <v>1552</v>
      </c>
      <c r="M49" s="14"/>
    </row>
    <row r="50" spans="1:13">
      <c r="A50" s="14">
        <f t="shared" si="0"/>
        <v>47</v>
      </c>
      <c r="B50" s="14" t="s">
        <v>3652</v>
      </c>
      <c r="C50" s="14" t="s">
        <v>10449</v>
      </c>
      <c r="D50" s="14" t="s">
        <v>1187</v>
      </c>
      <c r="E50" s="14" t="s">
        <v>8163</v>
      </c>
      <c r="F50" s="15">
        <v>3000</v>
      </c>
      <c r="G50" s="15">
        <v>332</v>
      </c>
      <c r="H50" s="14" t="s">
        <v>6541</v>
      </c>
      <c r="I50" s="15">
        <v>50000</v>
      </c>
      <c r="J50" s="14" t="s">
        <v>1193</v>
      </c>
      <c r="K50" s="44" t="s">
        <v>2951</v>
      </c>
      <c r="L50" s="14" t="s">
        <v>1552</v>
      </c>
      <c r="M50" s="14"/>
    </row>
    <row r="51" spans="1:13">
      <c r="A51" s="14">
        <f t="shared" si="0"/>
        <v>48</v>
      </c>
      <c r="B51" s="14" t="s">
        <v>9351</v>
      </c>
      <c r="C51" s="14" t="s">
        <v>9352</v>
      </c>
      <c r="D51" s="14" t="s">
        <v>1187</v>
      </c>
      <c r="E51" s="14" t="s">
        <v>8163</v>
      </c>
      <c r="F51" s="15">
        <v>3000</v>
      </c>
      <c r="G51" s="15">
        <v>208</v>
      </c>
      <c r="H51" s="14" t="s">
        <v>6541</v>
      </c>
      <c r="I51" s="15">
        <v>35000</v>
      </c>
      <c r="J51" s="14" t="s">
        <v>1193</v>
      </c>
      <c r="K51" s="44" t="s">
        <v>2951</v>
      </c>
      <c r="L51" s="14" t="s">
        <v>1552</v>
      </c>
      <c r="M51" s="14"/>
    </row>
    <row r="52" spans="1:13">
      <c r="A52" s="14">
        <f t="shared" si="0"/>
        <v>49</v>
      </c>
      <c r="B52" s="14" t="s">
        <v>6544</v>
      </c>
      <c r="C52" s="14" t="s">
        <v>10894</v>
      </c>
      <c r="D52" s="14" t="s">
        <v>1187</v>
      </c>
      <c r="E52" s="14"/>
      <c r="F52" s="15">
        <v>800</v>
      </c>
      <c r="G52" s="15">
        <v>156</v>
      </c>
      <c r="H52" s="14" t="s">
        <v>8076</v>
      </c>
      <c r="I52" s="15">
        <v>32000</v>
      </c>
      <c r="J52" s="14" t="s">
        <v>4935</v>
      </c>
      <c r="K52" s="44" t="s">
        <v>2951</v>
      </c>
      <c r="L52" s="14" t="s">
        <v>4155</v>
      </c>
      <c r="M52" s="14"/>
    </row>
    <row r="53" spans="1:13" ht="31.5">
      <c r="A53" s="14">
        <f t="shared" si="0"/>
        <v>50</v>
      </c>
      <c r="B53" s="14" t="s">
        <v>6545</v>
      </c>
      <c r="C53" s="14" t="s">
        <v>6546</v>
      </c>
      <c r="D53" s="14" t="s">
        <v>1421</v>
      </c>
      <c r="E53" s="14"/>
      <c r="F53" s="15">
        <v>200</v>
      </c>
      <c r="G53" s="15">
        <v>308</v>
      </c>
      <c r="H53" s="14" t="s">
        <v>8087</v>
      </c>
      <c r="I53" s="15">
        <v>0</v>
      </c>
      <c r="J53" s="14" t="s">
        <v>1188</v>
      </c>
      <c r="K53" s="44" t="s">
        <v>2951</v>
      </c>
      <c r="L53" s="14" t="s">
        <v>4155</v>
      </c>
      <c r="M53" s="14"/>
    </row>
    <row r="54" spans="1:13" ht="31.5">
      <c r="A54" s="14">
        <f t="shared" si="0"/>
        <v>51</v>
      </c>
      <c r="B54" s="14" t="s">
        <v>6547</v>
      </c>
      <c r="C54" s="14" t="s">
        <v>6548</v>
      </c>
      <c r="D54" s="14" t="s">
        <v>1162</v>
      </c>
      <c r="E54" s="14"/>
      <c r="F54" s="15">
        <v>1000</v>
      </c>
      <c r="G54" s="15">
        <v>380</v>
      </c>
      <c r="H54" s="14" t="s">
        <v>8087</v>
      </c>
      <c r="I54" s="15">
        <v>0</v>
      </c>
      <c r="J54" s="14" t="s">
        <v>7909</v>
      </c>
      <c r="K54" s="44" t="s">
        <v>2951</v>
      </c>
      <c r="L54" s="14" t="s">
        <v>5629</v>
      </c>
      <c r="M54" s="14"/>
    </row>
    <row r="55" spans="1:13" ht="63">
      <c r="A55" s="14">
        <f t="shared" si="0"/>
        <v>52</v>
      </c>
      <c r="B55" s="14" t="s">
        <v>7602</v>
      </c>
      <c r="C55" s="14" t="s">
        <v>8148</v>
      </c>
      <c r="D55" s="14" t="s">
        <v>1187</v>
      </c>
      <c r="E55" s="14" t="s">
        <v>8163</v>
      </c>
      <c r="F55" s="15">
        <v>1000</v>
      </c>
      <c r="G55" s="15">
        <v>180</v>
      </c>
      <c r="H55" s="14" t="s">
        <v>3449</v>
      </c>
      <c r="I55" s="15">
        <v>20000</v>
      </c>
      <c r="J55" s="14" t="s">
        <v>1188</v>
      </c>
      <c r="K55" s="44" t="s">
        <v>2951</v>
      </c>
      <c r="L55" s="14" t="s">
        <v>1552</v>
      </c>
      <c r="M55" s="14"/>
    </row>
    <row r="56" spans="1:13">
      <c r="A56" s="14">
        <f t="shared" si="0"/>
        <v>53</v>
      </c>
      <c r="B56" s="14" t="s">
        <v>354</v>
      </c>
      <c r="C56" s="14" t="s">
        <v>7603</v>
      </c>
      <c r="D56" s="14" t="s">
        <v>1187</v>
      </c>
      <c r="E56" s="14" t="s">
        <v>8163</v>
      </c>
      <c r="F56" s="15">
        <v>3000</v>
      </c>
      <c r="G56" s="15">
        <v>192</v>
      </c>
      <c r="H56" s="14" t="s">
        <v>3449</v>
      </c>
      <c r="I56" s="15">
        <v>30000</v>
      </c>
      <c r="J56" s="14" t="s">
        <v>7909</v>
      </c>
      <c r="K56" s="44" t="s">
        <v>2951</v>
      </c>
      <c r="L56" s="14" t="s">
        <v>1552</v>
      </c>
      <c r="M56" s="14"/>
    </row>
    <row r="57" spans="1:13" ht="31.5">
      <c r="A57" s="14">
        <f t="shared" si="0"/>
        <v>54</v>
      </c>
      <c r="B57" s="14" t="s">
        <v>7604</v>
      </c>
      <c r="C57" s="14" t="s">
        <v>1119</v>
      </c>
      <c r="D57" s="14" t="s">
        <v>1187</v>
      </c>
      <c r="E57" s="14" t="s">
        <v>8163</v>
      </c>
      <c r="F57" s="15">
        <v>3000</v>
      </c>
      <c r="G57" s="15">
        <v>148</v>
      </c>
      <c r="H57" s="14" t="s">
        <v>3449</v>
      </c>
      <c r="I57" s="15">
        <v>20000</v>
      </c>
      <c r="J57" s="14" t="s">
        <v>1193</v>
      </c>
      <c r="K57" s="44" t="s">
        <v>2951</v>
      </c>
      <c r="L57" s="14" t="s">
        <v>1552</v>
      </c>
      <c r="M57" s="14"/>
    </row>
    <row r="58" spans="1:13">
      <c r="A58" s="14">
        <f t="shared" si="0"/>
        <v>55</v>
      </c>
      <c r="B58" s="14" t="s">
        <v>7605</v>
      </c>
      <c r="C58" s="14" t="s">
        <v>3126</v>
      </c>
      <c r="D58" s="14" t="s">
        <v>1187</v>
      </c>
      <c r="E58" s="14" t="s">
        <v>8163</v>
      </c>
      <c r="F58" s="15">
        <v>3000</v>
      </c>
      <c r="G58" s="15">
        <v>160</v>
      </c>
      <c r="H58" s="14" t="s">
        <v>3449</v>
      </c>
      <c r="I58" s="15">
        <v>20000</v>
      </c>
      <c r="J58" s="14" t="s">
        <v>1193</v>
      </c>
      <c r="K58" s="44" t="s">
        <v>2951</v>
      </c>
      <c r="L58" s="14" t="s">
        <v>1552</v>
      </c>
      <c r="M58" s="14"/>
    </row>
    <row r="59" spans="1:13">
      <c r="A59" s="14">
        <f t="shared" si="0"/>
        <v>56</v>
      </c>
      <c r="B59" s="104" t="s">
        <v>6345</v>
      </c>
      <c r="C59" s="104" t="s">
        <v>7606</v>
      </c>
      <c r="D59" s="14" t="s">
        <v>1187</v>
      </c>
      <c r="E59" s="14" t="s">
        <v>8163</v>
      </c>
      <c r="F59" s="62">
        <v>3000</v>
      </c>
      <c r="G59" s="62">
        <v>248</v>
      </c>
      <c r="H59" s="104" t="s">
        <v>3449</v>
      </c>
      <c r="I59" s="62">
        <v>30000</v>
      </c>
      <c r="J59" s="104" t="s">
        <v>1193</v>
      </c>
      <c r="K59" s="44" t="s">
        <v>2951</v>
      </c>
      <c r="L59" s="104" t="s">
        <v>1552</v>
      </c>
      <c r="M59" s="14"/>
    </row>
    <row r="60" spans="1:13" ht="31.5">
      <c r="A60" s="14">
        <f t="shared" si="0"/>
        <v>57</v>
      </c>
      <c r="B60" s="14" t="s">
        <v>3166</v>
      </c>
      <c r="C60" s="14" t="s">
        <v>10449</v>
      </c>
      <c r="D60" s="14" t="s">
        <v>1187</v>
      </c>
      <c r="E60" s="14" t="s">
        <v>8163</v>
      </c>
      <c r="F60" s="15">
        <v>3000</v>
      </c>
      <c r="G60" s="15">
        <v>168</v>
      </c>
      <c r="H60" s="14" t="s">
        <v>3449</v>
      </c>
      <c r="I60" s="15">
        <v>25000</v>
      </c>
      <c r="J60" s="14" t="s">
        <v>1188</v>
      </c>
      <c r="K60" s="44" t="s">
        <v>2951</v>
      </c>
      <c r="L60" s="14" t="s">
        <v>1552</v>
      </c>
      <c r="M60" s="14"/>
    </row>
    <row r="61" spans="1:13" ht="31.5">
      <c r="A61" s="14">
        <f t="shared" si="0"/>
        <v>58</v>
      </c>
      <c r="B61" s="14" t="s">
        <v>7019</v>
      </c>
      <c r="C61" s="14" t="s">
        <v>4642</v>
      </c>
      <c r="D61" s="14" t="s">
        <v>1187</v>
      </c>
      <c r="E61" s="14" t="s">
        <v>8163</v>
      </c>
      <c r="F61" s="15">
        <v>3000</v>
      </c>
      <c r="G61" s="15">
        <v>304</v>
      </c>
      <c r="H61" s="14" t="s">
        <v>3449</v>
      </c>
      <c r="I61" s="15">
        <v>35000</v>
      </c>
      <c r="J61" s="14" t="s">
        <v>1193</v>
      </c>
      <c r="K61" s="44" t="s">
        <v>2951</v>
      </c>
      <c r="L61" s="14" t="s">
        <v>1552</v>
      </c>
      <c r="M61" s="14"/>
    </row>
    <row r="62" spans="1:13">
      <c r="A62" s="14">
        <f t="shared" si="0"/>
        <v>59</v>
      </c>
      <c r="B62" s="14" t="s">
        <v>9095</v>
      </c>
      <c r="C62" s="14" t="s">
        <v>7606</v>
      </c>
      <c r="D62" s="14" t="s">
        <v>1187</v>
      </c>
      <c r="E62" s="14" t="s">
        <v>8163</v>
      </c>
      <c r="F62" s="15">
        <v>3000</v>
      </c>
      <c r="G62" s="15">
        <v>252</v>
      </c>
      <c r="H62" s="14" t="s">
        <v>3449</v>
      </c>
      <c r="I62" s="15">
        <v>40000</v>
      </c>
      <c r="J62" s="14" t="s">
        <v>1193</v>
      </c>
      <c r="K62" s="44" t="s">
        <v>2951</v>
      </c>
      <c r="L62" s="14" t="s">
        <v>1552</v>
      </c>
      <c r="M62" s="14"/>
    </row>
    <row r="63" spans="1:13">
      <c r="A63" s="14">
        <f t="shared" si="0"/>
        <v>60</v>
      </c>
      <c r="B63" s="14" t="s">
        <v>4235</v>
      </c>
      <c r="C63" s="14" t="s">
        <v>11431</v>
      </c>
      <c r="D63" s="14" t="s">
        <v>1187</v>
      </c>
      <c r="E63" s="14" t="s">
        <v>8163</v>
      </c>
      <c r="F63" s="15">
        <v>3000</v>
      </c>
      <c r="G63" s="15">
        <v>316</v>
      </c>
      <c r="H63" s="14" t="s">
        <v>3449</v>
      </c>
      <c r="I63" s="15">
        <v>40000</v>
      </c>
      <c r="J63" s="14" t="s">
        <v>70</v>
      </c>
      <c r="K63" s="44" t="s">
        <v>2951</v>
      </c>
      <c r="L63" s="14" t="s">
        <v>1552</v>
      </c>
      <c r="M63" s="14"/>
    </row>
    <row r="64" spans="1:13" ht="47.25">
      <c r="A64" s="14">
        <f t="shared" si="0"/>
        <v>61</v>
      </c>
      <c r="B64" s="14" t="s">
        <v>7020</v>
      </c>
      <c r="C64" s="14" t="s">
        <v>7021</v>
      </c>
      <c r="D64" s="14" t="s">
        <v>1187</v>
      </c>
      <c r="E64" s="14" t="s">
        <v>8163</v>
      </c>
      <c r="F64" s="15">
        <v>3000</v>
      </c>
      <c r="G64" s="15">
        <v>424</v>
      </c>
      <c r="H64" s="14" t="s">
        <v>3449</v>
      </c>
      <c r="I64" s="15">
        <v>50000</v>
      </c>
      <c r="J64" s="14" t="s">
        <v>60</v>
      </c>
      <c r="K64" s="44" t="s">
        <v>2951</v>
      </c>
      <c r="L64" s="14" t="s">
        <v>1552</v>
      </c>
      <c r="M64" s="14"/>
    </row>
    <row r="65" spans="1:13" ht="47.25">
      <c r="A65" s="14">
        <f t="shared" si="0"/>
        <v>62</v>
      </c>
      <c r="B65" s="14" t="s">
        <v>5919</v>
      </c>
      <c r="C65" s="14" t="s">
        <v>7021</v>
      </c>
      <c r="D65" s="14" t="s">
        <v>1187</v>
      </c>
      <c r="E65" s="14" t="s">
        <v>8163</v>
      </c>
      <c r="F65" s="15">
        <v>3000</v>
      </c>
      <c r="G65" s="15">
        <v>312</v>
      </c>
      <c r="H65" s="14" t="s">
        <v>3449</v>
      </c>
      <c r="I65" s="15">
        <v>40000</v>
      </c>
      <c r="J65" s="14" t="s">
        <v>60</v>
      </c>
      <c r="K65" s="44" t="s">
        <v>2951</v>
      </c>
      <c r="L65" s="14" t="s">
        <v>1552</v>
      </c>
      <c r="M65" s="14"/>
    </row>
    <row r="66" spans="1:13">
      <c r="A66" s="14">
        <f t="shared" si="0"/>
        <v>63</v>
      </c>
      <c r="B66" s="14" t="s">
        <v>5920</v>
      </c>
      <c r="C66" s="14"/>
      <c r="D66" s="41" t="s">
        <v>1187</v>
      </c>
      <c r="E66" s="14" t="s">
        <v>8163</v>
      </c>
      <c r="F66" s="15">
        <v>3000</v>
      </c>
      <c r="G66" s="15">
        <v>432</v>
      </c>
      <c r="H66" s="14" t="s">
        <v>3449</v>
      </c>
      <c r="I66" s="15">
        <v>50000</v>
      </c>
      <c r="J66" s="14" t="s">
        <v>60</v>
      </c>
      <c r="K66" s="44" t="s">
        <v>2951</v>
      </c>
      <c r="L66" s="14" t="s">
        <v>1552</v>
      </c>
      <c r="M66" s="14"/>
    </row>
    <row r="67" spans="1:13" ht="31.5">
      <c r="A67" s="14">
        <f t="shared" si="0"/>
        <v>64</v>
      </c>
      <c r="B67" s="14" t="s">
        <v>12643</v>
      </c>
      <c r="C67" s="14" t="s">
        <v>2744</v>
      </c>
      <c r="D67" s="14" t="s">
        <v>1187</v>
      </c>
      <c r="E67" s="14" t="s">
        <v>8163</v>
      </c>
      <c r="F67" s="15">
        <v>1025</v>
      </c>
      <c r="G67" s="15">
        <v>164</v>
      </c>
      <c r="H67" s="14" t="s">
        <v>8076</v>
      </c>
      <c r="I67" s="15">
        <v>24000</v>
      </c>
      <c r="J67" s="14" t="s">
        <v>4935</v>
      </c>
      <c r="K67" s="44" t="s">
        <v>2951</v>
      </c>
      <c r="L67" s="14" t="s">
        <v>12534</v>
      </c>
      <c r="M67" s="14"/>
    </row>
    <row r="68" spans="1:13" ht="31.5">
      <c r="A68" s="14">
        <f t="shared" si="0"/>
        <v>65</v>
      </c>
      <c r="B68" s="14" t="s">
        <v>5921</v>
      </c>
      <c r="C68" s="14" t="s">
        <v>8148</v>
      </c>
      <c r="D68" s="14" t="s">
        <v>1187</v>
      </c>
      <c r="E68" s="14" t="s">
        <v>8163</v>
      </c>
      <c r="F68" s="15">
        <v>3031</v>
      </c>
      <c r="G68" s="15">
        <v>220</v>
      </c>
      <c r="H68" s="14" t="s">
        <v>8076</v>
      </c>
      <c r="I68" s="15">
        <v>27000</v>
      </c>
      <c r="J68" s="14" t="s">
        <v>1188</v>
      </c>
      <c r="K68" s="44" t="s">
        <v>2951</v>
      </c>
      <c r="L68" s="14" t="s">
        <v>4155</v>
      </c>
      <c r="M68" s="14"/>
    </row>
    <row r="69" spans="1:13">
      <c r="A69" s="14">
        <f t="shared" ref="A69:A132" si="1">A68+1</f>
        <v>66</v>
      </c>
      <c r="B69" s="14" t="s">
        <v>11291</v>
      </c>
      <c r="C69" s="14" t="s">
        <v>2744</v>
      </c>
      <c r="D69" s="14" t="s">
        <v>1187</v>
      </c>
      <c r="E69" s="14" t="s">
        <v>8163</v>
      </c>
      <c r="F69" s="15">
        <v>1025</v>
      </c>
      <c r="G69" s="15">
        <v>28</v>
      </c>
      <c r="H69" s="14" t="s">
        <v>8076</v>
      </c>
      <c r="I69" s="15">
        <v>8000</v>
      </c>
      <c r="J69" s="14" t="s">
        <v>4935</v>
      </c>
      <c r="K69" s="44" t="s">
        <v>2951</v>
      </c>
      <c r="L69" s="14" t="s">
        <v>5922</v>
      </c>
      <c r="M69" s="14"/>
    </row>
    <row r="70" spans="1:13">
      <c r="A70" s="14">
        <f t="shared" si="1"/>
        <v>67</v>
      </c>
      <c r="B70" s="14" t="s">
        <v>5923</v>
      </c>
      <c r="C70" s="14" t="s">
        <v>2744</v>
      </c>
      <c r="D70" s="14" t="s">
        <v>1187</v>
      </c>
      <c r="E70" s="14" t="s">
        <v>8163</v>
      </c>
      <c r="F70" s="15">
        <v>1025</v>
      </c>
      <c r="G70" s="15">
        <v>156</v>
      </c>
      <c r="H70" s="14" t="s">
        <v>8076</v>
      </c>
      <c r="I70" s="15">
        <v>20000</v>
      </c>
      <c r="J70" s="14" t="s">
        <v>4935</v>
      </c>
      <c r="K70" s="44" t="s">
        <v>2951</v>
      </c>
      <c r="L70" s="14" t="s">
        <v>12534</v>
      </c>
      <c r="M70" s="14"/>
    </row>
    <row r="71" spans="1:13" ht="31.5">
      <c r="A71" s="14">
        <f t="shared" si="1"/>
        <v>68</v>
      </c>
      <c r="B71" s="14" t="s">
        <v>5924</v>
      </c>
      <c r="C71" s="14" t="s">
        <v>2744</v>
      </c>
      <c r="D71" s="14" t="s">
        <v>1187</v>
      </c>
      <c r="E71" s="14" t="s">
        <v>8163</v>
      </c>
      <c r="F71" s="15">
        <v>1025</v>
      </c>
      <c r="G71" s="15">
        <v>56</v>
      </c>
      <c r="H71" s="14" t="s">
        <v>8076</v>
      </c>
      <c r="I71" s="15">
        <v>11000</v>
      </c>
      <c r="J71" s="14" t="s">
        <v>4935</v>
      </c>
      <c r="K71" s="44" t="s">
        <v>2951</v>
      </c>
      <c r="L71" s="14" t="s">
        <v>5922</v>
      </c>
      <c r="M71" s="14"/>
    </row>
    <row r="72" spans="1:13">
      <c r="A72" s="14">
        <f t="shared" si="1"/>
        <v>69</v>
      </c>
      <c r="B72" s="14" t="s">
        <v>5925</v>
      </c>
      <c r="C72" s="14" t="s">
        <v>2744</v>
      </c>
      <c r="D72" s="14" t="s">
        <v>1187</v>
      </c>
      <c r="E72" s="14" t="s">
        <v>8163</v>
      </c>
      <c r="F72" s="15">
        <v>1025</v>
      </c>
      <c r="G72" s="15">
        <v>80</v>
      </c>
      <c r="H72" s="14" t="s">
        <v>8076</v>
      </c>
      <c r="I72" s="15">
        <v>13000</v>
      </c>
      <c r="J72" s="14" t="s">
        <v>4935</v>
      </c>
      <c r="K72" s="44" t="s">
        <v>2951</v>
      </c>
      <c r="L72" s="14" t="s">
        <v>12534</v>
      </c>
      <c r="M72" s="14"/>
    </row>
    <row r="73" spans="1:13">
      <c r="A73" s="14">
        <f t="shared" si="1"/>
        <v>70</v>
      </c>
      <c r="B73" s="14" t="s">
        <v>8551</v>
      </c>
      <c r="C73" s="14" t="s">
        <v>4642</v>
      </c>
      <c r="D73" s="14" t="s">
        <v>1187</v>
      </c>
      <c r="E73" s="14" t="s">
        <v>8163</v>
      </c>
      <c r="F73" s="15">
        <v>3000</v>
      </c>
      <c r="G73" s="15">
        <v>164</v>
      </c>
      <c r="H73" s="14" t="s">
        <v>6541</v>
      </c>
      <c r="I73" s="15">
        <v>40000</v>
      </c>
      <c r="J73" s="14" t="s">
        <v>70</v>
      </c>
      <c r="K73" s="44" t="s">
        <v>2951</v>
      </c>
      <c r="L73" s="14" t="s">
        <v>1552</v>
      </c>
      <c r="M73" s="14"/>
    </row>
    <row r="74" spans="1:13">
      <c r="A74" s="14">
        <f t="shared" si="1"/>
        <v>71</v>
      </c>
      <c r="B74" s="14" t="s">
        <v>6298</v>
      </c>
      <c r="C74" s="14" t="s">
        <v>2744</v>
      </c>
      <c r="D74" s="14" t="s">
        <v>1187</v>
      </c>
      <c r="E74" s="14" t="s">
        <v>8163</v>
      </c>
      <c r="F74" s="15">
        <v>1025</v>
      </c>
      <c r="G74" s="15">
        <v>172</v>
      </c>
      <c r="H74" s="14" t="s">
        <v>8076</v>
      </c>
      <c r="I74" s="15">
        <v>23000</v>
      </c>
      <c r="J74" s="14" t="s">
        <v>4935</v>
      </c>
      <c r="K74" s="44" t="s">
        <v>2951</v>
      </c>
      <c r="L74" s="14" t="s">
        <v>7067</v>
      </c>
      <c r="M74" s="14"/>
    </row>
    <row r="75" spans="1:13">
      <c r="A75" s="14">
        <f t="shared" si="1"/>
        <v>72</v>
      </c>
      <c r="B75" s="14" t="s">
        <v>1946</v>
      </c>
      <c r="C75" s="14" t="s">
        <v>2744</v>
      </c>
      <c r="D75" s="14" t="s">
        <v>1187</v>
      </c>
      <c r="E75" s="14" t="s">
        <v>8163</v>
      </c>
      <c r="F75" s="15">
        <v>3025</v>
      </c>
      <c r="G75" s="15">
        <v>52</v>
      </c>
      <c r="H75" s="14" t="s">
        <v>8076</v>
      </c>
      <c r="I75" s="15">
        <v>11000</v>
      </c>
      <c r="J75" s="14" t="s">
        <v>4935</v>
      </c>
      <c r="K75" s="44" t="s">
        <v>2951</v>
      </c>
      <c r="L75" s="14" t="s">
        <v>5629</v>
      </c>
      <c r="M75" s="14"/>
    </row>
    <row r="76" spans="1:13">
      <c r="A76" s="14">
        <f t="shared" si="1"/>
        <v>73</v>
      </c>
      <c r="B76" s="14" t="s">
        <v>7630</v>
      </c>
      <c r="C76" s="14" t="s">
        <v>2744</v>
      </c>
      <c r="D76" s="14" t="s">
        <v>1187</v>
      </c>
      <c r="E76" s="14" t="s">
        <v>8163</v>
      </c>
      <c r="F76" s="15">
        <v>2025</v>
      </c>
      <c r="G76" s="15">
        <v>124</v>
      </c>
      <c r="H76" s="14" t="s">
        <v>8076</v>
      </c>
      <c r="I76" s="15">
        <v>18000</v>
      </c>
      <c r="J76" s="14" t="s">
        <v>4935</v>
      </c>
      <c r="K76" s="44" t="s">
        <v>2951</v>
      </c>
      <c r="L76" s="14" t="s">
        <v>5629</v>
      </c>
      <c r="M76" s="14"/>
    </row>
    <row r="77" spans="1:13" ht="31.5">
      <c r="A77" s="14">
        <f t="shared" si="1"/>
        <v>74</v>
      </c>
      <c r="B77" s="14" t="s">
        <v>5926</v>
      </c>
      <c r="C77" s="14" t="s">
        <v>2744</v>
      </c>
      <c r="D77" s="14" t="s">
        <v>1187</v>
      </c>
      <c r="E77" s="14"/>
      <c r="F77" s="15">
        <v>1000</v>
      </c>
      <c r="G77" s="15">
        <v>96</v>
      </c>
      <c r="H77" s="14" t="s">
        <v>8076</v>
      </c>
      <c r="I77" s="15">
        <v>17000</v>
      </c>
      <c r="J77" s="14" t="s">
        <v>4935</v>
      </c>
      <c r="K77" s="44" t="s">
        <v>2951</v>
      </c>
      <c r="L77" s="14" t="s">
        <v>4155</v>
      </c>
      <c r="M77" s="14"/>
    </row>
    <row r="78" spans="1:13" ht="31.5">
      <c r="A78" s="14">
        <f t="shared" si="1"/>
        <v>75</v>
      </c>
      <c r="B78" s="14" t="s">
        <v>2867</v>
      </c>
      <c r="C78" s="14" t="s">
        <v>2744</v>
      </c>
      <c r="D78" s="14" t="s">
        <v>1187</v>
      </c>
      <c r="E78" s="14"/>
      <c r="F78" s="15">
        <v>500</v>
      </c>
      <c r="G78" s="15">
        <v>236</v>
      </c>
      <c r="H78" s="14" t="s">
        <v>8076</v>
      </c>
      <c r="I78" s="15">
        <v>42000</v>
      </c>
      <c r="J78" s="14" t="s">
        <v>4935</v>
      </c>
      <c r="K78" s="44" t="s">
        <v>2951</v>
      </c>
      <c r="L78" s="14" t="s">
        <v>4155</v>
      </c>
      <c r="M78" s="14"/>
    </row>
    <row r="79" spans="1:13" ht="31.5">
      <c r="A79" s="14">
        <f t="shared" si="1"/>
        <v>76</v>
      </c>
      <c r="B79" s="14" t="s">
        <v>2868</v>
      </c>
      <c r="C79" s="14" t="s">
        <v>2744</v>
      </c>
      <c r="D79" s="14" t="s">
        <v>1187</v>
      </c>
      <c r="E79" s="14" t="s">
        <v>8163</v>
      </c>
      <c r="F79" s="15">
        <v>725</v>
      </c>
      <c r="G79" s="15">
        <v>216</v>
      </c>
      <c r="H79" s="14" t="s">
        <v>8076</v>
      </c>
      <c r="I79" s="15">
        <v>28000</v>
      </c>
      <c r="J79" s="14" t="s">
        <v>4935</v>
      </c>
      <c r="K79" s="36" t="s">
        <v>2951</v>
      </c>
      <c r="L79" s="14" t="s">
        <v>12534</v>
      </c>
      <c r="M79" s="14"/>
    </row>
    <row r="80" spans="1:13" ht="31.5">
      <c r="A80" s="14">
        <f t="shared" si="1"/>
        <v>77</v>
      </c>
      <c r="B80" s="14" t="s">
        <v>2869</v>
      </c>
      <c r="C80" s="14" t="s">
        <v>2870</v>
      </c>
      <c r="D80" s="14" t="s">
        <v>1187</v>
      </c>
      <c r="E80" s="14"/>
      <c r="F80" s="15">
        <v>800</v>
      </c>
      <c r="G80" s="15">
        <v>256</v>
      </c>
      <c r="H80" s="14" t="s">
        <v>8076</v>
      </c>
      <c r="I80" s="15">
        <v>48000</v>
      </c>
      <c r="J80" s="14" t="s">
        <v>4935</v>
      </c>
      <c r="K80" s="36" t="s">
        <v>2951</v>
      </c>
      <c r="L80" s="14" t="s">
        <v>4155</v>
      </c>
      <c r="M80" s="14"/>
    </row>
    <row r="81" spans="1:13" ht="31.5">
      <c r="A81" s="14">
        <f t="shared" si="1"/>
        <v>78</v>
      </c>
      <c r="B81" s="14" t="s">
        <v>7036</v>
      </c>
      <c r="C81" s="14" t="s">
        <v>7037</v>
      </c>
      <c r="D81" s="14" t="s">
        <v>1187</v>
      </c>
      <c r="E81" s="14"/>
      <c r="F81" s="15">
        <v>450</v>
      </c>
      <c r="G81" s="15">
        <v>228</v>
      </c>
      <c r="H81" s="37" t="s">
        <v>8076</v>
      </c>
      <c r="I81" s="15">
        <v>50000</v>
      </c>
      <c r="J81" s="14" t="s">
        <v>60</v>
      </c>
      <c r="K81" s="36" t="s">
        <v>2951</v>
      </c>
      <c r="L81" s="14" t="s">
        <v>4155</v>
      </c>
      <c r="M81" s="14"/>
    </row>
    <row r="82" spans="1:13" ht="31.5">
      <c r="A82" s="14">
        <f t="shared" si="1"/>
        <v>79</v>
      </c>
      <c r="B82" s="14" t="s">
        <v>7038</v>
      </c>
      <c r="C82" s="14" t="s">
        <v>7039</v>
      </c>
      <c r="D82" s="14" t="s">
        <v>1187</v>
      </c>
      <c r="E82" s="14"/>
      <c r="F82" s="15">
        <v>500</v>
      </c>
      <c r="G82" s="58">
        <v>160</v>
      </c>
      <c r="H82" s="37" t="s">
        <v>8076</v>
      </c>
      <c r="I82" s="15">
        <v>36000</v>
      </c>
      <c r="J82" s="14" t="s">
        <v>4935</v>
      </c>
      <c r="K82" s="36" t="s">
        <v>2951</v>
      </c>
      <c r="L82" s="14" t="s">
        <v>4155</v>
      </c>
      <c r="M82" s="14"/>
    </row>
    <row r="83" spans="1:13" ht="31.5">
      <c r="A83" s="14">
        <f t="shared" si="1"/>
        <v>80</v>
      </c>
      <c r="B83" s="14" t="s">
        <v>8116</v>
      </c>
      <c r="C83" s="14" t="s">
        <v>8117</v>
      </c>
      <c r="D83" s="14" t="s">
        <v>1162</v>
      </c>
      <c r="E83" s="14"/>
      <c r="F83" s="15">
        <v>220</v>
      </c>
      <c r="G83" s="58">
        <v>352</v>
      </c>
      <c r="H83" s="37" t="s">
        <v>8087</v>
      </c>
      <c r="I83" s="15">
        <v>0</v>
      </c>
      <c r="J83" s="14" t="s">
        <v>1188</v>
      </c>
      <c r="K83" s="36" t="s">
        <v>8118</v>
      </c>
      <c r="L83" s="14" t="s">
        <v>8119</v>
      </c>
      <c r="M83" s="14"/>
    </row>
    <row r="84" spans="1:13" ht="31.5">
      <c r="A84" s="14">
        <f t="shared" si="1"/>
        <v>81</v>
      </c>
      <c r="B84" s="14" t="s">
        <v>8124</v>
      </c>
      <c r="C84" s="14" t="s">
        <v>8125</v>
      </c>
      <c r="D84" s="14" t="s">
        <v>1187</v>
      </c>
      <c r="E84" s="14"/>
      <c r="F84" s="15">
        <v>700</v>
      </c>
      <c r="G84" s="58">
        <v>484</v>
      </c>
      <c r="H84" s="37" t="s">
        <v>8087</v>
      </c>
      <c r="I84" s="15">
        <v>119000</v>
      </c>
      <c r="J84" s="14" t="s">
        <v>70</v>
      </c>
      <c r="K84" s="36" t="s">
        <v>8118</v>
      </c>
      <c r="L84" s="14" t="s">
        <v>10095</v>
      </c>
      <c r="M84" s="14"/>
    </row>
    <row r="85" spans="1:13">
      <c r="A85" s="14">
        <f t="shared" si="1"/>
        <v>82</v>
      </c>
      <c r="B85" s="14" t="s">
        <v>6345</v>
      </c>
      <c r="C85" s="14" t="s">
        <v>7606</v>
      </c>
      <c r="D85" s="14" t="s">
        <v>1187</v>
      </c>
      <c r="E85" s="14" t="s">
        <v>8163</v>
      </c>
      <c r="F85" s="15">
        <v>1000</v>
      </c>
      <c r="G85" s="58">
        <v>168</v>
      </c>
      <c r="H85" s="37" t="s">
        <v>8076</v>
      </c>
      <c r="I85" s="15">
        <v>30000</v>
      </c>
      <c r="J85" s="14" t="s">
        <v>1193</v>
      </c>
      <c r="K85" s="36" t="s">
        <v>8118</v>
      </c>
      <c r="L85" s="14" t="s">
        <v>11729</v>
      </c>
      <c r="M85" s="14"/>
    </row>
    <row r="86" spans="1:13" ht="78.75">
      <c r="A86" s="14">
        <f t="shared" si="1"/>
        <v>83</v>
      </c>
      <c r="B86" s="14" t="s">
        <v>4844</v>
      </c>
      <c r="C86" s="14" t="s">
        <v>4845</v>
      </c>
      <c r="D86" s="14" t="s">
        <v>4473</v>
      </c>
      <c r="E86" s="14"/>
      <c r="F86" s="15">
        <v>1500</v>
      </c>
      <c r="G86" s="15">
        <v>200</v>
      </c>
      <c r="H86" s="14" t="s">
        <v>8087</v>
      </c>
      <c r="I86" s="15">
        <v>0</v>
      </c>
      <c r="J86" s="14" t="s">
        <v>7909</v>
      </c>
      <c r="K86" s="36" t="s">
        <v>8118</v>
      </c>
      <c r="L86" s="14" t="s">
        <v>1552</v>
      </c>
      <c r="M86" s="14"/>
    </row>
    <row r="87" spans="1:13" ht="47.25">
      <c r="A87" s="14">
        <f t="shared" si="1"/>
        <v>84</v>
      </c>
      <c r="B87" s="14" t="s">
        <v>4846</v>
      </c>
      <c r="C87" s="14" t="s">
        <v>4847</v>
      </c>
      <c r="D87" s="14" t="s">
        <v>1162</v>
      </c>
      <c r="E87" s="14"/>
      <c r="F87" s="15">
        <v>400</v>
      </c>
      <c r="G87" s="15">
        <v>278</v>
      </c>
      <c r="H87" s="14" t="s">
        <v>8087</v>
      </c>
      <c r="I87" s="15">
        <v>0</v>
      </c>
      <c r="J87" s="14" t="s">
        <v>70</v>
      </c>
      <c r="K87" s="36" t="s">
        <v>8118</v>
      </c>
      <c r="L87" s="14" t="s">
        <v>5629</v>
      </c>
      <c r="M87" s="14"/>
    </row>
    <row r="88" spans="1:13" ht="31.5">
      <c r="A88" s="14">
        <f t="shared" si="1"/>
        <v>85</v>
      </c>
      <c r="B88" s="14" t="s">
        <v>4860</v>
      </c>
      <c r="C88" s="14" t="s">
        <v>4861</v>
      </c>
      <c r="D88" s="14" t="s">
        <v>1162</v>
      </c>
      <c r="E88" s="14"/>
      <c r="F88" s="15">
        <v>1500</v>
      </c>
      <c r="G88" s="15">
        <v>808</v>
      </c>
      <c r="H88" s="14" t="s">
        <v>2161</v>
      </c>
      <c r="I88" s="15">
        <v>0</v>
      </c>
      <c r="J88" s="14" t="s">
        <v>1193</v>
      </c>
      <c r="K88" s="36" t="s">
        <v>8118</v>
      </c>
      <c r="L88" s="14" t="s">
        <v>11729</v>
      </c>
      <c r="M88" s="14"/>
    </row>
    <row r="89" spans="1:13">
      <c r="A89" s="14">
        <f t="shared" si="1"/>
        <v>86</v>
      </c>
      <c r="B89" s="14" t="s">
        <v>4672</v>
      </c>
      <c r="C89" s="14"/>
      <c r="D89" s="14" t="s">
        <v>4473</v>
      </c>
      <c r="E89" s="14"/>
      <c r="F89" s="15">
        <v>1000</v>
      </c>
      <c r="G89" s="15">
        <v>532</v>
      </c>
      <c r="H89" s="14" t="s">
        <v>2161</v>
      </c>
      <c r="I89" s="15">
        <v>0</v>
      </c>
      <c r="J89" s="14" t="s">
        <v>1188</v>
      </c>
      <c r="K89" s="36" t="s">
        <v>8118</v>
      </c>
      <c r="L89" s="14" t="s">
        <v>1552</v>
      </c>
      <c r="M89" s="14"/>
    </row>
    <row r="90" spans="1:13">
      <c r="A90" s="14">
        <f t="shared" si="1"/>
        <v>87</v>
      </c>
      <c r="B90" s="14" t="s">
        <v>4673</v>
      </c>
      <c r="C90" s="14" t="s">
        <v>4214</v>
      </c>
      <c r="D90" s="14" t="s">
        <v>4473</v>
      </c>
      <c r="E90" s="14"/>
      <c r="F90" s="15">
        <v>1000</v>
      </c>
      <c r="G90" s="15">
        <v>630</v>
      </c>
      <c r="H90" s="14" t="s">
        <v>2161</v>
      </c>
      <c r="I90" s="15">
        <v>0</v>
      </c>
      <c r="J90" s="14" t="s">
        <v>1188</v>
      </c>
      <c r="K90" s="36" t="s">
        <v>8118</v>
      </c>
      <c r="L90" s="14" t="s">
        <v>1552</v>
      </c>
      <c r="M90" s="14"/>
    </row>
    <row r="91" spans="1:13" ht="31.5">
      <c r="A91" s="14">
        <f t="shared" si="1"/>
        <v>88</v>
      </c>
      <c r="B91" s="14" t="s">
        <v>5353</v>
      </c>
      <c r="C91" s="14" t="s">
        <v>5354</v>
      </c>
      <c r="D91" s="14" t="s">
        <v>1162</v>
      </c>
      <c r="E91" s="14"/>
      <c r="F91" s="15">
        <v>550</v>
      </c>
      <c r="G91" s="15">
        <v>176</v>
      </c>
      <c r="H91" s="14" t="s">
        <v>8076</v>
      </c>
      <c r="I91" s="15">
        <v>0</v>
      </c>
      <c r="J91" s="14" t="s">
        <v>1193</v>
      </c>
      <c r="K91" s="36" t="s">
        <v>8118</v>
      </c>
      <c r="L91" s="14" t="s">
        <v>11729</v>
      </c>
      <c r="M91" s="14"/>
    </row>
    <row r="92" spans="1:13" ht="47.25">
      <c r="A92" s="14">
        <f t="shared" si="1"/>
        <v>89</v>
      </c>
      <c r="B92" s="14" t="s">
        <v>4257</v>
      </c>
      <c r="C92" s="14" t="s">
        <v>4258</v>
      </c>
      <c r="D92" s="14" t="s">
        <v>1162</v>
      </c>
      <c r="E92" s="14"/>
      <c r="F92" s="15">
        <v>700</v>
      </c>
      <c r="G92" s="15">
        <v>226</v>
      </c>
      <c r="H92" s="14" t="s">
        <v>8087</v>
      </c>
      <c r="I92" s="15">
        <v>0</v>
      </c>
      <c r="J92" s="14" t="s">
        <v>7909</v>
      </c>
      <c r="K92" s="36" t="s">
        <v>8118</v>
      </c>
      <c r="L92" s="14" t="s">
        <v>2958</v>
      </c>
      <c r="M92" s="14"/>
    </row>
    <row r="93" spans="1:13" ht="31.5">
      <c r="A93" s="14">
        <f t="shared" si="1"/>
        <v>90</v>
      </c>
      <c r="B93" s="14" t="s">
        <v>2871</v>
      </c>
      <c r="C93" s="14" t="s">
        <v>2744</v>
      </c>
      <c r="D93" s="14" t="s">
        <v>1187</v>
      </c>
      <c r="E93" s="14"/>
      <c r="F93" s="15">
        <v>500</v>
      </c>
      <c r="G93" s="15">
        <v>100</v>
      </c>
      <c r="H93" s="37" t="s">
        <v>8076</v>
      </c>
      <c r="I93" s="15">
        <v>22000</v>
      </c>
      <c r="J93" s="14" t="s">
        <v>4935</v>
      </c>
      <c r="K93" s="36" t="s">
        <v>2872</v>
      </c>
      <c r="L93" s="14" t="s">
        <v>4155</v>
      </c>
      <c r="M93" s="14"/>
    </row>
    <row r="94" spans="1:13" ht="47.25">
      <c r="A94" s="14">
        <f t="shared" si="1"/>
        <v>91</v>
      </c>
      <c r="B94" s="14" t="s">
        <v>7040</v>
      </c>
      <c r="C94" s="14" t="s">
        <v>7041</v>
      </c>
      <c r="D94" s="14" t="s">
        <v>1187</v>
      </c>
      <c r="E94" s="14"/>
      <c r="F94" s="15">
        <v>700</v>
      </c>
      <c r="G94" s="58">
        <v>188</v>
      </c>
      <c r="H94" s="37" t="s">
        <v>8087</v>
      </c>
      <c r="I94" s="15">
        <v>59000</v>
      </c>
      <c r="J94" s="14" t="s">
        <v>7909</v>
      </c>
      <c r="K94" s="36" t="s">
        <v>2872</v>
      </c>
      <c r="L94" s="14" t="s">
        <v>10095</v>
      </c>
      <c r="M94" s="14"/>
    </row>
    <row r="95" spans="1:13" ht="31.5">
      <c r="A95" s="14">
        <f t="shared" si="1"/>
        <v>92</v>
      </c>
      <c r="B95" s="14" t="s">
        <v>7042</v>
      </c>
      <c r="C95" s="14" t="s">
        <v>7043</v>
      </c>
      <c r="D95" s="14" t="s">
        <v>1187</v>
      </c>
      <c r="E95" s="14"/>
      <c r="F95" s="15">
        <v>450</v>
      </c>
      <c r="G95" s="58">
        <v>172</v>
      </c>
      <c r="H95" s="37" t="s">
        <v>8087</v>
      </c>
      <c r="I95" s="15">
        <v>49000</v>
      </c>
      <c r="J95" s="14" t="s">
        <v>7909</v>
      </c>
      <c r="K95" s="36" t="s">
        <v>2872</v>
      </c>
      <c r="L95" s="14" t="s">
        <v>4155</v>
      </c>
      <c r="M95" s="14"/>
    </row>
    <row r="96" spans="1:13" ht="47.25">
      <c r="A96" s="14">
        <f t="shared" si="1"/>
        <v>93</v>
      </c>
      <c r="B96" s="14" t="s">
        <v>7044</v>
      </c>
      <c r="C96" s="14" t="s">
        <v>7045</v>
      </c>
      <c r="D96" s="14" t="s">
        <v>1187</v>
      </c>
      <c r="E96" s="14"/>
      <c r="F96" s="15">
        <v>700</v>
      </c>
      <c r="G96" s="58">
        <v>224</v>
      </c>
      <c r="H96" s="37" t="s">
        <v>8087</v>
      </c>
      <c r="I96" s="15">
        <v>56000</v>
      </c>
      <c r="J96" s="14" t="s">
        <v>4935</v>
      </c>
      <c r="K96" s="36" t="s">
        <v>7046</v>
      </c>
      <c r="L96" s="14" t="s">
        <v>4155</v>
      </c>
      <c r="M96" s="14"/>
    </row>
    <row r="97" spans="1:13" ht="47.25">
      <c r="A97" s="14">
        <f t="shared" si="1"/>
        <v>94</v>
      </c>
      <c r="B97" s="14" t="s">
        <v>7047</v>
      </c>
      <c r="C97" s="14" t="s">
        <v>7048</v>
      </c>
      <c r="D97" s="14" t="s">
        <v>1187</v>
      </c>
      <c r="E97" s="14"/>
      <c r="F97" s="15">
        <v>500</v>
      </c>
      <c r="G97" s="58">
        <v>320</v>
      </c>
      <c r="H97" s="37" t="s">
        <v>8087</v>
      </c>
      <c r="I97" s="15">
        <v>89000</v>
      </c>
      <c r="J97" s="14" t="s">
        <v>7909</v>
      </c>
      <c r="K97" s="36" t="s">
        <v>7046</v>
      </c>
      <c r="L97" s="14" t="s">
        <v>4155</v>
      </c>
      <c r="M97" s="14"/>
    </row>
    <row r="98" spans="1:13" ht="47.25">
      <c r="A98" s="14">
        <f t="shared" si="1"/>
        <v>95</v>
      </c>
      <c r="B98" s="14" t="s">
        <v>8114</v>
      </c>
      <c r="C98" s="14" t="s">
        <v>8115</v>
      </c>
      <c r="D98" s="14" t="s">
        <v>1187</v>
      </c>
      <c r="E98" s="14"/>
      <c r="F98" s="15">
        <v>1500</v>
      </c>
      <c r="G98" s="58">
        <v>260</v>
      </c>
      <c r="H98" s="37" t="s">
        <v>8087</v>
      </c>
      <c r="I98" s="15">
        <v>52000</v>
      </c>
      <c r="J98" s="14" t="s">
        <v>4935</v>
      </c>
      <c r="K98" s="36" t="s">
        <v>7046</v>
      </c>
      <c r="L98" s="14" t="s">
        <v>10095</v>
      </c>
      <c r="M98" s="14"/>
    </row>
    <row r="99" spans="1:13" ht="63">
      <c r="A99" s="14">
        <f t="shared" si="1"/>
        <v>96</v>
      </c>
      <c r="B99" s="14" t="s">
        <v>8120</v>
      </c>
      <c r="C99" s="14" t="s">
        <v>8121</v>
      </c>
      <c r="D99" s="14" t="s">
        <v>4473</v>
      </c>
      <c r="E99" s="14"/>
      <c r="F99" s="15">
        <v>1000</v>
      </c>
      <c r="G99" s="58">
        <v>392</v>
      </c>
      <c r="H99" s="37" t="s">
        <v>8087</v>
      </c>
      <c r="I99" s="15">
        <v>0</v>
      </c>
      <c r="J99" s="14" t="s">
        <v>7909</v>
      </c>
      <c r="K99" s="36" t="s">
        <v>7046</v>
      </c>
      <c r="L99" s="14" t="s">
        <v>2958</v>
      </c>
      <c r="M99" s="14"/>
    </row>
    <row r="100" spans="1:13" ht="31.5">
      <c r="A100" s="14">
        <f t="shared" si="1"/>
        <v>97</v>
      </c>
      <c r="B100" s="14" t="s">
        <v>8122</v>
      </c>
      <c r="C100" s="14" t="s">
        <v>8123</v>
      </c>
      <c r="D100" s="14" t="s">
        <v>1187</v>
      </c>
      <c r="E100" s="14"/>
      <c r="F100" s="15">
        <v>650</v>
      </c>
      <c r="G100" s="58">
        <v>408</v>
      </c>
      <c r="H100" s="37" t="s">
        <v>8087</v>
      </c>
      <c r="I100" s="15">
        <v>95000</v>
      </c>
      <c r="J100" s="14" t="s">
        <v>7909</v>
      </c>
      <c r="K100" s="36" t="s">
        <v>7046</v>
      </c>
      <c r="L100" s="14" t="s">
        <v>4155</v>
      </c>
      <c r="M100" s="14"/>
    </row>
    <row r="101" spans="1:13" ht="31.5">
      <c r="A101" s="14">
        <f t="shared" si="1"/>
        <v>98</v>
      </c>
      <c r="B101" s="41" t="s">
        <v>8126</v>
      </c>
      <c r="C101" s="14" t="s">
        <v>8127</v>
      </c>
      <c r="D101" s="14" t="s">
        <v>4473</v>
      </c>
      <c r="E101" s="14"/>
      <c r="F101" s="15">
        <v>1300</v>
      </c>
      <c r="G101" s="15">
        <v>496</v>
      </c>
      <c r="H101" s="37" t="s">
        <v>2161</v>
      </c>
      <c r="I101" s="15">
        <v>0</v>
      </c>
      <c r="J101" s="14" t="s">
        <v>1193</v>
      </c>
      <c r="K101" s="36" t="s">
        <v>7046</v>
      </c>
      <c r="L101" s="14" t="s">
        <v>2958</v>
      </c>
      <c r="M101" s="14"/>
    </row>
    <row r="102" spans="1:13" ht="31.5">
      <c r="A102" s="14">
        <f t="shared" si="1"/>
        <v>99</v>
      </c>
      <c r="B102" s="14" t="s">
        <v>8128</v>
      </c>
      <c r="C102" s="14" t="s">
        <v>8129</v>
      </c>
      <c r="D102" s="14" t="s">
        <v>1162</v>
      </c>
      <c r="E102" s="14"/>
      <c r="F102" s="15">
        <v>550</v>
      </c>
      <c r="G102" s="58">
        <v>356</v>
      </c>
      <c r="H102" s="37" t="s">
        <v>8087</v>
      </c>
      <c r="I102" s="15">
        <v>0</v>
      </c>
      <c r="J102" s="14" t="s">
        <v>1188</v>
      </c>
      <c r="K102" s="36" t="s">
        <v>7046</v>
      </c>
      <c r="L102" s="14" t="s">
        <v>7889</v>
      </c>
      <c r="M102" s="14"/>
    </row>
    <row r="103" spans="1:13" ht="31.5">
      <c r="A103" s="14">
        <f t="shared" si="1"/>
        <v>100</v>
      </c>
      <c r="B103" s="14" t="s">
        <v>5921</v>
      </c>
      <c r="C103" s="14" t="s">
        <v>8148</v>
      </c>
      <c r="D103" s="14" t="s">
        <v>1187</v>
      </c>
      <c r="E103" s="14" t="s">
        <v>8163</v>
      </c>
      <c r="F103" s="15">
        <v>5000</v>
      </c>
      <c r="G103" s="58">
        <v>220</v>
      </c>
      <c r="H103" s="37" t="s">
        <v>8076</v>
      </c>
      <c r="I103" s="15">
        <v>27000</v>
      </c>
      <c r="J103" s="14" t="s">
        <v>1188</v>
      </c>
      <c r="K103" s="36" t="s">
        <v>7046</v>
      </c>
      <c r="L103" s="14" t="s">
        <v>5629</v>
      </c>
      <c r="M103" s="14"/>
    </row>
    <row r="104" spans="1:13" ht="78.75">
      <c r="A104" s="14">
        <f t="shared" si="1"/>
        <v>101</v>
      </c>
      <c r="B104" s="14" t="s">
        <v>8130</v>
      </c>
      <c r="C104" s="14" t="s">
        <v>8148</v>
      </c>
      <c r="D104" s="14" t="s">
        <v>1187</v>
      </c>
      <c r="E104" s="14" t="s">
        <v>8163</v>
      </c>
      <c r="F104" s="15">
        <v>20031</v>
      </c>
      <c r="G104" s="58">
        <v>68</v>
      </c>
      <c r="H104" s="37" t="s">
        <v>3449</v>
      </c>
      <c r="I104" s="15">
        <v>8000</v>
      </c>
      <c r="J104" s="14" t="s">
        <v>1188</v>
      </c>
      <c r="K104" s="36" t="s">
        <v>7046</v>
      </c>
      <c r="L104" s="14" t="s">
        <v>4155</v>
      </c>
      <c r="M104" s="14"/>
    </row>
    <row r="105" spans="1:13">
      <c r="A105" s="14">
        <f t="shared" si="1"/>
        <v>102</v>
      </c>
      <c r="B105" s="14" t="s">
        <v>11048</v>
      </c>
      <c r="C105" s="14" t="s">
        <v>2744</v>
      </c>
      <c r="D105" s="14" t="s">
        <v>1187</v>
      </c>
      <c r="E105" s="14" t="s">
        <v>8163</v>
      </c>
      <c r="F105" s="15">
        <v>2025</v>
      </c>
      <c r="G105" s="58">
        <v>112</v>
      </c>
      <c r="H105" s="37" t="s">
        <v>8076</v>
      </c>
      <c r="I105" s="15">
        <v>18000</v>
      </c>
      <c r="J105" s="14" t="s">
        <v>4935</v>
      </c>
      <c r="K105" s="36" t="s">
        <v>7046</v>
      </c>
      <c r="L105" s="14" t="s">
        <v>12534</v>
      </c>
      <c r="M105" s="14"/>
    </row>
    <row r="106" spans="1:13">
      <c r="A106" s="14">
        <f t="shared" si="1"/>
        <v>103</v>
      </c>
      <c r="B106" s="14" t="s">
        <v>8131</v>
      </c>
      <c r="C106" s="14" t="s">
        <v>2744</v>
      </c>
      <c r="D106" s="14" t="s">
        <v>1187</v>
      </c>
      <c r="E106" s="14" t="s">
        <v>8163</v>
      </c>
      <c r="F106" s="15">
        <v>1025</v>
      </c>
      <c r="G106" s="15">
        <v>320</v>
      </c>
      <c r="H106" s="14" t="s">
        <v>8076</v>
      </c>
      <c r="I106" s="15">
        <v>37000</v>
      </c>
      <c r="J106" s="14" t="s">
        <v>4935</v>
      </c>
      <c r="K106" s="36" t="s">
        <v>7046</v>
      </c>
      <c r="L106" s="14" t="s">
        <v>12534</v>
      </c>
      <c r="M106" s="14"/>
    </row>
    <row r="107" spans="1:13" ht="31.5">
      <c r="A107" s="14">
        <f t="shared" si="1"/>
        <v>104</v>
      </c>
      <c r="B107" s="14" t="s">
        <v>8132</v>
      </c>
      <c r="C107" s="14" t="s">
        <v>2744</v>
      </c>
      <c r="D107" s="14" t="s">
        <v>1187</v>
      </c>
      <c r="E107" s="14" t="s">
        <v>8163</v>
      </c>
      <c r="F107" s="15">
        <v>1025</v>
      </c>
      <c r="G107" s="15">
        <v>136</v>
      </c>
      <c r="H107" s="14" t="s">
        <v>8076</v>
      </c>
      <c r="I107" s="15">
        <v>19000</v>
      </c>
      <c r="J107" s="14" t="s">
        <v>4935</v>
      </c>
      <c r="K107" s="36" t="s">
        <v>7046</v>
      </c>
      <c r="L107" s="14" t="s">
        <v>6094</v>
      </c>
      <c r="M107" s="14"/>
    </row>
    <row r="108" spans="1:13" ht="26.25" customHeight="1">
      <c r="A108" s="14">
        <f t="shared" si="1"/>
        <v>105</v>
      </c>
      <c r="B108" s="14" t="s">
        <v>1945</v>
      </c>
      <c r="C108" s="14" t="s">
        <v>2744</v>
      </c>
      <c r="D108" s="14" t="s">
        <v>1187</v>
      </c>
      <c r="E108" s="14" t="s">
        <v>8163</v>
      </c>
      <c r="F108" s="15">
        <v>1025</v>
      </c>
      <c r="G108" s="15">
        <v>48</v>
      </c>
      <c r="H108" s="14" t="s">
        <v>8076</v>
      </c>
      <c r="I108" s="15">
        <v>10000</v>
      </c>
      <c r="J108" s="14" t="s">
        <v>4935</v>
      </c>
      <c r="K108" s="36" t="s">
        <v>7046</v>
      </c>
      <c r="L108" s="14" t="s">
        <v>5922</v>
      </c>
      <c r="M108" s="14"/>
    </row>
    <row r="109" spans="1:13" ht="31.5">
      <c r="A109" s="14">
        <f t="shared" si="1"/>
        <v>106</v>
      </c>
      <c r="B109" s="14" t="s">
        <v>11049</v>
      </c>
      <c r="C109" s="14" t="s">
        <v>2744</v>
      </c>
      <c r="D109" s="14" t="s">
        <v>1187</v>
      </c>
      <c r="E109" s="14" t="s">
        <v>8163</v>
      </c>
      <c r="F109" s="15">
        <v>2025</v>
      </c>
      <c r="G109" s="15">
        <v>88</v>
      </c>
      <c r="H109" s="14" t="s">
        <v>8076</v>
      </c>
      <c r="I109" s="15">
        <v>16000</v>
      </c>
      <c r="J109" s="14" t="s">
        <v>4935</v>
      </c>
      <c r="K109" s="36" t="s">
        <v>7046</v>
      </c>
      <c r="L109" s="14" t="s">
        <v>6094</v>
      </c>
      <c r="M109" s="14"/>
    </row>
    <row r="110" spans="1:13" ht="31.5">
      <c r="A110" s="14">
        <f t="shared" si="1"/>
        <v>107</v>
      </c>
      <c r="B110" s="14" t="s">
        <v>8133</v>
      </c>
      <c r="C110" s="14" t="s">
        <v>2744</v>
      </c>
      <c r="D110" s="14" t="s">
        <v>1187</v>
      </c>
      <c r="E110" s="14" t="s">
        <v>8163</v>
      </c>
      <c r="F110" s="15">
        <v>1025</v>
      </c>
      <c r="G110" s="15">
        <v>256</v>
      </c>
      <c r="H110" s="14" t="s">
        <v>8076</v>
      </c>
      <c r="I110" s="15">
        <v>40000</v>
      </c>
      <c r="J110" s="14" t="s">
        <v>4935</v>
      </c>
      <c r="K110" s="36" t="s">
        <v>7046</v>
      </c>
      <c r="L110" s="14" t="s">
        <v>12534</v>
      </c>
      <c r="M110" s="14"/>
    </row>
    <row r="111" spans="1:13" ht="31.5">
      <c r="A111" s="14">
        <f t="shared" si="1"/>
        <v>108</v>
      </c>
      <c r="B111" s="14" t="s">
        <v>9389</v>
      </c>
      <c r="C111" s="14" t="s">
        <v>2744</v>
      </c>
      <c r="D111" s="14" t="s">
        <v>1187</v>
      </c>
      <c r="E111" s="14" t="s">
        <v>8163</v>
      </c>
      <c r="F111" s="15">
        <v>1025</v>
      </c>
      <c r="G111" s="15">
        <v>128</v>
      </c>
      <c r="H111" s="14" t="s">
        <v>8076</v>
      </c>
      <c r="I111" s="15">
        <v>18000</v>
      </c>
      <c r="J111" s="14" t="s">
        <v>4935</v>
      </c>
      <c r="K111" s="36" t="s">
        <v>7046</v>
      </c>
      <c r="L111" s="14" t="s">
        <v>6094</v>
      </c>
      <c r="M111" s="14"/>
    </row>
    <row r="112" spans="1:13" ht="31.5">
      <c r="A112" s="14">
        <f t="shared" si="1"/>
        <v>109</v>
      </c>
      <c r="B112" s="14" t="s">
        <v>8134</v>
      </c>
      <c r="C112" s="14" t="s">
        <v>2744</v>
      </c>
      <c r="D112" s="14" t="s">
        <v>1187</v>
      </c>
      <c r="E112" s="14" t="s">
        <v>8163</v>
      </c>
      <c r="F112" s="15">
        <v>1025</v>
      </c>
      <c r="G112" s="15">
        <v>84</v>
      </c>
      <c r="H112" s="14" t="s">
        <v>8076</v>
      </c>
      <c r="I112" s="15">
        <v>15000</v>
      </c>
      <c r="J112" s="14" t="s">
        <v>4935</v>
      </c>
      <c r="K112" s="36" t="s">
        <v>7046</v>
      </c>
      <c r="L112" s="14" t="s">
        <v>6094</v>
      </c>
      <c r="M112" s="14"/>
    </row>
    <row r="113" spans="1:111">
      <c r="A113" s="14">
        <f t="shared" si="1"/>
        <v>110</v>
      </c>
      <c r="B113" s="14" t="s">
        <v>8344</v>
      </c>
      <c r="C113" s="14" t="s">
        <v>2744</v>
      </c>
      <c r="D113" s="14" t="s">
        <v>1187</v>
      </c>
      <c r="E113" s="14" t="s">
        <v>8163</v>
      </c>
      <c r="F113" s="15">
        <v>2025</v>
      </c>
      <c r="G113" s="15">
        <v>100</v>
      </c>
      <c r="H113" s="14" t="s">
        <v>8076</v>
      </c>
      <c r="I113" s="15">
        <v>17000</v>
      </c>
      <c r="J113" s="14" t="s">
        <v>4935</v>
      </c>
      <c r="K113" s="36" t="s">
        <v>7046</v>
      </c>
      <c r="L113" s="14" t="s">
        <v>12534</v>
      </c>
      <c r="M113" s="14"/>
    </row>
    <row r="114" spans="1:111">
      <c r="A114" s="14">
        <f t="shared" si="1"/>
        <v>111</v>
      </c>
      <c r="B114" s="14" t="s">
        <v>5005</v>
      </c>
      <c r="C114" s="14" t="s">
        <v>2744</v>
      </c>
      <c r="D114" s="14" t="s">
        <v>1187</v>
      </c>
      <c r="E114" s="14" t="s">
        <v>8163</v>
      </c>
      <c r="F114" s="15">
        <v>1525</v>
      </c>
      <c r="G114" s="15">
        <v>228</v>
      </c>
      <c r="H114" s="14" t="s">
        <v>8076</v>
      </c>
      <c r="I114" s="15">
        <v>36000</v>
      </c>
      <c r="J114" s="14" t="s">
        <v>4935</v>
      </c>
      <c r="K114" s="36" t="s">
        <v>7046</v>
      </c>
      <c r="L114" s="14" t="s">
        <v>5922</v>
      </c>
      <c r="M114" s="14"/>
    </row>
    <row r="115" spans="1:111">
      <c r="A115" s="14">
        <f t="shared" si="1"/>
        <v>112</v>
      </c>
      <c r="B115" s="14" t="s">
        <v>9388</v>
      </c>
      <c r="C115" s="14" t="s">
        <v>2744</v>
      </c>
      <c r="D115" s="14" t="s">
        <v>1187</v>
      </c>
      <c r="E115" s="14" t="s">
        <v>8163</v>
      </c>
      <c r="F115" s="15">
        <v>5025</v>
      </c>
      <c r="G115" s="15">
        <v>100</v>
      </c>
      <c r="H115" s="14" t="s">
        <v>8076</v>
      </c>
      <c r="I115" s="15">
        <v>15000</v>
      </c>
      <c r="J115" s="14" t="s">
        <v>4935</v>
      </c>
      <c r="K115" s="36" t="s">
        <v>7046</v>
      </c>
      <c r="L115" s="14" t="s">
        <v>12534</v>
      </c>
      <c r="M115" s="14"/>
    </row>
    <row r="116" spans="1:111">
      <c r="A116" s="14">
        <f t="shared" si="1"/>
        <v>113</v>
      </c>
      <c r="B116" s="14" t="s">
        <v>5132</v>
      </c>
      <c r="C116" s="14" t="s">
        <v>2744</v>
      </c>
      <c r="D116" s="14" t="s">
        <v>1187</v>
      </c>
      <c r="E116" s="14" t="s">
        <v>8163</v>
      </c>
      <c r="F116" s="15">
        <v>1025</v>
      </c>
      <c r="G116" s="15">
        <v>56</v>
      </c>
      <c r="H116" s="14" t="s">
        <v>8076</v>
      </c>
      <c r="I116" s="15">
        <v>12000</v>
      </c>
      <c r="J116" s="14" t="s">
        <v>4935</v>
      </c>
      <c r="K116" s="36" t="s">
        <v>7046</v>
      </c>
      <c r="L116" s="14" t="s">
        <v>12534</v>
      </c>
      <c r="M116" s="14"/>
    </row>
    <row r="117" spans="1:111" ht="31.5">
      <c r="A117" s="14">
        <f t="shared" si="1"/>
        <v>114</v>
      </c>
      <c r="B117" s="14" t="s">
        <v>8135</v>
      </c>
      <c r="C117" s="14" t="s">
        <v>8136</v>
      </c>
      <c r="D117" s="14" t="s">
        <v>1421</v>
      </c>
      <c r="E117" s="14"/>
      <c r="F117" s="15">
        <v>500</v>
      </c>
      <c r="G117" s="15">
        <v>424</v>
      </c>
      <c r="H117" s="14" t="s">
        <v>8087</v>
      </c>
      <c r="I117" s="15">
        <v>70000</v>
      </c>
      <c r="J117" s="14" t="s">
        <v>12918</v>
      </c>
      <c r="K117" s="36" t="s">
        <v>7046</v>
      </c>
      <c r="L117" s="14" t="s">
        <v>8137</v>
      </c>
      <c r="M117" s="14"/>
    </row>
    <row r="118" spans="1:111" ht="31.5">
      <c r="A118" s="14">
        <f t="shared" si="1"/>
        <v>115</v>
      </c>
      <c r="B118" s="14" t="s">
        <v>8138</v>
      </c>
      <c r="C118" s="14" t="s">
        <v>10367</v>
      </c>
      <c r="D118" s="14" t="s">
        <v>1162</v>
      </c>
      <c r="E118" s="14"/>
      <c r="F118" s="15">
        <v>500</v>
      </c>
      <c r="G118" s="15">
        <v>352</v>
      </c>
      <c r="H118" s="14" t="s">
        <v>8087</v>
      </c>
      <c r="I118" s="15">
        <v>87000</v>
      </c>
      <c r="J118" s="14" t="s">
        <v>1193</v>
      </c>
      <c r="K118" s="36" t="s">
        <v>7046</v>
      </c>
      <c r="L118" s="14" t="s">
        <v>11729</v>
      </c>
      <c r="M118" s="14"/>
    </row>
    <row r="119" spans="1:111" ht="47.25">
      <c r="A119" s="14">
        <f t="shared" si="1"/>
        <v>116</v>
      </c>
      <c r="B119" s="14" t="s">
        <v>7060</v>
      </c>
      <c r="C119" s="14" t="s">
        <v>7061</v>
      </c>
      <c r="D119" s="14" t="s">
        <v>1162</v>
      </c>
      <c r="E119" s="14"/>
      <c r="F119" s="15">
        <v>102</v>
      </c>
      <c r="G119" s="15">
        <v>88</v>
      </c>
      <c r="H119" s="14" t="s">
        <v>8087</v>
      </c>
      <c r="I119" s="15">
        <v>0</v>
      </c>
      <c r="J119" s="14" t="s">
        <v>70</v>
      </c>
      <c r="K119" s="36" t="s">
        <v>7046</v>
      </c>
      <c r="L119" s="14" t="s">
        <v>10095</v>
      </c>
      <c r="M119" s="14"/>
    </row>
    <row r="120" spans="1:111" ht="63">
      <c r="A120" s="14">
        <f t="shared" si="1"/>
        <v>117</v>
      </c>
      <c r="B120" s="14" t="s">
        <v>7062</v>
      </c>
      <c r="C120" s="14" t="s">
        <v>7061</v>
      </c>
      <c r="D120" s="14" t="s">
        <v>1162</v>
      </c>
      <c r="E120" s="14"/>
      <c r="F120" s="15">
        <v>102</v>
      </c>
      <c r="G120" s="15">
        <v>92</v>
      </c>
      <c r="H120" s="14" t="s">
        <v>8087</v>
      </c>
      <c r="I120" s="15">
        <v>0</v>
      </c>
      <c r="J120" s="14" t="s">
        <v>70</v>
      </c>
      <c r="K120" s="36" t="s">
        <v>7046</v>
      </c>
      <c r="L120" s="14" t="s">
        <v>10095</v>
      </c>
      <c r="M120" s="14"/>
    </row>
    <row r="121" spans="1:111" ht="48.75" customHeight="1">
      <c r="A121" s="14">
        <f t="shared" si="1"/>
        <v>118</v>
      </c>
      <c r="B121" s="14" t="s">
        <v>4843</v>
      </c>
      <c r="C121" s="14" t="s">
        <v>7061</v>
      </c>
      <c r="D121" s="14" t="s">
        <v>1162</v>
      </c>
      <c r="E121" s="14"/>
      <c r="F121" s="15">
        <v>102</v>
      </c>
      <c r="G121" s="15">
        <v>88</v>
      </c>
      <c r="H121" s="14" t="s">
        <v>8087</v>
      </c>
      <c r="I121" s="15">
        <v>0</v>
      </c>
      <c r="J121" s="14" t="s">
        <v>70</v>
      </c>
      <c r="K121" s="36" t="s">
        <v>7046</v>
      </c>
      <c r="L121" s="14" t="s">
        <v>10095</v>
      </c>
      <c r="M121" s="14"/>
    </row>
    <row r="122" spans="1:111" s="14" customFormat="1" ht="28.5" customHeight="1">
      <c r="A122" s="14">
        <f t="shared" si="1"/>
        <v>119</v>
      </c>
      <c r="B122" s="14" t="s">
        <v>4848</v>
      </c>
      <c r="C122" s="14" t="s">
        <v>4849</v>
      </c>
      <c r="D122" s="14" t="s">
        <v>1162</v>
      </c>
      <c r="F122" s="15">
        <v>300</v>
      </c>
      <c r="G122" s="15">
        <v>372</v>
      </c>
      <c r="H122" s="14" t="s">
        <v>8087</v>
      </c>
      <c r="I122" s="15">
        <v>0</v>
      </c>
      <c r="J122" s="14" t="s">
        <v>70</v>
      </c>
      <c r="K122" s="36" t="s">
        <v>7046</v>
      </c>
      <c r="L122" s="14" t="s">
        <v>4155</v>
      </c>
      <c r="N122" s="69"/>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1"/>
      <c r="BR122" s="21"/>
      <c r="BS122" s="21"/>
      <c r="BT122" s="21"/>
      <c r="BU122" s="21"/>
      <c r="BV122" s="21"/>
      <c r="BW122" s="21"/>
      <c r="BX122" s="21"/>
      <c r="BY122" s="21"/>
      <c r="BZ122" s="21"/>
      <c r="CA122" s="21"/>
      <c r="CB122" s="21"/>
      <c r="CC122" s="21"/>
      <c r="CD122" s="21"/>
      <c r="CE122" s="21"/>
      <c r="CF122" s="21"/>
      <c r="CG122" s="21"/>
      <c r="CH122" s="21"/>
      <c r="CI122" s="21"/>
      <c r="CJ122" s="21"/>
      <c r="CK122" s="21"/>
      <c r="CL122" s="21"/>
      <c r="CM122" s="21"/>
      <c r="CN122" s="21"/>
      <c r="CO122" s="21"/>
      <c r="CP122" s="21"/>
      <c r="CQ122" s="21"/>
      <c r="CR122" s="21"/>
      <c r="CS122" s="21"/>
      <c r="CT122" s="21"/>
      <c r="CU122" s="21"/>
      <c r="CV122" s="21"/>
      <c r="CW122" s="21"/>
      <c r="CX122" s="21"/>
      <c r="CY122" s="21"/>
      <c r="CZ122" s="21"/>
      <c r="DA122" s="21"/>
      <c r="DB122" s="21"/>
      <c r="DC122" s="21"/>
      <c r="DD122" s="21"/>
      <c r="DE122" s="21"/>
      <c r="DF122" s="21"/>
      <c r="DG122" s="21"/>
    </row>
    <row r="123" spans="1:111" s="14" customFormat="1" ht="47.25">
      <c r="A123" s="14">
        <f t="shared" si="1"/>
        <v>120</v>
      </c>
      <c r="B123" s="14" t="s">
        <v>4859</v>
      </c>
      <c r="C123" s="14" t="s">
        <v>8148</v>
      </c>
      <c r="D123" s="14" t="s">
        <v>9193</v>
      </c>
      <c r="F123" s="15">
        <v>2300</v>
      </c>
      <c r="G123" s="15">
        <v>252</v>
      </c>
      <c r="H123" s="14" t="s">
        <v>2161</v>
      </c>
      <c r="I123" s="15">
        <v>0</v>
      </c>
      <c r="J123" s="14" t="s">
        <v>1188</v>
      </c>
      <c r="K123" s="36" t="s">
        <v>7046</v>
      </c>
      <c r="L123" s="14" t="s">
        <v>10095</v>
      </c>
      <c r="N123" s="69"/>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1"/>
      <c r="BR123" s="21"/>
      <c r="BS123" s="21"/>
      <c r="BT123" s="21"/>
      <c r="BU123" s="21"/>
      <c r="BV123" s="21"/>
      <c r="BW123" s="21"/>
      <c r="BX123" s="21"/>
      <c r="BY123" s="21"/>
      <c r="BZ123" s="21"/>
      <c r="CA123" s="21"/>
      <c r="CB123" s="21"/>
      <c r="CC123" s="21"/>
      <c r="CD123" s="21"/>
      <c r="CE123" s="21"/>
      <c r="CF123" s="21"/>
      <c r="CG123" s="21"/>
      <c r="CH123" s="21"/>
      <c r="CI123" s="21"/>
      <c r="CJ123" s="21"/>
      <c r="CK123" s="21"/>
      <c r="CL123" s="21"/>
      <c r="CM123" s="21"/>
      <c r="CN123" s="21"/>
      <c r="CO123" s="21"/>
      <c r="CP123" s="21"/>
      <c r="CQ123" s="21"/>
      <c r="CR123" s="21"/>
      <c r="CS123" s="21"/>
      <c r="CT123" s="21"/>
      <c r="CU123" s="21"/>
      <c r="CV123" s="21"/>
      <c r="CW123" s="21"/>
      <c r="CX123" s="21"/>
      <c r="CY123" s="21"/>
      <c r="CZ123" s="21"/>
      <c r="DA123" s="21"/>
      <c r="DB123" s="21"/>
      <c r="DC123" s="21"/>
      <c r="DD123" s="21"/>
      <c r="DE123" s="21"/>
      <c r="DF123" s="21"/>
      <c r="DG123" s="21"/>
    </row>
    <row r="124" spans="1:111" s="14" customFormat="1" ht="31.5">
      <c r="A124" s="14">
        <f t="shared" si="1"/>
        <v>121</v>
      </c>
      <c r="B124" s="14" t="s">
        <v>9361</v>
      </c>
      <c r="C124" s="14" t="s">
        <v>2744</v>
      </c>
      <c r="D124" s="14" t="s">
        <v>1187</v>
      </c>
      <c r="E124" s="14" t="s">
        <v>8163</v>
      </c>
      <c r="F124" s="15">
        <v>525</v>
      </c>
      <c r="G124" s="15">
        <v>416</v>
      </c>
      <c r="H124" s="14" t="s">
        <v>8087</v>
      </c>
      <c r="I124" s="15">
        <v>63000</v>
      </c>
      <c r="J124" s="14" t="s">
        <v>4935</v>
      </c>
      <c r="K124" s="36" t="s">
        <v>7046</v>
      </c>
      <c r="L124" s="14" t="s">
        <v>4283</v>
      </c>
      <c r="N124" s="69"/>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1"/>
      <c r="BR124" s="21"/>
      <c r="BS124" s="21"/>
      <c r="BT124" s="21"/>
      <c r="BU124" s="21"/>
      <c r="BV124" s="21"/>
      <c r="BW124" s="21"/>
      <c r="BX124" s="21"/>
      <c r="BY124" s="21"/>
      <c r="BZ124" s="21"/>
      <c r="CA124" s="21"/>
      <c r="CB124" s="21"/>
      <c r="CC124" s="21"/>
      <c r="CD124" s="21"/>
      <c r="CE124" s="21"/>
      <c r="CF124" s="21"/>
      <c r="CG124" s="21"/>
      <c r="CH124" s="21"/>
      <c r="CI124" s="21"/>
      <c r="CJ124" s="21"/>
      <c r="CK124" s="21"/>
      <c r="CL124" s="21"/>
      <c r="CM124" s="21"/>
      <c r="CN124" s="21"/>
      <c r="CO124" s="21"/>
      <c r="CP124" s="21"/>
      <c r="CQ124" s="21"/>
      <c r="CR124" s="21"/>
      <c r="CS124" s="21"/>
      <c r="CT124" s="21"/>
      <c r="CU124" s="21"/>
      <c r="CV124" s="21"/>
      <c r="CW124" s="21"/>
      <c r="CX124" s="21"/>
      <c r="CY124" s="21"/>
      <c r="CZ124" s="21"/>
      <c r="DA124" s="21"/>
      <c r="DB124" s="21"/>
      <c r="DC124" s="21"/>
      <c r="DD124" s="21"/>
      <c r="DE124" s="21"/>
      <c r="DF124" s="21"/>
      <c r="DG124" s="21"/>
    </row>
    <row r="125" spans="1:111" s="14" customFormat="1" ht="31.5">
      <c r="A125" s="14">
        <f t="shared" si="1"/>
        <v>122</v>
      </c>
      <c r="B125" s="14" t="s">
        <v>4661</v>
      </c>
      <c r="C125" s="14" t="s">
        <v>4662</v>
      </c>
      <c r="D125" s="14" t="s">
        <v>1421</v>
      </c>
      <c r="F125" s="15">
        <v>500</v>
      </c>
      <c r="G125" s="15">
        <v>472</v>
      </c>
      <c r="H125" s="14" t="s">
        <v>8087</v>
      </c>
      <c r="I125" s="15">
        <v>70000</v>
      </c>
      <c r="J125" s="14" t="s">
        <v>12918</v>
      </c>
      <c r="K125" s="36" t="s">
        <v>7046</v>
      </c>
      <c r="L125" s="14" t="s">
        <v>4663</v>
      </c>
      <c r="N125" s="69"/>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1"/>
      <c r="BR125" s="21"/>
      <c r="BS125" s="21"/>
      <c r="BT125" s="21"/>
      <c r="BU125" s="21"/>
      <c r="BV125" s="21"/>
      <c r="BW125" s="21"/>
      <c r="BX125" s="21"/>
      <c r="BY125" s="21"/>
      <c r="BZ125" s="21"/>
      <c r="CA125" s="21"/>
      <c r="CB125" s="21"/>
      <c r="CC125" s="21"/>
      <c r="CD125" s="21"/>
      <c r="CE125" s="21"/>
      <c r="CF125" s="21"/>
      <c r="CG125" s="21"/>
      <c r="CH125" s="21"/>
      <c r="CI125" s="21"/>
      <c r="CJ125" s="21"/>
      <c r="CK125" s="21"/>
      <c r="CL125" s="21"/>
      <c r="CM125" s="21"/>
      <c r="CN125" s="21"/>
      <c r="CO125" s="21"/>
      <c r="CP125" s="21"/>
      <c r="CQ125" s="21"/>
      <c r="CR125" s="21"/>
      <c r="CS125" s="21"/>
      <c r="CT125" s="21"/>
      <c r="CU125" s="21"/>
      <c r="CV125" s="21"/>
      <c r="CW125" s="21"/>
      <c r="CX125" s="21"/>
      <c r="CY125" s="21"/>
      <c r="CZ125" s="21"/>
      <c r="DA125" s="21"/>
      <c r="DB125" s="21"/>
      <c r="DC125" s="21"/>
      <c r="DD125" s="21"/>
      <c r="DE125" s="21"/>
      <c r="DF125" s="21"/>
      <c r="DG125" s="21"/>
    </row>
    <row r="126" spans="1:111" s="14" customFormat="1" ht="47.25">
      <c r="A126" s="14">
        <f t="shared" si="1"/>
        <v>123</v>
      </c>
      <c r="B126" s="14" t="s">
        <v>1859</v>
      </c>
      <c r="C126" s="14" t="s">
        <v>1860</v>
      </c>
      <c r="D126" s="14" t="s">
        <v>1162</v>
      </c>
      <c r="F126" s="15">
        <v>300</v>
      </c>
      <c r="G126" s="15">
        <v>268</v>
      </c>
      <c r="H126" s="14" t="s">
        <v>8087</v>
      </c>
      <c r="I126" s="15">
        <v>0</v>
      </c>
      <c r="J126" s="14" t="s">
        <v>1188</v>
      </c>
      <c r="K126" s="36" t="s">
        <v>7046</v>
      </c>
      <c r="L126" s="14" t="s">
        <v>7889</v>
      </c>
      <c r="N126" s="69"/>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1"/>
      <c r="BR126" s="21"/>
      <c r="BS126" s="21"/>
      <c r="BT126" s="21"/>
      <c r="BU126" s="21"/>
      <c r="BV126" s="21"/>
      <c r="BW126" s="21"/>
      <c r="BX126" s="21"/>
      <c r="BY126" s="21"/>
      <c r="BZ126" s="21"/>
      <c r="CA126" s="21"/>
      <c r="CB126" s="21"/>
      <c r="CC126" s="21"/>
      <c r="CD126" s="21"/>
      <c r="CE126" s="21"/>
      <c r="CF126" s="21"/>
      <c r="CG126" s="21"/>
      <c r="CH126" s="21"/>
      <c r="CI126" s="21"/>
      <c r="CJ126" s="21"/>
      <c r="CK126" s="21"/>
      <c r="CL126" s="21"/>
      <c r="CM126" s="21"/>
      <c r="CN126" s="21"/>
      <c r="CO126" s="21"/>
      <c r="CP126" s="21"/>
      <c r="CQ126" s="21"/>
      <c r="CR126" s="21"/>
      <c r="CS126" s="21"/>
      <c r="CT126" s="21"/>
      <c r="CU126" s="21"/>
      <c r="CV126" s="21"/>
      <c r="CW126" s="21"/>
      <c r="CX126" s="21"/>
      <c r="CY126" s="21"/>
      <c r="CZ126" s="21"/>
      <c r="DA126" s="21"/>
      <c r="DB126" s="21"/>
      <c r="DC126" s="21"/>
      <c r="DD126" s="21"/>
      <c r="DE126" s="21"/>
      <c r="DF126" s="21"/>
      <c r="DG126" s="21"/>
    </row>
    <row r="127" spans="1:111" s="14" customFormat="1" ht="47.25">
      <c r="A127" s="14">
        <f t="shared" si="1"/>
        <v>124</v>
      </c>
      <c r="B127" s="14" t="s">
        <v>4850</v>
      </c>
      <c r="C127" s="14" t="s">
        <v>4851</v>
      </c>
      <c r="D127" s="14" t="s">
        <v>1162</v>
      </c>
      <c r="F127" s="15">
        <v>400</v>
      </c>
      <c r="G127" s="15">
        <v>176</v>
      </c>
      <c r="H127" s="14" t="s">
        <v>8087</v>
      </c>
      <c r="I127" s="15">
        <v>0</v>
      </c>
      <c r="J127" s="14" t="s">
        <v>7909</v>
      </c>
      <c r="K127" s="36" t="s">
        <v>4852</v>
      </c>
      <c r="L127" s="14" t="s">
        <v>2958</v>
      </c>
      <c r="N127" s="69"/>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1"/>
      <c r="BR127" s="21"/>
      <c r="BS127" s="21"/>
      <c r="BT127" s="21"/>
      <c r="BU127" s="21"/>
      <c r="BV127" s="21"/>
      <c r="BW127" s="21"/>
      <c r="BX127" s="21"/>
      <c r="BY127" s="21"/>
      <c r="BZ127" s="21"/>
      <c r="CA127" s="21"/>
      <c r="CB127" s="21"/>
      <c r="CC127" s="21"/>
      <c r="CD127" s="21"/>
      <c r="CE127" s="21"/>
      <c r="CF127" s="21"/>
      <c r="CG127" s="21"/>
      <c r="CH127" s="21"/>
      <c r="CI127" s="21"/>
      <c r="CJ127" s="21"/>
      <c r="CK127" s="21"/>
      <c r="CL127" s="21"/>
      <c r="CM127" s="21"/>
      <c r="CN127" s="21"/>
      <c r="CO127" s="21"/>
      <c r="CP127" s="21"/>
      <c r="CQ127" s="21"/>
      <c r="CR127" s="21"/>
      <c r="CS127" s="21"/>
      <c r="CT127" s="21"/>
      <c r="CU127" s="21"/>
      <c r="CV127" s="21"/>
      <c r="CW127" s="21"/>
      <c r="CX127" s="21"/>
      <c r="CY127" s="21"/>
      <c r="CZ127" s="21"/>
      <c r="DA127" s="21"/>
      <c r="DB127" s="21"/>
      <c r="DC127" s="21"/>
      <c r="DD127" s="21"/>
      <c r="DE127" s="21"/>
      <c r="DF127" s="21"/>
      <c r="DG127" s="21"/>
    </row>
    <row r="128" spans="1:111" s="14" customFormat="1" ht="47.25">
      <c r="A128" s="14">
        <f t="shared" si="1"/>
        <v>125</v>
      </c>
      <c r="B128" s="14" t="s">
        <v>4864</v>
      </c>
      <c r="C128" s="14" t="s">
        <v>7477</v>
      </c>
      <c r="D128" s="14" t="s">
        <v>4473</v>
      </c>
      <c r="F128" s="15">
        <v>500</v>
      </c>
      <c r="G128" s="15">
        <v>400</v>
      </c>
      <c r="H128" s="14" t="s">
        <v>8087</v>
      </c>
      <c r="I128" s="15">
        <v>0</v>
      </c>
      <c r="J128" s="14" t="s">
        <v>70</v>
      </c>
      <c r="K128" s="36" t="s">
        <v>4852</v>
      </c>
      <c r="L128" s="14" t="s">
        <v>10095</v>
      </c>
      <c r="N128" s="69"/>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1"/>
      <c r="BR128" s="21"/>
      <c r="BS128" s="21"/>
      <c r="BT128" s="21"/>
      <c r="BU128" s="21"/>
      <c r="BV128" s="21"/>
      <c r="BW128" s="21"/>
      <c r="BX128" s="21"/>
      <c r="BY128" s="21"/>
      <c r="BZ128" s="21"/>
      <c r="CA128" s="21"/>
      <c r="CB128" s="21"/>
      <c r="CC128" s="21"/>
      <c r="CD128" s="21"/>
      <c r="CE128" s="21"/>
      <c r="CF128" s="21"/>
      <c r="CG128" s="21"/>
      <c r="CH128" s="21"/>
      <c r="CI128" s="21"/>
      <c r="CJ128" s="21"/>
      <c r="CK128" s="21"/>
      <c r="CL128" s="21"/>
      <c r="CM128" s="21"/>
      <c r="CN128" s="21"/>
      <c r="CO128" s="21"/>
      <c r="CP128" s="21"/>
      <c r="CQ128" s="21"/>
      <c r="CR128" s="21"/>
      <c r="CS128" s="21"/>
      <c r="CT128" s="21"/>
      <c r="CU128" s="21"/>
      <c r="CV128" s="21"/>
      <c r="CW128" s="21"/>
      <c r="CX128" s="21"/>
      <c r="CY128" s="21"/>
      <c r="CZ128" s="21"/>
      <c r="DA128" s="21"/>
      <c r="DB128" s="21"/>
      <c r="DC128" s="21"/>
      <c r="DD128" s="21"/>
      <c r="DE128" s="21"/>
      <c r="DF128" s="21"/>
      <c r="DG128" s="21"/>
    </row>
    <row r="129" spans="1:111" s="14" customFormat="1">
      <c r="A129" s="14">
        <f t="shared" si="1"/>
        <v>126</v>
      </c>
      <c r="B129" s="14" t="s">
        <v>6242</v>
      </c>
      <c r="C129" s="14" t="s">
        <v>2744</v>
      </c>
      <c r="D129" s="14" t="s">
        <v>1187</v>
      </c>
      <c r="E129" s="14" t="s">
        <v>8163</v>
      </c>
      <c r="F129" s="15">
        <v>1525</v>
      </c>
      <c r="G129" s="15">
        <v>184</v>
      </c>
      <c r="H129" s="14" t="s">
        <v>8076</v>
      </c>
      <c r="I129" s="15">
        <v>30000</v>
      </c>
      <c r="J129" s="14" t="s">
        <v>4935</v>
      </c>
      <c r="K129" s="36" t="s">
        <v>4852</v>
      </c>
      <c r="L129" s="14" t="s">
        <v>5629</v>
      </c>
      <c r="N129" s="69"/>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1"/>
      <c r="BR129" s="21"/>
      <c r="BS129" s="21"/>
      <c r="BT129" s="21"/>
      <c r="BU129" s="21"/>
      <c r="BV129" s="21"/>
      <c r="BW129" s="21"/>
      <c r="BX129" s="21"/>
      <c r="BY129" s="21"/>
      <c r="BZ129" s="21"/>
      <c r="CA129" s="21"/>
      <c r="CB129" s="21"/>
      <c r="CC129" s="21"/>
      <c r="CD129" s="21"/>
      <c r="CE129" s="21"/>
      <c r="CF129" s="21"/>
      <c r="CG129" s="21"/>
      <c r="CH129" s="21"/>
      <c r="CI129" s="21"/>
      <c r="CJ129" s="21"/>
      <c r="CK129" s="21"/>
      <c r="CL129" s="21"/>
      <c r="CM129" s="21"/>
      <c r="CN129" s="21"/>
      <c r="CO129" s="21"/>
      <c r="CP129" s="21"/>
      <c r="CQ129" s="21"/>
      <c r="CR129" s="21"/>
      <c r="CS129" s="21"/>
      <c r="CT129" s="21"/>
      <c r="CU129" s="21"/>
      <c r="CV129" s="21"/>
      <c r="CW129" s="21"/>
      <c r="CX129" s="21"/>
      <c r="CY129" s="21"/>
      <c r="CZ129" s="21"/>
      <c r="DA129" s="21"/>
      <c r="DB129" s="21"/>
      <c r="DC129" s="21"/>
      <c r="DD129" s="21"/>
      <c r="DE129" s="21"/>
      <c r="DF129" s="21"/>
      <c r="DG129" s="21"/>
    </row>
    <row r="130" spans="1:111" s="14" customFormat="1" ht="63">
      <c r="A130" s="14">
        <f t="shared" si="1"/>
        <v>127</v>
      </c>
      <c r="B130" s="14" t="s">
        <v>4865</v>
      </c>
      <c r="C130" s="14" t="s">
        <v>4866</v>
      </c>
      <c r="D130" s="14" t="s">
        <v>1187</v>
      </c>
      <c r="F130" s="15">
        <v>450</v>
      </c>
      <c r="G130" s="15">
        <v>320</v>
      </c>
      <c r="H130" s="14" t="s">
        <v>8087</v>
      </c>
      <c r="I130" s="15">
        <v>84000</v>
      </c>
      <c r="J130" s="14" t="s">
        <v>4935</v>
      </c>
      <c r="K130" s="36" t="s">
        <v>4852</v>
      </c>
      <c r="L130" s="14" t="s">
        <v>4155</v>
      </c>
      <c r="N130" s="69"/>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1"/>
      <c r="BR130" s="21"/>
      <c r="BS130" s="21"/>
      <c r="BT130" s="21"/>
      <c r="BU130" s="21"/>
      <c r="BV130" s="21"/>
      <c r="BW130" s="21"/>
      <c r="BX130" s="21"/>
      <c r="BY130" s="21"/>
      <c r="BZ130" s="21"/>
      <c r="CA130" s="21"/>
      <c r="CB130" s="21"/>
      <c r="CC130" s="21"/>
      <c r="CD130" s="21"/>
      <c r="CE130" s="21"/>
      <c r="CF130" s="21"/>
      <c r="CG130" s="21"/>
      <c r="CH130" s="21"/>
      <c r="CI130" s="21"/>
      <c r="CJ130" s="21"/>
      <c r="CK130" s="21"/>
      <c r="CL130" s="21"/>
      <c r="CM130" s="21"/>
      <c r="CN130" s="21"/>
      <c r="CO130" s="21"/>
      <c r="CP130" s="21"/>
      <c r="CQ130" s="21"/>
      <c r="CR130" s="21"/>
      <c r="CS130" s="21"/>
      <c r="CT130" s="21"/>
      <c r="CU130" s="21"/>
      <c r="CV130" s="21"/>
      <c r="CW130" s="21"/>
      <c r="CX130" s="21"/>
      <c r="CY130" s="21"/>
      <c r="CZ130" s="21"/>
      <c r="DA130" s="21"/>
      <c r="DB130" s="21"/>
      <c r="DC130" s="21"/>
      <c r="DD130" s="21"/>
      <c r="DE130" s="21"/>
      <c r="DF130" s="21"/>
      <c r="DG130" s="21"/>
    </row>
    <row r="131" spans="1:111" s="14" customFormat="1" ht="47.25">
      <c r="A131" s="14">
        <f t="shared" si="1"/>
        <v>128</v>
      </c>
      <c r="B131" s="14" t="s">
        <v>3357</v>
      </c>
      <c r="C131" s="14" t="s">
        <v>3370</v>
      </c>
      <c r="D131" s="14" t="s">
        <v>1187</v>
      </c>
      <c r="F131" s="15">
        <v>750</v>
      </c>
      <c r="G131" s="15">
        <v>216</v>
      </c>
      <c r="H131" s="14" t="s">
        <v>8087</v>
      </c>
      <c r="I131" s="15">
        <v>49000</v>
      </c>
      <c r="J131" s="14" t="s">
        <v>60</v>
      </c>
      <c r="K131" s="36" t="s">
        <v>4852</v>
      </c>
      <c r="L131" s="14" t="s">
        <v>4155</v>
      </c>
      <c r="N131" s="69"/>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1"/>
      <c r="BR131" s="21"/>
      <c r="BS131" s="21"/>
      <c r="BT131" s="21"/>
      <c r="BU131" s="21"/>
      <c r="BV131" s="21"/>
      <c r="BW131" s="21"/>
      <c r="BX131" s="21"/>
      <c r="BY131" s="21"/>
      <c r="BZ131" s="21"/>
      <c r="CA131" s="21"/>
      <c r="CB131" s="21"/>
      <c r="CC131" s="21"/>
      <c r="CD131" s="21"/>
      <c r="CE131" s="21"/>
      <c r="CF131" s="21"/>
      <c r="CG131" s="21"/>
      <c r="CH131" s="21"/>
      <c r="CI131" s="21"/>
      <c r="CJ131" s="21"/>
      <c r="CK131" s="21"/>
      <c r="CL131" s="21"/>
      <c r="CM131" s="21"/>
      <c r="CN131" s="21"/>
      <c r="CO131" s="21"/>
      <c r="CP131" s="21"/>
      <c r="CQ131" s="21"/>
      <c r="CR131" s="21"/>
      <c r="CS131" s="21"/>
      <c r="CT131" s="21"/>
      <c r="CU131" s="21"/>
      <c r="CV131" s="21"/>
      <c r="CW131" s="21"/>
      <c r="CX131" s="21"/>
      <c r="CY131" s="21"/>
      <c r="CZ131" s="21"/>
      <c r="DA131" s="21"/>
      <c r="DB131" s="21"/>
      <c r="DC131" s="21"/>
      <c r="DD131" s="21"/>
      <c r="DE131" s="21"/>
      <c r="DF131" s="21"/>
      <c r="DG131" s="21"/>
    </row>
    <row r="132" spans="1:111" s="14" customFormat="1" ht="47.25">
      <c r="A132" s="14">
        <f t="shared" si="1"/>
        <v>129</v>
      </c>
      <c r="B132" s="14" t="s">
        <v>2472</v>
      </c>
      <c r="C132" s="14" t="s">
        <v>2473</v>
      </c>
      <c r="D132" s="14" t="s">
        <v>1187</v>
      </c>
      <c r="E132" s="14" t="s">
        <v>8163</v>
      </c>
      <c r="F132" s="15">
        <v>531</v>
      </c>
      <c r="G132" s="15">
        <v>184</v>
      </c>
      <c r="H132" s="14" t="s">
        <v>8087</v>
      </c>
      <c r="I132" s="15">
        <v>33000</v>
      </c>
      <c r="J132" s="14" t="s">
        <v>60</v>
      </c>
      <c r="K132" s="36" t="s">
        <v>4852</v>
      </c>
      <c r="L132" s="14" t="s">
        <v>2958</v>
      </c>
      <c r="N132" s="69"/>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1"/>
      <c r="BR132" s="21"/>
      <c r="BS132" s="21"/>
      <c r="BT132" s="21"/>
      <c r="BU132" s="21"/>
      <c r="BV132" s="21"/>
      <c r="BW132" s="21"/>
      <c r="BX132" s="21"/>
      <c r="BY132" s="21"/>
      <c r="BZ132" s="21"/>
      <c r="CA132" s="21"/>
      <c r="CB132" s="21"/>
      <c r="CC132" s="21"/>
      <c r="CD132" s="21"/>
      <c r="CE132" s="21"/>
      <c r="CF132" s="21"/>
      <c r="CG132" s="21"/>
      <c r="CH132" s="21"/>
      <c r="CI132" s="21"/>
      <c r="CJ132" s="21"/>
      <c r="CK132" s="21"/>
      <c r="CL132" s="21"/>
      <c r="CM132" s="21"/>
      <c r="CN132" s="21"/>
      <c r="CO132" s="21"/>
      <c r="CP132" s="21"/>
      <c r="CQ132" s="21"/>
      <c r="CR132" s="21"/>
      <c r="CS132" s="21"/>
      <c r="CT132" s="21"/>
      <c r="CU132" s="21"/>
      <c r="CV132" s="21"/>
      <c r="CW132" s="21"/>
      <c r="CX132" s="21"/>
      <c r="CY132" s="21"/>
      <c r="CZ132" s="21"/>
      <c r="DA132" s="21"/>
      <c r="DB132" s="21"/>
      <c r="DC132" s="21"/>
      <c r="DD132" s="21"/>
      <c r="DE132" s="21"/>
      <c r="DF132" s="21"/>
      <c r="DG132" s="21"/>
    </row>
    <row r="133" spans="1:111" s="14" customFormat="1" ht="47.25">
      <c r="A133" s="14">
        <f t="shared" ref="A133:A196" si="2">A132+1</f>
        <v>130</v>
      </c>
      <c r="B133" s="14" t="s">
        <v>2474</v>
      </c>
      <c r="C133" s="14" t="s">
        <v>2475</v>
      </c>
      <c r="D133" s="14" t="s">
        <v>1162</v>
      </c>
      <c r="F133" s="15">
        <v>400</v>
      </c>
      <c r="G133" s="15">
        <v>296</v>
      </c>
      <c r="H133" s="14" t="s">
        <v>8087</v>
      </c>
      <c r="I133" s="15">
        <v>0</v>
      </c>
      <c r="J133" s="14" t="s">
        <v>7909</v>
      </c>
      <c r="K133" s="36" t="s">
        <v>4852</v>
      </c>
      <c r="L133" s="14" t="s">
        <v>2958</v>
      </c>
      <c r="N133" s="69"/>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1"/>
      <c r="BR133" s="21"/>
      <c r="BS133" s="21"/>
      <c r="BT133" s="21"/>
      <c r="BU133" s="21"/>
      <c r="BV133" s="21"/>
      <c r="BW133" s="21"/>
      <c r="BX133" s="21"/>
      <c r="BY133" s="21"/>
      <c r="BZ133" s="21"/>
      <c r="CA133" s="21"/>
      <c r="CB133" s="21"/>
      <c r="CC133" s="21"/>
      <c r="CD133" s="21"/>
      <c r="CE133" s="21"/>
      <c r="CF133" s="21"/>
      <c r="CG133" s="21"/>
      <c r="CH133" s="21"/>
      <c r="CI133" s="21"/>
      <c r="CJ133" s="21"/>
      <c r="CK133" s="21"/>
      <c r="CL133" s="21"/>
      <c r="CM133" s="21"/>
      <c r="CN133" s="21"/>
      <c r="CO133" s="21"/>
      <c r="CP133" s="21"/>
      <c r="CQ133" s="21"/>
      <c r="CR133" s="21"/>
      <c r="CS133" s="21"/>
      <c r="CT133" s="21"/>
      <c r="CU133" s="21"/>
      <c r="CV133" s="21"/>
      <c r="CW133" s="21"/>
      <c r="CX133" s="21"/>
      <c r="CY133" s="21"/>
      <c r="CZ133" s="21"/>
      <c r="DA133" s="21"/>
      <c r="DB133" s="21"/>
      <c r="DC133" s="21"/>
      <c r="DD133" s="21"/>
      <c r="DE133" s="21"/>
      <c r="DF133" s="21"/>
      <c r="DG133" s="21"/>
    </row>
    <row r="134" spans="1:111" s="14" customFormat="1" ht="47.25">
      <c r="A134" s="14">
        <f t="shared" si="2"/>
        <v>131</v>
      </c>
      <c r="B134" s="14" t="s">
        <v>2476</v>
      </c>
      <c r="C134" s="14" t="s">
        <v>2477</v>
      </c>
      <c r="D134" s="14" t="s">
        <v>1162</v>
      </c>
      <c r="F134" s="15">
        <v>500</v>
      </c>
      <c r="G134" s="15">
        <v>476</v>
      </c>
      <c r="H134" s="14" t="s">
        <v>8087</v>
      </c>
      <c r="I134" s="15">
        <v>0</v>
      </c>
      <c r="J134" s="14" t="s">
        <v>60</v>
      </c>
      <c r="K134" s="36" t="s">
        <v>4852</v>
      </c>
      <c r="L134" s="14" t="s">
        <v>6469</v>
      </c>
      <c r="N134" s="69"/>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1"/>
      <c r="BR134" s="21"/>
      <c r="BS134" s="21"/>
      <c r="BT134" s="21"/>
      <c r="BU134" s="21"/>
      <c r="BV134" s="21"/>
      <c r="BW134" s="21"/>
      <c r="BX134" s="21"/>
      <c r="BY134" s="21"/>
      <c r="BZ134" s="21"/>
      <c r="CA134" s="21"/>
      <c r="CB134" s="21"/>
      <c r="CC134" s="21"/>
      <c r="CD134" s="21"/>
      <c r="CE134" s="21"/>
      <c r="CF134" s="21"/>
      <c r="CG134" s="21"/>
      <c r="CH134" s="21"/>
      <c r="CI134" s="21"/>
      <c r="CJ134" s="21"/>
      <c r="CK134" s="21"/>
      <c r="CL134" s="21"/>
      <c r="CM134" s="21"/>
      <c r="CN134" s="21"/>
      <c r="CO134" s="21"/>
      <c r="CP134" s="21"/>
      <c r="CQ134" s="21"/>
      <c r="CR134" s="21"/>
      <c r="CS134" s="21"/>
      <c r="CT134" s="21"/>
      <c r="CU134" s="21"/>
      <c r="CV134" s="21"/>
      <c r="CW134" s="21"/>
      <c r="CX134" s="21"/>
      <c r="CY134" s="21"/>
      <c r="CZ134" s="21"/>
      <c r="DA134" s="21"/>
      <c r="DB134" s="21"/>
      <c r="DC134" s="21"/>
      <c r="DD134" s="21"/>
      <c r="DE134" s="21"/>
      <c r="DF134" s="21"/>
      <c r="DG134" s="21"/>
    </row>
    <row r="135" spans="1:111" s="14" customFormat="1" ht="47.25">
      <c r="A135" s="14">
        <f t="shared" si="2"/>
        <v>132</v>
      </c>
      <c r="B135" s="14" t="s">
        <v>2182</v>
      </c>
      <c r="C135" s="14" t="s">
        <v>2183</v>
      </c>
      <c r="D135" s="14" t="s">
        <v>1162</v>
      </c>
      <c r="F135" s="15">
        <v>530</v>
      </c>
      <c r="G135" s="15">
        <v>332</v>
      </c>
      <c r="H135" s="14" t="s">
        <v>2161</v>
      </c>
      <c r="I135" s="15">
        <v>0</v>
      </c>
      <c r="J135" s="14" t="s">
        <v>2724</v>
      </c>
      <c r="K135" s="36" t="s">
        <v>4852</v>
      </c>
      <c r="L135" s="14" t="s">
        <v>6094</v>
      </c>
      <c r="N135" s="69"/>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1"/>
      <c r="BR135" s="21"/>
      <c r="BS135" s="21"/>
      <c r="BT135" s="21"/>
      <c r="BU135" s="21"/>
      <c r="BV135" s="21"/>
      <c r="BW135" s="21"/>
      <c r="BX135" s="21"/>
      <c r="BY135" s="21"/>
      <c r="BZ135" s="21"/>
      <c r="CA135" s="21"/>
      <c r="CB135" s="21"/>
      <c r="CC135" s="21"/>
      <c r="CD135" s="21"/>
      <c r="CE135" s="21"/>
      <c r="CF135" s="21"/>
      <c r="CG135" s="21"/>
      <c r="CH135" s="21"/>
      <c r="CI135" s="21"/>
      <c r="CJ135" s="21"/>
      <c r="CK135" s="21"/>
      <c r="CL135" s="21"/>
      <c r="CM135" s="21"/>
      <c r="CN135" s="21"/>
      <c r="CO135" s="21"/>
      <c r="CP135" s="21"/>
      <c r="CQ135" s="21"/>
      <c r="CR135" s="21"/>
      <c r="CS135" s="21"/>
      <c r="CT135" s="21"/>
      <c r="CU135" s="21"/>
      <c r="CV135" s="21"/>
      <c r="CW135" s="21"/>
      <c r="CX135" s="21"/>
      <c r="CY135" s="21"/>
      <c r="CZ135" s="21"/>
      <c r="DA135" s="21"/>
      <c r="DB135" s="21"/>
      <c r="DC135" s="21"/>
      <c r="DD135" s="21"/>
      <c r="DE135" s="21"/>
      <c r="DF135" s="21"/>
      <c r="DG135" s="21"/>
    </row>
    <row r="136" spans="1:111" s="14" customFormat="1" ht="31.5">
      <c r="A136" s="14">
        <f t="shared" si="2"/>
        <v>133</v>
      </c>
      <c r="B136" s="14" t="s">
        <v>10650</v>
      </c>
      <c r="C136" s="14" t="s">
        <v>9734</v>
      </c>
      <c r="D136" s="14" t="s">
        <v>1187</v>
      </c>
      <c r="E136" s="14" t="s">
        <v>8163</v>
      </c>
      <c r="F136" s="15">
        <v>1031</v>
      </c>
      <c r="G136" s="15">
        <v>200</v>
      </c>
      <c r="H136" s="14" t="s">
        <v>2161</v>
      </c>
      <c r="I136" s="15">
        <v>57000</v>
      </c>
      <c r="J136" s="14" t="s">
        <v>12918</v>
      </c>
      <c r="K136" s="36" t="s">
        <v>4852</v>
      </c>
      <c r="L136" s="14" t="s">
        <v>2958</v>
      </c>
      <c r="N136" s="69"/>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1"/>
      <c r="BR136" s="21"/>
      <c r="BS136" s="21"/>
      <c r="BT136" s="21"/>
      <c r="BU136" s="21"/>
      <c r="BV136" s="21"/>
      <c r="BW136" s="21"/>
      <c r="BX136" s="21"/>
      <c r="BY136" s="21"/>
      <c r="BZ136" s="21"/>
      <c r="CA136" s="21"/>
      <c r="CB136" s="21"/>
      <c r="CC136" s="21"/>
      <c r="CD136" s="21"/>
      <c r="CE136" s="21"/>
      <c r="CF136" s="21"/>
      <c r="CG136" s="21"/>
      <c r="CH136" s="21"/>
      <c r="CI136" s="21"/>
      <c r="CJ136" s="21"/>
      <c r="CK136" s="21"/>
      <c r="CL136" s="21"/>
      <c r="CM136" s="21"/>
      <c r="CN136" s="21"/>
      <c r="CO136" s="21"/>
      <c r="CP136" s="21"/>
      <c r="CQ136" s="21"/>
      <c r="CR136" s="21"/>
      <c r="CS136" s="21"/>
      <c r="CT136" s="21"/>
      <c r="CU136" s="21"/>
      <c r="CV136" s="21"/>
      <c r="CW136" s="21"/>
      <c r="CX136" s="21"/>
      <c r="CY136" s="21"/>
      <c r="CZ136" s="21"/>
      <c r="DA136" s="21"/>
      <c r="DB136" s="21"/>
      <c r="DC136" s="21"/>
      <c r="DD136" s="21"/>
      <c r="DE136" s="21"/>
      <c r="DF136" s="21"/>
      <c r="DG136" s="21"/>
    </row>
    <row r="137" spans="1:111" s="14" customFormat="1" ht="31.5">
      <c r="A137" s="14">
        <f t="shared" si="2"/>
        <v>134</v>
      </c>
      <c r="B137" s="14" t="s">
        <v>2184</v>
      </c>
      <c r="C137" s="14" t="s">
        <v>2185</v>
      </c>
      <c r="D137" s="14" t="s">
        <v>1187</v>
      </c>
      <c r="E137" s="14" t="s">
        <v>8163</v>
      </c>
      <c r="F137" s="15">
        <v>5031</v>
      </c>
      <c r="G137" s="15">
        <v>216</v>
      </c>
      <c r="H137" s="14" t="s">
        <v>8076</v>
      </c>
      <c r="I137" s="15">
        <v>27000</v>
      </c>
      <c r="J137" s="14" t="s">
        <v>1188</v>
      </c>
      <c r="K137" s="36" t="s">
        <v>4852</v>
      </c>
      <c r="L137" s="14" t="s">
        <v>5629</v>
      </c>
      <c r="N137" s="69"/>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1"/>
      <c r="BR137" s="21"/>
      <c r="BS137" s="21"/>
      <c r="BT137" s="21"/>
      <c r="BU137" s="21"/>
      <c r="BV137" s="21"/>
      <c r="BW137" s="21"/>
      <c r="BX137" s="21"/>
      <c r="BY137" s="21"/>
      <c r="BZ137" s="21"/>
      <c r="CA137" s="21"/>
      <c r="CB137" s="21"/>
      <c r="CC137" s="21"/>
      <c r="CD137" s="21"/>
      <c r="CE137" s="21"/>
      <c r="CF137" s="21"/>
      <c r="CG137" s="21"/>
      <c r="CH137" s="21"/>
      <c r="CI137" s="21"/>
      <c r="CJ137" s="21"/>
      <c r="CK137" s="21"/>
      <c r="CL137" s="21"/>
      <c r="CM137" s="21"/>
      <c r="CN137" s="21"/>
      <c r="CO137" s="21"/>
      <c r="CP137" s="21"/>
      <c r="CQ137" s="21"/>
      <c r="CR137" s="21"/>
      <c r="CS137" s="21"/>
      <c r="CT137" s="21"/>
      <c r="CU137" s="21"/>
      <c r="CV137" s="21"/>
      <c r="CW137" s="21"/>
      <c r="CX137" s="21"/>
      <c r="CY137" s="21"/>
      <c r="CZ137" s="21"/>
      <c r="DA137" s="21"/>
      <c r="DB137" s="21"/>
      <c r="DC137" s="21"/>
      <c r="DD137" s="21"/>
      <c r="DE137" s="21"/>
      <c r="DF137" s="21"/>
      <c r="DG137" s="21"/>
    </row>
    <row r="138" spans="1:111" s="14" customFormat="1" ht="31.5">
      <c r="A138" s="14">
        <f t="shared" si="2"/>
        <v>135</v>
      </c>
      <c r="B138" s="14" t="s">
        <v>2186</v>
      </c>
      <c r="C138" s="14" t="s">
        <v>2187</v>
      </c>
      <c r="D138" s="14" t="s">
        <v>1187</v>
      </c>
      <c r="F138" s="15">
        <v>500</v>
      </c>
      <c r="G138" s="15">
        <v>284</v>
      </c>
      <c r="H138" s="14" t="s">
        <v>1015</v>
      </c>
      <c r="I138" s="15">
        <v>426000</v>
      </c>
      <c r="J138" s="14" t="s">
        <v>70</v>
      </c>
      <c r="K138" s="36" t="s">
        <v>4852</v>
      </c>
      <c r="L138" s="14" t="s">
        <v>7067</v>
      </c>
      <c r="N138" s="69"/>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1"/>
      <c r="BR138" s="21"/>
      <c r="BS138" s="21"/>
      <c r="BT138" s="21"/>
      <c r="BU138" s="21"/>
      <c r="BV138" s="21"/>
      <c r="BW138" s="21"/>
      <c r="BX138" s="21"/>
      <c r="BY138" s="21"/>
      <c r="BZ138" s="21"/>
      <c r="CA138" s="21"/>
      <c r="CB138" s="21"/>
      <c r="CC138" s="21"/>
      <c r="CD138" s="21"/>
      <c r="CE138" s="21"/>
      <c r="CF138" s="21"/>
      <c r="CG138" s="21"/>
      <c r="CH138" s="21"/>
      <c r="CI138" s="21"/>
      <c r="CJ138" s="21"/>
      <c r="CK138" s="21"/>
      <c r="CL138" s="21"/>
      <c r="CM138" s="21"/>
      <c r="CN138" s="21"/>
      <c r="CO138" s="21"/>
      <c r="CP138" s="21"/>
      <c r="CQ138" s="21"/>
      <c r="CR138" s="21"/>
      <c r="CS138" s="21"/>
      <c r="CT138" s="21"/>
      <c r="CU138" s="21"/>
      <c r="CV138" s="21"/>
      <c r="CW138" s="21"/>
      <c r="CX138" s="21"/>
      <c r="CY138" s="21"/>
      <c r="CZ138" s="21"/>
      <c r="DA138" s="21"/>
      <c r="DB138" s="21"/>
      <c r="DC138" s="21"/>
      <c r="DD138" s="21"/>
      <c r="DE138" s="21"/>
      <c r="DF138" s="21"/>
      <c r="DG138" s="21"/>
    </row>
    <row r="139" spans="1:111" s="14" customFormat="1" ht="31.5">
      <c r="A139" s="14">
        <f t="shared" si="2"/>
        <v>136</v>
      </c>
      <c r="B139" s="14" t="s">
        <v>2188</v>
      </c>
      <c r="C139" s="14" t="s">
        <v>2744</v>
      </c>
      <c r="D139" s="14" t="s">
        <v>1187</v>
      </c>
      <c r="E139" s="14" t="s">
        <v>8163</v>
      </c>
      <c r="F139" s="15">
        <v>525</v>
      </c>
      <c r="G139" s="15">
        <v>120</v>
      </c>
      <c r="H139" s="14" t="s">
        <v>8076</v>
      </c>
      <c r="I139" s="15">
        <v>24000</v>
      </c>
      <c r="J139" s="14" t="s">
        <v>4935</v>
      </c>
      <c r="K139" s="36" t="s">
        <v>4852</v>
      </c>
      <c r="L139" s="14" t="s">
        <v>4155</v>
      </c>
      <c r="N139" s="69"/>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1"/>
      <c r="BR139" s="21"/>
      <c r="BS139" s="21"/>
      <c r="BT139" s="21"/>
      <c r="BU139" s="21"/>
      <c r="BV139" s="21"/>
      <c r="BW139" s="21"/>
      <c r="BX139" s="21"/>
      <c r="BY139" s="21"/>
      <c r="BZ139" s="21"/>
      <c r="CA139" s="21"/>
      <c r="CB139" s="21"/>
      <c r="CC139" s="21"/>
      <c r="CD139" s="21"/>
      <c r="CE139" s="21"/>
      <c r="CF139" s="21"/>
      <c r="CG139" s="21"/>
      <c r="CH139" s="21"/>
      <c r="CI139" s="21"/>
      <c r="CJ139" s="21"/>
      <c r="CK139" s="21"/>
      <c r="CL139" s="21"/>
      <c r="CM139" s="21"/>
      <c r="CN139" s="21"/>
      <c r="CO139" s="21"/>
      <c r="CP139" s="21"/>
      <c r="CQ139" s="21"/>
      <c r="CR139" s="21"/>
      <c r="CS139" s="21"/>
      <c r="CT139" s="21"/>
      <c r="CU139" s="21"/>
      <c r="CV139" s="21"/>
      <c r="CW139" s="21"/>
      <c r="CX139" s="21"/>
      <c r="CY139" s="21"/>
      <c r="CZ139" s="21"/>
      <c r="DA139" s="21"/>
      <c r="DB139" s="21"/>
      <c r="DC139" s="21"/>
      <c r="DD139" s="21"/>
      <c r="DE139" s="21"/>
      <c r="DF139" s="21"/>
      <c r="DG139" s="21"/>
    </row>
    <row r="140" spans="1:111" s="14" customFormat="1" ht="31.5">
      <c r="A140" s="14">
        <f t="shared" si="2"/>
        <v>137</v>
      </c>
      <c r="B140" s="14" t="s">
        <v>1068</v>
      </c>
      <c r="C140" s="14" t="s">
        <v>5887</v>
      </c>
      <c r="D140" s="14" t="s">
        <v>1187</v>
      </c>
      <c r="F140" s="15">
        <v>1000</v>
      </c>
      <c r="G140" s="15">
        <v>152</v>
      </c>
      <c r="H140" s="14" t="s">
        <v>8076</v>
      </c>
      <c r="I140" s="15">
        <v>30000</v>
      </c>
      <c r="J140" s="14" t="s">
        <v>4935</v>
      </c>
      <c r="K140" s="36" t="s">
        <v>4852</v>
      </c>
      <c r="L140" s="14" t="s">
        <v>4155</v>
      </c>
      <c r="N140" s="69"/>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1"/>
      <c r="BR140" s="21"/>
      <c r="BS140" s="21"/>
      <c r="BT140" s="21"/>
      <c r="BU140" s="21"/>
      <c r="BV140" s="21"/>
      <c r="BW140" s="21"/>
      <c r="BX140" s="21"/>
      <c r="BY140" s="21"/>
      <c r="BZ140" s="21"/>
      <c r="CA140" s="21"/>
      <c r="CB140" s="21"/>
      <c r="CC140" s="21"/>
      <c r="CD140" s="21"/>
      <c r="CE140" s="21"/>
      <c r="CF140" s="21"/>
      <c r="CG140" s="21"/>
      <c r="CH140" s="21"/>
      <c r="CI140" s="21"/>
      <c r="CJ140" s="21"/>
      <c r="CK140" s="21"/>
      <c r="CL140" s="21"/>
      <c r="CM140" s="21"/>
      <c r="CN140" s="21"/>
      <c r="CO140" s="21"/>
      <c r="CP140" s="21"/>
      <c r="CQ140" s="21"/>
      <c r="CR140" s="21"/>
      <c r="CS140" s="21"/>
      <c r="CT140" s="21"/>
      <c r="CU140" s="21"/>
      <c r="CV140" s="21"/>
      <c r="CW140" s="21"/>
      <c r="CX140" s="21"/>
      <c r="CY140" s="21"/>
      <c r="CZ140" s="21"/>
      <c r="DA140" s="21"/>
      <c r="DB140" s="21"/>
      <c r="DC140" s="21"/>
      <c r="DD140" s="21"/>
      <c r="DE140" s="21"/>
      <c r="DF140" s="21"/>
      <c r="DG140" s="21"/>
    </row>
    <row r="141" spans="1:111" s="14" customFormat="1">
      <c r="A141" s="14">
        <f t="shared" si="2"/>
        <v>138</v>
      </c>
      <c r="B141" s="14" t="s">
        <v>5888</v>
      </c>
      <c r="C141" s="14" t="s">
        <v>2744</v>
      </c>
      <c r="D141" s="14" t="s">
        <v>1187</v>
      </c>
      <c r="F141" s="15">
        <v>2000</v>
      </c>
      <c r="G141" s="15">
        <v>204</v>
      </c>
      <c r="H141" s="14" t="s">
        <v>8076</v>
      </c>
      <c r="I141" s="15">
        <v>26000</v>
      </c>
      <c r="J141" s="14" t="s">
        <v>4935</v>
      </c>
      <c r="K141" s="36" t="s">
        <v>4852</v>
      </c>
      <c r="L141" s="14" t="s">
        <v>4155</v>
      </c>
      <c r="N141" s="69"/>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1"/>
      <c r="BR141" s="21"/>
      <c r="BS141" s="21"/>
      <c r="BT141" s="21"/>
      <c r="BU141" s="21"/>
      <c r="BV141" s="21"/>
      <c r="BW141" s="21"/>
      <c r="BX141" s="21"/>
      <c r="BY141" s="21"/>
      <c r="BZ141" s="21"/>
      <c r="CA141" s="21"/>
      <c r="CB141" s="21"/>
      <c r="CC141" s="21"/>
      <c r="CD141" s="21"/>
      <c r="CE141" s="21"/>
      <c r="CF141" s="21"/>
      <c r="CG141" s="21"/>
      <c r="CH141" s="21"/>
      <c r="CI141" s="21"/>
      <c r="CJ141" s="21"/>
      <c r="CK141" s="21"/>
      <c r="CL141" s="21"/>
      <c r="CM141" s="21"/>
      <c r="CN141" s="21"/>
      <c r="CO141" s="21"/>
      <c r="CP141" s="21"/>
      <c r="CQ141" s="21"/>
      <c r="CR141" s="21"/>
      <c r="CS141" s="21"/>
      <c r="CT141" s="21"/>
      <c r="CU141" s="21"/>
      <c r="CV141" s="21"/>
      <c r="CW141" s="21"/>
      <c r="CX141" s="21"/>
      <c r="CY141" s="21"/>
      <c r="CZ141" s="21"/>
      <c r="DA141" s="21"/>
      <c r="DB141" s="21"/>
      <c r="DC141" s="21"/>
      <c r="DD141" s="21"/>
      <c r="DE141" s="21"/>
      <c r="DF141" s="21"/>
      <c r="DG141" s="21"/>
    </row>
    <row r="142" spans="1:111" s="14" customFormat="1" ht="63">
      <c r="A142" s="14">
        <f t="shared" si="2"/>
        <v>139</v>
      </c>
      <c r="B142" s="14" t="s">
        <v>5889</v>
      </c>
      <c r="C142" s="14" t="s">
        <v>10367</v>
      </c>
      <c r="D142" s="14" t="s">
        <v>1187</v>
      </c>
      <c r="E142" s="14" t="s">
        <v>8163</v>
      </c>
      <c r="F142" s="15">
        <v>1031</v>
      </c>
      <c r="G142" s="15">
        <v>280</v>
      </c>
      <c r="H142" s="14" t="s">
        <v>8087</v>
      </c>
      <c r="I142" s="15">
        <v>50000</v>
      </c>
      <c r="J142" s="14" t="s">
        <v>60</v>
      </c>
      <c r="K142" s="36" t="s">
        <v>4852</v>
      </c>
      <c r="L142" s="14" t="s">
        <v>4155</v>
      </c>
      <c r="N142" s="69"/>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1"/>
      <c r="BR142" s="21"/>
      <c r="BS142" s="21"/>
      <c r="BT142" s="21"/>
      <c r="BU142" s="21"/>
      <c r="BV142" s="21"/>
      <c r="BW142" s="21"/>
      <c r="BX142" s="21"/>
      <c r="BY142" s="21"/>
      <c r="BZ142" s="21"/>
      <c r="CA142" s="21"/>
      <c r="CB142" s="21"/>
      <c r="CC142" s="21"/>
      <c r="CD142" s="21"/>
      <c r="CE142" s="21"/>
      <c r="CF142" s="21"/>
      <c r="CG142" s="21"/>
      <c r="CH142" s="21"/>
      <c r="CI142" s="21"/>
      <c r="CJ142" s="21"/>
      <c r="CK142" s="21"/>
      <c r="CL142" s="21"/>
      <c r="CM142" s="21"/>
      <c r="CN142" s="21"/>
      <c r="CO142" s="21"/>
      <c r="CP142" s="21"/>
      <c r="CQ142" s="21"/>
      <c r="CR142" s="21"/>
      <c r="CS142" s="21"/>
      <c r="CT142" s="21"/>
      <c r="CU142" s="21"/>
      <c r="CV142" s="21"/>
      <c r="CW142" s="21"/>
      <c r="CX142" s="21"/>
      <c r="CY142" s="21"/>
      <c r="CZ142" s="21"/>
      <c r="DA142" s="21"/>
      <c r="DB142" s="21"/>
      <c r="DC142" s="21"/>
      <c r="DD142" s="21"/>
      <c r="DE142" s="21"/>
      <c r="DF142" s="21"/>
      <c r="DG142" s="21"/>
    </row>
    <row r="143" spans="1:111" s="14" customFormat="1">
      <c r="A143" s="14">
        <f t="shared" si="2"/>
        <v>140</v>
      </c>
      <c r="B143" s="14" t="s">
        <v>6299</v>
      </c>
      <c r="C143" s="14" t="s">
        <v>2744</v>
      </c>
      <c r="D143" s="14" t="s">
        <v>1187</v>
      </c>
      <c r="E143" s="14" t="s">
        <v>8163</v>
      </c>
      <c r="F143" s="15">
        <v>1025</v>
      </c>
      <c r="G143" s="15">
        <v>184</v>
      </c>
      <c r="H143" s="14" t="s">
        <v>8076</v>
      </c>
      <c r="I143" s="15">
        <v>30000</v>
      </c>
      <c r="J143" s="14" t="s">
        <v>4935</v>
      </c>
      <c r="K143" s="36" t="s">
        <v>4852</v>
      </c>
      <c r="L143" s="14" t="s">
        <v>12534</v>
      </c>
      <c r="N143" s="69"/>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1"/>
      <c r="BR143" s="21"/>
      <c r="BS143" s="21"/>
      <c r="BT143" s="21"/>
      <c r="BU143" s="21"/>
      <c r="BV143" s="21"/>
      <c r="BW143" s="21"/>
      <c r="BX143" s="21"/>
      <c r="BY143" s="21"/>
      <c r="BZ143" s="21"/>
      <c r="CA143" s="21"/>
      <c r="CB143" s="21"/>
      <c r="CC143" s="21"/>
      <c r="CD143" s="21"/>
      <c r="CE143" s="21"/>
      <c r="CF143" s="21"/>
      <c r="CG143" s="21"/>
      <c r="CH143" s="21"/>
      <c r="CI143" s="21"/>
      <c r="CJ143" s="21"/>
      <c r="CK143" s="21"/>
      <c r="CL143" s="21"/>
      <c r="CM143" s="21"/>
      <c r="CN143" s="21"/>
      <c r="CO143" s="21"/>
      <c r="CP143" s="21"/>
      <c r="CQ143" s="21"/>
      <c r="CR143" s="21"/>
      <c r="CS143" s="21"/>
      <c r="CT143" s="21"/>
      <c r="CU143" s="21"/>
      <c r="CV143" s="21"/>
      <c r="CW143" s="21"/>
      <c r="CX143" s="21"/>
      <c r="CY143" s="21"/>
      <c r="CZ143" s="21"/>
      <c r="DA143" s="21"/>
      <c r="DB143" s="21"/>
      <c r="DC143" s="21"/>
      <c r="DD143" s="21"/>
      <c r="DE143" s="21"/>
      <c r="DF143" s="21"/>
      <c r="DG143" s="21"/>
    </row>
    <row r="144" spans="1:111" s="14" customFormat="1" ht="31.5">
      <c r="A144" s="14">
        <f t="shared" si="2"/>
        <v>141</v>
      </c>
      <c r="B144" s="14" t="s">
        <v>5890</v>
      </c>
      <c r="C144" s="14" t="s">
        <v>5891</v>
      </c>
      <c r="D144" s="14" t="s">
        <v>4473</v>
      </c>
      <c r="F144" s="15">
        <v>1300</v>
      </c>
      <c r="G144" s="15">
        <v>252</v>
      </c>
      <c r="H144" s="14" t="s">
        <v>8087</v>
      </c>
      <c r="I144" s="15">
        <v>0</v>
      </c>
      <c r="J144" s="14" t="s">
        <v>60</v>
      </c>
      <c r="K144" s="36" t="s">
        <v>4852</v>
      </c>
      <c r="L144" s="14" t="s">
        <v>7067</v>
      </c>
      <c r="N144" s="69"/>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1"/>
      <c r="BR144" s="21"/>
      <c r="BS144" s="21"/>
      <c r="BT144" s="21"/>
      <c r="BU144" s="21"/>
      <c r="BV144" s="21"/>
      <c r="BW144" s="21"/>
      <c r="BX144" s="21"/>
      <c r="BY144" s="21"/>
      <c r="BZ144" s="21"/>
      <c r="CA144" s="21"/>
      <c r="CB144" s="21"/>
      <c r="CC144" s="21"/>
      <c r="CD144" s="21"/>
      <c r="CE144" s="21"/>
      <c r="CF144" s="21"/>
      <c r="CG144" s="21"/>
      <c r="CH144" s="21"/>
      <c r="CI144" s="21"/>
      <c r="CJ144" s="21"/>
      <c r="CK144" s="21"/>
      <c r="CL144" s="21"/>
      <c r="CM144" s="21"/>
      <c r="CN144" s="21"/>
      <c r="CO144" s="21"/>
      <c r="CP144" s="21"/>
      <c r="CQ144" s="21"/>
      <c r="CR144" s="21"/>
      <c r="CS144" s="21"/>
      <c r="CT144" s="21"/>
      <c r="CU144" s="21"/>
      <c r="CV144" s="21"/>
      <c r="CW144" s="21"/>
      <c r="CX144" s="21"/>
      <c r="CY144" s="21"/>
      <c r="CZ144" s="21"/>
      <c r="DA144" s="21"/>
      <c r="DB144" s="21"/>
      <c r="DC144" s="21"/>
      <c r="DD144" s="21"/>
      <c r="DE144" s="21"/>
      <c r="DF144" s="21"/>
      <c r="DG144" s="21"/>
    </row>
    <row r="145" spans="1:111" s="14" customFormat="1" ht="47.25">
      <c r="A145" s="14">
        <f t="shared" si="2"/>
        <v>142</v>
      </c>
      <c r="B145" s="14" t="s">
        <v>5895</v>
      </c>
      <c r="C145" s="14" t="s">
        <v>5896</v>
      </c>
      <c r="D145" s="14" t="s">
        <v>1187</v>
      </c>
      <c r="E145" s="14" t="s">
        <v>8163</v>
      </c>
      <c r="F145" s="15">
        <v>1031</v>
      </c>
      <c r="G145" s="15">
        <v>232</v>
      </c>
      <c r="H145" s="14" t="s">
        <v>8087</v>
      </c>
      <c r="I145" s="15">
        <v>41000</v>
      </c>
      <c r="J145" s="14" t="s">
        <v>60</v>
      </c>
      <c r="K145" s="36" t="s">
        <v>4852</v>
      </c>
      <c r="L145" s="14" t="s">
        <v>2958</v>
      </c>
      <c r="N145" s="69"/>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1"/>
      <c r="BR145" s="21"/>
      <c r="BS145" s="21"/>
      <c r="BT145" s="21"/>
      <c r="BU145" s="21"/>
      <c r="BV145" s="21"/>
      <c r="BW145" s="21"/>
      <c r="BX145" s="21"/>
      <c r="BY145" s="21"/>
      <c r="BZ145" s="21"/>
      <c r="CA145" s="21"/>
      <c r="CB145" s="21"/>
      <c r="CC145" s="21"/>
      <c r="CD145" s="21"/>
      <c r="CE145" s="21"/>
      <c r="CF145" s="21"/>
      <c r="CG145" s="21"/>
      <c r="CH145" s="21"/>
      <c r="CI145" s="21"/>
      <c r="CJ145" s="21"/>
      <c r="CK145" s="21"/>
      <c r="CL145" s="21"/>
      <c r="CM145" s="21"/>
      <c r="CN145" s="21"/>
      <c r="CO145" s="21"/>
      <c r="CP145" s="21"/>
      <c r="CQ145" s="21"/>
      <c r="CR145" s="21"/>
      <c r="CS145" s="21"/>
      <c r="CT145" s="21"/>
      <c r="CU145" s="21"/>
      <c r="CV145" s="21"/>
      <c r="CW145" s="21"/>
      <c r="CX145" s="21"/>
      <c r="CY145" s="21"/>
      <c r="CZ145" s="21"/>
      <c r="DA145" s="21"/>
      <c r="DB145" s="21"/>
      <c r="DC145" s="21"/>
      <c r="DD145" s="21"/>
      <c r="DE145" s="21"/>
      <c r="DF145" s="21"/>
      <c r="DG145" s="21"/>
    </row>
    <row r="146" spans="1:111" s="14" customFormat="1" ht="31.5">
      <c r="A146" s="14">
        <f t="shared" si="2"/>
        <v>143</v>
      </c>
      <c r="B146" s="14" t="s">
        <v>5897</v>
      </c>
      <c r="C146" s="14" t="s">
        <v>5320</v>
      </c>
      <c r="D146" s="14" t="s">
        <v>1187</v>
      </c>
      <c r="E146" s="14" t="s">
        <v>8163</v>
      </c>
      <c r="F146" s="15">
        <v>1031</v>
      </c>
      <c r="G146" s="15">
        <v>372</v>
      </c>
      <c r="H146" s="14" t="s">
        <v>8087</v>
      </c>
      <c r="I146" s="15">
        <v>50000</v>
      </c>
      <c r="J146" s="14" t="s">
        <v>1188</v>
      </c>
      <c r="K146" s="36" t="s">
        <v>4852</v>
      </c>
      <c r="L146" s="14" t="s">
        <v>4283</v>
      </c>
      <c r="N146" s="69"/>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1"/>
      <c r="BR146" s="21"/>
      <c r="BS146" s="21"/>
      <c r="BT146" s="21"/>
      <c r="BU146" s="21"/>
      <c r="BV146" s="21"/>
      <c r="BW146" s="21"/>
      <c r="BX146" s="21"/>
      <c r="BY146" s="21"/>
      <c r="BZ146" s="21"/>
      <c r="CA146" s="21"/>
      <c r="CB146" s="21"/>
      <c r="CC146" s="21"/>
      <c r="CD146" s="21"/>
      <c r="CE146" s="21"/>
      <c r="CF146" s="21"/>
      <c r="CG146" s="21"/>
      <c r="CH146" s="21"/>
      <c r="CI146" s="21"/>
      <c r="CJ146" s="21"/>
      <c r="CK146" s="21"/>
      <c r="CL146" s="21"/>
      <c r="CM146" s="21"/>
      <c r="CN146" s="21"/>
      <c r="CO146" s="21"/>
      <c r="CP146" s="21"/>
      <c r="CQ146" s="21"/>
      <c r="CR146" s="21"/>
      <c r="CS146" s="21"/>
      <c r="CT146" s="21"/>
      <c r="CU146" s="21"/>
      <c r="CV146" s="21"/>
      <c r="CW146" s="21"/>
      <c r="CX146" s="21"/>
      <c r="CY146" s="21"/>
      <c r="CZ146" s="21"/>
      <c r="DA146" s="21"/>
      <c r="DB146" s="21"/>
      <c r="DC146" s="21"/>
      <c r="DD146" s="21"/>
      <c r="DE146" s="21"/>
      <c r="DF146" s="21"/>
      <c r="DG146" s="21"/>
    </row>
    <row r="147" spans="1:111" s="14" customFormat="1" ht="47.25">
      <c r="A147" s="14">
        <f t="shared" si="2"/>
        <v>144</v>
      </c>
      <c r="B147" s="14" t="s">
        <v>5898</v>
      </c>
      <c r="C147" s="14" t="s">
        <v>5899</v>
      </c>
      <c r="D147" s="14" t="s">
        <v>1187</v>
      </c>
      <c r="E147" s="14" t="s">
        <v>8163</v>
      </c>
      <c r="F147" s="15">
        <v>1031</v>
      </c>
      <c r="G147" s="15">
        <v>604</v>
      </c>
      <c r="H147" s="14" t="s">
        <v>8087</v>
      </c>
      <c r="I147" s="15">
        <v>95000</v>
      </c>
      <c r="J147" s="14" t="s">
        <v>60</v>
      </c>
      <c r="K147" s="36" t="s">
        <v>4852</v>
      </c>
      <c r="L147" s="14" t="s">
        <v>4155</v>
      </c>
      <c r="N147" s="69"/>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1"/>
      <c r="BR147" s="21"/>
      <c r="BS147" s="21"/>
      <c r="BT147" s="21"/>
      <c r="BU147" s="21"/>
      <c r="BV147" s="21"/>
      <c r="BW147" s="21"/>
      <c r="BX147" s="21"/>
      <c r="BY147" s="21"/>
      <c r="BZ147" s="21"/>
      <c r="CA147" s="21"/>
      <c r="CB147" s="21"/>
      <c r="CC147" s="21"/>
      <c r="CD147" s="21"/>
      <c r="CE147" s="21"/>
      <c r="CF147" s="21"/>
      <c r="CG147" s="21"/>
      <c r="CH147" s="21"/>
      <c r="CI147" s="21"/>
      <c r="CJ147" s="21"/>
      <c r="CK147" s="21"/>
      <c r="CL147" s="21"/>
      <c r="CM147" s="21"/>
      <c r="CN147" s="21"/>
      <c r="CO147" s="21"/>
      <c r="CP147" s="21"/>
      <c r="CQ147" s="21"/>
      <c r="CR147" s="21"/>
      <c r="CS147" s="21"/>
      <c r="CT147" s="21"/>
      <c r="CU147" s="21"/>
      <c r="CV147" s="21"/>
      <c r="CW147" s="21"/>
      <c r="CX147" s="21"/>
      <c r="CY147" s="21"/>
      <c r="CZ147" s="21"/>
      <c r="DA147" s="21"/>
      <c r="DB147" s="21"/>
      <c r="DC147" s="21"/>
      <c r="DD147" s="21"/>
      <c r="DE147" s="21"/>
      <c r="DF147" s="21"/>
      <c r="DG147" s="21"/>
    </row>
    <row r="148" spans="1:111" s="14" customFormat="1" ht="47.25">
      <c r="A148" s="14">
        <f t="shared" si="2"/>
        <v>145</v>
      </c>
      <c r="B148" s="14" t="s">
        <v>5900</v>
      </c>
      <c r="C148" s="14" t="s">
        <v>5901</v>
      </c>
      <c r="D148" s="14" t="s">
        <v>1187</v>
      </c>
      <c r="E148" s="14" t="s">
        <v>8163</v>
      </c>
      <c r="F148" s="14">
        <v>531</v>
      </c>
      <c r="G148" s="14">
        <v>572</v>
      </c>
      <c r="H148" s="14" t="s">
        <v>8087</v>
      </c>
      <c r="I148" s="15">
        <v>89000</v>
      </c>
      <c r="J148" s="14" t="s">
        <v>1188</v>
      </c>
      <c r="K148" s="36" t="s">
        <v>4852</v>
      </c>
      <c r="L148" s="14" t="s">
        <v>2958</v>
      </c>
      <c r="N148" s="69"/>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1"/>
      <c r="BR148" s="21"/>
      <c r="BS148" s="21"/>
      <c r="BT148" s="21"/>
      <c r="BU148" s="21"/>
      <c r="BV148" s="21"/>
      <c r="BW148" s="21"/>
      <c r="BX148" s="21"/>
      <c r="BY148" s="21"/>
      <c r="BZ148" s="21"/>
      <c r="CA148" s="21"/>
      <c r="CB148" s="21"/>
      <c r="CC148" s="21"/>
      <c r="CD148" s="21"/>
      <c r="CE148" s="21"/>
      <c r="CF148" s="21"/>
      <c r="CG148" s="21"/>
      <c r="CH148" s="21"/>
      <c r="CI148" s="21"/>
      <c r="CJ148" s="21"/>
      <c r="CK148" s="21"/>
      <c r="CL148" s="21"/>
      <c r="CM148" s="21"/>
      <c r="CN148" s="21"/>
      <c r="CO148" s="21"/>
      <c r="CP148" s="21"/>
      <c r="CQ148" s="21"/>
      <c r="CR148" s="21"/>
      <c r="CS148" s="21"/>
      <c r="CT148" s="21"/>
      <c r="CU148" s="21"/>
      <c r="CV148" s="21"/>
      <c r="CW148" s="21"/>
      <c r="CX148" s="21"/>
      <c r="CY148" s="21"/>
      <c r="CZ148" s="21"/>
      <c r="DA148" s="21"/>
      <c r="DB148" s="21"/>
      <c r="DC148" s="21"/>
      <c r="DD148" s="21"/>
      <c r="DE148" s="21"/>
      <c r="DF148" s="21"/>
      <c r="DG148" s="21"/>
    </row>
    <row r="149" spans="1:111" s="14" customFormat="1" ht="31.5">
      <c r="A149" s="14">
        <f t="shared" si="2"/>
        <v>146</v>
      </c>
      <c r="B149" s="14" t="s">
        <v>5902</v>
      </c>
      <c r="C149" s="14" t="s">
        <v>5903</v>
      </c>
      <c r="D149" s="14" t="s">
        <v>1162</v>
      </c>
      <c r="F149" s="15">
        <v>500</v>
      </c>
      <c r="G149" s="15">
        <v>416</v>
      </c>
      <c r="H149" s="14" t="s">
        <v>8087</v>
      </c>
      <c r="I149" s="15">
        <v>0</v>
      </c>
      <c r="J149" s="14" t="s">
        <v>70</v>
      </c>
      <c r="K149" s="36" t="s">
        <v>4852</v>
      </c>
      <c r="L149" s="14" t="s">
        <v>10095</v>
      </c>
      <c r="N149" s="69"/>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1"/>
      <c r="BR149" s="21"/>
      <c r="BS149" s="21"/>
      <c r="BT149" s="21"/>
      <c r="BU149" s="21"/>
      <c r="BV149" s="21"/>
      <c r="BW149" s="21"/>
      <c r="BX149" s="21"/>
      <c r="BY149" s="21"/>
      <c r="BZ149" s="21"/>
      <c r="CA149" s="21"/>
      <c r="CB149" s="21"/>
      <c r="CC149" s="21"/>
      <c r="CD149" s="21"/>
      <c r="CE149" s="21"/>
      <c r="CF149" s="21"/>
      <c r="CG149" s="21"/>
      <c r="CH149" s="21"/>
      <c r="CI149" s="21"/>
      <c r="CJ149" s="21"/>
      <c r="CK149" s="21"/>
      <c r="CL149" s="21"/>
      <c r="CM149" s="21"/>
      <c r="CN149" s="21"/>
      <c r="CO149" s="21"/>
      <c r="CP149" s="21"/>
      <c r="CQ149" s="21"/>
      <c r="CR149" s="21"/>
      <c r="CS149" s="21"/>
      <c r="CT149" s="21"/>
      <c r="CU149" s="21"/>
      <c r="CV149" s="21"/>
      <c r="CW149" s="21"/>
      <c r="CX149" s="21"/>
      <c r="CY149" s="21"/>
      <c r="CZ149" s="21"/>
      <c r="DA149" s="21"/>
      <c r="DB149" s="21"/>
      <c r="DC149" s="21"/>
      <c r="DD149" s="21"/>
      <c r="DE149" s="21"/>
      <c r="DF149" s="21"/>
      <c r="DG149" s="21"/>
    </row>
    <row r="150" spans="1:111" s="14" customFormat="1" ht="47.25">
      <c r="A150" s="14">
        <f t="shared" si="2"/>
        <v>147</v>
      </c>
      <c r="B150" s="14" t="s">
        <v>5904</v>
      </c>
      <c r="C150" s="14" t="s">
        <v>5905</v>
      </c>
      <c r="D150" s="14" t="s">
        <v>1187</v>
      </c>
      <c r="F150" s="15">
        <v>500</v>
      </c>
      <c r="G150" s="15">
        <v>184</v>
      </c>
      <c r="H150" s="14" t="s">
        <v>8087</v>
      </c>
      <c r="I150" s="15">
        <v>53000</v>
      </c>
      <c r="J150" s="14" t="s">
        <v>4935</v>
      </c>
      <c r="K150" s="36" t="s">
        <v>4852</v>
      </c>
      <c r="L150" s="14" t="s">
        <v>4155</v>
      </c>
      <c r="N150" s="69"/>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1"/>
      <c r="BR150" s="21"/>
      <c r="BS150" s="21"/>
      <c r="BT150" s="21"/>
      <c r="BU150" s="21"/>
      <c r="BV150" s="21"/>
      <c r="BW150" s="21"/>
      <c r="BX150" s="21"/>
      <c r="BY150" s="21"/>
      <c r="BZ150" s="21"/>
      <c r="CA150" s="21"/>
      <c r="CB150" s="21"/>
      <c r="CC150" s="21"/>
      <c r="CD150" s="21"/>
      <c r="CE150" s="21"/>
      <c r="CF150" s="21"/>
      <c r="CG150" s="21"/>
      <c r="CH150" s="21"/>
      <c r="CI150" s="21"/>
      <c r="CJ150" s="21"/>
      <c r="CK150" s="21"/>
      <c r="CL150" s="21"/>
      <c r="CM150" s="21"/>
      <c r="CN150" s="21"/>
      <c r="CO150" s="21"/>
      <c r="CP150" s="21"/>
      <c r="CQ150" s="21"/>
      <c r="CR150" s="21"/>
      <c r="CS150" s="21"/>
      <c r="CT150" s="21"/>
      <c r="CU150" s="21"/>
      <c r="CV150" s="21"/>
      <c r="CW150" s="21"/>
      <c r="CX150" s="21"/>
      <c r="CY150" s="21"/>
      <c r="CZ150" s="21"/>
      <c r="DA150" s="21"/>
      <c r="DB150" s="21"/>
      <c r="DC150" s="21"/>
      <c r="DD150" s="21"/>
      <c r="DE150" s="21"/>
      <c r="DF150" s="21"/>
      <c r="DG150" s="21"/>
    </row>
    <row r="151" spans="1:111" s="14" customFormat="1">
      <c r="A151" s="14">
        <f t="shared" si="2"/>
        <v>148</v>
      </c>
      <c r="B151" s="14" t="s">
        <v>12586</v>
      </c>
      <c r="C151" s="14" t="s">
        <v>2744</v>
      </c>
      <c r="D151" s="14" t="s">
        <v>1187</v>
      </c>
      <c r="E151" s="14" t="s">
        <v>8163</v>
      </c>
      <c r="F151" s="15">
        <v>1025</v>
      </c>
      <c r="G151" s="15">
        <v>92</v>
      </c>
      <c r="H151" s="14" t="s">
        <v>8076</v>
      </c>
      <c r="I151" s="15">
        <v>15000</v>
      </c>
      <c r="J151" s="14" t="s">
        <v>4935</v>
      </c>
      <c r="K151" s="36" t="s">
        <v>4852</v>
      </c>
      <c r="L151" s="14" t="s">
        <v>4155</v>
      </c>
      <c r="N151" s="69"/>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1"/>
      <c r="BR151" s="21"/>
      <c r="BS151" s="21"/>
      <c r="BT151" s="21"/>
      <c r="BU151" s="21"/>
      <c r="BV151" s="21"/>
      <c r="BW151" s="21"/>
      <c r="BX151" s="21"/>
      <c r="BY151" s="21"/>
      <c r="BZ151" s="21"/>
      <c r="CA151" s="21"/>
      <c r="CB151" s="21"/>
      <c r="CC151" s="21"/>
      <c r="CD151" s="21"/>
      <c r="CE151" s="21"/>
      <c r="CF151" s="21"/>
      <c r="CG151" s="21"/>
      <c r="CH151" s="21"/>
      <c r="CI151" s="21"/>
      <c r="CJ151" s="21"/>
      <c r="CK151" s="21"/>
      <c r="CL151" s="21"/>
      <c r="CM151" s="21"/>
      <c r="CN151" s="21"/>
      <c r="CO151" s="21"/>
      <c r="CP151" s="21"/>
      <c r="CQ151" s="21"/>
      <c r="CR151" s="21"/>
      <c r="CS151" s="21"/>
      <c r="CT151" s="21"/>
      <c r="CU151" s="21"/>
      <c r="CV151" s="21"/>
      <c r="CW151" s="21"/>
      <c r="CX151" s="21"/>
      <c r="CY151" s="21"/>
      <c r="CZ151" s="21"/>
      <c r="DA151" s="21"/>
      <c r="DB151" s="21"/>
      <c r="DC151" s="21"/>
      <c r="DD151" s="21"/>
      <c r="DE151" s="21"/>
      <c r="DF151" s="21"/>
      <c r="DG151" s="21"/>
    </row>
    <row r="152" spans="1:111" s="14" customFormat="1" ht="31.5">
      <c r="A152" s="14">
        <f t="shared" si="2"/>
        <v>149</v>
      </c>
      <c r="B152" s="14" t="s">
        <v>1125</v>
      </c>
      <c r="C152" s="14" t="s">
        <v>1126</v>
      </c>
      <c r="D152" s="14" t="s">
        <v>1187</v>
      </c>
      <c r="E152" s="14" t="s">
        <v>8163</v>
      </c>
      <c r="F152" s="15">
        <v>1031</v>
      </c>
      <c r="G152" s="15">
        <v>296</v>
      </c>
      <c r="H152" s="14" t="s">
        <v>8076</v>
      </c>
      <c r="I152" s="15">
        <v>41000</v>
      </c>
      <c r="J152" s="14" t="s">
        <v>1188</v>
      </c>
      <c r="K152" s="36" t="s">
        <v>4852</v>
      </c>
      <c r="L152" s="14" t="s">
        <v>10095</v>
      </c>
      <c r="N152" s="69"/>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1"/>
      <c r="BR152" s="21"/>
      <c r="BS152" s="21"/>
      <c r="BT152" s="21"/>
      <c r="BU152" s="21"/>
      <c r="BV152" s="21"/>
      <c r="BW152" s="21"/>
      <c r="BX152" s="21"/>
      <c r="BY152" s="21"/>
      <c r="BZ152" s="21"/>
      <c r="CA152" s="21"/>
      <c r="CB152" s="21"/>
      <c r="CC152" s="21"/>
      <c r="CD152" s="21"/>
      <c r="CE152" s="21"/>
      <c r="CF152" s="21"/>
      <c r="CG152" s="21"/>
      <c r="CH152" s="21"/>
      <c r="CI152" s="21"/>
      <c r="CJ152" s="21"/>
      <c r="CK152" s="21"/>
      <c r="CL152" s="21"/>
      <c r="CM152" s="21"/>
      <c r="CN152" s="21"/>
      <c r="CO152" s="21"/>
      <c r="CP152" s="21"/>
      <c r="CQ152" s="21"/>
      <c r="CR152" s="21"/>
      <c r="CS152" s="21"/>
      <c r="CT152" s="21"/>
      <c r="CU152" s="21"/>
      <c r="CV152" s="21"/>
      <c r="CW152" s="21"/>
      <c r="CX152" s="21"/>
      <c r="CY152" s="21"/>
      <c r="CZ152" s="21"/>
      <c r="DA152" s="21"/>
      <c r="DB152" s="21"/>
      <c r="DC152" s="21"/>
      <c r="DD152" s="21"/>
      <c r="DE152" s="21"/>
      <c r="DF152" s="21"/>
      <c r="DG152" s="21"/>
    </row>
    <row r="153" spans="1:111" s="14" customFormat="1" ht="31.5">
      <c r="A153" s="14">
        <f t="shared" si="2"/>
        <v>150</v>
      </c>
      <c r="B153" s="14" t="s">
        <v>5906</v>
      </c>
      <c r="C153" s="14" t="s">
        <v>5907</v>
      </c>
      <c r="D153" s="14" t="s">
        <v>1162</v>
      </c>
      <c r="F153" s="15">
        <v>350</v>
      </c>
      <c r="G153" s="15">
        <v>456</v>
      </c>
      <c r="H153" s="14" t="s">
        <v>8087</v>
      </c>
      <c r="I153" s="15">
        <v>0</v>
      </c>
      <c r="J153" s="14" t="s">
        <v>1193</v>
      </c>
      <c r="K153" s="36" t="s">
        <v>4852</v>
      </c>
      <c r="L153" s="14" t="s">
        <v>3191</v>
      </c>
      <c r="N153" s="69"/>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1"/>
      <c r="BR153" s="21"/>
      <c r="BS153" s="21"/>
      <c r="BT153" s="21"/>
      <c r="BU153" s="21"/>
      <c r="BV153" s="21"/>
      <c r="BW153" s="21"/>
      <c r="BX153" s="21"/>
      <c r="BY153" s="21"/>
      <c r="BZ153" s="21"/>
      <c r="CA153" s="21"/>
      <c r="CB153" s="21"/>
      <c r="CC153" s="21"/>
      <c r="CD153" s="21"/>
      <c r="CE153" s="21"/>
      <c r="CF153" s="21"/>
      <c r="CG153" s="21"/>
      <c r="CH153" s="21"/>
      <c r="CI153" s="21"/>
      <c r="CJ153" s="21"/>
      <c r="CK153" s="21"/>
      <c r="CL153" s="21"/>
      <c r="CM153" s="21"/>
      <c r="CN153" s="21"/>
      <c r="CO153" s="21"/>
      <c r="CP153" s="21"/>
      <c r="CQ153" s="21"/>
      <c r="CR153" s="21"/>
      <c r="CS153" s="21"/>
      <c r="CT153" s="21"/>
      <c r="CU153" s="21"/>
      <c r="CV153" s="21"/>
      <c r="CW153" s="21"/>
      <c r="CX153" s="21"/>
      <c r="CY153" s="21"/>
      <c r="CZ153" s="21"/>
      <c r="DA153" s="21"/>
      <c r="DB153" s="21"/>
      <c r="DC153" s="21"/>
      <c r="DD153" s="21"/>
      <c r="DE153" s="21"/>
      <c r="DF153" s="21"/>
      <c r="DG153" s="21"/>
    </row>
    <row r="154" spans="1:111" s="14" customFormat="1" ht="47.25">
      <c r="A154" s="14">
        <f t="shared" si="2"/>
        <v>151</v>
      </c>
      <c r="B154" s="14" t="s">
        <v>5908</v>
      </c>
      <c r="C154" s="14" t="s">
        <v>5909</v>
      </c>
      <c r="D154" s="14" t="s">
        <v>4473</v>
      </c>
      <c r="F154" s="15">
        <v>1000</v>
      </c>
      <c r="G154" s="15">
        <v>368</v>
      </c>
      <c r="H154" s="14" t="s">
        <v>8087</v>
      </c>
      <c r="I154" s="15">
        <v>0</v>
      </c>
      <c r="J154" s="14" t="s">
        <v>60</v>
      </c>
      <c r="K154" s="36" t="s">
        <v>4852</v>
      </c>
      <c r="L154" s="14" t="s">
        <v>7067</v>
      </c>
      <c r="N154" s="69"/>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1"/>
      <c r="BR154" s="21"/>
      <c r="BS154" s="21"/>
      <c r="BT154" s="21"/>
      <c r="BU154" s="21"/>
      <c r="BV154" s="21"/>
      <c r="BW154" s="21"/>
      <c r="BX154" s="21"/>
      <c r="BY154" s="21"/>
      <c r="BZ154" s="21"/>
      <c r="CA154" s="21"/>
      <c r="CB154" s="21"/>
      <c r="CC154" s="21"/>
      <c r="CD154" s="21"/>
      <c r="CE154" s="21"/>
      <c r="CF154" s="21"/>
      <c r="CG154" s="21"/>
      <c r="CH154" s="21"/>
      <c r="CI154" s="21"/>
      <c r="CJ154" s="21"/>
      <c r="CK154" s="21"/>
      <c r="CL154" s="21"/>
      <c r="CM154" s="21"/>
      <c r="CN154" s="21"/>
      <c r="CO154" s="21"/>
      <c r="CP154" s="21"/>
      <c r="CQ154" s="21"/>
      <c r="CR154" s="21"/>
      <c r="CS154" s="21"/>
      <c r="CT154" s="21"/>
      <c r="CU154" s="21"/>
      <c r="CV154" s="21"/>
      <c r="CW154" s="21"/>
      <c r="CX154" s="21"/>
      <c r="CY154" s="21"/>
      <c r="CZ154" s="21"/>
      <c r="DA154" s="21"/>
      <c r="DB154" s="21"/>
      <c r="DC154" s="21"/>
      <c r="DD154" s="21"/>
      <c r="DE154" s="21"/>
      <c r="DF154" s="21"/>
      <c r="DG154" s="21"/>
    </row>
    <row r="155" spans="1:111" s="14" customFormat="1" ht="47.25">
      <c r="A155" s="14">
        <f t="shared" si="2"/>
        <v>152</v>
      </c>
      <c r="B155" s="14" t="s">
        <v>5910</v>
      </c>
      <c r="C155" s="14" t="s">
        <v>4847</v>
      </c>
      <c r="D155" s="14" t="s">
        <v>1162</v>
      </c>
      <c r="F155" s="15">
        <v>400</v>
      </c>
      <c r="G155" s="15">
        <v>304</v>
      </c>
      <c r="H155" s="14" t="s">
        <v>8087</v>
      </c>
      <c r="I155" s="15">
        <v>0</v>
      </c>
      <c r="J155" s="14" t="s">
        <v>2724</v>
      </c>
      <c r="K155" s="36" t="s">
        <v>4852</v>
      </c>
      <c r="L155" s="14" t="s">
        <v>5629</v>
      </c>
      <c r="N155" s="69"/>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1"/>
      <c r="BR155" s="21"/>
      <c r="BS155" s="21"/>
      <c r="BT155" s="21"/>
      <c r="BU155" s="21"/>
      <c r="BV155" s="21"/>
      <c r="BW155" s="21"/>
      <c r="BX155" s="21"/>
      <c r="BY155" s="21"/>
      <c r="BZ155" s="21"/>
      <c r="CA155" s="21"/>
      <c r="CB155" s="21"/>
      <c r="CC155" s="21"/>
      <c r="CD155" s="21"/>
      <c r="CE155" s="21"/>
      <c r="CF155" s="21"/>
      <c r="CG155" s="21"/>
      <c r="CH155" s="21"/>
      <c r="CI155" s="21"/>
      <c r="CJ155" s="21"/>
      <c r="CK155" s="21"/>
      <c r="CL155" s="21"/>
      <c r="CM155" s="21"/>
      <c r="CN155" s="21"/>
      <c r="CO155" s="21"/>
      <c r="CP155" s="21"/>
      <c r="CQ155" s="21"/>
      <c r="CR155" s="21"/>
      <c r="CS155" s="21"/>
      <c r="CT155" s="21"/>
      <c r="CU155" s="21"/>
      <c r="CV155" s="21"/>
      <c r="CW155" s="21"/>
      <c r="CX155" s="21"/>
      <c r="CY155" s="21"/>
      <c r="CZ155" s="21"/>
      <c r="DA155" s="21"/>
      <c r="DB155" s="21"/>
      <c r="DC155" s="21"/>
      <c r="DD155" s="21"/>
      <c r="DE155" s="21"/>
      <c r="DF155" s="21"/>
      <c r="DG155" s="21"/>
    </row>
    <row r="156" spans="1:111" s="14" customFormat="1" ht="47.25">
      <c r="A156" s="14">
        <f t="shared" si="2"/>
        <v>153</v>
      </c>
      <c r="B156" s="14" t="s">
        <v>5911</v>
      </c>
      <c r="C156" s="14" t="s">
        <v>6428</v>
      </c>
      <c r="D156" s="14" t="s">
        <v>1187</v>
      </c>
      <c r="E156" s="14" t="s">
        <v>8163</v>
      </c>
      <c r="F156" s="15">
        <v>10031</v>
      </c>
      <c r="G156" s="15">
        <v>492</v>
      </c>
      <c r="H156" s="14" t="s">
        <v>8087</v>
      </c>
      <c r="I156" s="15">
        <v>36000</v>
      </c>
      <c r="J156" s="14" t="s">
        <v>1188</v>
      </c>
      <c r="K156" s="36" t="s">
        <v>4852</v>
      </c>
      <c r="L156" s="14" t="s">
        <v>4155</v>
      </c>
      <c r="N156" s="69"/>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1"/>
      <c r="BR156" s="21"/>
      <c r="BS156" s="21"/>
      <c r="BT156" s="21"/>
      <c r="BU156" s="21"/>
      <c r="BV156" s="21"/>
      <c r="BW156" s="21"/>
      <c r="BX156" s="21"/>
      <c r="BY156" s="21"/>
      <c r="BZ156" s="21"/>
      <c r="CA156" s="21"/>
      <c r="CB156" s="21"/>
      <c r="CC156" s="21"/>
      <c r="CD156" s="21"/>
      <c r="CE156" s="21"/>
      <c r="CF156" s="21"/>
      <c r="CG156" s="21"/>
      <c r="CH156" s="21"/>
      <c r="CI156" s="21"/>
      <c r="CJ156" s="21"/>
      <c r="CK156" s="21"/>
      <c r="CL156" s="21"/>
      <c r="CM156" s="21"/>
      <c r="CN156" s="21"/>
      <c r="CO156" s="21"/>
      <c r="CP156" s="21"/>
      <c r="CQ156" s="21"/>
      <c r="CR156" s="21"/>
      <c r="CS156" s="21"/>
      <c r="CT156" s="21"/>
      <c r="CU156" s="21"/>
      <c r="CV156" s="21"/>
      <c r="CW156" s="21"/>
      <c r="CX156" s="21"/>
      <c r="CY156" s="21"/>
      <c r="CZ156" s="21"/>
      <c r="DA156" s="21"/>
      <c r="DB156" s="21"/>
      <c r="DC156" s="21"/>
      <c r="DD156" s="21"/>
      <c r="DE156" s="21"/>
      <c r="DF156" s="21"/>
      <c r="DG156" s="21"/>
    </row>
    <row r="157" spans="1:111" s="14" customFormat="1" ht="47.25">
      <c r="A157" s="14">
        <f t="shared" si="2"/>
        <v>154</v>
      </c>
      <c r="B157" s="14" t="s">
        <v>5912</v>
      </c>
      <c r="C157" s="14" t="s">
        <v>6428</v>
      </c>
      <c r="D157" s="14" t="s">
        <v>1187</v>
      </c>
      <c r="E157" s="14" t="s">
        <v>8163</v>
      </c>
      <c r="F157" s="15">
        <v>10031</v>
      </c>
      <c r="G157" s="15">
        <v>288</v>
      </c>
      <c r="H157" s="14" t="s">
        <v>8087</v>
      </c>
      <c r="I157" s="15">
        <v>24000</v>
      </c>
      <c r="J157" s="14" t="s">
        <v>1188</v>
      </c>
      <c r="K157" s="36" t="s">
        <v>4852</v>
      </c>
      <c r="L157" s="14" t="s">
        <v>4155</v>
      </c>
      <c r="N157" s="69"/>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1"/>
      <c r="BR157" s="21"/>
      <c r="BS157" s="21"/>
      <c r="BT157" s="21"/>
      <c r="BU157" s="21"/>
      <c r="BV157" s="21"/>
      <c r="BW157" s="21"/>
      <c r="BX157" s="21"/>
      <c r="BY157" s="21"/>
      <c r="BZ157" s="21"/>
      <c r="CA157" s="21"/>
      <c r="CB157" s="21"/>
      <c r="CC157" s="21"/>
      <c r="CD157" s="21"/>
      <c r="CE157" s="21"/>
      <c r="CF157" s="21"/>
      <c r="CG157" s="21"/>
      <c r="CH157" s="21"/>
      <c r="CI157" s="21"/>
      <c r="CJ157" s="21"/>
      <c r="CK157" s="21"/>
      <c r="CL157" s="21"/>
      <c r="CM157" s="21"/>
      <c r="CN157" s="21"/>
      <c r="CO157" s="21"/>
      <c r="CP157" s="21"/>
      <c r="CQ157" s="21"/>
      <c r="CR157" s="21"/>
      <c r="CS157" s="21"/>
      <c r="CT157" s="21"/>
      <c r="CU157" s="21"/>
      <c r="CV157" s="21"/>
      <c r="CW157" s="21"/>
      <c r="CX157" s="21"/>
      <c r="CY157" s="21"/>
      <c r="CZ157" s="21"/>
      <c r="DA157" s="21"/>
      <c r="DB157" s="21"/>
      <c r="DC157" s="21"/>
      <c r="DD157" s="21"/>
      <c r="DE157" s="21"/>
      <c r="DF157" s="21"/>
      <c r="DG157" s="21"/>
    </row>
    <row r="158" spans="1:111" s="14" customFormat="1" ht="31.5">
      <c r="A158" s="14">
        <f t="shared" si="2"/>
        <v>155</v>
      </c>
      <c r="B158" s="14" t="s">
        <v>5913</v>
      </c>
      <c r="C158" s="14" t="s">
        <v>5914</v>
      </c>
      <c r="D158" s="14" t="s">
        <v>1162</v>
      </c>
      <c r="F158" s="15">
        <v>225</v>
      </c>
      <c r="G158" s="15">
        <v>240</v>
      </c>
      <c r="H158" s="14" t="s">
        <v>8087</v>
      </c>
      <c r="I158" s="15">
        <v>0</v>
      </c>
      <c r="J158" s="14" t="s">
        <v>1188</v>
      </c>
      <c r="K158" s="36" t="s">
        <v>4852</v>
      </c>
      <c r="L158" s="14" t="s">
        <v>10997</v>
      </c>
      <c r="N158" s="69"/>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c r="BK158" s="21"/>
      <c r="BL158" s="21"/>
      <c r="BM158" s="21"/>
      <c r="BN158" s="21"/>
      <c r="BO158" s="21"/>
      <c r="BP158" s="21"/>
      <c r="BQ158" s="21"/>
      <c r="BR158" s="21"/>
      <c r="BS158" s="21"/>
      <c r="BT158" s="21"/>
      <c r="BU158" s="21"/>
      <c r="BV158" s="21"/>
      <c r="BW158" s="21"/>
      <c r="BX158" s="21"/>
      <c r="BY158" s="21"/>
      <c r="BZ158" s="21"/>
      <c r="CA158" s="21"/>
      <c r="CB158" s="21"/>
      <c r="CC158" s="21"/>
      <c r="CD158" s="21"/>
      <c r="CE158" s="21"/>
      <c r="CF158" s="21"/>
      <c r="CG158" s="21"/>
      <c r="CH158" s="21"/>
      <c r="CI158" s="21"/>
      <c r="CJ158" s="21"/>
      <c r="CK158" s="21"/>
      <c r="CL158" s="21"/>
      <c r="CM158" s="21"/>
      <c r="CN158" s="21"/>
      <c r="CO158" s="21"/>
      <c r="CP158" s="21"/>
      <c r="CQ158" s="21"/>
      <c r="CR158" s="21"/>
      <c r="CS158" s="21"/>
      <c r="CT158" s="21"/>
      <c r="CU158" s="21"/>
      <c r="CV158" s="21"/>
      <c r="CW158" s="21"/>
      <c r="CX158" s="21"/>
      <c r="CY158" s="21"/>
      <c r="CZ158" s="21"/>
      <c r="DA158" s="21"/>
      <c r="DB158" s="21"/>
      <c r="DC158" s="21"/>
      <c r="DD158" s="21"/>
      <c r="DE158" s="21"/>
      <c r="DF158" s="21"/>
      <c r="DG158" s="21"/>
    </row>
    <row r="159" spans="1:111" s="14" customFormat="1" ht="31.5">
      <c r="A159" s="14">
        <f t="shared" si="2"/>
        <v>156</v>
      </c>
      <c r="B159" s="14" t="s">
        <v>5917</v>
      </c>
      <c r="C159" s="14" t="s">
        <v>5918</v>
      </c>
      <c r="D159" s="14" t="s">
        <v>1162</v>
      </c>
      <c r="F159" s="15">
        <v>1000</v>
      </c>
      <c r="G159" s="15">
        <v>564</v>
      </c>
      <c r="H159" s="14" t="s">
        <v>2161</v>
      </c>
      <c r="I159" s="15">
        <v>0</v>
      </c>
      <c r="J159" s="14" t="s">
        <v>7909</v>
      </c>
      <c r="K159" s="36" t="s">
        <v>4852</v>
      </c>
      <c r="L159" s="14" t="s">
        <v>2958</v>
      </c>
      <c r="N159" s="69" t="s">
        <v>20325</v>
      </c>
      <c r="O159" s="21" t="s">
        <v>20318</v>
      </c>
      <c r="P159" s="21" t="s">
        <v>20319</v>
      </c>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c r="BF159" s="21"/>
      <c r="BG159" s="21"/>
      <c r="BH159" s="21"/>
      <c r="BI159" s="21"/>
      <c r="BJ159" s="21"/>
      <c r="BK159" s="21"/>
      <c r="BL159" s="21"/>
      <c r="BM159" s="21"/>
      <c r="BN159" s="21"/>
      <c r="BO159" s="21"/>
      <c r="BP159" s="21"/>
      <c r="BQ159" s="21"/>
      <c r="BR159" s="21"/>
      <c r="BS159" s="21"/>
      <c r="BT159" s="21"/>
      <c r="BU159" s="21"/>
      <c r="BV159" s="21"/>
      <c r="BW159" s="21"/>
      <c r="BX159" s="21"/>
      <c r="BY159" s="21"/>
      <c r="BZ159" s="21"/>
      <c r="CA159" s="21"/>
      <c r="CB159" s="21"/>
      <c r="CC159" s="21"/>
      <c r="CD159" s="21"/>
      <c r="CE159" s="21"/>
      <c r="CF159" s="21"/>
      <c r="CG159" s="21"/>
      <c r="CH159" s="21"/>
      <c r="CI159" s="21"/>
      <c r="CJ159" s="21"/>
      <c r="CK159" s="21"/>
      <c r="CL159" s="21"/>
      <c r="CM159" s="21"/>
      <c r="CN159" s="21"/>
      <c r="CO159" s="21"/>
      <c r="CP159" s="21"/>
      <c r="CQ159" s="21"/>
      <c r="CR159" s="21"/>
      <c r="CS159" s="21"/>
      <c r="CT159" s="21"/>
      <c r="CU159" s="21"/>
      <c r="CV159" s="21"/>
      <c r="CW159" s="21"/>
      <c r="CX159" s="21"/>
      <c r="CY159" s="21"/>
      <c r="CZ159" s="21"/>
      <c r="DA159" s="21"/>
      <c r="DB159" s="21"/>
      <c r="DC159" s="21"/>
      <c r="DD159" s="21"/>
      <c r="DE159" s="21"/>
      <c r="DF159" s="21"/>
      <c r="DG159" s="21"/>
    </row>
    <row r="160" spans="1:111" s="14" customFormat="1" ht="31.5">
      <c r="A160" s="14">
        <f t="shared" si="2"/>
        <v>157</v>
      </c>
      <c r="B160" s="14" t="s">
        <v>4807</v>
      </c>
      <c r="C160" s="14" t="s">
        <v>4808</v>
      </c>
      <c r="D160" s="14" t="s">
        <v>1162</v>
      </c>
      <c r="F160" s="15">
        <v>200</v>
      </c>
      <c r="G160" s="15">
        <v>344</v>
      </c>
      <c r="H160" s="14" t="s">
        <v>238</v>
      </c>
      <c r="I160" s="15">
        <v>0</v>
      </c>
      <c r="J160" s="14" t="s">
        <v>7909</v>
      </c>
      <c r="K160" s="36" t="s">
        <v>4852</v>
      </c>
      <c r="L160" s="14" t="s">
        <v>2958</v>
      </c>
      <c r="N160" s="69"/>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1"/>
      <c r="BR160" s="21"/>
      <c r="BS160" s="21"/>
      <c r="BT160" s="21"/>
      <c r="BU160" s="21"/>
      <c r="BV160" s="21"/>
      <c r="BW160" s="21"/>
      <c r="BX160" s="21"/>
      <c r="BY160" s="21"/>
      <c r="BZ160" s="21"/>
      <c r="CA160" s="21"/>
      <c r="CB160" s="21"/>
      <c r="CC160" s="21"/>
      <c r="CD160" s="21"/>
      <c r="CE160" s="21"/>
      <c r="CF160" s="21"/>
      <c r="CG160" s="21"/>
      <c r="CH160" s="21"/>
      <c r="CI160" s="21"/>
      <c r="CJ160" s="21"/>
      <c r="CK160" s="21"/>
      <c r="CL160" s="21"/>
      <c r="CM160" s="21"/>
      <c r="CN160" s="21"/>
      <c r="CO160" s="21"/>
      <c r="CP160" s="21"/>
      <c r="CQ160" s="21"/>
      <c r="CR160" s="21"/>
      <c r="CS160" s="21"/>
      <c r="CT160" s="21"/>
      <c r="CU160" s="21"/>
      <c r="CV160" s="21"/>
      <c r="CW160" s="21"/>
      <c r="CX160" s="21"/>
      <c r="CY160" s="21"/>
      <c r="CZ160" s="21"/>
      <c r="DA160" s="21"/>
      <c r="DB160" s="21"/>
      <c r="DC160" s="21"/>
      <c r="DD160" s="21"/>
      <c r="DE160" s="21"/>
      <c r="DF160" s="21"/>
      <c r="DG160" s="21"/>
    </row>
    <row r="161" spans="1:111" s="14" customFormat="1" ht="31.5">
      <c r="A161" s="14">
        <f t="shared" si="2"/>
        <v>158</v>
      </c>
      <c r="B161" s="14" t="s">
        <v>4213</v>
      </c>
      <c r="C161" s="14" t="s">
        <v>4214</v>
      </c>
      <c r="D161" s="14" t="s">
        <v>1187</v>
      </c>
      <c r="E161" s="14" t="s">
        <v>8163</v>
      </c>
      <c r="F161" s="15">
        <v>10031</v>
      </c>
      <c r="G161" s="15">
        <v>260</v>
      </c>
      <c r="H161" s="14" t="s">
        <v>8087</v>
      </c>
      <c r="I161" s="15">
        <v>22000</v>
      </c>
      <c r="J161" s="14" t="s">
        <v>1188</v>
      </c>
      <c r="K161" s="36" t="s">
        <v>4852</v>
      </c>
      <c r="L161" s="14" t="s">
        <v>4155</v>
      </c>
      <c r="N161" s="69"/>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1"/>
      <c r="BR161" s="21"/>
      <c r="BS161" s="21"/>
      <c r="BT161" s="21"/>
      <c r="BU161" s="21"/>
      <c r="BV161" s="21"/>
      <c r="BW161" s="21"/>
      <c r="BX161" s="21"/>
      <c r="BY161" s="21"/>
      <c r="BZ161" s="21"/>
      <c r="CA161" s="21"/>
      <c r="CB161" s="21"/>
      <c r="CC161" s="21"/>
      <c r="CD161" s="21"/>
      <c r="CE161" s="21"/>
      <c r="CF161" s="21"/>
      <c r="CG161" s="21"/>
      <c r="CH161" s="21"/>
      <c r="CI161" s="21"/>
      <c r="CJ161" s="21"/>
      <c r="CK161" s="21"/>
      <c r="CL161" s="21"/>
      <c r="CM161" s="21"/>
      <c r="CN161" s="21"/>
      <c r="CO161" s="21"/>
      <c r="CP161" s="21"/>
      <c r="CQ161" s="21"/>
      <c r="CR161" s="21"/>
      <c r="CS161" s="21"/>
      <c r="CT161" s="21"/>
      <c r="CU161" s="21"/>
      <c r="CV161" s="21"/>
      <c r="CW161" s="21"/>
      <c r="CX161" s="21"/>
      <c r="CY161" s="21"/>
      <c r="CZ161" s="21"/>
      <c r="DA161" s="21"/>
      <c r="DB161" s="21"/>
      <c r="DC161" s="21"/>
      <c r="DD161" s="21"/>
      <c r="DE161" s="21"/>
      <c r="DF161" s="21"/>
      <c r="DG161" s="21"/>
    </row>
    <row r="162" spans="1:111" s="14" customFormat="1" ht="31.5">
      <c r="A162" s="14">
        <f t="shared" si="2"/>
        <v>159</v>
      </c>
      <c r="B162" s="14" t="s">
        <v>4217</v>
      </c>
      <c r="C162" s="14" t="s">
        <v>4214</v>
      </c>
      <c r="D162" s="14" t="s">
        <v>1187</v>
      </c>
      <c r="F162" s="15">
        <v>3000</v>
      </c>
      <c r="G162" s="15">
        <v>228</v>
      </c>
      <c r="H162" s="14" t="s">
        <v>8087</v>
      </c>
      <c r="I162" s="15">
        <v>45000</v>
      </c>
      <c r="J162" s="14" t="s">
        <v>4935</v>
      </c>
      <c r="K162" s="36" t="s">
        <v>4852</v>
      </c>
      <c r="L162" s="14" t="s">
        <v>4155</v>
      </c>
      <c r="N162" s="69"/>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c r="BL162" s="21"/>
      <c r="BM162" s="21"/>
      <c r="BN162" s="21"/>
      <c r="BO162" s="21"/>
      <c r="BP162" s="21"/>
      <c r="BQ162" s="21"/>
      <c r="BR162" s="21"/>
      <c r="BS162" s="21"/>
      <c r="BT162" s="21"/>
      <c r="BU162" s="21"/>
      <c r="BV162" s="21"/>
      <c r="BW162" s="21"/>
      <c r="BX162" s="21"/>
      <c r="BY162" s="21"/>
      <c r="BZ162" s="21"/>
      <c r="CA162" s="21"/>
      <c r="CB162" s="21"/>
      <c r="CC162" s="21"/>
      <c r="CD162" s="21"/>
      <c r="CE162" s="21"/>
      <c r="CF162" s="21"/>
      <c r="CG162" s="21"/>
      <c r="CH162" s="21"/>
      <c r="CI162" s="21"/>
      <c r="CJ162" s="21"/>
      <c r="CK162" s="21"/>
      <c r="CL162" s="21"/>
      <c r="CM162" s="21"/>
      <c r="CN162" s="21"/>
      <c r="CO162" s="21"/>
      <c r="CP162" s="21"/>
      <c r="CQ162" s="21"/>
      <c r="CR162" s="21"/>
      <c r="CS162" s="21"/>
      <c r="CT162" s="21"/>
      <c r="CU162" s="21"/>
      <c r="CV162" s="21"/>
      <c r="CW162" s="21"/>
      <c r="CX162" s="21"/>
      <c r="CY162" s="21"/>
      <c r="CZ162" s="21"/>
      <c r="DA162" s="21"/>
      <c r="DB162" s="21"/>
      <c r="DC162" s="21"/>
      <c r="DD162" s="21"/>
      <c r="DE162" s="21"/>
      <c r="DF162" s="21"/>
      <c r="DG162" s="21"/>
    </row>
    <row r="163" spans="1:111" s="14" customFormat="1">
      <c r="A163" s="14">
        <f t="shared" si="2"/>
        <v>160</v>
      </c>
      <c r="B163" s="14" t="s">
        <v>4219</v>
      </c>
      <c r="D163" s="14" t="s">
        <v>4473</v>
      </c>
      <c r="F163" s="15">
        <v>1000</v>
      </c>
      <c r="G163" s="15">
        <v>996</v>
      </c>
      <c r="H163" s="14" t="s">
        <v>8087</v>
      </c>
      <c r="I163" s="15">
        <v>0</v>
      </c>
      <c r="J163" s="14" t="s">
        <v>1193</v>
      </c>
      <c r="K163" s="36" t="s">
        <v>4852</v>
      </c>
      <c r="L163" s="14" t="s">
        <v>1552</v>
      </c>
      <c r="N163" s="69"/>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1"/>
      <c r="BR163" s="21"/>
      <c r="BS163" s="21"/>
      <c r="BT163" s="21"/>
      <c r="BU163" s="21"/>
      <c r="BV163" s="21"/>
      <c r="BW163" s="21"/>
      <c r="BX163" s="21"/>
      <c r="BY163" s="21"/>
      <c r="BZ163" s="21"/>
      <c r="CA163" s="21"/>
      <c r="CB163" s="21"/>
      <c r="CC163" s="21"/>
      <c r="CD163" s="21"/>
      <c r="CE163" s="21"/>
      <c r="CF163" s="21"/>
      <c r="CG163" s="21"/>
      <c r="CH163" s="21"/>
      <c r="CI163" s="21"/>
      <c r="CJ163" s="21"/>
      <c r="CK163" s="21"/>
      <c r="CL163" s="21"/>
      <c r="CM163" s="21"/>
      <c r="CN163" s="21"/>
      <c r="CO163" s="21"/>
      <c r="CP163" s="21"/>
      <c r="CQ163" s="21"/>
      <c r="CR163" s="21"/>
      <c r="CS163" s="21"/>
      <c r="CT163" s="21"/>
      <c r="CU163" s="21"/>
      <c r="CV163" s="21"/>
      <c r="CW163" s="21"/>
      <c r="CX163" s="21"/>
      <c r="CY163" s="21"/>
      <c r="CZ163" s="21"/>
      <c r="DA163" s="21"/>
      <c r="DB163" s="21"/>
      <c r="DC163" s="21"/>
      <c r="DD163" s="21"/>
      <c r="DE163" s="21"/>
      <c r="DF163" s="21"/>
      <c r="DG163" s="21"/>
    </row>
    <row r="164" spans="1:111" s="14" customFormat="1" ht="51.75" customHeight="1">
      <c r="A164" s="14">
        <f t="shared" si="2"/>
        <v>161</v>
      </c>
      <c r="B164" s="14" t="s">
        <v>3514</v>
      </c>
      <c r="C164" s="14" t="s">
        <v>3515</v>
      </c>
      <c r="D164" s="14" t="s">
        <v>1162</v>
      </c>
      <c r="F164" s="15">
        <v>300</v>
      </c>
      <c r="G164" s="15">
        <v>208</v>
      </c>
      <c r="H164" s="14" t="s">
        <v>8087</v>
      </c>
      <c r="I164" s="15">
        <v>0</v>
      </c>
      <c r="J164" s="14" t="s">
        <v>70</v>
      </c>
      <c r="K164" s="36" t="s">
        <v>4852</v>
      </c>
      <c r="L164" s="14" t="s">
        <v>5629</v>
      </c>
      <c r="N164" s="69"/>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c r="BP164" s="21"/>
      <c r="BQ164" s="21"/>
      <c r="BR164" s="21"/>
      <c r="BS164" s="21"/>
      <c r="BT164" s="21"/>
      <c r="BU164" s="21"/>
      <c r="BV164" s="21"/>
      <c r="BW164" s="21"/>
      <c r="BX164" s="21"/>
      <c r="BY164" s="21"/>
      <c r="BZ164" s="21"/>
      <c r="CA164" s="21"/>
      <c r="CB164" s="21"/>
      <c r="CC164" s="21"/>
      <c r="CD164" s="21"/>
      <c r="CE164" s="21"/>
      <c r="CF164" s="21"/>
      <c r="CG164" s="21"/>
      <c r="CH164" s="21"/>
      <c r="CI164" s="21"/>
      <c r="CJ164" s="21"/>
      <c r="CK164" s="21"/>
      <c r="CL164" s="21"/>
      <c r="CM164" s="21"/>
      <c r="CN164" s="21"/>
      <c r="CO164" s="21"/>
      <c r="CP164" s="21"/>
      <c r="CQ164" s="21"/>
      <c r="CR164" s="21"/>
      <c r="CS164" s="21"/>
      <c r="CT164" s="21"/>
      <c r="CU164" s="21"/>
      <c r="CV164" s="21"/>
      <c r="CW164" s="21"/>
      <c r="CX164" s="21"/>
      <c r="CY164" s="21"/>
      <c r="CZ164" s="21"/>
      <c r="DA164" s="21"/>
      <c r="DB164" s="21"/>
      <c r="DC164" s="21"/>
      <c r="DD164" s="21"/>
      <c r="DE164" s="21"/>
      <c r="DF164" s="21"/>
      <c r="DG164" s="21"/>
    </row>
    <row r="165" spans="1:111" s="14" customFormat="1" ht="31.5">
      <c r="A165" s="14">
        <f t="shared" si="2"/>
        <v>162</v>
      </c>
      <c r="B165" s="14" t="s">
        <v>3516</v>
      </c>
      <c r="C165" s="14" t="s">
        <v>3517</v>
      </c>
      <c r="D165" s="14" t="s">
        <v>1162</v>
      </c>
      <c r="F165" s="15">
        <v>500</v>
      </c>
      <c r="G165" s="15">
        <v>264</v>
      </c>
      <c r="H165" s="14" t="s">
        <v>8087</v>
      </c>
      <c r="I165" s="15">
        <v>0</v>
      </c>
      <c r="J165" s="14" t="s">
        <v>7909</v>
      </c>
      <c r="K165" s="36" t="s">
        <v>4852</v>
      </c>
      <c r="L165" s="14" t="s">
        <v>4155</v>
      </c>
      <c r="N165" s="69"/>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c r="BK165" s="21"/>
      <c r="BL165" s="21"/>
      <c r="BM165" s="21"/>
      <c r="BN165" s="21"/>
      <c r="BO165" s="21"/>
      <c r="BP165" s="21"/>
      <c r="BQ165" s="21"/>
      <c r="BR165" s="21"/>
      <c r="BS165" s="21"/>
      <c r="BT165" s="21"/>
      <c r="BU165" s="21"/>
      <c r="BV165" s="21"/>
      <c r="BW165" s="21"/>
      <c r="BX165" s="21"/>
      <c r="BY165" s="21"/>
      <c r="BZ165" s="21"/>
      <c r="CA165" s="21"/>
      <c r="CB165" s="21"/>
      <c r="CC165" s="21"/>
      <c r="CD165" s="21"/>
      <c r="CE165" s="21"/>
      <c r="CF165" s="21"/>
      <c r="CG165" s="21"/>
      <c r="CH165" s="21"/>
      <c r="CI165" s="21"/>
      <c r="CJ165" s="21"/>
      <c r="CK165" s="21"/>
      <c r="CL165" s="21"/>
      <c r="CM165" s="21"/>
      <c r="CN165" s="21"/>
      <c r="CO165" s="21"/>
      <c r="CP165" s="21"/>
      <c r="CQ165" s="21"/>
      <c r="CR165" s="21"/>
      <c r="CS165" s="21"/>
      <c r="CT165" s="21"/>
      <c r="CU165" s="21"/>
      <c r="CV165" s="21"/>
      <c r="CW165" s="21"/>
      <c r="CX165" s="21"/>
      <c r="CY165" s="21"/>
      <c r="CZ165" s="21"/>
      <c r="DA165" s="21"/>
      <c r="DB165" s="21"/>
      <c r="DC165" s="21"/>
      <c r="DD165" s="21"/>
      <c r="DE165" s="21"/>
      <c r="DF165" s="21"/>
      <c r="DG165" s="21"/>
    </row>
    <row r="166" spans="1:111" s="14" customFormat="1">
      <c r="A166" s="14">
        <f t="shared" si="2"/>
        <v>163</v>
      </c>
      <c r="B166" s="14" t="s">
        <v>4674</v>
      </c>
      <c r="C166" s="14" t="s">
        <v>4214</v>
      </c>
      <c r="D166" s="14" t="s">
        <v>4473</v>
      </c>
      <c r="F166" s="15">
        <v>1000</v>
      </c>
      <c r="G166" s="15">
        <v>740</v>
      </c>
      <c r="H166" s="14" t="s">
        <v>2161</v>
      </c>
      <c r="I166" s="15">
        <v>0</v>
      </c>
      <c r="J166" s="14" t="s">
        <v>1188</v>
      </c>
      <c r="K166" s="36" t="s">
        <v>4852</v>
      </c>
      <c r="L166" s="14" t="s">
        <v>1552</v>
      </c>
      <c r="N166" s="69"/>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1"/>
      <c r="BR166" s="21"/>
      <c r="BS166" s="21"/>
      <c r="BT166" s="21"/>
      <c r="BU166" s="21"/>
      <c r="BV166" s="21"/>
      <c r="BW166" s="21"/>
      <c r="BX166" s="21"/>
      <c r="BY166" s="21"/>
      <c r="BZ166" s="21"/>
      <c r="CA166" s="21"/>
      <c r="CB166" s="21"/>
      <c r="CC166" s="21"/>
      <c r="CD166" s="21"/>
      <c r="CE166" s="21"/>
      <c r="CF166" s="21"/>
      <c r="CG166" s="21"/>
      <c r="CH166" s="21"/>
      <c r="CI166" s="21"/>
      <c r="CJ166" s="21"/>
      <c r="CK166" s="21"/>
      <c r="CL166" s="21"/>
      <c r="CM166" s="21"/>
      <c r="CN166" s="21"/>
      <c r="CO166" s="21"/>
      <c r="CP166" s="21"/>
      <c r="CQ166" s="21"/>
      <c r="CR166" s="21"/>
      <c r="CS166" s="21"/>
      <c r="CT166" s="21"/>
      <c r="CU166" s="21"/>
      <c r="CV166" s="21"/>
      <c r="CW166" s="21"/>
      <c r="CX166" s="21"/>
      <c r="CY166" s="21"/>
      <c r="CZ166" s="21"/>
      <c r="DA166" s="21"/>
      <c r="DB166" s="21"/>
      <c r="DC166" s="21"/>
      <c r="DD166" s="21"/>
      <c r="DE166" s="21"/>
      <c r="DF166" s="21"/>
      <c r="DG166" s="21"/>
    </row>
    <row r="167" spans="1:111" s="14" customFormat="1" ht="31.5">
      <c r="A167" s="14">
        <f t="shared" si="2"/>
        <v>164</v>
      </c>
      <c r="B167" s="14" t="s">
        <v>4699</v>
      </c>
      <c r="C167" s="14" t="s">
        <v>4700</v>
      </c>
      <c r="D167" s="14" t="s">
        <v>1421</v>
      </c>
      <c r="F167" s="15">
        <v>1000</v>
      </c>
      <c r="G167" s="15">
        <v>424</v>
      </c>
      <c r="H167" s="14" t="s">
        <v>8087</v>
      </c>
      <c r="I167" s="15">
        <v>42000</v>
      </c>
      <c r="J167" s="14" t="s">
        <v>70</v>
      </c>
      <c r="K167" s="36" t="s">
        <v>4852</v>
      </c>
      <c r="L167" s="14" t="s">
        <v>4701</v>
      </c>
      <c r="N167" s="69"/>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c r="BL167" s="21"/>
      <c r="BM167" s="21"/>
      <c r="BN167" s="21"/>
      <c r="BO167" s="21"/>
      <c r="BP167" s="21"/>
      <c r="BQ167" s="21"/>
      <c r="BR167" s="21"/>
      <c r="BS167" s="21"/>
      <c r="BT167" s="21"/>
      <c r="BU167" s="21"/>
      <c r="BV167" s="21"/>
      <c r="BW167" s="21"/>
      <c r="BX167" s="21"/>
      <c r="BY167" s="21"/>
      <c r="BZ167" s="21"/>
      <c r="CA167" s="21"/>
      <c r="CB167" s="21"/>
      <c r="CC167" s="21"/>
      <c r="CD167" s="21"/>
      <c r="CE167" s="21"/>
      <c r="CF167" s="21"/>
      <c r="CG167" s="21"/>
      <c r="CH167" s="21"/>
      <c r="CI167" s="21"/>
      <c r="CJ167" s="21"/>
      <c r="CK167" s="21"/>
      <c r="CL167" s="21"/>
      <c r="CM167" s="21"/>
      <c r="CN167" s="21"/>
      <c r="CO167" s="21"/>
      <c r="CP167" s="21"/>
      <c r="CQ167" s="21"/>
      <c r="CR167" s="21"/>
      <c r="CS167" s="21"/>
      <c r="CT167" s="21"/>
      <c r="CU167" s="21"/>
      <c r="CV167" s="21"/>
      <c r="CW167" s="21"/>
      <c r="CX167" s="21"/>
      <c r="CY167" s="21"/>
      <c r="CZ167" s="21"/>
      <c r="DA167" s="21"/>
      <c r="DB167" s="21"/>
      <c r="DC167" s="21"/>
      <c r="DD167" s="21"/>
      <c r="DE167" s="21"/>
      <c r="DF167" s="21"/>
      <c r="DG167" s="21"/>
    </row>
    <row r="168" spans="1:111" s="14" customFormat="1" ht="78.75">
      <c r="A168" s="14">
        <f t="shared" si="2"/>
        <v>165</v>
      </c>
      <c r="B168" s="14" t="s">
        <v>3041</v>
      </c>
      <c r="C168" s="14" t="s">
        <v>4845</v>
      </c>
      <c r="D168" s="14" t="s">
        <v>4473</v>
      </c>
      <c r="F168" s="15">
        <v>1500</v>
      </c>
      <c r="G168" s="15">
        <v>268</v>
      </c>
      <c r="H168" s="14" t="s">
        <v>8087</v>
      </c>
      <c r="I168" s="15">
        <v>0</v>
      </c>
      <c r="J168" s="14" t="s">
        <v>60</v>
      </c>
      <c r="K168" s="36" t="s">
        <v>4852</v>
      </c>
      <c r="L168" s="14" t="s">
        <v>1552</v>
      </c>
      <c r="N168" s="69"/>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c r="BF168" s="21"/>
      <c r="BG168" s="21"/>
      <c r="BH168" s="21"/>
      <c r="BI168" s="21"/>
      <c r="BJ168" s="21"/>
      <c r="BK168" s="21"/>
      <c r="BL168" s="21"/>
      <c r="BM168" s="21"/>
      <c r="BN168" s="21"/>
      <c r="BO168" s="21"/>
      <c r="BP168" s="21"/>
      <c r="BQ168" s="21"/>
      <c r="BR168" s="21"/>
      <c r="BS168" s="21"/>
      <c r="BT168" s="21"/>
      <c r="BU168" s="21"/>
      <c r="BV168" s="21"/>
      <c r="BW168" s="21"/>
      <c r="BX168" s="21"/>
      <c r="BY168" s="21"/>
      <c r="BZ168" s="21"/>
      <c r="CA168" s="21"/>
      <c r="CB168" s="21"/>
      <c r="CC168" s="21"/>
      <c r="CD168" s="21"/>
      <c r="CE168" s="21"/>
      <c r="CF168" s="21"/>
      <c r="CG168" s="21"/>
      <c r="CH168" s="21"/>
      <c r="CI168" s="21"/>
      <c r="CJ168" s="21"/>
      <c r="CK168" s="21"/>
      <c r="CL168" s="21"/>
      <c r="CM168" s="21"/>
      <c r="CN168" s="21"/>
      <c r="CO168" s="21"/>
      <c r="CP168" s="21"/>
      <c r="CQ168" s="21"/>
      <c r="CR168" s="21"/>
      <c r="CS168" s="21"/>
      <c r="CT168" s="21"/>
      <c r="CU168" s="21"/>
      <c r="CV168" s="21"/>
      <c r="CW168" s="21"/>
      <c r="CX168" s="21"/>
      <c r="CY168" s="21"/>
      <c r="CZ168" s="21"/>
      <c r="DA168" s="21"/>
      <c r="DB168" s="21"/>
      <c r="DC168" s="21"/>
      <c r="DD168" s="21"/>
      <c r="DE168" s="21"/>
      <c r="DF168" s="21"/>
      <c r="DG168" s="21"/>
    </row>
    <row r="169" spans="1:111" s="14" customFormat="1">
      <c r="A169" s="14">
        <f t="shared" si="2"/>
        <v>166</v>
      </c>
      <c r="B169" s="14" t="s">
        <v>4809</v>
      </c>
      <c r="C169" s="14" t="s">
        <v>9543</v>
      </c>
      <c r="D169" s="14" t="s">
        <v>1187</v>
      </c>
      <c r="E169" s="14" t="s">
        <v>8163</v>
      </c>
      <c r="F169" s="15">
        <v>5031</v>
      </c>
      <c r="G169" s="15">
        <v>72</v>
      </c>
      <c r="H169" s="14" t="s">
        <v>3449</v>
      </c>
      <c r="I169" s="15">
        <v>7000</v>
      </c>
      <c r="J169" s="14" t="s">
        <v>7909</v>
      </c>
      <c r="K169" s="36" t="s">
        <v>4810</v>
      </c>
      <c r="L169" s="14" t="s">
        <v>4155</v>
      </c>
      <c r="N169" s="69"/>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1"/>
      <c r="BK169" s="21"/>
      <c r="BL169" s="21"/>
      <c r="BM169" s="21"/>
      <c r="BN169" s="21"/>
      <c r="BO169" s="21"/>
      <c r="BP169" s="21"/>
      <c r="BQ169" s="21"/>
      <c r="BR169" s="21"/>
      <c r="BS169" s="21"/>
      <c r="BT169" s="21"/>
      <c r="BU169" s="21"/>
      <c r="BV169" s="21"/>
      <c r="BW169" s="21"/>
      <c r="BX169" s="21"/>
      <c r="BY169" s="21"/>
      <c r="BZ169" s="21"/>
      <c r="CA169" s="21"/>
      <c r="CB169" s="21"/>
      <c r="CC169" s="21"/>
      <c r="CD169" s="21"/>
      <c r="CE169" s="21"/>
      <c r="CF169" s="21"/>
      <c r="CG169" s="21"/>
      <c r="CH169" s="21"/>
      <c r="CI169" s="21"/>
      <c r="CJ169" s="21"/>
      <c r="CK169" s="21"/>
      <c r="CL169" s="21"/>
      <c r="CM169" s="21"/>
      <c r="CN169" s="21"/>
      <c r="CO169" s="21"/>
      <c r="CP169" s="21"/>
      <c r="CQ169" s="21"/>
      <c r="CR169" s="21"/>
      <c r="CS169" s="21"/>
      <c r="CT169" s="21"/>
      <c r="CU169" s="21"/>
      <c r="CV169" s="21"/>
      <c r="CW169" s="21"/>
      <c r="CX169" s="21"/>
      <c r="CY169" s="21"/>
      <c r="CZ169" s="21"/>
      <c r="DA169" s="21"/>
      <c r="DB169" s="21"/>
      <c r="DC169" s="21"/>
      <c r="DD169" s="21"/>
      <c r="DE169" s="21"/>
      <c r="DF169" s="21"/>
      <c r="DG169" s="21"/>
    </row>
    <row r="170" spans="1:111" s="14" customFormat="1" ht="31.5">
      <c r="A170" s="14">
        <f t="shared" si="2"/>
        <v>167</v>
      </c>
      <c r="B170" s="14" t="s">
        <v>343</v>
      </c>
      <c r="C170" s="14" t="s">
        <v>2744</v>
      </c>
      <c r="D170" s="14" t="s">
        <v>1187</v>
      </c>
      <c r="E170" s="14" t="s">
        <v>8163</v>
      </c>
      <c r="F170" s="15">
        <v>2025</v>
      </c>
      <c r="G170" s="15">
        <v>192</v>
      </c>
      <c r="H170" s="14" t="s">
        <v>8076</v>
      </c>
      <c r="I170" s="15">
        <v>25000</v>
      </c>
      <c r="J170" s="14" t="s">
        <v>4935</v>
      </c>
      <c r="K170" s="36" t="s">
        <v>4810</v>
      </c>
      <c r="L170" s="14" t="s">
        <v>6094</v>
      </c>
      <c r="N170" s="69"/>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c r="BF170" s="21"/>
      <c r="BG170" s="21"/>
      <c r="BH170" s="21"/>
      <c r="BI170" s="21"/>
      <c r="BJ170" s="21"/>
      <c r="BK170" s="21"/>
      <c r="BL170" s="21"/>
      <c r="BM170" s="21"/>
      <c r="BN170" s="21"/>
      <c r="BO170" s="21"/>
      <c r="BP170" s="21"/>
      <c r="BQ170" s="21"/>
      <c r="BR170" s="21"/>
      <c r="BS170" s="21"/>
      <c r="BT170" s="21"/>
      <c r="BU170" s="21"/>
      <c r="BV170" s="21"/>
      <c r="BW170" s="21"/>
      <c r="BX170" s="21"/>
      <c r="BY170" s="21"/>
      <c r="BZ170" s="21"/>
      <c r="CA170" s="21"/>
      <c r="CB170" s="21"/>
      <c r="CC170" s="21"/>
      <c r="CD170" s="21"/>
      <c r="CE170" s="21"/>
      <c r="CF170" s="21"/>
      <c r="CG170" s="21"/>
      <c r="CH170" s="21"/>
      <c r="CI170" s="21"/>
      <c r="CJ170" s="21"/>
      <c r="CK170" s="21"/>
      <c r="CL170" s="21"/>
      <c r="CM170" s="21"/>
      <c r="CN170" s="21"/>
      <c r="CO170" s="21"/>
      <c r="CP170" s="21"/>
      <c r="CQ170" s="21"/>
      <c r="CR170" s="21"/>
      <c r="CS170" s="21"/>
      <c r="CT170" s="21"/>
      <c r="CU170" s="21"/>
      <c r="CV170" s="21"/>
      <c r="CW170" s="21"/>
      <c r="CX170" s="21"/>
      <c r="CY170" s="21"/>
      <c r="CZ170" s="21"/>
      <c r="DA170" s="21"/>
      <c r="DB170" s="21"/>
      <c r="DC170" s="21"/>
      <c r="DD170" s="21"/>
      <c r="DE170" s="21"/>
      <c r="DF170" s="21"/>
      <c r="DG170" s="21"/>
    </row>
    <row r="171" spans="1:111" s="14" customFormat="1" ht="63">
      <c r="A171" s="14">
        <f t="shared" si="2"/>
        <v>168</v>
      </c>
      <c r="B171" s="14" t="s">
        <v>1036</v>
      </c>
      <c r="C171" s="14" t="s">
        <v>4209</v>
      </c>
      <c r="D171" s="14" t="s">
        <v>1187</v>
      </c>
      <c r="F171" s="15">
        <v>800</v>
      </c>
      <c r="G171" s="15">
        <v>108</v>
      </c>
      <c r="H171" s="14" t="s">
        <v>8076</v>
      </c>
      <c r="I171" s="15">
        <v>25000</v>
      </c>
      <c r="J171" s="14" t="s">
        <v>4935</v>
      </c>
      <c r="K171" s="36" t="s">
        <v>4810</v>
      </c>
      <c r="L171" s="14" t="s">
        <v>4155</v>
      </c>
      <c r="N171" s="69"/>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c r="BF171" s="21"/>
      <c r="BG171" s="21"/>
      <c r="BH171" s="21"/>
      <c r="BI171" s="21"/>
      <c r="BJ171" s="21"/>
      <c r="BK171" s="21"/>
      <c r="BL171" s="21"/>
      <c r="BM171" s="21"/>
      <c r="BN171" s="21"/>
      <c r="BO171" s="21"/>
      <c r="BP171" s="21"/>
      <c r="BQ171" s="21"/>
      <c r="BR171" s="21"/>
      <c r="BS171" s="21"/>
      <c r="BT171" s="21"/>
      <c r="BU171" s="21"/>
      <c r="BV171" s="21"/>
      <c r="BW171" s="21"/>
      <c r="BX171" s="21"/>
      <c r="BY171" s="21"/>
      <c r="BZ171" s="21"/>
      <c r="CA171" s="21"/>
      <c r="CB171" s="21"/>
      <c r="CC171" s="21"/>
      <c r="CD171" s="21"/>
      <c r="CE171" s="21"/>
      <c r="CF171" s="21"/>
      <c r="CG171" s="21"/>
      <c r="CH171" s="21"/>
      <c r="CI171" s="21"/>
      <c r="CJ171" s="21"/>
      <c r="CK171" s="21"/>
      <c r="CL171" s="21"/>
      <c r="CM171" s="21"/>
      <c r="CN171" s="21"/>
      <c r="CO171" s="21"/>
      <c r="CP171" s="21"/>
      <c r="CQ171" s="21"/>
      <c r="CR171" s="21"/>
      <c r="CS171" s="21"/>
      <c r="CT171" s="21"/>
      <c r="CU171" s="21"/>
      <c r="CV171" s="21"/>
      <c r="CW171" s="21"/>
      <c r="CX171" s="21"/>
      <c r="CY171" s="21"/>
      <c r="CZ171" s="21"/>
      <c r="DA171" s="21"/>
      <c r="DB171" s="21"/>
      <c r="DC171" s="21"/>
      <c r="DD171" s="21"/>
      <c r="DE171" s="21"/>
      <c r="DF171" s="21"/>
      <c r="DG171" s="21"/>
    </row>
    <row r="172" spans="1:111" s="14" customFormat="1" ht="47.25">
      <c r="A172" s="14">
        <f t="shared" si="2"/>
        <v>169</v>
      </c>
      <c r="B172" s="14" t="s">
        <v>4210</v>
      </c>
      <c r="C172" s="14" t="s">
        <v>2744</v>
      </c>
      <c r="D172" s="14" t="s">
        <v>1187</v>
      </c>
      <c r="F172" s="15">
        <v>1000</v>
      </c>
      <c r="G172" s="15">
        <v>200</v>
      </c>
      <c r="H172" s="14" t="s">
        <v>8076</v>
      </c>
      <c r="I172" s="15">
        <v>30000</v>
      </c>
      <c r="J172" s="14" t="s">
        <v>4935</v>
      </c>
      <c r="K172" s="36" t="s">
        <v>4810</v>
      </c>
      <c r="L172" s="14" t="s">
        <v>4155</v>
      </c>
      <c r="N172" s="69"/>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1"/>
      <c r="BR172" s="21"/>
      <c r="BS172" s="21"/>
      <c r="BT172" s="21"/>
      <c r="BU172" s="21"/>
      <c r="BV172" s="21"/>
      <c r="BW172" s="21"/>
      <c r="BX172" s="21"/>
      <c r="BY172" s="21"/>
      <c r="BZ172" s="21"/>
      <c r="CA172" s="21"/>
      <c r="CB172" s="21"/>
      <c r="CC172" s="21"/>
      <c r="CD172" s="21"/>
      <c r="CE172" s="21"/>
      <c r="CF172" s="21"/>
      <c r="CG172" s="21"/>
      <c r="CH172" s="21"/>
      <c r="CI172" s="21"/>
      <c r="CJ172" s="21"/>
      <c r="CK172" s="21"/>
      <c r="CL172" s="21"/>
      <c r="CM172" s="21"/>
      <c r="CN172" s="21"/>
      <c r="CO172" s="21"/>
      <c r="CP172" s="21"/>
      <c r="CQ172" s="21"/>
      <c r="CR172" s="21"/>
      <c r="CS172" s="21"/>
      <c r="CT172" s="21"/>
      <c r="CU172" s="21"/>
      <c r="CV172" s="21"/>
      <c r="CW172" s="21"/>
      <c r="CX172" s="21"/>
      <c r="CY172" s="21"/>
      <c r="CZ172" s="21"/>
      <c r="DA172" s="21"/>
      <c r="DB172" s="21"/>
      <c r="DC172" s="21"/>
      <c r="DD172" s="21"/>
      <c r="DE172" s="21"/>
      <c r="DF172" s="21"/>
      <c r="DG172" s="21"/>
    </row>
    <row r="173" spans="1:111" s="14" customFormat="1">
      <c r="A173" s="14">
        <f t="shared" si="2"/>
        <v>170</v>
      </c>
      <c r="B173" s="14" t="s">
        <v>4211</v>
      </c>
      <c r="C173" s="14" t="s">
        <v>2744</v>
      </c>
      <c r="D173" s="14" t="s">
        <v>1187</v>
      </c>
      <c r="F173" s="15">
        <v>2000</v>
      </c>
      <c r="G173" s="15">
        <v>50</v>
      </c>
      <c r="H173" s="14" t="s">
        <v>8076</v>
      </c>
      <c r="I173" s="15">
        <v>10000</v>
      </c>
      <c r="J173" s="14" t="s">
        <v>4935</v>
      </c>
      <c r="K173" s="36" t="s">
        <v>4810</v>
      </c>
      <c r="L173" s="14" t="s">
        <v>4155</v>
      </c>
      <c r="N173" s="69"/>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c r="BF173" s="21"/>
      <c r="BG173" s="21"/>
      <c r="BH173" s="21"/>
      <c r="BI173" s="21"/>
      <c r="BJ173" s="21"/>
      <c r="BK173" s="21"/>
      <c r="BL173" s="21"/>
      <c r="BM173" s="21"/>
      <c r="BN173" s="21"/>
      <c r="BO173" s="21"/>
      <c r="BP173" s="21"/>
      <c r="BQ173" s="21"/>
      <c r="BR173" s="21"/>
      <c r="BS173" s="21"/>
      <c r="BT173" s="21"/>
      <c r="BU173" s="21"/>
      <c r="BV173" s="21"/>
      <c r="BW173" s="21"/>
      <c r="BX173" s="21"/>
      <c r="BY173" s="21"/>
      <c r="BZ173" s="21"/>
      <c r="CA173" s="21"/>
      <c r="CB173" s="21"/>
      <c r="CC173" s="21"/>
      <c r="CD173" s="21"/>
      <c r="CE173" s="21"/>
      <c r="CF173" s="21"/>
      <c r="CG173" s="21"/>
      <c r="CH173" s="21"/>
      <c r="CI173" s="21"/>
      <c r="CJ173" s="21"/>
      <c r="CK173" s="21"/>
      <c r="CL173" s="21"/>
      <c r="CM173" s="21"/>
      <c r="CN173" s="21"/>
      <c r="CO173" s="21"/>
      <c r="CP173" s="21"/>
      <c r="CQ173" s="21"/>
      <c r="CR173" s="21"/>
      <c r="CS173" s="21"/>
      <c r="CT173" s="21"/>
      <c r="CU173" s="21"/>
      <c r="CV173" s="21"/>
      <c r="CW173" s="21"/>
      <c r="CX173" s="21"/>
      <c r="CY173" s="21"/>
      <c r="CZ173" s="21"/>
      <c r="DA173" s="21"/>
      <c r="DB173" s="21"/>
      <c r="DC173" s="21"/>
      <c r="DD173" s="21"/>
      <c r="DE173" s="21"/>
      <c r="DF173" s="21"/>
      <c r="DG173" s="21"/>
    </row>
    <row r="174" spans="1:111" s="14" customFormat="1" ht="31.5">
      <c r="A174" s="14">
        <f t="shared" si="2"/>
        <v>171</v>
      </c>
      <c r="B174" s="14" t="s">
        <v>4212</v>
      </c>
      <c r="C174" s="14" t="s">
        <v>2744</v>
      </c>
      <c r="D174" s="14" t="s">
        <v>1187</v>
      </c>
      <c r="F174" s="15">
        <v>3000</v>
      </c>
      <c r="G174" s="15">
        <v>116</v>
      </c>
      <c r="H174" s="14" t="s">
        <v>8076</v>
      </c>
      <c r="I174" s="15">
        <v>17000</v>
      </c>
      <c r="J174" s="14" t="s">
        <v>4935</v>
      </c>
      <c r="K174" s="36" t="s">
        <v>4810</v>
      </c>
      <c r="L174" s="14" t="s">
        <v>4155</v>
      </c>
      <c r="N174" s="69"/>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c r="BD174" s="21"/>
      <c r="BE174" s="21"/>
      <c r="BF174" s="21"/>
      <c r="BG174" s="21"/>
      <c r="BH174" s="21"/>
      <c r="BI174" s="21"/>
      <c r="BJ174" s="21"/>
      <c r="BK174" s="21"/>
      <c r="BL174" s="21"/>
      <c r="BM174" s="21"/>
      <c r="BN174" s="21"/>
      <c r="BO174" s="21"/>
      <c r="BP174" s="21"/>
      <c r="BQ174" s="21"/>
      <c r="BR174" s="21"/>
      <c r="BS174" s="21"/>
      <c r="BT174" s="21"/>
      <c r="BU174" s="21"/>
      <c r="BV174" s="21"/>
      <c r="BW174" s="21"/>
      <c r="BX174" s="21"/>
      <c r="BY174" s="21"/>
      <c r="BZ174" s="21"/>
      <c r="CA174" s="21"/>
      <c r="CB174" s="21"/>
      <c r="CC174" s="21"/>
      <c r="CD174" s="21"/>
      <c r="CE174" s="21"/>
      <c r="CF174" s="21"/>
      <c r="CG174" s="21"/>
      <c r="CH174" s="21"/>
      <c r="CI174" s="21"/>
      <c r="CJ174" s="21"/>
      <c r="CK174" s="21"/>
      <c r="CL174" s="21"/>
      <c r="CM174" s="21"/>
      <c r="CN174" s="21"/>
      <c r="CO174" s="21"/>
      <c r="CP174" s="21"/>
      <c r="CQ174" s="21"/>
      <c r="CR174" s="21"/>
      <c r="CS174" s="21"/>
      <c r="CT174" s="21"/>
      <c r="CU174" s="21"/>
      <c r="CV174" s="21"/>
      <c r="CW174" s="21"/>
      <c r="CX174" s="21"/>
      <c r="CY174" s="21"/>
      <c r="CZ174" s="21"/>
      <c r="DA174" s="21"/>
      <c r="DB174" s="21"/>
      <c r="DC174" s="21"/>
      <c r="DD174" s="21"/>
      <c r="DE174" s="21"/>
      <c r="DF174" s="21"/>
      <c r="DG174" s="21"/>
    </row>
    <row r="175" spans="1:111" s="14" customFormat="1">
      <c r="A175" s="14">
        <f t="shared" si="2"/>
        <v>172</v>
      </c>
      <c r="B175" s="14" t="s">
        <v>9981</v>
      </c>
      <c r="C175" s="14" t="s">
        <v>2744</v>
      </c>
      <c r="D175" s="14" t="s">
        <v>1187</v>
      </c>
      <c r="E175" s="14" t="s">
        <v>8163</v>
      </c>
      <c r="F175" s="15">
        <v>1025</v>
      </c>
      <c r="G175" s="15">
        <v>376</v>
      </c>
      <c r="H175" s="14" t="s">
        <v>8076</v>
      </c>
      <c r="I175" s="15">
        <v>48000</v>
      </c>
      <c r="J175" s="14" t="s">
        <v>4935</v>
      </c>
      <c r="K175" s="36" t="s">
        <v>4810</v>
      </c>
      <c r="L175" s="14" t="s">
        <v>12534</v>
      </c>
      <c r="N175" s="69"/>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c r="BF175" s="21"/>
      <c r="BG175" s="21"/>
      <c r="BH175" s="21"/>
      <c r="BI175" s="21"/>
      <c r="BJ175" s="21"/>
      <c r="BK175" s="21"/>
      <c r="BL175" s="21"/>
      <c r="BM175" s="21"/>
      <c r="BN175" s="21"/>
      <c r="BO175" s="21"/>
      <c r="BP175" s="21"/>
      <c r="BQ175" s="21"/>
      <c r="BR175" s="21"/>
      <c r="BS175" s="21"/>
      <c r="BT175" s="21"/>
      <c r="BU175" s="21"/>
      <c r="BV175" s="21"/>
      <c r="BW175" s="21"/>
      <c r="BX175" s="21"/>
      <c r="BY175" s="21"/>
      <c r="BZ175" s="21"/>
      <c r="CA175" s="21"/>
      <c r="CB175" s="21"/>
      <c r="CC175" s="21"/>
      <c r="CD175" s="21"/>
      <c r="CE175" s="21"/>
      <c r="CF175" s="21"/>
      <c r="CG175" s="21"/>
      <c r="CH175" s="21"/>
      <c r="CI175" s="21"/>
      <c r="CJ175" s="21"/>
      <c r="CK175" s="21"/>
      <c r="CL175" s="21"/>
      <c r="CM175" s="21"/>
      <c r="CN175" s="21"/>
      <c r="CO175" s="21"/>
      <c r="CP175" s="21"/>
      <c r="CQ175" s="21"/>
      <c r="CR175" s="21"/>
      <c r="CS175" s="21"/>
      <c r="CT175" s="21"/>
      <c r="CU175" s="21"/>
      <c r="CV175" s="21"/>
      <c r="CW175" s="21"/>
      <c r="CX175" s="21"/>
      <c r="CY175" s="21"/>
      <c r="CZ175" s="21"/>
      <c r="DA175" s="21"/>
      <c r="DB175" s="21"/>
      <c r="DC175" s="21"/>
      <c r="DD175" s="21"/>
      <c r="DE175" s="21"/>
      <c r="DF175" s="21"/>
      <c r="DG175" s="21"/>
    </row>
    <row r="176" spans="1:111" s="14" customFormat="1">
      <c r="A176" s="14">
        <f t="shared" si="2"/>
        <v>173</v>
      </c>
      <c r="B176" s="14" t="s">
        <v>4215</v>
      </c>
      <c r="C176" s="14" t="s">
        <v>2744</v>
      </c>
      <c r="D176" s="14" t="s">
        <v>1187</v>
      </c>
      <c r="F176" s="15">
        <v>2000</v>
      </c>
      <c r="G176" s="15">
        <v>288</v>
      </c>
      <c r="H176" s="14" t="s">
        <v>8076</v>
      </c>
      <c r="I176" s="15">
        <v>45000</v>
      </c>
      <c r="J176" s="14" t="s">
        <v>4935</v>
      </c>
      <c r="K176" s="36" t="s">
        <v>4810</v>
      </c>
      <c r="L176" s="14" t="s">
        <v>4155</v>
      </c>
      <c r="N176" s="69"/>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c r="BD176" s="21"/>
      <c r="BE176" s="21"/>
      <c r="BF176" s="21"/>
      <c r="BG176" s="21"/>
      <c r="BH176" s="21"/>
      <c r="BI176" s="21"/>
      <c r="BJ176" s="21"/>
      <c r="BK176" s="21"/>
      <c r="BL176" s="21"/>
      <c r="BM176" s="21"/>
      <c r="BN176" s="21"/>
      <c r="BO176" s="21"/>
      <c r="BP176" s="21"/>
      <c r="BQ176" s="21"/>
      <c r="BR176" s="21"/>
      <c r="BS176" s="21"/>
      <c r="BT176" s="21"/>
      <c r="BU176" s="21"/>
      <c r="BV176" s="21"/>
      <c r="BW176" s="21"/>
      <c r="BX176" s="21"/>
      <c r="BY176" s="21"/>
      <c r="BZ176" s="21"/>
      <c r="CA176" s="21"/>
      <c r="CB176" s="21"/>
      <c r="CC176" s="21"/>
      <c r="CD176" s="21"/>
      <c r="CE176" s="21"/>
      <c r="CF176" s="21"/>
      <c r="CG176" s="21"/>
      <c r="CH176" s="21"/>
      <c r="CI176" s="21"/>
      <c r="CJ176" s="21"/>
      <c r="CK176" s="21"/>
      <c r="CL176" s="21"/>
      <c r="CM176" s="21"/>
      <c r="CN176" s="21"/>
      <c r="CO176" s="21"/>
      <c r="CP176" s="21"/>
      <c r="CQ176" s="21"/>
      <c r="CR176" s="21"/>
      <c r="CS176" s="21"/>
      <c r="CT176" s="21"/>
      <c r="CU176" s="21"/>
      <c r="CV176" s="21"/>
      <c r="CW176" s="21"/>
      <c r="CX176" s="21"/>
      <c r="CY176" s="21"/>
      <c r="CZ176" s="21"/>
      <c r="DA176" s="21"/>
      <c r="DB176" s="21"/>
      <c r="DC176" s="21"/>
      <c r="DD176" s="21"/>
      <c r="DE176" s="21"/>
      <c r="DF176" s="21"/>
      <c r="DG176" s="21"/>
    </row>
    <row r="177" spans="1:111" s="14" customFormat="1" ht="31.5">
      <c r="A177" s="14">
        <f t="shared" si="2"/>
        <v>174</v>
      </c>
      <c r="B177" s="14" t="s">
        <v>9009</v>
      </c>
      <c r="C177" s="14" t="s">
        <v>2744</v>
      </c>
      <c r="D177" s="14" t="s">
        <v>1187</v>
      </c>
      <c r="E177" s="14" t="s">
        <v>8163</v>
      </c>
      <c r="F177" s="15">
        <v>1025</v>
      </c>
      <c r="G177" s="15">
        <v>52</v>
      </c>
      <c r="H177" s="14" t="s">
        <v>8076</v>
      </c>
      <c r="I177" s="15">
        <v>12000</v>
      </c>
      <c r="J177" s="14" t="s">
        <v>4935</v>
      </c>
      <c r="K177" s="36" t="s">
        <v>4810</v>
      </c>
      <c r="L177" s="14" t="s">
        <v>6094</v>
      </c>
      <c r="N177" s="69"/>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c r="BF177" s="21"/>
      <c r="BG177" s="21"/>
      <c r="BH177" s="21"/>
      <c r="BI177" s="21"/>
      <c r="BJ177" s="21"/>
      <c r="BK177" s="21"/>
      <c r="BL177" s="21"/>
      <c r="BM177" s="21"/>
      <c r="BN177" s="21"/>
      <c r="BO177" s="21"/>
      <c r="BP177" s="21"/>
      <c r="BQ177" s="21"/>
      <c r="BR177" s="21"/>
      <c r="BS177" s="21"/>
      <c r="BT177" s="21"/>
      <c r="BU177" s="21"/>
      <c r="BV177" s="21"/>
      <c r="BW177" s="21"/>
      <c r="BX177" s="21"/>
      <c r="BY177" s="21"/>
      <c r="BZ177" s="21"/>
      <c r="CA177" s="21"/>
      <c r="CB177" s="21"/>
      <c r="CC177" s="21"/>
      <c r="CD177" s="21"/>
      <c r="CE177" s="21"/>
      <c r="CF177" s="21"/>
      <c r="CG177" s="21"/>
      <c r="CH177" s="21"/>
      <c r="CI177" s="21"/>
      <c r="CJ177" s="21"/>
      <c r="CK177" s="21"/>
      <c r="CL177" s="21"/>
      <c r="CM177" s="21"/>
      <c r="CN177" s="21"/>
      <c r="CO177" s="21"/>
      <c r="CP177" s="21"/>
      <c r="CQ177" s="21"/>
      <c r="CR177" s="21"/>
      <c r="CS177" s="21"/>
      <c r="CT177" s="21"/>
      <c r="CU177" s="21"/>
      <c r="CV177" s="21"/>
      <c r="CW177" s="21"/>
      <c r="CX177" s="21"/>
      <c r="CY177" s="21"/>
      <c r="CZ177" s="21"/>
      <c r="DA177" s="21"/>
      <c r="DB177" s="21"/>
      <c r="DC177" s="21"/>
      <c r="DD177" s="21"/>
      <c r="DE177" s="21"/>
      <c r="DF177" s="21"/>
      <c r="DG177" s="21"/>
    </row>
    <row r="178" spans="1:111" s="14" customFormat="1">
      <c r="A178" s="14">
        <f t="shared" si="2"/>
        <v>175</v>
      </c>
      <c r="B178" s="14" t="s">
        <v>7628</v>
      </c>
      <c r="C178" s="14" t="s">
        <v>2744</v>
      </c>
      <c r="D178" s="14" t="s">
        <v>1187</v>
      </c>
      <c r="E178" s="14" t="s">
        <v>8163</v>
      </c>
      <c r="F178" s="15">
        <v>2025</v>
      </c>
      <c r="G178" s="15">
        <v>140</v>
      </c>
      <c r="H178" s="14" t="s">
        <v>8076</v>
      </c>
      <c r="I178" s="15">
        <v>20000</v>
      </c>
      <c r="J178" s="14" t="s">
        <v>4935</v>
      </c>
      <c r="K178" s="36" t="s">
        <v>4810</v>
      </c>
      <c r="L178" s="14" t="s">
        <v>12534</v>
      </c>
      <c r="N178" s="69"/>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c r="BD178" s="21"/>
      <c r="BE178" s="21"/>
      <c r="BF178" s="21"/>
      <c r="BG178" s="21"/>
      <c r="BH178" s="21"/>
      <c r="BI178" s="21"/>
      <c r="BJ178" s="21"/>
      <c r="BK178" s="21"/>
      <c r="BL178" s="21"/>
      <c r="BM178" s="21"/>
      <c r="BN178" s="21"/>
      <c r="BO178" s="21"/>
      <c r="BP178" s="21"/>
      <c r="BQ178" s="21"/>
      <c r="BR178" s="21"/>
      <c r="BS178" s="21"/>
      <c r="BT178" s="21"/>
      <c r="BU178" s="21"/>
      <c r="BV178" s="21"/>
      <c r="BW178" s="21"/>
      <c r="BX178" s="21"/>
      <c r="BY178" s="21"/>
      <c r="BZ178" s="21"/>
      <c r="CA178" s="21"/>
      <c r="CB178" s="21"/>
      <c r="CC178" s="21"/>
      <c r="CD178" s="21"/>
      <c r="CE178" s="21"/>
      <c r="CF178" s="21"/>
      <c r="CG178" s="21"/>
      <c r="CH178" s="21"/>
      <c r="CI178" s="21"/>
      <c r="CJ178" s="21"/>
      <c r="CK178" s="21"/>
      <c r="CL178" s="21"/>
      <c r="CM178" s="21"/>
      <c r="CN178" s="21"/>
      <c r="CO178" s="21"/>
      <c r="CP178" s="21"/>
      <c r="CQ178" s="21"/>
      <c r="CR178" s="21"/>
      <c r="CS178" s="21"/>
      <c r="CT178" s="21"/>
      <c r="CU178" s="21"/>
      <c r="CV178" s="21"/>
      <c r="CW178" s="21"/>
      <c r="CX178" s="21"/>
      <c r="CY178" s="21"/>
      <c r="CZ178" s="21"/>
      <c r="DA178" s="21"/>
      <c r="DB178" s="21"/>
      <c r="DC178" s="21"/>
      <c r="DD178" s="21"/>
      <c r="DE178" s="21"/>
      <c r="DF178" s="21"/>
      <c r="DG178" s="21"/>
    </row>
    <row r="179" spans="1:111" s="14" customFormat="1">
      <c r="A179" s="14">
        <f t="shared" si="2"/>
        <v>176</v>
      </c>
      <c r="B179" s="14" t="s">
        <v>4216</v>
      </c>
      <c r="C179" s="14" t="s">
        <v>2744</v>
      </c>
      <c r="D179" s="14" t="s">
        <v>1187</v>
      </c>
      <c r="E179" s="14" t="s">
        <v>8163</v>
      </c>
      <c r="F179" s="15">
        <v>1500</v>
      </c>
      <c r="G179" s="15">
        <v>420</v>
      </c>
      <c r="H179" s="14" t="s">
        <v>8087</v>
      </c>
      <c r="I179" s="15">
        <v>77000</v>
      </c>
      <c r="J179" s="14" t="s">
        <v>4935</v>
      </c>
      <c r="K179" s="36" t="s">
        <v>4810</v>
      </c>
      <c r="L179" s="14" t="s">
        <v>4155</v>
      </c>
      <c r="N179" s="69"/>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1"/>
      <c r="BR179" s="21"/>
      <c r="BS179" s="21"/>
      <c r="BT179" s="21"/>
      <c r="BU179" s="21"/>
      <c r="BV179" s="21"/>
      <c r="BW179" s="21"/>
      <c r="BX179" s="21"/>
      <c r="BY179" s="21"/>
      <c r="BZ179" s="21"/>
      <c r="CA179" s="21"/>
      <c r="CB179" s="21"/>
      <c r="CC179" s="21"/>
      <c r="CD179" s="21"/>
      <c r="CE179" s="21"/>
      <c r="CF179" s="21"/>
      <c r="CG179" s="21"/>
      <c r="CH179" s="21"/>
      <c r="CI179" s="21"/>
      <c r="CJ179" s="21"/>
      <c r="CK179" s="21"/>
      <c r="CL179" s="21"/>
      <c r="CM179" s="21"/>
      <c r="CN179" s="21"/>
      <c r="CO179" s="21"/>
      <c r="CP179" s="21"/>
      <c r="CQ179" s="21"/>
      <c r="CR179" s="21"/>
      <c r="CS179" s="21"/>
      <c r="CT179" s="21"/>
      <c r="CU179" s="21"/>
      <c r="CV179" s="21"/>
      <c r="CW179" s="21"/>
      <c r="CX179" s="21"/>
      <c r="CY179" s="21"/>
      <c r="CZ179" s="21"/>
      <c r="DA179" s="21"/>
      <c r="DB179" s="21"/>
      <c r="DC179" s="21"/>
      <c r="DD179" s="21"/>
      <c r="DE179" s="21"/>
      <c r="DF179" s="21"/>
      <c r="DG179" s="21"/>
    </row>
    <row r="180" spans="1:111" s="14" customFormat="1" ht="47.25">
      <c r="A180" s="14">
        <f t="shared" si="2"/>
        <v>177</v>
      </c>
      <c r="B180" s="14" t="s">
        <v>4218</v>
      </c>
      <c r="C180" s="14" t="s">
        <v>2940</v>
      </c>
      <c r="D180" s="14" t="s">
        <v>1187</v>
      </c>
      <c r="E180" s="14" t="s">
        <v>8163</v>
      </c>
      <c r="F180" s="15">
        <v>531</v>
      </c>
      <c r="G180" s="15">
        <v>216</v>
      </c>
      <c r="H180" s="14" t="s">
        <v>8087</v>
      </c>
      <c r="I180" s="15">
        <v>36000</v>
      </c>
      <c r="J180" s="14" t="s">
        <v>60</v>
      </c>
      <c r="K180" s="36" t="s">
        <v>4810</v>
      </c>
      <c r="L180" s="14" t="s">
        <v>10095</v>
      </c>
      <c r="N180" s="69"/>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1"/>
      <c r="BR180" s="21"/>
      <c r="BS180" s="21"/>
      <c r="BT180" s="21"/>
      <c r="BU180" s="21"/>
      <c r="BV180" s="21"/>
      <c r="BW180" s="21"/>
      <c r="BX180" s="21"/>
      <c r="BY180" s="21"/>
      <c r="BZ180" s="21"/>
      <c r="CA180" s="21"/>
      <c r="CB180" s="21"/>
      <c r="CC180" s="21"/>
      <c r="CD180" s="21"/>
      <c r="CE180" s="21"/>
      <c r="CF180" s="21"/>
      <c r="CG180" s="21"/>
      <c r="CH180" s="21"/>
      <c r="CI180" s="21"/>
      <c r="CJ180" s="21"/>
      <c r="CK180" s="21"/>
      <c r="CL180" s="21"/>
      <c r="CM180" s="21"/>
      <c r="CN180" s="21"/>
      <c r="CO180" s="21"/>
      <c r="CP180" s="21"/>
      <c r="CQ180" s="21"/>
      <c r="CR180" s="21"/>
      <c r="CS180" s="21"/>
      <c r="CT180" s="21"/>
      <c r="CU180" s="21"/>
      <c r="CV180" s="21"/>
      <c r="CW180" s="21"/>
      <c r="CX180" s="21"/>
      <c r="CY180" s="21"/>
      <c r="CZ180" s="21"/>
      <c r="DA180" s="21"/>
      <c r="DB180" s="21"/>
      <c r="DC180" s="21"/>
      <c r="DD180" s="21"/>
      <c r="DE180" s="21"/>
      <c r="DF180" s="21"/>
      <c r="DG180" s="21"/>
    </row>
    <row r="181" spans="1:111" s="14" customFormat="1" ht="31.5">
      <c r="A181" s="14">
        <f t="shared" si="2"/>
        <v>178</v>
      </c>
      <c r="B181" s="14" t="s">
        <v>2850</v>
      </c>
      <c r="C181" s="14" t="s">
        <v>5212</v>
      </c>
      <c r="D181" s="14" t="s">
        <v>1187</v>
      </c>
      <c r="E181" s="14" t="s">
        <v>8163</v>
      </c>
      <c r="F181" s="15">
        <v>531</v>
      </c>
      <c r="G181" s="15">
        <v>368</v>
      </c>
      <c r="H181" s="14" t="s">
        <v>8087</v>
      </c>
      <c r="I181" s="15">
        <v>108000</v>
      </c>
      <c r="J181" s="14" t="s">
        <v>1193</v>
      </c>
      <c r="K181" s="36" t="s">
        <v>4810</v>
      </c>
      <c r="L181" s="14" t="s">
        <v>2958</v>
      </c>
      <c r="N181" s="69"/>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1"/>
      <c r="BR181" s="21"/>
      <c r="BS181" s="21"/>
      <c r="BT181" s="21"/>
      <c r="BU181" s="21"/>
      <c r="BV181" s="21"/>
      <c r="BW181" s="21"/>
      <c r="BX181" s="21"/>
      <c r="BY181" s="21"/>
      <c r="BZ181" s="21"/>
      <c r="CA181" s="21"/>
      <c r="CB181" s="21"/>
      <c r="CC181" s="21"/>
      <c r="CD181" s="21"/>
      <c r="CE181" s="21"/>
      <c r="CF181" s="21"/>
      <c r="CG181" s="21"/>
      <c r="CH181" s="21"/>
      <c r="CI181" s="21"/>
      <c r="CJ181" s="21"/>
      <c r="CK181" s="21"/>
      <c r="CL181" s="21"/>
      <c r="CM181" s="21"/>
      <c r="CN181" s="21"/>
      <c r="CO181" s="21"/>
      <c r="CP181" s="21"/>
      <c r="CQ181" s="21"/>
      <c r="CR181" s="21"/>
      <c r="CS181" s="21"/>
      <c r="CT181" s="21"/>
      <c r="CU181" s="21"/>
      <c r="CV181" s="21"/>
      <c r="CW181" s="21"/>
      <c r="CX181" s="21"/>
      <c r="CY181" s="21"/>
      <c r="CZ181" s="21"/>
      <c r="DA181" s="21"/>
      <c r="DB181" s="21"/>
      <c r="DC181" s="21"/>
      <c r="DD181" s="21"/>
      <c r="DE181" s="21"/>
      <c r="DF181" s="21"/>
      <c r="DG181" s="21"/>
    </row>
    <row r="182" spans="1:111" s="14" customFormat="1" ht="31.5">
      <c r="A182" s="14">
        <f t="shared" si="2"/>
        <v>179</v>
      </c>
      <c r="B182" s="14" t="s">
        <v>4664</v>
      </c>
      <c r="C182" s="14" t="s">
        <v>3683</v>
      </c>
      <c r="D182" s="14" t="s">
        <v>1187</v>
      </c>
      <c r="E182" s="14" t="s">
        <v>8163</v>
      </c>
      <c r="F182" s="15">
        <v>1100</v>
      </c>
      <c r="G182" s="15">
        <v>552</v>
      </c>
      <c r="H182" s="14" t="s">
        <v>2161</v>
      </c>
      <c r="I182" s="15">
        <v>152000</v>
      </c>
      <c r="J182" s="14" t="s">
        <v>7909</v>
      </c>
      <c r="K182" s="36" t="s">
        <v>4810</v>
      </c>
      <c r="L182" s="14" t="s">
        <v>2958</v>
      </c>
      <c r="N182" s="69"/>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1"/>
      <c r="BR182" s="21"/>
      <c r="BS182" s="21"/>
      <c r="BT182" s="21"/>
      <c r="BU182" s="21"/>
      <c r="BV182" s="21"/>
      <c r="BW182" s="21"/>
      <c r="BX182" s="21"/>
      <c r="BY182" s="21"/>
      <c r="BZ182" s="21"/>
      <c r="CA182" s="21"/>
      <c r="CB182" s="21"/>
      <c r="CC182" s="21"/>
      <c r="CD182" s="21"/>
      <c r="CE182" s="21"/>
      <c r="CF182" s="21"/>
      <c r="CG182" s="21"/>
      <c r="CH182" s="21"/>
      <c r="CI182" s="21"/>
      <c r="CJ182" s="21"/>
      <c r="CK182" s="21"/>
      <c r="CL182" s="21"/>
      <c r="CM182" s="21"/>
      <c r="CN182" s="21"/>
      <c r="CO182" s="21"/>
      <c r="CP182" s="21"/>
      <c r="CQ182" s="21"/>
      <c r="CR182" s="21"/>
      <c r="CS182" s="21"/>
      <c r="CT182" s="21"/>
      <c r="CU182" s="21"/>
      <c r="CV182" s="21"/>
      <c r="CW182" s="21"/>
      <c r="CX182" s="21"/>
      <c r="CY182" s="21"/>
      <c r="CZ182" s="21"/>
      <c r="DA182" s="21"/>
      <c r="DB182" s="21"/>
      <c r="DC182" s="21"/>
      <c r="DD182" s="21"/>
      <c r="DE182" s="21"/>
      <c r="DF182" s="21"/>
      <c r="DG182" s="21"/>
    </row>
    <row r="183" spans="1:111" s="14" customFormat="1" ht="31.5">
      <c r="A183" s="14">
        <f t="shared" si="2"/>
        <v>180</v>
      </c>
      <c r="B183" s="14" t="s">
        <v>4665</v>
      </c>
      <c r="C183" s="14" t="s">
        <v>2950</v>
      </c>
      <c r="D183" s="14" t="s">
        <v>1187</v>
      </c>
      <c r="F183" s="15">
        <v>1200</v>
      </c>
      <c r="G183" s="15">
        <v>200</v>
      </c>
      <c r="H183" s="14" t="s">
        <v>2161</v>
      </c>
      <c r="I183" s="15">
        <v>60000</v>
      </c>
      <c r="J183" s="14" t="s">
        <v>12918</v>
      </c>
      <c r="K183" s="36" t="s">
        <v>4810</v>
      </c>
      <c r="L183" s="14" t="s">
        <v>2958</v>
      </c>
      <c r="N183" s="69"/>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1"/>
      <c r="BR183" s="21"/>
      <c r="BS183" s="21"/>
      <c r="BT183" s="21"/>
      <c r="BU183" s="21"/>
      <c r="BV183" s="21"/>
      <c r="BW183" s="21"/>
      <c r="BX183" s="21"/>
      <c r="BY183" s="21"/>
      <c r="BZ183" s="21"/>
      <c r="CA183" s="21"/>
      <c r="CB183" s="21"/>
      <c r="CC183" s="21"/>
      <c r="CD183" s="21"/>
      <c r="CE183" s="21"/>
      <c r="CF183" s="21"/>
      <c r="CG183" s="21"/>
      <c r="CH183" s="21"/>
      <c r="CI183" s="21"/>
      <c r="CJ183" s="21"/>
      <c r="CK183" s="21"/>
      <c r="CL183" s="21"/>
      <c r="CM183" s="21"/>
      <c r="CN183" s="21"/>
      <c r="CO183" s="21"/>
      <c r="CP183" s="21"/>
      <c r="CQ183" s="21"/>
      <c r="CR183" s="21"/>
      <c r="CS183" s="21"/>
      <c r="CT183" s="21"/>
      <c r="CU183" s="21"/>
      <c r="CV183" s="21"/>
      <c r="CW183" s="21"/>
      <c r="CX183" s="21"/>
      <c r="CY183" s="21"/>
      <c r="CZ183" s="21"/>
      <c r="DA183" s="21"/>
      <c r="DB183" s="21"/>
      <c r="DC183" s="21"/>
      <c r="DD183" s="21"/>
      <c r="DE183" s="21"/>
      <c r="DF183" s="21"/>
      <c r="DG183" s="21"/>
    </row>
    <row r="184" spans="1:111" s="14" customFormat="1">
      <c r="A184" s="14">
        <f t="shared" si="2"/>
        <v>181</v>
      </c>
      <c r="B184" s="14" t="s">
        <v>4666</v>
      </c>
      <c r="C184" s="14" t="s">
        <v>4667</v>
      </c>
      <c r="D184" s="14" t="s">
        <v>1162</v>
      </c>
      <c r="F184" s="15">
        <v>430</v>
      </c>
      <c r="G184" s="15">
        <v>188</v>
      </c>
      <c r="H184" s="14" t="s">
        <v>2161</v>
      </c>
      <c r="I184" s="15">
        <v>0</v>
      </c>
      <c r="J184" s="14" t="s">
        <v>2724</v>
      </c>
      <c r="K184" s="36" t="s">
        <v>4810</v>
      </c>
      <c r="L184" s="14" t="s">
        <v>12534</v>
      </c>
      <c r="N184" s="69"/>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1"/>
      <c r="BR184" s="21"/>
      <c r="BS184" s="21"/>
      <c r="BT184" s="21"/>
      <c r="BU184" s="21"/>
      <c r="BV184" s="21"/>
      <c r="BW184" s="21"/>
      <c r="BX184" s="21"/>
      <c r="BY184" s="21"/>
      <c r="BZ184" s="21"/>
      <c r="CA184" s="21"/>
      <c r="CB184" s="21"/>
      <c r="CC184" s="21"/>
      <c r="CD184" s="21"/>
      <c r="CE184" s="21"/>
      <c r="CF184" s="21"/>
      <c r="CG184" s="21"/>
      <c r="CH184" s="21"/>
      <c r="CI184" s="21"/>
      <c r="CJ184" s="21"/>
      <c r="CK184" s="21"/>
      <c r="CL184" s="21"/>
      <c r="CM184" s="21"/>
      <c r="CN184" s="21"/>
      <c r="CO184" s="21"/>
      <c r="CP184" s="21"/>
      <c r="CQ184" s="21"/>
      <c r="CR184" s="21"/>
      <c r="CS184" s="21"/>
      <c r="CT184" s="21"/>
      <c r="CU184" s="21"/>
      <c r="CV184" s="21"/>
      <c r="CW184" s="21"/>
      <c r="CX184" s="21"/>
      <c r="CY184" s="21"/>
      <c r="CZ184" s="21"/>
      <c r="DA184" s="21"/>
      <c r="DB184" s="21"/>
      <c r="DC184" s="21"/>
      <c r="DD184" s="21"/>
      <c r="DE184" s="21"/>
      <c r="DF184" s="21"/>
      <c r="DG184" s="21"/>
    </row>
    <row r="185" spans="1:111" s="14" customFormat="1" ht="31.5">
      <c r="A185" s="14">
        <f t="shared" si="2"/>
        <v>182</v>
      </c>
      <c r="B185" s="14" t="s">
        <v>4668</v>
      </c>
      <c r="C185" s="14" t="s">
        <v>4669</v>
      </c>
      <c r="D185" s="14" t="s">
        <v>1162</v>
      </c>
      <c r="F185" s="15">
        <v>530</v>
      </c>
      <c r="G185" s="15">
        <v>356</v>
      </c>
      <c r="H185" s="14" t="s">
        <v>8087</v>
      </c>
      <c r="I185" s="15">
        <v>0</v>
      </c>
      <c r="J185" s="14" t="s">
        <v>2724</v>
      </c>
      <c r="K185" s="36" t="s">
        <v>4810</v>
      </c>
      <c r="L185" s="14" t="s">
        <v>6094</v>
      </c>
      <c r="N185" s="69"/>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c r="BK185" s="21"/>
      <c r="BL185" s="21"/>
      <c r="BM185" s="21"/>
      <c r="BN185" s="21"/>
      <c r="BO185" s="21"/>
      <c r="BP185" s="21"/>
      <c r="BQ185" s="21"/>
      <c r="BR185" s="21"/>
      <c r="BS185" s="21"/>
      <c r="BT185" s="21"/>
      <c r="BU185" s="21"/>
      <c r="BV185" s="21"/>
      <c r="BW185" s="21"/>
      <c r="BX185" s="21"/>
      <c r="BY185" s="21"/>
      <c r="BZ185" s="21"/>
      <c r="CA185" s="21"/>
      <c r="CB185" s="21"/>
      <c r="CC185" s="21"/>
      <c r="CD185" s="21"/>
      <c r="CE185" s="21"/>
      <c r="CF185" s="21"/>
      <c r="CG185" s="21"/>
      <c r="CH185" s="21"/>
      <c r="CI185" s="21"/>
      <c r="CJ185" s="21"/>
      <c r="CK185" s="21"/>
      <c r="CL185" s="21"/>
      <c r="CM185" s="21"/>
      <c r="CN185" s="21"/>
      <c r="CO185" s="21"/>
      <c r="CP185" s="21"/>
      <c r="CQ185" s="21"/>
      <c r="CR185" s="21"/>
      <c r="CS185" s="21"/>
      <c r="CT185" s="21"/>
      <c r="CU185" s="21"/>
      <c r="CV185" s="21"/>
      <c r="CW185" s="21"/>
      <c r="CX185" s="21"/>
      <c r="CY185" s="21"/>
      <c r="CZ185" s="21"/>
      <c r="DA185" s="21"/>
      <c r="DB185" s="21"/>
      <c r="DC185" s="21"/>
      <c r="DD185" s="21"/>
      <c r="DE185" s="21"/>
      <c r="DF185" s="21"/>
      <c r="DG185" s="21"/>
    </row>
    <row r="186" spans="1:111" s="14" customFormat="1" ht="31.5">
      <c r="A186" s="14">
        <f t="shared" si="2"/>
        <v>183</v>
      </c>
      <c r="B186" s="14" t="s">
        <v>4670</v>
      </c>
      <c r="C186" s="14" t="s">
        <v>4671</v>
      </c>
      <c r="D186" s="14" t="s">
        <v>1162</v>
      </c>
      <c r="F186" s="15">
        <v>700</v>
      </c>
      <c r="G186" s="15">
        <v>322</v>
      </c>
      <c r="H186" s="14" t="s">
        <v>8087</v>
      </c>
      <c r="I186" s="15">
        <v>0</v>
      </c>
      <c r="J186" s="14" t="s">
        <v>70</v>
      </c>
      <c r="K186" s="36" t="s">
        <v>4810</v>
      </c>
      <c r="L186" s="14" t="s">
        <v>5629</v>
      </c>
      <c r="N186" s="69"/>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1"/>
      <c r="BR186" s="21"/>
      <c r="BS186" s="21"/>
      <c r="BT186" s="21"/>
      <c r="BU186" s="21"/>
      <c r="BV186" s="21"/>
      <c r="BW186" s="21"/>
      <c r="BX186" s="21"/>
      <c r="BY186" s="21"/>
      <c r="BZ186" s="21"/>
      <c r="CA186" s="21"/>
      <c r="CB186" s="21"/>
      <c r="CC186" s="21"/>
      <c r="CD186" s="21"/>
      <c r="CE186" s="21"/>
      <c r="CF186" s="21"/>
      <c r="CG186" s="21"/>
      <c r="CH186" s="21"/>
      <c r="CI186" s="21"/>
      <c r="CJ186" s="21"/>
      <c r="CK186" s="21"/>
      <c r="CL186" s="21"/>
      <c r="CM186" s="21"/>
      <c r="CN186" s="21"/>
      <c r="CO186" s="21"/>
      <c r="CP186" s="21"/>
      <c r="CQ186" s="21"/>
      <c r="CR186" s="21"/>
      <c r="CS186" s="21"/>
      <c r="CT186" s="21"/>
      <c r="CU186" s="21"/>
      <c r="CV186" s="21"/>
      <c r="CW186" s="21"/>
      <c r="CX186" s="21"/>
      <c r="CY186" s="21"/>
      <c r="CZ186" s="21"/>
      <c r="DA186" s="21"/>
      <c r="DB186" s="21"/>
      <c r="DC186" s="21"/>
      <c r="DD186" s="21"/>
      <c r="DE186" s="21"/>
      <c r="DF186" s="21"/>
      <c r="DG186" s="21"/>
    </row>
    <row r="187" spans="1:111" s="14" customFormat="1">
      <c r="A187" s="14">
        <f t="shared" si="2"/>
        <v>184</v>
      </c>
      <c r="B187" s="14" t="s">
        <v>4215</v>
      </c>
      <c r="C187" s="14" t="s">
        <v>2744</v>
      </c>
      <c r="D187" s="14" t="s">
        <v>1187</v>
      </c>
      <c r="F187" s="15">
        <v>2000</v>
      </c>
      <c r="G187" s="15">
        <v>388</v>
      </c>
      <c r="H187" s="14" t="s">
        <v>8076</v>
      </c>
      <c r="I187" s="15">
        <v>45000</v>
      </c>
      <c r="J187" s="14" t="s">
        <v>4935</v>
      </c>
      <c r="K187" s="36" t="s">
        <v>4810</v>
      </c>
      <c r="L187" s="14" t="s">
        <v>12534</v>
      </c>
      <c r="N187" s="69"/>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1"/>
      <c r="BR187" s="21"/>
      <c r="BS187" s="21"/>
      <c r="BT187" s="21"/>
      <c r="BU187" s="21"/>
      <c r="BV187" s="21"/>
      <c r="BW187" s="21"/>
      <c r="BX187" s="21"/>
      <c r="BY187" s="21"/>
      <c r="BZ187" s="21"/>
      <c r="CA187" s="21"/>
      <c r="CB187" s="21"/>
      <c r="CC187" s="21"/>
      <c r="CD187" s="21"/>
      <c r="CE187" s="21"/>
      <c r="CF187" s="21"/>
      <c r="CG187" s="21"/>
      <c r="CH187" s="21"/>
      <c r="CI187" s="21"/>
      <c r="CJ187" s="21"/>
      <c r="CK187" s="21"/>
      <c r="CL187" s="21"/>
      <c r="CM187" s="21"/>
      <c r="CN187" s="21"/>
      <c r="CO187" s="21"/>
      <c r="CP187" s="21"/>
      <c r="CQ187" s="21"/>
      <c r="CR187" s="21"/>
      <c r="CS187" s="21"/>
      <c r="CT187" s="21"/>
      <c r="CU187" s="21"/>
      <c r="CV187" s="21"/>
      <c r="CW187" s="21"/>
      <c r="CX187" s="21"/>
      <c r="CY187" s="21"/>
      <c r="CZ187" s="21"/>
      <c r="DA187" s="21"/>
      <c r="DB187" s="21"/>
      <c r="DC187" s="21"/>
      <c r="DD187" s="21"/>
      <c r="DE187" s="21"/>
      <c r="DF187" s="21"/>
      <c r="DG187" s="21"/>
    </row>
    <row r="188" spans="1:111" s="14" customFormat="1" ht="31.5">
      <c r="A188" s="14">
        <f t="shared" si="2"/>
        <v>185</v>
      </c>
      <c r="B188" s="14" t="s">
        <v>4675</v>
      </c>
      <c r="C188" s="14" t="s">
        <v>4049</v>
      </c>
      <c r="D188" s="14" t="s">
        <v>1187</v>
      </c>
      <c r="F188" s="15">
        <v>1000</v>
      </c>
      <c r="G188" s="15">
        <v>120</v>
      </c>
      <c r="H188" s="14" t="s">
        <v>8076</v>
      </c>
      <c r="I188" s="15">
        <v>24000</v>
      </c>
      <c r="J188" s="14" t="s">
        <v>7909</v>
      </c>
      <c r="K188" s="36" t="s">
        <v>4810</v>
      </c>
      <c r="L188" s="14" t="s">
        <v>2958</v>
      </c>
      <c r="N188" s="69"/>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c r="BK188" s="21"/>
      <c r="BL188" s="21"/>
      <c r="BM188" s="21"/>
      <c r="BN188" s="21"/>
      <c r="BO188" s="21"/>
      <c r="BP188" s="21"/>
      <c r="BQ188" s="21"/>
      <c r="BR188" s="21"/>
      <c r="BS188" s="21"/>
      <c r="BT188" s="21"/>
      <c r="BU188" s="21"/>
      <c r="BV188" s="21"/>
      <c r="BW188" s="21"/>
      <c r="BX188" s="21"/>
      <c r="BY188" s="21"/>
      <c r="BZ188" s="21"/>
      <c r="CA188" s="21"/>
      <c r="CB188" s="21"/>
      <c r="CC188" s="21"/>
      <c r="CD188" s="21"/>
      <c r="CE188" s="21"/>
      <c r="CF188" s="21"/>
      <c r="CG188" s="21"/>
      <c r="CH188" s="21"/>
      <c r="CI188" s="21"/>
      <c r="CJ188" s="21"/>
      <c r="CK188" s="21"/>
      <c r="CL188" s="21"/>
      <c r="CM188" s="21"/>
      <c r="CN188" s="21"/>
      <c r="CO188" s="21"/>
      <c r="CP188" s="21"/>
      <c r="CQ188" s="21"/>
      <c r="CR188" s="21"/>
      <c r="CS188" s="21"/>
      <c r="CT188" s="21"/>
      <c r="CU188" s="21"/>
      <c r="CV188" s="21"/>
      <c r="CW188" s="21"/>
      <c r="CX188" s="21"/>
      <c r="CY188" s="21"/>
      <c r="CZ188" s="21"/>
      <c r="DA188" s="21"/>
      <c r="DB188" s="21"/>
      <c r="DC188" s="21"/>
      <c r="DD188" s="21"/>
      <c r="DE188" s="21"/>
      <c r="DF188" s="21"/>
      <c r="DG188" s="21"/>
    </row>
    <row r="189" spans="1:111" s="14" customFormat="1" ht="31.5">
      <c r="A189" s="14">
        <f t="shared" si="2"/>
        <v>186</v>
      </c>
      <c r="B189" s="14" t="s">
        <v>4676</v>
      </c>
      <c r="C189" s="14" t="s">
        <v>4677</v>
      </c>
      <c r="D189" s="14" t="s">
        <v>1187</v>
      </c>
      <c r="F189" s="15">
        <v>600</v>
      </c>
      <c r="G189" s="15">
        <v>200</v>
      </c>
      <c r="H189" s="14" t="s">
        <v>8076</v>
      </c>
      <c r="I189" s="15">
        <v>45000</v>
      </c>
      <c r="J189" s="14" t="s">
        <v>4935</v>
      </c>
      <c r="K189" s="36" t="s">
        <v>4810</v>
      </c>
      <c r="L189" s="14" t="s">
        <v>4155</v>
      </c>
      <c r="N189" s="69"/>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1"/>
      <c r="BR189" s="21"/>
      <c r="BS189" s="21"/>
      <c r="BT189" s="21"/>
      <c r="BU189" s="21"/>
      <c r="BV189" s="21"/>
      <c r="BW189" s="21"/>
      <c r="BX189" s="21"/>
      <c r="BY189" s="21"/>
      <c r="BZ189" s="21"/>
      <c r="CA189" s="21"/>
      <c r="CB189" s="21"/>
      <c r="CC189" s="21"/>
      <c r="CD189" s="21"/>
      <c r="CE189" s="21"/>
      <c r="CF189" s="21"/>
      <c r="CG189" s="21"/>
      <c r="CH189" s="21"/>
      <c r="CI189" s="21"/>
      <c r="CJ189" s="21"/>
      <c r="CK189" s="21"/>
      <c r="CL189" s="21"/>
      <c r="CM189" s="21"/>
      <c r="CN189" s="21"/>
      <c r="CO189" s="21"/>
      <c r="CP189" s="21"/>
      <c r="CQ189" s="21"/>
      <c r="CR189" s="21"/>
      <c r="CS189" s="21"/>
      <c r="CT189" s="21"/>
      <c r="CU189" s="21"/>
      <c r="CV189" s="21"/>
      <c r="CW189" s="21"/>
      <c r="CX189" s="21"/>
      <c r="CY189" s="21"/>
      <c r="CZ189" s="21"/>
      <c r="DA189" s="21"/>
      <c r="DB189" s="21"/>
      <c r="DC189" s="21"/>
      <c r="DD189" s="21"/>
      <c r="DE189" s="21"/>
      <c r="DF189" s="21"/>
      <c r="DG189" s="21"/>
    </row>
    <row r="190" spans="1:111" s="14" customFormat="1" ht="31.5">
      <c r="A190" s="14">
        <f t="shared" si="2"/>
        <v>187</v>
      </c>
      <c r="B190" s="14" t="s">
        <v>4678</v>
      </c>
      <c r="C190" s="14" t="s">
        <v>4049</v>
      </c>
      <c r="D190" s="14" t="s">
        <v>1187</v>
      </c>
      <c r="F190" s="15">
        <v>500</v>
      </c>
      <c r="G190" s="15">
        <v>104</v>
      </c>
      <c r="H190" s="14" t="s">
        <v>8076</v>
      </c>
      <c r="I190" s="15">
        <v>27000</v>
      </c>
      <c r="J190" s="14" t="s">
        <v>7909</v>
      </c>
      <c r="K190" s="36" t="s">
        <v>4810</v>
      </c>
      <c r="L190" s="14" t="s">
        <v>10095</v>
      </c>
      <c r="N190" s="69"/>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1"/>
      <c r="BR190" s="21"/>
      <c r="BS190" s="21"/>
      <c r="BT190" s="21"/>
      <c r="BU190" s="21"/>
      <c r="BV190" s="21"/>
      <c r="BW190" s="21"/>
      <c r="BX190" s="21"/>
      <c r="BY190" s="21"/>
      <c r="BZ190" s="21"/>
      <c r="CA190" s="21"/>
      <c r="CB190" s="21"/>
      <c r="CC190" s="21"/>
      <c r="CD190" s="21"/>
      <c r="CE190" s="21"/>
      <c r="CF190" s="21"/>
      <c r="CG190" s="21"/>
      <c r="CH190" s="21"/>
      <c r="CI190" s="21"/>
      <c r="CJ190" s="21"/>
      <c r="CK190" s="21"/>
      <c r="CL190" s="21"/>
      <c r="CM190" s="21"/>
      <c r="CN190" s="21"/>
      <c r="CO190" s="21"/>
      <c r="CP190" s="21"/>
      <c r="CQ190" s="21"/>
      <c r="CR190" s="21"/>
      <c r="CS190" s="21"/>
      <c r="CT190" s="21"/>
      <c r="CU190" s="21"/>
      <c r="CV190" s="21"/>
      <c r="CW190" s="21"/>
      <c r="CX190" s="21"/>
      <c r="CY190" s="21"/>
      <c r="CZ190" s="21"/>
      <c r="DA190" s="21"/>
      <c r="DB190" s="21"/>
      <c r="DC190" s="21"/>
      <c r="DD190" s="21"/>
      <c r="DE190" s="21"/>
      <c r="DF190" s="21"/>
      <c r="DG190" s="21"/>
    </row>
    <row r="191" spans="1:111" s="14" customFormat="1" ht="31.5">
      <c r="A191" s="14">
        <f t="shared" si="2"/>
        <v>188</v>
      </c>
      <c r="B191" s="14" t="s">
        <v>4679</v>
      </c>
      <c r="C191" s="14" t="s">
        <v>4680</v>
      </c>
      <c r="D191" s="14" t="s">
        <v>1187</v>
      </c>
      <c r="F191" s="15">
        <v>470</v>
      </c>
      <c r="G191" s="15">
        <v>280</v>
      </c>
      <c r="H191" s="14" t="s">
        <v>8087</v>
      </c>
      <c r="I191" s="15">
        <v>71000</v>
      </c>
      <c r="J191" s="14" t="s">
        <v>70</v>
      </c>
      <c r="K191" s="36" t="s">
        <v>4810</v>
      </c>
      <c r="L191" s="14" t="s">
        <v>2916</v>
      </c>
      <c r="N191" s="69"/>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1"/>
      <c r="BR191" s="21"/>
      <c r="BS191" s="21"/>
      <c r="BT191" s="21"/>
      <c r="BU191" s="21"/>
      <c r="BV191" s="21"/>
      <c r="BW191" s="21"/>
      <c r="BX191" s="21"/>
      <c r="BY191" s="21"/>
      <c r="BZ191" s="21"/>
      <c r="CA191" s="21"/>
      <c r="CB191" s="21"/>
      <c r="CC191" s="21"/>
      <c r="CD191" s="21"/>
      <c r="CE191" s="21"/>
      <c r="CF191" s="21"/>
      <c r="CG191" s="21"/>
      <c r="CH191" s="21"/>
      <c r="CI191" s="21"/>
      <c r="CJ191" s="21"/>
      <c r="CK191" s="21"/>
      <c r="CL191" s="21"/>
      <c r="CM191" s="21"/>
      <c r="CN191" s="21"/>
      <c r="CO191" s="21"/>
      <c r="CP191" s="21"/>
      <c r="CQ191" s="21"/>
      <c r="CR191" s="21"/>
      <c r="CS191" s="21"/>
      <c r="CT191" s="21"/>
      <c r="CU191" s="21"/>
      <c r="CV191" s="21"/>
      <c r="CW191" s="21"/>
      <c r="CX191" s="21"/>
      <c r="CY191" s="21"/>
      <c r="CZ191" s="21"/>
      <c r="DA191" s="21"/>
      <c r="DB191" s="21"/>
      <c r="DC191" s="21"/>
      <c r="DD191" s="21"/>
      <c r="DE191" s="21"/>
      <c r="DF191" s="21"/>
      <c r="DG191" s="21"/>
    </row>
    <row r="192" spans="1:111" s="14" customFormat="1" ht="47.25">
      <c r="A192" s="14">
        <f t="shared" si="2"/>
        <v>189</v>
      </c>
      <c r="B192" s="14" t="s">
        <v>4681</v>
      </c>
      <c r="C192" s="14" t="s">
        <v>6568</v>
      </c>
      <c r="D192" s="14" t="s">
        <v>4473</v>
      </c>
      <c r="F192" s="15">
        <v>1000</v>
      </c>
      <c r="G192" s="15">
        <v>220</v>
      </c>
      <c r="H192" s="14" t="s">
        <v>8087</v>
      </c>
      <c r="I192" s="15">
        <v>0</v>
      </c>
      <c r="J192" s="14" t="s">
        <v>70</v>
      </c>
      <c r="K192" s="36" t="s">
        <v>4810</v>
      </c>
      <c r="L192" s="14" t="s">
        <v>11729</v>
      </c>
      <c r="N192" s="69"/>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1"/>
      <c r="BR192" s="21"/>
      <c r="BS192" s="21"/>
      <c r="BT192" s="21"/>
      <c r="BU192" s="21"/>
      <c r="BV192" s="21"/>
      <c r="BW192" s="21"/>
      <c r="BX192" s="21"/>
      <c r="BY192" s="21"/>
      <c r="BZ192" s="21"/>
      <c r="CA192" s="21"/>
      <c r="CB192" s="21"/>
      <c r="CC192" s="21"/>
      <c r="CD192" s="21"/>
      <c r="CE192" s="21"/>
      <c r="CF192" s="21"/>
      <c r="CG192" s="21"/>
      <c r="CH192" s="21"/>
      <c r="CI192" s="21"/>
      <c r="CJ192" s="21"/>
      <c r="CK192" s="21"/>
      <c r="CL192" s="21"/>
      <c r="CM192" s="21"/>
      <c r="CN192" s="21"/>
      <c r="CO192" s="21"/>
      <c r="CP192" s="21"/>
      <c r="CQ192" s="21"/>
      <c r="CR192" s="21"/>
      <c r="CS192" s="21"/>
      <c r="CT192" s="21"/>
      <c r="CU192" s="21"/>
      <c r="CV192" s="21"/>
      <c r="CW192" s="21"/>
      <c r="CX192" s="21"/>
      <c r="CY192" s="21"/>
      <c r="CZ192" s="21"/>
      <c r="DA192" s="21"/>
      <c r="DB192" s="21"/>
      <c r="DC192" s="21"/>
      <c r="DD192" s="21"/>
      <c r="DE192" s="21"/>
      <c r="DF192" s="21"/>
      <c r="DG192" s="21"/>
    </row>
    <row r="193" spans="1:111" s="14" customFormat="1" ht="31.5">
      <c r="A193" s="14">
        <f t="shared" si="2"/>
        <v>190</v>
      </c>
      <c r="B193" s="14" t="s">
        <v>4682</v>
      </c>
      <c r="C193" s="14" t="s">
        <v>9734</v>
      </c>
      <c r="D193" s="14" t="s">
        <v>1421</v>
      </c>
      <c r="F193" s="15">
        <v>240</v>
      </c>
      <c r="G193" s="15">
        <v>156</v>
      </c>
      <c r="H193" s="14" t="s">
        <v>8087</v>
      </c>
      <c r="I193" s="15">
        <v>0</v>
      </c>
      <c r="J193" s="14" t="s">
        <v>70</v>
      </c>
      <c r="K193" s="36" t="s">
        <v>4810</v>
      </c>
      <c r="L193" s="14" t="s">
        <v>5629</v>
      </c>
      <c r="N193" s="69"/>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1"/>
      <c r="BR193" s="21"/>
      <c r="BS193" s="21"/>
      <c r="BT193" s="21"/>
      <c r="BU193" s="21"/>
      <c r="BV193" s="21"/>
      <c r="BW193" s="21"/>
      <c r="BX193" s="21"/>
      <c r="BY193" s="21"/>
      <c r="BZ193" s="21"/>
      <c r="CA193" s="21"/>
      <c r="CB193" s="21"/>
      <c r="CC193" s="21"/>
      <c r="CD193" s="21"/>
      <c r="CE193" s="21"/>
      <c r="CF193" s="21"/>
      <c r="CG193" s="21"/>
      <c r="CH193" s="21"/>
      <c r="CI193" s="21"/>
      <c r="CJ193" s="21"/>
      <c r="CK193" s="21"/>
      <c r="CL193" s="21"/>
      <c r="CM193" s="21"/>
      <c r="CN193" s="21"/>
      <c r="CO193" s="21"/>
      <c r="CP193" s="21"/>
      <c r="CQ193" s="21"/>
      <c r="CR193" s="21"/>
      <c r="CS193" s="21"/>
      <c r="CT193" s="21"/>
      <c r="CU193" s="21"/>
      <c r="CV193" s="21"/>
      <c r="CW193" s="21"/>
      <c r="CX193" s="21"/>
      <c r="CY193" s="21"/>
      <c r="CZ193" s="21"/>
      <c r="DA193" s="21"/>
      <c r="DB193" s="21"/>
      <c r="DC193" s="21"/>
      <c r="DD193" s="21"/>
      <c r="DE193" s="21"/>
      <c r="DF193" s="21"/>
      <c r="DG193" s="21"/>
    </row>
    <row r="194" spans="1:111" s="14" customFormat="1" ht="31.5">
      <c r="A194" s="14">
        <f t="shared" si="2"/>
        <v>191</v>
      </c>
      <c r="B194" s="14" t="s">
        <v>4683</v>
      </c>
      <c r="C194" s="14" t="s">
        <v>4684</v>
      </c>
      <c r="D194" s="14" t="s">
        <v>1162</v>
      </c>
      <c r="F194" s="15">
        <v>1200</v>
      </c>
      <c r="G194" s="15">
        <v>524</v>
      </c>
      <c r="H194" s="14" t="s">
        <v>8087</v>
      </c>
      <c r="I194" s="15">
        <v>0</v>
      </c>
      <c r="J194" s="14" t="s">
        <v>70</v>
      </c>
      <c r="K194" s="36" t="s">
        <v>4810</v>
      </c>
      <c r="L194" s="14" t="s">
        <v>5629</v>
      </c>
      <c r="N194" s="69"/>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1"/>
      <c r="BR194" s="21"/>
      <c r="BS194" s="21"/>
      <c r="BT194" s="21"/>
      <c r="BU194" s="21"/>
      <c r="BV194" s="21"/>
      <c r="BW194" s="21"/>
      <c r="BX194" s="21"/>
      <c r="BY194" s="21"/>
      <c r="BZ194" s="21"/>
      <c r="CA194" s="21"/>
      <c r="CB194" s="21"/>
      <c r="CC194" s="21"/>
      <c r="CD194" s="21"/>
      <c r="CE194" s="21"/>
      <c r="CF194" s="21"/>
      <c r="CG194" s="21"/>
      <c r="CH194" s="21"/>
      <c r="CI194" s="21"/>
      <c r="CJ194" s="21"/>
      <c r="CK194" s="21"/>
      <c r="CL194" s="21"/>
      <c r="CM194" s="21"/>
      <c r="CN194" s="21"/>
      <c r="CO194" s="21"/>
      <c r="CP194" s="21"/>
      <c r="CQ194" s="21"/>
      <c r="CR194" s="21"/>
      <c r="CS194" s="21"/>
      <c r="CT194" s="21"/>
      <c r="CU194" s="21"/>
      <c r="CV194" s="21"/>
      <c r="CW194" s="21"/>
      <c r="CX194" s="21"/>
      <c r="CY194" s="21"/>
      <c r="CZ194" s="21"/>
      <c r="DA194" s="21"/>
      <c r="DB194" s="21"/>
      <c r="DC194" s="21"/>
      <c r="DD194" s="21"/>
      <c r="DE194" s="21"/>
      <c r="DF194" s="21"/>
      <c r="DG194" s="21"/>
    </row>
    <row r="195" spans="1:111" s="14" customFormat="1" ht="31.5">
      <c r="A195" s="14">
        <f t="shared" si="2"/>
        <v>192</v>
      </c>
      <c r="B195" s="14" t="s">
        <v>4685</v>
      </c>
      <c r="C195" s="14" t="s">
        <v>5212</v>
      </c>
      <c r="D195" s="14" t="s">
        <v>1187</v>
      </c>
      <c r="E195" s="14" t="s">
        <v>8163</v>
      </c>
      <c r="F195" s="15">
        <v>531</v>
      </c>
      <c r="G195" s="15">
        <v>404</v>
      </c>
      <c r="H195" s="14" t="s">
        <v>8087</v>
      </c>
      <c r="I195" s="15">
        <v>99000</v>
      </c>
      <c r="J195" s="14" t="s">
        <v>7909</v>
      </c>
      <c r="K195" s="36" t="s">
        <v>4810</v>
      </c>
      <c r="L195" s="14" t="s">
        <v>11729</v>
      </c>
      <c r="N195" s="69"/>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c r="BF195" s="21"/>
      <c r="BG195" s="21"/>
      <c r="BH195" s="21"/>
      <c r="BI195" s="21"/>
      <c r="BJ195" s="21"/>
      <c r="BK195" s="21"/>
      <c r="BL195" s="21"/>
      <c r="BM195" s="21"/>
      <c r="BN195" s="21"/>
      <c r="BO195" s="21"/>
      <c r="BP195" s="21"/>
      <c r="BQ195" s="21"/>
      <c r="BR195" s="21"/>
      <c r="BS195" s="21"/>
      <c r="BT195" s="21"/>
      <c r="BU195" s="21"/>
      <c r="BV195" s="21"/>
      <c r="BW195" s="21"/>
      <c r="BX195" s="21"/>
      <c r="BY195" s="21"/>
      <c r="BZ195" s="21"/>
      <c r="CA195" s="21"/>
      <c r="CB195" s="21"/>
      <c r="CC195" s="21"/>
      <c r="CD195" s="21"/>
      <c r="CE195" s="21"/>
      <c r="CF195" s="21"/>
      <c r="CG195" s="21"/>
      <c r="CH195" s="21"/>
      <c r="CI195" s="21"/>
      <c r="CJ195" s="21"/>
      <c r="CK195" s="21"/>
      <c r="CL195" s="21"/>
      <c r="CM195" s="21"/>
      <c r="CN195" s="21"/>
      <c r="CO195" s="21"/>
      <c r="CP195" s="21"/>
      <c r="CQ195" s="21"/>
      <c r="CR195" s="21"/>
      <c r="CS195" s="21"/>
      <c r="CT195" s="21"/>
      <c r="CU195" s="21"/>
      <c r="CV195" s="21"/>
      <c r="CW195" s="21"/>
      <c r="CX195" s="21"/>
      <c r="CY195" s="21"/>
      <c r="CZ195" s="21"/>
      <c r="DA195" s="21"/>
      <c r="DB195" s="21"/>
      <c r="DC195" s="21"/>
      <c r="DD195" s="21"/>
      <c r="DE195" s="21"/>
      <c r="DF195" s="21"/>
      <c r="DG195" s="21"/>
    </row>
    <row r="196" spans="1:111" s="14" customFormat="1" ht="31.5">
      <c r="A196" s="14">
        <f t="shared" si="2"/>
        <v>193</v>
      </c>
      <c r="B196" s="14" t="s">
        <v>4686</v>
      </c>
      <c r="C196" s="14" t="s">
        <v>4687</v>
      </c>
      <c r="D196" s="14" t="s">
        <v>1162</v>
      </c>
      <c r="F196" s="15">
        <v>260</v>
      </c>
      <c r="G196" s="15">
        <v>204</v>
      </c>
      <c r="H196" s="14" t="s">
        <v>8087</v>
      </c>
      <c r="I196" s="15">
        <v>0</v>
      </c>
      <c r="J196" s="14" t="s">
        <v>1188</v>
      </c>
      <c r="K196" s="36" t="s">
        <v>4810</v>
      </c>
      <c r="L196" s="14" t="s">
        <v>2958</v>
      </c>
      <c r="N196" s="69"/>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1"/>
      <c r="BR196" s="21"/>
      <c r="BS196" s="21"/>
      <c r="BT196" s="21"/>
      <c r="BU196" s="21"/>
      <c r="BV196" s="21"/>
      <c r="BW196" s="21"/>
      <c r="BX196" s="21"/>
      <c r="BY196" s="21"/>
      <c r="BZ196" s="21"/>
      <c r="CA196" s="21"/>
      <c r="CB196" s="21"/>
      <c r="CC196" s="21"/>
      <c r="CD196" s="21"/>
      <c r="CE196" s="21"/>
      <c r="CF196" s="21"/>
      <c r="CG196" s="21"/>
      <c r="CH196" s="21"/>
      <c r="CI196" s="21"/>
      <c r="CJ196" s="21"/>
      <c r="CK196" s="21"/>
      <c r="CL196" s="21"/>
      <c r="CM196" s="21"/>
      <c r="CN196" s="21"/>
      <c r="CO196" s="21"/>
      <c r="CP196" s="21"/>
      <c r="CQ196" s="21"/>
      <c r="CR196" s="21"/>
      <c r="CS196" s="21"/>
      <c r="CT196" s="21"/>
      <c r="CU196" s="21"/>
      <c r="CV196" s="21"/>
      <c r="CW196" s="21"/>
      <c r="CX196" s="21"/>
      <c r="CY196" s="21"/>
      <c r="CZ196" s="21"/>
      <c r="DA196" s="21"/>
      <c r="DB196" s="21"/>
      <c r="DC196" s="21"/>
      <c r="DD196" s="21"/>
      <c r="DE196" s="21"/>
      <c r="DF196" s="21"/>
      <c r="DG196" s="21"/>
    </row>
    <row r="197" spans="1:111" s="14" customFormat="1" ht="31.5">
      <c r="A197" s="14">
        <f t="shared" ref="A197:A260" si="3">A196+1</f>
        <v>194</v>
      </c>
      <c r="B197" s="14" t="s">
        <v>4688</v>
      </c>
      <c r="C197" s="14" t="s">
        <v>4689</v>
      </c>
      <c r="D197" s="14" t="s">
        <v>1187</v>
      </c>
      <c r="F197" s="15">
        <v>500</v>
      </c>
      <c r="G197" s="15">
        <v>312</v>
      </c>
      <c r="H197" s="14" t="s">
        <v>8087</v>
      </c>
      <c r="I197" s="15">
        <v>82000</v>
      </c>
      <c r="J197" s="14" t="s">
        <v>7909</v>
      </c>
      <c r="K197" s="36" t="s">
        <v>4810</v>
      </c>
      <c r="L197" s="14" t="s">
        <v>2958</v>
      </c>
      <c r="N197" s="69"/>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c r="BL197" s="21"/>
      <c r="BM197" s="21"/>
      <c r="BN197" s="21"/>
      <c r="BO197" s="21"/>
      <c r="BP197" s="21"/>
      <c r="BQ197" s="21"/>
      <c r="BR197" s="21"/>
      <c r="BS197" s="21"/>
      <c r="BT197" s="21"/>
      <c r="BU197" s="21"/>
      <c r="BV197" s="21"/>
      <c r="BW197" s="21"/>
      <c r="BX197" s="21"/>
      <c r="BY197" s="21"/>
      <c r="BZ197" s="21"/>
      <c r="CA197" s="21"/>
      <c r="CB197" s="21"/>
      <c r="CC197" s="21"/>
      <c r="CD197" s="21"/>
      <c r="CE197" s="21"/>
      <c r="CF197" s="21"/>
      <c r="CG197" s="21"/>
      <c r="CH197" s="21"/>
      <c r="CI197" s="21"/>
      <c r="CJ197" s="21"/>
      <c r="CK197" s="21"/>
      <c r="CL197" s="21"/>
      <c r="CM197" s="21"/>
      <c r="CN197" s="21"/>
      <c r="CO197" s="21"/>
      <c r="CP197" s="21"/>
      <c r="CQ197" s="21"/>
      <c r="CR197" s="21"/>
      <c r="CS197" s="21"/>
      <c r="CT197" s="21"/>
      <c r="CU197" s="21"/>
      <c r="CV197" s="21"/>
      <c r="CW197" s="21"/>
      <c r="CX197" s="21"/>
      <c r="CY197" s="21"/>
      <c r="CZ197" s="21"/>
      <c r="DA197" s="21"/>
      <c r="DB197" s="21"/>
      <c r="DC197" s="21"/>
      <c r="DD197" s="21"/>
      <c r="DE197" s="21"/>
      <c r="DF197" s="21"/>
      <c r="DG197" s="21"/>
    </row>
    <row r="198" spans="1:111" s="14" customFormat="1" ht="31.5">
      <c r="A198" s="14">
        <f t="shared" si="3"/>
        <v>195</v>
      </c>
      <c r="B198" s="14" t="s">
        <v>4690</v>
      </c>
      <c r="C198" s="14" t="s">
        <v>4691</v>
      </c>
      <c r="D198" s="14" t="s">
        <v>1187</v>
      </c>
      <c r="E198" s="14" t="s">
        <v>8163</v>
      </c>
      <c r="F198" s="15">
        <v>1000</v>
      </c>
      <c r="G198" s="15">
        <v>404</v>
      </c>
      <c r="H198" s="14" t="s">
        <v>8087</v>
      </c>
      <c r="I198" s="15">
        <v>102000</v>
      </c>
      <c r="J198" s="14" t="s">
        <v>1193</v>
      </c>
      <c r="K198" s="36" t="s">
        <v>4810</v>
      </c>
      <c r="L198" s="14" t="s">
        <v>1552</v>
      </c>
      <c r="N198" s="69"/>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D198" s="21"/>
      <c r="BE198" s="21"/>
      <c r="BF198" s="21"/>
      <c r="BG198" s="21"/>
      <c r="BH198" s="21"/>
      <c r="BI198" s="21"/>
      <c r="BJ198" s="21"/>
      <c r="BK198" s="21"/>
      <c r="BL198" s="21"/>
      <c r="BM198" s="21"/>
      <c r="BN198" s="21"/>
      <c r="BO198" s="21"/>
      <c r="BP198" s="21"/>
      <c r="BQ198" s="21"/>
      <c r="BR198" s="21"/>
      <c r="BS198" s="21"/>
      <c r="BT198" s="21"/>
      <c r="BU198" s="21"/>
      <c r="BV198" s="21"/>
      <c r="BW198" s="21"/>
      <c r="BX198" s="21"/>
      <c r="BY198" s="21"/>
      <c r="BZ198" s="21"/>
      <c r="CA198" s="21"/>
      <c r="CB198" s="21"/>
      <c r="CC198" s="21"/>
      <c r="CD198" s="21"/>
      <c r="CE198" s="21"/>
      <c r="CF198" s="21"/>
      <c r="CG198" s="21"/>
      <c r="CH198" s="21"/>
      <c r="CI198" s="21"/>
      <c r="CJ198" s="21"/>
      <c r="CK198" s="21"/>
      <c r="CL198" s="21"/>
      <c r="CM198" s="21"/>
      <c r="CN198" s="21"/>
      <c r="CO198" s="21"/>
      <c r="CP198" s="21"/>
      <c r="CQ198" s="21"/>
      <c r="CR198" s="21"/>
      <c r="CS198" s="21"/>
      <c r="CT198" s="21"/>
      <c r="CU198" s="21"/>
      <c r="CV198" s="21"/>
      <c r="CW198" s="21"/>
      <c r="CX198" s="21"/>
      <c r="CY198" s="21"/>
      <c r="CZ198" s="21"/>
      <c r="DA198" s="21"/>
      <c r="DB198" s="21"/>
      <c r="DC198" s="21"/>
      <c r="DD198" s="21"/>
      <c r="DE198" s="21"/>
      <c r="DF198" s="21"/>
      <c r="DG198" s="21"/>
    </row>
    <row r="199" spans="1:111" s="14" customFormat="1" ht="31.5">
      <c r="A199" s="14">
        <f t="shared" si="3"/>
        <v>196</v>
      </c>
      <c r="B199" s="14" t="s">
        <v>4692</v>
      </c>
      <c r="C199" s="14" t="s">
        <v>4693</v>
      </c>
      <c r="D199" s="14" t="s">
        <v>1162</v>
      </c>
      <c r="F199" s="15">
        <v>230</v>
      </c>
      <c r="G199" s="15">
        <v>228</v>
      </c>
      <c r="H199" s="14" t="s">
        <v>8087</v>
      </c>
      <c r="I199" s="15">
        <v>0</v>
      </c>
      <c r="J199" s="14" t="s">
        <v>1188</v>
      </c>
      <c r="K199" s="36" t="s">
        <v>4810</v>
      </c>
      <c r="L199" s="14" t="s">
        <v>2958</v>
      </c>
      <c r="N199" s="69"/>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21"/>
      <c r="BF199" s="21"/>
      <c r="BG199" s="21"/>
      <c r="BH199" s="21"/>
      <c r="BI199" s="21"/>
      <c r="BJ199" s="21"/>
      <c r="BK199" s="21"/>
      <c r="BL199" s="21"/>
      <c r="BM199" s="21"/>
      <c r="BN199" s="21"/>
      <c r="BO199" s="21"/>
      <c r="BP199" s="21"/>
      <c r="BQ199" s="21"/>
      <c r="BR199" s="21"/>
      <c r="BS199" s="21"/>
      <c r="BT199" s="21"/>
      <c r="BU199" s="21"/>
      <c r="BV199" s="21"/>
      <c r="BW199" s="21"/>
      <c r="BX199" s="21"/>
      <c r="BY199" s="21"/>
      <c r="BZ199" s="21"/>
      <c r="CA199" s="21"/>
      <c r="CB199" s="21"/>
      <c r="CC199" s="21"/>
      <c r="CD199" s="21"/>
      <c r="CE199" s="21"/>
      <c r="CF199" s="21"/>
      <c r="CG199" s="21"/>
      <c r="CH199" s="21"/>
      <c r="CI199" s="21"/>
      <c r="CJ199" s="21"/>
      <c r="CK199" s="21"/>
      <c r="CL199" s="21"/>
      <c r="CM199" s="21"/>
      <c r="CN199" s="21"/>
      <c r="CO199" s="21"/>
      <c r="CP199" s="21"/>
      <c r="CQ199" s="21"/>
      <c r="CR199" s="21"/>
      <c r="CS199" s="21"/>
      <c r="CT199" s="21"/>
      <c r="CU199" s="21"/>
      <c r="CV199" s="21"/>
      <c r="CW199" s="21"/>
      <c r="CX199" s="21"/>
      <c r="CY199" s="21"/>
      <c r="CZ199" s="21"/>
      <c r="DA199" s="21"/>
      <c r="DB199" s="21"/>
      <c r="DC199" s="21"/>
      <c r="DD199" s="21"/>
      <c r="DE199" s="21"/>
      <c r="DF199" s="21"/>
      <c r="DG199" s="21"/>
    </row>
    <row r="200" spans="1:111" s="14" customFormat="1" ht="31.5">
      <c r="A200" s="14">
        <f t="shared" si="3"/>
        <v>197</v>
      </c>
      <c r="B200" s="14" t="s">
        <v>4694</v>
      </c>
      <c r="C200" s="14" t="s">
        <v>4695</v>
      </c>
      <c r="D200" s="14" t="s">
        <v>1162</v>
      </c>
      <c r="F200" s="15">
        <v>240</v>
      </c>
      <c r="G200" s="15">
        <v>248</v>
      </c>
      <c r="H200" s="14" t="s">
        <v>8087</v>
      </c>
      <c r="I200" s="15">
        <v>0</v>
      </c>
      <c r="J200" s="14" t="s">
        <v>1188</v>
      </c>
      <c r="K200" s="36" t="s">
        <v>4810</v>
      </c>
      <c r="L200" s="14" t="s">
        <v>2958</v>
      </c>
      <c r="N200" s="69"/>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D200" s="21"/>
      <c r="BE200" s="21"/>
      <c r="BF200" s="21"/>
      <c r="BG200" s="21"/>
      <c r="BH200" s="21"/>
      <c r="BI200" s="21"/>
      <c r="BJ200" s="21"/>
      <c r="BK200" s="21"/>
      <c r="BL200" s="21"/>
      <c r="BM200" s="21"/>
      <c r="BN200" s="21"/>
      <c r="BO200" s="21"/>
      <c r="BP200" s="21"/>
      <c r="BQ200" s="21"/>
      <c r="BR200" s="21"/>
      <c r="BS200" s="21"/>
      <c r="BT200" s="21"/>
      <c r="BU200" s="21"/>
      <c r="BV200" s="21"/>
      <c r="BW200" s="21"/>
      <c r="BX200" s="21"/>
      <c r="BY200" s="21"/>
      <c r="BZ200" s="21"/>
      <c r="CA200" s="21"/>
      <c r="CB200" s="21"/>
      <c r="CC200" s="21"/>
      <c r="CD200" s="21"/>
      <c r="CE200" s="21"/>
      <c r="CF200" s="21"/>
      <c r="CG200" s="21"/>
      <c r="CH200" s="21"/>
      <c r="CI200" s="21"/>
      <c r="CJ200" s="21"/>
      <c r="CK200" s="21"/>
      <c r="CL200" s="21"/>
      <c r="CM200" s="21"/>
      <c r="CN200" s="21"/>
      <c r="CO200" s="21"/>
      <c r="CP200" s="21"/>
      <c r="CQ200" s="21"/>
      <c r="CR200" s="21"/>
      <c r="CS200" s="21"/>
      <c r="CT200" s="21"/>
      <c r="CU200" s="21"/>
      <c r="CV200" s="21"/>
      <c r="CW200" s="21"/>
      <c r="CX200" s="21"/>
      <c r="CY200" s="21"/>
      <c r="CZ200" s="21"/>
      <c r="DA200" s="21"/>
      <c r="DB200" s="21"/>
      <c r="DC200" s="21"/>
      <c r="DD200" s="21"/>
      <c r="DE200" s="21"/>
      <c r="DF200" s="21"/>
      <c r="DG200" s="21"/>
    </row>
    <row r="201" spans="1:111" s="14" customFormat="1" ht="31.5">
      <c r="A201" s="14">
        <f t="shared" si="3"/>
        <v>198</v>
      </c>
      <c r="B201" s="14" t="s">
        <v>4696</v>
      </c>
      <c r="C201" s="14" t="s">
        <v>4697</v>
      </c>
      <c r="D201" s="14" t="s">
        <v>1162</v>
      </c>
      <c r="F201" s="15">
        <v>260</v>
      </c>
      <c r="G201" s="15">
        <v>204</v>
      </c>
      <c r="H201" s="14" t="s">
        <v>8087</v>
      </c>
      <c r="I201" s="15">
        <v>0</v>
      </c>
      <c r="J201" s="14" t="s">
        <v>1188</v>
      </c>
      <c r="K201" s="36" t="s">
        <v>4810</v>
      </c>
      <c r="L201" s="14" t="s">
        <v>2958</v>
      </c>
      <c r="N201" s="69"/>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c r="BF201" s="21"/>
      <c r="BG201" s="21"/>
      <c r="BH201" s="21"/>
      <c r="BI201" s="21"/>
      <c r="BJ201" s="21"/>
      <c r="BK201" s="21"/>
      <c r="BL201" s="21"/>
      <c r="BM201" s="21"/>
      <c r="BN201" s="21"/>
      <c r="BO201" s="21"/>
      <c r="BP201" s="21"/>
      <c r="BQ201" s="21"/>
      <c r="BR201" s="21"/>
      <c r="BS201" s="21"/>
      <c r="BT201" s="21"/>
      <c r="BU201" s="21"/>
      <c r="BV201" s="21"/>
      <c r="BW201" s="21"/>
      <c r="BX201" s="21"/>
      <c r="BY201" s="21"/>
      <c r="BZ201" s="21"/>
      <c r="CA201" s="21"/>
      <c r="CB201" s="21"/>
      <c r="CC201" s="21"/>
      <c r="CD201" s="21"/>
      <c r="CE201" s="21"/>
      <c r="CF201" s="21"/>
      <c r="CG201" s="21"/>
      <c r="CH201" s="21"/>
      <c r="CI201" s="21"/>
      <c r="CJ201" s="21"/>
      <c r="CK201" s="21"/>
      <c r="CL201" s="21"/>
      <c r="CM201" s="21"/>
      <c r="CN201" s="21"/>
      <c r="CO201" s="21"/>
      <c r="CP201" s="21"/>
      <c r="CQ201" s="21"/>
      <c r="CR201" s="21"/>
      <c r="CS201" s="21"/>
      <c r="CT201" s="21"/>
      <c r="CU201" s="21"/>
      <c r="CV201" s="21"/>
      <c r="CW201" s="21"/>
      <c r="CX201" s="21"/>
      <c r="CY201" s="21"/>
      <c r="CZ201" s="21"/>
      <c r="DA201" s="21"/>
      <c r="DB201" s="21"/>
      <c r="DC201" s="21"/>
      <c r="DD201" s="21"/>
      <c r="DE201" s="21"/>
      <c r="DF201" s="21"/>
      <c r="DG201" s="21"/>
    </row>
    <row r="202" spans="1:111" s="14" customFormat="1" ht="31.5">
      <c r="A202" s="14">
        <f t="shared" si="3"/>
        <v>199</v>
      </c>
      <c r="B202" s="14" t="s">
        <v>4698</v>
      </c>
      <c r="C202" s="14" t="s">
        <v>4691</v>
      </c>
      <c r="D202" s="14" t="s">
        <v>1187</v>
      </c>
      <c r="E202" s="14" t="s">
        <v>8163</v>
      </c>
      <c r="F202" s="15">
        <v>1000</v>
      </c>
      <c r="G202" s="15">
        <v>204</v>
      </c>
      <c r="H202" s="14" t="s">
        <v>8087</v>
      </c>
      <c r="I202" s="15">
        <v>49000</v>
      </c>
      <c r="J202" s="14" t="s">
        <v>1193</v>
      </c>
      <c r="K202" s="36" t="s">
        <v>4810</v>
      </c>
      <c r="L202" s="14" t="s">
        <v>1552</v>
      </c>
      <c r="N202" s="69"/>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D202" s="21"/>
      <c r="BE202" s="21"/>
      <c r="BF202" s="21"/>
      <c r="BG202" s="21"/>
      <c r="BH202" s="21"/>
      <c r="BI202" s="21"/>
      <c r="BJ202" s="21"/>
      <c r="BK202" s="21"/>
      <c r="BL202" s="21"/>
      <c r="BM202" s="21"/>
      <c r="BN202" s="21"/>
      <c r="BO202" s="21"/>
      <c r="BP202" s="21"/>
      <c r="BQ202" s="21"/>
      <c r="BR202" s="21"/>
      <c r="BS202" s="21"/>
      <c r="BT202" s="21"/>
      <c r="BU202" s="21"/>
      <c r="BV202" s="21"/>
      <c r="BW202" s="21"/>
      <c r="BX202" s="21"/>
      <c r="BY202" s="21"/>
      <c r="BZ202" s="21"/>
      <c r="CA202" s="21"/>
      <c r="CB202" s="21"/>
      <c r="CC202" s="21"/>
      <c r="CD202" s="21"/>
      <c r="CE202" s="21"/>
      <c r="CF202" s="21"/>
      <c r="CG202" s="21"/>
      <c r="CH202" s="21"/>
      <c r="CI202" s="21"/>
      <c r="CJ202" s="21"/>
      <c r="CK202" s="21"/>
      <c r="CL202" s="21"/>
      <c r="CM202" s="21"/>
      <c r="CN202" s="21"/>
      <c r="CO202" s="21"/>
      <c r="CP202" s="21"/>
      <c r="CQ202" s="21"/>
      <c r="CR202" s="21"/>
      <c r="CS202" s="21"/>
      <c r="CT202" s="21"/>
      <c r="CU202" s="21"/>
      <c r="CV202" s="21"/>
      <c r="CW202" s="21"/>
      <c r="CX202" s="21"/>
      <c r="CY202" s="21"/>
      <c r="CZ202" s="21"/>
      <c r="DA202" s="21"/>
      <c r="DB202" s="21"/>
      <c r="DC202" s="21"/>
      <c r="DD202" s="21"/>
      <c r="DE202" s="21"/>
      <c r="DF202" s="21"/>
      <c r="DG202" s="21"/>
    </row>
    <row r="203" spans="1:111" s="14" customFormat="1" ht="31.5">
      <c r="A203" s="14">
        <f t="shared" si="3"/>
        <v>200</v>
      </c>
      <c r="B203" s="14" t="s">
        <v>8936</v>
      </c>
      <c r="C203" s="14" t="s">
        <v>4702</v>
      </c>
      <c r="D203" s="14" t="s">
        <v>1421</v>
      </c>
      <c r="E203" s="14" t="s">
        <v>8163</v>
      </c>
      <c r="F203" s="15">
        <v>3000</v>
      </c>
      <c r="G203" s="15">
        <v>208</v>
      </c>
      <c r="H203" s="14" t="s">
        <v>2161</v>
      </c>
      <c r="I203" s="15">
        <v>0</v>
      </c>
      <c r="J203" s="14" t="s">
        <v>1193</v>
      </c>
      <c r="K203" s="36" t="s">
        <v>4810</v>
      </c>
      <c r="L203" s="14" t="s">
        <v>8938</v>
      </c>
      <c r="N203" s="69"/>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D203" s="21"/>
      <c r="BE203" s="21"/>
      <c r="BF203" s="21"/>
      <c r="BG203" s="21"/>
      <c r="BH203" s="21"/>
      <c r="BI203" s="21"/>
      <c r="BJ203" s="21"/>
      <c r="BK203" s="21"/>
      <c r="BL203" s="21"/>
      <c r="BM203" s="21"/>
      <c r="BN203" s="21"/>
      <c r="BO203" s="21"/>
      <c r="BP203" s="21"/>
      <c r="BQ203" s="21"/>
      <c r="BR203" s="21"/>
      <c r="BS203" s="21"/>
      <c r="BT203" s="21"/>
      <c r="BU203" s="21"/>
      <c r="BV203" s="21"/>
      <c r="BW203" s="21"/>
      <c r="BX203" s="21"/>
      <c r="BY203" s="21"/>
      <c r="BZ203" s="21"/>
      <c r="CA203" s="21"/>
      <c r="CB203" s="21"/>
      <c r="CC203" s="21"/>
      <c r="CD203" s="21"/>
      <c r="CE203" s="21"/>
      <c r="CF203" s="21"/>
      <c r="CG203" s="21"/>
      <c r="CH203" s="21"/>
      <c r="CI203" s="21"/>
      <c r="CJ203" s="21"/>
      <c r="CK203" s="21"/>
      <c r="CL203" s="21"/>
      <c r="CM203" s="21"/>
      <c r="CN203" s="21"/>
      <c r="CO203" s="21"/>
      <c r="CP203" s="21"/>
      <c r="CQ203" s="21"/>
      <c r="CR203" s="21"/>
      <c r="CS203" s="21"/>
      <c r="CT203" s="21"/>
      <c r="CU203" s="21"/>
      <c r="CV203" s="21"/>
      <c r="CW203" s="21"/>
      <c r="CX203" s="21"/>
      <c r="CY203" s="21"/>
      <c r="CZ203" s="21"/>
      <c r="DA203" s="21"/>
      <c r="DB203" s="21"/>
      <c r="DC203" s="21"/>
      <c r="DD203" s="21"/>
      <c r="DE203" s="21"/>
      <c r="DF203" s="21"/>
      <c r="DG203" s="21"/>
    </row>
    <row r="204" spans="1:111" s="14" customFormat="1" ht="47.25">
      <c r="A204" s="14">
        <f t="shared" si="3"/>
        <v>201</v>
      </c>
      <c r="B204" s="14" t="s">
        <v>4703</v>
      </c>
      <c r="C204" s="14" t="s">
        <v>4704</v>
      </c>
      <c r="D204" s="14" t="s">
        <v>1187</v>
      </c>
      <c r="E204" s="14" t="s">
        <v>8163</v>
      </c>
      <c r="F204" s="15">
        <v>525</v>
      </c>
      <c r="G204" s="15">
        <v>400</v>
      </c>
      <c r="H204" s="14" t="s">
        <v>2161</v>
      </c>
      <c r="I204" s="15">
        <v>153000</v>
      </c>
      <c r="J204" s="14" t="s">
        <v>4935</v>
      </c>
      <c r="K204" s="36" t="s">
        <v>4810</v>
      </c>
      <c r="L204" s="14" t="s">
        <v>4155</v>
      </c>
      <c r="N204" s="69"/>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c r="BD204" s="21"/>
      <c r="BE204" s="21"/>
      <c r="BF204" s="21"/>
      <c r="BG204" s="21"/>
      <c r="BH204" s="21"/>
      <c r="BI204" s="21"/>
      <c r="BJ204" s="21"/>
      <c r="BK204" s="21"/>
      <c r="BL204" s="21"/>
      <c r="BM204" s="21"/>
      <c r="BN204" s="21"/>
      <c r="BO204" s="21"/>
      <c r="BP204" s="21"/>
      <c r="BQ204" s="21"/>
      <c r="BR204" s="21"/>
      <c r="BS204" s="21"/>
      <c r="BT204" s="21"/>
      <c r="BU204" s="21"/>
      <c r="BV204" s="21"/>
      <c r="BW204" s="21"/>
      <c r="BX204" s="21"/>
      <c r="BY204" s="21"/>
      <c r="BZ204" s="21"/>
      <c r="CA204" s="21"/>
      <c r="CB204" s="21"/>
      <c r="CC204" s="21"/>
      <c r="CD204" s="21"/>
      <c r="CE204" s="21"/>
      <c r="CF204" s="21"/>
      <c r="CG204" s="21"/>
      <c r="CH204" s="21"/>
      <c r="CI204" s="21"/>
      <c r="CJ204" s="21"/>
      <c r="CK204" s="21"/>
      <c r="CL204" s="21"/>
      <c r="CM204" s="21"/>
      <c r="CN204" s="21"/>
      <c r="CO204" s="21"/>
      <c r="CP204" s="21"/>
      <c r="CQ204" s="21"/>
      <c r="CR204" s="21"/>
      <c r="CS204" s="21"/>
      <c r="CT204" s="21"/>
      <c r="CU204" s="21"/>
      <c r="CV204" s="21"/>
      <c r="CW204" s="21"/>
      <c r="CX204" s="21"/>
      <c r="CY204" s="21"/>
      <c r="CZ204" s="21"/>
      <c r="DA204" s="21"/>
      <c r="DB204" s="21"/>
      <c r="DC204" s="21"/>
      <c r="DD204" s="21"/>
      <c r="DE204" s="21"/>
      <c r="DF204" s="21"/>
      <c r="DG204" s="21"/>
    </row>
    <row r="205" spans="1:111" s="14" customFormat="1" ht="31.5">
      <c r="A205" s="14">
        <f t="shared" si="3"/>
        <v>202</v>
      </c>
      <c r="B205" s="14" t="s">
        <v>4705</v>
      </c>
      <c r="C205" s="14" t="s">
        <v>8724</v>
      </c>
      <c r="D205" s="14" t="s">
        <v>1187</v>
      </c>
      <c r="E205" s="14" t="s">
        <v>8163</v>
      </c>
      <c r="F205" s="15">
        <v>531</v>
      </c>
      <c r="G205" s="15">
        <v>374</v>
      </c>
      <c r="H205" s="14" t="s">
        <v>2161</v>
      </c>
      <c r="I205" s="15">
        <v>125000</v>
      </c>
      <c r="J205" s="14" t="s">
        <v>70</v>
      </c>
      <c r="K205" s="36" t="s">
        <v>4810</v>
      </c>
      <c r="L205" s="14" t="s">
        <v>10095</v>
      </c>
      <c r="N205" s="69"/>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D205" s="21"/>
      <c r="BE205" s="21"/>
      <c r="BF205" s="21"/>
      <c r="BG205" s="21"/>
      <c r="BH205" s="21"/>
      <c r="BI205" s="21"/>
      <c r="BJ205" s="21"/>
      <c r="BK205" s="21"/>
      <c r="BL205" s="21"/>
      <c r="BM205" s="21"/>
      <c r="BN205" s="21"/>
      <c r="BO205" s="21"/>
      <c r="BP205" s="21"/>
      <c r="BQ205" s="21"/>
      <c r="BR205" s="21"/>
      <c r="BS205" s="21"/>
      <c r="BT205" s="21"/>
      <c r="BU205" s="21"/>
      <c r="BV205" s="21"/>
      <c r="BW205" s="21"/>
      <c r="BX205" s="21"/>
      <c r="BY205" s="21"/>
      <c r="BZ205" s="21"/>
      <c r="CA205" s="21"/>
      <c r="CB205" s="21"/>
      <c r="CC205" s="21"/>
      <c r="CD205" s="21"/>
      <c r="CE205" s="21"/>
      <c r="CF205" s="21"/>
      <c r="CG205" s="21"/>
      <c r="CH205" s="21"/>
      <c r="CI205" s="21"/>
      <c r="CJ205" s="21"/>
      <c r="CK205" s="21"/>
      <c r="CL205" s="21"/>
      <c r="CM205" s="21"/>
      <c r="CN205" s="21"/>
      <c r="CO205" s="21"/>
      <c r="CP205" s="21"/>
      <c r="CQ205" s="21"/>
      <c r="CR205" s="21"/>
      <c r="CS205" s="21"/>
      <c r="CT205" s="21"/>
      <c r="CU205" s="21"/>
      <c r="CV205" s="21"/>
      <c r="CW205" s="21"/>
      <c r="CX205" s="21"/>
      <c r="CY205" s="21"/>
      <c r="CZ205" s="21"/>
      <c r="DA205" s="21"/>
      <c r="DB205" s="21"/>
      <c r="DC205" s="21"/>
      <c r="DD205" s="21"/>
      <c r="DE205" s="21"/>
      <c r="DF205" s="21"/>
      <c r="DG205" s="21"/>
    </row>
    <row r="206" spans="1:111" s="14" customFormat="1" ht="47.25">
      <c r="A206" s="14">
        <f t="shared" si="3"/>
        <v>203</v>
      </c>
      <c r="B206" s="14" t="s">
        <v>4706</v>
      </c>
      <c r="C206" s="14" t="s">
        <v>4707</v>
      </c>
      <c r="D206" s="14" t="s">
        <v>1187</v>
      </c>
      <c r="E206" s="14" t="s">
        <v>8163</v>
      </c>
      <c r="F206" s="15">
        <v>525</v>
      </c>
      <c r="G206" s="15">
        <v>356</v>
      </c>
      <c r="H206" s="14" t="s">
        <v>2161</v>
      </c>
      <c r="I206" s="15">
        <v>264000</v>
      </c>
      <c r="J206" s="14" t="s">
        <v>4935</v>
      </c>
      <c r="K206" s="36" t="s">
        <v>4810</v>
      </c>
      <c r="L206" s="14" t="s">
        <v>4155</v>
      </c>
      <c r="N206" s="69"/>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c r="BD206" s="21"/>
      <c r="BE206" s="21"/>
      <c r="BF206" s="21"/>
      <c r="BG206" s="21"/>
      <c r="BH206" s="21"/>
      <c r="BI206" s="21"/>
      <c r="BJ206" s="21"/>
      <c r="BK206" s="21"/>
      <c r="BL206" s="21"/>
      <c r="BM206" s="21"/>
      <c r="BN206" s="21"/>
      <c r="BO206" s="21"/>
      <c r="BP206" s="21"/>
      <c r="BQ206" s="21"/>
      <c r="BR206" s="21"/>
      <c r="BS206" s="21"/>
      <c r="BT206" s="21"/>
      <c r="BU206" s="21"/>
      <c r="BV206" s="21"/>
      <c r="BW206" s="21"/>
      <c r="BX206" s="21"/>
      <c r="BY206" s="21"/>
      <c r="BZ206" s="21"/>
      <c r="CA206" s="21"/>
      <c r="CB206" s="21"/>
      <c r="CC206" s="21"/>
      <c r="CD206" s="21"/>
      <c r="CE206" s="21"/>
      <c r="CF206" s="21"/>
      <c r="CG206" s="21"/>
      <c r="CH206" s="21"/>
      <c r="CI206" s="21"/>
      <c r="CJ206" s="21"/>
      <c r="CK206" s="21"/>
      <c r="CL206" s="21"/>
      <c r="CM206" s="21"/>
      <c r="CN206" s="21"/>
      <c r="CO206" s="21"/>
      <c r="CP206" s="21"/>
      <c r="CQ206" s="21"/>
      <c r="CR206" s="21"/>
      <c r="CS206" s="21"/>
      <c r="CT206" s="21"/>
      <c r="CU206" s="21"/>
      <c r="CV206" s="21"/>
      <c r="CW206" s="21"/>
      <c r="CX206" s="21"/>
      <c r="CY206" s="21"/>
      <c r="CZ206" s="21"/>
      <c r="DA206" s="21"/>
      <c r="DB206" s="21"/>
      <c r="DC206" s="21"/>
      <c r="DD206" s="21"/>
      <c r="DE206" s="21"/>
      <c r="DF206" s="21"/>
      <c r="DG206" s="21"/>
    </row>
    <row r="207" spans="1:111" s="14" customFormat="1">
      <c r="A207" s="14">
        <f t="shared" si="3"/>
        <v>204</v>
      </c>
      <c r="B207" s="14" t="s">
        <v>448</v>
      </c>
      <c r="C207" s="14" t="s">
        <v>3939</v>
      </c>
      <c r="D207" s="14" t="s">
        <v>1187</v>
      </c>
      <c r="E207" s="14" t="s">
        <v>8163</v>
      </c>
      <c r="F207" s="15">
        <v>531</v>
      </c>
      <c r="G207" s="15">
        <v>912</v>
      </c>
      <c r="H207" s="14" t="s">
        <v>2161</v>
      </c>
      <c r="I207" s="15">
        <v>288000</v>
      </c>
      <c r="J207" s="14" t="s">
        <v>1193</v>
      </c>
      <c r="K207" s="36" t="s">
        <v>4810</v>
      </c>
      <c r="L207" s="14" t="s">
        <v>1552</v>
      </c>
      <c r="N207" s="69"/>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D207" s="21"/>
      <c r="BE207" s="21"/>
      <c r="BF207" s="21"/>
      <c r="BG207" s="21"/>
      <c r="BH207" s="21"/>
      <c r="BI207" s="21"/>
      <c r="BJ207" s="21"/>
      <c r="BK207" s="21"/>
      <c r="BL207" s="21"/>
      <c r="BM207" s="21"/>
      <c r="BN207" s="21"/>
      <c r="BO207" s="21"/>
      <c r="BP207" s="21"/>
      <c r="BQ207" s="21"/>
      <c r="BR207" s="21"/>
      <c r="BS207" s="21"/>
      <c r="BT207" s="21"/>
      <c r="BU207" s="21"/>
      <c r="BV207" s="21"/>
      <c r="BW207" s="21"/>
      <c r="BX207" s="21"/>
      <c r="BY207" s="21"/>
      <c r="BZ207" s="21"/>
      <c r="CA207" s="21"/>
      <c r="CB207" s="21"/>
      <c r="CC207" s="21"/>
      <c r="CD207" s="21"/>
      <c r="CE207" s="21"/>
      <c r="CF207" s="21"/>
      <c r="CG207" s="21"/>
      <c r="CH207" s="21"/>
      <c r="CI207" s="21"/>
      <c r="CJ207" s="21"/>
      <c r="CK207" s="21"/>
      <c r="CL207" s="21"/>
      <c r="CM207" s="21"/>
      <c r="CN207" s="21"/>
      <c r="CO207" s="21"/>
      <c r="CP207" s="21"/>
      <c r="CQ207" s="21"/>
      <c r="CR207" s="21"/>
      <c r="CS207" s="21"/>
      <c r="CT207" s="21"/>
      <c r="CU207" s="21"/>
      <c r="CV207" s="21"/>
      <c r="CW207" s="21"/>
      <c r="CX207" s="21"/>
      <c r="CY207" s="21"/>
      <c r="CZ207" s="21"/>
      <c r="DA207" s="21"/>
      <c r="DB207" s="21"/>
      <c r="DC207" s="21"/>
      <c r="DD207" s="21"/>
      <c r="DE207" s="21"/>
      <c r="DF207" s="21"/>
      <c r="DG207" s="21"/>
    </row>
    <row r="208" spans="1:111" s="14" customFormat="1" ht="31.5">
      <c r="A208" s="14">
        <f t="shared" si="3"/>
        <v>205</v>
      </c>
      <c r="B208" s="14" t="s">
        <v>4708</v>
      </c>
      <c r="C208" s="14" t="s">
        <v>3939</v>
      </c>
      <c r="D208" s="14" t="s">
        <v>4473</v>
      </c>
      <c r="F208" s="15">
        <v>1550</v>
      </c>
      <c r="G208" s="15">
        <v>496</v>
      </c>
      <c r="H208" s="14" t="s">
        <v>2161</v>
      </c>
      <c r="I208" s="15">
        <v>0</v>
      </c>
      <c r="J208" s="14" t="s">
        <v>1193</v>
      </c>
      <c r="K208" s="36" t="s">
        <v>4810</v>
      </c>
      <c r="L208" s="14" t="s">
        <v>1552</v>
      </c>
      <c r="N208" s="69"/>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D208" s="21"/>
      <c r="BE208" s="21"/>
      <c r="BF208" s="21"/>
      <c r="BG208" s="21"/>
      <c r="BH208" s="21"/>
      <c r="BI208" s="21"/>
      <c r="BJ208" s="21"/>
      <c r="BK208" s="21"/>
      <c r="BL208" s="21"/>
      <c r="BM208" s="21"/>
      <c r="BN208" s="21"/>
      <c r="BO208" s="21"/>
      <c r="BP208" s="21"/>
      <c r="BQ208" s="21"/>
      <c r="BR208" s="21"/>
      <c r="BS208" s="21"/>
      <c r="BT208" s="21"/>
      <c r="BU208" s="21"/>
      <c r="BV208" s="21"/>
      <c r="BW208" s="21"/>
      <c r="BX208" s="21"/>
      <c r="BY208" s="21"/>
      <c r="BZ208" s="21"/>
      <c r="CA208" s="21"/>
      <c r="CB208" s="21"/>
      <c r="CC208" s="21"/>
      <c r="CD208" s="21"/>
      <c r="CE208" s="21"/>
      <c r="CF208" s="21"/>
      <c r="CG208" s="21"/>
      <c r="CH208" s="21"/>
      <c r="CI208" s="21"/>
      <c r="CJ208" s="21"/>
      <c r="CK208" s="21"/>
      <c r="CL208" s="21"/>
      <c r="CM208" s="21"/>
      <c r="CN208" s="21"/>
      <c r="CO208" s="21"/>
      <c r="CP208" s="21"/>
      <c r="CQ208" s="21"/>
      <c r="CR208" s="21"/>
      <c r="CS208" s="21"/>
      <c r="CT208" s="21"/>
      <c r="CU208" s="21"/>
      <c r="CV208" s="21"/>
      <c r="CW208" s="21"/>
      <c r="CX208" s="21"/>
      <c r="CY208" s="21"/>
      <c r="CZ208" s="21"/>
      <c r="DA208" s="21"/>
      <c r="DB208" s="21"/>
      <c r="DC208" s="21"/>
      <c r="DD208" s="21"/>
      <c r="DE208" s="21"/>
      <c r="DF208" s="21"/>
      <c r="DG208" s="21"/>
    </row>
    <row r="209" spans="1:111" s="14" customFormat="1">
      <c r="A209" s="14">
        <f t="shared" si="3"/>
        <v>206</v>
      </c>
      <c r="B209" s="14" t="s">
        <v>4709</v>
      </c>
      <c r="C209" s="14" t="s">
        <v>4710</v>
      </c>
      <c r="D209" s="14" t="s">
        <v>1187</v>
      </c>
      <c r="F209" s="15">
        <v>1000</v>
      </c>
      <c r="G209" s="15">
        <v>300</v>
      </c>
      <c r="H209" s="14" t="s">
        <v>8076</v>
      </c>
      <c r="I209" s="15">
        <v>75000</v>
      </c>
      <c r="J209" s="14" t="s">
        <v>1193</v>
      </c>
      <c r="K209" s="36" t="s">
        <v>4810</v>
      </c>
      <c r="L209" s="14" t="s">
        <v>11688</v>
      </c>
      <c r="N209" s="69"/>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D209" s="21"/>
      <c r="BE209" s="21"/>
      <c r="BF209" s="21"/>
      <c r="BG209" s="21"/>
      <c r="BH209" s="21"/>
      <c r="BI209" s="21"/>
      <c r="BJ209" s="21"/>
      <c r="BK209" s="21"/>
      <c r="BL209" s="21"/>
      <c r="BM209" s="21"/>
      <c r="BN209" s="21"/>
      <c r="BO209" s="21"/>
      <c r="BP209" s="21"/>
      <c r="BQ209" s="21"/>
      <c r="BR209" s="21"/>
      <c r="BS209" s="21"/>
      <c r="BT209" s="21"/>
      <c r="BU209" s="21"/>
      <c r="BV209" s="21"/>
      <c r="BW209" s="21"/>
      <c r="BX209" s="21"/>
      <c r="BY209" s="21"/>
      <c r="BZ209" s="21"/>
      <c r="CA209" s="21"/>
      <c r="CB209" s="21"/>
      <c r="CC209" s="21"/>
      <c r="CD209" s="21"/>
      <c r="CE209" s="21"/>
      <c r="CF209" s="21"/>
      <c r="CG209" s="21"/>
      <c r="CH209" s="21"/>
      <c r="CI209" s="21"/>
      <c r="CJ209" s="21"/>
      <c r="CK209" s="21"/>
      <c r="CL209" s="21"/>
      <c r="CM209" s="21"/>
      <c r="CN209" s="21"/>
      <c r="CO209" s="21"/>
      <c r="CP209" s="21"/>
      <c r="CQ209" s="21"/>
      <c r="CR209" s="21"/>
      <c r="CS209" s="21"/>
      <c r="CT209" s="21"/>
      <c r="CU209" s="21"/>
      <c r="CV209" s="21"/>
      <c r="CW209" s="21"/>
      <c r="CX209" s="21"/>
      <c r="CY209" s="21"/>
      <c r="CZ209" s="21"/>
      <c r="DA209" s="21"/>
      <c r="DB209" s="21"/>
      <c r="DC209" s="21"/>
      <c r="DD209" s="21"/>
      <c r="DE209" s="21"/>
      <c r="DF209" s="21"/>
      <c r="DG209" s="21"/>
    </row>
    <row r="210" spans="1:111" s="14" customFormat="1" ht="47.25">
      <c r="A210" s="14">
        <f t="shared" si="3"/>
        <v>207</v>
      </c>
      <c r="B210" s="14" t="s">
        <v>4711</v>
      </c>
      <c r="C210" s="14" t="s">
        <v>4712</v>
      </c>
      <c r="D210" s="14" t="s">
        <v>1162</v>
      </c>
      <c r="F210" s="15">
        <v>300</v>
      </c>
      <c r="G210" s="15">
        <v>240</v>
      </c>
      <c r="H210" s="14" t="s">
        <v>8087</v>
      </c>
      <c r="I210" s="15">
        <v>0</v>
      </c>
      <c r="J210" s="14" t="s">
        <v>70</v>
      </c>
      <c r="K210" s="36" t="s">
        <v>4810</v>
      </c>
      <c r="L210" s="14" t="s">
        <v>4155</v>
      </c>
      <c r="N210" s="69"/>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1"/>
      <c r="BA210" s="21"/>
      <c r="BB210" s="21"/>
      <c r="BC210" s="21"/>
      <c r="BD210" s="21"/>
      <c r="BE210" s="21"/>
      <c r="BF210" s="21"/>
      <c r="BG210" s="21"/>
      <c r="BH210" s="21"/>
      <c r="BI210" s="21"/>
      <c r="BJ210" s="21"/>
      <c r="BK210" s="21"/>
      <c r="BL210" s="21"/>
      <c r="BM210" s="21"/>
      <c r="BN210" s="21"/>
      <c r="BO210" s="21"/>
      <c r="BP210" s="21"/>
      <c r="BQ210" s="21"/>
      <c r="BR210" s="21"/>
      <c r="BS210" s="21"/>
      <c r="BT210" s="21"/>
      <c r="BU210" s="21"/>
      <c r="BV210" s="21"/>
      <c r="BW210" s="21"/>
      <c r="BX210" s="21"/>
      <c r="BY210" s="21"/>
      <c r="BZ210" s="21"/>
      <c r="CA210" s="21"/>
      <c r="CB210" s="21"/>
      <c r="CC210" s="21"/>
      <c r="CD210" s="21"/>
      <c r="CE210" s="21"/>
      <c r="CF210" s="21"/>
      <c r="CG210" s="21"/>
      <c r="CH210" s="21"/>
      <c r="CI210" s="21"/>
      <c r="CJ210" s="21"/>
      <c r="CK210" s="21"/>
      <c r="CL210" s="21"/>
      <c r="CM210" s="21"/>
      <c r="CN210" s="21"/>
      <c r="CO210" s="21"/>
      <c r="CP210" s="21"/>
      <c r="CQ210" s="21"/>
      <c r="CR210" s="21"/>
      <c r="CS210" s="21"/>
      <c r="CT210" s="21"/>
      <c r="CU210" s="21"/>
      <c r="CV210" s="21"/>
      <c r="CW210" s="21"/>
      <c r="CX210" s="21"/>
      <c r="CY210" s="21"/>
      <c r="CZ210" s="21"/>
      <c r="DA210" s="21"/>
      <c r="DB210" s="21"/>
      <c r="DC210" s="21"/>
      <c r="DD210" s="21"/>
      <c r="DE210" s="21"/>
      <c r="DF210" s="21"/>
      <c r="DG210" s="21"/>
    </row>
    <row r="211" spans="1:111" s="14" customFormat="1" ht="47.25">
      <c r="A211" s="14">
        <f t="shared" si="3"/>
        <v>208</v>
      </c>
      <c r="B211" s="14" t="s">
        <v>4713</v>
      </c>
      <c r="C211" s="14" t="s">
        <v>4714</v>
      </c>
      <c r="D211" s="14" t="s">
        <v>1162</v>
      </c>
      <c r="F211" s="15">
        <v>150</v>
      </c>
      <c r="G211" s="15">
        <v>440</v>
      </c>
      <c r="H211" s="14" t="s">
        <v>8087</v>
      </c>
      <c r="I211" s="15">
        <v>0</v>
      </c>
      <c r="J211" s="14" t="s">
        <v>7909</v>
      </c>
      <c r="K211" s="36" t="s">
        <v>4810</v>
      </c>
      <c r="L211" s="14" t="s">
        <v>2958</v>
      </c>
      <c r="N211" s="69"/>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D211" s="21"/>
      <c r="BE211" s="21"/>
      <c r="BF211" s="21"/>
      <c r="BG211" s="21"/>
      <c r="BH211" s="21"/>
      <c r="BI211" s="21"/>
      <c r="BJ211" s="21"/>
      <c r="BK211" s="21"/>
      <c r="BL211" s="21"/>
      <c r="BM211" s="21"/>
      <c r="BN211" s="21"/>
      <c r="BO211" s="21"/>
      <c r="BP211" s="21"/>
      <c r="BQ211" s="21"/>
      <c r="BR211" s="21"/>
      <c r="BS211" s="21"/>
      <c r="BT211" s="21"/>
      <c r="BU211" s="21"/>
      <c r="BV211" s="21"/>
      <c r="BW211" s="21"/>
      <c r="BX211" s="21"/>
      <c r="BY211" s="21"/>
      <c r="BZ211" s="21"/>
      <c r="CA211" s="21"/>
      <c r="CB211" s="21"/>
      <c r="CC211" s="21"/>
      <c r="CD211" s="21"/>
      <c r="CE211" s="21"/>
      <c r="CF211" s="21"/>
      <c r="CG211" s="21"/>
      <c r="CH211" s="21"/>
      <c r="CI211" s="21"/>
      <c r="CJ211" s="21"/>
      <c r="CK211" s="21"/>
      <c r="CL211" s="21"/>
      <c r="CM211" s="21"/>
      <c r="CN211" s="21"/>
      <c r="CO211" s="21"/>
      <c r="CP211" s="21"/>
      <c r="CQ211" s="21"/>
      <c r="CR211" s="21"/>
      <c r="CS211" s="21"/>
      <c r="CT211" s="21"/>
      <c r="CU211" s="21"/>
      <c r="CV211" s="21"/>
      <c r="CW211" s="21"/>
      <c r="CX211" s="21"/>
      <c r="CY211" s="21"/>
      <c r="CZ211" s="21"/>
      <c r="DA211" s="21"/>
      <c r="DB211" s="21"/>
      <c r="DC211" s="21"/>
      <c r="DD211" s="21"/>
      <c r="DE211" s="21"/>
      <c r="DF211" s="21"/>
      <c r="DG211" s="21"/>
    </row>
    <row r="212" spans="1:111" s="14" customFormat="1" ht="30" customHeight="1">
      <c r="A212" s="14">
        <f t="shared" si="3"/>
        <v>209</v>
      </c>
      <c r="B212" s="14" t="s">
        <v>4715</v>
      </c>
      <c r="C212" s="14" t="s">
        <v>4691</v>
      </c>
      <c r="D212" s="14" t="s">
        <v>1187</v>
      </c>
      <c r="E212" s="14" t="s">
        <v>8163</v>
      </c>
      <c r="F212" s="15">
        <v>1000</v>
      </c>
      <c r="G212" s="15">
        <v>492</v>
      </c>
      <c r="H212" s="14" t="s">
        <v>8087</v>
      </c>
      <c r="I212" s="15">
        <v>117000</v>
      </c>
      <c r="J212" s="14" t="s">
        <v>1193</v>
      </c>
      <c r="K212" s="36" t="s">
        <v>4810</v>
      </c>
      <c r="L212" s="14" t="s">
        <v>1552</v>
      </c>
      <c r="N212" s="69"/>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c r="BD212" s="21"/>
      <c r="BE212" s="21"/>
      <c r="BF212" s="21"/>
      <c r="BG212" s="21"/>
      <c r="BH212" s="21"/>
      <c r="BI212" s="21"/>
      <c r="BJ212" s="21"/>
      <c r="BK212" s="21"/>
      <c r="BL212" s="21"/>
      <c r="BM212" s="21"/>
      <c r="BN212" s="21"/>
      <c r="BO212" s="21"/>
      <c r="BP212" s="21"/>
      <c r="BQ212" s="21"/>
      <c r="BR212" s="21"/>
      <c r="BS212" s="21"/>
      <c r="BT212" s="21"/>
      <c r="BU212" s="21"/>
      <c r="BV212" s="21"/>
      <c r="BW212" s="21"/>
      <c r="BX212" s="21"/>
      <c r="BY212" s="21"/>
      <c r="BZ212" s="21"/>
      <c r="CA212" s="21"/>
      <c r="CB212" s="21"/>
      <c r="CC212" s="21"/>
      <c r="CD212" s="21"/>
      <c r="CE212" s="21"/>
      <c r="CF212" s="21"/>
      <c r="CG212" s="21"/>
      <c r="CH212" s="21"/>
      <c r="CI212" s="21"/>
      <c r="CJ212" s="21"/>
      <c r="CK212" s="21"/>
      <c r="CL212" s="21"/>
      <c r="CM212" s="21"/>
      <c r="CN212" s="21"/>
      <c r="CO212" s="21"/>
      <c r="CP212" s="21"/>
      <c r="CQ212" s="21"/>
      <c r="CR212" s="21"/>
      <c r="CS212" s="21"/>
      <c r="CT212" s="21"/>
      <c r="CU212" s="21"/>
      <c r="CV212" s="21"/>
      <c r="CW212" s="21"/>
      <c r="CX212" s="21"/>
      <c r="CY212" s="21"/>
      <c r="CZ212" s="21"/>
      <c r="DA212" s="21"/>
      <c r="DB212" s="21"/>
      <c r="DC212" s="21"/>
      <c r="DD212" s="21"/>
      <c r="DE212" s="21"/>
      <c r="DF212" s="21"/>
      <c r="DG212" s="21"/>
    </row>
    <row r="213" spans="1:111" s="14" customFormat="1" ht="31.5">
      <c r="A213" s="14">
        <f t="shared" si="3"/>
        <v>210</v>
      </c>
      <c r="B213" s="14" t="s">
        <v>3573</v>
      </c>
      <c r="C213" s="14" t="s">
        <v>4691</v>
      </c>
      <c r="D213" s="14" t="s">
        <v>1187</v>
      </c>
      <c r="E213" s="14" t="s">
        <v>8163</v>
      </c>
      <c r="F213" s="15">
        <v>1000</v>
      </c>
      <c r="G213" s="15">
        <v>456</v>
      </c>
      <c r="H213" s="14" t="s">
        <v>8087</v>
      </c>
      <c r="I213" s="15">
        <v>117000</v>
      </c>
      <c r="J213" s="14" t="s">
        <v>1193</v>
      </c>
      <c r="K213" s="36" t="s">
        <v>4810</v>
      </c>
      <c r="L213" s="14" t="s">
        <v>1552</v>
      </c>
      <c r="N213" s="69"/>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21"/>
      <c r="BB213" s="21"/>
      <c r="BC213" s="21"/>
      <c r="BD213" s="21"/>
      <c r="BE213" s="21"/>
      <c r="BF213" s="21"/>
      <c r="BG213" s="21"/>
      <c r="BH213" s="21"/>
      <c r="BI213" s="21"/>
      <c r="BJ213" s="21"/>
      <c r="BK213" s="21"/>
      <c r="BL213" s="21"/>
      <c r="BM213" s="21"/>
      <c r="BN213" s="21"/>
      <c r="BO213" s="21"/>
      <c r="BP213" s="21"/>
      <c r="BQ213" s="21"/>
      <c r="BR213" s="21"/>
      <c r="BS213" s="21"/>
      <c r="BT213" s="21"/>
      <c r="BU213" s="21"/>
      <c r="BV213" s="21"/>
      <c r="BW213" s="21"/>
      <c r="BX213" s="21"/>
      <c r="BY213" s="21"/>
      <c r="BZ213" s="21"/>
      <c r="CA213" s="21"/>
      <c r="CB213" s="21"/>
      <c r="CC213" s="21"/>
      <c r="CD213" s="21"/>
      <c r="CE213" s="21"/>
      <c r="CF213" s="21"/>
      <c r="CG213" s="21"/>
      <c r="CH213" s="21"/>
      <c r="CI213" s="21"/>
      <c r="CJ213" s="21"/>
      <c r="CK213" s="21"/>
      <c r="CL213" s="21"/>
      <c r="CM213" s="21"/>
      <c r="CN213" s="21"/>
      <c r="CO213" s="21"/>
      <c r="CP213" s="21"/>
      <c r="CQ213" s="21"/>
      <c r="CR213" s="21"/>
      <c r="CS213" s="21"/>
      <c r="CT213" s="21"/>
      <c r="CU213" s="21"/>
      <c r="CV213" s="21"/>
      <c r="CW213" s="21"/>
      <c r="CX213" s="21"/>
      <c r="CY213" s="21"/>
      <c r="CZ213" s="21"/>
      <c r="DA213" s="21"/>
      <c r="DB213" s="21"/>
      <c r="DC213" s="21"/>
      <c r="DD213" s="21"/>
      <c r="DE213" s="21"/>
      <c r="DF213" s="21"/>
      <c r="DG213" s="21"/>
    </row>
    <row r="214" spans="1:111" s="14" customFormat="1" ht="31.5">
      <c r="A214" s="14">
        <f t="shared" si="3"/>
        <v>211</v>
      </c>
      <c r="B214" s="14" t="s">
        <v>3574</v>
      </c>
      <c r="C214" s="14" t="s">
        <v>4691</v>
      </c>
      <c r="D214" s="14" t="s">
        <v>1187</v>
      </c>
      <c r="E214" s="14" t="s">
        <v>8163</v>
      </c>
      <c r="F214" s="15">
        <v>1000</v>
      </c>
      <c r="G214" s="15">
        <v>364</v>
      </c>
      <c r="H214" s="14" t="s">
        <v>8087</v>
      </c>
      <c r="I214" s="15">
        <v>88000</v>
      </c>
      <c r="J214" s="14" t="s">
        <v>1193</v>
      </c>
      <c r="K214" s="36" t="s">
        <v>4810</v>
      </c>
      <c r="L214" s="14" t="s">
        <v>1552</v>
      </c>
      <c r="N214" s="69"/>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1"/>
      <c r="BD214" s="21"/>
      <c r="BE214" s="21"/>
      <c r="BF214" s="21"/>
      <c r="BG214" s="21"/>
      <c r="BH214" s="21"/>
      <c r="BI214" s="21"/>
      <c r="BJ214" s="21"/>
      <c r="BK214" s="21"/>
      <c r="BL214" s="21"/>
      <c r="BM214" s="21"/>
      <c r="BN214" s="21"/>
      <c r="BO214" s="21"/>
      <c r="BP214" s="21"/>
      <c r="BQ214" s="21"/>
      <c r="BR214" s="21"/>
      <c r="BS214" s="21"/>
      <c r="BT214" s="21"/>
      <c r="BU214" s="21"/>
      <c r="BV214" s="21"/>
      <c r="BW214" s="21"/>
      <c r="BX214" s="21"/>
      <c r="BY214" s="21"/>
      <c r="BZ214" s="21"/>
      <c r="CA214" s="21"/>
      <c r="CB214" s="21"/>
      <c r="CC214" s="21"/>
      <c r="CD214" s="21"/>
      <c r="CE214" s="21"/>
      <c r="CF214" s="21"/>
      <c r="CG214" s="21"/>
      <c r="CH214" s="21"/>
      <c r="CI214" s="21"/>
      <c r="CJ214" s="21"/>
      <c r="CK214" s="21"/>
      <c r="CL214" s="21"/>
      <c r="CM214" s="21"/>
      <c r="CN214" s="21"/>
      <c r="CO214" s="21"/>
      <c r="CP214" s="21"/>
      <c r="CQ214" s="21"/>
      <c r="CR214" s="21"/>
      <c r="CS214" s="21"/>
      <c r="CT214" s="21"/>
      <c r="CU214" s="21"/>
      <c r="CV214" s="21"/>
      <c r="CW214" s="21"/>
      <c r="CX214" s="21"/>
      <c r="CY214" s="21"/>
      <c r="CZ214" s="21"/>
      <c r="DA214" s="21"/>
      <c r="DB214" s="21"/>
      <c r="DC214" s="21"/>
      <c r="DD214" s="21"/>
      <c r="DE214" s="21"/>
      <c r="DF214" s="21"/>
      <c r="DG214" s="21"/>
    </row>
    <row r="215" spans="1:111" s="14" customFormat="1" ht="31.5">
      <c r="A215" s="14">
        <f t="shared" si="3"/>
        <v>212</v>
      </c>
      <c r="B215" s="14" t="s">
        <v>3575</v>
      </c>
      <c r="C215" s="14" t="s">
        <v>717</v>
      </c>
      <c r="D215" s="14" t="s">
        <v>1162</v>
      </c>
      <c r="F215" s="15">
        <v>500</v>
      </c>
      <c r="G215" s="15">
        <v>248</v>
      </c>
      <c r="H215" s="14" t="s">
        <v>8087</v>
      </c>
      <c r="I215" s="15">
        <v>0</v>
      </c>
      <c r="J215" s="14" t="s">
        <v>60</v>
      </c>
      <c r="K215" s="36" t="s">
        <v>4810</v>
      </c>
      <c r="L215" s="14" t="s">
        <v>4155</v>
      </c>
      <c r="N215" s="69"/>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1"/>
      <c r="BD215" s="21"/>
      <c r="BE215" s="21"/>
      <c r="BF215" s="21"/>
      <c r="BG215" s="21"/>
      <c r="BH215" s="21"/>
      <c r="BI215" s="21"/>
      <c r="BJ215" s="21"/>
      <c r="BK215" s="21"/>
      <c r="BL215" s="21"/>
      <c r="BM215" s="21"/>
      <c r="BN215" s="21"/>
      <c r="BO215" s="21"/>
      <c r="BP215" s="21"/>
      <c r="BQ215" s="21"/>
      <c r="BR215" s="21"/>
      <c r="BS215" s="21"/>
      <c r="BT215" s="21"/>
      <c r="BU215" s="21"/>
      <c r="BV215" s="21"/>
      <c r="BW215" s="21"/>
      <c r="BX215" s="21"/>
      <c r="BY215" s="21"/>
      <c r="BZ215" s="21"/>
      <c r="CA215" s="21"/>
      <c r="CB215" s="21"/>
      <c r="CC215" s="21"/>
      <c r="CD215" s="21"/>
      <c r="CE215" s="21"/>
      <c r="CF215" s="21"/>
      <c r="CG215" s="21"/>
      <c r="CH215" s="21"/>
      <c r="CI215" s="21"/>
      <c r="CJ215" s="21"/>
      <c r="CK215" s="21"/>
      <c r="CL215" s="21"/>
      <c r="CM215" s="21"/>
      <c r="CN215" s="21"/>
      <c r="CO215" s="21"/>
      <c r="CP215" s="21"/>
      <c r="CQ215" s="21"/>
      <c r="CR215" s="21"/>
      <c r="CS215" s="21"/>
      <c r="CT215" s="21"/>
      <c r="CU215" s="21"/>
      <c r="CV215" s="21"/>
      <c r="CW215" s="21"/>
      <c r="CX215" s="21"/>
      <c r="CY215" s="21"/>
      <c r="CZ215" s="21"/>
      <c r="DA215" s="21"/>
      <c r="DB215" s="21"/>
      <c r="DC215" s="21"/>
      <c r="DD215" s="21"/>
      <c r="DE215" s="21"/>
      <c r="DF215" s="21"/>
      <c r="DG215" s="21"/>
    </row>
    <row r="216" spans="1:111" s="14" customFormat="1" ht="31.5">
      <c r="A216" s="14">
        <f t="shared" si="3"/>
        <v>213</v>
      </c>
      <c r="B216" s="14" t="s">
        <v>718</v>
      </c>
      <c r="C216" s="14" t="s">
        <v>4691</v>
      </c>
      <c r="D216" s="14" t="s">
        <v>1187</v>
      </c>
      <c r="E216" s="14" t="s">
        <v>8163</v>
      </c>
      <c r="F216" s="15">
        <v>1000</v>
      </c>
      <c r="G216" s="15">
        <v>576</v>
      </c>
      <c r="H216" s="14" t="s">
        <v>8087</v>
      </c>
      <c r="I216" s="15">
        <v>135000</v>
      </c>
      <c r="J216" s="14" t="s">
        <v>1193</v>
      </c>
      <c r="K216" s="36" t="s">
        <v>4810</v>
      </c>
      <c r="L216" s="14" t="s">
        <v>1552</v>
      </c>
      <c r="N216" s="69"/>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21"/>
      <c r="BB216" s="21"/>
      <c r="BC216" s="21"/>
      <c r="BD216" s="21"/>
      <c r="BE216" s="21"/>
      <c r="BF216" s="21"/>
      <c r="BG216" s="21"/>
      <c r="BH216" s="21"/>
      <c r="BI216" s="21"/>
      <c r="BJ216" s="21"/>
      <c r="BK216" s="21"/>
      <c r="BL216" s="21"/>
      <c r="BM216" s="21"/>
      <c r="BN216" s="21"/>
      <c r="BO216" s="21"/>
      <c r="BP216" s="21"/>
      <c r="BQ216" s="21"/>
      <c r="BR216" s="21"/>
      <c r="BS216" s="21"/>
      <c r="BT216" s="21"/>
      <c r="BU216" s="21"/>
      <c r="BV216" s="21"/>
      <c r="BW216" s="21"/>
      <c r="BX216" s="21"/>
      <c r="BY216" s="21"/>
      <c r="BZ216" s="21"/>
      <c r="CA216" s="21"/>
      <c r="CB216" s="21"/>
      <c r="CC216" s="21"/>
      <c r="CD216" s="21"/>
      <c r="CE216" s="21"/>
      <c r="CF216" s="21"/>
      <c r="CG216" s="21"/>
      <c r="CH216" s="21"/>
      <c r="CI216" s="21"/>
      <c r="CJ216" s="21"/>
      <c r="CK216" s="21"/>
      <c r="CL216" s="21"/>
      <c r="CM216" s="21"/>
      <c r="CN216" s="21"/>
      <c r="CO216" s="21"/>
      <c r="CP216" s="21"/>
      <c r="CQ216" s="21"/>
      <c r="CR216" s="21"/>
      <c r="CS216" s="21"/>
      <c r="CT216" s="21"/>
      <c r="CU216" s="21"/>
      <c r="CV216" s="21"/>
      <c r="CW216" s="21"/>
      <c r="CX216" s="21"/>
      <c r="CY216" s="21"/>
      <c r="CZ216" s="21"/>
      <c r="DA216" s="21"/>
      <c r="DB216" s="21"/>
      <c r="DC216" s="21"/>
      <c r="DD216" s="21"/>
      <c r="DE216" s="21"/>
      <c r="DF216" s="21"/>
      <c r="DG216" s="21"/>
    </row>
    <row r="217" spans="1:111" s="14" customFormat="1" ht="47.25">
      <c r="A217" s="14">
        <f t="shared" si="3"/>
        <v>214</v>
      </c>
      <c r="B217" s="14" t="s">
        <v>719</v>
      </c>
      <c r="C217" s="14" t="s">
        <v>4691</v>
      </c>
      <c r="D217" s="14" t="s">
        <v>1187</v>
      </c>
      <c r="E217" s="14" t="s">
        <v>8163</v>
      </c>
      <c r="F217" s="15">
        <v>1000</v>
      </c>
      <c r="G217" s="15">
        <v>596</v>
      </c>
      <c r="H217" s="14" t="s">
        <v>8087</v>
      </c>
      <c r="I217" s="15">
        <v>124000</v>
      </c>
      <c r="J217" s="14" t="s">
        <v>1193</v>
      </c>
      <c r="K217" s="36" t="s">
        <v>4810</v>
      </c>
      <c r="L217" s="14" t="s">
        <v>1552</v>
      </c>
      <c r="N217" s="69"/>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1"/>
      <c r="BD217" s="21"/>
      <c r="BE217" s="21"/>
      <c r="BF217" s="21"/>
      <c r="BG217" s="21"/>
      <c r="BH217" s="21"/>
      <c r="BI217" s="21"/>
      <c r="BJ217" s="21"/>
      <c r="BK217" s="21"/>
      <c r="BL217" s="21"/>
      <c r="BM217" s="21"/>
      <c r="BN217" s="21"/>
      <c r="BO217" s="21"/>
      <c r="BP217" s="21"/>
      <c r="BQ217" s="21"/>
      <c r="BR217" s="21"/>
      <c r="BS217" s="21"/>
      <c r="BT217" s="21"/>
      <c r="BU217" s="21"/>
      <c r="BV217" s="21"/>
      <c r="BW217" s="21"/>
      <c r="BX217" s="21"/>
      <c r="BY217" s="21"/>
      <c r="BZ217" s="21"/>
      <c r="CA217" s="21"/>
      <c r="CB217" s="21"/>
      <c r="CC217" s="21"/>
      <c r="CD217" s="21"/>
      <c r="CE217" s="21"/>
      <c r="CF217" s="21"/>
      <c r="CG217" s="21"/>
      <c r="CH217" s="21"/>
      <c r="CI217" s="21"/>
      <c r="CJ217" s="21"/>
      <c r="CK217" s="21"/>
      <c r="CL217" s="21"/>
      <c r="CM217" s="21"/>
      <c r="CN217" s="21"/>
      <c r="CO217" s="21"/>
      <c r="CP217" s="21"/>
      <c r="CQ217" s="21"/>
      <c r="CR217" s="21"/>
      <c r="CS217" s="21"/>
      <c r="CT217" s="21"/>
      <c r="CU217" s="21"/>
      <c r="CV217" s="21"/>
      <c r="CW217" s="21"/>
      <c r="CX217" s="21"/>
      <c r="CY217" s="21"/>
      <c r="CZ217" s="21"/>
      <c r="DA217" s="21"/>
      <c r="DB217" s="21"/>
      <c r="DC217" s="21"/>
      <c r="DD217" s="21"/>
      <c r="DE217" s="21"/>
      <c r="DF217" s="21"/>
      <c r="DG217" s="21"/>
    </row>
    <row r="218" spans="1:111" s="14" customFormat="1" ht="31.5">
      <c r="A218" s="14">
        <f t="shared" si="3"/>
        <v>215</v>
      </c>
      <c r="B218" s="14" t="s">
        <v>1858</v>
      </c>
      <c r="C218" s="14" t="s">
        <v>4691</v>
      </c>
      <c r="D218" s="14" t="s">
        <v>1187</v>
      </c>
      <c r="E218" s="14" t="s">
        <v>8163</v>
      </c>
      <c r="F218" s="15">
        <v>1000</v>
      </c>
      <c r="G218" s="15">
        <v>468</v>
      </c>
      <c r="H218" s="14" t="s">
        <v>8087</v>
      </c>
      <c r="I218" s="15">
        <v>114000</v>
      </c>
      <c r="J218" s="14" t="s">
        <v>1193</v>
      </c>
      <c r="K218" s="36" t="s">
        <v>4810</v>
      </c>
      <c r="L218" s="14" t="s">
        <v>1552</v>
      </c>
      <c r="N218" s="69"/>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1"/>
      <c r="BA218" s="21"/>
      <c r="BB218" s="21"/>
      <c r="BC218" s="21"/>
      <c r="BD218" s="21"/>
      <c r="BE218" s="21"/>
      <c r="BF218" s="21"/>
      <c r="BG218" s="21"/>
      <c r="BH218" s="21"/>
      <c r="BI218" s="21"/>
      <c r="BJ218" s="21"/>
      <c r="BK218" s="21"/>
      <c r="BL218" s="21"/>
      <c r="BM218" s="21"/>
      <c r="BN218" s="21"/>
      <c r="BO218" s="21"/>
      <c r="BP218" s="21"/>
      <c r="BQ218" s="21"/>
      <c r="BR218" s="21"/>
      <c r="BS218" s="21"/>
      <c r="BT218" s="21"/>
      <c r="BU218" s="21"/>
      <c r="BV218" s="21"/>
      <c r="BW218" s="21"/>
      <c r="BX218" s="21"/>
      <c r="BY218" s="21"/>
      <c r="BZ218" s="21"/>
      <c r="CA218" s="21"/>
      <c r="CB218" s="21"/>
      <c r="CC218" s="21"/>
      <c r="CD218" s="21"/>
      <c r="CE218" s="21"/>
      <c r="CF218" s="21"/>
      <c r="CG218" s="21"/>
      <c r="CH218" s="21"/>
      <c r="CI218" s="21"/>
      <c r="CJ218" s="21"/>
      <c r="CK218" s="21"/>
      <c r="CL218" s="21"/>
      <c r="CM218" s="21"/>
      <c r="CN218" s="21"/>
      <c r="CO218" s="21"/>
      <c r="CP218" s="21"/>
      <c r="CQ218" s="21"/>
      <c r="CR218" s="21"/>
      <c r="CS218" s="21"/>
      <c r="CT218" s="21"/>
      <c r="CU218" s="21"/>
      <c r="CV218" s="21"/>
      <c r="CW218" s="21"/>
      <c r="CX218" s="21"/>
      <c r="CY218" s="21"/>
      <c r="CZ218" s="21"/>
      <c r="DA218" s="21"/>
      <c r="DB218" s="21"/>
      <c r="DC218" s="21"/>
      <c r="DD218" s="21"/>
      <c r="DE218" s="21"/>
      <c r="DF218" s="21"/>
      <c r="DG218" s="21"/>
    </row>
    <row r="219" spans="1:111" s="14" customFormat="1" ht="31.5">
      <c r="A219" s="14">
        <f t="shared" si="3"/>
        <v>216</v>
      </c>
      <c r="B219" s="14" t="s">
        <v>1861</v>
      </c>
      <c r="C219" s="14" t="s">
        <v>10646</v>
      </c>
      <c r="D219" s="14" t="s">
        <v>1162</v>
      </c>
      <c r="F219" s="15">
        <v>500</v>
      </c>
      <c r="G219" s="15">
        <v>284</v>
      </c>
      <c r="H219" s="14" t="s">
        <v>8087</v>
      </c>
      <c r="I219" s="15">
        <v>136000</v>
      </c>
      <c r="J219" s="14" t="s">
        <v>7909</v>
      </c>
      <c r="K219" s="36" t="s">
        <v>4810</v>
      </c>
      <c r="L219" s="14" t="s">
        <v>2958</v>
      </c>
      <c r="N219" s="69"/>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21"/>
      <c r="BB219" s="21"/>
      <c r="BC219" s="21"/>
      <c r="BD219" s="21"/>
      <c r="BE219" s="21"/>
      <c r="BF219" s="21"/>
      <c r="BG219" s="21"/>
      <c r="BH219" s="21"/>
      <c r="BI219" s="21"/>
      <c r="BJ219" s="21"/>
      <c r="BK219" s="21"/>
      <c r="BL219" s="21"/>
      <c r="BM219" s="21"/>
      <c r="BN219" s="21"/>
      <c r="BO219" s="21"/>
      <c r="BP219" s="21"/>
      <c r="BQ219" s="21"/>
      <c r="BR219" s="21"/>
      <c r="BS219" s="21"/>
      <c r="BT219" s="21"/>
      <c r="BU219" s="21"/>
      <c r="BV219" s="21"/>
      <c r="BW219" s="21"/>
      <c r="BX219" s="21"/>
      <c r="BY219" s="21"/>
      <c r="BZ219" s="21"/>
      <c r="CA219" s="21"/>
      <c r="CB219" s="21"/>
      <c r="CC219" s="21"/>
      <c r="CD219" s="21"/>
      <c r="CE219" s="21"/>
      <c r="CF219" s="21"/>
      <c r="CG219" s="21"/>
      <c r="CH219" s="21"/>
      <c r="CI219" s="21"/>
      <c r="CJ219" s="21"/>
      <c r="CK219" s="21"/>
      <c r="CL219" s="21"/>
      <c r="CM219" s="21"/>
      <c r="CN219" s="21"/>
      <c r="CO219" s="21"/>
      <c r="CP219" s="21"/>
      <c r="CQ219" s="21"/>
      <c r="CR219" s="21"/>
      <c r="CS219" s="21"/>
      <c r="CT219" s="21"/>
      <c r="CU219" s="21"/>
      <c r="CV219" s="21"/>
      <c r="CW219" s="21"/>
      <c r="CX219" s="21"/>
      <c r="CY219" s="21"/>
      <c r="CZ219" s="21"/>
      <c r="DA219" s="21"/>
      <c r="DB219" s="21"/>
      <c r="DC219" s="21"/>
      <c r="DD219" s="21"/>
      <c r="DE219" s="21"/>
      <c r="DF219" s="21"/>
      <c r="DG219" s="21"/>
    </row>
    <row r="220" spans="1:111" s="14" customFormat="1" ht="31.5">
      <c r="A220" s="14">
        <f t="shared" si="3"/>
        <v>217</v>
      </c>
      <c r="B220" s="14" t="s">
        <v>3211</v>
      </c>
      <c r="C220" s="14" t="s">
        <v>3212</v>
      </c>
      <c r="D220" s="14" t="s">
        <v>1187</v>
      </c>
      <c r="E220" s="14" t="s">
        <v>8163</v>
      </c>
      <c r="F220" s="15">
        <v>1000</v>
      </c>
      <c r="G220" s="15">
        <v>294</v>
      </c>
      <c r="H220" s="14" t="s">
        <v>8087</v>
      </c>
      <c r="I220" s="15">
        <v>60000</v>
      </c>
      <c r="J220" s="14" t="s">
        <v>70</v>
      </c>
      <c r="K220" s="36" t="s">
        <v>4810</v>
      </c>
      <c r="L220" s="14" t="s">
        <v>2958</v>
      </c>
      <c r="N220" s="69"/>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21"/>
      <c r="BB220" s="21"/>
      <c r="BC220" s="21"/>
      <c r="BD220" s="21"/>
      <c r="BE220" s="21"/>
      <c r="BF220" s="21"/>
      <c r="BG220" s="21"/>
      <c r="BH220" s="21"/>
      <c r="BI220" s="21"/>
      <c r="BJ220" s="21"/>
      <c r="BK220" s="21"/>
      <c r="BL220" s="21"/>
      <c r="BM220" s="21"/>
      <c r="BN220" s="21"/>
      <c r="BO220" s="21"/>
      <c r="BP220" s="21"/>
      <c r="BQ220" s="21"/>
      <c r="BR220" s="21"/>
      <c r="BS220" s="21"/>
      <c r="BT220" s="21"/>
      <c r="BU220" s="21"/>
      <c r="BV220" s="21"/>
      <c r="BW220" s="21"/>
      <c r="BX220" s="21"/>
      <c r="BY220" s="21"/>
      <c r="BZ220" s="21"/>
      <c r="CA220" s="21"/>
      <c r="CB220" s="21"/>
      <c r="CC220" s="21"/>
      <c r="CD220" s="21"/>
      <c r="CE220" s="21"/>
      <c r="CF220" s="21"/>
      <c r="CG220" s="21"/>
      <c r="CH220" s="21"/>
      <c r="CI220" s="21"/>
      <c r="CJ220" s="21"/>
      <c r="CK220" s="21"/>
      <c r="CL220" s="21"/>
      <c r="CM220" s="21"/>
      <c r="CN220" s="21"/>
      <c r="CO220" s="21"/>
      <c r="CP220" s="21"/>
      <c r="CQ220" s="21"/>
      <c r="CR220" s="21"/>
      <c r="CS220" s="21"/>
      <c r="CT220" s="21"/>
      <c r="CU220" s="21"/>
      <c r="CV220" s="21"/>
      <c r="CW220" s="21"/>
      <c r="CX220" s="21"/>
      <c r="CY220" s="21"/>
      <c r="CZ220" s="21"/>
      <c r="DA220" s="21"/>
      <c r="DB220" s="21"/>
      <c r="DC220" s="21"/>
      <c r="DD220" s="21"/>
      <c r="DE220" s="21"/>
      <c r="DF220" s="21"/>
      <c r="DG220" s="21"/>
    </row>
    <row r="221" spans="1:111" s="14" customFormat="1" ht="47.25">
      <c r="A221" s="14">
        <f t="shared" si="3"/>
        <v>218</v>
      </c>
      <c r="B221" s="14" t="s">
        <v>3213</v>
      </c>
      <c r="C221" s="14" t="s">
        <v>4691</v>
      </c>
      <c r="D221" s="14" t="s">
        <v>1187</v>
      </c>
      <c r="E221" s="14" t="s">
        <v>8163</v>
      </c>
      <c r="F221" s="15">
        <v>1000</v>
      </c>
      <c r="G221" s="15">
        <v>392</v>
      </c>
      <c r="H221" s="14" t="s">
        <v>8087</v>
      </c>
      <c r="I221" s="15">
        <v>94000</v>
      </c>
      <c r="J221" s="14" t="s">
        <v>1193</v>
      </c>
      <c r="K221" s="36" t="s">
        <v>4810</v>
      </c>
      <c r="L221" s="14" t="s">
        <v>1552</v>
      </c>
      <c r="N221" s="69"/>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1"/>
      <c r="BD221" s="21"/>
      <c r="BE221" s="21"/>
      <c r="BF221" s="21"/>
      <c r="BG221" s="21"/>
      <c r="BH221" s="21"/>
      <c r="BI221" s="21"/>
      <c r="BJ221" s="21"/>
      <c r="BK221" s="21"/>
      <c r="BL221" s="21"/>
      <c r="BM221" s="21"/>
      <c r="BN221" s="21"/>
      <c r="BO221" s="21"/>
      <c r="BP221" s="21"/>
      <c r="BQ221" s="21"/>
      <c r="BR221" s="21"/>
      <c r="BS221" s="21"/>
      <c r="BT221" s="21"/>
      <c r="BU221" s="21"/>
      <c r="BV221" s="21"/>
      <c r="BW221" s="21"/>
      <c r="BX221" s="21"/>
      <c r="BY221" s="21"/>
      <c r="BZ221" s="21"/>
      <c r="CA221" s="21"/>
      <c r="CB221" s="21"/>
      <c r="CC221" s="21"/>
      <c r="CD221" s="21"/>
      <c r="CE221" s="21"/>
      <c r="CF221" s="21"/>
      <c r="CG221" s="21"/>
      <c r="CH221" s="21"/>
      <c r="CI221" s="21"/>
      <c r="CJ221" s="21"/>
      <c r="CK221" s="21"/>
      <c r="CL221" s="21"/>
      <c r="CM221" s="21"/>
      <c r="CN221" s="21"/>
      <c r="CO221" s="21"/>
      <c r="CP221" s="21"/>
      <c r="CQ221" s="21"/>
      <c r="CR221" s="21"/>
      <c r="CS221" s="21"/>
      <c r="CT221" s="21"/>
      <c r="CU221" s="21"/>
      <c r="CV221" s="21"/>
      <c r="CW221" s="21"/>
      <c r="CX221" s="21"/>
      <c r="CY221" s="21"/>
      <c r="CZ221" s="21"/>
      <c r="DA221" s="21"/>
      <c r="DB221" s="21"/>
      <c r="DC221" s="21"/>
      <c r="DD221" s="21"/>
      <c r="DE221" s="21"/>
      <c r="DF221" s="21"/>
      <c r="DG221" s="21"/>
    </row>
    <row r="222" spans="1:111" s="14" customFormat="1" ht="31.5">
      <c r="A222" s="14">
        <f t="shared" si="3"/>
        <v>219</v>
      </c>
      <c r="B222" s="14" t="s">
        <v>3214</v>
      </c>
      <c r="C222" s="14" t="s">
        <v>3215</v>
      </c>
      <c r="D222" s="14" t="s">
        <v>4473</v>
      </c>
      <c r="F222" s="15">
        <v>1000</v>
      </c>
      <c r="G222" s="15">
        <v>628</v>
      </c>
      <c r="H222" s="14" t="s">
        <v>2161</v>
      </c>
      <c r="I222" s="15">
        <v>0</v>
      </c>
      <c r="J222" s="14" t="s">
        <v>1188</v>
      </c>
      <c r="K222" s="36" t="s">
        <v>4810</v>
      </c>
      <c r="L222" s="14" t="s">
        <v>10095</v>
      </c>
      <c r="N222" s="69"/>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c r="BL222" s="21"/>
      <c r="BM222" s="21"/>
      <c r="BN222" s="21"/>
      <c r="BO222" s="21"/>
      <c r="BP222" s="21"/>
      <c r="BQ222" s="21"/>
      <c r="BR222" s="21"/>
      <c r="BS222" s="21"/>
      <c r="BT222" s="21"/>
      <c r="BU222" s="21"/>
      <c r="BV222" s="21"/>
      <c r="BW222" s="21"/>
      <c r="BX222" s="21"/>
      <c r="BY222" s="21"/>
      <c r="BZ222" s="21"/>
      <c r="CA222" s="21"/>
      <c r="CB222" s="21"/>
      <c r="CC222" s="21"/>
      <c r="CD222" s="21"/>
      <c r="CE222" s="21"/>
      <c r="CF222" s="21"/>
      <c r="CG222" s="21"/>
      <c r="CH222" s="21"/>
      <c r="CI222" s="21"/>
      <c r="CJ222" s="21"/>
      <c r="CK222" s="21"/>
      <c r="CL222" s="21"/>
      <c r="CM222" s="21"/>
      <c r="CN222" s="21"/>
      <c r="CO222" s="21"/>
      <c r="CP222" s="21"/>
      <c r="CQ222" s="21"/>
      <c r="CR222" s="21"/>
      <c r="CS222" s="21"/>
      <c r="CT222" s="21"/>
      <c r="CU222" s="21"/>
      <c r="CV222" s="21"/>
      <c r="CW222" s="21"/>
      <c r="CX222" s="21"/>
      <c r="CY222" s="21"/>
      <c r="CZ222" s="21"/>
      <c r="DA222" s="21"/>
      <c r="DB222" s="21"/>
      <c r="DC222" s="21"/>
      <c r="DD222" s="21"/>
      <c r="DE222" s="21"/>
      <c r="DF222" s="21"/>
      <c r="DG222" s="21"/>
    </row>
    <row r="223" spans="1:111" s="14" customFormat="1" ht="31.5">
      <c r="A223" s="14">
        <f t="shared" si="3"/>
        <v>220</v>
      </c>
      <c r="B223" s="14" t="s">
        <v>3216</v>
      </c>
      <c r="C223" s="14" t="s">
        <v>3217</v>
      </c>
      <c r="D223" s="14" t="s">
        <v>9193</v>
      </c>
      <c r="F223" s="15">
        <v>1200</v>
      </c>
      <c r="G223" s="15">
        <v>400</v>
      </c>
      <c r="H223" s="14" t="s">
        <v>2161</v>
      </c>
      <c r="I223" s="15">
        <v>0</v>
      </c>
      <c r="J223" s="14" t="s">
        <v>60</v>
      </c>
      <c r="K223" s="36" t="s">
        <v>4810</v>
      </c>
      <c r="L223" s="14" t="s">
        <v>10095</v>
      </c>
      <c r="N223" s="69"/>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1"/>
      <c r="BD223" s="21"/>
      <c r="BE223" s="21"/>
      <c r="BF223" s="21"/>
      <c r="BG223" s="21"/>
      <c r="BH223" s="21"/>
      <c r="BI223" s="21"/>
      <c r="BJ223" s="21"/>
      <c r="BK223" s="21"/>
      <c r="BL223" s="21"/>
      <c r="BM223" s="21"/>
      <c r="BN223" s="21"/>
      <c r="BO223" s="21"/>
      <c r="BP223" s="21"/>
      <c r="BQ223" s="21"/>
      <c r="BR223" s="21"/>
      <c r="BS223" s="21"/>
      <c r="BT223" s="21"/>
      <c r="BU223" s="21"/>
      <c r="BV223" s="21"/>
      <c r="BW223" s="21"/>
      <c r="BX223" s="21"/>
      <c r="BY223" s="21"/>
      <c r="BZ223" s="21"/>
      <c r="CA223" s="21"/>
      <c r="CB223" s="21"/>
      <c r="CC223" s="21"/>
      <c r="CD223" s="21"/>
      <c r="CE223" s="21"/>
      <c r="CF223" s="21"/>
      <c r="CG223" s="21"/>
      <c r="CH223" s="21"/>
      <c r="CI223" s="21"/>
      <c r="CJ223" s="21"/>
      <c r="CK223" s="21"/>
      <c r="CL223" s="21"/>
      <c r="CM223" s="21"/>
      <c r="CN223" s="21"/>
      <c r="CO223" s="21"/>
      <c r="CP223" s="21"/>
      <c r="CQ223" s="21"/>
      <c r="CR223" s="21"/>
      <c r="CS223" s="21"/>
      <c r="CT223" s="21"/>
      <c r="CU223" s="21"/>
      <c r="CV223" s="21"/>
      <c r="CW223" s="21"/>
      <c r="CX223" s="21"/>
      <c r="CY223" s="21"/>
      <c r="CZ223" s="21"/>
      <c r="DA223" s="21"/>
      <c r="DB223" s="21"/>
      <c r="DC223" s="21"/>
      <c r="DD223" s="21"/>
      <c r="DE223" s="21"/>
      <c r="DF223" s="21"/>
      <c r="DG223" s="21"/>
    </row>
    <row r="224" spans="1:111" s="14" customFormat="1" ht="78.75">
      <c r="A224" s="14">
        <f t="shared" si="3"/>
        <v>221</v>
      </c>
      <c r="B224" s="14" t="s">
        <v>3218</v>
      </c>
      <c r="C224" s="14" t="s">
        <v>3017</v>
      </c>
      <c r="D224" s="14" t="s">
        <v>1162</v>
      </c>
      <c r="F224" s="15">
        <v>3000</v>
      </c>
      <c r="G224" s="15">
        <v>740</v>
      </c>
      <c r="H224" s="14" t="s">
        <v>2161</v>
      </c>
      <c r="I224" s="15">
        <v>182000</v>
      </c>
      <c r="J224" s="14" t="s">
        <v>1188</v>
      </c>
      <c r="K224" s="36" t="s">
        <v>4810</v>
      </c>
      <c r="L224" s="14" t="s">
        <v>10095</v>
      </c>
      <c r="N224" s="69"/>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c r="BG224" s="21"/>
      <c r="BH224" s="21"/>
      <c r="BI224" s="21"/>
      <c r="BJ224" s="21"/>
      <c r="BK224" s="21"/>
      <c r="BL224" s="21"/>
      <c r="BM224" s="21"/>
      <c r="BN224" s="21"/>
      <c r="BO224" s="21"/>
      <c r="BP224" s="21"/>
      <c r="BQ224" s="21"/>
      <c r="BR224" s="21"/>
      <c r="BS224" s="21"/>
      <c r="BT224" s="21"/>
      <c r="BU224" s="21"/>
      <c r="BV224" s="21"/>
      <c r="BW224" s="21"/>
      <c r="BX224" s="21"/>
      <c r="BY224" s="21"/>
      <c r="BZ224" s="21"/>
      <c r="CA224" s="21"/>
      <c r="CB224" s="21"/>
      <c r="CC224" s="21"/>
      <c r="CD224" s="21"/>
      <c r="CE224" s="21"/>
      <c r="CF224" s="21"/>
      <c r="CG224" s="21"/>
      <c r="CH224" s="21"/>
      <c r="CI224" s="21"/>
      <c r="CJ224" s="21"/>
      <c r="CK224" s="21"/>
      <c r="CL224" s="21"/>
      <c r="CM224" s="21"/>
      <c r="CN224" s="21"/>
      <c r="CO224" s="21"/>
      <c r="CP224" s="21"/>
      <c r="CQ224" s="21"/>
      <c r="CR224" s="21"/>
      <c r="CS224" s="21"/>
      <c r="CT224" s="21"/>
      <c r="CU224" s="21"/>
      <c r="CV224" s="21"/>
      <c r="CW224" s="21"/>
      <c r="CX224" s="21"/>
      <c r="CY224" s="21"/>
      <c r="CZ224" s="21"/>
      <c r="DA224" s="21"/>
      <c r="DB224" s="21"/>
      <c r="DC224" s="21"/>
      <c r="DD224" s="21"/>
      <c r="DE224" s="21"/>
      <c r="DF224" s="21"/>
      <c r="DG224" s="21"/>
    </row>
    <row r="225" spans="1:111" s="14" customFormat="1" ht="47.25">
      <c r="A225" s="14">
        <f t="shared" si="3"/>
        <v>222</v>
      </c>
      <c r="B225" s="14" t="s">
        <v>3018</v>
      </c>
      <c r="C225" s="14" t="s">
        <v>3019</v>
      </c>
      <c r="D225" s="14" t="s">
        <v>1162</v>
      </c>
      <c r="E225" s="14" t="s">
        <v>8163</v>
      </c>
      <c r="F225" s="15">
        <v>1000</v>
      </c>
      <c r="G225" s="15">
        <v>528</v>
      </c>
      <c r="H225" s="14" t="s">
        <v>2161</v>
      </c>
      <c r="I225" s="15">
        <v>0</v>
      </c>
      <c r="J225" s="14" t="s">
        <v>1188</v>
      </c>
      <c r="K225" s="36" t="s">
        <v>4810</v>
      </c>
      <c r="L225" s="14" t="s">
        <v>1552</v>
      </c>
      <c r="N225" s="69"/>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21"/>
      <c r="BD225" s="21"/>
      <c r="BE225" s="21"/>
      <c r="BF225" s="21"/>
      <c r="BG225" s="21"/>
      <c r="BH225" s="21"/>
      <c r="BI225" s="21"/>
      <c r="BJ225" s="21"/>
      <c r="BK225" s="21"/>
      <c r="BL225" s="21"/>
      <c r="BM225" s="21"/>
      <c r="BN225" s="21"/>
      <c r="BO225" s="21"/>
      <c r="BP225" s="21"/>
      <c r="BQ225" s="21"/>
      <c r="BR225" s="21"/>
      <c r="BS225" s="21"/>
      <c r="BT225" s="21"/>
      <c r="BU225" s="21"/>
      <c r="BV225" s="21"/>
      <c r="BW225" s="21"/>
      <c r="BX225" s="21"/>
      <c r="BY225" s="21"/>
      <c r="BZ225" s="21"/>
      <c r="CA225" s="21"/>
      <c r="CB225" s="21"/>
      <c r="CC225" s="21"/>
      <c r="CD225" s="21"/>
      <c r="CE225" s="21"/>
      <c r="CF225" s="21"/>
      <c r="CG225" s="21"/>
      <c r="CH225" s="21"/>
      <c r="CI225" s="21"/>
      <c r="CJ225" s="21"/>
      <c r="CK225" s="21"/>
      <c r="CL225" s="21"/>
      <c r="CM225" s="21"/>
      <c r="CN225" s="21"/>
      <c r="CO225" s="21"/>
      <c r="CP225" s="21"/>
      <c r="CQ225" s="21"/>
      <c r="CR225" s="21"/>
      <c r="CS225" s="21"/>
      <c r="CT225" s="21"/>
      <c r="CU225" s="21"/>
      <c r="CV225" s="21"/>
      <c r="CW225" s="21"/>
      <c r="CX225" s="21"/>
      <c r="CY225" s="21"/>
      <c r="CZ225" s="21"/>
      <c r="DA225" s="21"/>
      <c r="DB225" s="21"/>
      <c r="DC225" s="21"/>
      <c r="DD225" s="21"/>
      <c r="DE225" s="21"/>
      <c r="DF225" s="21"/>
      <c r="DG225" s="21"/>
    </row>
    <row r="226" spans="1:111" s="14" customFormat="1" ht="47.25">
      <c r="A226" s="14">
        <f t="shared" si="3"/>
        <v>223</v>
      </c>
      <c r="B226" s="14" t="s">
        <v>3020</v>
      </c>
      <c r="C226" s="14" t="s">
        <v>3021</v>
      </c>
      <c r="D226" s="14" t="s">
        <v>4473</v>
      </c>
      <c r="E226" s="14" t="s">
        <v>8163</v>
      </c>
      <c r="F226" s="15">
        <v>1000</v>
      </c>
      <c r="G226" s="15">
        <v>324</v>
      </c>
      <c r="H226" s="14" t="s">
        <v>2161</v>
      </c>
      <c r="I226" s="15">
        <v>0</v>
      </c>
      <c r="J226" s="14" t="s">
        <v>1193</v>
      </c>
      <c r="K226" s="36" t="s">
        <v>4810</v>
      </c>
      <c r="L226" s="14" t="s">
        <v>11729</v>
      </c>
      <c r="N226" s="69"/>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1"/>
      <c r="BD226" s="21"/>
      <c r="BE226" s="21"/>
      <c r="BF226" s="21"/>
      <c r="BG226" s="21"/>
      <c r="BH226" s="21"/>
      <c r="BI226" s="21"/>
      <c r="BJ226" s="21"/>
      <c r="BK226" s="21"/>
      <c r="BL226" s="21"/>
      <c r="BM226" s="21"/>
      <c r="BN226" s="21"/>
      <c r="BO226" s="21"/>
      <c r="BP226" s="21"/>
      <c r="BQ226" s="21"/>
      <c r="BR226" s="21"/>
      <c r="BS226" s="21"/>
      <c r="BT226" s="21"/>
      <c r="BU226" s="21"/>
      <c r="BV226" s="21"/>
      <c r="BW226" s="21"/>
      <c r="BX226" s="21"/>
      <c r="BY226" s="21"/>
      <c r="BZ226" s="21"/>
      <c r="CA226" s="21"/>
      <c r="CB226" s="21"/>
      <c r="CC226" s="21"/>
      <c r="CD226" s="21"/>
      <c r="CE226" s="21"/>
      <c r="CF226" s="21"/>
      <c r="CG226" s="21"/>
      <c r="CH226" s="21"/>
      <c r="CI226" s="21"/>
      <c r="CJ226" s="21"/>
      <c r="CK226" s="21"/>
      <c r="CL226" s="21"/>
      <c r="CM226" s="21"/>
      <c r="CN226" s="21"/>
      <c r="CO226" s="21"/>
      <c r="CP226" s="21"/>
      <c r="CQ226" s="21"/>
      <c r="CR226" s="21"/>
      <c r="CS226" s="21"/>
      <c r="CT226" s="21"/>
      <c r="CU226" s="21"/>
      <c r="CV226" s="21"/>
      <c r="CW226" s="21"/>
      <c r="CX226" s="21"/>
      <c r="CY226" s="21"/>
      <c r="CZ226" s="21"/>
      <c r="DA226" s="21"/>
      <c r="DB226" s="21"/>
      <c r="DC226" s="21"/>
      <c r="DD226" s="21"/>
      <c r="DE226" s="21"/>
      <c r="DF226" s="21"/>
      <c r="DG226" s="21"/>
    </row>
    <row r="227" spans="1:111" s="14" customFormat="1" ht="31.5">
      <c r="A227" s="14">
        <f t="shared" si="3"/>
        <v>224</v>
      </c>
      <c r="B227" s="14" t="s">
        <v>3022</v>
      </c>
      <c r="C227" s="14" t="s">
        <v>3023</v>
      </c>
      <c r="D227" s="14" t="s">
        <v>3436</v>
      </c>
      <c r="F227" s="15">
        <v>4600</v>
      </c>
      <c r="G227" s="15">
        <v>824</v>
      </c>
      <c r="H227" s="14" t="s">
        <v>1604</v>
      </c>
      <c r="I227" s="15">
        <v>0</v>
      </c>
      <c r="J227" s="14" t="s">
        <v>1193</v>
      </c>
      <c r="K227" s="36" t="s">
        <v>4810</v>
      </c>
      <c r="L227" s="14" t="s">
        <v>11729</v>
      </c>
      <c r="N227" s="69"/>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1"/>
      <c r="BK227" s="21"/>
      <c r="BL227" s="21"/>
      <c r="BM227" s="21"/>
      <c r="BN227" s="21"/>
      <c r="BO227" s="21"/>
      <c r="BP227" s="21"/>
      <c r="BQ227" s="21"/>
      <c r="BR227" s="21"/>
      <c r="BS227" s="21"/>
      <c r="BT227" s="21"/>
      <c r="BU227" s="21"/>
      <c r="BV227" s="21"/>
      <c r="BW227" s="21"/>
      <c r="BX227" s="21"/>
      <c r="BY227" s="21"/>
      <c r="BZ227" s="21"/>
      <c r="CA227" s="21"/>
      <c r="CB227" s="21"/>
      <c r="CC227" s="21"/>
      <c r="CD227" s="21"/>
      <c r="CE227" s="21"/>
      <c r="CF227" s="21"/>
      <c r="CG227" s="21"/>
      <c r="CH227" s="21"/>
      <c r="CI227" s="21"/>
      <c r="CJ227" s="21"/>
      <c r="CK227" s="21"/>
      <c r="CL227" s="21"/>
      <c r="CM227" s="21"/>
      <c r="CN227" s="21"/>
      <c r="CO227" s="21"/>
      <c r="CP227" s="21"/>
      <c r="CQ227" s="21"/>
      <c r="CR227" s="21"/>
      <c r="CS227" s="21"/>
      <c r="CT227" s="21"/>
      <c r="CU227" s="21"/>
      <c r="CV227" s="21"/>
      <c r="CW227" s="21"/>
      <c r="CX227" s="21"/>
      <c r="CY227" s="21"/>
      <c r="CZ227" s="21"/>
      <c r="DA227" s="21"/>
      <c r="DB227" s="21"/>
      <c r="DC227" s="21"/>
      <c r="DD227" s="21"/>
      <c r="DE227" s="21"/>
      <c r="DF227" s="21"/>
      <c r="DG227" s="21"/>
    </row>
    <row r="228" spans="1:111" s="14" customFormat="1" ht="45.75" customHeight="1">
      <c r="A228" s="14">
        <f t="shared" si="3"/>
        <v>225</v>
      </c>
      <c r="B228" s="14" t="s">
        <v>3024</v>
      </c>
      <c r="C228" s="14" t="s">
        <v>2744</v>
      </c>
      <c r="D228" s="14" t="s">
        <v>1187</v>
      </c>
      <c r="E228" s="14" t="s">
        <v>8163</v>
      </c>
      <c r="F228" s="15">
        <v>3000</v>
      </c>
      <c r="G228" s="15">
        <v>92</v>
      </c>
      <c r="H228" s="14" t="s">
        <v>3025</v>
      </c>
      <c r="I228" s="15">
        <v>14000</v>
      </c>
      <c r="J228" s="14" t="s">
        <v>4935</v>
      </c>
      <c r="K228" s="36" t="s">
        <v>4810</v>
      </c>
      <c r="L228" s="14" t="s">
        <v>11729</v>
      </c>
      <c r="N228" s="69"/>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21"/>
      <c r="BB228" s="21"/>
      <c r="BC228" s="21"/>
      <c r="BD228" s="21"/>
      <c r="BE228" s="21"/>
      <c r="BF228" s="21"/>
      <c r="BG228" s="21"/>
      <c r="BH228" s="21"/>
      <c r="BI228" s="21"/>
      <c r="BJ228" s="21"/>
      <c r="BK228" s="21"/>
      <c r="BL228" s="21"/>
      <c r="BM228" s="21"/>
      <c r="BN228" s="21"/>
      <c r="BO228" s="21"/>
      <c r="BP228" s="21"/>
      <c r="BQ228" s="21"/>
      <c r="BR228" s="21"/>
      <c r="BS228" s="21"/>
      <c r="BT228" s="21"/>
      <c r="BU228" s="21"/>
      <c r="BV228" s="21"/>
      <c r="BW228" s="21"/>
      <c r="BX228" s="21"/>
      <c r="BY228" s="21"/>
      <c r="BZ228" s="21"/>
      <c r="CA228" s="21"/>
      <c r="CB228" s="21"/>
      <c r="CC228" s="21"/>
      <c r="CD228" s="21"/>
      <c r="CE228" s="21"/>
      <c r="CF228" s="21"/>
      <c r="CG228" s="21"/>
      <c r="CH228" s="21"/>
      <c r="CI228" s="21"/>
      <c r="CJ228" s="21"/>
      <c r="CK228" s="21"/>
      <c r="CL228" s="21"/>
      <c r="CM228" s="21"/>
      <c r="CN228" s="21"/>
      <c r="CO228" s="21"/>
      <c r="CP228" s="21"/>
      <c r="CQ228" s="21"/>
      <c r="CR228" s="21"/>
      <c r="CS228" s="21"/>
      <c r="CT228" s="21"/>
      <c r="CU228" s="21"/>
      <c r="CV228" s="21"/>
      <c r="CW228" s="21"/>
      <c r="CX228" s="21"/>
      <c r="CY228" s="21"/>
      <c r="CZ228" s="21"/>
      <c r="DA228" s="21"/>
      <c r="DB228" s="21"/>
      <c r="DC228" s="21"/>
      <c r="DD228" s="21"/>
      <c r="DE228" s="21"/>
      <c r="DF228" s="21"/>
      <c r="DG228" s="21"/>
    </row>
    <row r="229" spans="1:111" s="14" customFormat="1" ht="30.75" customHeight="1">
      <c r="A229" s="14">
        <f t="shared" si="3"/>
        <v>226</v>
      </c>
      <c r="B229" s="14" t="s">
        <v>3026</v>
      </c>
      <c r="C229" s="14" t="s">
        <v>10894</v>
      </c>
      <c r="D229" s="14" t="s">
        <v>1187</v>
      </c>
      <c r="F229" s="15">
        <v>600</v>
      </c>
      <c r="G229" s="15">
        <v>280</v>
      </c>
      <c r="H229" s="14" t="s">
        <v>8076</v>
      </c>
      <c r="I229" s="15">
        <v>58000</v>
      </c>
      <c r="J229" s="14" t="s">
        <v>4935</v>
      </c>
      <c r="K229" s="36" t="s">
        <v>4810</v>
      </c>
      <c r="L229" s="14" t="s">
        <v>4155</v>
      </c>
      <c r="N229" s="69"/>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1"/>
      <c r="BR229" s="21"/>
      <c r="BS229" s="21"/>
      <c r="BT229" s="21"/>
      <c r="BU229" s="21"/>
      <c r="BV229" s="21"/>
      <c r="BW229" s="21"/>
      <c r="BX229" s="21"/>
      <c r="BY229" s="21"/>
      <c r="BZ229" s="21"/>
      <c r="CA229" s="21"/>
      <c r="CB229" s="21"/>
      <c r="CC229" s="21"/>
      <c r="CD229" s="21"/>
      <c r="CE229" s="21"/>
      <c r="CF229" s="21"/>
      <c r="CG229" s="21"/>
      <c r="CH229" s="21"/>
      <c r="CI229" s="21"/>
      <c r="CJ229" s="21"/>
      <c r="CK229" s="21"/>
      <c r="CL229" s="21"/>
      <c r="CM229" s="21"/>
      <c r="CN229" s="21"/>
      <c r="CO229" s="21"/>
      <c r="CP229" s="21"/>
      <c r="CQ229" s="21"/>
      <c r="CR229" s="21"/>
      <c r="CS229" s="21"/>
      <c r="CT229" s="21"/>
      <c r="CU229" s="21"/>
      <c r="CV229" s="21"/>
      <c r="CW229" s="21"/>
      <c r="CX229" s="21"/>
      <c r="CY229" s="21"/>
      <c r="CZ229" s="21"/>
      <c r="DA229" s="21"/>
      <c r="DB229" s="21"/>
      <c r="DC229" s="21"/>
      <c r="DD229" s="21"/>
      <c r="DE229" s="21"/>
      <c r="DF229" s="21"/>
      <c r="DG229" s="21"/>
    </row>
    <row r="230" spans="1:111" s="14" customFormat="1" ht="31.5">
      <c r="A230" s="14">
        <f t="shared" si="3"/>
        <v>227</v>
      </c>
      <c r="B230" s="14" t="s">
        <v>3027</v>
      </c>
      <c r="C230" s="14" t="s">
        <v>3028</v>
      </c>
      <c r="D230" s="14" t="s">
        <v>1162</v>
      </c>
      <c r="F230" s="15">
        <v>1000</v>
      </c>
      <c r="G230" s="15">
        <v>112</v>
      </c>
      <c r="H230" s="14" t="s">
        <v>5624</v>
      </c>
      <c r="I230" s="15">
        <v>61000</v>
      </c>
      <c r="J230" s="14" t="s">
        <v>7909</v>
      </c>
      <c r="K230" s="36" t="s">
        <v>4810</v>
      </c>
      <c r="L230" s="14" t="s">
        <v>2958</v>
      </c>
      <c r="N230" s="69"/>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1"/>
      <c r="BD230" s="21"/>
      <c r="BE230" s="21"/>
      <c r="BF230" s="21"/>
      <c r="BG230" s="21"/>
      <c r="BH230" s="21"/>
      <c r="BI230" s="21"/>
      <c r="BJ230" s="21"/>
      <c r="BK230" s="21"/>
      <c r="BL230" s="21"/>
      <c r="BM230" s="21"/>
      <c r="BN230" s="21"/>
      <c r="BO230" s="21"/>
      <c r="BP230" s="21"/>
      <c r="BQ230" s="21"/>
      <c r="BR230" s="21"/>
      <c r="BS230" s="21"/>
      <c r="BT230" s="21"/>
      <c r="BU230" s="21"/>
      <c r="BV230" s="21"/>
      <c r="BW230" s="21"/>
      <c r="BX230" s="21"/>
      <c r="BY230" s="21"/>
      <c r="BZ230" s="21"/>
      <c r="CA230" s="21"/>
      <c r="CB230" s="21"/>
      <c r="CC230" s="21"/>
      <c r="CD230" s="21"/>
      <c r="CE230" s="21"/>
      <c r="CF230" s="21"/>
      <c r="CG230" s="21"/>
      <c r="CH230" s="21"/>
      <c r="CI230" s="21"/>
      <c r="CJ230" s="21"/>
      <c r="CK230" s="21"/>
      <c r="CL230" s="21"/>
      <c r="CM230" s="21"/>
      <c r="CN230" s="21"/>
      <c r="CO230" s="21"/>
      <c r="CP230" s="21"/>
      <c r="CQ230" s="21"/>
      <c r="CR230" s="21"/>
      <c r="CS230" s="21"/>
      <c r="CT230" s="21"/>
      <c r="CU230" s="21"/>
      <c r="CV230" s="21"/>
      <c r="CW230" s="21"/>
      <c r="CX230" s="21"/>
      <c r="CY230" s="21"/>
      <c r="CZ230" s="21"/>
      <c r="DA230" s="21"/>
      <c r="DB230" s="21"/>
      <c r="DC230" s="21"/>
      <c r="DD230" s="21"/>
      <c r="DE230" s="21"/>
      <c r="DF230" s="21"/>
      <c r="DG230" s="21"/>
    </row>
    <row r="231" spans="1:111" s="14" customFormat="1">
      <c r="A231" s="14">
        <f t="shared" si="3"/>
        <v>228</v>
      </c>
      <c r="B231" s="14" t="s">
        <v>3029</v>
      </c>
      <c r="C231" s="14" t="s">
        <v>10894</v>
      </c>
      <c r="D231" s="14" t="s">
        <v>1187</v>
      </c>
      <c r="F231" s="15">
        <v>800</v>
      </c>
      <c r="G231" s="15">
        <v>168</v>
      </c>
      <c r="H231" s="14" t="s">
        <v>8076</v>
      </c>
      <c r="I231" s="15">
        <v>34000</v>
      </c>
      <c r="J231" s="14" t="s">
        <v>4935</v>
      </c>
      <c r="K231" s="36" t="s">
        <v>4810</v>
      </c>
      <c r="L231" s="14" t="s">
        <v>4155</v>
      </c>
      <c r="N231" s="69"/>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1"/>
      <c r="BD231" s="21"/>
      <c r="BE231" s="21"/>
      <c r="BF231" s="21"/>
      <c r="BG231" s="21"/>
      <c r="BH231" s="21"/>
      <c r="BI231" s="21"/>
      <c r="BJ231" s="21"/>
      <c r="BK231" s="21"/>
      <c r="BL231" s="21"/>
      <c r="BM231" s="21"/>
      <c r="BN231" s="21"/>
      <c r="BO231" s="21"/>
      <c r="BP231" s="21"/>
      <c r="BQ231" s="21"/>
      <c r="BR231" s="21"/>
      <c r="BS231" s="21"/>
      <c r="BT231" s="21"/>
      <c r="BU231" s="21"/>
      <c r="BV231" s="21"/>
      <c r="BW231" s="21"/>
      <c r="BX231" s="21"/>
      <c r="BY231" s="21"/>
      <c r="BZ231" s="21"/>
      <c r="CA231" s="21"/>
      <c r="CB231" s="21"/>
      <c r="CC231" s="21"/>
      <c r="CD231" s="21"/>
      <c r="CE231" s="21"/>
      <c r="CF231" s="21"/>
      <c r="CG231" s="21"/>
      <c r="CH231" s="21"/>
      <c r="CI231" s="21"/>
      <c r="CJ231" s="21"/>
      <c r="CK231" s="21"/>
      <c r="CL231" s="21"/>
      <c r="CM231" s="21"/>
      <c r="CN231" s="21"/>
      <c r="CO231" s="21"/>
      <c r="CP231" s="21"/>
      <c r="CQ231" s="21"/>
      <c r="CR231" s="21"/>
      <c r="CS231" s="21"/>
      <c r="CT231" s="21"/>
      <c r="CU231" s="21"/>
      <c r="CV231" s="21"/>
      <c r="CW231" s="21"/>
      <c r="CX231" s="21"/>
      <c r="CY231" s="21"/>
      <c r="CZ231" s="21"/>
      <c r="DA231" s="21"/>
      <c r="DB231" s="21"/>
      <c r="DC231" s="21"/>
      <c r="DD231" s="21"/>
      <c r="DE231" s="21"/>
      <c r="DF231" s="21"/>
      <c r="DG231" s="21"/>
    </row>
    <row r="232" spans="1:111" s="14" customFormat="1" ht="31.5">
      <c r="A232" s="14">
        <f t="shared" si="3"/>
        <v>229</v>
      </c>
      <c r="B232" s="14" t="s">
        <v>10255</v>
      </c>
      <c r="C232" s="14" t="s">
        <v>2744</v>
      </c>
      <c r="D232" s="14" t="s">
        <v>1187</v>
      </c>
      <c r="E232" s="14" t="s">
        <v>8163</v>
      </c>
      <c r="F232" s="15">
        <v>1525</v>
      </c>
      <c r="G232" s="15">
        <v>124</v>
      </c>
      <c r="H232" s="14" t="s">
        <v>8076</v>
      </c>
      <c r="I232" s="15">
        <v>18000</v>
      </c>
      <c r="J232" s="14" t="s">
        <v>4935</v>
      </c>
      <c r="K232" s="36" t="s">
        <v>4810</v>
      </c>
      <c r="L232" s="14" t="s">
        <v>6094</v>
      </c>
      <c r="N232" s="69"/>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1"/>
      <c r="BD232" s="21"/>
      <c r="BE232" s="21"/>
      <c r="BF232" s="21"/>
      <c r="BG232" s="21"/>
      <c r="BH232" s="21"/>
      <c r="BI232" s="21"/>
      <c r="BJ232" s="21"/>
      <c r="BK232" s="21"/>
      <c r="BL232" s="21"/>
      <c r="BM232" s="21"/>
      <c r="BN232" s="21"/>
      <c r="BO232" s="21"/>
      <c r="BP232" s="21"/>
      <c r="BQ232" s="21"/>
      <c r="BR232" s="21"/>
      <c r="BS232" s="21"/>
      <c r="BT232" s="21"/>
      <c r="BU232" s="21"/>
      <c r="BV232" s="21"/>
      <c r="BW232" s="21"/>
      <c r="BX232" s="21"/>
      <c r="BY232" s="21"/>
      <c r="BZ232" s="21"/>
      <c r="CA232" s="21"/>
      <c r="CB232" s="21"/>
      <c r="CC232" s="21"/>
      <c r="CD232" s="21"/>
      <c r="CE232" s="21"/>
      <c r="CF232" s="21"/>
      <c r="CG232" s="21"/>
      <c r="CH232" s="21"/>
      <c r="CI232" s="21"/>
      <c r="CJ232" s="21"/>
      <c r="CK232" s="21"/>
      <c r="CL232" s="21"/>
      <c r="CM232" s="21"/>
      <c r="CN232" s="21"/>
      <c r="CO232" s="21"/>
      <c r="CP232" s="21"/>
      <c r="CQ232" s="21"/>
      <c r="CR232" s="21"/>
      <c r="CS232" s="21"/>
      <c r="CT232" s="21"/>
      <c r="CU232" s="21"/>
      <c r="CV232" s="21"/>
      <c r="CW232" s="21"/>
      <c r="CX232" s="21"/>
      <c r="CY232" s="21"/>
      <c r="CZ232" s="21"/>
      <c r="DA232" s="21"/>
      <c r="DB232" s="21"/>
      <c r="DC232" s="21"/>
      <c r="DD232" s="21"/>
      <c r="DE232" s="21"/>
      <c r="DF232" s="21"/>
      <c r="DG232" s="21"/>
    </row>
    <row r="233" spans="1:111" s="14" customFormat="1">
      <c r="A233" s="14">
        <f t="shared" si="3"/>
        <v>230</v>
      </c>
      <c r="B233" s="14" t="s">
        <v>3030</v>
      </c>
      <c r="C233" s="14" t="s">
        <v>7606</v>
      </c>
      <c r="D233" s="14" t="s">
        <v>1162</v>
      </c>
      <c r="E233" s="14" t="s">
        <v>8163</v>
      </c>
      <c r="F233" s="15">
        <v>1000</v>
      </c>
      <c r="G233" s="15">
        <v>96</v>
      </c>
      <c r="H233" s="14" t="s">
        <v>8076</v>
      </c>
      <c r="I233" s="15">
        <v>15000</v>
      </c>
      <c r="J233" s="14" t="s">
        <v>1193</v>
      </c>
      <c r="K233" s="36" t="s">
        <v>4810</v>
      </c>
      <c r="L233" s="14" t="s">
        <v>11729</v>
      </c>
      <c r="N233" s="69"/>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c r="CE233" s="21"/>
      <c r="CF233" s="21"/>
      <c r="CG233" s="21"/>
      <c r="CH233" s="21"/>
      <c r="CI233" s="21"/>
      <c r="CJ233" s="21"/>
      <c r="CK233" s="21"/>
      <c r="CL233" s="21"/>
      <c r="CM233" s="21"/>
      <c r="CN233" s="21"/>
      <c r="CO233" s="21"/>
      <c r="CP233" s="21"/>
      <c r="CQ233" s="21"/>
      <c r="CR233" s="21"/>
      <c r="CS233" s="21"/>
      <c r="CT233" s="21"/>
      <c r="CU233" s="21"/>
      <c r="CV233" s="21"/>
      <c r="CW233" s="21"/>
      <c r="CX233" s="21"/>
      <c r="CY233" s="21"/>
      <c r="CZ233" s="21"/>
      <c r="DA233" s="21"/>
      <c r="DB233" s="21"/>
      <c r="DC233" s="21"/>
      <c r="DD233" s="21"/>
      <c r="DE233" s="21"/>
      <c r="DF233" s="21"/>
      <c r="DG233" s="21"/>
    </row>
    <row r="234" spans="1:111" s="14" customFormat="1">
      <c r="A234" s="14">
        <f t="shared" si="3"/>
        <v>231</v>
      </c>
      <c r="B234" s="14" t="s">
        <v>3950</v>
      </c>
      <c r="C234" s="14" t="s">
        <v>2744</v>
      </c>
      <c r="D234" s="14" t="s">
        <v>1187</v>
      </c>
      <c r="E234" s="14" t="s">
        <v>8163</v>
      </c>
      <c r="F234" s="15">
        <v>1025</v>
      </c>
      <c r="G234" s="15">
        <v>60</v>
      </c>
      <c r="H234" s="14" t="s">
        <v>8076</v>
      </c>
      <c r="I234" s="15">
        <v>12000</v>
      </c>
      <c r="J234" s="14" t="s">
        <v>4935</v>
      </c>
      <c r="K234" s="36" t="s">
        <v>4810</v>
      </c>
      <c r="L234" s="14" t="s">
        <v>4155</v>
      </c>
      <c r="N234" s="69"/>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1"/>
      <c r="BD234" s="21"/>
      <c r="BE234" s="21"/>
      <c r="BF234" s="21"/>
      <c r="BG234" s="21"/>
      <c r="BH234" s="21"/>
      <c r="BI234" s="21"/>
      <c r="BJ234" s="21"/>
      <c r="BK234" s="21"/>
      <c r="BL234" s="21"/>
      <c r="BM234" s="21"/>
      <c r="BN234" s="21"/>
      <c r="BO234" s="21"/>
      <c r="BP234" s="21"/>
      <c r="BQ234" s="21"/>
      <c r="BR234" s="21"/>
      <c r="BS234" s="21"/>
      <c r="BT234" s="21"/>
      <c r="BU234" s="21"/>
      <c r="BV234" s="21"/>
      <c r="BW234" s="21"/>
      <c r="BX234" s="21"/>
      <c r="BY234" s="21"/>
      <c r="BZ234" s="21"/>
      <c r="CA234" s="21"/>
      <c r="CB234" s="21"/>
      <c r="CC234" s="21"/>
      <c r="CD234" s="21"/>
      <c r="CE234" s="21"/>
      <c r="CF234" s="21"/>
      <c r="CG234" s="21"/>
      <c r="CH234" s="21"/>
      <c r="CI234" s="21"/>
      <c r="CJ234" s="21"/>
      <c r="CK234" s="21"/>
      <c r="CL234" s="21"/>
      <c r="CM234" s="21"/>
      <c r="CN234" s="21"/>
      <c r="CO234" s="21"/>
      <c r="CP234" s="21"/>
      <c r="CQ234" s="21"/>
      <c r="CR234" s="21"/>
      <c r="CS234" s="21"/>
      <c r="CT234" s="21"/>
      <c r="CU234" s="21"/>
      <c r="CV234" s="21"/>
      <c r="CW234" s="21"/>
      <c r="CX234" s="21"/>
      <c r="CY234" s="21"/>
      <c r="CZ234" s="21"/>
      <c r="DA234" s="21"/>
      <c r="DB234" s="21"/>
      <c r="DC234" s="21"/>
      <c r="DD234" s="21"/>
      <c r="DE234" s="21"/>
      <c r="DF234" s="21"/>
      <c r="DG234" s="21"/>
    </row>
    <row r="235" spans="1:111" s="14" customFormat="1" ht="42" customHeight="1">
      <c r="A235" s="14">
        <f t="shared" si="3"/>
        <v>232</v>
      </c>
      <c r="B235" s="14" t="s">
        <v>3031</v>
      </c>
      <c r="C235" s="14" t="s">
        <v>2744</v>
      </c>
      <c r="D235" s="14" t="s">
        <v>1187</v>
      </c>
      <c r="E235" s="14" t="s">
        <v>8163</v>
      </c>
      <c r="F235" s="15">
        <v>975</v>
      </c>
      <c r="G235" s="15">
        <v>40</v>
      </c>
      <c r="H235" s="14" t="s">
        <v>8076</v>
      </c>
      <c r="I235" s="15">
        <v>6000</v>
      </c>
      <c r="J235" s="14" t="s">
        <v>4935</v>
      </c>
      <c r="K235" s="36" t="s">
        <v>4810</v>
      </c>
      <c r="L235" s="14" t="s">
        <v>4155</v>
      </c>
      <c r="N235" s="69"/>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c r="BD235" s="21"/>
      <c r="BE235" s="21"/>
      <c r="BF235" s="21"/>
      <c r="BG235" s="21"/>
      <c r="BH235" s="21"/>
      <c r="BI235" s="21"/>
      <c r="BJ235" s="21"/>
      <c r="BK235" s="21"/>
      <c r="BL235" s="21"/>
      <c r="BM235" s="21"/>
      <c r="BN235" s="21"/>
      <c r="BO235" s="21"/>
      <c r="BP235" s="21"/>
      <c r="BQ235" s="21"/>
      <c r="BR235" s="21"/>
      <c r="BS235" s="21"/>
      <c r="BT235" s="21"/>
      <c r="BU235" s="21"/>
      <c r="BV235" s="21"/>
      <c r="BW235" s="21"/>
      <c r="BX235" s="21"/>
      <c r="BY235" s="21"/>
      <c r="BZ235" s="21"/>
      <c r="CA235" s="21"/>
      <c r="CB235" s="21"/>
      <c r="CC235" s="21"/>
      <c r="CD235" s="21"/>
      <c r="CE235" s="21"/>
      <c r="CF235" s="21"/>
      <c r="CG235" s="21"/>
      <c r="CH235" s="21"/>
      <c r="CI235" s="21"/>
      <c r="CJ235" s="21"/>
      <c r="CK235" s="21"/>
      <c r="CL235" s="21"/>
      <c r="CM235" s="21"/>
      <c r="CN235" s="21"/>
      <c r="CO235" s="21"/>
      <c r="CP235" s="21"/>
      <c r="CQ235" s="21"/>
      <c r="CR235" s="21"/>
      <c r="CS235" s="21"/>
      <c r="CT235" s="21"/>
      <c r="CU235" s="21"/>
      <c r="CV235" s="21"/>
      <c r="CW235" s="21"/>
      <c r="CX235" s="21"/>
      <c r="CY235" s="21"/>
      <c r="CZ235" s="21"/>
      <c r="DA235" s="21"/>
      <c r="DB235" s="21"/>
      <c r="DC235" s="21"/>
      <c r="DD235" s="21"/>
      <c r="DE235" s="21"/>
      <c r="DF235" s="21"/>
      <c r="DG235" s="21"/>
    </row>
    <row r="236" spans="1:111" s="14" customFormat="1">
      <c r="A236" s="14">
        <f t="shared" si="3"/>
        <v>233</v>
      </c>
      <c r="B236" s="14" t="s">
        <v>3032</v>
      </c>
      <c r="C236" s="14" t="s">
        <v>2744</v>
      </c>
      <c r="D236" s="14" t="s">
        <v>1187</v>
      </c>
      <c r="E236" s="14" t="s">
        <v>8163</v>
      </c>
      <c r="F236" s="15">
        <v>525</v>
      </c>
      <c r="G236" s="15">
        <v>68</v>
      </c>
      <c r="H236" s="14" t="s">
        <v>8076</v>
      </c>
      <c r="I236" s="15">
        <v>17000</v>
      </c>
      <c r="J236" s="14" t="s">
        <v>4935</v>
      </c>
      <c r="K236" s="36" t="s">
        <v>4810</v>
      </c>
      <c r="L236" s="14" t="s">
        <v>4155</v>
      </c>
      <c r="N236" s="69"/>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21"/>
      <c r="BB236" s="21"/>
      <c r="BC236" s="21"/>
      <c r="BD236" s="21"/>
      <c r="BE236" s="21"/>
      <c r="BF236" s="21"/>
      <c r="BG236" s="21"/>
      <c r="BH236" s="21"/>
      <c r="BI236" s="21"/>
      <c r="BJ236" s="21"/>
      <c r="BK236" s="21"/>
      <c r="BL236" s="21"/>
      <c r="BM236" s="21"/>
      <c r="BN236" s="21"/>
      <c r="BO236" s="21"/>
      <c r="BP236" s="21"/>
      <c r="BQ236" s="21"/>
      <c r="BR236" s="21"/>
      <c r="BS236" s="21"/>
      <c r="BT236" s="21"/>
      <c r="BU236" s="21"/>
      <c r="BV236" s="21"/>
      <c r="BW236" s="21"/>
      <c r="BX236" s="21"/>
      <c r="BY236" s="21"/>
      <c r="BZ236" s="21"/>
      <c r="CA236" s="21"/>
      <c r="CB236" s="21"/>
      <c r="CC236" s="21"/>
      <c r="CD236" s="21"/>
      <c r="CE236" s="21"/>
      <c r="CF236" s="21"/>
      <c r="CG236" s="21"/>
      <c r="CH236" s="21"/>
      <c r="CI236" s="21"/>
      <c r="CJ236" s="21"/>
      <c r="CK236" s="21"/>
      <c r="CL236" s="21"/>
      <c r="CM236" s="21"/>
      <c r="CN236" s="21"/>
      <c r="CO236" s="21"/>
      <c r="CP236" s="21"/>
      <c r="CQ236" s="21"/>
      <c r="CR236" s="21"/>
      <c r="CS236" s="21"/>
      <c r="CT236" s="21"/>
      <c r="CU236" s="21"/>
      <c r="CV236" s="21"/>
      <c r="CW236" s="21"/>
      <c r="CX236" s="21"/>
      <c r="CY236" s="21"/>
      <c r="CZ236" s="21"/>
      <c r="DA236" s="21"/>
      <c r="DB236" s="21"/>
      <c r="DC236" s="21"/>
      <c r="DD236" s="21"/>
      <c r="DE236" s="21"/>
      <c r="DF236" s="21"/>
      <c r="DG236" s="21"/>
    </row>
    <row r="237" spans="1:111" s="14" customFormat="1">
      <c r="A237" s="14">
        <f t="shared" si="3"/>
        <v>234</v>
      </c>
      <c r="B237" s="14" t="s">
        <v>3033</v>
      </c>
      <c r="C237" s="14" t="s">
        <v>11393</v>
      </c>
      <c r="D237" s="14" t="s">
        <v>1187</v>
      </c>
      <c r="E237" s="14" t="s">
        <v>8163</v>
      </c>
      <c r="F237" s="15">
        <v>500</v>
      </c>
      <c r="G237" s="15">
        <v>216</v>
      </c>
      <c r="H237" s="14" t="s">
        <v>8087</v>
      </c>
      <c r="I237" s="15">
        <v>47000</v>
      </c>
      <c r="J237" s="14" t="s">
        <v>70</v>
      </c>
      <c r="K237" s="36" t="s">
        <v>4810</v>
      </c>
      <c r="L237" s="14" t="s">
        <v>4155</v>
      </c>
      <c r="N237" s="69"/>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1"/>
      <c r="BD237" s="21"/>
      <c r="BE237" s="21"/>
      <c r="BF237" s="21"/>
      <c r="BG237" s="21"/>
      <c r="BH237" s="21"/>
      <c r="BI237" s="21"/>
      <c r="BJ237" s="21"/>
      <c r="BK237" s="21"/>
      <c r="BL237" s="21"/>
      <c r="BM237" s="21"/>
      <c r="BN237" s="21"/>
      <c r="BO237" s="21"/>
      <c r="BP237" s="21"/>
      <c r="BQ237" s="21"/>
      <c r="BR237" s="21"/>
      <c r="BS237" s="21"/>
      <c r="BT237" s="21"/>
      <c r="BU237" s="21"/>
      <c r="BV237" s="21"/>
      <c r="BW237" s="21"/>
      <c r="BX237" s="21"/>
      <c r="BY237" s="21"/>
      <c r="BZ237" s="21"/>
      <c r="CA237" s="21"/>
      <c r="CB237" s="21"/>
      <c r="CC237" s="21"/>
      <c r="CD237" s="21"/>
      <c r="CE237" s="21"/>
      <c r="CF237" s="21"/>
      <c r="CG237" s="21"/>
      <c r="CH237" s="21"/>
      <c r="CI237" s="21"/>
      <c r="CJ237" s="21"/>
      <c r="CK237" s="21"/>
      <c r="CL237" s="21"/>
      <c r="CM237" s="21"/>
      <c r="CN237" s="21"/>
      <c r="CO237" s="21"/>
      <c r="CP237" s="21"/>
      <c r="CQ237" s="21"/>
      <c r="CR237" s="21"/>
      <c r="CS237" s="21"/>
      <c r="CT237" s="21"/>
      <c r="CU237" s="21"/>
      <c r="CV237" s="21"/>
      <c r="CW237" s="21"/>
      <c r="CX237" s="21"/>
      <c r="CY237" s="21"/>
      <c r="CZ237" s="21"/>
      <c r="DA237" s="21"/>
      <c r="DB237" s="21"/>
      <c r="DC237" s="21"/>
      <c r="DD237" s="21"/>
      <c r="DE237" s="21"/>
      <c r="DF237" s="21"/>
      <c r="DG237" s="21"/>
    </row>
    <row r="238" spans="1:111" s="14" customFormat="1" ht="31.5">
      <c r="A238" s="14">
        <f t="shared" si="3"/>
        <v>235</v>
      </c>
      <c r="B238" s="14" t="s">
        <v>3034</v>
      </c>
      <c r="C238" s="14" t="s">
        <v>3035</v>
      </c>
      <c r="D238" s="14" t="s">
        <v>1187</v>
      </c>
      <c r="F238" s="15">
        <v>500</v>
      </c>
      <c r="G238" s="15">
        <v>268</v>
      </c>
      <c r="H238" s="14" t="s">
        <v>8087</v>
      </c>
      <c r="I238" s="15">
        <v>67000</v>
      </c>
      <c r="J238" s="14" t="s">
        <v>60</v>
      </c>
      <c r="K238" s="36" t="s">
        <v>4810</v>
      </c>
      <c r="L238" s="14" t="s">
        <v>4155</v>
      </c>
      <c r="N238" s="69"/>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1"/>
      <c r="BA238" s="21"/>
      <c r="BB238" s="21"/>
      <c r="BC238" s="21"/>
      <c r="BD238" s="21"/>
      <c r="BE238" s="21"/>
      <c r="BF238" s="21"/>
      <c r="BG238" s="21"/>
      <c r="BH238" s="21"/>
      <c r="BI238" s="21"/>
      <c r="BJ238" s="21"/>
      <c r="BK238" s="21"/>
      <c r="BL238" s="21"/>
      <c r="BM238" s="21"/>
      <c r="BN238" s="21"/>
      <c r="BO238" s="21"/>
      <c r="BP238" s="21"/>
      <c r="BQ238" s="21"/>
      <c r="BR238" s="21"/>
      <c r="BS238" s="21"/>
      <c r="BT238" s="21"/>
      <c r="BU238" s="21"/>
      <c r="BV238" s="21"/>
      <c r="BW238" s="21"/>
      <c r="BX238" s="21"/>
      <c r="BY238" s="21"/>
      <c r="BZ238" s="21"/>
      <c r="CA238" s="21"/>
      <c r="CB238" s="21"/>
      <c r="CC238" s="21"/>
      <c r="CD238" s="21"/>
      <c r="CE238" s="21"/>
      <c r="CF238" s="21"/>
      <c r="CG238" s="21"/>
      <c r="CH238" s="21"/>
      <c r="CI238" s="21"/>
      <c r="CJ238" s="21"/>
      <c r="CK238" s="21"/>
      <c r="CL238" s="21"/>
      <c r="CM238" s="21"/>
      <c r="CN238" s="21"/>
      <c r="CO238" s="21"/>
      <c r="CP238" s="21"/>
      <c r="CQ238" s="21"/>
      <c r="CR238" s="21"/>
      <c r="CS238" s="21"/>
      <c r="CT238" s="21"/>
      <c r="CU238" s="21"/>
      <c r="CV238" s="21"/>
      <c r="CW238" s="21"/>
      <c r="CX238" s="21"/>
      <c r="CY238" s="21"/>
      <c r="CZ238" s="21"/>
      <c r="DA238" s="21"/>
      <c r="DB238" s="21"/>
      <c r="DC238" s="21"/>
      <c r="DD238" s="21"/>
      <c r="DE238" s="21"/>
      <c r="DF238" s="21"/>
      <c r="DG238" s="21"/>
    </row>
    <row r="239" spans="1:111" s="14" customFormat="1" ht="31.5">
      <c r="A239" s="14">
        <f t="shared" si="3"/>
        <v>236</v>
      </c>
      <c r="B239" s="14" t="s">
        <v>3036</v>
      </c>
      <c r="C239" s="14" t="s">
        <v>2744</v>
      </c>
      <c r="D239" s="14" t="s">
        <v>1187</v>
      </c>
      <c r="F239" s="15">
        <v>1200</v>
      </c>
      <c r="G239" s="15">
        <v>248</v>
      </c>
      <c r="H239" s="14" t="s">
        <v>8087</v>
      </c>
      <c r="I239" s="15">
        <v>45000</v>
      </c>
      <c r="J239" s="14" t="s">
        <v>4935</v>
      </c>
      <c r="K239" s="36" t="s">
        <v>4810</v>
      </c>
      <c r="L239" s="14" t="s">
        <v>11729</v>
      </c>
      <c r="N239" s="69"/>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1"/>
      <c r="BD239" s="21"/>
      <c r="BE239" s="21"/>
      <c r="BF239" s="21"/>
      <c r="BG239" s="21"/>
      <c r="BH239" s="21"/>
      <c r="BI239" s="21"/>
      <c r="BJ239" s="21"/>
      <c r="BK239" s="21"/>
      <c r="BL239" s="21"/>
      <c r="BM239" s="21"/>
      <c r="BN239" s="21"/>
      <c r="BO239" s="21"/>
      <c r="BP239" s="21"/>
      <c r="BQ239" s="21"/>
      <c r="BR239" s="21"/>
      <c r="BS239" s="21"/>
      <c r="BT239" s="21"/>
      <c r="BU239" s="21"/>
      <c r="BV239" s="21"/>
      <c r="BW239" s="21"/>
      <c r="BX239" s="21"/>
      <c r="BY239" s="21"/>
      <c r="BZ239" s="21"/>
      <c r="CA239" s="21"/>
      <c r="CB239" s="21"/>
      <c r="CC239" s="21"/>
      <c r="CD239" s="21"/>
      <c r="CE239" s="21"/>
      <c r="CF239" s="21"/>
      <c r="CG239" s="21"/>
      <c r="CH239" s="21"/>
      <c r="CI239" s="21"/>
      <c r="CJ239" s="21"/>
      <c r="CK239" s="21"/>
      <c r="CL239" s="21"/>
      <c r="CM239" s="21"/>
      <c r="CN239" s="21"/>
      <c r="CO239" s="21"/>
      <c r="CP239" s="21"/>
      <c r="CQ239" s="21"/>
      <c r="CR239" s="21"/>
      <c r="CS239" s="21"/>
      <c r="CT239" s="21"/>
      <c r="CU239" s="21"/>
      <c r="CV239" s="21"/>
      <c r="CW239" s="21"/>
      <c r="CX239" s="21"/>
      <c r="CY239" s="21"/>
      <c r="CZ239" s="21"/>
      <c r="DA239" s="21"/>
      <c r="DB239" s="21"/>
      <c r="DC239" s="21"/>
      <c r="DD239" s="21"/>
      <c r="DE239" s="21"/>
      <c r="DF239" s="21"/>
      <c r="DG239" s="21"/>
    </row>
    <row r="240" spans="1:111" s="14" customFormat="1" ht="31.5">
      <c r="A240" s="14">
        <f t="shared" si="3"/>
        <v>237</v>
      </c>
      <c r="B240" s="14" t="s">
        <v>3037</v>
      </c>
      <c r="C240" s="14" t="s">
        <v>5961</v>
      </c>
      <c r="D240" s="14" t="s">
        <v>1187</v>
      </c>
      <c r="E240" s="14" t="s">
        <v>8163</v>
      </c>
      <c r="F240" s="15">
        <v>2531</v>
      </c>
      <c r="G240" s="15">
        <v>304</v>
      </c>
      <c r="H240" s="14" t="s">
        <v>8087</v>
      </c>
      <c r="I240" s="15">
        <v>56000</v>
      </c>
      <c r="J240" s="14" t="s">
        <v>1193</v>
      </c>
      <c r="K240" s="36" t="s">
        <v>4810</v>
      </c>
      <c r="L240" s="14" t="s">
        <v>3038</v>
      </c>
      <c r="N240" s="69"/>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1"/>
      <c r="BD240" s="21"/>
      <c r="BE240" s="21"/>
      <c r="BF240" s="21"/>
      <c r="BG240" s="21"/>
      <c r="BH240" s="21"/>
      <c r="BI240" s="21"/>
      <c r="BJ240" s="21"/>
      <c r="BK240" s="21"/>
      <c r="BL240" s="21"/>
      <c r="BM240" s="21"/>
      <c r="BN240" s="21"/>
      <c r="BO240" s="21"/>
      <c r="BP240" s="21"/>
      <c r="BQ240" s="21"/>
      <c r="BR240" s="21"/>
      <c r="BS240" s="21"/>
      <c r="BT240" s="21"/>
      <c r="BU240" s="21"/>
      <c r="BV240" s="21"/>
      <c r="BW240" s="21"/>
      <c r="BX240" s="21"/>
      <c r="BY240" s="21"/>
      <c r="BZ240" s="21"/>
      <c r="CA240" s="21"/>
      <c r="CB240" s="21"/>
      <c r="CC240" s="21"/>
      <c r="CD240" s="21"/>
      <c r="CE240" s="21"/>
      <c r="CF240" s="21"/>
      <c r="CG240" s="21"/>
      <c r="CH240" s="21"/>
      <c r="CI240" s="21"/>
      <c r="CJ240" s="21"/>
      <c r="CK240" s="21"/>
      <c r="CL240" s="21"/>
      <c r="CM240" s="21"/>
      <c r="CN240" s="21"/>
      <c r="CO240" s="21"/>
      <c r="CP240" s="21"/>
      <c r="CQ240" s="21"/>
      <c r="CR240" s="21"/>
      <c r="CS240" s="21"/>
      <c r="CT240" s="21"/>
      <c r="CU240" s="21"/>
      <c r="CV240" s="21"/>
      <c r="CW240" s="21"/>
      <c r="CX240" s="21"/>
      <c r="CY240" s="21"/>
      <c r="CZ240" s="21"/>
      <c r="DA240" s="21"/>
      <c r="DB240" s="21"/>
      <c r="DC240" s="21"/>
      <c r="DD240" s="21"/>
      <c r="DE240" s="21"/>
      <c r="DF240" s="21"/>
      <c r="DG240" s="21"/>
    </row>
    <row r="241" spans="1:111" s="14" customFormat="1" ht="31.5">
      <c r="A241" s="14">
        <f t="shared" si="3"/>
        <v>238</v>
      </c>
      <c r="B241" s="14" t="s">
        <v>3039</v>
      </c>
      <c r="C241" s="14" t="s">
        <v>3040</v>
      </c>
      <c r="D241" s="14" t="s">
        <v>1187</v>
      </c>
      <c r="E241" s="14" t="s">
        <v>8163</v>
      </c>
      <c r="F241" s="15">
        <v>1200</v>
      </c>
      <c r="G241" s="15">
        <v>192</v>
      </c>
      <c r="H241" s="14" t="s">
        <v>8087</v>
      </c>
      <c r="I241" s="15">
        <v>50000</v>
      </c>
      <c r="J241" s="14" t="s">
        <v>4642</v>
      </c>
      <c r="K241" s="36" t="s">
        <v>4810</v>
      </c>
      <c r="L241" s="14" t="s">
        <v>12534</v>
      </c>
      <c r="N241" s="69"/>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1"/>
      <c r="BD241" s="21"/>
      <c r="BE241" s="21"/>
      <c r="BF241" s="21"/>
      <c r="BG241" s="21"/>
      <c r="BH241" s="21"/>
      <c r="BI241" s="21"/>
      <c r="BJ241" s="21"/>
      <c r="BK241" s="21"/>
      <c r="BL241" s="21"/>
      <c r="BM241" s="21"/>
      <c r="BN241" s="21"/>
      <c r="BO241" s="21"/>
      <c r="BP241" s="21"/>
      <c r="BQ241" s="21"/>
      <c r="BR241" s="21"/>
      <c r="BS241" s="21"/>
      <c r="BT241" s="21"/>
      <c r="BU241" s="21"/>
      <c r="BV241" s="21"/>
      <c r="BW241" s="21"/>
      <c r="BX241" s="21"/>
      <c r="BY241" s="21"/>
      <c r="BZ241" s="21"/>
      <c r="CA241" s="21"/>
      <c r="CB241" s="21"/>
      <c r="CC241" s="21"/>
      <c r="CD241" s="21"/>
      <c r="CE241" s="21"/>
      <c r="CF241" s="21"/>
      <c r="CG241" s="21"/>
      <c r="CH241" s="21"/>
      <c r="CI241" s="21"/>
      <c r="CJ241" s="21"/>
      <c r="CK241" s="21"/>
      <c r="CL241" s="21"/>
      <c r="CM241" s="21"/>
      <c r="CN241" s="21"/>
      <c r="CO241" s="21"/>
      <c r="CP241" s="21"/>
      <c r="CQ241" s="21"/>
      <c r="CR241" s="21"/>
      <c r="CS241" s="21"/>
      <c r="CT241" s="21"/>
      <c r="CU241" s="21"/>
      <c r="CV241" s="21"/>
      <c r="CW241" s="21"/>
      <c r="CX241" s="21"/>
      <c r="CY241" s="21"/>
      <c r="CZ241" s="21"/>
      <c r="DA241" s="21"/>
      <c r="DB241" s="21"/>
      <c r="DC241" s="21"/>
      <c r="DD241" s="21"/>
      <c r="DE241" s="21"/>
      <c r="DF241" s="21"/>
      <c r="DG241" s="21"/>
    </row>
    <row r="242" spans="1:111" s="14" customFormat="1" ht="31.5">
      <c r="A242" s="14">
        <f t="shared" si="3"/>
        <v>239</v>
      </c>
      <c r="B242" s="14" t="s">
        <v>5208</v>
      </c>
      <c r="C242" s="14" t="s">
        <v>3042</v>
      </c>
      <c r="D242" s="14" t="s">
        <v>1187</v>
      </c>
      <c r="E242" s="14" t="s">
        <v>8163</v>
      </c>
      <c r="F242" s="15">
        <v>525</v>
      </c>
      <c r="G242" s="15">
        <v>396</v>
      </c>
      <c r="H242" s="14" t="s">
        <v>8087</v>
      </c>
      <c r="I242" s="15">
        <v>100000</v>
      </c>
      <c r="J242" s="14" t="s">
        <v>4935</v>
      </c>
      <c r="K242" s="36" t="s">
        <v>4810</v>
      </c>
      <c r="L242" s="14" t="s">
        <v>2958</v>
      </c>
      <c r="N242" s="69"/>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21"/>
      <c r="BA242" s="21"/>
      <c r="BB242" s="21"/>
      <c r="BC242" s="21"/>
      <c r="BD242" s="21"/>
      <c r="BE242" s="21"/>
      <c r="BF242" s="21"/>
      <c r="BG242" s="21"/>
      <c r="BH242" s="21"/>
      <c r="BI242" s="21"/>
      <c r="BJ242" s="21"/>
      <c r="BK242" s="21"/>
      <c r="BL242" s="21"/>
      <c r="BM242" s="21"/>
      <c r="BN242" s="21"/>
      <c r="BO242" s="21"/>
      <c r="BP242" s="21"/>
      <c r="BQ242" s="21"/>
      <c r="BR242" s="21"/>
      <c r="BS242" s="21"/>
      <c r="BT242" s="21"/>
      <c r="BU242" s="21"/>
      <c r="BV242" s="21"/>
      <c r="BW242" s="21"/>
      <c r="BX242" s="21"/>
      <c r="BY242" s="21"/>
      <c r="BZ242" s="21"/>
      <c r="CA242" s="21"/>
      <c r="CB242" s="21"/>
      <c r="CC242" s="21"/>
      <c r="CD242" s="21"/>
      <c r="CE242" s="21"/>
      <c r="CF242" s="21"/>
      <c r="CG242" s="21"/>
      <c r="CH242" s="21"/>
      <c r="CI242" s="21"/>
      <c r="CJ242" s="21"/>
      <c r="CK242" s="21"/>
      <c r="CL242" s="21"/>
      <c r="CM242" s="21"/>
      <c r="CN242" s="21"/>
      <c r="CO242" s="21"/>
      <c r="CP242" s="21"/>
      <c r="CQ242" s="21"/>
      <c r="CR242" s="21"/>
      <c r="CS242" s="21"/>
      <c r="CT242" s="21"/>
      <c r="CU242" s="21"/>
      <c r="CV242" s="21"/>
      <c r="CW242" s="21"/>
      <c r="CX242" s="21"/>
      <c r="CY242" s="21"/>
      <c r="CZ242" s="21"/>
      <c r="DA242" s="21"/>
      <c r="DB242" s="21"/>
      <c r="DC242" s="21"/>
      <c r="DD242" s="21"/>
      <c r="DE242" s="21"/>
      <c r="DF242" s="21"/>
      <c r="DG242" s="21"/>
    </row>
    <row r="243" spans="1:111" s="14" customFormat="1" ht="47.25">
      <c r="A243" s="14">
        <f t="shared" si="3"/>
        <v>240</v>
      </c>
      <c r="B243" s="14" t="s">
        <v>7879</v>
      </c>
      <c r="C243" s="14" t="s">
        <v>2744</v>
      </c>
      <c r="D243" s="14" t="s">
        <v>1187</v>
      </c>
      <c r="E243" s="14" t="s">
        <v>8163</v>
      </c>
      <c r="F243" s="15">
        <v>525</v>
      </c>
      <c r="G243" s="15">
        <v>360</v>
      </c>
      <c r="H243" s="14" t="s">
        <v>8087</v>
      </c>
      <c r="I243" s="15">
        <v>81000</v>
      </c>
      <c r="J243" s="14" t="s">
        <v>4935</v>
      </c>
      <c r="K243" s="36" t="s">
        <v>4810</v>
      </c>
      <c r="L243" s="14" t="s">
        <v>4155</v>
      </c>
      <c r="N243" s="69"/>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c r="BC243" s="21"/>
      <c r="BD243" s="21"/>
      <c r="BE243" s="21"/>
      <c r="BF243" s="21"/>
      <c r="BG243" s="21"/>
      <c r="BH243" s="21"/>
      <c r="BI243" s="21"/>
      <c r="BJ243" s="21"/>
      <c r="BK243" s="21"/>
      <c r="BL243" s="21"/>
      <c r="BM243" s="21"/>
      <c r="BN243" s="21"/>
      <c r="BO243" s="21"/>
      <c r="BP243" s="21"/>
      <c r="BQ243" s="21"/>
      <c r="BR243" s="21"/>
      <c r="BS243" s="21"/>
      <c r="BT243" s="21"/>
      <c r="BU243" s="21"/>
      <c r="BV243" s="21"/>
      <c r="BW243" s="21"/>
      <c r="BX243" s="21"/>
      <c r="BY243" s="21"/>
      <c r="BZ243" s="21"/>
      <c r="CA243" s="21"/>
      <c r="CB243" s="21"/>
      <c r="CC243" s="21"/>
      <c r="CD243" s="21"/>
      <c r="CE243" s="21"/>
      <c r="CF243" s="21"/>
      <c r="CG243" s="21"/>
      <c r="CH243" s="21"/>
      <c r="CI243" s="21"/>
      <c r="CJ243" s="21"/>
      <c r="CK243" s="21"/>
      <c r="CL243" s="21"/>
      <c r="CM243" s="21"/>
      <c r="CN243" s="21"/>
      <c r="CO243" s="21"/>
      <c r="CP243" s="21"/>
      <c r="CQ243" s="21"/>
      <c r="CR243" s="21"/>
      <c r="CS243" s="21"/>
      <c r="CT243" s="21"/>
      <c r="CU243" s="21"/>
      <c r="CV243" s="21"/>
      <c r="CW243" s="21"/>
      <c r="CX243" s="21"/>
      <c r="CY243" s="21"/>
      <c r="CZ243" s="21"/>
      <c r="DA243" s="21"/>
      <c r="DB243" s="21"/>
      <c r="DC243" s="21"/>
      <c r="DD243" s="21"/>
      <c r="DE243" s="21"/>
      <c r="DF243" s="21"/>
      <c r="DG243" s="21"/>
    </row>
    <row r="244" spans="1:111" s="14" customFormat="1">
      <c r="A244" s="14">
        <f t="shared" si="3"/>
        <v>241</v>
      </c>
      <c r="B244" s="14" t="s">
        <v>3043</v>
      </c>
      <c r="C244" s="14" t="s">
        <v>3044</v>
      </c>
      <c r="D244" s="14" t="s">
        <v>1187</v>
      </c>
      <c r="E244" s="14" t="s">
        <v>8163</v>
      </c>
      <c r="F244" s="15">
        <v>500</v>
      </c>
      <c r="G244" s="15">
        <v>440</v>
      </c>
      <c r="H244" s="14" t="s">
        <v>8087</v>
      </c>
      <c r="I244" s="15">
        <v>111000</v>
      </c>
      <c r="J244" s="14" t="s">
        <v>1188</v>
      </c>
      <c r="K244" s="36" t="s">
        <v>4810</v>
      </c>
      <c r="L244" s="14" t="s">
        <v>4155</v>
      </c>
      <c r="N244" s="69"/>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21"/>
      <c r="BA244" s="21"/>
      <c r="BB244" s="21"/>
      <c r="BC244" s="21"/>
      <c r="BD244" s="21"/>
      <c r="BE244" s="21"/>
      <c r="BF244" s="21"/>
      <c r="BG244" s="21"/>
      <c r="BH244" s="21"/>
      <c r="BI244" s="21"/>
      <c r="BJ244" s="21"/>
      <c r="BK244" s="21"/>
      <c r="BL244" s="21"/>
      <c r="BM244" s="21"/>
      <c r="BN244" s="21"/>
      <c r="BO244" s="21"/>
      <c r="BP244" s="21"/>
      <c r="BQ244" s="21"/>
      <c r="BR244" s="21"/>
      <c r="BS244" s="21"/>
      <c r="BT244" s="21"/>
      <c r="BU244" s="21"/>
      <c r="BV244" s="21"/>
      <c r="BW244" s="21"/>
      <c r="BX244" s="21"/>
      <c r="BY244" s="21"/>
      <c r="BZ244" s="21"/>
      <c r="CA244" s="21"/>
      <c r="CB244" s="21"/>
      <c r="CC244" s="21"/>
      <c r="CD244" s="21"/>
      <c r="CE244" s="21"/>
      <c r="CF244" s="21"/>
      <c r="CG244" s="21"/>
      <c r="CH244" s="21"/>
      <c r="CI244" s="21"/>
      <c r="CJ244" s="21"/>
      <c r="CK244" s="21"/>
      <c r="CL244" s="21"/>
      <c r="CM244" s="21"/>
      <c r="CN244" s="21"/>
      <c r="CO244" s="21"/>
      <c r="CP244" s="21"/>
      <c r="CQ244" s="21"/>
      <c r="CR244" s="21"/>
      <c r="CS244" s="21"/>
      <c r="CT244" s="21"/>
      <c r="CU244" s="21"/>
      <c r="CV244" s="21"/>
      <c r="CW244" s="21"/>
      <c r="CX244" s="21"/>
      <c r="CY244" s="21"/>
      <c r="CZ244" s="21"/>
      <c r="DA244" s="21"/>
      <c r="DB244" s="21"/>
      <c r="DC244" s="21"/>
      <c r="DD244" s="21"/>
      <c r="DE244" s="21"/>
      <c r="DF244" s="21"/>
      <c r="DG244" s="21"/>
    </row>
    <row r="245" spans="1:111" s="14" customFormat="1">
      <c r="A245" s="14">
        <f t="shared" si="3"/>
        <v>242</v>
      </c>
      <c r="B245" s="14" t="s">
        <v>3045</v>
      </c>
      <c r="C245" s="14" t="s">
        <v>4078</v>
      </c>
      <c r="D245" s="14" t="s">
        <v>1187</v>
      </c>
      <c r="F245" s="15">
        <v>500</v>
      </c>
      <c r="G245" s="15">
        <v>344</v>
      </c>
      <c r="H245" s="14" t="s">
        <v>8087</v>
      </c>
      <c r="I245" s="15">
        <v>87000</v>
      </c>
      <c r="J245" s="14" t="s">
        <v>4935</v>
      </c>
      <c r="K245" s="36" t="s">
        <v>4810</v>
      </c>
      <c r="L245" s="14" t="s">
        <v>4155</v>
      </c>
      <c r="N245" s="69"/>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21"/>
      <c r="BA245" s="21"/>
      <c r="BB245" s="21"/>
      <c r="BC245" s="21"/>
      <c r="BD245" s="21"/>
      <c r="BE245" s="21"/>
      <c r="BF245" s="21"/>
      <c r="BG245" s="21"/>
      <c r="BH245" s="21"/>
      <c r="BI245" s="21"/>
      <c r="BJ245" s="21"/>
      <c r="BK245" s="21"/>
      <c r="BL245" s="21"/>
      <c r="BM245" s="21"/>
      <c r="BN245" s="21"/>
      <c r="BO245" s="21"/>
      <c r="BP245" s="21"/>
      <c r="BQ245" s="21"/>
      <c r="BR245" s="21"/>
      <c r="BS245" s="21"/>
      <c r="BT245" s="21"/>
      <c r="BU245" s="21"/>
      <c r="BV245" s="21"/>
      <c r="BW245" s="21"/>
      <c r="BX245" s="21"/>
      <c r="BY245" s="21"/>
      <c r="BZ245" s="21"/>
      <c r="CA245" s="21"/>
      <c r="CB245" s="21"/>
      <c r="CC245" s="21"/>
      <c r="CD245" s="21"/>
      <c r="CE245" s="21"/>
      <c r="CF245" s="21"/>
      <c r="CG245" s="21"/>
      <c r="CH245" s="21"/>
      <c r="CI245" s="21"/>
      <c r="CJ245" s="21"/>
      <c r="CK245" s="21"/>
      <c r="CL245" s="21"/>
      <c r="CM245" s="21"/>
      <c r="CN245" s="21"/>
      <c r="CO245" s="21"/>
      <c r="CP245" s="21"/>
      <c r="CQ245" s="21"/>
      <c r="CR245" s="21"/>
      <c r="CS245" s="21"/>
      <c r="CT245" s="21"/>
      <c r="CU245" s="21"/>
      <c r="CV245" s="21"/>
      <c r="CW245" s="21"/>
      <c r="CX245" s="21"/>
      <c r="CY245" s="21"/>
      <c r="CZ245" s="21"/>
      <c r="DA245" s="21"/>
      <c r="DB245" s="21"/>
      <c r="DC245" s="21"/>
      <c r="DD245" s="21"/>
      <c r="DE245" s="21"/>
      <c r="DF245" s="21"/>
      <c r="DG245" s="21"/>
    </row>
    <row r="246" spans="1:111" s="14" customFormat="1">
      <c r="A246" s="14">
        <f t="shared" si="3"/>
        <v>243</v>
      </c>
      <c r="B246" s="14" t="s">
        <v>9300</v>
      </c>
      <c r="C246" s="14" t="s">
        <v>3046</v>
      </c>
      <c r="D246" s="14" t="s">
        <v>1162</v>
      </c>
      <c r="F246" s="15">
        <v>1000</v>
      </c>
      <c r="G246" s="15">
        <v>236</v>
      </c>
      <c r="H246" s="14" t="s">
        <v>8087</v>
      </c>
      <c r="I246" s="15">
        <v>0</v>
      </c>
      <c r="J246" s="14" t="s">
        <v>1193</v>
      </c>
      <c r="K246" s="36" t="s">
        <v>4810</v>
      </c>
      <c r="L246" s="14" t="s">
        <v>11729</v>
      </c>
      <c r="N246" s="69"/>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21"/>
      <c r="BA246" s="21"/>
      <c r="BB246" s="21"/>
      <c r="BC246" s="21"/>
      <c r="BD246" s="21"/>
      <c r="BE246" s="21"/>
      <c r="BF246" s="21"/>
      <c r="BG246" s="21"/>
      <c r="BH246" s="21"/>
      <c r="BI246" s="21"/>
      <c r="BJ246" s="21"/>
      <c r="BK246" s="21"/>
      <c r="BL246" s="21"/>
      <c r="BM246" s="21"/>
      <c r="BN246" s="21"/>
      <c r="BO246" s="21"/>
      <c r="BP246" s="21"/>
      <c r="BQ246" s="21"/>
      <c r="BR246" s="21"/>
      <c r="BS246" s="21"/>
      <c r="BT246" s="21"/>
      <c r="BU246" s="21"/>
      <c r="BV246" s="21"/>
      <c r="BW246" s="21"/>
      <c r="BX246" s="21"/>
      <c r="BY246" s="21"/>
      <c r="BZ246" s="21"/>
      <c r="CA246" s="21"/>
      <c r="CB246" s="21"/>
      <c r="CC246" s="21"/>
      <c r="CD246" s="21"/>
      <c r="CE246" s="21"/>
      <c r="CF246" s="21"/>
      <c r="CG246" s="21"/>
      <c r="CH246" s="21"/>
      <c r="CI246" s="21"/>
      <c r="CJ246" s="21"/>
      <c r="CK246" s="21"/>
      <c r="CL246" s="21"/>
      <c r="CM246" s="21"/>
      <c r="CN246" s="21"/>
      <c r="CO246" s="21"/>
      <c r="CP246" s="21"/>
      <c r="CQ246" s="21"/>
      <c r="CR246" s="21"/>
      <c r="CS246" s="21"/>
      <c r="CT246" s="21"/>
      <c r="CU246" s="21"/>
      <c r="CV246" s="21"/>
      <c r="CW246" s="21"/>
      <c r="CX246" s="21"/>
      <c r="CY246" s="21"/>
      <c r="CZ246" s="21"/>
      <c r="DA246" s="21"/>
      <c r="DB246" s="21"/>
      <c r="DC246" s="21"/>
      <c r="DD246" s="21"/>
      <c r="DE246" s="21"/>
      <c r="DF246" s="21"/>
      <c r="DG246" s="21"/>
    </row>
    <row r="247" spans="1:111" s="14" customFormat="1">
      <c r="A247" s="14">
        <f t="shared" si="3"/>
        <v>244</v>
      </c>
      <c r="B247" s="14" t="s">
        <v>3047</v>
      </c>
      <c r="C247" s="14" t="s">
        <v>6680</v>
      </c>
      <c r="D247" s="14" t="s">
        <v>1421</v>
      </c>
      <c r="E247" s="14" t="s">
        <v>8163</v>
      </c>
      <c r="F247" s="15">
        <v>500</v>
      </c>
      <c r="G247" s="15">
        <v>352</v>
      </c>
      <c r="H247" s="14" t="s">
        <v>8087</v>
      </c>
      <c r="I247" s="15">
        <v>98000</v>
      </c>
      <c r="J247" s="14" t="s">
        <v>1193</v>
      </c>
      <c r="K247" s="36" t="s">
        <v>4810</v>
      </c>
      <c r="L247" s="14" t="s">
        <v>11729</v>
      </c>
      <c r="N247" s="69"/>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1"/>
      <c r="BD247" s="21"/>
      <c r="BE247" s="21"/>
      <c r="BF247" s="21"/>
      <c r="BG247" s="21"/>
      <c r="BH247" s="21"/>
      <c r="BI247" s="21"/>
      <c r="BJ247" s="21"/>
      <c r="BK247" s="21"/>
      <c r="BL247" s="21"/>
      <c r="BM247" s="21"/>
      <c r="BN247" s="21"/>
      <c r="BO247" s="21"/>
      <c r="BP247" s="21"/>
      <c r="BQ247" s="21"/>
      <c r="BR247" s="21"/>
      <c r="BS247" s="21"/>
      <c r="BT247" s="21"/>
      <c r="BU247" s="21"/>
      <c r="BV247" s="21"/>
      <c r="BW247" s="21"/>
      <c r="BX247" s="21"/>
      <c r="BY247" s="21"/>
      <c r="BZ247" s="21"/>
      <c r="CA247" s="21"/>
      <c r="CB247" s="21"/>
      <c r="CC247" s="21"/>
      <c r="CD247" s="21"/>
      <c r="CE247" s="21"/>
      <c r="CF247" s="21"/>
      <c r="CG247" s="21"/>
      <c r="CH247" s="21"/>
      <c r="CI247" s="21"/>
      <c r="CJ247" s="21"/>
      <c r="CK247" s="21"/>
      <c r="CL247" s="21"/>
      <c r="CM247" s="21"/>
      <c r="CN247" s="21"/>
      <c r="CO247" s="21"/>
      <c r="CP247" s="21"/>
      <c r="CQ247" s="21"/>
      <c r="CR247" s="21"/>
      <c r="CS247" s="21"/>
      <c r="CT247" s="21"/>
      <c r="CU247" s="21"/>
      <c r="CV247" s="21"/>
      <c r="CW247" s="21"/>
      <c r="CX247" s="21"/>
      <c r="CY247" s="21"/>
      <c r="CZ247" s="21"/>
      <c r="DA247" s="21"/>
      <c r="DB247" s="21"/>
      <c r="DC247" s="21"/>
      <c r="DD247" s="21"/>
      <c r="DE247" s="21"/>
      <c r="DF247" s="21"/>
      <c r="DG247" s="21"/>
    </row>
    <row r="248" spans="1:111" s="14" customFormat="1" ht="31.5">
      <c r="A248" s="14">
        <f t="shared" si="3"/>
        <v>245</v>
      </c>
      <c r="B248" s="14" t="s">
        <v>3048</v>
      </c>
      <c r="C248" s="14" t="s">
        <v>3577</v>
      </c>
      <c r="D248" s="14" t="s">
        <v>1162</v>
      </c>
      <c r="F248" s="15">
        <v>600</v>
      </c>
      <c r="G248" s="15">
        <v>500</v>
      </c>
      <c r="H248" s="14" t="s">
        <v>8087</v>
      </c>
      <c r="I248" s="15">
        <v>0</v>
      </c>
      <c r="J248" s="14" t="s">
        <v>7909</v>
      </c>
      <c r="K248" s="36" t="s">
        <v>4810</v>
      </c>
      <c r="L248" s="14" t="s">
        <v>2958</v>
      </c>
      <c r="N248" s="69"/>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1"/>
      <c r="BD248" s="21"/>
      <c r="BE248" s="21"/>
      <c r="BF248" s="21"/>
      <c r="BG248" s="21"/>
      <c r="BH248" s="21"/>
      <c r="BI248" s="21"/>
      <c r="BJ248" s="21"/>
      <c r="BK248" s="21"/>
      <c r="BL248" s="21"/>
      <c r="BM248" s="21"/>
      <c r="BN248" s="21"/>
      <c r="BO248" s="21"/>
      <c r="BP248" s="21"/>
      <c r="BQ248" s="21"/>
      <c r="BR248" s="21"/>
      <c r="BS248" s="21"/>
      <c r="BT248" s="21"/>
      <c r="BU248" s="21"/>
      <c r="BV248" s="21"/>
      <c r="BW248" s="21"/>
      <c r="BX248" s="21"/>
      <c r="BY248" s="21"/>
      <c r="BZ248" s="21"/>
      <c r="CA248" s="21"/>
      <c r="CB248" s="21"/>
      <c r="CC248" s="21"/>
      <c r="CD248" s="21"/>
      <c r="CE248" s="21"/>
      <c r="CF248" s="21"/>
      <c r="CG248" s="21"/>
      <c r="CH248" s="21"/>
      <c r="CI248" s="21"/>
      <c r="CJ248" s="21"/>
      <c r="CK248" s="21"/>
      <c r="CL248" s="21"/>
      <c r="CM248" s="21"/>
      <c r="CN248" s="21"/>
      <c r="CO248" s="21"/>
      <c r="CP248" s="21"/>
      <c r="CQ248" s="21"/>
      <c r="CR248" s="21"/>
      <c r="CS248" s="21"/>
      <c r="CT248" s="21"/>
      <c r="CU248" s="21"/>
      <c r="CV248" s="21"/>
      <c r="CW248" s="21"/>
      <c r="CX248" s="21"/>
      <c r="CY248" s="21"/>
      <c r="CZ248" s="21"/>
      <c r="DA248" s="21"/>
      <c r="DB248" s="21"/>
      <c r="DC248" s="21"/>
      <c r="DD248" s="21"/>
      <c r="DE248" s="21"/>
      <c r="DF248" s="21"/>
      <c r="DG248" s="21"/>
    </row>
    <row r="249" spans="1:111" s="14" customFormat="1" ht="31.5">
      <c r="A249" s="14">
        <f t="shared" si="3"/>
        <v>246</v>
      </c>
      <c r="B249" s="14" t="s">
        <v>4717</v>
      </c>
      <c r="C249" s="14" t="s">
        <v>4718</v>
      </c>
      <c r="D249" s="14" t="s">
        <v>1187</v>
      </c>
      <c r="F249" s="15">
        <v>750</v>
      </c>
      <c r="G249" s="15">
        <v>240</v>
      </c>
      <c r="H249" s="14" t="s">
        <v>8087</v>
      </c>
      <c r="I249" s="15">
        <v>53000</v>
      </c>
      <c r="J249" s="14" t="s">
        <v>70</v>
      </c>
      <c r="K249" s="36" t="s">
        <v>4810</v>
      </c>
      <c r="L249" s="14" t="s">
        <v>10095</v>
      </c>
      <c r="N249" s="69"/>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21"/>
      <c r="BA249" s="21"/>
      <c r="BB249" s="21"/>
      <c r="BC249" s="21"/>
      <c r="BD249" s="21"/>
      <c r="BE249" s="21"/>
      <c r="BF249" s="21"/>
      <c r="BG249" s="21"/>
      <c r="BH249" s="21"/>
      <c r="BI249" s="21"/>
      <c r="BJ249" s="21"/>
      <c r="BK249" s="21"/>
      <c r="BL249" s="21"/>
      <c r="BM249" s="21"/>
      <c r="BN249" s="21"/>
      <c r="BO249" s="21"/>
      <c r="BP249" s="21"/>
      <c r="BQ249" s="21"/>
      <c r="BR249" s="21"/>
      <c r="BS249" s="21"/>
      <c r="BT249" s="21"/>
      <c r="BU249" s="21"/>
      <c r="BV249" s="21"/>
      <c r="BW249" s="21"/>
      <c r="BX249" s="21"/>
      <c r="BY249" s="21"/>
      <c r="BZ249" s="21"/>
      <c r="CA249" s="21"/>
      <c r="CB249" s="21"/>
      <c r="CC249" s="21"/>
      <c r="CD249" s="21"/>
      <c r="CE249" s="21"/>
      <c r="CF249" s="21"/>
      <c r="CG249" s="21"/>
      <c r="CH249" s="21"/>
      <c r="CI249" s="21"/>
      <c r="CJ249" s="21"/>
      <c r="CK249" s="21"/>
      <c r="CL249" s="21"/>
      <c r="CM249" s="21"/>
      <c r="CN249" s="21"/>
      <c r="CO249" s="21"/>
      <c r="CP249" s="21"/>
      <c r="CQ249" s="21"/>
      <c r="CR249" s="21"/>
      <c r="CS249" s="21"/>
      <c r="CT249" s="21"/>
      <c r="CU249" s="21"/>
      <c r="CV249" s="21"/>
      <c r="CW249" s="21"/>
      <c r="CX249" s="21"/>
      <c r="CY249" s="21"/>
      <c r="CZ249" s="21"/>
      <c r="DA249" s="21"/>
      <c r="DB249" s="21"/>
      <c r="DC249" s="21"/>
      <c r="DD249" s="21"/>
      <c r="DE249" s="21"/>
      <c r="DF249" s="21"/>
      <c r="DG249" s="21"/>
    </row>
    <row r="250" spans="1:111" s="14" customFormat="1">
      <c r="A250" s="14">
        <f t="shared" si="3"/>
        <v>247</v>
      </c>
      <c r="B250" s="14" t="s">
        <v>4719</v>
      </c>
      <c r="C250" s="14" t="s">
        <v>4049</v>
      </c>
      <c r="D250" s="14" t="s">
        <v>1187</v>
      </c>
      <c r="E250" s="14" t="s">
        <v>8163</v>
      </c>
      <c r="F250" s="15">
        <v>1000</v>
      </c>
      <c r="G250" s="15">
        <v>184</v>
      </c>
      <c r="H250" s="14" t="s">
        <v>8076</v>
      </c>
      <c r="I250" s="15">
        <v>35000</v>
      </c>
      <c r="J250" s="14" t="s">
        <v>7909</v>
      </c>
      <c r="K250" s="36" t="s">
        <v>4810</v>
      </c>
      <c r="L250" s="14" t="s">
        <v>10095</v>
      </c>
      <c r="N250" s="69"/>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21"/>
      <c r="BA250" s="21"/>
      <c r="BB250" s="21"/>
      <c r="BC250" s="21"/>
      <c r="BD250" s="21"/>
      <c r="BE250" s="21"/>
      <c r="BF250" s="21"/>
      <c r="BG250" s="21"/>
      <c r="BH250" s="21"/>
      <c r="BI250" s="21"/>
      <c r="BJ250" s="21"/>
      <c r="BK250" s="21"/>
      <c r="BL250" s="21"/>
      <c r="BM250" s="21"/>
      <c r="BN250" s="21"/>
      <c r="BO250" s="21"/>
      <c r="BP250" s="21"/>
      <c r="BQ250" s="21"/>
      <c r="BR250" s="21"/>
      <c r="BS250" s="21"/>
      <c r="BT250" s="21"/>
      <c r="BU250" s="21"/>
      <c r="BV250" s="21"/>
      <c r="BW250" s="21"/>
      <c r="BX250" s="21"/>
      <c r="BY250" s="21"/>
      <c r="BZ250" s="21"/>
      <c r="CA250" s="21"/>
      <c r="CB250" s="21"/>
      <c r="CC250" s="21"/>
      <c r="CD250" s="21"/>
      <c r="CE250" s="21"/>
      <c r="CF250" s="21"/>
      <c r="CG250" s="21"/>
      <c r="CH250" s="21"/>
      <c r="CI250" s="21"/>
      <c r="CJ250" s="21"/>
      <c r="CK250" s="21"/>
      <c r="CL250" s="21"/>
      <c r="CM250" s="21"/>
      <c r="CN250" s="21"/>
      <c r="CO250" s="21"/>
      <c r="CP250" s="21"/>
      <c r="CQ250" s="21"/>
      <c r="CR250" s="21"/>
      <c r="CS250" s="21"/>
      <c r="CT250" s="21"/>
      <c r="CU250" s="21"/>
      <c r="CV250" s="21"/>
      <c r="CW250" s="21"/>
      <c r="CX250" s="21"/>
      <c r="CY250" s="21"/>
      <c r="CZ250" s="21"/>
      <c r="DA250" s="21"/>
      <c r="DB250" s="21"/>
      <c r="DC250" s="21"/>
      <c r="DD250" s="21"/>
      <c r="DE250" s="21"/>
      <c r="DF250" s="21"/>
      <c r="DG250" s="21"/>
    </row>
    <row r="251" spans="1:111" s="14" customFormat="1">
      <c r="A251" s="14">
        <f t="shared" si="3"/>
        <v>248</v>
      </c>
      <c r="B251" s="14" t="s">
        <v>11151</v>
      </c>
      <c r="C251" s="14" t="s">
        <v>2744</v>
      </c>
      <c r="D251" s="14" t="s">
        <v>1187</v>
      </c>
      <c r="E251" s="14" t="s">
        <v>8163</v>
      </c>
      <c r="F251" s="15">
        <v>525</v>
      </c>
      <c r="G251" s="15">
        <v>332</v>
      </c>
      <c r="H251" s="14" t="s">
        <v>8087</v>
      </c>
      <c r="I251" s="15">
        <v>70000</v>
      </c>
      <c r="J251" s="14" t="s">
        <v>4935</v>
      </c>
      <c r="K251" s="36" t="s">
        <v>4810</v>
      </c>
      <c r="L251" s="14" t="s">
        <v>4155</v>
      </c>
      <c r="N251" s="69"/>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1"/>
      <c r="BA251" s="21"/>
      <c r="BB251" s="21"/>
      <c r="BC251" s="21"/>
      <c r="BD251" s="21"/>
      <c r="BE251" s="21"/>
      <c r="BF251" s="21"/>
      <c r="BG251" s="21"/>
      <c r="BH251" s="21"/>
      <c r="BI251" s="21"/>
      <c r="BJ251" s="21"/>
      <c r="BK251" s="21"/>
      <c r="BL251" s="21"/>
      <c r="BM251" s="21"/>
      <c r="BN251" s="21"/>
      <c r="BO251" s="21"/>
      <c r="BP251" s="21"/>
      <c r="BQ251" s="21"/>
      <c r="BR251" s="21"/>
      <c r="BS251" s="21"/>
      <c r="BT251" s="21"/>
      <c r="BU251" s="21"/>
      <c r="BV251" s="21"/>
      <c r="BW251" s="21"/>
      <c r="BX251" s="21"/>
      <c r="BY251" s="21"/>
      <c r="BZ251" s="21"/>
      <c r="CA251" s="21"/>
      <c r="CB251" s="21"/>
      <c r="CC251" s="21"/>
      <c r="CD251" s="21"/>
      <c r="CE251" s="21"/>
      <c r="CF251" s="21"/>
      <c r="CG251" s="21"/>
      <c r="CH251" s="21"/>
      <c r="CI251" s="21"/>
      <c r="CJ251" s="21"/>
      <c r="CK251" s="21"/>
      <c r="CL251" s="21"/>
      <c r="CM251" s="21"/>
      <c r="CN251" s="21"/>
      <c r="CO251" s="21"/>
      <c r="CP251" s="21"/>
      <c r="CQ251" s="21"/>
      <c r="CR251" s="21"/>
      <c r="CS251" s="21"/>
      <c r="CT251" s="21"/>
      <c r="CU251" s="21"/>
      <c r="CV251" s="21"/>
      <c r="CW251" s="21"/>
      <c r="CX251" s="21"/>
      <c r="CY251" s="21"/>
      <c r="CZ251" s="21"/>
      <c r="DA251" s="21"/>
      <c r="DB251" s="21"/>
      <c r="DC251" s="21"/>
      <c r="DD251" s="21"/>
      <c r="DE251" s="21"/>
      <c r="DF251" s="21"/>
      <c r="DG251" s="21"/>
    </row>
    <row r="252" spans="1:111" s="14" customFormat="1" ht="31.5">
      <c r="A252" s="14">
        <f t="shared" si="3"/>
        <v>249</v>
      </c>
      <c r="B252" s="14" t="s">
        <v>9818</v>
      </c>
      <c r="C252" s="14" t="s">
        <v>4720</v>
      </c>
      <c r="D252" s="14" t="s">
        <v>1187</v>
      </c>
      <c r="E252" s="14" t="s">
        <v>8163</v>
      </c>
      <c r="F252" s="15">
        <v>531</v>
      </c>
      <c r="G252" s="15">
        <v>368</v>
      </c>
      <c r="H252" s="14" t="s">
        <v>8087</v>
      </c>
      <c r="I252" s="15">
        <v>110000</v>
      </c>
      <c r="J252" s="14" t="s">
        <v>7909</v>
      </c>
      <c r="K252" s="36" t="s">
        <v>4810</v>
      </c>
      <c r="L252" s="14" t="s">
        <v>4155</v>
      </c>
      <c r="N252" s="69"/>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A252" s="21"/>
      <c r="BB252" s="21"/>
      <c r="BC252" s="21"/>
      <c r="BD252" s="21"/>
      <c r="BE252" s="21"/>
      <c r="BF252" s="21"/>
      <c r="BG252" s="21"/>
      <c r="BH252" s="21"/>
      <c r="BI252" s="21"/>
      <c r="BJ252" s="21"/>
      <c r="BK252" s="21"/>
      <c r="BL252" s="21"/>
      <c r="BM252" s="21"/>
      <c r="BN252" s="21"/>
      <c r="BO252" s="21"/>
      <c r="BP252" s="21"/>
      <c r="BQ252" s="21"/>
      <c r="BR252" s="21"/>
      <c r="BS252" s="21"/>
      <c r="BT252" s="21"/>
      <c r="BU252" s="21"/>
      <c r="BV252" s="21"/>
      <c r="BW252" s="21"/>
      <c r="BX252" s="21"/>
      <c r="BY252" s="21"/>
      <c r="BZ252" s="21"/>
      <c r="CA252" s="21"/>
      <c r="CB252" s="21"/>
      <c r="CC252" s="21"/>
      <c r="CD252" s="21"/>
      <c r="CE252" s="21"/>
      <c r="CF252" s="21"/>
      <c r="CG252" s="21"/>
      <c r="CH252" s="21"/>
      <c r="CI252" s="21"/>
      <c r="CJ252" s="21"/>
      <c r="CK252" s="21"/>
      <c r="CL252" s="21"/>
      <c r="CM252" s="21"/>
      <c r="CN252" s="21"/>
      <c r="CO252" s="21"/>
      <c r="CP252" s="21"/>
      <c r="CQ252" s="21"/>
      <c r="CR252" s="21"/>
      <c r="CS252" s="21"/>
      <c r="CT252" s="21"/>
      <c r="CU252" s="21"/>
      <c r="CV252" s="21"/>
      <c r="CW252" s="21"/>
      <c r="CX252" s="21"/>
      <c r="CY252" s="21"/>
      <c r="CZ252" s="21"/>
      <c r="DA252" s="21"/>
      <c r="DB252" s="21"/>
      <c r="DC252" s="21"/>
      <c r="DD252" s="21"/>
      <c r="DE252" s="21"/>
      <c r="DF252" s="21"/>
      <c r="DG252" s="21"/>
    </row>
    <row r="253" spans="1:111" s="14" customFormat="1">
      <c r="A253" s="14">
        <f t="shared" si="3"/>
        <v>250</v>
      </c>
      <c r="B253" s="14" t="s">
        <v>4215</v>
      </c>
      <c r="C253" s="14" t="s">
        <v>2744</v>
      </c>
      <c r="D253" s="14" t="s">
        <v>1187</v>
      </c>
      <c r="F253" s="15">
        <v>5000</v>
      </c>
      <c r="G253" s="15">
        <v>388</v>
      </c>
      <c r="H253" s="14" t="s">
        <v>8076</v>
      </c>
      <c r="I253" s="15">
        <v>45000</v>
      </c>
      <c r="J253" s="14" t="s">
        <v>4935</v>
      </c>
      <c r="K253" s="36" t="s">
        <v>4810</v>
      </c>
      <c r="L253" s="14" t="s">
        <v>5629</v>
      </c>
      <c r="N253" s="69"/>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21"/>
      <c r="BA253" s="21"/>
      <c r="BB253" s="21"/>
      <c r="BC253" s="21"/>
      <c r="BD253" s="21"/>
      <c r="BE253" s="21"/>
      <c r="BF253" s="21"/>
      <c r="BG253" s="21"/>
      <c r="BH253" s="21"/>
      <c r="BI253" s="21"/>
      <c r="BJ253" s="21"/>
      <c r="BK253" s="21"/>
      <c r="BL253" s="21"/>
      <c r="BM253" s="21"/>
      <c r="BN253" s="21"/>
      <c r="BO253" s="21"/>
      <c r="BP253" s="21"/>
      <c r="BQ253" s="21"/>
      <c r="BR253" s="21"/>
      <c r="BS253" s="21"/>
      <c r="BT253" s="21"/>
      <c r="BU253" s="21"/>
      <c r="BV253" s="21"/>
      <c r="BW253" s="21"/>
      <c r="BX253" s="21"/>
      <c r="BY253" s="21"/>
      <c r="BZ253" s="21"/>
      <c r="CA253" s="21"/>
      <c r="CB253" s="21"/>
      <c r="CC253" s="21"/>
      <c r="CD253" s="21"/>
      <c r="CE253" s="21"/>
      <c r="CF253" s="21"/>
      <c r="CG253" s="21"/>
      <c r="CH253" s="21"/>
      <c r="CI253" s="21"/>
      <c r="CJ253" s="21"/>
      <c r="CK253" s="21"/>
      <c r="CL253" s="21"/>
      <c r="CM253" s="21"/>
      <c r="CN253" s="21"/>
      <c r="CO253" s="21"/>
      <c r="CP253" s="21"/>
      <c r="CQ253" s="21"/>
      <c r="CR253" s="21"/>
      <c r="CS253" s="21"/>
      <c r="CT253" s="21"/>
      <c r="CU253" s="21"/>
      <c r="CV253" s="21"/>
      <c r="CW253" s="21"/>
      <c r="CX253" s="21"/>
      <c r="CY253" s="21"/>
      <c r="CZ253" s="21"/>
      <c r="DA253" s="21"/>
      <c r="DB253" s="21"/>
      <c r="DC253" s="21"/>
      <c r="DD253" s="21"/>
      <c r="DE253" s="21"/>
      <c r="DF253" s="21"/>
      <c r="DG253" s="21"/>
    </row>
    <row r="254" spans="1:111" s="14" customFormat="1" ht="47.25">
      <c r="A254" s="14">
        <f t="shared" si="3"/>
        <v>251</v>
      </c>
      <c r="B254" s="14" t="s">
        <v>4721</v>
      </c>
      <c r="C254" s="14" t="s">
        <v>4722</v>
      </c>
      <c r="D254" s="14" t="s">
        <v>1421</v>
      </c>
      <c r="F254" s="15">
        <v>1000</v>
      </c>
      <c r="G254" s="15">
        <v>204</v>
      </c>
      <c r="H254" s="14" t="s">
        <v>8087</v>
      </c>
      <c r="I254" s="15">
        <v>89000</v>
      </c>
      <c r="J254" s="14" t="s">
        <v>1188</v>
      </c>
      <c r="K254" s="36" t="s">
        <v>4810</v>
      </c>
      <c r="L254" s="14" t="s">
        <v>4723</v>
      </c>
      <c r="N254" s="69"/>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21"/>
      <c r="BA254" s="21"/>
      <c r="BB254" s="21"/>
      <c r="BC254" s="21"/>
      <c r="BD254" s="21"/>
      <c r="BE254" s="21"/>
      <c r="BF254" s="21"/>
      <c r="BG254" s="21"/>
      <c r="BH254" s="21"/>
      <c r="BI254" s="21"/>
      <c r="BJ254" s="21"/>
      <c r="BK254" s="21"/>
      <c r="BL254" s="21"/>
      <c r="BM254" s="21"/>
      <c r="BN254" s="21"/>
      <c r="BO254" s="21"/>
      <c r="BP254" s="21"/>
      <c r="BQ254" s="21"/>
      <c r="BR254" s="21"/>
      <c r="BS254" s="21"/>
      <c r="BT254" s="21"/>
      <c r="BU254" s="21"/>
      <c r="BV254" s="21"/>
      <c r="BW254" s="21"/>
      <c r="BX254" s="21"/>
      <c r="BY254" s="21"/>
      <c r="BZ254" s="21"/>
      <c r="CA254" s="21"/>
      <c r="CB254" s="21"/>
      <c r="CC254" s="21"/>
      <c r="CD254" s="21"/>
      <c r="CE254" s="21"/>
      <c r="CF254" s="21"/>
      <c r="CG254" s="21"/>
      <c r="CH254" s="21"/>
      <c r="CI254" s="21"/>
      <c r="CJ254" s="21"/>
      <c r="CK254" s="21"/>
      <c r="CL254" s="21"/>
      <c r="CM254" s="21"/>
      <c r="CN254" s="21"/>
      <c r="CO254" s="21"/>
      <c r="CP254" s="21"/>
      <c r="CQ254" s="21"/>
      <c r="CR254" s="21"/>
      <c r="CS254" s="21"/>
      <c r="CT254" s="21"/>
      <c r="CU254" s="21"/>
      <c r="CV254" s="21"/>
      <c r="CW254" s="21"/>
      <c r="CX254" s="21"/>
      <c r="CY254" s="21"/>
      <c r="CZ254" s="21"/>
      <c r="DA254" s="21"/>
      <c r="DB254" s="21"/>
      <c r="DC254" s="21"/>
      <c r="DD254" s="21"/>
      <c r="DE254" s="21"/>
      <c r="DF254" s="21"/>
      <c r="DG254" s="21"/>
    </row>
    <row r="255" spans="1:111" s="14" customFormat="1" ht="31.5">
      <c r="A255" s="14">
        <f t="shared" si="3"/>
        <v>252</v>
      </c>
      <c r="B255" s="14" t="s">
        <v>4724</v>
      </c>
      <c r="C255" s="14" t="s">
        <v>4725</v>
      </c>
      <c r="D255" s="14" t="s">
        <v>1421</v>
      </c>
      <c r="F255" s="15">
        <v>500</v>
      </c>
      <c r="G255" s="15">
        <v>232</v>
      </c>
      <c r="H255" s="14" t="s">
        <v>8087</v>
      </c>
      <c r="I255" s="15">
        <v>102000</v>
      </c>
      <c r="J255" s="14" t="s">
        <v>60</v>
      </c>
      <c r="K255" s="36" t="s">
        <v>4810</v>
      </c>
      <c r="L255" s="14" t="s">
        <v>6101</v>
      </c>
      <c r="N255" s="69"/>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21"/>
      <c r="BA255" s="21"/>
      <c r="BB255" s="21"/>
      <c r="BC255" s="21"/>
      <c r="BD255" s="21"/>
      <c r="BE255" s="21"/>
      <c r="BF255" s="21"/>
      <c r="BG255" s="21"/>
      <c r="BH255" s="21"/>
      <c r="BI255" s="21"/>
      <c r="BJ255" s="21"/>
      <c r="BK255" s="21"/>
      <c r="BL255" s="21"/>
      <c r="BM255" s="21"/>
      <c r="BN255" s="21"/>
      <c r="BO255" s="21"/>
      <c r="BP255" s="21"/>
      <c r="BQ255" s="21"/>
      <c r="BR255" s="21"/>
      <c r="BS255" s="21"/>
      <c r="BT255" s="21"/>
      <c r="BU255" s="21"/>
      <c r="BV255" s="21"/>
      <c r="BW255" s="21"/>
      <c r="BX255" s="21"/>
      <c r="BY255" s="21"/>
      <c r="BZ255" s="21"/>
      <c r="CA255" s="21"/>
      <c r="CB255" s="21"/>
      <c r="CC255" s="21"/>
      <c r="CD255" s="21"/>
      <c r="CE255" s="21"/>
      <c r="CF255" s="21"/>
      <c r="CG255" s="21"/>
      <c r="CH255" s="21"/>
      <c r="CI255" s="21"/>
      <c r="CJ255" s="21"/>
      <c r="CK255" s="21"/>
      <c r="CL255" s="21"/>
      <c r="CM255" s="21"/>
      <c r="CN255" s="21"/>
      <c r="CO255" s="21"/>
      <c r="CP255" s="21"/>
      <c r="CQ255" s="21"/>
      <c r="CR255" s="21"/>
      <c r="CS255" s="21"/>
      <c r="CT255" s="21"/>
      <c r="CU255" s="21"/>
      <c r="CV255" s="21"/>
      <c r="CW255" s="21"/>
      <c r="CX255" s="21"/>
      <c r="CY255" s="21"/>
      <c r="CZ255" s="21"/>
      <c r="DA255" s="21"/>
      <c r="DB255" s="21"/>
      <c r="DC255" s="21"/>
      <c r="DD255" s="21"/>
      <c r="DE255" s="21"/>
      <c r="DF255" s="21"/>
      <c r="DG255" s="21"/>
    </row>
    <row r="256" spans="1:111" s="14" customFormat="1" ht="31.5">
      <c r="A256" s="14">
        <f t="shared" si="3"/>
        <v>253</v>
      </c>
      <c r="B256" s="14" t="s">
        <v>4726</v>
      </c>
      <c r="C256" s="14" t="s">
        <v>4727</v>
      </c>
      <c r="D256" s="14" t="s">
        <v>1162</v>
      </c>
      <c r="F256" s="15">
        <v>500</v>
      </c>
      <c r="G256" s="15">
        <v>432</v>
      </c>
      <c r="H256" s="14" t="s">
        <v>8087</v>
      </c>
      <c r="I256" s="15">
        <v>0</v>
      </c>
      <c r="J256" s="14" t="s">
        <v>1193</v>
      </c>
      <c r="K256" s="36" t="s">
        <v>4810</v>
      </c>
      <c r="L256" s="14" t="s">
        <v>11729</v>
      </c>
      <c r="N256" s="69"/>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21"/>
      <c r="BA256" s="21"/>
      <c r="BB256" s="21"/>
      <c r="BC256" s="21"/>
      <c r="BD256" s="21"/>
      <c r="BE256" s="21"/>
      <c r="BF256" s="21"/>
      <c r="BG256" s="21"/>
      <c r="BH256" s="21"/>
      <c r="BI256" s="21"/>
      <c r="BJ256" s="21"/>
      <c r="BK256" s="21"/>
      <c r="BL256" s="21"/>
      <c r="BM256" s="21"/>
      <c r="BN256" s="21"/>
      <c r="BO256" s="21"/>
      <c r="BP256" s="21"/>
      <c r="BQ256" s="21"/>
      <c r="BR256" s="21"/>
      <c r="BS256" s="21"/>
      <c r="BT256" s="21"/>
      <c r="BU256" s="21"/>
      <c r="BV256" s="21"/>
      <c r="BW256" s="21"/>
      <c r="BX256" s="21"/>
      <c r="BY256" s="21"/>
      <c r="BZ256" s="21"/>
      <c r="CA256" s="21"/>
      <c r="CB256" s="21"/>
      <c r="CC256" s="21"/>
      <c r="CD256" s="21"/>
      <c r="CE256" s="21"/>
      <c r="CF256" s="21"/>
      <c r="CG256" s="21"/>
      <c r="CH256" s="21"/>
      <c r="CI256" s="21"/>
      <c r="CJ256" s="21"/>
      <c r="CK256" s="21"/>
      <c r="CL256" s="21"/>
      <c r="CM256" s="21"/>
      <c r="CN256" s="21"/>
      <c r="CO256" s="21"/>
      <c r="CP256" s="21"/>
      <c r="CQ256" s="21"/>
      <c r="CR256" s="21"/>
      <c r="CS256" s="21"/>
      <c r="CT256" s="21"/>
      <c r="CU256" s="21"/>
      <c r="CV256" s="21"/>
      <c r="CW256" s="21"/>
      <c r="CX256" s="21"/>
      <c r="CY256" s="21"/>
      <c r="CZ256" s="21"/>
      <c r="DA256" s="21"/>
      <c r="DB256" s="21"/>
      <c r="DC256" s="21"/>
      <c r="DD256" s="21"/>
      <c r="DE256" s="21"/>
      <c r="DF256" s="21"/>
      <c r="DG256" s="21"/>
    </row>
    <row r="257" spans="1:111" s="14" customFormat="1" ht="47.25">
      <c r="A257" s="14">
        <f t="shared" si="3"/>
        <v>254</v>
      </c>
      <c r="B257" s="14" t="s">
        <v>4728</v>
      </c>
      <c r="C257" s="14" t="s">
        <v>4729</v>
      </c>
      <c r="D257" s="14" t="s">
        <v>1162</v>
      </c>
      <c r="F257" s="15">
        <v>350</v>
      </c>
      <c r="G257" s="15">
        <v>280</v>
      </c>
      <c r="H257" s="14" t="s">
        <v>8087</v>
      </c>
      <c r="I257" s="15">
        <v>0</v>
      </c>
      <c r="J257" s="14" t="s">
        <v>1188</v>
      </c>
      <c r="K257" s="36" t="s">
        <v>4810</v>
      </c>
      <c r="L257" s="14" t="s">
        <v>6101</v>
      </c>
      <c r="N257" s="69"/>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21"/>
      <c r="BA257" s="21"/>
      <c r="BB257" s="21"/>
      <c r="BC257" s="21"/>
      <c r="BD257" s="21"/>
      <c r="BE257" s="21"/>
      <c r="BF257" s="21"/>
      <c r="BG257" s="21"/>
      <c r="BH257" s="21"/>
      <c r="BI257" s="21"/>
      <c r="BJ257" s="21"/>
      <c r="BK257" s="21"/>
      <c r="BL257" s="21"/>
      <c r="BM257" s="21"/>
      <c r="BN257" s="21"/>
      <c r="BO257" s="21"/>
      <c r="BP257" s="21"/>
      <c r="BQ257" s="21"/>
      <c r="BR257" s="21"/>
      <c r="BS257" s="21"/>
      <c r="BT257" s="21"/>
      <c r="BU257" s="21"/>
      <c r="BV257" s="21"/>
      <c r="BW257" s="21"/>
      <c r="BX257" s="21"/>
      <c r="BY257" s="21"/>
      <c r="BZ257" s="21"/>
      <c r="CA257" s="21"/>
      <c r="CB257" s="21"/>
      <c r="CC257" s="21"/>
      <c r="CD257" s="21"/>
      <c r="CE257" s="21"/>
      <c r="CF257" s="21"/>
      <c r="CG257" s="21"/>
      <c r="CH257" s="21"/>
      <c r="CI257" s="21"/>
      <c r="CJ257" s="21"/>
      <c r="CK257" s="21"/>
      <c r="CL257" s="21"/>
      <c r="CM257" s="21"/>
      <c r="CN257" s="21"/>
      <c r="CO257" s="21"/>
      <c r="CP257" s="21"/>
      <c r="CQ257" s="21"/>
      <c r="CR257" s="21"/>
      <c r="CS257" s="21"/>
      <c r="CT257" s="21"/>
      <c r="CU257" s="21"/>
      <c r="CV257" s="21"/>
      <c r="CW257" s="21"/>
      <c r="CX257" s="21"/>
      <c r="CY257" s="21"/>
      <c r="CZ257" s="21"/>
      <c r="DA257" s="21"/>
      <c r="DB257" s="21"/>
      <c r="DC257" s="21"/>
      <c r="DD257" s="21"/>
      <c r="DE257" s="21"/>
      <c r="DF257" s="21"/>
      <c r="DG257" s="21"/>
    </row>
    <row r="258" spans="1:111" s="14" customFormat="1" ht="47.25">
      <c r="A258" s="14">
        <f t="shared" si="3"/>
        <v>255</v>
      </c>
      <c r="B258" s="14" t="s">
        <v>4730</v>
      </c>
      <c r="C258" s="14" t="s">
        <v>4731</v>
      </c>
      <c r="D258" s="14" t="s">
        <v>1187</v>
      </c>
      <c r="E258" s="14" t="s">
        <v>8163</v>
      </c>
      <c r="F258" s="15">
        <v>500</v>
      </c>
      <c r="G258" s="15">
        <v>596</v>
      </c>
      <c r="H258" s="14" t="s">
        <v>2161</v>
      </c>
      <c r="I258" s="15">
        <v>196000</v>
      </c>
      <c r="J258" s="14" t="s">
        <v>1188</v>
      </c>
      <c r="K258" s="36" t="s">
        <v>4810</v>
      </c>
      <c r="L258" s="14" t="s">
        <v>10095</v>
      </c>
      <c r="N258" s="69"/>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21"/>
      <c r="BA258" s="21"/>
      <c r="BB258" s="21"/>
      <c r="BC258" s="21"/>
      <c r="BD258" s="21"/>
      <c r="BE258" s="21"/>
      <c r="BF258" s="21"/>
      <c r="BG258" s="21"/>
      <c r="BH258" s="21"/>
      <c r="BI258" s="21"/>
      <c r="BJ258" s="21"/>
      <c r="BK258" s="21"/>
      <c r="BL258" s="21"/>
      <c r="BM258" s="21"/>
      <c r="BN258" s="21"/>
      <c r="BO258" s="21"/>
      <c r="BP258" s="21"/>
      <c r="BQ258" s="21"/>
      <c r="BR258" s="21"/>
      <c r="BS258" s="21"/>
      <c r="BT258" s="21"/>
      <c r="BU258" s="21"/>
      <c r="BV258" s="21"/>
      <c r="BW258" s="21"/>
      <c r="BX258" s="21"/>
      <c r="BY258" s="21"/>
      <c r="BZ258" s="21"/>
      <c r="CA258" s="21"/>
      <c r="CB258" s="21"/>
      <c r="CC258" s="21"/>
      <c r="CD258" s="21"/>
      <c r="CE258" s="21"/>
      <c r="CF258" s="21"/>
      <c r="CG258" s="21"/>
      <c r="CH258" s="21"/>
      <c r="CI258" s="21"/>
      <c r="CJ258" s="21"/>
      <c r="CK258" s="21"/>
      <c r="CL258" s="21"/>
      <c r="CM258" s="21"/>
      <c r="CN258" s="21"/>
      <c r="CO258" s="21"/>
      <c r="CP258" s="21"/>
      <c r="CQ258" s="21"/>
      <c r="CR258" s="21"/>
      <c r="CS258" s="21"/>
      <c r="CT258" s="21"/>
      <c r="CU258" s="21"/>
      <c r="CV258" s="21"/>
      <c r="CW258" s="21"/>
      <c r="CX258" s="21"/>
      <c r="CY258" s="21"/>
      <c r="CZ258" s="21"/>
      <c r="DA258" s="21"/>
      <c r="DB258" s="21"/>
      <c r="DC258" s="21"/>
      <c r="DD258" s="21"/>
      <c r="DE258" s="21"/>
      <c r="DF258" s="21"/>
      <c r="DG258" s="21"/>
    </row>
    <row r="259" spans="1:111" s="14" customFormat="1" ht="31.5">
      <c r="A259" s="14">
        <f t="shared" si="3"/>
        <v>256</v>
      </c>
      <c r="B259" s="14" t="s">
        <v>7820</v>
      </c>
      <c r="C259" s="14" t="s">
        <v>4732</v>
      </c>
      <c r="D259" s="14" t="s">
        <v>1187</v>
      </c>
      <c r="E259" s="14" t="s">
        <v>8163</v>
      </c>
      <c r="F259" s="15">
        <v>750</v>
      </c>
      <c r="G259" s="15">
        <v>1368</v>
      </c>
      <c r="H259" s="14" t="s">
        <v>2161</v>
      </c>
      <c r="I259" s="15">
        <v>305000</v>
      </c>
      <c r="J259" s="14" t="s">
        <v>4642</v>
      </c>
      <c r="K259" s="36" t="s">
        <v>4810</v>
      </c>
      <c r="L259" s="14" t="s">
        <v>12534</v>
      </c>
      <c r="N259" s="69"/>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21"/>
      <c r="BA259" s="21"/>
      <c r="BB259" s="21"/>
      <c r="BC259" s="21"/>
      <c r="BD259" s="21"/>
      <c r="BE259" s="21"/>
      <c r="BF259" s="21"/>
      <c r="BG259" s="21"/>
      <c r="BH259" s="21"/>
      <c r="BI259" s="21"/>
      <c r="BJ259" s="21"/>
      <c r="BK259" s="21"/>
      <c r="BL259" s="21"/>
      <c r="BM259" s="21"/>
      <c r="BN259" s="21"/>
      <c r="BO259" s="21"/>
      <c r="BP259" s="21"/>
      <c r="BQ259" s="21"/>
      <c r="BR259" s="21"/>
      <c r="BS259" s="21"/>
      <c r="BT259" s="21"/>
      <c r="BU259" s="21"/>
      <c r="BV259" s="21"/>
      <c r="BW259" s="21"/>
      <c r="BX259" s="21"/>
      <c r="BY259" s="21"/>
      <c r="BZ259" s="21"/>
      <c r="CA259" s="21"/>
      <c r="CB259" s="21"/>
      <c r="CC259" s="21"/>
      <c r="CD259" s="21"/>
      <c r="CE259" s="21"/>
      <c r="CF259" s="21"/>
      <c r="CG259" s="21"/>
      <c r="CH259" s="21"/>
      <c r="CI259" s="21"/>
      <c r="CJ259" s="21"/>
      <c r="CK259" s="21"/>
      <c r="CL259" s="21"/>
      <c r="CM259" s="21"/>
      <c r="CN259" s="21"/>
      <c r="CO259" s="21"/>
      <c r="CP259" s="21"/>
      <c r="CQ259" s="21"/>
      <c r="CR259" s="21"/>
      <c r="CS259" s="21"/>
      <c r="CT259" s="21"/>
      <c r="CU259" s="21"/>
      <c r="CV259" s="21"/>
      <c r="CW259" s="21"/>
      <c r="CX259" s="21"/>
      <c r="CY259" s="21"/>
      <c r="CZ259" s="21"/>
      <c r="DA259" s="21"/>
      <c r="DB259" s="21"/>
      <c r="DC259" s="21"/>
      <c r="DD259" s="21"/>
      <c r="DE259" s="21"/>
      <c r="DF259" s="21"/>
      <c r="DG259" s="21"/>
    </row>
    <row r="260" spans="1:111" s="14" customFormat="1" ht="47.25">
      <c r="A260" s="14">
        <f t="shared" si="3"/>
        <v>257</v>
      </c>
      <c r="B260" s="14" t="s">
        <v>4733</v>
      </c>
      <c r="C260" s="14" t="s">
        <v>4734</v>
      </c>
      <c r="D260" s="14" t="s">
        <v>1162</v>
      </c>
      <c r="F260" s="15">
        <v>1800</v>
      </c>
      <c r="G260" s="15">
        <v>392</v>
      </c>
      <c r="H260" s="14" t="s">
        <v>2161</v>
      </c>
      <c r="I260" s="15">
        <v>0</v>
      </c>
      <c r="J260" s="14" t="s">
        <v>1193</v>
      </c>
      <c r="K260" s="36" t="s">
        <v>4810</v>
      </c>
      <c r="L260" s="14" t="s">
        <v>11729</v>
      </c>
      <c r="N260" s="69"/>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21"/>
      <c r="BA260" s="21"/>
      <c r="BB260" s="21"/>
      <c r="BC260" s="21"/>
      <c r="BD260" s="21"/>
      <c r="BE260" s="21"/>
      <c r="BF260" s="21"/>
      <c r="BG260" s="21"/>
      <c r="BH260" s="21"/>
      <c r="BI260" s="21"/>
      <c r="BJ260" s="21"/>
      <c r="BK260" s="21"/>
      <c r="BL260" s="21"/>
      <c r="BM260" s="21"/>
      <c r="BN260" s="21"/>
      <c r="BO260" s="21"/>
      <c r="BP260" s="21"/>
      <c r="BQ260" s="21"/>
      <c r="BR260" s="21"/>
      <c r="BS260" s="21"/>
      <c r="BT260" s="21"/>
      <c r="BU260" s="21"/>
      <c r="BV260" s="21"/>
      <c r="BW260" s="21"/>
      <c r="BX260" s="21"/>
      <c r="BY260" s="21"/>
      <c r="BZ260" s="21"/>
      <c r="CA260" s="21"/>
      <c r="CB260" s="21"/>
      <c r="CC260" s="21"/>
      <c r="CD260" s="21"/>
      <c r="CE260" s="21"/>
      <c r="CF260" s="21"/>
      <c r="CG260" s="21"/>
      <c r="CH260" s="21"/>
      <c r="CI260" s="21"/>
      <c r="CJ260" s="21"/>
      <c r="CK260" s="21"/>
      <c r="CL260" s="21"/>
      <c r="CM260" s="21"/>
      <c r="CN260" s="21"/>
      <c r="CO260" s="21"/>
      <c r="CP260" s="21"/>
      <c r="CQ260" s="21"/>
      <c r="CR260" s="21"/>
      <c r="CS260" s="21"/>
      <c r="CT260" s="21"/>
      <c r="CU260" s="21"/>
      <c r="CV260" s="21"/>
      <c r="CW260" s="21"/>
      <c r="CX260" s="21"/>
      <c r="CY260" s="21"/>
      <c r="CZ260" s="21"/>
      <c r="DA260" s="21"/>
      <c r="DB260" s="21"/>
      <c r="DC260" s="21"/>
      <c r="DD260" s="21"/>
      <c r="DE260" s="21"/>
      <c r="DF260" s="21"/>
      <c r="DG260" s="21"/>
    </row>
    <row r="261" spans="1:111" s="14" customFormat="1" ht="63">
      <c r="A261" s="14">
        <f t="shared" ref="A261:A324" si="4">A260+1</f>
        <v>258</v>
      </c>
      <c r="B261" s="14" t="s">
        <v>4735</v>
      </c>
      <c r="C261" s="14" t="s">
        <v>5847</v>
      </c>
      <c r="D261" s="14" t="s">
        <v>1162</v>
      </c>
      <c r="F261" s="15">
        <v>1500</v>
      </c>
      <c r="G261" s="15">
        <v>820</v>
      </c>
      <c r="H261" s="14" t="s">
        <v>2161</v>
      </c>
      <c r="I261" s="15">
        <v>0</v>
      </c>
      <c r="J261" s="14" t="s">
        <v>1193</v>
      </c>
      <c r="K261" s="36" t="s">
        <v>4810</v>
      </c>
      <c r="L261" s="14" t="s">
        <v>11729</v>
      </c>
      <c r="N261" s="69"/>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21"/>
      <c r="BA261" s="21"/>
      <c r="BB261" s="21"/>
      <c r="BC261" s="21"/>
      <c r="BD261" s="21"/>
      <c r="BE261" s="21"/>
      <c r="BF261" s="21"/>
      <c r="BG261" s="21"/>
      <c r="BH261" s="21"/>
      <c r="BI261" s="21"/>
      <c r="BJ261" s="21"/>
      <c r="BK261" s="21"/>
      <c r="BL261" s="21"/>
      <c r="BM261" s="21"/>
      <c r="BN261" s="21"/>
      <c r="BO261" s="21"/>
      <c r="BP261" s="21"/>
      <c r="BQ261" s="21"/>
      <c r="BR261" s="21"/>
      <c r="BS261" s="21"/>
      <c r="BT261" s="21"/>
      <c r="BU261" s="21"/>
      <c r="BV261" s="21"/>
      <c r="BW261" s="21"/>
      <c r="BX261" s="21"/>
      <c r="BY261" s="21"/>
      <c r="BZ261" s="21"/>
      <c r="CA261" s="21"/>
      <c r="CB261" s="21"/>
      <c r="CC261" s="21"/>
      <c r="CD261" s="21"/>
      <c r="CE261" s="21"/>
      <c r="CF261" s="21"/>
      <c r="CG261" s="21"/>
      <c r="CH261" s="21"/>
      <c r="CI261" s="21"/>
      <c r="CJ261" s="21"/>
      <c r="CK261" s="21"/>
      <c r="CL261" s="21"/>
      <c r="CM261" s="21"/>
      <c r="CN261" s="21"/>
      <c r="CO261" s="21"/>
      <c r="CP261" s="21"/>
      <c r="CQ261" s="21"/>
      <c r="CR261" s="21"/>
      <c r="CS261" s="21"/>
      <c r="CT261" s="21"/>
      <c r="CU261" s="21"/>
      <c r="CV261" s="21"/>
      <c r="CW261" s="21"/>
      <c r="CX261" s="21"/>
      <c r="CY261" s="21"/>
      <c r="CZ261" s="21"/>
      <c r="DA261" s="21"/>
      <c r="DB261" s="21"/>
      <c r="DC261" s="21"/>
      <c r="DD261" s="21"/>
      <c r="DE261" s="21"/>
      <c r="DF261" s="21"/>
      <c r="DG261" s="21"/>
    </row>
    <row r="262" spans="1:111" s="14" customFormat="1" ht="31.5">
      <c r="A262" s="14">
        <f t="shared" si="4"/>
        <v>259</v>
      </c>
      <c r="B262" s="14" t="s">
        <v>5848</v>
      </c>
      <c r="C262" s="14" t="s">
        <v>5849</v>
      </c>
      <c r="D262" s="14" t="s">
        <v>1162</v>
      </c>
      <c r="E262" s="14" t="s">
        <v>8163</v>
      </c>
      <c r="F262" s="15">
        <v>2021</v>
      </c>
      <c r="G262" s="15">
        <v>992</v>
      </c>
      <c r="H262" s="14" t="s">
        <v>2161</v>
      </c>
      <c r="I262" s="15">
        <v>0</v>
      </c>
      <c r="J262" s="14" t="s">
        <v>1193</v>
      </c>
      <c r="K262" s="36" t="s">
        <v>4810</v>
      </c>
      <c r="L262" s="14" t="s">
        <v>4308</v>
      </c>
      <c r="N262" s="69"/>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21"/>
      <c r="BA262" s="21"/>
      <c r="BB262" s="21"/>
      <c r="BC262" s="21"/>
      <c r="BD262" s="21"/>
      <c r="BE262" s="21"/>
      <c r="BF262" s="21"/>
      <c r="BG262" s="21"/>
      <c r="BH262" s="21"/>
      <c r="BI262" s="21"/>
      <c r="BJ262" s="21"/>
      <c r="BK262" s="21"/>
      <c r="BL262" s="21"/>
      <c r="BM262" s="21"/>
      <c r="BN262" s="21"/>
      <c r="BO262" s="21"/>
      <c r="BP262" s="21"/>
      <c r="BQ262" s="21"/>
      <c r="BR262" s="21"/>
      <c r="BS262" s="21"/>
      <c r="BT262" s="21"/>
      <c r="BU262" s="21"/>
      <c r="BV262" s="21"/>
      <c r="BW262" s="21"/>
      <c r="BX262" s="21"/>
      <c r="BY262" s="21"/>
      <c r="BZ262" s="21"/>
      <c r="CA262" s="21"/>
      <c r="CB262" s="21"/>
      <c r="CC262" s="21"/>
      <c r="CD262" s="21"/>
      <c r="CE262" s="21"/>
      <c r="CF262" s="21"/>
      <c r="CG262" s="21"/>
      <c r="CH262" s="21"/>
      <c r="CI262" s="21"/>
      <c r="CJ262" s="21"/>
      <c r="CK262" s="21"/>
      <c r="CL262" s="21"/>
      <c r="CM262" s="21"/>
      <c r="CN262" s="21"/>
      <c r="CO262" s="21"/>
      <c r="CP262" s="21"/>
      <c r="CQ262" s="21"/>
      <c r="CR262" s="21"/>
      <c r="CS262" s="21"/>
      <c r="CT262" s="21"/>
      <c r="CU262" s="21"/>
      <c r="CV262" s="21"/>
      <c r="CW262" s="21"/>
      <c r="CX262" s="21"/>
      <c r="CY262" s="21"/>
      <c r="CZ262" s="21"/>
      <c r="DA262" s="21"/>
      <c r="DB262" s="21"/>
      <c r="DC262" s="21"/>
      <c r="DD262" s="21"/>
      <c r="DE262" s="21"/>
      <c r="DF262" s="21"/>
      <c r="DG262" s="21"/>
    </row>
    <row r="263" spans="1:111" s="14" customFormat="1">
      <c r="A263" s="14">
        <f t="shared" si="4"/>
        <v>260</v>
      </c>
      <c r="B263" s="14" t="s">
        <v>6799</v>
      </c>
      <c r="C263" s="14" t="s">
        <v>2744</v>
      </c>
      <c r="D263" s="14" t="s">
        <v>1187</v>
      </c>
      <c r="E263" s="14" t="s">
        <v>8163</v>
      </c>
      <c r="F263" s="15">
        <v>625</v>
      </c>
      <c r="G263" s="15">
        <v>44</v>
      </c>
      <c r="H263" s="14" t="s">
        <v>8076</v>
      </c>
      <c r="I263" s="15">
        <v>10000</v>
      </c>
      <c r="J263" s="14" t="s">
        <v>4935</v>
      </c>
      <c r="K263" s="36" t="s">
        <v>4810</v>
      </c>
      <c r="L263" s="14" t="s">
        <v>3038</v>
      </c>
      <c r="N263" s="69"/>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21"/>
      <c r="BA263" s="21"/>
      <c r="BB263" s="21"/>
      <c r="BC263" s="21"/>
      <c r="BD263" s="21"/>
      <c r="BE263" s="21"/>
      <c r="BF263" s="21"/>
      <c r="BG263" s="21"/>
      <c r="BH263" s="21"/>
      <c r="BI263" s="21"/>
      <c r="BJ263" s="21"/>
      <c r="BK263" s="21"/>
      <c r="BL263" s="21"/>
      <c r="BM263" s="21"/>
      <c r="BN263" s="21"/>
      <c r="BO263" s="21"/>
      <c r="BP263" s="21"/>
      <c r="BQ263" s="21"/>
      <c r="BR263" s="21"/>
      <c r="BS263" s="21"/>
      <c r="BT263" s="21"/>
      <c r="BU263" s="21"/>
      <c r="BV263" s="21"/>
      <c r="BW263" s="21"/>
      <c r="BX263" s="21"/>
      <c r="BY263" s="21"/>
      <c r="BZ263" s="21"/>
      <c r="CA263" s="21"/>
      <c r="CB263" s="21"/>
      <c r="CC263" s="21"/>
      <c r="CD263" s="21"/>
      <c r="CE263" s="21"/>
      <c r="CF263" s="21"/>
      <c r="CG263" s="21"/>
      <c r="CH263" s="21"/>
      <c r="CI263" s="21"/>
      <c r="CJ263" s="21"/>
      <c r="CK263" s="21"/>
      <c r="CL263" s="21"/>
      <c r="CM263" s="21"/>
      <c r="CN263" s="21"/>
      <c r="CO263" s="21"/>
      <c r="CP263" s="21"/>
      <c r="CQ263" s="21"/>
      <c r="CR263" s="21"/>
      <c r="CS263" s="21"/>
      <c r="CT263" s="21"/>
      <c r="CU263" s="21"/>
      <c r="CV263" s="21"/>
      <c r="CW263" s="21"/>
      <c r="CX263" s="21"/>
      <c r="CY263" s="21"/>
      <c r="CZ263" s="21"/>
      <c r="DA263" s="21"/>
      <c r="DB263" s="21"/>
      <c r="DC263" s="21"/>
      <c r="DD263" s="21"/>
      <c r="DE263" s="21"/>
      <c r="DF263" s="21"/>
      <c r="DG263" s="21"/>
    </row>
    <row r="264" spans="1:111" s="14" customFormat="1">
      <c r="A264" s="14">
        <f t="shared" si="4"/>
        <v>261</v>
      </c>
      <c r="B264" s="14" t="s">
        <v>4211</v>
      </c>
      <c r="C264" s="14" t="s">
        <v>2744</v>
      </c>
      <c r="D264" s="14" t="s">
        <v>1187</v>
      </c>
      <c r="F264" s="15">
        <v>3000</v>
      </c>
      <c r="G264" s="15">
        <v>52</v>
      </c>
      <c r="H264" s="14" t="s">
        <v>8076</v>
      </c>
      <c r="I264" s="15">
        <v>10000</v>
      </c>
      <c r="J264" s="14" t="s">
        <v>4935</v>
      </c>
      <c r="K264" s="36" t="s">
        <v>4810</v>
      </c>
      <c r="L264" s="14" t="s">
        <v>5629</v>
      </c>
      <c r="N264" s="69"/>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c r="AZ264" s="21"/>
      <c r="BA264" s="21"/>
      <c r="BB264" s="21"/>
      <c r="BC264" s="21"/>
      <c r="BD264" s="21"/>
      <c r="BE264" s="21"/>
      <c r="BF264" s="21"/>
      <c r="BG264" s="21"/>
      <c r="BH264" s="21"/>
      <c r="BI264" s="21"/>
      <c r="BJ264" s="21"/>
      <c r="BK264" s="21"/>
      <c r="BL264" s="21"/>
      <c r="BM264" s="21"/>
      <c r="BN264" s="21"/>
      <c r="BO264" s="21"/>
      <c r="BP264" s="21"/>
      <c r="BQ264" s="21"/>
      <c r="BR264" s="21"/>
      <c r="BS264" s="21"/>
      <c r="BT264" s="21"/>
      <c r="BU264" s="21"/>
      <c r="BV264" s="21"/>
      <c r="BW264" s="21"/>
      <c r="BX264" s="21"/>
      <c r="BY264" s="21"/>
      <c r="BZ264" s="21"/>
      <c r="CA264" s="21"/>
      <c r="CB264" s="21"/>
      <c r="CC264" s="21"/>
      <c r="CD264" s="21"/>
      <c r="CE264" s="21"/>
      <c r="CF264" s="21"/>
      <c r="CG264" s="21"/>
      <c r="CH264" s="21"/>
      <c r="CI264" s="21"/>
      <c r="CJ264" s="21"/>
      <c r="CK264" s="21"/>
      <c r="CL264" s="21"/>
      <c r="CM264" s="21"/>
      <c r="CN264" s="21"/>
      <c r="CO264" s="21"/>
      <c r="CP264" s="21"/>
      <c r="CQ264" s="21"/>
      <c r="CR264" s="21"/>
      <c r="CS264" s="21"/>
      <c r="CT264" s="21"/>
      <c r="CU264" s="21"/>
      <c r="CV264" s="21"/>
      <c r="CW264" s="21"/>
      <c r="CX264" s="21"/>
      <c r="CY264" s="21"/>
      <c r="CZ264" s="21"/>
      <c r="DA264" s="21"/>
      <c r="DB264" s="21"/>
      <c r="DC264" s="21"/>
      <c r="DD264" s="21"/>
      <c r="DE264" s="21"/>
      <c r="DF264" s="21"/>
      <c r="DG264" s="21"/>
    </row>
    <row r="265" spans="1:111" s="14" customFormat="1" ht="47.25">
      <c r="A265" s="14">
        <f t="shared" si="4"/>
        <v>262</v>
      </c>
      <c r="B265" s="14" t="s">
        <v>5856</v>
      </c>
      <c r="C265" s="14" t="s">
        <v>5874</v>
      </c>
      <c r="D265" s="14" t="s">
        <v>1162</v>
      </c>
      <c r="E265" s="14" t="s">
        <v>8163</v>
      </c>
      <c r="F265" s="15">
        <v>1000</v>
      </c>
      <c r="G265" s="15">
        <v>168</v>
      </c>
      <c r="H265" s="14" t="s">
        <v>8076</v>
      </c>
      <c r="I265" s="15">
        <v>0</v>
      </c>
      <c r="J265" s="14" t="s">
        <v>1188</v>
      </c>
      <c r="K265" s="36" t="s">
        <v>4810</v>
      </c>
      <c r="L265" s="14" t="s">
        <v>4155</v>
      </c>
      <c r="N265" s="69"/>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21"/>
      <c r="BA265" s="21"/>
      <c r="BB265" s="21"/>
      <c r="BC265" s="21"/>
      <c r="BD265" s="21"/>
      <c r="BE265" s="21"/>
      <c r="BF265" s="21"/>
      <c r="BG265" s="21"/>
      <c r="BH265" s="21"/>
      <c r="BI265" s="21"/>
      <c r="BJ265" s="21"/>
      <c r="BK265" s="21"/>
      <c r="BL265" s="21"/>
      <c r="BM265" s="21"/>
      <c r="BN265" s="21"/>
      <c r="BO265" s="21"/>
      <c r="BP265" s="21"/>
      <c r="BQ265" s="21"/>
      <c r="BR265" s="21"/>
      <c r="BS265" s="21"/>
      <c r="BT265" s="21"/>
      <c r="BU265" s="21"/>
      <c r="BV265" s="21"/>
      <c r="BW265" s="21"/>
      <c r="BX265" s="21"/>
      <c r="BY265" s="21"/>
      <c r="BZ265" s="21"/>
      <c r="CA265" s="21"/>
      <c r="CB265" s="21"/>
      <c r="CC265" s="21"/>
      <c r="CD265" s="21"/>
      <c r="CE265" s="21"/>
      <c r="CF265" s="21"/>
      <c r="CG265" s="21"/>
      <c r="CH265" s="21"/>
      <c r="CI265" s="21"/>
      <c r="CJ265" s="21"/>
      <c r="CK265" s="21"/>
      <c r="CL265" s="21"/>
      <c r="CM265" s="21"/>
      <c r="CN265" s="21"/>
      <c r="CO265" s="21"/>
      <c r="CP265" s="21"/>
      <c r="CQ265" s="21"/>
      <c r="CR265" s="21"/>
      <c r="CS265" s="21"/>
      <c r="CT265" s="21"/>
      <c r="CU265" s="21"/>
      <c r="CV265" s="21"/>
      <c r="CW265" s="21"/>
      <c r="CX265" s="21"/>
      <c r="CY265" s="21"/>
      <c r="CZ265" s="21"/>
      <c r="DA265" s="21"/>
      <c r="DB265" s="21"/>
      <c r="DC265" s="21"/>
      <c r="DD265" s="21"/>
      <c r="DE265" s="21"/>
      <c r="DF265" s="21"/>
      <c r="DG265" s="21"/>
    </row>
    <row r="266" spans="1:111" s="14" customFormat="1" ht="31.5">
      <c r="A266" s="14">
        <f t="shared" si="4"/>
        <v>263</v>
      </c>
      <c r="B266" s="14" t="s">
        <v>6957</v>
      </c>
      <c r="C266" s="41" t="s">
        <v>6958</v>
      </c>
      <c r="D266" s="14" t="s">
        <v>1187</v>
      </c>
      <c r="F266" s="15">
        <v>500</v>
      </c>
      <c r="G266" s="15">
        <v>136</v>
      </c>
      <c r="H266" s="14" t="s">
        <v>8087</v>
      </c>
      <c r="I266" s="15">
        <v>48000</v>
      </c>
      <c r="J266" s="14" t="s">
        <v>70</v>
      </c>
      <c r="K266" s="36" t="s">
        <v>4810</v>
      </c>
      <c r="L266" s="14" t="s">
        <v>5629</v>
      </c>
      <c r="N266" s="69"/>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c r="AZ266" s="21"/>
      <c r="BA266" s="21"/>
      <c r="BB266" s="21"/>
      <c r="BC266" s="21"/>
      <c r="BD266" s="21"/>
      <c r="BE266" s="21"/>
      <c r="BF266" s="21"/>
      <c r="BG266" s="21"/>
      <c r="BH266" s="21"/>
      <c r="BI266" s="21"/>
      <c r="BJ266" s="21"/>
      <c r="BK266" s="21"/>
      <c r="BL266" s="21"/>
      <c r="BM266" s="21"/>
      <c r="BN266" s="21"/>
      <c r="BO266" s="21"/>
      <c r="BP266" s="21"/>
      <c r="BQ266" s="21"/>
      <c r="BR266" s="21"/>
      <c r="BS266" s="21"/>
      <c r="BT266" s="21"/>
      <c r="BU266" s="21"/>
      <c r="BV266" s="21"/>
      <c r="BW266" s="21"/>
      <c r="BX266" s="21"/>
      <c r="BY266" s="21"/>
      <c r="BZ266" s="21"/>
      <c r="CA266" s="21"/>
      <c r="CB266" s="21"/>
      <c r="CC266" s="21"/>
      <c r="CD266" s="21"/>
      <c r="CE266" s="21"/>
      <c r="CF266" s="21"/>
      <c r="CG266" s="21"/>
      <c r="CH266" s="21"/>
      <c r="CI266" s="21"/>
      <c r="CJ266" s="21"/>
      <c r="CK266" s="21"/>
      <c r="CL266" s="21"/>
      <c r="CM266" s="21"/>
      <c r="CN266" s="21"/>
      <c r="CO266" s="21"/>
      <c r="CP266" s="21"/>
      <c r="CQ266" s="21"/>
      <c r="CR266" s="21"/>
      <c r="CS266" s="21"/>
      <c r="CT266" s="21"/>
      <c r="CU266" s="21"/>
      <c r="CV266" s="21"/>
      <c r="CW266" s="21"/>
      <c r="CX266" s="21"/>
      <c r="CY266" s="21"/>
      <c r="CZ266" s="21"/>
      <c r="DA266" s="21"/>
      <c r="DB266" s="21"/>
      <c r="DC266" s="21"/>
      <c r="DD266" s="21"/>
      <c r="DE266" s="21"/>
      <c r="DF266" s="21"/>
      <c r="DG266" s="21"/>
    </row>
    <row r="267" spans="1:111" s="14" customFormat="1" ht="31.5">
      <c r="A267" s="14">
        <f t="shared" si="4"/>
        <v>264</v>
      </c>
      <c r="B267" s="14" t="s">
        <v>6960</v>
      </c>
      <c r="C267" s="14" t="s">
        <v>6961</v>
      </c>
      <c r="D267" s="14" t="s">
        <v>1187</v>
      </c>
      <c r="F267" s="15">
        <v>1100</v>
      </c>
      <c r="G267" s="15">
        <v>280</v>
      </c>
      <c r="H267" s="14" t="s">
        <v>8087</v>
      </c>
      <c r="I267" s="15">
        <v>72000</v>
      </c>
      <c r="J267" s="14" t="s">
        <v>2724</v>
      </c>
      <c r="K267" s="36" t="s">
        <v>4810</v>
      </c>
      <c r="L267" s="14" t="s">
        <v>6094</v>
      </c>
      <c r="N267" s="69"/>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21"/>
      <c r="BA267" s="21"/>
      <c r="BB267" s="21"/>
      <c r="BC267" s="21"/>
      <c r="BD267" s="21"/>
      <c r="BE267" s="21"/>
      <c r="BF267" s="21"/>
      <c r="BG267" s="21"/>
      <c r="BH267" s="21"/>
      <c r="BI267" s="21"/>
      <c r="BJ267" s="21"/>
      <c r="BK267" s="21"/>
      <c r="BL267" s="21"/>
      <c r="BM267" s="21"/>
      <c r="BN267" s="21"/>
      <c r="BO267" s="21"/>
      <c r="BP267" s="21"/>
      <c r="BQ267" s="21"/>
      <c r="BR267" s="21"/>
      <c r="BS267" s="21"/>
      <c r="BT267" s="21"/>
      <c r="BU267" s="21"/>
      <c r="BV267" s="21"/>
      <c r="BW267" s="21"/>
      <c r="BX267" s="21"/>
      <c r="BY267" s="21"/>
      <c r="BZ267" s="21"/>
      <c r="CA267" s="21"/>
      <c r="CB267" s="21"/>
      <c r="CC267" s="21"/>
      <c r="CD267" s="21"/>
      <c r="CE267" s="21"/>
      <c r="CF267" s="21"/>
      <c r="CG267" s="21"/>
      <c r="CH267" s="21"/>
      <c r="CI267" s="21"/>
      <c r="CJ267" s="21"/>
      <c r="CK267" s="21"/>
      <c r="CL267" s="21"/>
      <c r="CM267" s="21"/>
      <c r="CN267" s="21"/>
      <c r="CO267" s="21"/>
      <c r="CP267" s="21"/>
      <c r="CQ267" s="21"/>
      <c r="CR267" s="21"/>
      <c r="CS267" s="21"/>
      <c r="CT267" s="21"/>
      <c r="CU267" s="21"/>
      <c r="CV267" s="21"/>
      <c r="CW267" s="21"/>
      <c r="CX267" s="21"/>
      <c r="CY267" s="21"/>
      <c r="CZ267" s="21"/>
      <c r="DA267" s="21"/>
      <c r="DB267" s="21"/>
      <c r="DC267" s="21"/>
      <c r="DD267" s="21"/>
      <c r="DE267" s="21"/>
      <c r="DF267" s="21"/>
      <c r="DG267" s="21"/>
    </row>
    <row r="268" spans="1:111" s="14" customFormat="1" ht="47.25">
      <c r="A268" s="14">
        <f t="shared" si="4"/>
        <v>265</v>
      </c>
      <c r="B268" s="14" t="s">
        <v>5375</v>
      </c>
      <c r="C268" s="14" t="s">
        <v>5376</v>
      </c>
      <c r="D268" s="14" t="s">
        <v>1421</v>
      </c>
      <c r="F268" s="15">
        <v>500</v>
      </c>
      <c r="G268" s="15">
        <v>352</v>
      </c>
      <c r="H268" s="14" t="s">
        <v>8087</v>
      </c>
      <c r="I268" s="15">
        <v>87000</v>
      </c>
      <c r="J268" s="14" t="s">
        <v>60</v>
      </c>
      <c r="K268" s="36" t="s">
        <v>4810</v>
      </c>
      <c r="L268" s="14" t="s">
        <v>6101</v>
      </c>
      <c r="N268" s="69"/>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21"/>
      <c r="BA268" s="21"/>
      <c r="BB268" s="21"/>
      <c r="BC268" s="21"/>
      <c r="BD268" s="21"/>
      <c r="BE268" s="21"/>
      <c r="BF268" s="21"/>
      <c r="BG268" s="21"/>
      <c r="BH268" s="21"/>
      <c r="BI268" s="21"/>
      <c r="BJ268" s="21"/>
      <c r="BK268" s="21"/>
      <c r="BL268" s="21"/>
      <c r="BM268" s="21"/>
      <c r="BN268" s="21"/>
      <c r="BO268" s="21"/>
      <c r="BP268" s="21"/>
      <c r="BQ268" s="21"/>
      <c r="BR268" s="21"/>
      <c r="BS268" s="21"/>
      <c r="BT268" s="21"/>
      <c r="BU268" s="21"/>
      <c r="BV268" s="21"/>
      <c r="BW268" s="21"/>
      <c r="BX268" s="21"/>
      <c r="BY268" s="21"/>
      <c r="BZ268" s="21"/>
      <c r="CA268" s="21"/>
      <c r="CB268" s="21"/>
      <c r="CC268" s="21"/>
      <c r="CD268" s="21"/>
      <c r="CE268" s="21"/>
      <c r="CF268" s="21"/>
      <c r="CG268" s="21"/>
      <c r="CH268" s="21"/>
      <c r="CI268" s="21"/>
      <c r="CJ268" s="21"/>
      <c r="CK268" s="21"/>
      <c r="CL268" s="21"/>
      <c r="CM268" s="21"/>
      <c r="CN268" s="21"/>
      <c r="CO268" s="21"/>
      <c r="CP268" s="21"/>
      <c r="CQ268" s="21"/>
      <c r="CR268" s="21"/>
      <c r="CS268" s="21"/>
      <c r="CT268" s="21"/>
      <c r="CU268" s="21"/>
      <c r="CV268" s="21"/>
      <c r="CW268" s="21"/>
      <c r="CX268" s="21"/>
      <c r="CY268" s="21"/>
      <c r="CZ268" s="21"/>
      <c r="DA268" s="21"/>
      <c r="DB268" s="21"/>
      <c r="DC268" s="21"/>
      <c r="DD268" s="21"/>
      <c r="DE268" s="21"/>
      <c r="DF268" s="21"/>
      <c r="DG268" s="21"/>
    </row>
    <row r="269" spans="1:111" s="14" customFormat="1" ht="34.5" customHeight="1">
      <c r="A269" s="14">
        <f t="shared" si="4"/>
        <v>266</v>
      </c>
      <c r="B269" s="14" t="s">
        <v>5407</v>
      </c>
      <c r="C269" s="14" t="s">
        <v>2744</v>
      </c>
      <c r="D269" s="14" t="s">
        <v>1187</v>
      </c>
      <c r="F269" s="15">
        <v>700</v>
      </c>
      <c r="G269" s="15">
        <v>40</v>
      </c>
      <c r="H269" s="14" t="s">
        <v>8076</v>
      </c>
      <c r="I269" s="15">
        <v>12000</v>
      </c>
      <c r="J269" s="14" t="s">
        <v>4935</v>
      </c>
      <c r="K269" s="36" t="s">
        <v>4810</v>
      </c>
      <c r="L269" s="14" t="s">
        <v>5408</v>
      </c>
      <c r="N269" s="69"/>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21"/>
      <c r="BA269" s="21"/>
      <c r="BB269" s="21"/>
      <c r="BC269" s="21"/>
      <c r="BD269" s="21"/>
      <c r="BE269" s="21"/>
      <c r="BF269" s="21"/>
      <c r="BG269" s="21"/>
      <c r="BH269" s="21"/>
      <c r="BI269" s="21"/>
      <c r="BJ269" s="21"/>
      <c r="BK269" s="21"/>
      <c r="BL269" s="21"/>
      <c r="BM269" s="21"/>
      <c r="BN269" s="21"/>
      <c r="BO269" s="21"/>
      <c r="BP269" s="21"/>
      <c r="BQ269" s="21"/>
      <c r="BR269" s="21"/>
      <c r="BS269" s="21"/>
      <c r="BT269" s="21"/>
      <c r="BU269" s="21"/>
      <c r="BV269" s="21"/>
      <c r="BW269" s="21"/>
      <c r="BX269" s="21"/>
      <c r="BY269" s="21"/>
      <c r="BZ269" s="21"/>
      <c r="CA269" s="21"/>
      <c r="CB269" s="21"/>
      <c r="CC269" s="21"/>
      <c r="CD269" s="21"/>
      <c r="CE269" s="21"/>
      <c r="CF269" s="21"/>
      <c r="CG269" s="21"/>
      <c r="CH269" s="21"/>
      <c r="CI269" s="21"/>
      <c r="CJ269" s="21"/>
      <c r="CK269" s="21"/>
      <c r="CL269" s="21"/>
      <c r="CM269" s="21"/>
      <c r="CN269" s="21"/>
      <c r="CO269" s="21"/>
      <c r="CP269" s="21"/>
      <c r="CQ269" s="21"/>
      <c r="CR269" s="21"/>
      <c r="CS269" s="21"/>
      <c r="CT269" s="21"/>
      <c r="CU269" s="21"/>
      <c r="CV269" s="21"/>
      <c r="CW269" s="21"/>
      <c r="CX269" s="21"/>
      <c r="CY269" s="21"/>
      <c r="CZ269" s="21"/>
      <c r="DA269" s="21"/>
      <c r="DB269" s="21"/>
      <c r="DC269" s="21"/>
      <c r="DD269" s="21"/>
      <c r="DE269" s="21"/>
      <c r="DF269" s="21"/>
      <c r="DG269" s="21"/>
    </row>
    <row r="270" spans="1:111" s="14" customFormat="1">
      <c r="A270" s="14">
        <f t="shared" si="4"/>
        <v>267</v>
      </c>
      <c r="B270" s="14" t="s">
        <v>5409</v>
      </c>
      <c r="C270" s="14" t="s">
        <v>5410</v>
      </c>
      <c r="D270" s="14" t="s">
        <v>1187</v>
      </c>
      <c r="F270" s="15">
        <v>1000</v>
      </c>
      <c r="G270" s="15">
        <v>160</v>
      </c>
      <c r="H270" s="14" t="s">
        <v>8076</v>
      </c>
      <c r="I270" s="15">
        <v>31000</v>
      </c>
      <c r="J270" s="14" t="s">
        <v>4935</v>
      </c>
      <c r="K270" s="36" t="s">
        <v>4810</v>
      </c>
      <c r="L270" s="14" t="s">
        <v>5408</v>
      </c>
      <c r="N270" s="69"/>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21"/>
      <c r="BA270" s="21"/>
      <c r="BB270" s="21"/>
      <c r="BC270" s="21"/>
      <c r="BD270" s="21"/>
      <c r="BE270" s="21"/>
      <c r="BF270" s="21"/>
      <c r="BG270" s="21"/>
      <c r="BH270" s="21"/>
      <c r="BI270" s="21"/>
      <c r="BJ270" s="21"/>
      <c r="BK270" s="21"/>
      <c r="BL270" s="21"/>
      <c r="BM270" s="21"/>
      <c r="BN270" s="21"/>
      <c r="BO270" s="21"/>
      <c r="BP270" s="21"/>
      <c r="BQ270" s="21"/>
      <c r="BR270" s="21"/>
      <c r="BS270" s="21"/>
      <c r="BT270" s="21"/>
      <c r="BU270" s="21"/>
      <c r="BV270" s="21"/>
      <c r="BW270" s="21"/>
      <c r="BX270" s="21"/>
      <c r="BY270" s="21"/>
      <c r="BZ270" s="21"/>
      <c r="CA270" s="21"/>
      <c r="CB270" s="21"/>
      <c r="CC270" s="21"/>
      <c r="CD270" s="21"/>
      <c r="CE270" s="21"/>
      <c r="CF270" s="21"/>
      <c r="CG270" s="21"/>
      <c r="CH270" s="21"/>
      <c r="CI270" s="21"/>
      <c r="CJ270" s="21"/>
      <c r="CK270" s="21"/>
      <c r="CL270" s="21"/>
      <c r="CM270" s="21"/>
      <c r="CN270" s="21"/>
      <c r="CO270" s="21"/>
      <c r="CP270" s="21"/>
      <c r="CQ270" s="21"/>
      <c r="CR270" s="21"/>
      <c r="CS270" s="21"/>
      <c r="CT270" s="21"/>
      <c r="CU270" s="21"/>
      <c r="CV270" s="21"/>
      <c r="CW270" s="21"/>
      <c r="CX270" s="21"/>
      <c r="CY270" s="21"/>
      <c r="CZ270" s="21"/>
      <c r="DA270" s="21"/>
      <c r="DB270" s="21"/>
      <c r="DC270" s="21"/>
      <c r="DD270" s="21"/>
      <c r="DE270" s="21"/>
      <c r="DF270" s="21"/>
      <c r="DG270" s="21"/>
    </row>
    <row r="271" spans="1:111" s="14" customFormat="1" ht="31.5">
      <c r="A271" s="14">
        <f t="shared" si="4"/>
        <v>268</v>
      </c>
      <c r="B271" s="14" t="s">
        <v>5411</v>
      </c>
      <c r="C271" s="14" t="s">
        <v>2744</v>
      </c>
      <c r="D271" s="14" t="s">
        <v>1187</v>
      </c>
      <c r="E271" s="14" t="s">
        <v>8163</v>
      </c>
      <c r="F271" s="15">
        <v>525</v>
      </c>
      <c r="G271" s="15">
        <v>248</v>
      </c>
      <c r="H271" s="14" t="s">
        <v>8076</v>
      </c>
      <c r="I271" s="15">
        <v>45000</v>
      </c>
      <c r="J271" s="14" t="s">
        <v>4935</v>
      </c>
      <c r="K271" s="36" t="s">
        <v>4810</v>
      </c>
      <c r="L271" s="14" t="s">
        <v>5408</v>
      </c>
      <c r="N271" s="69"/>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AV271" s="21"/>
      <c r="AW271" s="21"/>
      <c r="AX271" s="21"/>
      <c r="AY271" s="21"/>
      <c r="AZ271" s="21"/>
      <c r="BA271" s="21"/>
      <c r="BB271" s="21"/>
      <c r="BC271" s="21"/>
      <c r="BD271" s="21"/>
      <c r="BE271" s="21"/>
      <c r="BF271" s="21"/>
      <c r="BG271" s="21"/>
      <c r="BH271" s="21"/>
      <c r="BI271" s="21"/>
      <c r="BJ271" s="21"/>
      <c r="BK271" s="21"/>
      <c r="BL271" s="21"/>
      <c r="BM271" s="21"/>
      <c r="BN271" s="21"/>
      <c r="BO271" s="21"/>
      <c r="BP271" s="21"/>
      <c r="BQ271" s="21"/>
      <c r="BR271" s="21"/>
      <c r="BS271" s="21"/>
      <c r="BT271" s="21"/>
      <c r="BU271" s="21"/>
      <c r="BV271" s="21"/>
      <c r="BW271" s="21"/>
      <c r="BX271" s="21"/>
      <c r="BY271" s="21"/>
      <c r="BZ271" s="21"/>
      <c r="CA271" s="21"/>
      <c r="CB271" s="21"/>
      <c r="CC271" s="21"/>
      <c r="CD271" s="21"/>
      <c r="CE271" s="21"/>
      <c r="CF271" s="21"/>
      <c r="CG271" s="21"/>
      <c r="CH271" s="21"/>
      <c r="CI271" s="21"/>
      <c r="CJ271" s="21"/>
      <c r="CK271" s="21"/>
      <c r="CL271" s="21"/>
      <c r="CM271" s="21"/>
      <c r="CN271" s="21"/>
      <c r="CO271" s="21"/>
      <c r="CP271" s="21"/>
      <c r="CQ271" s="21"/>
      <c r="CR271" s="21"/>
      <c r="CS271" s="21"/>
      <c r="CT271" s="21"/>
      <c r="CU271" s="21"/>
      <c r="CV271" s="21"/>
      <c r="CW271" s="21"/>
      <c r="CX271" s="21"/>
      <c r="CY271" s="21"/>
      <c r="CZ271" s="21"/>
      <c r="DA271" s="21"/>
      <c r="DB271" s="21"/>
      <c r="DC271" s="21"/>
      <c r="DD271" s="21"/>
      <c r="DE271" s="21"/>
      <c r="DF271" s="21"/>
      <c r="DG271" s="21"/>
    </row>
    <row r="272" spans="1:111" s="14" customFormat="1" ht="47.25">
      <c r="A272" s="14">
        <f t="shared" si="4"/>
        <v>269</v>
      </c>
      <c r="B272" s="14" t="s">
        <v>4129</v>
      </c>
      <c r="C272" s="14" t="s">
        <v>4130</v>
      </c>
      <c r="D272" s="14" t="s">
        <v>1421</v>
      </c>
      <c r="F272" s="15">
        <v>400</v>
      </c>
      <c r="G272" s="15">
        <v>440</v>
      </c>
      <c r="H272" s="14" t="s">
        <v>8087</v>
      </c>
      <c r="I272" s="15">
        <v>0</v>
      </c>
      <c r="J272" s="14" t="s">
        <v>12324</v>
      </c>
      <c r="K272" s="36" t="s">
        <v>4810</v>
      </c>
      <c r="L272" s="14" t="s">
        <v>11688</v>
      </c>
      <c r="M272" s="14" t="s">
        <v>4131</v>
      </c>
      <c r="N272" s="69"/>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21"/>
      <c r="BA272" s="21"/>
      <c r="BB272" s="21"/>
      <c r="BC272" s="21"/>
      <c r="BD272" s="21"/>
      <c r="BE272" s="21"/>
      <c r="BF272" s="21"/>
      <c r="BG272" s="21"/>
      <c r="BH272" s="21"/>
      <c r="BI272" s="21"/>
      <c r="BJ272" s="21"/>
      <c r="BK272" s="21"/>
      <c r="BL272" s="21"/>
      <c r="BM272" s="21"/>
      <c r="BN272" s="21"/>
      <c r="BO272" s="21"/>
      <c r="BP272" s="21"/>
      <c r="BQ272" s="21"/>
      <c r="BR272" s="21"/>
      <c r="BS272" s="21"/>
      <c r="BT272" s="21"/>
      <c r="BU272" s="21"/>
      <c r="BV272" s="21"/>
      <c r="BW272" s="21"/>
      <c r="BX272" s="21"/>
      <c r="BY272" s="21"/>
      <c r="BZ272" s="21"/>
      <c r="CA272" s="21"/>
      <c r="CB272" s="21"/>
      <c r="CC272" s="21"/>
      <c r="CD272" s="21"/>
      <c r="CE272" s="21"/>
      <c r="CF272" s="21"/>
      <c r="CG272" s="21"/>
      <c r="CH272" s="21"/>
      <c r="CI272" s="21"/>
      <c r="CJ272" s="21"/>
      <c r="CK272" s="21"/>
      <c r="CL272" s="21"/>
      <c r="CM272" s="21"/>
      <c r="CN272" s="21"/>
      <c r="CO272" s="21"/>
      <c r="CP272" s="21"/>
      <c r="CQ272" s="21"/>
      <c r="CR272" s="21"/>
      <c r="CS272" s="21"/>
      <c r="CT272" s="21"/>
      <c r="CU272" s="21"/>
      <c r="CV272" s="21"/>
      <c r="CW272" s="21"/>
      <c r="CX272" s="21"/>
      <c r="CY272" s="21"/>
      <c r="CZ272" s="21"/>
      <c r="DA272" s="21"/>
      <c r="DB272" s="21"/>
      <c r="DC272" s="21"/>
      <c r="DD272" s="21"/>
      <c r="DE272" s="21"/>
      <c r="DF272" s="21"/>
      <c r="DG272" s="21"/>
    </row>
    <row r="273" spans="1:111" s="14" customFormat="1" ht="18.75" customHeight="1">
      <c r="A273" s="14">
        <f t="shared" si="4"/>
        <v>270</v>
      </c>
      <c r="B273" s="14" t="s">
        <v>5850</v>
      </c>
      <c r="C273" s="14" t="s">
        <v>2744</v>
      </c>
      <c r="D273" s="14" t="s">
        <v>1187</v>
      </c>
      <c r="E273" s="14" t="s">
        <v>8163</v>
      </c>
      <c r="F273" s="15">
        <v>1025</v>
      </c>
      <c r="G273" s="15">
        <v>84</v>
      </c>
      <c r="H273" s="14" t="s">
        <v>8076</v>
      </c>
      <c r="I273" s="15">
        <v>15000</v>
      </c>
      <c r="J273" s="14" t="s">
        <v>4935</v>
      </c>
      <c r="K273" s="36" t="s">
        <v>5851</v>
      </c>
      <c r="L273" s="14" t="s">
        <v>11729</v>
      </c>
      <c r="N273" s="69"/>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c r="AZ273" s="21"/>
      <c r="BA273" s="21"/>
      <c r="BB273" s="21"/>
      <c r="BC273" s="21"/>
      <c r="BD273" s="21"/>
      <c r="BE273" s="21"/>
      <c r="BF273" s="21"/>
      <c r="BG273" s="21"/>
      <c r="BH273" s="21"/>
      <c r="BI273" s="21"/>
      <c r="BJ273" s="21"/>
      <c r="BK273" s="21"/>
      <c r="BL273" s="21"/>
      <c r="BM273" s="21"/>
      <c r="BN273" s="21"/>
      <c r="BO273" s="21"/>
      <c r="BP273" s="21"/>
      <c r="BQ273" s="21"/>
      <c r="BR273" s="21"/>
      <c r="BS273" s="21"/>
      <c r="BT273" s="21"/>
      <c r="BU273" s="21"/>
      <c r="BV273" s="21"/>
      <c r="BW273" s="21"/>
      <c r="BX273" s="21"/>
      <c r="BY273" s="21"/>
      <c r="BZ273" s="21"/>
      <c r="CA273" s="21"/>
      <c r="CB273" s="21"/>
      <c r="CC273" s="21"/>
      <c r="CD273" s="21"/>
      <c r="CE273" s="21"/>
      <c r="CF273" s="21"/>
      <c r="CG273" s="21"/>
      <c r="CH273" s="21"/>
      <c r="CI273" s="21"/>
      <c r="CJ273" s="21"/>
      <c r="CK273" s="21"/>
      <c r="CL273" s="21"/>
      <c r="CM273" s="21"/>
      <c r="CN273" s="21"/>
      <c r="CO273" s="21"/>
      <c r="CP273" s="21"/>
      <c r="CQ273" s="21"/>
      <c r="CR273" s="21"/>
      <c r="CS273" s="21"/>
      <c r="CT273" s="21"/>
      <c r="CU273" s="21"/>
      <c r="CV273" s="21"/>
      <c r="CW273" s="21"/>
      <c r="CX273" s="21"/>
      <c r="CY273" s="21"/>
      <c r="CZ273" s="21"/>
      <c r="DA273" s="21"/>
      <c r="DB273" s="21"/>
      <c r="DC273" s="21"/>
      <c r="DD273" s="21"/>
      <c r="DE273" s="21"/>
      <c r="DF273" s="21"/>
      <c r="DG273" s="21"/>
    </row>
    <row r="274" spans="1:111" s="14" customFormat="1">
      <c r="A274" s="14">
        <f t="shared" si="4"/>
        <v>271</v>
      </c>
      <c r="B274" s="14" t="s">
        <v>5707</v>
      </c>
      <c r="C274" s="14" t="s">
        <v>2744</v>
      </c>
      <c r="D274" s="14" t="s">
        <v>1187</v>
      </c>
      <c r="E274" s="14" t="s">
        <v>8163</v>
      </c>
      <c r="F274" s="15">
        <v>1025</v>
      </c>
      <c r="G274" s="15">
        <v>72</v>
      </c>
      <c r="H274" s="14" t="s">
        <v>8076</v>
      </c>
      <c r="I274" s="15">
        <v>14000</v>
      </c>
      <c r="J274" s="14" t="s">
        <v>4935</v>
      </c>
      <c r="K274" s="36" t="s">
        <v>5851</v>
      </c>
      <c r="L274" s="14" t="s">
        <v>3038</v>
      </c>
      <c r="N274" s="69"/>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AV274" s="21"/>
      <c r="AW274" s="21"/>
      <c r="AX274" s="21"/>
      <c r="AY274" s="21"/>
      <c r="AZ274" s="21"/>
      <c r="BA274" s="21"/>
      <c r="BB274" s="21"/>
      <c r="BC274" s="21"/>
      <c r="BD274" s="21"/>
      <c r="BE274" s="21"/>
      <c r="BF274" s="21"/>
      <c r="BG274" s="21"/>
      <c r="BH274" s="21"/>
      <c r="BI274" s="21"/>
      <c r="BJ274" s="21"/>
      <c r="BK274" s="21"/>
      <c r="BL274" s="21"/>
      <c r="BM274" s="21"/>
      <c r="BN274" s="21"/>
      <c r="BO274" s="21"/>
      <c r="BP274" s="21"/>
      <c r="BQ274" s="21"/>
      <c r="BR274" s="21"/>
      <c r="BS274" s="21"/>
      <c r="BT274" s="21"/>
      <c r="BU274" s="21"/>
      <c r="BV274" s="21"/>
      <c r="BW274" s="21"/>
      <c r="BX274" s="21"/>
      <c r="BY274" s="21"/>
      <c r="BZ274" s="21"/>
      <c r="CA274" s="21"/>
      <c r="CB274" s="21"/>
      <c r="CC274" s="21"/>
      <c r="CD274" s="21"/>
      <c r="CE274" s="21"/>
      <c r="CF274" s="21"/>
      <c r="CG274" s="21"/>
      <c r="CH274" s="21"/>
      <c r="CI274" s="21"/>
      <c r="CJ274" s="21"/>
      <c r="CK274" s="21"/>
      <c r="CL274" s="21"/>
      <c r="CM274" s="21"/>
      <c r="CN274" s="21"/>
      <c r="CO274" s="21"/>
      <c r="CP274" s="21"/>
      <c r="CQ274" s="21"/>
      <c r="CR274" s="21"/>
      <c r="CS274" s="21"/>
      <c r="CT274" s="21"/>
      <c r="CU274" s="21"/>
      <c r="CV274" s="21"/>
      <c r="CW274" s="21"/>
      <c r="CX274" s="21"/>
      <c r="CY274" s="21"/>
      <c r="CZ274" s="21"/>
      <c r="DA274" s="21"/>
      <c r="DB274" s="21"/>
      <c r="DC274" s="21"/>
      <c r="DD274" s="21"/>
      <c r="DE274" s="21"/>
      <c r="DF274" s="21"/>
      <c r="DG274" s="21"/>
    </row>
    <row r="275" spans="1:111" s="14" customFormat="1">
      <c r="A275" s="14">
        <f t="shared" si="4"/>
        <v>272</v>
      </c>
      <c r="B275" s="14" t="s">
        <v>5852</v>
      </c>
      <c r="C275" s="14" t="s">
        <v>2744</v>
      </c>
      <c r="D275" s="14" t="s">
        <v>1187</v>
      </c>
      <c r="E275" s="14" t="s">
        <v>8163</v>
      </c>
      <c r="F275" s="15">
        <v>1025</v>
      </c>
      <c r="G275" s="15">
        <v>76</v>
      </c>
      <c r="H275" s="14" t="s">
        <v>8076</v>
      </c>
      <c r="I275" s="15">
        <v>14000</v>
      </c>
      <c r="J275" s="14" t="s">
        <v>4935</v>
      </c>
      <c r="K275" s="36" t="s">
        <v>5851</v>
      </c>
      <c r="L275" s="14" t="s">
        <v>2916</v>
      </c>
      <c r="N275" s="69"/>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AV275" s="21"/>
      <c r="AW275" s="21"/>
      <c r="AX275" s="21"/>
      <c r="AY275" s="21"/>
      <c r="AZ275" s="21"/>
      <c r="BA275" s="21"/>
      <c r="BB275" s="21"/>
      <c r="BC275" s="21"/>
      <c r="BD275" s="21"/>
      <c r="BE275" s="21"/>
      <c r="BF275" s="21"/>
      <c r="BG275" s="21"/>
      <c r="BH275" s="21"/>
      <c r="BI275" s="21"/>
      <c r="BJ275" s="21"/>
      <c r="BK275" s="21"/>
      <c r="BL275" s="21"/>
      <c r="BM275" s="21"/>
      <c r="BN275" s="21"/>
      <c r="BO275" s="21"/>
      <c r="BP275" s="21"/>
      <c r="BQ275" s="21"/>
      <c r="BR275" s="21"/>
      <c r="BS275" s="21"/>
      <c r="BT275" s="21"/>
      <c r="BU275" s="21"/>
      <c r="BV275" s="21"/>
      <c r="BW275" s="21"/>
      <c r="BX275" s="21"/>
      <c r="BY275" s="21"/>
      <c r="BZ275" s="21"/>
      <c r="CA275" s="21"/>
      <c r="CB275" s="21"/>
      <c r="CC275" s="21"/>
      <c r="CD275" s="21"/>
      <c r="CE275" s="21"/>
      <c r="CF275" s="21"/>
      <c r="CG275" s="21"/>
      <c r="CH275" s="21"/>
      <c r="CI275" s="21"/>
      <c r="CJ275" s="21"/>
      <c r="CK275" s="21"/>
      <c r="CL275" s="21"/>
      <c r="CM275" s="21"/>
      <c r="CN275" s="21"/>
      <c r="CO275" s="21"/>
      <c r="CP275" s="21"/>
      <c r="CQ275" s="21"/>
      <c r="CR275" s="21"/>
      <c r="CS275" s="21"/>
      <c r="CT275" s="21"/>
      <c r="CU275" s="21"/>
      <c r="CV275" s="21"/>
      <c r="CW275" s="21"/>
      <c r="CX275" s="21"/>
      <c r="CY275" s="21"/>
      <c r="CZ275" s="21"/>
      <c r="DA275" s="21"/>
      <c r="DB275" s="21"/>
      <c r="DC275" s="21"/>
      <c r="DD275" s="21"/>
      <c r="DE275" s="21"/>
      <c r="DF275" s="21"/>
      <c r="DG275" s="21"/>
    </row>
    <row r="276" spans="1:111" s="14" customFormat="1">
      <c r="A276" s="14">
        <f t="shared" si="4"/>
        <v>273</v>
      </c>
      <c r="B276" s="14" t="s">
        <v>5853</v>
      </c>
      <c r="C276" s="14" t="s">
        <v>5854</v>
      </c>
      <c r="D276" s="14" t="s">
        <v>1187</v>
      </c>
      <c r="F276" s="15">
        <v>550</v>
      </c>
      <c r="G276" s="15">
        <v>112</v>
      </c>
      <c r="H276" s="14" t="s">
        <v>8076</v>
      </c>
      <c r="I276" s="15">
        <v>27000</v>
      </c>
      <c r="J276" s="14" t="s">
        <v>4935</v>
      </c>
      <c r="K276" s="36" t="s">
        <v>5851</v>
      </c>
      <c r="L276" s="14" t="s">
        <v>1552</v>
      </c>
      <c r="N276" s="69"/>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c r="AZ276" s="21"/>
      <c r="BA276" s="21"/>
      <c r="BB276" s="21"/>
      <c r="BC276" s="21"/>
      <c r="BD276" s="21"/>
      <c r="BE276" s="21"/>
      <c r="BF276" s="21"/>
      <c r="BG276" s="21"/>
      <c r="BH276" s="21"/>
      <c r="BI276" s="21"/>
      <c r="BJ276" s="21"/>
      <c r="BK276" s="21"/>
      <c r="BL276" s="21"/>
      <c r="BM276" s="21"/>
      <c r="BN276" s="21"/>
      <c r="BO276" s="21"/>
      <c r="BP276" s="21"/>
      <c r="BQ276" s="21"/>
      <c r="BR276" s="21"/>
      <c r="BS276" s="21"/>
      <c r="BT276" s="21"/>
      <c r="BU276" s="21"/>
      <c r="BV276" s="21"/>
      <c r="BW276" s="21"/>
      <c r="BX276" s="21"/>
      <c r="BY276" s="21"/>
      <c r="BZ276" s="21"/>
      <c r="CA276" s="21"/>
      <c r="CB276" s="21"/>
      <c r="CC276" s="21"/>
      <c r="CD276" s="21"/>
      <c r="CE276" s="21"/>
      <c r="CF276" s="21"/>
      <c r="CG276" s="21"/>
      <c r="CH276" s="21"/>
      <c r="CI276" s="21"/>
      <c r="CJ276" s="21"/>
      <c r="CK276" s="21"/>
      <c r="CL276" s="21"/>
      <c r="CM276" s="21"/>
      <c r="CN276" s="21"/>
      <c r="CO276" s="21"/>
      <c r="CP276" s="21"/>
      <c r="CQ276" s="21"/>
      <c r="CR276" s="21"/>
      <c r="CS276" s="21"/>
      <c r="CT276" s="21"/>
      <c r="CU276" s="21"/>
      <c r="CV276" s="21"/>
      <c r="CW276" s="21"/>
      <c r="CX276" s="21"/>
      <c r="CY276" s="21"/>
      <c r="CZ276" s="21"/>
      <c r="DA276" s="21"/>
      <c r="DB276" s="21"/>
      <c r="DC276" s="21"/>
      <c r="DD276" s="21"/>
      <c r="DE276" s="21"/>
      <c r="DF276" s="21"/>
      <c r="DG276" s="21"/>
    </row>
    <row r="277" spans="1:111" s="14" customFormat="1" ht="31.5">
      <c r="A277" s="14">
        <f t="shared" si="4"/>
        <v>274</v>
      </c>
      <c r="B277" s="14" t="s">
        <v>5855</v>
      </c>
      <c r="C277" s="14" t="s">
        <v>1539</v>
      </c>
      <c r="D277" s="14" t="s">
        <v>1187</v>
      </c>
      <c r="F277" s="15">
        <v>880</v>
      </c>
      <c r="G277" s="15">
        <v>156</v>
      </c>
      <c r="H277" s="14" t="s">
        <v>8076</v>
      </c>
      <c r="I277" s="15">
        <v>36000</v>
      </c>
      <c r="J277" s="14" t="s">
        <v>1193</v>
      </c>
      <c r="K277" s="36" t="s">
        <v>5851</v>
      </c>
      <c r="L277" s="14" t="s">
        <v>11729</v>
      </c>
      <c r="N277" s="69"/>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21"/>
      <c r="BA277" s="21"/>
      <c r="BB277" s="21"/>
      <c r="BC277" s="21"/>
      <c r="BD277" s="21"/>
      <c r="BE277" s="21"/>
      <c r="BF277" s="21"/>
      <c r="BG277" s="21"/>
      <c r="BH277" s="21"/>
      <c r="BI277" s="21"/>
      <c r="BJ277" s="21"/>
      <c r="BK277" s="21"/>
      <c r="BL277" s="21"/>
      <c r="BM277" s="21"/>
      <c r="BN277" s="21"/>
      <c r="BO277" s="21"/>
      <c r="BP277" s="21"/>
      <c r="BQ277" s="21"/>
      <c r="BR277" s="21"/>
      <c r="BS277" s="21"/>
      <c r="BT277" s="21"/>
      <c r="BU277" s="21"/>
      <c r="BV277" s="21"/>
      <c r="BW277" s="21"/>
      <c r="BX277" s="21"/>
      <c r="BY277" s="21"/>
      <c r="BZ277" s="21"/>
      <c r="CA277" s="21"/>
      <c r="CB277" s="21"/>
      <c r="CC277" s="21"/>
      <c r="CD277" s="21"/>
      <c r="CE277" s="21"/>
      <c r="CF277" s="21"/>
      <c r="CG277" s="21"/>
      <c r="CH277" s="21"/>
      <c r="CI277" s="21"/>
      <c r="CJ277" s="21"/>
      <c r="CK277" s="21"/>
      <c r="CL277" s="21"/>
      <c r="CM277" s="21"/>
      <c r="CN277" s="21"/>
      <c r="CO277" s="21"/>
      <c r="CP277" s="21"/>
      <c r="CQ277" s="21"/>
      <c r="CR277" s="21"/>
      <c r="CS277" s="21"/>
      <c r="CT277" s="21"/>
      <c r="CU277" s="21"/>
      <c r="CV277" s="21"/>
      <c r="CW277" s="21"/>
      <c r="CX277" s="21"/>
      <c r="CY277" s="21"/>
      <c r="CZ277" s="21"/>
      <c r="DA277" s="21"/>
      <c r="DB277" s="21"/>
      <c r="DC277" s="21"/>
      <c r="DD277" s="21"/>
      <c r="DE277" s="21"/>
      <c r="DF277" s="21"/>
      <c r="DG277" s="21"/>
    </row>
    <row r="278" spans="1:111" s="14" customFormat="1">
      <c r="A278" s="14">
        <f t="shared" si="4"/>
        <v>275</v>
      </c>
      <c r="B278" s="14" t="s">
        <v>5875</v>
      </c>
      <c r="C278" s="14" t="s">
        <v>2744</v>
      </c>
      <c r="D278" s="14" t="s">
        <v>1187</v>
      </c>
      <c r="F278" s="15">
        <v>700</v>
      </c>
      <c r="G278" s="15">
        <v>92</v>
      </c>
      <c r="H278" s="14" t="s">
        <v>8076</v>
      </c>
      <c r="I278" s="15">
        <v>19000</v>
      </c>
      <c r="J278" s="14" t="s">
        <v>4935</v>
      </c>
      <c r="K278" s="36" t="s">
        <v>5851</v>
      </c>
      <c r="L278" s="14" t="s">
        <v>11729</v>
      </c>
      <c r="N278" s="69"/>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21"/>
      <c r="BA278" s="21"/>
      <c r="BB278" s="21"/>
      <c r="BC278" s="21"/>
      <c r="BD278" s="21"/>
      <c r="BE278" s="21"/>
      <c r="BF278" s="21"/>
      <c r="BG278" s="21"/>
      <c r="BH278" s="21"/>
      <c r="BI278" s="21"/>
      <c r="BJ278" s="21"/>
      <c r="BK278" s="21"/>
      <c r="BL278" s="21"/>
      <c r="BM278" s="21"/>
      <c r="BN278" s="21"/>
      <c r="BO278" s="21"/>
      <c r="BP278" s="21"/>
      <c r="BQ278" s="21"/>
      <c r="BR278" s="21"/>
      <c r="BS278" s="21"/>
      <c r="BT278" s="21"/>
      <c r="BU278" s="21"/>
      <c r="BV278" s="21"/>
      <c r="BW278" s="21"/>
      <c r="BX278" s="21"/>
      <c r="BY278" s="21"/>
      <c r="BZ278" s="21"/>
      <c r="CA278" s="21"/>
      <c r="CB278" s="21"/>
      <c r="CC278" s="21"/>
      <c r="CD278" s="21"/>
      <c r="CE278" s="21"/>
      <c r="CF278" s="21"/>
      <c r="CG278" s="21"/>
      <c r="CH278" s="21"/>
      <c r="CI278" s="21"/>
      <c r="CJ278" s="21"/>
      <c r="CK278" s="21"/>
      <c r="CL278" s="21"/>
      <c r="CM278" s="21"/>
      <c r="CN278" s="21"/>
      <c r="CO278" s="21"/>
      <c r="CP278" s="21"/>
      <c r="CQ278" s="21"/>
      <c r="CR278" s="21"/>
      <c r="CS278" s="21"/>
      <c r="CT278" s="21"/>
      <c r="CU278" s="21"/>
      <c r="CV278" s="21"/>
      <c r="CW278" s="21"/>
      <c r="CX278" s="21"/>
      <c r="CY278" s="21"/>
      <c r="CZ278" s="21"/>
      <c r="DA278" s="21"/>
      <c r="DB278" s="21"/>
      <c r="DC278" s="21"/>
      <c r="DD278" s="21"/>
      <c r="DE278" s="21"/>
      <c r="DF278" s="21"/>
      <c r="DG278" s="21"/>
    </row>
    <row r="279" spans="1:111" s="14" customFormat="1" ht="31.5">
      <c r="A279" s="14">
        <f t="shared" si="4"/>
        <v>276</v>
      </c>
      <c r="B279" s="14" t="s">
        <v>5876</v>
      </c>
      <c r="C279" s="14" t="s">
        <v>5877</v>
      </c>
      <c r="D279" s="14" t="s">
        <v>1187</v>
      </c>
      <c r="E279" s="14" t="s">
        <v>8163</v>
      </c>
      <c r="F279" s="15">
        <v>1000</v>
      </c>
      <c r="G279" s="15">
        <v>152</v>
      </c>
      <c r="H279" s="14" t="s">
        <v>8076</v>
      </c>
      <c r="I279" s="15">
        <v>35000</v>
      </c>
      <c r="J279" s="14" t="s">
        <v>7909</v>
      </c>
      <c r="K279" s="36" t="s">
        <v>5851</v>
      </c>
      <c r="L279" s="14" t="s">
        <v>1552</v>
      </c>
      <c r="N279" s="69"/>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AV279" s="21"/>
      <c r="AW279" s="21"/>
      <c r="AX279" s="21"/>
      <c r="AY279" s="21"/>
      <c r="AZ279" s="21"/>
      <c r="BA279" s="21"/>
      <c r="BB279" s="21"/>
      <c r="BC279" s="21"/>
      <c r="BD279" s="21"/>
      <c r="BE279" s="21"/>
      <c r="BF279" s="21"/>
      <c r="BG279" s="21"/>
      <c r="BH279" s="21"/>
      <c r="BI279" s="21"/>
      <c r="BJ279" s="21"/>
      <c r="BK279" s="21"/>
      <c r="BL279" s="21"/>
      <c r="BM279" s="21"/>
      <c r="BN279" s="21"/>
      <c r="BO279" s="21"/>
      <c r="BP279" s="21"/>
      <c r="BQ279" s="21"/>
      <c r="BR279" s="21"/>
      <c r="BS279" s="21"/>
      <c r="BT279" s="21"/>
      <c r="BU279" s="21"/>
      <c r="BV279" s="21"/>
      <c r="BW279" s="21"/>
      <c r="BX279" s="21"/>
      <c r="BY279" s="21"/>
      <c r="BZ279" s="21"/>
      <c r="CA279" s="21"/>
      <c r="CB279" s="21"/>
      <c r="CC279" s="21"/>
      <c r="CD279" s="21"/>
      <c r="CE279" s="21"/>
      <c r="CF279" s="21"/>
      <c r="CG279" s="21"/>
      <c r="CH279" s="21"/>
      <c r="CI279" s="21"/>
      <c r="CJ279" s="21"/>
      <c r="CK279" s="21"/>
      <c r="CL279" s="21"/>
      <c r="CM279" s="21"/>
      <c r="CN279" s="21"/>
      <c r="CO279" s="21"/>
      <c r="CP279" s="21"/>
      <c r="CQ279" s="21"/>
      <c r="CR279" s="21"/>
      <c r="CS279" s="21"/>
      <c r="CT279" s="21"/>
      <c r="CU279" s="21"/>
      <c r="CV279" s="21"/>
      <c r="CW279" s="21"/>
      <c r="CX279" s="21"/>
      <c r="CY279" s="21"/>
      <c r="CZ279" s="21"/>
      <c r="DA279" s="21"/>
      <c r="DB279" s="21"/>
      <c r="DC279" s="21"/>
      <c r="DD279" s="21"/>
      <c r="DE279" s="21"/>
      <c r="DF279" s="21"/>
      <c r="DG279" s="21"/>
    </row>
    <row r="280" spans="1:111" s="14" customFormat="1" ht="31.5">
      <c r="A280" s="14">
        <f t="shared" si="4"/>
        <v>277</v>
      </c>
      <c r="B280" s="14" t="s">
        <v>5878</v>
      </c>
      <c r="C280" s="14" t="s">
        <v>2744</v>
      </c>
      <c r="D280" s="14" t="s">
        <v>1187</v>
      </c>
      <c r="E280" s="14" t="s">
        <v>8163</v>
      </c>
      <c r="F280" s="15">
        <v>525</v>
      </c>
      <c r="G280" s="15">
        <v>92</v>
      </c>
      <c r="H280" s="14" t="s">
        <v>8076</v>
      </c>
      <c r="I280" s="15">
        <v>17000</v>
      </c>
      <c r="J280" s="14" t="s">
        <v>4935</v>
      </c>
      <c r="K280" s="36" t="s">
        <v>5851</v>
      </c>
      <c r="L280" s="14" t="s">
        <v>2916</v>
      </c>
      <c r="N280" s="69"/>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AV280" s="21"/>
      <c r="AW280" s="21"/>
      <c r="AX280" s="21"/>
      <c r="AY280" s="21"/>
      <c r="AZ280" s="21"/>
      <c r="BA280" s="21"/>
      <c r="BB280" s="21"/>
      <c r="BC280" s="21"/>
      <c r="BD280" s="21"/>
      <c r="BE280" s="21"/>
      <c r="BF280" s="21"/>
      <c r="BG280" s="21"/>
      <c r="BH280" s="21"/>
      <c r="BI280" s="21"/>
      <c r="BJ280" s="21"/>
      <c r="BK280" s="21"/>
      <c r="BL280" s="21"/>
      <c r="BM280" s="21"/>
      <c r="BN280" s="21"/>
      <c r="BO280" s="21"/>
      <c r="BP280" s="21"/>
      <c r="BQ280" s="21"/>
      <c r="BR280" s="21"/>
      <c r="BS280" s="21"/>
      <c r="BT280" s="21"/>
      <c r="BU280" s="21"/>
      <c r="BV280" s="21"/>
      <c r="BW280" s="21"/>
      <c r="BX280" s="21"/>
      <c r="BY280" s="21"/>
      <c r="BZ280" s="21"/>
      <c r="CA280" s="21"/>
      <c r="CB280" s="21"/>
      <c r="CC280" s="21"/>
      <c r="CD280" s="21"/>
      <c r="CE280" s="21"/>
      <c r="CF280" s="21"/>
      <c r="CG280" s="21"/>
      <c r="CH280" s="21"/>
      <c r="CI280" s="21"/>
      <c r="CJ280" s="21"/>
      <c r="CK280" s="21"/>
      <c r="CL280" s="21"/>
      <c r="CM280" s="21"/>
      <c r="CN280" s="21"/>
      <c r="CO280" s="21"/>
      <c r="CP280" s="21"/>
      <c r="CQ280" s="21"/>
      <c r="CR280" s="21"/>
      <c r="CS280" s="21"/>
      <c r="CT280" s="21"/>
      <c r="CU280" s="21"/>
      <c r="CV280" s="21"/>
      <c r="CW280" s="21"/>
      <c r="CX280" s="21"/>
      <c r="CY280" s="21"/>
      <c r="CZ280" s="21"/>
      <c r="DA280" s="21"/>
      <c r="DB280" s="21"/>
      <c r="DC280" s="21"/>
      <c r="DD280" s="21"/>
      <c r="DE280" s="21"/>
      <c r="DF280" s="21"/>
      <c r="DG280" s="21"/>
    </row>
    <row r="281" spans="1:111" s="14" customFormat="1" ht="31.5">
      <c r="A281" s="14">
        <f t="shared" si="4"/>
        <v>278</v>
      </c>
      <c r="B281" s="14" t="s">
        <v>5879</v>
      </c>
      <c r="C281" s="14" t="s">
        <v>11139</v>
      </c>
      <c r="D281" s="14" t="s">
        <v>1187</v>
      </c>
      <c r="E281" s="14" t="s">
        <v>8163</v>
      </c>
      <c r="F281" s="15">
        <v>525</v>
      </c>
      <c r="G281" s="15">
        <v>200</v>
      </c>
      <c r="H281" s="14" t="s">
        <v>8087</v>
      </c>
      <c r="I281" s="15">
        <v>36000</v>
      </c>
      <c r="J281" s="14" t="s">
        <v>4935</v>
      </c>
      <c r="K281" s="36" t="s">
        <v>5851</v>
      </c>
      <c r="L281" s="14" t="s">
        <v>2916</v>
      </c>
      <c r="N281" s="69"/>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c r="AZ281" s="21"/>
      <c r="BA281" s="21"/>
      <c r="BB281" s="21"/>
      <c r="BC281" s="21"/>
      <c r="BD281" s="21"/>
      <c r="BE281" s="21"/>
      <c r="BF281" s="21"/>
      <c r="BG281" s="21"/>
      <c r="BH281" s="21"/>
      <c r="BI281" s="21"/>
      <c r="BJ281" s="21"/>
      <c r="BK281" s="21"/>
      <c r="BL281" s="21"/>
      <c r="BM281" s="21"/>
      <c r="BN281" s="21"/>
      <c r="BO281" s="21"/>
      <c r="BP281" s="21"/>
      <c r="BQ281" s="21"/>
      <c r="BR281" s="21"/>
      <c r="BS281" s="21"/>
      <c r="BT281" s="21"/>
      <c r="BU281" s="21"/>
      <c r="BV281" s="21"/>
      <c r="BW281" s="21"/>
      <c r="BX281" s="21"/>
      <c r="BY281" s="21"/>
      <c r="BZ281" s="21"/>
      <c r="CA281" s="21"/>
      <c r="CB281" s="21"/>
      <c r="CC281" s="21"/>
      <c r="CD281" s="21"/>
      <c r="CE281" s="21"/>
      <c r="CF281" s="21"/>
      <c r="CG281" s="21"/>
      <c r="CH281" s="21"/>
      <c r="CI281" s="21"/>
      <c r="CJ281" s="21"/>
      <c r="CK281" s="21"/>
      <c r="CL281" s="21"/>
      <c r="CM281" s="21"/>
      <c r="CN281" s="21"/>
      <c r="CO281" s="21"/>
      <c r="CP281" s="21"/>
      <c r="CQ281" s="21"/>
      <c r="CR281" s="21"/>
      <c r="CS281" s="21"/>
      <c r="CT281" s="21"/>
      <c r="CU281" s="21"/>
      <c r="CV281" s="21"/>
      <c r="CW281" s="21"/>
      <c r="CX281" s="21"/>
      <c r="CY281" s="21"/>
      <c r="CZ281" s="21"/>
      <c r="DA281" s="21"/>
      <c r="DB281" s="21"/>
      <c r="DC281" s="21"/>
      <c r="DD281" s="21"/>
      <c r="DE281" s="21"/>
      <c r="DF281" s="21"/>
      <c r="DG281" s="21"/>
    </row>
    <row r="282" spans="1:111" s="14" customFormat="1" ht="31.5">
      <c r="A282" s="14">
        <f t="shared" si="4"/>
        <v>279</v>
      </c>
      <c r="B282" s="14" t="s">
        <v>5656</v>
      </c>
      <c r="C282" s="14" t="s">
        <v>2744</v>
      </c>
      <c r="D282" s="14" t="s">
        <v>1187</v>
      </c>
      <c r="E282" s="14" t="s">
        <v>8163</v>
      </c>
      <c r="F282" s="15">
        <v>525</v>
      </c>
      <c r="G282" s="15">
        <v>284</v>
      </c>
      <c r="H282" s="14" t="s">
        <v>8087</v>
      </c>
      <c r="I282" s="15">
        <v>45000</v>
      </c>
      <c r="J282" s="14" t="s">
        <v>4935</v>
      </c>
      <c r="K282" s="36" t="s">
        <v>5851</v>
      </c>
      <c r="L282" s="14" t="s">
        <v>2958</v>
      </c>
      <c r="N282" s="69"/>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c r="AZ282" s="21"/>
      <c r="BA282" s="21"/>
      <c r="BB282" s="21"/>
      <c r="BC282" s="21"/>
      <c r="BD282" s="21"/>
      <c r="BE282" s="21"/>
      <c r="BF282" s="21"/>
      <c r="BG282" s="21"/>
      <c r="BH282" s="21"/>
      <c r="BI282" s="21"/>
      <c r="BJ282" s="21"/>
      <c r="BK282" s="21"/>
      <c r="BL282" s="21"/>
      <c r="BM282" s="21"/>
      <c r="BN282" s="21"/>
      <c r="BO282" s="21"/>
      <c r="BP282" s="21"/>
      <c r="BQ282" s="21"/>
      <c r="BR282" s="21"/>
      <c r="BS282" s="21"/>
      <c r="BT282" s="21"/>
      <c r="BU282" s="21"/>
      <c r="BV282" s="21"/>
      <c r="BW282" s="21"/>
      <c r="BX282" s="21"/>
      <c r="BY282" s="21"/>
      <c r="BZ282" s="21"/>
      <c r="CA282" s="21"/>
      <c r="CB282" s="21"/>
      <c r="CC282" s="21"/>
      <c r="CD282" s="21"/>
      <c r="CE282" s="21"/>
      <c r="CF282" s="21"/>
      <c r="CG282" s="21"/>
      <c r="CH282" s="21"/>
      <c r="CI282" s="21"/>
      <c r="CJ282" s="21"/>
      <c r="CK282" s="21"/>
      <c r="CL282" s="21"/>
      <c r="CM282" s="21"/>
      <c r="CN282" s="21"/>
      <c r="CO282" s="21"/>
      <c r="CP282" s="21"/>
      <c r="CQ282" s="21"/>
      <c r="CR282" s="21"/>
      <c r="CS282" s="21"/>
      <c r="CT282" s="21"/>
      <c r="CU282" s="21"/>
      <c r="CV282" s="21"/>
      <c r="CW282" s="21"/>
      <c r="CX282" s="21"/>
      <c r="CY282" s="21"/>
      <c r="CZ282" s="21"/>
      <c r="DA282" s="21"/>
      <c r="DB282" s="21"/>
      <c r="DC282" s="21"/>
      <c r="DD282" s="21"/>
      <c r="DE282" s="21"/>
      <c r="DF282" s="21"/>
      <c r="DG282" s="21"/>
    </row>
    <row r="283" spans="1:111" s="14" customFormat="1" ht="31.5">
      <c r="A283" s="14">
        <f t="shared" si="4"/>
        <v>280</v>
      </c>
      <c r="B283" s="14" t="s">
        <v>6959</v>
      </c>
      <c r="C283" s="14" t="s">
        <v>10668</v>
      </c>
      <c r="D283" s="14" t="s">
        <v>1187</v>
      </c>
      <c r="E283" s="14" t="s">
        <v>8163</v>
      </c>
      <c r="F283" s="15">
        <v>500</v>
      </c>
      <c r="G283" s="15">
        <v>380</v>
      </c>
      <c r="H283" s="14" t="s">
        <v>8087</v>
      </c>
      <c r="I283" s="15">
        <v>100000</v>
      </c>
      <c r="J283" s="14" t="s">
        <v>60</v>
      </c>
      <c r="K283" s="36" t="s">
        <v>5851</v>
      </c>
      <c r="L283" s="14" t="s">
        <v>11729</v>
      </c>
      <c r="N283" s="69"/>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1"/>
      <c r="AZ283" s="21"/>
      <c r="BA283" s="21"/>
      <c r="BB283" s="21"/>
      <c r="BC283" s="21"/>
      <c r="BD283" s="21"/>
      <c r="BE283" s="21"/>
      <c r="BF283" s="21"/>
      <c r="BG283" s="21"/>
      <c r="BH283" s="21"/>
      <c r="BI283" s="21"/>
      <c r="BJ283" s="21"/>
      <c r="BK283" s="21"/>
      <c r="BL283" s="21"/>
      <c r="BM283" s="21"/>
      <c r="BN283" s="21"/>
      <c r="BO283" s="21"/>
      <c r="BP283" s="21"/>
      <c r="BQ283" s="21"/>
      <c r="BR283" s="21"/>
      <c r="BS283" s="21"/>
      <c r="BT283" s="21"/>
      <c r="BU283" s="21"/>
      <c r="BV283" s="21"/>
      <c r="BW283" s="21"/>
      <c r="BX283" s="21"/>
      <c r="BY283" s="21"/>
      <c r="BZ283" s="21"/>
      <c r="CA283" s="21"/>
      <c r="CB283" s="21"/>
      <c r="CC283" s="21"/>
      <c r="CD283" s="21"/>
      <c r="CE283" s="21"/>
      <c r="CF283" s="21"/>
      <c r="CG283" s="21"/>
      <c r="CH283" s="21"/>
      <c r="CI283" s="21"/>
      <c r="CJ283" s="21"/>
      <c r="CK283" s="21"/>
      <c r="CL283" s="21"/>
      <c r="CM283" s="21"/>
      <c r="CN283" s="21"/>
      <c r="CO283" s="21"/>
      <c r="CP283" s="21"/>
      <c r="CQ283" s="21"/>
      <c r="CR283" s="21"/>
      <c r="CS283" s="21"/>
      <c r="CT283" s="21"/>
      <c r="CU283" s="21"/>
      <c r="CV283" s="21"/>
      <c r="CW283" s="21"/>
      <c r="CX283" s="21"/>
      <c r="CY283" s="21"/>
      <c r="CZ283" s="21"/>
      <c r="DA283" s="21"/>
      <c r="DB283" s="21"/>
      <c r="DC283" s="21"/>
      <c r="DD283" s="21"/>
      <c r="DE283" s="21"/>
      <c r="DF283" s="21"/>
      <c r="DG283" s="21"/>
    </row>
    <row r="284" spans="1:111" s="14" customFormat="1" ht="31.5">
      <c r="A284" s="14">
        <f t="shared" si="4"/>
        <v>281</v>
      </c>
      <c r="B284" s="14" t="s">
        <v>7629</v>
      </c>
      <c r="C284" s="14" t="s">
        <v>2744</v>
      </c>
      <c r="D284" s="14" t="s">
        <v>1187</v>
      </c>
      <c r="E284" s="14" t="s">
        <v>8163</v>
      </c>
      <c r="F284" s="15">
        <v>3025</v>
      </c>
      <c r="G284" s="15">
        <v>296</v>
      </c>
      <c r="H284" s="14" t="s">
        <v>8076</v>
      </c>
      <c r="I284" s="15">
        <v>39000</v>
      </c>
      <c r="J284" s="14" t="s">
        <v>4935</v>
      </c>
      <c r="K284" s="36" t="s">
        <v>5851</v>
      </c>
      <c r="L284" s="14" t="s">
        <v>4308</v>
      </c>
      <c r="N284" s="69"/>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AV284" s="21"/>
      <c r="AW284" s="21"/>
      <c r="AX284" s="21"/>
      <c r="AY284" s="21"/>
      <c r="AZ284" s="21"/>
      <c r="BA284" s="21"/>
      <c r="BB284" s="21"/>
      <c r="BC284" s="21"/>
      <c r="BD284" s="21"/>
      <c r="BE284" s="21"/>
      <c r="BF284" s="21"/>
      <c r="BG284" s="21"/>
      <c r="BH284" s="21"/>
      <c r="BI284" s="21"/>
      <c r="BJ284" s="21"/>
      <c r="BK284" s="21"/>
      <c r="BL284" s="21"/>
      <c r="BM284" s="21"/>
      <c r="BN284" s="21"/>
      <c r="BO284" s="21"/>
      <c r="BP284" s="21"/>
      <c r="BQ284" s="21"/>
      <c r="BR284" s="21"/>
      <c r="BS284" s="21"/>
      <c r="BT284" s="21"/>
      <c r="BU284" s="21"/>
      <c r="BV284" s="21"/>
      <c r="BW284" s="21"/>
      <c r="BX284" s="21"/>
      <c r="BY284" s="21"/>
      <c r="BZ284" s="21"/>
      <c r="CA284" s="21"/>
      <c r="CB284" s="21"/>
      <c r="CC284" s="21"/>
      <c r="CD284" s="21"/>
      <c r="CE284" s="21"/>
      <c r="CF284" s="21"/>
      <c r="CG284" s="21"/>
      <c r="CH284" s="21"/>
      <c r="CI284" s="21"/>
      <c r="CJ284" s="21"/>
      <c r="CK284" s="21"/>
      <c r="CL284" s="21"/>
      <c r="CM284" s="21"/>
      <c r="CN284" s="21"/>
      <c r="CO284" s="21"/>
      <c r="CP284" s="21"/>
      <c r="CQ284" s="21"/>
      <c r="CR284" s="21"/>
      <c r="CS284" s="21"/>
      <c r="CT284" s="21"/>
      <c r="CU284" s="21"/>
      <c r="CV284" s="21"/>
      <c r="CW284" s="21"/>
      <c r="CX284" s="21"/>
      <c r="CY284" s="21"/>
      <c r="CZ284" s="21"/>
      <c r="DA284" s="21"/>
      <c r="DB284" s="21"/>
      <c r="DC284" s="21"/>
      <c r="DD284" s="21"/>
      <c r="DE284" s="21"/>
      <c r="DF284" s="21"/>
      <c r="DG284" s="21"/>
    </row>
    <row r="285" spans="1:111" s="14" customFormat="1">
      <c r="A285" s="14">
        <f t="shared" si="4"/>
        <v>282</v>
      </c>
      <c r="B285" s="14" t="s">
        <v>1221</v>
      </c>
      <c r="C285" s="14" t="s">
        <v>2744</v>
      </c>
      <c r="D285" s="14" t="s">
        <v>1187</v>
      </c>
      <c r="E285" s="14" t="s">
        <v>8163</v>
      </c>
      <c r="F285" s="15">
        <v>5025</v>
      </c>
      <c r="G285" s="15">
        <v>236</v>
      </c>
      <c r="H285" s="14" t="s">
        <v>8087</v>
      </c>
      <c r="I285" s="15">
        <v>36000</v>
      </c>
      <c r="J285" s="14" t="s">
        <v>4935</v>
      </c>
      <c r="K285" s="36" t="s">
        <v>5851</v>
      </c>
      <c r="L285" s="14" t="s">
        <v>12534</v>
      </c>
      <c r="N285" s="69"/>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AV285" s="21"/>
      <c r="AW285" s="21"/>
      <c r="AX285" s="21"/>
      <c r="AY285" s="21"/>
      <c r="AZ285" s="21"/>
      <c r="BA285" s="21"/>
      <c r="BB285" s="21"/>
      <c r="BC285" s="21"/>
      <c r="BD285" s="21"/>
      <c r="BE285" s="21"/>
      <c r="BF285" s="21"/>
      <c r="BG285" s="21"/>
      <c r="BH285" s="21"/>
      <c r="BI285" s="21"/>
      <c r="BJ285" s="21"/>
      <c r="BK285" s="21"/>
      <c r="BL285" s="21"/>
      <c r="BM285" s="21"/>
      <c r="BN285" s="21"/>
      <c r="BO285" s="21"/>
      <c r="BP285" s="21"/>
      <c r="BQ285" s="21"/>
      <c r="BR285" s="21"/>
      <c r="BS285" s="21"/>
      <c r="BT285" s="21"/>
      <c r="BU285" s="21"/>
      <c r="BV285" s="21"/>
      <c r="BW285" s="21"/>
      <c r="BX285" s="21"/>
      <c r="BY285" s="21"/>
      <c r="BZ285" s="21"/>
      <c r="CA285" s="21"/>
      <c r="CB285" s="21"/>
      <c r="CC285" s="21"/>
      <c r="CD285" s="21"/>
      <c r="CE285" s="21"/>
      <c r="CF285" s="21"/>
      <c r="CG285" s="21"/>
      <c r="CH285" s="21"/>
      <c r="CI285" s="21"/>
      <c r="CJ285" s="21"/>
      <c r="CK285" s="21"/>
      <c r="CL285" s="21"/>
      <c r="CM285" s="21"/>
      <c r="CN285" s="21"/>
      <c r="CO285" s="21"/>
      <c r="CP285" s="21"/>
      <c r="CQ285" s="21"/>
      <c r="CR285" s="21"/>
      <c r="CS285" s="21"/>
      <c r="CT285" s="21"/>
      <c r="CU285" s="21"/>
      <c r="CV285" s="21"/>
      <c r="CW285" s="21"/>
      <c r="CX285" s="21"/>
      <c r="CY285" s="21"/>
      <c r="CZ285" s="21"/>
      <c r="DA285" s="21"/>
      <c r="DB285" s="21"/>
      <c r="DC285" s="21"/>
      <c r="DD285" s="21"/>
      <c r="DE285" s="21"/>
      <c r="DF285" s="21"/>
      <c r="DG285" s="21"/>
    </row>
    <row r="286" spans="1:111" s="14" customFormat="1" ht="47.25">
      <c r="A286" s="14">
        <f t="shared" si="4"/>
        <v>283</v>
      </c>
      <c r="B286" s="14" t="s">
        <v>6962</v>
      </c>
      <c r="C286" s="14" t="s">
        <v>6963</v>
      </c>
      <c r="D286" s="14" t="s">
        <v>1162</v>
      </c>
      <c r="F286" s="15">
        <v>11631</v>
      </c>
      <c r="G286" s="15">
        <v>48</v>
      </c>
      <c r="H286" s="14" t="s">
        <v>1228</v>
      </c>
      <c r="I286" s="15">
        <v>0</v>
      </c>
      <c r="J286" s="14" t="s">
        <v>60</v>
      </c>
      <c r="K286" s="36" t="s">
        <v>5851</v>
      </c>
      <c r="L286" s="14" t="s">
        <v>6101</v>
      </c>
      <c r="N286" s="69"/>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1"/>
      <c r="AZ286" s="21"/>
      <c r="BA286" s="21"/>
      <c r="BB286" s="21"/>
      <c r="BC286" s="21"/>
      <c r="BD286" s="21"/>
      <c r="BE286" s="21"/>
      <c r="BF286" s="21"/>
      <c r="BG286" s="21"/>
      <c r="BH286" s="21"/>
      <c r="BI286" s="21"/>
      <c r="BJ286" s="21"/>
      <c r="BK286" s="21"/>
      <c r="BL286" s="21"/>
      <c r="BM286" s="21"/>
      <c r="BN286" s="21"/>
      <c r="BO286" s="21"/>
      <c r="BP286" s="21"/>
      <c r="BQ286" s="21"/>
      <c r="BR286" s="21"/>
      <c r="BS286" s="21"/>
      <c r="BT286" s="21"/>
      <c r="BU286" s="21"/>
      <c r="BV286" s="21"/>
      <c r="BW286" s="21"/>
      <c r="BX286" s="21"/>
      <c r="BY286" s="21"/>
      <c r="BZ286" s="21"/>
      <c r="CA286" s="21"/>
      <c r="CB286" s="21"/>
      <c r="CC286" s="21"/>
      <c r="CD286" s="21"/>
      <c r="CE286" s="21"/>
      <c r="CF286" s="21"/>
      <c r="CG286" s="21"/>
      <c r="CH286" s="21"/>
      <c r="CI286" s="21"/>
      <c r="CJ286" s="21"/>
      <c r="CK286" s="21"/>
      <c r="CL286" s="21"/>
      <c r="CM286" s="21"/>
      <c r="CN286" s="21"/>
      <c r="CO286" s="21"/>
      <c r="CP286" s="21"/>
      <c r="CQ286" s="21"/>
      <c r="CR286" s="21"/>
      <c r="CS286" s="21"/>
      <c r="CT286" s="21"/>
      <c r="CU286" s="21"/>
      <c r="CV286" s="21"/>
      <c r="CW286" s="21"/>
      <c r="CX286" s="21"/>
      <c r="CY286" s="21"/>
      <c r="CZ286" s="21"/>
      <c r="DA286" s="21"/>
      <c r="DB286" s="21"/>
      <c r="DC286" s="21"/>
      <c r="DD286" s="21"/>
      <c r="DE286" s="21"/>
      <c r="DF286" s="21"/>
      <c r="DG286" s="21"/>
    </row>
    <row r="287" spans="1:111" s="14" customFormat="1" ht="31.5">
      <c r="A287" s="14">
        <f t="shared" si="4"/>
        <v>284</v>
      </c>
      <c r="B287" s="14" t="s">
        <v>6964</v>
      </c>
      <c r="C287" s="14" t="s">
        <v>6965</v>
      </c>
      <c r="D287" s="14" t="s">
        <v>1162</v>
      </c>
      <c r="F287" s="15">
        <v>350</v>
      </c>
      <c r="G287" s="15">
        <v>156</v>
      </c>
      <c r="H287" s="14" t="s">
        <v>8087</v>
      </c>
      <c r="I287" s="15">
        <v>0</v>
      </c>
      <c r="J287" s="14" t="s">
        <v>1193</v>
      </c>
      <c r="K287" s="36" t="s">
        <v>5851</v>
      </c>
      <c r="L287" s="14" t="s">
        <v>11729</v>
      </c>
      <c r="N287" s="69"/>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c r="AZ287" s="21"/>
      <c r="BA287" s="21"/>
      <c r="BB287" s="21"/>
      <c r="BC287" s="21"/>
      <c r="BD287" s="21"/>
      <c r="BE287" s="21"/>
      <c r="BF287" s="21"/>
      <c r="BG287" s="21"/>
      <c r="BH287" s="21"/>
      <c r="BI287" s="21"/>
      <c r="BJ287" s="21"/>
      <c r="BK287" s="21"/>
      <c r="BL287" s="21"/>
      <c r="BM287" s="21"/>
      <c r="BN287" s="21"/>
      <c r="BO287" s="21"/>
      <c r="BP287" s="21"/>
      <c r="BQ287" s="21"/>
      <c r="BR287" s="21"/>
      <c r="BS287" s="21"/>
      <c r="BT287" s="21"/>
      <c r="BU287" s="21"/>
      <c r="BV287" s="21"/>
      <c r="BW287" s="21"/>
      <c r="BX287" s="21"/>
      <c r="BY287" s="21"/>
      <c r="BZ287" s="21"/>
      <c r="CA287" s="21"/>
      <c r="CB287" s="21"/>
      <c r="CC287" s="21"/>
      <c r="CD287" s="21"/>
      <c r="CE287" s="21"/>
      <c r="CF287" s="21"/>
      <c r="CG287" s="21"/>
      <c r="CH287" s="21"/>
      <c r="CI287" s="21"/>
      <c r="CJ287" s="21"/>
      <c r="CK287" s="21"/>
      <c r="CL287" s="21"/>
      <c r="CM287" s="21"/>
      <c r="CN287" s="21"/>
      <c r="CO287" s="21"/>
      <c r="CP287" s="21"/>
      <c r="CQ287" s="21"/>
      <c r="CR287" s="21"/>
      <c r="CS287" s="21"/>
      <c r="CT287" s="21"/>
      <c r="CU287" s="21"/>
      <c r="CV287" s="21"/>
      <c r="CW287" s="21"/>
      <c r="CX287" s="21"/>
      <c r="CY287" s="21"/>
      <c r="CZ287" s="21"/>
      <c r="DA287" s="21"/>
      <c r="DB287" s="21"/>
      <c r="DC287" s="21"/>
      <c r="DD287" s="21"/>
      <c r="DE287" s="21"/>
      <c r="DF287" s="21"/>
      <c r="DG287" s="21"/>
    </row>
    <row r="288" spans="1:111" s="14" customFormat="1">
      <c r="A288" s="14">
        <f t="shared" si="4"/>
        <v>285</v>
      </c>
      <c r="B288" s="14" t="s">
        <v>6966</v>
      </c>
      <c r="C288" s="14" t="s">
        <v>6967</v>
      </c>
      <c r="D288" s="14" t="s">
        <v>4473</v>
      </c>
      <c r="F288" s="15">
        <v>1000</v>
      </c>
      <c r="G288" s="15">
        <v>356</v>
      </c>
      <c r="H288" s="14" t="s">
        <v>8087</v>
      </c>
      <c r="I288" s="15">
        <v>0</v>
      </c>
      <c r="J288" s="14" t="s">
        <v>70</v>
      </c>
      <c r="K288" s="36" t="s">
        <v>5851</v>
      </c>
      <c r="L288" s="14" t="s">
        <v>1552</v>
      </c>
      <c r="N288" s="69"/>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21"/>
      <c r="BA288" s="21"/>
      <c r="BB288" s="21"/>
      <c r="BC288" s="21"/>
      <c r="BD288" s="21"/>
      <c r="BE288" s="21"/>
      <c r="BF288" s="21"/>
      <c r="BG288" s="21"/>
      <c r="BH288" s="21"/>
      <c r="BI288" s="21"/>
      <c r="BJ288" s="21"/>
      <c r="BK288" s="21"/>
      <c r="BL288" s="21"/>
      <c r="BM288" s="21"/>
      <c r="BN288" s="21"/>
      <c r="BO288" s="21"/>
      <c r="BP288" s="21"/>
      <c r="BQ288" s="21"/>
      <c r="BR288" s="21"/>
      <c r="BS288" s="21"/>
      <c r="BT288" s="21"/>
      <c r="BU288" s="21"/>
      <c r="BV288" s="21"/>
      <c r="BW288" s="21"/>
      <c r="BX288" s="21"/>
      <c r="BY288" s="21"/>
      <c r="BZ288" s="21"/>
      <c r="CA288" s="21"/>
      <c r="CB288" s="21"/>
      <c r="CC288" s="21"/>
      <c r="CD288" s="21"/>
      <c r="CE288" s="21"/>
      <c r="CF288" s="21"/>
      <c r="CG288" s="21"/>
      <c r="CH288" s="21"/>
      <c r="CI288" s="21"/>
      <c r="CJ288" s="21"/>
      <c r="CK288" s="21"/>
      <c r="CL288" s="21"/>
      <c r="CM288" s="21"/>
      <c r="CN288" s="21"/>
      <c r="CO288" s="21"/>
      <c r="CP288" s="21"/>
      <c r="CQ288" s="21"/>
      <c r="CR288" s="21"/>
      <c r="CS288" s="21"/>
      <c r="CT288" s="21"/>
      <c r="CU288" s="21"/>
      <c r="CV288" s="21"/>
      <c r="CW288" s="21"/>
      <c r="CX288" s="21"/>
      <c r="CY288" s="21"/>
      <c r="CZ288" s="21"/>
      <c r="DA288" s="21"/>
      <c r="DB288" s="21"/>
      <c r="DC288" s="21"/>
      <c r="DD288" s="21"/>
      <c r="DE288" s="21"/>
      <c r="DF288" s="21"/>
      <c r="DG288" s="21"/>
    </row>
    <row r="289" spans="1:111" s="14" customFormat="1" ht="31.5">
      <c r="A289" s="14">
        <f t="shared" si="4"/>
        <v>286</v>
      </c>
      <c r="B289" s="14" t="s">
        <v>6968</v>
      </c>
      <c r="C289" s="14" t="s">
        <v>6969</v>
      </c>
      <c r="D289" s="14" t="s">
        <v>1187</v>
      </c>
      <c r="F289" s="15">
        <v>1000</v>
      </c>
      <c r="G289" s="15">
        <v>372</v>
      </c>
      <c r="H289" s="14" t="s">
        <v>8087</v>
      </c>
      <c r="I289" s="15">
        <v>120000</v>
      </c>
      <c r="J289" s="14" t="s">
        <v>70</v>
      </c>
      <c r="K289" s="36" t="s">
        <v>5851</v>
      </c>
      <c r="L289" s="14" t="s">
        <v>2958</v>
      </c>
      <c r="N289" s="69"/>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21"/>
      <c r="BA289" s="21"/>
      <c r="BB289" s="21"/>
      <c r="BC289" s="21"/>
      <c r="BD289" s="21"/>
      <c r="BE289" s="21"/>
      <c r="BF289" s="21"/>
      <c r="BG289" s="21"/>
      <c r="BH289" s="21"/>
      <c r="BI289" s="21"/>
      <c r="BJ289" s="21"/>
      <c r="BK289" s="21"/>
      <c r="BL289" s="21"/>
      <c r="BM289" s="21"/>
      <c r="BN289" s="21"/>
      <c r="BO289" s="21"/>
      <c r="BP289" s="21"/>
      <c r="BQ289" s="21"/>
      <c r="BR289" s="21"/>
      <c r="BS289" s="21"/>
      <c r="BT289" s="21"/>
      <c r="BU289" s="21"/>
      <c r="BV289" s="21"/>
      <c r="BW289" s="21"/>
      <c r="BX289" s="21"/>
      <c r="BY289" s="21"/>
      <c r="BZ289" s="21"/>
      <c r="CA289" s="21"/>
      <c r="CB289" s="21"/>
      <c r="CC289" s="21"/>
      <c r="CD289" s="21"/>
      <c r="CE289" s="21"/>
      <c r="CF289" s="21"/>
      <c r="CG289" s="21"/>
      <c r="CH289" s="21"/>
      <c r="CI289" s="21"/>
      <c r="CJ289" s="21"/>
      <c r="CK289" s="21"/>
      <c r="CL289" s="21"/>
      <c r="CM289" s="21"/>
      <c r="CN289" s="21"/>
      <c r="CO289" s="21"/>
      <c r="CP289" s="21"/>
      <c r="CQ289" s="21"/>
      <c r="CR289" s="21"/>
      <c r="CS289" s="21"/>
      <c r="CT289" s="21"/>
      <c r="CU289" s="21"/>
      <c r="CV289" s="21"/>
      <c r="CW289" s="21"/>
      <c r="CX289" s="21"/>
      <c r="CY289" s="21"/>
      <c r="CZ289" s="21"/>
      <c r="DA289" s="21"/>
      <c r="DB289" s="21"/>
      <c r="DC289" s="21"/>
      <c r="DD289" s="21"/>
      <c r="DE289" s="21"/>
      <c r="DF289" s="21"/>
      <c r="DG289" s="21"/>
    </row>
    <row r="290" spans="1:111" s="14" customFormat="1" ht="31.5">
      <c r="A290" s="14">
        <f t="shared" si="4"/>
        <v>287</v>
      </c>
      <c r="B290" s="14" t="s">
        <v>6970</v>
      </c>
      <c r="C290" s="14" t="s">
        <v>6971</v>
      </c>
      <c r="D290" s="14" t="s">
        <v>1162</v>
      </c>
      <c r="F290" s="15">
        <v>300</v>
      </c>
      <c r="G290" s="15">
        <v>336</v>
      </c>
      <c r="H290" s="14" t="s">
        <v>8087</v>
      </c>
      <c r="I290" s="15">
        <v>0</v>
      </c>
      <c r="J290" s="14" t="s">
        <v>1193</v>
      </c>
      <c r="K290" s="36" t="s">
        <v>5851</v>
      </c>
      <c r="L290" s="14" t="s">
        <v>11729</v>
      </c>
      <c r="N290" s="69"/>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c r="AZ290" s="21"/>
      <c r="BA290" s="21"/>
      <c r="BB290" s="21"/>
      <c r="BC290" s="21"/>
      <c r="BD290" s="21"/>
      <c r="BE290" s="21"/>
      <c r="BF290" s="21"/>
      <c r="BG290" s="21"/>
      <c r="BH290" s="21"/>
      <c r="BI290" s="21"/>
      <c r="BJ290" s="21"/>
      <c r="BK290" s="21"/>
      <c r="BL290" s="21"/>
      <c r="BM290" s="21"/>
      <c r="BN290" s="21"/>
      <c r="BO290" s="21"/>
      <c r="BP290" s="21"/>
      <c r="BQ290" s="21"/>
      <c r="BR290" s="21"/>
      <c r="BS290" s="21"/>
      <c r="BT290" s="21"/>
      <c r="BU290" s="21"/>
      <c r="BV290" s="21"/>
      <c r="BW290" s="21"/>
      <c r="BX290" s="21"/>
      <c r="BY290" s="21"/>
      <c r="BZ290" s="21"/>
      <c r="CA290" s="21"/>
      <c r="CB290" s="21"/>
      <c r="CC290" s="21"/>
      <c r="CD290" s="21"/>
      <c r="CE290" s="21"/>
      <c r="CF290" s="21"/>
      <c r="CG290" s="21"/>
      <c r="CH290" s="21"/>
      <c r="CI290" s="21"/>
      <c r="CJ290" s="21"/>
      <c r="CK290" s="21"/>
      <c r="CL290" s="21"/>
      <c r="CM290" s="21"/>
      <c r="CN290" s="21"/>
      <c r="CO290" s="21"/>
      <c r="CP290" s="21"/>
      <c r="CQ290" s="21"/>
      <c r="CR290" s="21"/>
      <c r="CS290" s="21"/>
      <c r="CT290" s="21"/>
      <c r="CU290" s="21"/>
      <c r="CV290" s="21"/>
      <c r="CW290" s="21"/>
      <c r="CX290" s="21"/>
      <c r="CY290" s="21"/>
      <c r="CZ290" s="21"/>
      <c r="DA290" s="21"/>
      <c r="DB290" s="21"/>
      <c r="DC290" s="21"/>
      <c r="DD290" s="21"/>
      <c r="DE290" s="21"/>
      <c r="DF290" s="21"/>
      <c r="DG290" s="21"/>
    </row>
    <row r="291" spans="1:111" s="14" customFormat="1">
      <c r="A291" s="14">
        <f t="shared" si="4"/>
        <v>288</v>
      </c>
      <c r="B291" s="14" t="s">
        <v>6972</v>
      </c>
      <c r="C291" s="14" t="s">
        <v>6973</v>
      </c>
      <c r="D291" s="14" t="s">
        <v>1187</v>
      </c>
      <c r="E291" s="14" t="s">
        <v>8163</v>
      </c>
      <c r="F291" s="15">
        <v>531</v>
      </c>
      <c r="G291" s="15">
        <v>608</v>
      </c>
      <c r="H291" s="14" t="s">
        <v>8087</v>
      </c>
      <c r="I291" s="15">
        <v>145000</v>
      </c>
      <c r="J291" s="14" t="s">
        <v>1193</v>
      </c>
      <c r="K291" s="36" t="s">
        <v>5851</v>
      </c>
      <c r="L291" s="14" t="s">
        <v>10095</v>
      </c>
      <c r="N291" s="69"/>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21"/>
      <c r="BA291" s="21"/>
      <c r="BB291" s="21"/>
      <c r="BC291" s="21"/>
      <c r="BD291" s="21"/>
      <c r="BE291" s="21"/>
      <c r="BF291" s="21"/>
      <c r="BG291" s="21"/>
      <c r="BH291" s="21"/>
      <c r="BI291" s="21"/>
      <c r="BJ291" s="21"/>
      <c r="BK291" s="21"/>
      <c r="BL291" s="21"/>
      <c r="BM291" s="21"/>
      <c r="BN291" s="21"/>
      <c r="BO291" s="21"/>
      <c r="BP291" s="21"/>
      <c r="BQ291" s="21"/>
      <c r="BR291" s="21"/>
      <c r="BS291" s="21"/>
      <c r="BT291" s="21"/>
      <c r="BU291" s="21"/>
      <c r="BV291" s="21"/>
      <c r="BW291" s="21"/>
      <c r="BX291" s="21"/>
      <c r="BY291" s="21"/>
      <c r="BZ291" s="21"/>
      <c r="CA291" s="21"/>
      <c r="CB291" s="21"/>
      <c r="CC291" s="21"/>
      <c r="CD291" s="21"/>
      <c r="CE291" s="21"/>
      <c r="CF291" s="21"/>
      <c r="CG291" s="21"/>
      <c r="CH291" s="21"/>
      <c r="CI291" s="21"/>
      <c r="CJ291" s="21"/>
      <c r="CK291" s="21"/>
      <c r="CL291" s="21"/>
      <c r="CM291" s="21"/>
      <c r="CN291" s="21"/>
      <c r="CO291" s="21"/>
      <c r="CP291" s="21"/>
      <c r="CQ291" s="21"/>
      <c r="CR291" s="21"/>
      <c r="CS291" s="21"/>
      <c r="CT291" s="21"/>
      <c r="CU291" s="21"/>
      <c r="CV291" s="21"/>
      <c r="CW291" s="21"/>
      <c r="CX291" s="21"/>
      <c r="CY291" s="21"/>
      <c r="CZ291" s="21"/>
      <c r="DA291" s="21"/>
      <c r="DB291" s="21"/>
      <c r="DC291" s="21"/>
      <c r="DD291" s="21"/>
      <c r="DE291" s="21"/>
      <c r="DF291" s="21"/>
      <c r="DG291" s="21"/>
    </row>
    <row r="292" spans="1:111" s="14" customFormat="1" ht="47.25">
      <c r="A292" s="14">
        <f t="shared" si="4"/>
        <v>289</v>
      </c>
      <c r="B292" s="14" t="s">
        <v>6974</v>
      </c>
      <c r="C292" s="14" t="s">
        <v>6975</v>
      </c>
      <c r="D292" s="14" t="s">
        <v>1162</v>
      </c>
      <c r="F292" s="15">
        <v>1000</v>
      </c>
      <c r="G292" s="15">
        <v>260</v>
      </c>
      <c r="H292" s="14" t="s">
        <v>8087</v>
      </c>
      <c r="I292" s="15">
        <v>0</v>
      </c>
      <c r="J292" s="14" t="s">
        <v>60</v>
      </c>
      <c r="K292" s="36" t="s">
        <v>5851</v>
      </c>
      <c r="L292" s="14" t="s">
        <v>4155</v>
      </c>
      <c r="N292" s="69"/>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21"/>
      <c r="BA292" s="21"/>
      <c r="BB292" s="21"/>
      <c r="BC292" s="21"/>
      <c r="BD292" s="21"/>
      <c r="BE292" s="21"/>
      <c r="BF292" s="21"/>
      <c r="BG292" s="21"/>
      <c r="BH292" s="21"/>
      <c r="BI292" s="21"/>
      <c r="BJ292" s="21"/>
      <c r="BK292" s="21"/>
      <c r="BL292" s="21"/>
      <c r="BM292" s="21"/>
      <c r="BN292" s="21"/>
      <c r="BO292" s="21"/>
      <c r="BP292" s="21"/>
      <c r="BQ292" s="21"/>
      <c r="BR292" s="21"/>
      <c r="BS292" s="21"/>
      <c r="BT292" s="21"/>
      <c r="BU292" s="21"/>
      <c r="BV292" s="21"/>
      <c r="BW292" s="21"/>
      <c r="BX292" s="21"/>
      <c r="BY292" s="21"/>
      <c r="BZ292" s="21"/>
      <c r="CA292" s="21"/>
      <c r="CB292" s="21"/>
      <c r="CC292" s="21"/>
      <c r="CD292" s="21"/>
      <c r="CE292" s="21"/>
      <c r="CF292" s="21"/>
      <c r="CG292" s="21"/>
      <c r="CH292" s="21"/>
      <c r="CI292" s="21"/>
      <c r="CJ292" s="21"/>
      <c r="CK292" s="21"/>
      <c r="CL292" s="21"/>
      <c r="CM292" s="21"/>
      <c r="CN292" s="21"/>
      <c r="CO292" s="21"/>
      <c r="CP292" s="21"/>
      <c r="CQ292" s="21"/>
      <c r="CR292" s="21"/>
      <c r="CS292" s="21"/>
      <c r="CT292" s="21"/>
      <c r="CU292" s="21"/>
      <c r="CV292" s="21"/>
      <c r="CW292" s="21"/>
      <c r="CX292" s="21"/>
      <c r="CY292" s="21"/>
      <c r="CZ292" s="21"/>
      <c r="DA292" s="21"/>
      <c r="DB292" s="21"/>
      <c r="DC292" s="21"/>
      <c r="DD292" s="21"/>
      <c r="DE292" s="21"/>
      <c r="DF292" s="21"/>
      <c r="DG292" s="21"/>
    </row>
    <row r="293" spans="1:111" s="14" customFormat="1" ht="31.5">
      <c r="A293" s="14">
        <f t="shared" si="4"/>
        <v>290</v>
      </c>
      <c r="B293" s="14" t="s">
        <v>3053</v>
      </c>
      <c r="C293" s="14" t="s">
        <v>3054</v>
      </c>
      <c r="D293" s="14" t="s">
        <v>1187</v>
      </c>
      <c r="E293" s="14" t="s">
        <v>8163</v>
      </c>
      <c r="F293" s="15">
        <v>525</v>
      </c>
      <c r="G293" s="15">
        <v>680</v>
      </c>
      <c r="H293" s="14" t="s">
        <v>2161</v>
      </c>
      <c r="I293" s="15">
        <v>190000</v>
      </c>
      <c r="J293" s="14" t="s">
        <v>60</v>
      </c>
      <c r="K293" s="36" t="s">
        <v>5851</v>
      </c>
      <c r="L293" s="14" t="s">
        <v>2958</v>
      </c>
      <c r="N293" s="69"/>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21"/>
      <c r="BA293" s="21"/>
      <c r="BB293" s="21"/>
      <c r="BC293" s="21"/>
      <c r="BD293" s="21"/>
      <c r="BE293" s="21"/>
      <c r="BF293" s="21"/>
      <c r="BG293" s="21"/>
      <c r="BH293" s="21"/>
      <c r="BI293" s="21"/>
      <c r="BJ293" s="21"/>
      <c r="BK293" s="21"/>
      <c r="BL293" s="21"/>
      <c r="BM293" s="21"/>
      <c r="BN293" s="21"/>
      <c r="BO293" s="21"/>
      <c r="BP293" s="21"/>
      <c r="BQ293" s="21"/>
      <c r="BR293" s="21"/>
      <c r="BS293" s="21"/>
      <c r="BT293" s="21"/>
      <c r="BU293" s="21"/>
      <c r="BV293" s="21"/>
      <c r="BW293" s="21"/>
      <c r="BX293" s="21"/>
      <c r="BY293" s="21"/>
      <c r="BZ293" s="21"/>
      <c r="CA293" s="21"/>
      <c r="CB293" s="21"/>
      <c r="CC293" s="21"/>
      <c r="CD293" s="21"/>
      <c r="CE293" s="21"/>
      <c r="CF293" s="21"/>
      <c r="CG293" s="21"/>
      <c r="CH293" s="21"/>
      <c r="CI293" s="21"/>
      <c r="CJ293" s="21"/>
      <c r="CK293" s="21"/>
      <c r="CL293" s="21"/>
      <c r="CM293" s="21"/>
      <c r="CN293" s="21"/>
      <c r="CO293" s="21"/>
      <c r="CP293" s="21"/>
      <c r="CQ293" s="21"/>
      <c r="CR293" s="21"/>
      <c r="CS293" s="21"/>
      <c r="CT293" s="21"/>
      <c r="CU293" s="21"/>
      <c r="CV293" s="21"/>
      <c r="CW293" s="21"/>
      <c r="CX293" s="21"/>
      <c r="CY293" s="21"/>
      <c r="CZ293" s="21"/>
      <c r="DA293" s="21"/>
      <c r="DB293" s="21"/>
      <c r="DC293" s="21"/>
      <c r="DD293" s="21"/>
      <c r="DE293" s="21"/>
      <c r="DF293" s="21"/>
      <c r="DG293" s="21"/>
    </row>
    <row r="294" spans="1:111" s="14" customFormat="1" ht="31.5">
      <c r="A294" s="14">
        <f t="shared" si="4"/>
        <v>291</v>
      </c>
      <c r="B294" s="14" t="s">
        <v>10361</v>
      </c>
      <c r="C294" s="14" t="s">
        <v>9734</v>
      </c>
      <c r="D294" s="14" t="s">
        <v>1187</v>
      </c>
      <c r="E294" s="14" t="s">
        <v>8163</v>
      </c>
      <c r="F294" s="15">
        <v>531</v>
      </c>
      <c r="G294" s="15">
        <v>200</v>
      </c>
      <c r="H294" s="14" t="s">
        <v>2161</v>
      </c>
      <c r="I294" s="15">
        <v>60000</v>
      </c>
      <c r="J294" s="14" t="s">
        <v>12918</v>
      </c>
      <c r="K294" s="36" t="s">
        <v>5851</v>
      </c>
      <c r="L294" s="14" t="s">
        <v>2958</v>
      </c>
      <c r="N294" s="69"/>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21"/>
      <c r="BA294" s="21"/>
      <c r="BB294" s="21"/>
      <c r="BC294" s="21"/>
      <c r="BD294" s="21"/>
      <c r="BE294" s="21"/>
      <c r="BF294" s="21"/>
      <c r="BG294" s="21"/>
      <c r="BH294" s="21"/>
      <c r="BI294" s="21"/>
      <c r="BJ294" s="21"/>
      <c r="BK294" s="21"/>
      <c r="BL294" s="21"/>
      <c r="BM294" s="21"/>
      <c r="BN294" s="21"/>
      <c r="BO294" s="21"/>
      <c r="BP294" s="21"/>
      <c r="BQ294" s="21"/>
      <c r="BR294" s="21"/>
      <c r="BS294" s="21"/>
      <c r="BT294" s="21"/>
      <c r="BU294" s="21"/>
      <c r="BV294" s="21"/>
      <c r="BW294" s="21"/>
      <c r="BX294" s="21"/>
      <c r="BY294" s="21"/>
      <c r="BZ294" s="21"/>
      <c r="CA294" s="21"/>
      <c r="CB294" s="21"/>
      <c r="CC294" s="21"/>
      <c r="CD294" s="21"/>
      <c r="CE294" s="21"/>
      <c r="CF294" s="21"/>
      <c r="CG294" s="21"/>
      <c r="CH294" s="21"/>
      <c r="CI294" s="21"/>
      <c r="CJ294" s="21"/>
      <c r="CK294" s="21"/>
      <c r="CL294" s="21"/>
      <c r="CM294" s="21"/>
      <c r="CN294" s="21"/>
      <c r="CO294" s="21"/>
      <c r="CP294" s="21"/>
      <c r="CQ294" s="21"/>
      <c r="CR294" s="21"/>
      <c r="CS294" s="21"/>
      <c r="CT294" s="21"/>
      <c r="CU294" s="21"/>
      <c r="CV294" s="21"/>
      <c r="CW294" s="21"/>
      <c r="CX294" s="21"/>
      <c r="CY294" s="21"/>
      <c r="CZ294" s="21"/>
      <c r="DA294" s="21"/>
      <c r="DB294" s="21"/>
      <c r="DC294" s="21"/>
      <c r="DD294" s="21"/>
      <c r="DE294" s="21"/>
      <c r="DF294" s="21"/>
      <c r="DG294" s="21"/>
    </row>
    <row r="295" spans="1:111" s="14" customFormat="1">
      <c r="A295" s="14">
        <f t="shared" si="4"/>
        <v>292</v>
      </c>
      <c r="B295" s="14" t="s">
        <v>3055</v>
      </c>
      <c r="C295" s="14" t="s">
        <v>6420</v>
      </c>
      <c r="D295" s="14" t="s">
        <v>1187</v>
      </c>
      <c r="F295" s="15">
        <v>500</v>
      </c>
      <c r="G295" s="15">
        <v>632</v>
      </c>
      <c r="H295" s="14" t="s">
        <v>2161</v>
      </c>
      <c r="I295" s="15">
        <v>207000</v>
      </c>
      <c r="J295" s="14" t="s">
        <v>70</v>
      </c>
      <c r="K295" s="36" t="s">
        <v>5851</v>
      </c>
      <c r="L295" s="14" t="s">
        <v>11729</v>
      </c>
      <c r="N295" s="69"/>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21"/>
      <c r="BA295" s="21"/>
      <c r="BB295" s="21"/>
      <c r="BC295" s="21"/>
      <c r="BD295" s="21"/>
      <c r="BE295" s="21"/>
      <c r="BF295" s="21"/>
      <c r="BG295" s="21"/>
      <c r="BH295" s="21"/>
      <c r="BI295" s="21"/>
      <c r="BJ295" s="21"/>
      <c r="BK295" s="21"/>
      <c r="BL295" s="21"/>
      <c r="BM295" s="21"/>
      <c r="BN295" s="21"/>
      <c r="BO295" s="21"/>
      <c r="BP295" s="21"/>
      <c r="BQ295" s="21"/>
      <c r="BR295" s="21"/>
      <c r="BS295" s="21"/>
      <c r="BT295" s="21"/>
      <c r="BU295" s="21"/>
      <c r="BV295" s="21"/>
      <c r="BW295" s="21"/>
      <c r="BX295" s="21"/>
      <c r="BY295" s="21"/>
      <c r="BZ295" s="21"/>
      <c r="CA295" s="21"/>
      <c r="CB295" s="21"/>
      <c r="CC295" s="21"/>
      <c r="CD295" s="21"/>
      <c r="CE295" s="21"/>
      <c r="CF295" s="21"/>
      <c r="CG295" s="21"/>
      <c r="CH295" s="21"/>
      <c r="CI295" s="21"/>
      <c r="CJ295" s="21"/>
      <c r="CK295" s="21"/>
      <c r="CL295" s="21"/>
      <c r="CM295" s="21"/>
      <c r="CN295" s="21"/>
      <c r="CO295" s="21"/>
      <c r="CP295" s="21"/>
      <c r="CQ295" s="21"/>
      <c r="CR295" s="21"/>
      <c r="CS295" s="21"/>
      <c r="CT295" s="21"/>
      <c r="CU295" s="21"/>
      <c r="CV295" s="21"/>
      <c r="CW295" s="21"/>
      <c r="CX295" s="21"/>
      <c r="CY295" s="21"/>
      <c r="CZ295" s="21"/>
      <c r="DA295" s="21"/>
      <c r="DB295" s="21"/>
      <c r="DC295" s="21"/>
      <c r="DD295" s="21"/>
      <c r="DE295" s="21"/>
      <c r="DF295" s="21"/>
      <c r="DG295" s="21"/>
    </row>
    <row r="296" spans="1:111" s="14" customFormat="1" ht="47.25">
      <c r="A296" s="14">
        <f t="shared" si="4"/>
        <v>293</v>
      </c>
      <c r="B296" s="14" t="s">
        <v>3056</v>
      </c>
      <c r="C296" s="14" t="s">
        <v>3057</v>
      </c>
      <c r="D296" s="14" t="s">
        <v>4473</v>
      </c>
      <c r="F296" s="15">
        <v>1000</v>
      </c>
      <c r="G296" s="15">
        <v>608</v>
      </c>
      <c r="H296" s="14" t="s">
        <v>2161</v>
      </c>
      <c r="I296" s="15">
        <v>0</v>
      </c>
      <c r="J296" s="14" t="s">
        <v>1193</v>
      </c>
      <c r="K296" s="36" t="s">
        <v>5851</v>
      </c>
      <c r="L296" s="14" t="s">
        <v>1552</v>
      </c>
      <c r="M296" s="14" t="s">
        <v>3058</v>
      </c>
      <c r="N296" s="69"/>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c r="AZ296" s="21"/>
      <c r="BA296" s="21"/>
      <c r="BB296" s="21"/>
      <c r="BC296" s="21"/>
      <c r="BD296" s="21"/>
      <c r="BE296" s="21"/>
      <c r="BF296" s="21"/>
      <c r="BG296" s="21"/>
      <c r="BH296" s="21"/>
      <c r="BI296" s="21"/>
      <c r="BJ296" s="21"/>
      <c r="BK296" s="21"/>
      <c r="BL296" s="21"/>
      <c r="BM296" s="21"/>
      <c r="BN296" s="21"/>
      <c r="BO296" s="21"/>
      <c r="BP296" s="21"/>
      <c r="BQ296" s="21"/>
      <c r="BR296" s="21"/>
      <c r="BS296" s="21"/>
      <c r="BT296" s="21"/>
      <c r="BU296" s="21"/>
      <c r="BV296" s="21"/>
      <c r="BW296" s="21"/>
      <c r="BX296" s="21"/>
      <c r="BY296" s="21"/>
      <c r="BZ296" s="21"/>
      <c r="CA296" s="21"/>
      <c r="CB296" s="21"/>
      <c r="CC296" s="21"/>
      <c r="CD296" s="21"/>
      <c r="CE296" s="21"/>
      <c r="CF296" s="21"/>
      <c r="CG296" s="21"/>
      <c r="CH296" s="21"/>
      <c r="CI296" s="21"/>
      <c r="CJ296" s="21"/>
      <c r="CK296" s="21"/>
      <c r="CL296" s="21"/>
      <c r="CM296" s="21"/>
      <c r="CN296" s="21"/>
      <c r="CO296" s="21"/>
      <c r="CP296" s="21"/>
      <c r="CQ296" s="21"/>
      <c r="CR296" s="21"/>
      <c r="CS296" s="21"/>
      <c r="CT296" s="21"/>
      <c r="CU296" s="21"/>
      <c r="CV296" s="21"/>
      <c r="CW296" s="21"/>
      <c r="CX296" s="21"/>
      <c r="CY296" s="21"/>
      <c r="CZ296" s="21"/>
      <c r="DA296" s="21"/>
      <c r="DB296" s="21"/>
      <c r="DC296" s="21"/>
      <c r="DD296" s="21"/>
      <c r="DE296" s="21"/>
      <c r="DF296" s="21"/>
      <c r="DG296" s="21"/>
    </row>
    <row r="297" spans="1:111" s="14" customFormat="1">
      <c r="A297" s="14">
        <f t="shared" si="4"/>
        <v>294</v>
      </c>
      <c r="B297" s="14" t="s">
        <v>11290</v>
      </c>
      <c r="C297" s="14" t="s">
        <v>2744</v>
      </c>
      <c r="D297" s="14" t="s">
        <v>1187</v>
      </c>
      <c r="E297" s="14" t="s">
        <v>8163</v>
      </c>
      <c r="F297" s="15">
        <v>525</v>
      </c>
      <c r="G297" s="15">
        <v>96</v>
      </c>
      <c r="H297" s="14" t="s">
        <v>8076</v>
      </c>
      <c r="I297" s="15">
        <v>15000</v>
      </c>
      <c r="J297" s="14" t="s">
        <v>4935</v>
      </c>
      <c r="K297" s="36" t="s">
        <v>5851</v>
      </c>
      <c r="L297" s="14" t="s">
        <v>2916</v>
      </c>
      <c r="N297" s="69"/>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21"/>
      <c r="BA297" s="21"/>
      <c r="BB297" s="21"/>
      <c r="BC297" s="21"/>
      <c r="BD297" s="21"/>
      <c r="BE297" s="21"/>
      <c r="BF297" s="21"/>
      <c r="BG297" s="21"/>
      <c r="BH297" s="21"/>
      <c r="BI297" s="21"/>
      <c r="BJ297" s="21"/>
      <c r="BK297" s="21"/>
      <c r="BL297" s="21"/>
      <c r="BM297" s="21"/>
      <c r="BN297" s="21"/>
      <c r="BO297" s="21"/>
      <c r="BP297" s="21"/>
      <c r="BQ297" s="21"/>
      <c r="BR297" s="21"/>
      <c r="BS297" s="21"/>
      <c r="BT297" s="21"/>
      <c r="BU297" s="21"/>
      <c r="BV297" s="21"/>
      <c r="BW297" s="21"/>
      <c r="BX297" s="21"/>
      <c r="BY297" s="21"/>
      <c r="BZ297" s="21"/>
      <c r="CA297" s="21"/>
      <c r="CB297" s="21"/>
      <c r="CC297" s="21"/>
      <c r="CD297" s="21"/>
      <c r="CE297" s="21"/>
      <c r="CF297" s="21"/>
      <c r="CG297" s="21"/>
      <c r="CH297" s="21"/>
      <c r="CI297" s="21"/>
      <c r="CJ297" s="21"/>
      <c r="CK297" s="21"/>
      <c r="CL297" s="21"/>
      <c r="CM297" s="21"/>
      <c r="CN297" s="21"/>
      <c r="CO297" s="21"/>
      <c r="CP297" s="21"/>
      <c r="CQ297" s="21"/>
      <c r="CR297" s="21"/>
      <c r="CS297" s="21"/>
      <c r="CT297" s="21"/>
      <c r="CU297" s="21"/>
      <c r="CV297" s="21"/>
      <c r="CW297" s="21"/>
      <c r="CX297" s="21"/>
      <c r="CY297" s="21"/>
      <c r="CZ297" s="21"/>
      <c r="DA297" s="21"/>
      <c r="DB297" s="21"/>
      <c r="DC297" s="21"/>
      <c r="DD297" s="21"/>
      <c r="DE297" s="21"/>
      <c r="DF297" s="21"/>
      <c r="DG297" s="21"/>
    </row>
    <row r="298" spans="1:111" s="14" customFormat="1" ht="31.5">
      <c r="A298" s="14">
        <f t="shared" si="4"/>
        <v>295</v>
      </c>
      <c r="B298" s="14" t="s">
        <v>4769</v>
      </c>
      <c r="C298" s="14" t="s">
        <v>2744</v>
      </c>
      <c r="D298" s="14" t="s">
        <v>1187</v>
      </c>
      <c r="F298" s="15">
        <v>1000</v>
      </c>
      <c r="G298" s="15">
        <v>80</v>
      </c>
      <c r="H298" s="14" t="s">
        <v>8076</v>
      </c>
      <c r="I298" s="15">
        <v>15000</v>
      </c>
      <c r="J298" s="14" t="s">
        <v>4935</v>
      </c>
      <c r="K298" s="36" t="s">
        <v>5851</v>
      </c>
      <c r="L298" s="14" t="s">
        <v>2916</v>
      </c>
      <c r="N298" s="69"/>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c r="AZ298" s="21"/>
      <c r="BA298" s="21"/>
      <c r="BB298" s="21"/>
      <c r="BC298" s="21"/>
      <c r="BD298" s="21"/>
      <c r="BE298" s="21"/>
      <c r="BF298" s="21"/>
      <c r="BG298" s="21"/>
      <c r="BH298" s="21"/>
      <c r="BI298" s="21"/>
      <c r="BJ298" s="21"/>
      <c r="BK298" s="21"/>
      <c r="BL298" s="21"/>
      <c r="BM298" s="21"/>
      <c r="BN298" s="21"/>
      <c r="BO298" s="21"/>
      <c r="BP298" s="21"/>
      <c r="BQ298" s="21"/>
      <c r="BR298" s="21"/>
      <c r="BS298" s="21"/>
      <c r="BT298" s="21"/>
      <c r="BU298" s="21"/>
      <c r="BV298" s="21"/>
      <c r="BW298" s="21"/>
      <c r="BX298" s="21"/>
      <c r="BY298" s="21"/>
      <c r="BZ298" s="21"/>
      <c r="CA298" s="21"/>
      <c r="CB298" s="21"/>
      <c r="CC298" s="21"/>
      <c r="CD298" s="21"/>
      <c r="CE298" s="21"/>
      <c r="CF298" s="21"/>
      <c r="CG298" s="21"/>
      <c r="CH298" s="21"/>
      <c r="CI298" s="21"/>
      <c r="CJ298" s="21"/>
      <c r="CK298" s="21"/>
      <c r="CL298" s="21"/>
      <c r="CM298" s="21"/>
      <c r="CN298" s="21"/>
      <c r="CO298" s="21"/>
      <c r="CP298" s="21"/>
      <c r="CQ298" s="21"/>
      <c r="CR298" s="21"/>
      <c r="CS298" s="21"/>
      <c r="CT298" s="21"/>
      <c r="CU298" s="21"/>
      <c r="CV298" s="21"/>
      <c r="CW298" s="21"/>
      <c r="CX298" s="21"/>
      <c r="CY298" s="21"/>
      <c r="CZ298" s="21"/>
      <c r="DA298" s="21"/>
      <c r="DB298" s="21"/>
      <c r="DC298" s="21"/>
      <c r="DD298" s="21"/>
      <c r="DE298" s="21"/>
      <c r="DF298" s="21"/>
      <c r="DG298" s="21"/>
    </row>
    <row r="299" spans="1:111" s="14" customFormat="1" ht="31.5">
      <c r="A299" s="14">
        <f t="shared" si="4"/>
        <v>296</v>
      </c>
      <c r="B299" s="14" t="s">
        <v>4770</v>
      </c>
      <c r="C299" s="14" t="s">
        <v>2744</v>
      </c>
      <c r="D299" s="14" t="s">
        <v>1187</v>
      </c>
      <c r="F299" s="15">
        <v>800</v>
      </c>
      <c r="G299" s="15">
        <v>80</v>
      </c>
      <c r="H299" s="14" t="s">
        <v>8076</v>
      </c>
      <c r="I299" s="15">
        <v>19000</v>
      </c>
      <c r="J299" s="14" t="s">
        <v>4935</v>
      </c>
      <c r="K299" s="36" t="s">
        <v>5851</v>
      </c>
      <c r="L299" s="14" t="s">
        <v>2916</v>
      </c>
      <c r="N299" s="69"/>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c r="AZ299" s="21"/>
      <c r="BA299" s="21"/>
      <c r="BB299" s="21"/>
      <c r="BC299" s="21"/>
      <c r="BD299" s="21"/>
      <c r="BE299" s="21"/>
      <c r="BF299" s="21"/>
      <c r="BG299" s="21"/>
      <c r="BH299" s="21"/>
      <c r="BI299" s="21"/>
      <c r="BJ299" s="21"/>
      <c r="BK299" s="21"/>
      <c r="BL299" s="21"/>
      <c r="BM299" s="21"/>
      <c r="BN299" s="21"/>
      <c r="BO299" s="21"/>
      <c r="BP299" s="21"/>
      <c r="BQ299" s="21"/>
      <c r="BR299" s="21"/>
      <c r="BS299" s="21"/>
      <c r="BT299" s="21"/>
      <c r="BU299" s="21"/>
      <c r="BV299" s="21"/>
      <c r="BW299" s="21"/>
      <c r="BX299" s="21"/>
      <c r="BY299" s="21"/>
      <c r="BZ299" s="21"/>
      <c r="CA299" s="21"/>
      <c r="CB299" s="21"/>
      <c r="CC299" s="21"/>
      <c r="CD299" s="21"/>
      <c r="CE299" s="21"/>
      <c r="CF299" s="21"/>
      <c r="CG299" s="21"/>
      <c r="CH299" s="21"/>
      <c r="CI299" s="21"/>
      <c r="CJ299" s="21"/>
      <c r="CK299" s="21"/>
      <c r="CL299" s="21"/>
      <c r="CM299" s="21"/>
      <c r="CN299" s="21"/>
      <c r="CO299" s="21"/>
      <c r="CP299" s="21"/>
      <c r="CQ299" s="21"/>
      <c r="CR299" s="21"/>
      <c r="CS299" s="21"/>
      <c r="CT299" s="21"/>
      <c r="CU299" s="21"/>
      <c r="CV299" s="21"/>
      <c r="CW299" s="21"/>
      <c r="CX299" s="21"/>
      <c r="CY299" s="21"/>
      <c r="CZ299" s="21"/>
      <c r="DA299" s="21"/>
      <c r="DB299" s="21"/>
      <c r="DC299" s="21"/>
      <c r="DD299" s="21"/>
      <c r="DE299" s="21"/>
      <c r="DF299" s="21"/>
      <c r="DG299" s="21"/>
    </row>
    <row r="300" spans="1:111" s="14" customFormat="1">
      <c r="A300" s="14">
        <f t="shared" si="4"/>
        <v>297</v>
      </c>
      <c r="B300" s="14" t="s">
        <v>6798</v>
      </c>
      <c r="C300" s="14" t="s">
        <v>2744</v>
      </c>
      <c r="D300" s="14" t="s">
        <v>1187</v>
      </c>
      <c r="E300" s="14" t="s">
        <v>8163</v>
      </c>
      <c r="F300" s="15">
        <v>525</v>
      </c>
      <c r="G300" s="15">
        <v>104</v>
      </c>
      <c r="H300" s="14" t="s">
        <v>8076</v>
      </c>
      <c r="I300" s="15">
        <v>17000</v>
      </c>
      <c r="J300" s="14" t="s">
        <v>4935</v>
      </c>
      <c r="K300" s="36" t="s">
        <v>5851</v>
      </c>
      <c r="L300" s="14" t="s">
        <v>2916</v>
      </c>
      <c r="N300" s="69"/>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AV300" s="21"/>
      <c r="AW300" s="21"/>
      <c r="AX300" s="21"/>
      <c r="AY300" s="21"/>
      <c r="AZ300" s="21"/>
      <c r="BA300" s="21"/>
      <c r="BB300" s="21"/>
      <c r="BC300" s="21"/>
      <c r="BD300" s="21"/>
      <c r="BE300" s="21"/>
      <c r="BF300" s="21"/>
      <c r="BG300" s="21"/>
      <c r="BH300" s="21"/>
      <c r="BI300" s="21"/>
      <c r="BJ300" s="21"/>
      <c r="BK300" s="21"/>
      <c r="BL300" s="21"/>
      <c r="BM300" s="21"/>
      <c r="BN300" s="21"/>
      <c r="BO300" s="21"/>
      <c r="BP300" s="21"/>
      <c r="BQ300" s="21"/>
      <c r="BR300" s="21"/>
      <c r="BS300" s="21"/>
      <c r="BT300" s="21"/>
      <c r="BU300" s="21"/>
      <c r="BV300" s="21"/>
      <c r="BW300" s="21"/>
      <c r="BX300" s="21"/>
      <c r="BY300" s="21"/>
      <c r="BZ300" s="21"/>
      <c r="CA300" s="21"/>
      <c r="CB300" s="21"/>
      <c r="CC300" s="21"/>
      <c r="CD300" s="21"/>
      <c r="CE300" s="21"/>
      <c r="CF300" s="21"/>
      <c r="CG300" s="21"/>
      <c r="CH300" s="21"/>
      <c r="CI300" s="21"/>
      <c r="CJ300" s="21"/>
      <c r="CK300" s="21"/>
      <c r="CL300" s="21"/>
      <c r="CM300" s="21"/>
      <c r="CN300" s="21"/>
      <c r="CO300" s="21"/>
      <c r="CP300" s="21"/>
      <c r="CQ300" s="21"/>
      <c r="CR300" s="21"/>
      <c r="CS300" s="21"/>
      <c r="CT300" s="21"/>
      <c r="CU300" s="21"/>
      <c r="CV300" s="21"/>
      <c r="CW300" s="21"/>
      <c r="CX300" s="21"/>
      <c r="CY300" s="21"/>
      <c r="CZ300" s="21"/>
      <c r="DA300" s="21"/>
      <c r="DB300" s="21"/>
      <c r="DC300" s="21"/>
      <c r="DD300" s="21"/>
      <c r="DE300" s="21"/>
      <c r="DF300" s="21"/>
      <c r="DG300" s="21"/>
    </row>
    <row r="301" spans="1:111" s="14" customFormat="1">
      <c r="A301" s="14">
        <f t="shared" si="4"/>
        <v>298</v>
      </c>
      <c r="B301" s="14" t="s">
        <v>7625</v>
      </c>
      <c r="C301" s="41" t="s">
        <v>2744</v>
      </c>
      <c r="D301" s="14" t="s">
        <v>1187</v>
      </c>
      <c r="E301" s="14" t="s">
        <v>8163</v>
      </c>
      <c r="F301" s="15">
        <v>575</v>
      </c>
      <c r="G301" s="15">
        <v>168</v>
      </c>
      <c r="H301" s="14" t="s">
        <v>8076</v>
      </c>
      <c r="I301" s="15">
        <v>25000</v>
      </c>
      <c r="J301" s="14" t="s">
        <v>4935</v>
      </c>
      <c r="K301" s="36" t="s">
        <v>5851</v>
      </c>
      <c r="L301" s="14" t="s">
        <v>3038</v>
      </c>
      <c r="N301" s="69"/>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AV301" s="21"/>
      <c r="AW301" s="21"/>
      <c r="AX301" s="21"/>
      <c r="AY301" s="21"/>
      <c r="AZ301" s="21"/>
      <c r="BA301" s="21"/>
      <c r="BB301" s="21"/>
      <c r="BC301" s="21"/>
      <c r="BD301" s="21"/>
      <c r="BE301" s="21"/>
      <c r="BF301" s="21"/>
      <c r="BG301" s="21"/>
      <c r="BH301" s="21"/>
      <c r="BI301" s="21"/>
      <c r="BJ301" s="21"/>
      <c r="BK301" s="21"/>
      <c r="BL301" s="21"/>
      <c r="BM301" s="21"/>
      <c r="BN301" s="21"/>
      <c r="BO301" s="21"/>
      <c r="BP301" s="21"/>
      <c r="BQ301" s="21"/>
      <c r="BR301" s="21"/>
      <c r="BS301" s="21"/>
      <c r="BT301" s="21"/>
      <c r="BU301" s="21"/>
      <c r="BV301" s="21"/>
      <c r="BW301" s="21"/>
      <c r="BX301" s="21"/>
      <c r="BY301" s="21"/>
      <c r="BZ301" s="21"/>
      <c r="CA301" s="21"/>
      <c r="CB301" s="21"/>
      <c r="CC301" s="21"/>
      <c r="CD301" s="21"/>
      <c r="CE301" s="21"/>
      <c r="CF301" s="21"/>
      <c r="CG301" s="21"/>
      <c r="CH301" s="21"/>
      <c r="CI301" s="21"/>
      <c r="CJ301" s="21"/>
      <c r="CK301" s="21"/>
      <c r="CL301" s="21"/>
      <c r="CM301" s="21"/>
      <c r="CN301" s="21"/>
      <c r="CO301" s="21"/>
      <c r="CP301" s="21"/>
      <c r="CQ301" s="21"/>
      <c r="CR301" s="21"/>
      <c r="CS301" s="21"/>
      <c r="CT301" s="21"/>
      <c r="CU301" s="21"/>
      <c r="CV301" s="21"/>
      <c r="CW301" s="21"/>
      <c r="CX301" s="21"/>
      <c r="CY301" s="21"/>
      <c r="CZ301" s="21"/>
      <c r="DA301" s="21"/>
      <c r="DB301" s="21"/>
      <c r="DC301" s="21"/>
      <c r="DD301" s="21"/>
      <c r="DE301" s="21"/>
      <c r="DF301" s="21"/>
      <c r="DG301" s="21"/>
    </row>
    <row r="302" spans="1:111" s="14" customFormat="1" ht="31.5">
      <c r="A302" s="14">
        <f t="shared" si="4"/>
        <v>299</v>
      </c>
      <c r="B302" s="14" t="s">
        <v>4771</v>
      </c>
      <c r="C302" s="14" t="s">
        <v>2744</v>
      </c>
      <c r="D302" s="14" t="s">
        <v>1187</v>
      </c>
      <c r="F302" s="15">
        <v>1200</v>
      </c>
      <c r="G302" s="15">
        <v>72</v>
      </c>
      <c r="H302" s="14" t="s">
        <v>8076</v>
      </c>
      <c r="I302" s="15">
        <v>14000</v>
      </c>
      <c r="J302" s="14" t="s">
        <v>4935</v>
      </c>
      <c r="K302" s="36" t="s">
        <v>5851</v>
      </c>
      <c r="L302" s="14" t="s">
        <v>11729</v>
      </c>
      <c r="N302" s="69"/>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AV302" s="21"/>
      <c r="AW302" s="21"/>
      <c r="AX302" s="21"/>
      <c r="AY302" s="21"/>
      <c r="AZ302" s="21"/>
      <c r="BA302" s="21"/>
      <c r="BB302" s="21"/>
      <c r="BC302" s="21"/>
      <c r="BD302" s="21"/>
      <c r="BE302" s="21"/>
      <c r="BF302" s="21"/>
      <c r="BG302" s="21"/>
      <c r="BH302" s="21"/>
      <c r="BI302" s="21"/>
      <c r="BJ302" s="21"/>
      <c r="BK302" s="21"/>
      <c r="BL302" s="21"/>
      <c r="BM302" s="21"/>
      <c r="BN302" s="21"/>
      <c r="BO302" s="21"/>
      <c r="BP302" s="21"/>
      <c r="BQ302" s="21"/>
      <c r="BR302" s="21"/>
      <c r="BS302" s="21"/>
      <c r="BT302" s="21"/>
      <c r="BU302" s="21"/>
      <c r="BV302" s="21"/>
      <c r="BW302" s="21"/>
      <c r="BX302" s="21"/>
      <c r="BY302" s="21"/>
      <c r="BZ302" s="21"/>
      <c r="CA302" s="21"/>
      <c r="CB302" s="21"/>
      <c r="CC302" s="21"/>
      <c r="CD302" s="21"/>
      <c r="CE302" s="21"/>
      <c r="CF302" s="21"/>
      <c r="CG302" s="21"/>
      <c r="CH302" s="21"/>
      <c r="CI302" s="21"/>
      <c r="CJ302" s="21"/>
      <c r="CK302" s="21"/>
      <c r="CL302" s="21"/>
      <c r="CM302" s="21"/>
      <c r="CN302" s="21"/>
      <c r="CO302" s="21"/>
      <c r="CP302" s="21"/>
      <c r="CQ302" s="21"/>
      <c r="CR302" s="21"/>
      <c r="CS302" s="21"/>
      <c r="CT302" s="21"/>
      <c r="CU302" s="21"/>
      <c r="CV302" s="21"/>
      <c r="CW302" s="21"/>
      <c r="CX302" s="21"/>
      <c r="CY302" s="21"/>
      <c r="CZ302" s="21"/>
      <c r="DA302" s="21"/>
      <c r="DB302" s="21"/>
      <c r="DC302" s="21"/>
      <c r="DD302" s="21"/>
      <c r="DE302" s="21"/>
      <c r="DF302" s="21"/>
      <c r="DG302" s="21"/>
    </row>
    <row r="303" spans="1:111" s="14" customFormat="1" ht="31.5">
      <c r="A303" s="14">
        <f t="shared" si="4"/>
        <v>300</v>
      </c>
      <c r="B303" s="14" t="s">
        <v>3002</v>
      </c>
      <c r="C303" s="14" t="s">
        <v>2744</v>
      </c>
      <c r="D303" s="14" t="s">
        <v>1187</v>
      </c>
      <c r="E303" s="14" t="s">
        <v>8163</v>
      </c>
      <c r="F303" s="15">
        <v>2025</v>
      </c>
      <c r="G303" s="15">
        <v>112</v>
      </c>
      <c r="H303" s="14" t="s">
        <v>8076</v>
      </c>
      <c r="I303" s="15">
        <v>18000</v>
      </c>
      <c r="J303" s="14" t="s">
        <v>4935</v>
      </c>
      <c r="K303" s="36" t="s">
        <v>5851</v>
      </c>
      <c r="L303" s="14" t="s">
        <v>2958</v>
      </c>
      <c r="N303" s="69"/>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AV303" s="21"/>
      <c r="AW303" s="21"/>
      <c r="AX303" s="21"/>
      <c r="AY303" s="21"/>
      <c r="AZ303" s="21"/>
      <c r="BA303" s="21"/>
      <c r="BB303" s="21"/>
      <c r="BC303" s="21"/>
      <c r="BD303" s="21"/>
      <c r="BE303" s="21"/>
      <c r="BF303" s="21"/>
      <c r="BG303" s="21"/>
      <c r="BH303" s="21"/>
      <c r="BI303" s="21"/>
      <c r="BJ303" s="21"/>
      <c r="BK303" s="21"/>
      <c r="BL303" s="21"/>
      <c r="BM303" s="21"/>
      <c r="BN303" s="21"/>
      <c r="BO303" s="21"/>
      <c r="BP303" s="21"/>
      <c r="BQ303" s="21"/>
      <c r="BR303" s="21"/>
      <c r="BS303" s="21"/>
      <c r="BT303" s="21"/>
      <c r="BU303" s="21"/>
      <c r="BV303" s="21"/>
      <c r="BW303" s="21"/>
      <c r="BX303" s="21"/>
      <c r="BY303" s="21"/>
      <c r="BZ303" s="21"/>
      <c r="CA303" s="21"/>
      <c r="CB303" s="21"/>
      <c r="CC303" s="21"/>
      <c r="CD303" s="21"/>
      <c r="CE303" s="21"/>
      <c r="CF303" s="21"/>
      <c r="CG303" s="21"/>
      <c r="CH303" s="21"/>
      <c r="CI303" s="21"/>
      <c r="CJ303" s="21"/>
      <c r="CK303" s="21"/>
      <c r="CL303" s="21"/>
      <c r="CM303" s="21"/>
      <c r="CN303" s="21"/>
      <c r="CO303" s="21"/>
      <c r="CP303" s="21"/>
      <c r="CQ303" s="21"/>
      <c r="CR303" s="21"/>
      <c r="CS303" s="21"/>
      <c r="CT303" s="21"/>
      <c r="CU303" s="21"/>
      <c r="CV303" s="21"/>
      <c r="CW303" s="21"/>
      <c r="CX303" s="21"/>
      <c r="CY303" s="21"/>
      <c r="CZ303" s="21"/>
      <c r="DA303" s="21"/>
      <c r="DB303" s="21"/>
      <c r="DC303" s="21"/>
      <c r="DD303" s="21"/>
      <c r="DE303" s="21"/>
      <c r="DF303" s="21"/>
      <c r="DG303" s="21"/>
    </row>
    <row r="304" spans="1:111" s="14" customFormat="1">
      <c r="A304" s="14">
        <f t="shared" si="4"/>
        <v>301</v>
      </c>
      <c r="B304" s="14" t="s">
        <v>4772</v>
      </c>
      <c r="C304" s="14" t="s">
        <v>2744</v>
      </c>
      <c r="D304" s="14" t="s">
        <v>1187</v>
      </c>
      <c r="E304" s="14" t="s">
        <v>8163</v>
      </c>
      <c r="F304" s="15">
        <v>2025</v>
      </c>
      <c r="G304" s="15">
        <v>68</v>
      </c>
      <c r="H304" s="14" t="s">
        <v>8076</v>
      </c>
      <c r="I304" s="15">
        <v>12000</v>
      </c>
      <c r="J304" s="14" t="s">
        <v>4935</v>
      </c>
      <c r="K304" s="36" t="s">
        <v>5851</v>
      </c>
      <c r="L304" s="14" t="s">
        <v>5629</v>
      </c>
      <c r="N304" s="69"/>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c r="AV304" s="21"/>
      <c r="AW304" s="21"/>
      <c r="AX304" s="21"/>
      <c r="AY304" s="21"/>
      <c r="AZ304" s="21"/>
      <c r="BA304" s="21"/>
      <c r="BB304" s="21"/>
      <c r="BC304" s="21"/>
      <c r="BD304" s="21"/>
      <c r="BE304" s="21"/>
      <c r="BF304" s="21"/>
      <c r="BG304" s="21"/>
      <c r="BH304" s="21"/>
      <c r="BI304" s="21"/>
      <c r="BJ304" s="21"/>
      <c r="BK304" s="21"/>
      <c r="BL304" s="21"/>
      <c r="BM304" s="21"/>
      <c r="BN304" s="21"/>
      <c r="BO304" s="21"/>
      <c r="BP304" s="21"/>
      <c r="BQ304" s="21"/>
      <c r="BR304" s="21"/>
      <c r="BS304" s="21"/>
      <c r="BT304" s="21"/>
      <c r="BU304" s="21"/>
      <c r="BV304" s="21"/>
      <c r="BW304" s="21"/>
      <c r="BX304" s="21"/>
      <c r="BY304" s="21"/>
      <c r="BZ304" s="21"/>
      <c r="CA304" s="21"/>
      <c r="CB304" s="21"/>
      <c r="CC304" s="21"/>
      <c r="CD304" s="21"/>
      <c r="CE304" s="21"/>
      <c r="CF304" s="21"/>
      <c r="CG304" s="21"/>
      <c r="CH304" s="21"/>
      <c r="CI304" s="21"/>
      <c r="CJ304" s="21"/>
      <c r="CK304" s="21"/>
      <c r="CL304" s="21"/>
      <c r="CM304" s="21"/>
      <c r="CN304" s="21"/>
      <c r="CO304" s="21"/>
      <c r="CP304" s="21"/>
      <c r="CQ304" s="21"/>
      <c r="CR304" s="21"/>
      <c r="CS304" s="21"/>
      <c r="CT304" s="21"/>
      <c r="CU304" s="21"/>
      <c r="CV304" s="21"/>
      <c r="CW304" s="21"/>
      <c r="CX304" s="21"/>
      <c r="CY304" s="21"/>
      <c r="CZ304" s="21"/>
      <c r="DA304" s="21"/>
      <c r="DB304" s="21"/>
      <c r="DC304" s="21"/>
      <c r="DD304" s="21"/>
      <c r="DE304" s="21"/>
      <c r="DF304" s="21"/>
      <c r="DG304" s="21"/>
    </row>
    <row r="305" spans="1:111" s="14" customFormat="1" ht="31.5">
      <c r="A305" s="14">
        <f t="shared" si="4"/>
        <v>302</v>
      </c>
      <c r="B305" s="14" t="s">
        <v>4773</v>
      </c>
      <c r="C305" s="14" t="s">
        <v>2744</v>
      </c>
      <c r="D305" s="14" t="s">
        <v>1187</v>
      </c>
      <c r="F305" s="15">
        <v>1700</v>
      </c>
      <c r="G305" s="15">
        <v>200</v>
      </c>
      <c r="H305" s="14" t="s">
        <v>8076</v>
      </c>
      <c r="I305" s="15">
        <v>27000</v>
      </c>
      <c r="J305" s="14" t="s">
        <v>4935</v>
      </c>
      <c r="K305" s="36" t="s">
        <v>5851</v>
      </c>
      <c r="L305" s="14" t="s">
        <v>10095</v>
      </c>
      <c r="N305" s="69"/>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c r="AV305" s="21"/>
      <c r="AW305" s="21"/>
      <c r="AX305" s="21"/>
      <c r="AY305" s="21"/>
      <c r="AZ305" s="21"/>
      <c r="BA305" s="21"/>
      <c r="BB305" s="21"/>
      <c r="BC305" s="21"/>
      <c r="BD305" s="21"/>
      <c r="BE305" s="21"/>
      <c r="BF305" s="21"/>
      <c r="BG305" s="21"/>
      <c r="BH305" s="21"/>
      <c r="BI305" s="21"/>
      <c r="BJ305" s="21"/>
      <c r="BK305" s="21"/>
      <c r="BL305" s="21"/>
      <c r="BM305" s="21"/>
      <c r="BN305" s="21"/>
      <c r="BO305" s="21"/>
      <c r="BP305" s="21"/>
      <c r="BQ305" s="21"/>
      <c r="BR305" s="21"/>
      <c r="BS305" s="21"/>
      <c r="BT305" s="21"/>
      <c r="BU305" s="21"/>
      <c r="BV305" s="21"/>
      <c r="BW305" s="21"/>
      <c r="BX305" s="21"/>
      <c r="BY305" s="21"/>
      <c r="BZ305" s="21"/>
      <c r="CA305" s="21"/>
      <c r="CB305" s="21"/>
      <c r="CC305" s="21"/>
      <c r="CD305" s="21"/>
      <c r="CE305" s="21"/>
      <c r="CF305" s="21"/>
      <c r="CG305" s="21"/>
      <c r="CH305" s="21"/>
      <c r="CI305" s="21"/>
      <c r="CJ305" s="21"/>
      <c r="CK305" s="21"/>
      <c r="CL305" s="21"/>
      <c r="CM305" s="21"/>
      <c r="CN305" s="21"/>
      <c r="CO305" s="21"/>
      <c r="CP305" s="21"/>
      <c r="CQ305" s="21"/>
      <c r="CR305" s="21"/>
      <c r="CS305" s="21"/>
      <c r="CT305" s="21"/>
      <c r="CU305" s="21"/>
      <c r="CV305" s="21"/>
      <c r="CW305" s="21"/>
      <c r="CX305" s="21"/>
      <c r="CY305" s="21"/>
      <c r="CZ305" s="21"/>
      <c r="DA305" s="21"/>
      <c r="DB305" s="21"/>
      <c r="DC305" s="21"/>
      <c r="DD305" s="21"/>
      <c r="DE305" s="21"/>
      <c r="DF305" s="21"/>
      <c r="DG305" s="21"/>
    </row>
    <row r="306" spans="1:111" s="14" customFormat="1" ht="31.5">
      <c r="A306" s="14">
        <f t="shared" si="4"/>
        <v>303</v>
      </c>
      <c r="B306" s="14" t="s">
        <v>5880</v>
      </c>
      <c r="C306" s="14" t="s">
        <v>5881</v>
      </c>
      <c r="D306" s="14" t="s">
        <v>4473</v>
      </c>
      <c r="F306" s="15">
        <v>150000</v>
      </c>
      <c r="G306" s="15">
        <v>260</v>
      </c>
      <c r="H306" s="14" t="s">
        <v>8076</v>
      </c>
      <c r="I306" s="15">
        <v>0</v>
      </c>
      <c r="J306" s="14" t="s">
        <v>60</v>
      </c>
      <c r="K306" s="36" t="s">
        <v>5851</v>
      </c>
      <c r="L306" s="14" t="s">
        <v>4155</v>
      </c>
      <c r="N306" s="69"/>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c r="AR306" s="21"/>
      <c r="AS306" s="21"/>
      <c r="AT306" s="21"/>
      <c r="AU306" s="21"/>
      <c r="AV306" s="21"/>
      <c r="AW306" s="21"/>
      <c r="AX306" s="21"/>
      <c r="AY306" s="21"/>
      <c r="AZ306" s="21"/>
      <c r="BA306" s="21"/>
      <c r="BB306" s="21"/>
      <c r="BC306" s="21"/>
      <c r="BD306" s="21"/>
      <c r="BE306" s="21"/>
      <c r="BF306" s="21"/>
      <c r="BG306" s="21"/>
      <c r="BH306" s="21"/>
      <c r="BI306" s="21"/>
      <c r="BJ306" s="21"/>
      <c r="BK306" s="21"/>
      <c r="BL306" s="21"/>
      <c r="BM306" s="21"/>
      <c r="BN306" s="21"/>
      <c r="BO306" s="21"/>
      <c r="BP306" s="21"/>
      <c r="BQ306" s="21"/>
      <c r="BR306" s="21"/>
      <c r="BS306" s="21"/>
      <c r="BT306" s="21"/>
      <c r="BU306" s="21"/>
      <c r="BV306" s="21"/>
      <c r="BW306" s="21"/>
      <c r="BX306" s="21"/>
      <c r="BY306" s="21"/>
      <c r="BZ306" s="21"/>
      <c r="CA306" s="21"/>
      <c r="CB306" s="21"/>
      <c r="CC306" s="21"/>
      <c r="CD306" s="21"/>
      <c r="CE306" s="21"/>
      <c r="CF306" s="21"/>
      <c r="CG306" s="21"/>
      <c r="CH306" s="21"/>
      <c r="CI306" s="21"/>
      <c r="CJ306" s="21"/>
      <c r="CK306" s="21"/>
      <c r="CL306" s="21"/>
      <c r="CM306" s="21"/>
      <c r="CN306" s="21"/>
      <c r="CO306" s="21"/>
      <c r="CP306" s="21"/>
      <c r="CQ306" s="21"/>
      <c r="CR306" s="21"/>
      <c r="CS306" s="21"/>
      <c r="CT306" s="21"/>
      <c r="CU306" s="21"/>
      <c r="CV306" s="21"/>
      <c r="CW306" s="21"/>
      <c r="CX306" s="21"/>
      <c r="CY306" s="21"/>
      <c r="CZ306" s="21"/>
      <c r="DA306" s="21"/>
      <c r="DB306" s="21"/>
      <c r="DC306" s="21"/>
      <c r="DD306" s="21"/>
      <c r="DE306" s="21"/>
      <c r="DF306" s="21"/>
      <c r="DG306" s="21"/>
    </row>
    <row r="307" spans="1:111" s="14" customFormat="1" ht="31.5">
      <c r="A307" s="14">
        <f t="shared" si="4"/>
        <v>304</v>
      </c>
      <c r="B307" s="14" t="s">
        <v>5882</v>
      </c>
      <c r="C307" s="14" t="s">
        <v>8472</v>
      </c>
      <c r="D307" s="14" t="s">
        <v>1187</v>
      </c>
      <c r="F307" s="15">
        <v>800</v>
      </c>
      <c r="G307" s="15">
        <v>212</v>
      </c>
      <c r="H307" s="14" t="s">
        <v>8076</v>
      </c>
      <c r="I307" s="15">
        <v>41000</v>
      </c>
      <c r="J307" s="14" t="s">
        <v>4935</v>
      </c>
      <c r="K307" s="36" t="s">
        <v>5851</v>
      </c>
      <c r="L307" s="14" t="s">
        <v>2958</v>
      </c>
      <c r="N307" s="69"/>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c r="AR307" s="21"/>
      <c r="AS307" s="21"/>
      <c r="AT307" s="21"/>
      <c r="AU307" s="21"/>
      <c r="AV307" s="21"/>
      <c r="AW307" s="21"/>
      <c r="AX307" s="21"/>
      <c r="AY307" s="21"/>
      <c r="AZ307" s="21"/>
      <c r="BA307" s="21"/>
      <c r="BB307" s="21"/>
      <c r="BC307" s="21"/>
      <c r="BD307" s="21"/>
      <c r="BE307" s="21"/>
      <c r="BF307" s="21"/>
      <c r="BG307" s="21"/>
      <c r="BH307" s="21"/>
      <c r="BI307" s="21"/>
      <c r="BJ307" s="21"/>
      <c r="BK307" s="21"/>
      <c r="BL307" s="21"/>
      <c r="BM307" s="21"/>
      <c r="BN307" s="21"/>
      <c r="BO307" s="21"/>
      <c r="BP307" s="21"/>
      <c r="BQ307" s="21"/>
      <c r="BR307" s="21"/>
      <c r="BS307" s="21"/>
      <c r="BT307" s="21"/>
      <c r="BU307" s="21"/>
      <c r="BV307" s="21"/>
      <c r="BW307" s="21"/>
      <c r="BX307" s="21"/>
      <c r="BY307" s="21"/>
      <c r="BZ307" s="21"/>
      <c r="CA307" s="21"/>
      <c r="CB307" s="21"/>
      <c r="CC307" s="21"/>
      <c r="CD307" s="21"/>
      <c r="CE307" s="21"/>
      <c r="CF307" s="21"/>
      <c r="CG307" s="21"/>
      <c r="CH307" s="21"/>
      <c r="CI307" s="21"/>
      <c r="CJ307" s="21"/>
      <c r="CK307" s="21"/>
      <c r="CL307" s="21"/>
      <c r="CM307" s="21"/>
      <c r="CN307" s="21"/>
      <c r="CO307" s="21"/>
      <c r="CP307" s="21"/>
      <c r="CQ307" s="21"/>
      <c r="CR307" s="21"/>
      <c r="CS307" s="21"/>
      <c r="CT307" s="21"/>
      <c r="CU307" s="21"/>
      <c r="CV307" s="21"/>
      <c r="CW307" s="21"/>
      <c r="CX307" s="21"/>
      <c r="CY307" s="21"/>
      <c r="CZ307" s="21"/>
      <c r="DA307" s="21"/>
      <c r="DB307" s="21"/>
      <c r="DC307" s="21"/>
      <c r="DD307" s="21"/>
      <c r="DE307" s="21"/>
      <c r="DF307" s="21"/>
      <c r="DG307" s="21"/>
    </row>
    <row r="308" spans="1:111" s="14" customFormat="1" ht="39" customHeight="1">
      <c r="A308" s="14">
        <f t="shared" si="4"/>
        <v>305</v>
      </c>
      <c r="B308" s="14" t="s">
        <v>5883</v>
      </c>
      <c r="C308" s="14" t="s">
        <v>5884</v>
      </c>
      <c r="D308" s="14" t="s">
        <v>1421</v>
      </c>
      <c r="F308" s="15">
        <v>500</v>
      </c>
      <c r="G308" s="15">
        <v>300</v>
      </c>
      <c r="H308" s="14" t="s">
        <v>8087</v>
      </c>
      <c r="I308" s="15">
        <v>80000</v>
      </c>
      <c r="J308" s="14" t="s">
        <v>60</v>
      </c>
      <c r="K308" s="36" t="s">
        <v>5851</v>
      </c>
      <c r="L308" s="14" t="s">
        <v>6101</v>
      </c>
      <c r="N308" s="69"/>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c r="AR308" s="21"/>
      <c r="AS308" s="21"/>
      <c r="AT308" s="21"/>
      <c r="AU308" s="21"/>
      <c r="AV308" s="21"/>
      <c r="AW308" s="21"/>
      <c r="AX308" s="21"/>
      <c r="AY308" s="21"/>
      <c r="AZ308" s="21"/>
      <c r="BA308" s="21"/>
      <c r="BB308" s="21"/>
      <c r="BC308" s="21"/>
      <c r="BD308" s="21"/>
      <c r="BE308" s="21"/>
      <c r="BF308" s="21"/>
      <c r="BG308" s="21"/>
      <c r="BH308" s="21"/>
      <c r="BI308" s="21"/>
      <c r="BJ308" s="21"/>
      <c r="BK308" s="21"/>
      <c r="BL308" s="21"/>
      <c r="BM308" s="21"/>
      <c r="BN308" s="21"/>
      <c r="BO308" s="21"/>
      <c r="BP308" s="21"/>
      <c r="BQ308" s="21"/>
      <c r="BR308" s="21"/>
      <c r="BS308" s="21"/>
      <c r="BT308" s="21"/>
      <c r="BU308" s="21"/>
      <c r="BV308" s="21"/>
      <c r="BW308" s="21"/>
      <c r="BX308" s="21"/>
      <c r="BY308" s="21"/>
      <c r="BZ308" s="21"/>
      <c r="CA308" s="21"/>
      <c r="CB308" s="21"/>
      <c r="CC308" s="21"/>
      <c r="CD308" s="21"/>
      <c r="CE308" s="21"/>
      <c r="CF308" s="21"/>
      <c r="CG308" s="21"/>
      <c r="CH308" s="21"/>
      <c r="CI308" s="21"/>
      <c r="CJ308" s="21"/>
      <c r="CK308" s="21"/>
      <c r="CL308" s="21"/>
      <c r="CM308" s="21"/>
      <c r="CN308" s="21"/>
      <c r="CO308" s="21"/>
      <c r="CP308" s="21"/>
      <c r="CQ308" s="21"/>
      <c r="CR308" s="21"/>
      <c r="CS308" s="21"/>
      <c r="CT308" s="21"/>
      <c r="CU308" s="21"/>
      <c r="CV308" s="21"/>
      <c r="CW308" s="21"/>
      <c r="CX308" s="21"/>
      <c r="CY308" s="21"/>
      <c r="CZ308" s="21"/>
      <c r="DA308" s="21"/>
      <c r="DB308" s="21"/>
      <c r="DC308" s="21"/>
      <c r="DD308" s="21"/>
      <c r="DE308" s="21"/>
      <c r="DF308" s="21"/>
      <c r="DG308" s="21"/>
    </row>
    <row r="309" spans="1:111" s="14" customFormat="1" ht="31.5">
      <c r="A309" s="14">
        <f t="shared" si="4"/>
        <v>306</v>
      </c>
      <c r="B309" s="14" t="s">
        <v>5885</v>
      </c>
      <c r="C309" s="14" t="s">
        <v>5886</v>
      </c>
      <c r="D309" s="14" t="s">
        <v>1162</v>
      </c>
      <c r="F309" s="15">
        <v>500</v>
      </c>
      <c r="G309" s="15">
        <v>328</v>
      </c>
      <c r="H309" s="14" t="s">
        <v>8087</v>
      </c>
      <c r="I309" s="15">
        <v>0</v>
      </c>
      <c r="J309" s="14" t="s">
        <v>1188</v>
      </c>
      <c r="K309" s="36" t="s">
        <v>5851</v>
      </c>
      <c r="L309" s="14" t="s">
        <v>10095</v>
      </c>
      <c r="N309" s="69"/>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c r="AS309" s="21"/>
      <c r="AT309" s="21"/>
      <c r="AU309" s="21"/>
      <c r="AV309" s="21"/>
      <c r="AW309" s="21"/>
      <c r="AX309" s="21"/>
      <c r="AY309" s="21"/>
      <c r="AZ309" s="21"/>
      <c r="BA309" s="21"/>
      <c r="BB309" s="21"/>
      <c r="BC309" s="21"/>
      <c r="BD309" s="21"/>
      <c r="BE309" s="21"/>
      <c r="BF309" s="21"/>
      <c r="BG309" s="21"/>
      <c r="BH309" s="21"/>
      <c r="BI309" s="21"/>
      <c r="BJ309" s="21"/>
      <c r="BK309" s="21"/>
      <c r="BL309" s="21"/>
      <c r="BM309" s="21"/>
      <c r="BN309" s="21"/>
      <c r="BO309" s="21"/>
      <c r="BP309" s="21"/>
      <c r="BQ309" s="21"/>
      <c r="BR309" s="21"/>
      <c r="BS309" s="21"/>
      <c r="BT309" s="21"/>
      <c r="BU309" s="21"/>
      <c r="BV309" s="21"/>
      <c r="BW309" s="21"/>
      <c r="BX309" s="21"/>
      <c r="BY309" s="21"/>
      <c r="BZ309" s="21"/>
      <c r="CA309" s="21"/>
      <c r="CB309" s="21"/>
      <c r="CC309" s="21"/>
      <c r="CD309" s="21"/>
      <c r="CE309" s="21"/>
      <c r="CF309" s="21"/>
      <c r="CG309" s="21"/>
      <c r="CH309" s="21"/>
      <c r="CI309" s="21"/>
      <c r="CJ309" s="21"/>
      <c r="CK309" s="21"/>
      <c r="CL309" s="21"/>
      <c r="CM309" s="21"/>
      <c r="CN309" s="21"/>
      <c r="CO309" s="21"/>
      <c r="CP309" s="21"/>
      <c r="CQ309" s="21"/>
      <c r="CR309" s="21"/>
      <c r="CS309" s="21"/>
      <c r="CT309" s="21"/>
      <c r="CU309" s="21"/>
      <c r="CV309" s="21"/>
      <c r="CW309" s="21"/>
      <c r="CX309" s="21"/>
      <c r="CY309" s="21"/>
      <c r="CZ309" s="21"/>
      <c r="DA309" s="21"/>
      <c r="DB309" s="21"/>
      <c r="DC309" s="21"/>
      <c r="DD309" s="21"/>
      <c r="DE309" s="21"/>
      <c r="DF309" s="21"/>
      <c r="DG309" s="21"/>
    </row>
    <row r="310" spans="1:111" s="14" customFormat="1" ht="31.5">
      <c r="A310" s="14">
        <f t="shared" si="4"/>
        <v>307</v>
      </c>
      <c r="B310" s="14" t="s">
        <v>3239</v>
      </c>
      <c r="C310" s="14" t="s">
        <v>3240</v>
      </c>
      <c r="D310" s="14" t="s">
        <v>1162</v>
      </c>
      <c r="F310" s="15">
        <v>330</v>
      </c>
      <c r="G310" s="15">
        <v>256</v>
      </c>
      <c r="H310" s="14" t="s">
        <v>8087</v>
      </c>
      <c r="I310" s="15">
        <v>0</v>
      </c>
      <c r="J310" s="14" t="s">
        <v>4642</v>
      </c>
      <c r="K310" s="36" t="s">
        <v>5851</v>
      </c>
      <c r="L310" s="14" t="s">
        <v>6094</v>
      </c>
      <c r="N310" s="69"/>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c r="AR310" s="21"/>
      <c r="AS310" s="21"/>
      <c r="AT310" s="21"/>
      <c r="AU310" s="21"/>
      <c r="AV310" s="21"/>
      <c r="AW310" s="21"/>
      <c r="AX310" s="21"/>
      <c r="AY310" s="21"/>
      <c r="AZ310" s="21"/>
      <c r="BA310" s="21"/>
      <c r="BB310" s="21"/>
      <c r="BC310" s="21"/>
      <c r="BD310" s="21"/>
      <c r="BE310" s="21"/>
      <c r="BF310" s="21"/>
      <c r="BG310" s="21"/>
      <c r="BH310" s="21"/>
      <c r="BI310" s="21"/>
      <c r="BJ310" s="21"/>
      <c r="BK310" s="21"/>
      <c r="BL310" s="21"/>
      <c r="BM310" s="21"/>
      <c r="BN310" s="21"/>
      <c r="BO310" s="21"/>
      <c r="BP310" s="21"/>
      <c r="BQ310" s="21"/>
      <c r="BR310" s="21"/>
      <c r="BS310" s="21"/>
      <c r="BT310" s="21"/>
      <c r="BU310" s="21"/>
      <c r="BV310" s="21"/>
      <c r="BW310" s="21"/>
      <c r="BX310" s="21"/>
      <c r="BY310" s="21"/>
      <c r="BZ310" s="21"/>
      <c r="CA310" s="21"/>
      <c r="CB310" s="21"/>
      <c r="CC310" s="21"/>
      <c r="CD310" s="21"/>
      <c r="CE310" s="21"/>
      <c r="CF310" s="21"/>
      <c r="CG310" s="21"/>
      <c r="CH310" s="21"/>
      <c r="CI310" s="21"/>
      <c r="CJ310" s="21"/>
      <c r="CK310" s="21"/>
      <c r="CL310" s="21"/>
      <c r="CM310" s="21"/>
      <c r="CN310" s="21"/>
      <c r="CO310" s="21"/>
      <c r="CP310" s="21"/>
      <c r="CQ310" s="21"/>
      <c r="CR310" s="21"/>
      <c r="CS310" s="21"/>
      <c r="CT310" s="21"/>
      <c r="CU310" s="21"/>
      <c r="CV310" s="21"/>
      <c r="CW310" s="21"/>
      <c r="CX310" s="21"/>
      <c r="CY310" s="21"/>
      <c r="CZ310" s="21"/>
      <c r="DA310" s="21"/>
      <c r="DB310" s="21"/>
      <c r="DC310" s="21"/>
      <c r="DD310" s="21"/>
      <c r="DE310" s="21"/>
      <c r="DF310" s="21"/>
      <c r="DG310" s="21"/>
    </row>
    <row r="311" spans="1:111" s="14" customFormat="1">
      <c r="A311" s="14">
        <f t="shared" si="4"/>
        <v>308</v>
      </c>
      <c r="B311" s="14" t="s">
        <v>3241</v>
      </c>
      <c r="C311" s="14" t="s">
        <v>2873</v>
      </c>
      <c r="D311" s="14" t="s">
        <v>1187</v>
      </c>
      <c r="E311" s="14" t="s">
        <v>8163</v>
      </c>
      <c r="F311" s="15">
        <v>531</v>
      </c>
      <c r="G311" s="15">
        <v>400</v>
      </c>
      <c r="H311" s="14" t="s">
        <v>8087</v>
      </c>
      <c r="I311" s="15">
        <v>98000</v>
      </c>
      <c r="J311" s="14" t="s">
        <v>7909</v>
      </c>
      <c r="K311" s="36" t="s">
        <v>5851</v>
      </c>
      <c r="L311" s="14" t="s">
        <v>10095</v>
      </c>
      <c r="N311" s="69"/>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c r="AR311" s="21"/>
      <c r="AS311" s="21"/>
      <c r="AT311" s="21"/>
      <c r="AU311" s="21"/>
      <c r="AV311" s="21"/>
      <c r="AW311" s="21"/>
      <c r="AX311" s="21"/>
      <c r="AY311" s="21"/>
      <c r="AZ311" s="21"/>
      <c r="BA311" s="21"/>
      <c r="BB311" s="21"/>
      <c r="BC311" s="21"/>
      <c r="BD311" s="21"/>
      <c r="BE311" s="21"/>
      <c r="BF311" s="21"/>
      <c r="BG311" s="21"/>
      <c r="BH311" s="21"/>
      <c r="BI311" s="21"/>
      <c r="BJ311" s="21"/>
      <c r="BK311" s="21"/>
      <c r="BL311" s="21"/>
      <c r="BM311" s="21"/>
      <c r="BN311" s="21"/>
      <c r="BO311" s="21"/>
      <c r="BP311" s="21"/>
      <c r="BQ311" s="21"/>
      <c r="BR311" s="21"/>
      <c r="BS311" s="21"/>
      <c r="BT311" s="21"/>
      <c r="BU311" s="21"/>
      <c r="BV311" s="21"/>
      <c r="BW311" s="21"/>
      <c r="BX311" s="21"/>
      <c r="BY311" s="21"/>
      <c r="BZ311" s="21"/>
      <c r="CA311" s="21"/>
      <c r="CB311" s="21"/>
      <c r="CC311" s="21"/>
      <c r="CD311" s="21"/>
      <c r="CE311" s="21"/>
      <c r="CF311" s="21"/>
      <c r="CG311" s="21"/>
      <c r="CH311" s="21"/>
      <c r="CI311" s="21"/>
      <c r="CJ311" s="21"/>
      <c r="CK311" s="21"/>
      <c r="CL311" s="21"/>
      <c r="CM311" s="21"/>
      <c r="CN311" s="21"/>
      <c r="CO311" s="21"/>
      <c r="CP311" s="21"/>
      <c r="CQ311" s="21"/>
      <c r="CR311" s="21"/>
      <c r="CS311" s="21"/>
      <c r="CT311" s="21"/>
      <c r="CU311" s="21"/>
      <c r="CV311" s="21"/>
      <c r="CW311" s="21"/>
      <c r="CX311" s="21"/>
      <c r="CY311" s="21"/>
      <c r="CZ311" s="21"/>
      <c r="DA311" s="21"/>
      <c r="DB311" s="21"/>
      <c r="DC311" s="21"/>
      <c r="DD311" s="21"/>
      <c r="DE311" s="21"/>
      <c r="DF311" s="21"/>
      <c r="DG311" s="21"/>
    </row>
    <row r="312" spans="1:111" s="14" customFormat="1" ht="31.5">
      <c r="A312" s="14">
        <f t="shared" si="4"/>
        <v>309</v>
      </c>
      <c r="B312" s="14" t="s">
        <v>2874</v>
      </c>
      <c r="C312" s="14" t="s">
        <v>2875</v>
      </c>
      <c r="D312" s="14" t="s">
        <v>1162</v>
      </c>
      <c r="F312" s="15">
        <v>500</v>
      </c>
      <c r="G312" s="15">
        <v>232</v>
      </c>
      <c r="H312" s="14" t="s">
        <v>8087</v>
      </c>
      <c r="I312" s="15">
        <v>72000</v>
      </c>
      <c r="J312" s="14" t="s">
        <v>7909</v>
      </c>
      <c r="K312" s="36" t="s">
        <v>5851</v>
      </c>
      <c r="L312" s="14" t="s">
        <v>2958</v>
      </c>
      <c r="N312" s="69"/>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c r="AR312" s="21"/>
      <c r="AS312" s="21"/>
      <c r="AT312" s="21"/>
      <c r="AU312" s="21"/>
      <c r="AV312" s="21"/>
      <c r="AW312" s="21"/>
      <c r="AX312" s="21"/>
      <c r="AY312" s="21"/>
      <c r="AZ312" s="21"/>
      <c r="BA312" s="21"/>
      <c r="BB312" s="21"/>
      <c r="BC312" s="21"/>
      <c r="BD312" s="21"/>
      <c r="BE312" s="21"/>
      <c r="BF312" s="21"/>
      <c r="BG312" s="21"/>
      <c r="BH312" s="21"/>
      <c r="BI312" s="21"/>
      <c r="BJ312" s="21"/>
      <c r="BK312" s="21"/>
      <c r="BL312" s="21"/>
      <c r="BM312" s="21"/>
      <c r="BN312" s="21"/>
      <c r="BO312" s="21"/>
      <c r="BP312" s="21"/>
      <c r="BQ312" s="21"/>
      <c r="BR312" s="21"/>
      <c r="BS312" s="21"/>
      <c r="BT312" s="21"/>
      <c r="BU312" s="21"/>
      <c r="BV312" s="21"/>
      <c r="BW312" s="21"/>
      <c r="BX312" s="21"/>
      <c r="BY312" s="21"/>
      <c r="BZ312" s="21"/>
      <c r="CA312" s="21"/>
      <c r="CB312" s="21"/>
      <c r="CC312" s="21"/>
      <c r="CD312" s="21"/>
      <c r="CE312" s="21"/>
      <c r="CF312" s="21"/>
      <c r="CG312" s="21"/>
      <c r="CH312" s="21"/>
      <c r="CI312" s="21"/>
      <c r="CJ312" s="21"/>
      <c r="CK312" s="21"/>
      <c r="CL312" s="21"/>
      <c r="CM312" s="21"/>
      <c r="CN312" s="21"/>
      <c r="CO312" s="21"/>
      <c r="CP312" s="21"/>
      <c r="CQ312" s="21"/>
      <c r="CR312" s="21"/>
      <c r="CS312" s="21"/>
      <c r="CT312" s="21"/>
      <c r="CU312" s="21"/>
      <c r="CV312" s="21"/>
      <c r="CW312" s="21"/>
      <c r="CX312" s="21"/>
      <c r="CY312" s="21"/>
      <c r="CZ312" s="21"/>
      <c r="DA312" s="21"/>
      <c r="DB312" s="21"/>
      <c r="DC312" s="21"/>
      <c r="DD312" s="21"/>
      <c r="DE312" s="21"/>
      <c r="DF312" s="21"/>
      <c r="DG312" s="21"/>
    </row>
    <row r="313" spans="1:111" s="14" customFormat="1" ht="63">
      <c r="A313" s="14">
        <f t="shared" si="4"/>
        <v>310</v>
      </c>
      <c r="B313" s="14" t="s">
        <v>5366</v>
      </c>
      <c r="C313" s="14" t="s">
        <v>5367</v>
      </c>
      <c r="D313" s="14" t="s">
        <v>1162</v>
      </c>
      <c r="F313" s="15">
        <v>250</v>
      </c>
      <c r="G313" s="15">
        <v>344</v>
      </c>
      <c r="H313" s="14" t="s">
        <v>8087</v>
      </c>
      <c r="I313" s="15">
        <v>11000</v>
      </c>
      <c r="J313" s="14" t="s">
        <v>12918</v>
      </c>
      <c r="K313" s="36" t="s">
        <v>5851</v>
      </c>
      <c r="L313" s="14" t="s">
        <v>2958</v>
      </c>
      <c r="N313" s="69"/>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c r="AR313" s="21"/>
      <c r="AS313" s="21"/>
      <c r="AT313" s="21"/>
      <c r="AU313" s="21"/>
      <c r="AV313" s="21"/>
      <c r="AW313" s="21"/>
      <c r="AX313" s="21"/>
      <c r="AY313" s="21"/>
      <c r="AZ313" s="21"/>
      <c r="BA313" s="21"/>
      <c r="BB313" s="21"/>
      <c r="BC313" s="21"/>
      <c r="BD313" s="21"/>
      <c r="BE313" s="21"/>
      <c r="BF313" s="21"/>
      <c r="BG313" s="21"/>
      <c r="BH313" s="21"/>
      <c r="BI313" s="21"/>
      <c r="BJ313" s="21"/>
      <c r="BK313" s="21"/>
      <c r="BL313" s="21"/>
      <c r="BM313" s="21"/>
      <c r="BN313" s="21"/>
      <c r="BO313" s="21"/>
      <c r="BP313" s="21"/>
      <c r="BQ313" s="21"/>
      <c r="BR313" s="21"/>
      <c r="BS313" s="21"/>
      <c r="BT313" s="21"/>
      <c r="BU313" s="21"/>
      <c r="BV313" s="21"/>
      <c r="BW313" s="21"/>
      <c r="BX313" s="21"/>
      <c r="BY313" s="21"/>
      <c r="BZ313" s="21"/>
      <c r="CA313" s="21"/>
      <c r="CB313" s="21"/>
      <c r="CC313" s="21"/>
      <c r="CD313" s="21"/>
      <c r="CE313" s="21"/>
      <c r="CF313" s="21"/>
      <c r="CG313" s="21"/>
      <c r="CH313" s="21"/>
      <c r="CI313" s="21"/>
      <c r="CJ313" s="21"/>
      <c r="CK313" s="21"/>
      <c r="CL313" s="21"/>
      <c r="CM313" s="21"/>
      <c r="CN313" s="21"/>
      <c r="CO313" s="21"/>
      <c r="CP313" s="21"/>
      <c r="CQ313" s="21"/>
      <c r="CR313" s="21"/>
      <c r="CS313" s="21"/>
      <c r="CT313" s="21"/>
      <c r="CU313" s="21"/>
      <c r="CV313" s="21"/>
      <c r="CW313" s="21"/>
      <c r="CX313" s="21"/>
      <c r="CY313" s="21"/>
      <c r="CZ313" s="21"/>
      <c r="DA313" s="21"/>
      <c r="DB313" s="21"/>
      <c r="DC313" s="21"/>
      <c r="DD313" s="21"/>
      <c r="DE313" s="21"/>
      <c r="DF313" s="21"/>
      <c r="DG313" s="21"/>
    </row>
    <row r="314" spans="1:111" s="14" customFormat="1" ht="31.5">
      <c r="A314" s="14">
        <f t="shared" si="4"/>
        <v>311</v>
      </c>
      <c r="B314" s="14" t="s">
        <v>5368</v>
      </c>
      <c r="C314" s="14" t="s">
        <v>5369</v>
      </c>
      <c r="D314" s="14" t="s">
        <v>1162</v>
      </c>
      <c r="F314" s="15">
        <v>300</v>
      </c>
      <c r="G314" s="15">
        <v>236</v>
      </c>
      <c r="H314" s="14" t="s">
        <v>8087</v>
      </c>
      <c r="I314" s="15">
        <v>0</v>
      </c>
      <c r="J314" s="14" t="s">
        <v>70</v>
      </c>
      <c r="K314" s="36" t="s">
        <v>5851</v>
      </c>
      <c r="L314" s="14" t="s">
        <v>5629</v>
      </c>
      <c r="N314" s="69"/>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c r="AR314" s="21"/>
      <c r="AS314" s="21"/>
      <c r="AT314" s="21"/>
      <c r="AU314" s="21"/>
      <c r="AV314" s="21"/>
      <c r="AW314" s="21"/>
      <c r="AX314" s="21"/>
      <c r="AY314" s="21"/>
      <c r="AZ314" s="21"/>
      <c r="BA314" s="21"/>
      <c r="BB314" s="21"/>
      <c r="BC314" s="21"/>
      <c r="BD314" s="21"/>
      <c r="BE314" s="21"/>
      <c r="BF314" s="21"/>
      <c r="BG314" s="21"/>
      <c r="BH314" s="21"/>
      <c r="BI314" s="21"/>
      <c r="BJ314" s="21"/>
      <c r="BK314" s="21"/>
      <c r="BL314" s="21"/>
      <c r="BM314" s="21"/>
      <c r="BN314" s="21"/>
      <c r="BO314" s="21"/>
      <c r="BP314" s="21"/>
      <c r="BQ314" s="21"/>
      <c r="BR314" s="21"/>
      <c r="BS314" s="21"/>
      <c r="BT314" s="21"/>
      <c r="BU314" s="21"/>
      <c r="BV314" s="21"/>
      <c r="BW314" s="21"/>
      <c r="BX314" s="21"/>
      <c r="BY314" s="21"/>
      <c r="BZ314" s="21"/>
      <c r="CA314" s="21"/>
      <c r="CB314" s="21"/>
      <c r="CC314" s="21"/>
      <c r="CD314" s="21"/>
      <c r="CE314" s="21"/>
      <c r="CF314" s="21"/>
      <c r="CG314" s="21"/>
      <c r="CH314" s="21"/>
      <c r="CI314" s="21"/>
      <c r="CJ314" s="21"/>
      <c r="CK314" s="21"/>
      <c r="CL314" s="21"/>
      <c r="CM314" s="21"/>
      <c r="CN314" s="21"/>
      <c r="CO314" s="21"/>
      <c r="CP314" s="21"/>
      <c r="CQ314" s="21"/>
      <c r="CR314" s="21"/>
      <c r="CS314" s="21"/>
      <c r="CT314" s="21"/>
      <c r="CU314" s="21"/>
      <c r="CV314" s="21"/>
      <c r="CW314" s="21"/>
      <c r="CX314" s="21"/>
      <c r="CY314" s="21"/>
      <c r="CZ314" s="21"/>
      <c r="DA314" s="21"/>
      <c r="DB314" s="21"/>
      <c r="DC314" s="21"/>
      <c r="DD314" s="21"/>
      <c r="DE314" s="21"/>
      <c r="DF314" s="21"/>
      <c r="DG314" s="21"/>
    </row>
    <row r="315" spans="1:111" s="14" customFormat="1" ht="78.75">
      <c r="A315" s="14">
        <f t="shared" si="4"/>
        <v>312</v>
      </c>
      <c r="B315" s="14" t="s">
        <v>5370</v>
      </c>
      <c r="C315" s="14" t="s">
        <v>4845</v>
      </c>
      <c r="D315" s="14" t="s">
        <v>4473</v>
      </c>
      <c r="F315" s="15">
        <v>1500</v>
      </c>
      <c r="G315" s="15">
        <v>288</v>
      </c>
      <c r="H315" s="14" t="s">
        <v>8087</v>
      </c>
      <c r="I315" s="15">
        <v>0</v>
      </c>
      <c r="J315" s="14" t="s">
        <v>7909</v>
      </c>
      <c r="K315" s="36" t="s">
        <v>5851</v>
      </c>
      <c r="L315" s="14" t="s">
        <v>1552</v>
      </c>
      <c r="N315" s="69"/>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c r="AR315" s="21"/>
      <c r="AS315" s="21"/>
      <c r="AT315" s="21"/>
      <c r="AU315" s="21"/>
      <c r="AV315" s="21"/>
      <c r="AW315" s="21"/>
      <c r="AX315" s="21"/>
      <c r="AY315" s="21"/>
      <c r="AZ315" s="21"/>
      <c r="BA315" s="21"/>
      <c r="BB315" s="21"/>
      <c r="BC315" s="21"/>
      <c r="BD315" s="21"/>
      <c r="BE315" s="21"/>
      <c r="BF315" s="21"/>
      <c r="BG315" s="21"/>
      <c r="BH315" s="21"/>
      <c r="BI315" s="21"/>
      <c r="BJ315" s="21"/>
      <c r="BK315" s="21"/>
      <c r="BL315" s="21"/>
      <c r="BM315" s="21"/>
      <c r="BN315" s="21"/>
      <c r="BO315" s="21"/>
      <c r="BP315" s="21"/>
      <c r="BQ315" s="21"/>
      <c r="BR315" s="21"/>
      <c r="BS315" s="21"/>
      <c r="BT315" s="21"/>
      <c r="BU315" s="21"/>
      <c r="BV315" s="21"/>
      <c r="BW315" s="21"/>
      <c r="BX315" s="21"/>
      <c r="BY315" s="21"/>
      <c r="BZ315" s="21"/>
      <c r="CA315" s="21"/>
      <c r="CB315" s="21"/>
      <c r="CC315" s="21"/>
      <c r="CD315" s="21"/>
      <c r="CE315" s="21"/>
      <c r="CF315" s="21"/>
      <c r="CG315" s="21"/>
      <c r="CH315" s="21"/>
      <c r="CI315" s="21"/>
      <c r="CJ315" s="21"/>
      <c r="CK315" s="21"/>
      <c r="CL315" s="21"/>
      <c r="CM315" s="21"/>
      <c r="CN315" s="21"/>
      <c r="CO315" s="21"/>
      <c r="CP315" s="21"/>
      <c r="CQ315" s="21"/>
      <c r="CR315" s="21"/>
      <c r="CS315" s="21"/>
      <c r="CT315" s="21"/>
      <c r="CU315" s="21"/>
      <c r="CV315" s="21"/>
      <c r="CW315" s="21"/>
      <c r="CX315" s="21"/>
      <c r="CY315" s="21"/>
      <c r="CZ315" s="21"/>
      <c r="DA315" s="21"/>
      <c r="DB315" s="21"/>
      <c r="DC315" s="21"/>
      <c r="DD315" s="21"/>
      <c r="DE315" s="21"/>
      <c r="DF315" s="21"/>
      <c r="DG315" s="21"/>
    </row>
    <row r="316" spans="1:111" s="14" customFormat="1" ht="31.5">
      <c r="A316" s="14">
        <f t="shared" si="4"/>
        <v>313</v>
      </c>
      <c r="B316" s="14" t="s">
        <v>5371</v>
      </c>
      <c r="C316" s="14" t="s">
        <v>8397</v>
      </c>
      <c r="D316" s="14" t="s">
        <v>1187</v>
      </c>
      <c r="E316" s="14" t="s">
        <v>8163</v>
      </c>
      <c r="F316" s="15">
        <v>700</v>
      </c>
      <c r="G316" s="15">
        <v>592</v>
      </c>
      <c r="H316" s="14" t="s">
        <v>8087</v>
      </c>
      <c r="I316" s="15">
        <v>128000</v>
      </c>
      <c r="J316" s="14" t="s">
        <v>70</v>
      </c>
      <c r="K316" s="36" t="s">
        <v>5851</v>
      </c>
      <c r="L316" s="14" t="s">
        <v>10095</v>
      </c>
      <c r="N316" s="69"/>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c r="AR316" s="21"/>
      <c r="AS316" s="21"/>
      <c r="AT316" s="21"/>
      <c r="AU316" s="21"/>
      <c r="AV316" s="21"/>
      <c r="AW316" s="21"/>
      <c r="AX316" s="21"/>
      <c r="AY316" s="21"/>
      <c r="AZ316" s="21"/>
      <c r="BA316" s="21"/>
      <c r="BB316" s="21"/>
      <c r="BC316" s="21"/>
      <c r="BD316" s="21"/>
      <c r="BE316" s="21"/>
      <c r="BF316" s="21"/>
      <c r="BG316" s="21"/>
      <c r="BH316" s="21"/>
      <c r="BI316" s="21"/>
      <c r="BJ316" s="21"/>
      <c r="BK316" s="21"/>
      <c r="BL316" s="21"/>
      <c r="BM316" s="21"/>
      <c r="BN316" s="21"/>
      <c r="BO316" s="21"/>
      <c r="BP316" s="21"/>
      <c r="BQ316" s="21"/>
      <c r="BR316" s="21"/>
      <c r="BS316" s="21"/>
      <c r="BT316" s="21"/>
      <c r="BU316" s="21"/>
      <c r="BV316" s="21"/>
      <c r="BW316" s="21"/>
      <c r="BX316" s="21"/>
      <c r="BY316" s="21"/>
      <c r="BZ316" s="21"/>
      <c r="CA316" s="21"/>
      <c r="CB316" s="21"/>
      <c r="CC316" s="21"/>
      <c r="CD316" s="21"/>
      <c r="CE316" s="21"/>
      <c r="CF316" s="21"/>
      <c r="CG316" s="21"/>
      <c r="CH316" s="21"/>
      <c r="CI316" s="21"/>
      <c r="CJ316" s="21"/>
      <c r="CK316" s="21"/>
      <c r="CL316" s="21"/>
      <c r="CM316" s="21"/>
      <c r="CN316" s="21"/>
      <c r="CO316" s="21"/>
      <c r="CP316" s="21"/>
      <c r="CQ316" s="21"/>
      <c r="CR316" s="21"/>
      <c r="CS316" s="21"/>
      <c r="CT316" s="21"/>
      <c r="CU316" s="21"/>
      <c r="CV316" s="21"/>
      <c r="CW316" s="21"/>
      <c r="CX316" s="21"/>
      <c r="CY316" s="21"/>
      <c r="CZ316" s="21"/>
      <c r="DA316" s="21"/>
      <c r="DB316" s="21"/>
      <c r="DC316" s="21"/>
      <c r="DD316" s="21"/>
      <c r="DE316" s="21"/>
      <c r="DF316" s="21"/>
      <c r="DG316" s="21"/>
    </row>
    <row r="317" spans="1:111" s="14" customFormat="1" ht="78.75">
      <c r="A317" s="14">
        <f t="shared" si="4"/>
        <v>314</v>
      </c>
      <c r="B317" s="14" t="s">
        <v>5374</v>
      </c>
      <c r="C317" s="14" t="s">
        <v>4845</v>
      </c>
      <c r="D317" s="14" t="s">
        <v>4473</v>
      </c>
      <c r="F317" s="15">
        <v>1500</v>
      </c>
      <c r="G317" s="15">
        <v>436</v>
      </c>
      <c r="H317" s="14" t="s">
        <v>8087</v>
      </c>
      <c r="I317" s="15">
        <v>0</v>
      </c>
      <c r="J317" s="14" t="s">
        <v>7909</v>
      </c>
      <c r="K317" s="36" t="s">
        <v>5851</v>
      </c>
      <c r="L317" s="14" t="s">
        <v>1552</v>
      </c>
      <c r="N317" s="69"/>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c r="AR317" s="21"/>
      <c r="AS317" s="21"/>
      <c r="AT317" s="21"/>
      <c r="AU317" s="21"/>
      <c r="AV317" s="21"/>
      <c r="AW317" s="21"/>
      <c r="AX317" s="21"/>
      <c r="AY317" s="21"/>
      <c r="AZ317" s="21"/>
      <c r="BA317" s="21"/>
      <c r="BB317" s="21"/>
      <c r="BC317" s="21"/>
      <c r="BD317" s="21"/>
      <c r="BE317" s="21"/>
      <c r="BF317" s="21"/>
      <c r="BG317" s="21"/>
      <c r="BH317" s="21"/>
      <c r="BI317" s="21"/>
      <c r="BJ317" s="21"/>
      <c r="BK317" s="21"/>
      <c r="BL317" s="21"/>
      <c r="BM317" s="21"/>
      <c r="BN317" s="21"/>
      <c r="BO317" s="21"/>
      <c r="BP317" s="21"/>
      <c r="BQ317" s="21"/>
      <c r="BR317" s="21"/>
      <c r="BS317" s="21"/>
      <c r="BT317" s="21"/>
      <c r="BU317" s="21"/>
      <c r="BV317" s="21"/>
      <c r="BW317" s="21"/>
      <c r="BX317" s="21"/>
      <c r="BY317" s="21"/>
      <c r="BZ317" s="21"/>
      <c r="CA317" s="21"/>
      <c r="CB317" s="21"/>
      <c r="CC317" s="21"/>
      <c r="CD317" s="21"/>
      <c r="CE317" s="21"/>
      <c r="CF317" s="21"/>
      <c r="CG317" s="21"/>
      <c r="CH317" s="21"/>
      <c r="CI317" s="21"/>
      <c r="CJ317" s="21"/>
      <c r="CK317" s="21"/>
      <c r="CL317" s="21"/>
      <c r="CM317" s="21"/>
      <c r="CN317" s="21"/>
      <c r="CO317" s="21"/>
      <c r="CP317" s="21"/>
      <c r="CQ317" s="21"/>
      <c r="CR317" s="21"/>
      <c r="CS317" s="21"/>
      <c r="CT317" s="21"/>
      <c r="CU317" s="21"/>
      <c r="CV317" s="21"/>
      <c r="CW317" s="21"/>
      <c r="CX317" s="21"/>
      <c r="CY317" s="21"/>
      <c r="CZ317" s="21"/>
      <c r="DA317" s="21"/>
      <c r="DB317" s="21"/>
      <c r="DC317" s="21"/>
      <c r="DD317" s="21"/>
      <c r="DE317" s="21"/>
      <c r="DF317" s="21"/>
      <c r="DG317" s="21"/>
    </row>
    <row r="318" spans="1:111" s="14" customFormat="1" ht="31.5">
      <c r="A318" s="14">
        <f t="shared" si="4"/>
        <v>315</v>
      </c>
      <c r="B318" s="14" t="s">
        <v>5377</v>
      </c>
      <c r="C318" s="14" t="s">
        <v>5378</v>
      </c>
      <c r="D318" s="14" t="s">
        <v>1162</v>
      </c>
      <c r="F318" s="15">
        <v>500</v>
      </c>
      <c r="G318" s="15">
        <v>256</v>
      </c>
      <c r="H318" s="14" t="s">
        <v>8087</v>
      </c>
      <c r="I318" s="15">
        <v>0</v>
      </c>
      <c r="J318" s="14" t="s">
        <v>60</v>
      </c>
      <c r="K318" s="36" t="s">
        <v>5851</v>
      </c>
      <c r="L318" s="14" t="s">
        <v>4155</v>
      </c>
      <c r="N318" s="69"/>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c r="AR318" s="21"/>
      <c r="AS318" s="21"/>
      <c r="AT318" s="21"/>
      <c r="AU318" s="21"/>
      <c r="AV318" s="21"/>
      <c r="AW318" s="21"/>
      <c r="AX318" s="21"/>
      <c r="AY318" s="21"/>
      <c r="AZ318" s="21"/>
      <c r="BA318" s="21"/>
      <c r="BB318" s="21"/>
      <c r="BC318" s="21"/>
      <c r="BD318" s="21"/>
      <c r="BE318" s="21"/>
      <c r="BF318" s="21"/>
      <c r="BG318" s="21"/>
      <c r="BH318" s="21"/>
      <c r="BI318" s="21"/>
      <c r="BJ318" s="21"/>
      <c r="BK318" s="21"/>
      <c r="BL318" s="21"/>
      <c r="BM318" s="21"/>
      <c r="BN318" s="21"/>
      <c r="BO318" s="21"/>
      <c r="BP318" s="21"/>
      <c r="BQ318" s="21"/>
      <c r="BR318" s="21"/>
      <c r="BS318" s="21"/>
      <c r="BT318" s="21"/>
      <c r="BU318" s="21"/>
      <c r="BV318" s="21"/>
      <c r="BW318" s="21"/>
      <c r="BX318" s="21"/>
      <c r="BY318" s="21"/>
      <c r="BZ318" s="21"/>
      <c r="CA318" s="21"/>
      <c r="CB318" s="21"/>
      <c r="CC318" s="21"/>
      <c r="CD318" s="21"/>
      <c r="CE318" s="21"/>
      <c r="CF318" s="21"/>
      <c r="CG318" s="21"/>
      <c r="CH318" s="21"/>
      <c r="CI318" s="21"/>
      <c r="CJ318" s="21"/>
      <c r="CK318" s="21"/>
      <c r="CL318" s="21"/>
      <c r="CM318" s="21"/>
      <c r="CN318" s="21"/>
      <c r="CO318" s="21"/>
      <c r="CP318" s="21"/>
      <c r="CQ318" s="21"/>
      <c r="CR318" s="21"/>
      <c r="CS318" s="21"/>
      <c r="CT318" s="21"/>
      <c r="CU318" s="21"/>
      <c r="CV318" s="21"/>
      <c r="CW318" s="21"/>
      <c r="CX318" s="21"/>
      <c r="CY318" s="21"/>
      <c r="CZ318" s="21"/>
      <c r="DA318" s="21"/>
      <c r="DB318" s="21"/>
      <c r="DC318" s="21"/>
      <c r="DD318" s="21"/>
      <c r="DE318" s="21"/>
      <c r="DF318" s="21"/>
      <c r="DG318" s="21"/>
    </row>
    <row r="319" spans="1:111" s="14" customFormat="1" ht="31.5">
      <c r="A319" s="14">
        <f t="shared" si="4"/>
        <v>316</v>
      </c>
      <c r="B319" s="14" t="s">
        <v>5379</v>
      </c>
      <c r="C319" s="14" t="s">
        <v>5380</v>
      </c>
      <c r="D319" s="14" t="s">
        <v>1162</v>
      </c>
      <c r="F319" s="15">
        <v>350</v>
      </c>
      <c r="G319" s="15">
        <v>432</v>
      </c>
      <c r="H319" s="14" t="s">
        <v>8087</v>
      </c>
      <c r="I319" s="15">
        <v>0</v>
      </c>
      <c r="J319" s="14" t="s">
        <v>70</v>
      </c>
      <c r="K319" s="36" t="s">
        <v>5851</v>
      </c>
      <c r="L319" s="14" t="s">
        <v>4155</v>
      </c>
      <c r="N319" s="69"/>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c r="AR319" s="21"/>
      <c r="AS319" s="21"/>
      <c r="AT319" s="21"/>
      <c r="AU319" s="21"/>
      <c r="AV319" s="21"/>
      <c r="AW319" s="21"/>
      <c r="AX319" s="21"/>
      <c r="AY319" s="21"/>
      <c r="AZ319" s="21"/>
      <c r="BA319" s="21"/>
      <c r="BB319" s="21"/>
      <c r="BC319" s="21"/>
      <c r="BD319" s="21"/>
      <c r="BE319" s="21"/>
      <c r="BF319" s="21"/>
      <c r="BG319" s="21"/>
      <c r="BH319" s="21"/>
      <c r="BI319" s="21"/>
      <c r="BJ319" s="21"/>
      <c r="BK319" s="21"/>
      <c r="BL319" s="21"/>
      <c r="BM319" s="21"/>
      <c r="BN319" s="21"/>
      <c r="BO319" s="21"/>
      <c r="BP319" s="21"/>
      <c r="BQ319" s="21"/>
      <c r="BR319" s="21"/>
      <c r="BS319" s="21"/>
      <c r="BT319" s="21"/>
      <c r="BU319" s="21"/>
      <c r="BV319" s="21"/>
      <c r="BW319" s="21"/>
      <c r="BX319" s="21"/>
      <c r="BY319" s="21"/>
      <c r="BZ319" s="21"/>
      <c r="CA319" s="21"/>
      <c r="CB319" s="21"/>
      <c r="CC319" s="21"/>
      <c r="CD319" s="21"/>
      <c r="CE319" s="21"/>
      <c r="CF319" s="21"/>
      <c r="CG319" s="21"/>
      <c r="CH319" s="21"/>
      <c r="CI319" s="21"/>
      <c r="CJ319" s="21"/>
      <c r="CK319" s="21"/>
      <c r="CL319" s="21"/>
      <c r="CM319" s="21"/>
      <c r="CN319" s="21"/>
      <c r="CO319" s="21"/>
      <c r="CP319" s="21"/>
      <c r="CQ319" s="21"/>
      <c r="CR319" s="21"/>
      <c r="CS319" s="21"/>
      <c r="CT319" s="21"/>
      <c r="CU319" s="21"/>
      <c r="CV319" s="21"/>
      <c r="CW319" s="21"/>
      <c r="CX319" s="21"/>
      <c r="CY319" s="21"/>
      <c r="CZ319" s="21"/>
      <c r="DA319" s="21"/>
      <c r="DB319" s="21"/>
      <c r="DC319" s="21"/>
      <c r="DD319" s="21"/>
      <c r="DE319" s="21"/>
      <c r="DF319" s="21"/>
      <c r="DG319" s="21"/>
    </row>
    <row r="320" spans="1:111" s="14" customFormat="1" ht="31.5">
      <c r="A320" s="14">
        <f t="shared" si="4"/>
        <v>317</v>
      </c>
      <c r="B320" s="14" t="s">
        <v>5381</v>
      </c>
      <c r="C320" s="14" t="s">
        <v>5382</v>
      </c>
      <c r="D320" s="14" t="s">
        <v>4473</v>
      </c>
      <c r="F320" s="15">
        <v>1000</v>
      </c>
      <c r="G320" s="15">
        <v>472</v>
      </c>
      <c r="H320" s="14" t="s">
        <v>2161</v>
      </c>
      <c r="I320" s="15">
        <v>0</v>
      </c>
      <c r="J320" s="14" t="s">
        <v>4935</v>
      </c>
      <c r="K320" s="36" t="s">
        <v>5851</v>
      </c>
      <c r="L320" s="14" t="s">
        <v>10095</v>
      </c>
      <c r="N320" s="69"/>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c r="AR320" s="21"/>
      <c r="AS320" s="21"/>
      <c r="AT320" s="21"/>
      <c r="AU320" s="21"/>
      <c r="AV320" s="21"/>
      <c r="AW320" s="21"/>
      <c r="AX320" s="21"/>
      <c r="AY320" s="21"/>
      <c r="AZ320" s="21"/>
      <c r="BA320" s="21"/>
      <c r="BB320" s="21"/>
      <c r="BC320" s="21"/>
      <c r="BD320" s="21"/>
      <c r="BE320" s="21"/>
      <c r="BF320" s="21"/>
      <c r="BG320" s="21"/>
      <c r="BH320" s="21"/>
      <c r="BI320" s="21"/>
      <c r="BJ320" s="21"/>
      <c r="BK320" s="21"/>
      <c r="BL320" s="21"/>
      <c r="BM320" s="21"/>
      <c r="BN320" s="21"/>
      <c r="BO320" s="21"/>
      <c r="BP320" s="21"/>
      <c r="BQ320" s="21"/>
      <c r="BR320" s="21"/>
      <c r="BS320" s="21"/>
      <c r="BT320" s="21"/>
      <c r="BU320" s="21"/>
      <c r="BV320" s="21"/>
      <c r="BW320" s="21"/>
      <c r="BX320" s="21"/>
      <c r="BY320" s="21"/>
      <c r="BZ320" s="21"/>
      <c r="CA320" s="21"/>
      <c r="CB320" s="21"/>
      <c r="CC320" s="21"/>
      <c r="CD320" s="21"/>
      <c r="CE320" s="21"/>
      <c r="CF320" s="21"/>
      <c r="CG320" s="21"/>
      <c r="CH320" s="21"/>
      <c r="CI320" s="21"/>
      <c r="CJ320" s="21"/>
      <c r="CK320" s="21"/>
      <c r="CL320" s="21"/>
      <c r="CM320" s="21"/>
      <c r="CN320" s="21"/>
      <c r="CO320" s="21"/>
      <c r="CP320" s="21"/>
      <c r="CQ320" s="21"/>
      <c r="CR320" s="21"/>
      <c r="CS320" s="21"/>
      <c r="CT320" s="21"/>
      <c r="CU320" s="21"/>
      <c r="CV320" s="21"/>
      <c r="CW320" s="21"/>
      <c r="CX320" s="21"/>
      <c r="CY320" s="21"/>
      <c r="CZ320" s="21"/>
      <c r="DA320" s="21"/>
      <c r="DB320" s="21"/>
      <c r="DC320" s="21"/>
      <c r="DD320" s="21"/>
      <c r="DE320" s="21"/>
      <c r="DF320" s="21"/>
      <c r="DG320" s="21"/>
    </row>
    <row r="321" spans="1:111" s="14" customFormat="1" ht="47.25">
      <c r="A321" s="14">
        <f t="shared" si="4"/>
        <v>318</v>
      </c>
      <c r="B321" s="14" t="s">
        <v>5383</v>
      </c>
      <c r="C321" s="14" t="s">
        <v>6498</v>
      </c>
      <c r="D321" s="14" t="s">
        <v>1187</v>
      </c>
      <c r="F321" s="15">
        <v>1000</v>
      </c>
      <c r="G321" s="15">
        <v>780</v>
      </c>
      <c r="H321" s="14" t="s">
        <v>2161</v>
      </c>
      <c r="I321" s="15">
        <v>174000</v>
      </c>
      <c r="J321" s="14" t="s">
        <v>4642</v>
      </c>
      <c r="K321" s="36" t="s">
        <v>5851</v>
      </c>
      <c r="L321" s="14" t="s">
        <v>12534</v>
      </c>
      <c r="N321" s="69"/>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c r="AR321" s="21"/>
      <c r="AS321" s="21"/>
      <c r="AT321" s="21"/>
      <c r="AU321" s="21"/>
      <c r="AV321" s="21"/>
      <c r="AW321" s="21"/>
      <c r="AX321" s="21"/>
      <c r="AY321" s="21"/>
      <c r="AZ321" s="21"/>
      <c r="BA321" s="21"/>
      <c r="BB321" s="21"/>
      <c r="BC321" s="21"/>
      <c r="BD321" s="21"/>
      <c r="BE321" s="21"/>
      <c r="BF321" s="21"/>
      <c r="BG321" s="21"/>
      <c r="BH321" s="21"/>
      <c r="BI321" s="21"/>
      <c r="BJ321" s="21"/>
      <c r="BK321" s="21"/>
      <c r="BL321" s="21"/>
      <c r="BM321" s="21"/>
      <c r="BN321" s="21"/>
      <c r="BO321" s="21"/>
      <c r="BP321" s="21"/>
      <c r="BQ321" s="21"/>
      <c r="BR321" s="21"/>
      <c r="BS321" s="21"/>
      <c r="BT321" s="21"/>
      <c r="BU321" s="21"/>
      <c r="BV321" s="21"/>
      <c r="BW321" s="21"/>
      <c r="BX321" s="21"/>
      <c r="BY321" s="21"/>
      <c r="BZ321" s="21"/>
      <c r="CA321" s="21"/>
      <c r="CB321" s="21"/>
      <c r="CC321" s="21"/>
      <c r="CD321" s="21"/>
      <c r="CE321" s="21"/>
      <c r="CF321" s="21"/>
      <c r="CG321" s="21"/>
      <c r="CH321" s="21"/>
      <c r="CI321" s="21"/>
      <c r="CJ321" s="21"/>
      <c r="CK321" s="21"/>
      <c r="CL321" s="21"/>
      <c r="CM321" s="21"/>
      <c r="CN321" s="21"/>
      <c r="CO321" s="21"/>
      <c r="CP321" s="21"/>
      <c r="CQ321" s="21"/>
      <c r="CR321" s="21"/>
      <c r="CS321" s="21"/>
      <c r="CT321" s="21"/>
      <c r="CU321" s="21"/>
      <c r="CV321" s="21"/>
      <c r="CW321" s="21"/>
      <c r="CX321" s="21"/>
      <c r="CY321" s="21"/>
      <c r="CZ321" s="21"/>
      <c r="DA321" s="21"/>
      <c r="DB321" s="21"/>
      <c r="DC321" s="21"/>
      <c r="DD321" s="21"/>
      <c r="DE321" s="21"/>
      <c r="DF321" s="21"/>
      <c r="DG321" s="21"/>
    </row>
    <row r="322" spans="1:111" s="14" customFormat="1" ht="23.25" customHeight="1">
      <c r="A322" s="14">
        <f t="shared" si="4"/>
        <v>319</v>
      </c>
      <c r="B322" s="14" t="s">
        <v>6510</v>
      </c>
      <c r="C322" s="14" t="s">
        <v>6511</v>
      </c>
      <c r="D322" s="14" t="s">
        <v>10827</v>
      </c>
      <c r="F322" s="15">
        <v>700</v>
      </c>
      <c r="G322" s="15">
        <v>504</v>
      </c>
      <c r="H322" s="14" t="s">
        <v>8087</v>
      </c>
      <c r="I322" s="15">
        <v>110000</v>
      </c>
      <c r="J322" s="14" t="s">
        <v>60</v>
      </c>
      <c r="K322" s="36" t="s">
        <v>5851</v>
      </c>
      <c r="L322" s="14" t="s">
        <v>6101</v>
      </c>
      <c r="N322" s="69"/>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c r="AQ322" s="21"/>
      <c r="AR322" s="21"/>
      <c r="AS322" s="21"/>
      <c r="AT322" s="21"/>
      <c r="AU322" s="21"/>
      <c r="AV322" s="21"/>
      <c r="AW322" s="21"/>
      <c r="AX322" s="21"/>
      <c r="AY322" s="21"/>
      <c r="AZ322" s="21"/>
      <c r="BA322" s="21"/>
      <c r="BB322" s="21"/>
      <c r="BC322" s="21"/>
      <c r="BD322" s="21"/>
      <c r="BE322" s="21"/>
      <c r="BF322" s="21"/>
      <c r="BG322" s="21"/>
      <c r="BH322" s="21"/>
      <c r="BI322" s="21"/>
      <c r="BJ322" s="21"/>
      <c r="BK322" s="21"/>
      <c r="BL322" s="21"/>
      <c r="BM322" s="21"/>
      <c r="BN322" s="21"/>
      <c r="BO322" s="21"/>
      <c r="BP322" s="21"/>
      <c r="BQ322" s="21"/>
      <c r="BR322" s="21"/>
      <c r="BS322" s="21"/>
      <c r="BT322" s="21"/>
      <c r="BU322" s="21"/>
      <c r="BV322" s="21"/>
      <c r="BW322" s="21"/>
      <c r="BX322" s="21"/>
      <c r="BY322" s="21"/>
      <c r="BZ322" s="21"/>
      <c r="CA322" s="21"/>
      <c r="CB322" s="21"/>
      <c r="CC322" s="21"/>
      <c r="CD322" s="21"/>
      <c r="CE322" s="21"/>
      <c r="CF322" s="21"/>
      <c r="CG322" s="21"/>
      <c r="CH322" s="21"/>
      <c r="CI322" s="21"/>
      <c r="CJ322" s="21"/>
      <c r="CK322" s="21"/>
      <c r="CL322" s="21"/>
      <c r="CM322" s="21"/>
      <c r="CN322" s="21"/>
      <c r="CO322" s="21"/>
      <c r="CP322" s="21"/>
      <c r="CQ322" s="21"/>
      <c r="CR322" s="21"/>
      <c r="CS322" s="21"/>
      <c r="CT322" s="21"/>
      <c r="CU322" s="21"/>
      <c r="CV322" s="21"/>
      <c r="CW322" s="21"/>
      <c r="CX322" s="21"/>
      <c r="CY322" s="21"/>
      <c r="CZ322" s="21"/>
      <c r="DA322" s="21"/>
      <c r="DB322" s="21"/>
      <c r="DC322" s="21"/>
      <c r="DD322" s="21"/>
      <c r="DE322" s="21"/>
      <c r="DF322" s="21"/>
      <c r="DG322" s="21"/>
    </row>
    <row r="323" spans="1:111" s="14" customFormat="1" ht="31.5">
      <c r="A323" s="14">
        <f t="shared" si="4"/>
        <v>320</v>
      </c>
      <c r="B323" s="14" t="s">
        <v>6516</v>
      </c>
      <c r="C323" s="14" t="s">
        <v>5402</v>
      </c>
      <c r="D323" s="14" t="s">
        <v>1162</v>
      </c>
      <c r="F323" s="15">
        <v>320</v>
      </c>
      <c r="G323" s="15">
        <v>244</v>
      </c>
      <c r="H323" s="14" t="s">
        <v>8087</v>
      </c>
      <c r="I323" s="15">
        <v>0</v>
      </c>
      <c r="J323" s="14" t="s">
        <v>1188</v>
      </c>
      <c r="K323" s="36" t="s">
        <v>5851</v>
      </c>
      <c r="L323" s="14" t="s">
        <v>2958</v>
      </c>
      <c r="N323" s="69"/>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c r="AQ323" s="21"/>
      <c r="AR323" s="21"/>
      <c r="AS323" s="21"/>
      <c r="AT323" s="21"/>
      <c r="AU323" s="21"/>
      <c r="AV323" s="21"/>
      <c r="AW323" s="21"/>
      <c r="AX323" s="21"/>
      <c r="AY323" s="21"/>
      <c r="AZ323" s="21"/>
      <c r="BA323" s="21"/>
      <c r="BB323" s="21"/>
      <c r="BC323" s="21"/>
      <c r="BD323" s="21"/>
      <c r="BE323" s="21"/>
      <c r="BF323" s="21"/>
      <c r="BG323" s="21"/>
      <c r="BH323" s="21"/>
      <c r="BI323" s="21"/>
      <c r="BJ323" s="21"/>
      <c r="BK323" s="21"/>
      <c r="BL323" s="21"/>
      <c r="BM323" s="21"/>
      <c r="BN323" s="21"/>
      <c r="BO323" s="21"/>
      <c r="BP323" s="21"/>
      <c r="BQ323" s="21"/>
      <c r="BR323" s="21"/>
      <c r="BS323" s="21"/>
      <c r="BT323" s="21"/>
      <c r="BU323" s="21"/>
      <c r="BV323" s="21"/>
      <c r="BW323" s="21"/>
      <c r="BX323" s="21"/>
      <c r="BY323" s="21"/>
      <c r="BZ323" s="21"/>
      <c r="CA323" s="21"/>
      <c r="CB323" s="21"/>
      <c r="CC323" s="21"/>
      <c r="CD323" s="21"/>
      <c r="CE323" s="21"/>
      <c r="CF323" s="21"/>
      <c r="CG323" s="21"/>
      <c r="CH323" s="21"/>
      <c r="CI323" s="21"/>
      <c r="CJ323" s="21"/>
      <c r="CK323" s="21"/>
      <c r="CL323" s="21"/>
      <c r="CM323" s="21"/>
      <c r="CN323" s="21"/>
      <c r="CO323" s="21"/>
      <c r="CP323" s="21"/>
      <c r="CQ323" s="21"/>
      <c r="CR323" s="21"/>
      <c r="CS323" s="21"/>
      <c r="CT323" s="21"/>
      <c r="CU323" s="21"/>
      <c r="CV323" s="21"/>
      <c r="CW323" s="21"/>
      <c r="CX323" s="21"/>
      <c r="CY323" s="21"/>
      <c r="CZ323" s="21"/>
      <c r="DA323" s="21"/>
      <c r="DB323" s="21"/>
      <c r="DC323" s="21"/>
      <c r="DD323" s="21"/>
      <c r="DE323" s="21"/>
      <c r="DF323" s="21"/>
      <c r="DG323" s="21"/>
    </row>
    <row r="324" spans="1:111" s="14" customFormat="1" ht="31.5">
      <c r="A324" s="14">
        <f t="shared" si="4"/>
        <v>321</v>
      </c>
      <c r="B324" s="14" t="s">
        <v>5403</v>
      </c>
      <c r="C324" s="14" t="s">
        <v>5404</v>
      </c>
      <c r="D324" s="14" t="s">
        <v>1162</v>
      </c>
      <c r="F324" s="15">
        <v>1100</v>
      </c>
      <c r="G324" s="15">
        <v>244</v>
      </c>
      <c r="H324" s="14" t="s">
        <v>8087</v>
      </c>
      <c r="I324" s="15">
        <v>0</v>
      </c>
      <c r="J324" s="14" t="s">
        <v>1188</v>
      </c>
      <c r="K324" s="36" t="s">
        <v>5851</v>
      </c>
      <c r="L324" s="14" t="s">
        <v>1552</v>
      </c>
      <c r="N324" s="69"/>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c r="AQ324" s="21"/>
      <c r="AR324" s="21"/>
      <c r="AS324" s="21"/>
      <c r="AT324" s="21"/>
      <c r="AU324" s="21"/>
      <c r="AV324" s="21"/>
      <c r="AW324" s="21"/>
      <c r="AX324" s="21"/>
      <c r="AY324" s="21"/>
      <c r="AZ324" s="21"/>
      <c r="BA324" s="21"/>
      <c r="BB324" s="21"/>
      <c r="BC324" s="21"/>
      <c r="BD324" s="21"/>
      <c r="BE324" s="21"/>
      <c r="BF324" s="21"/>
      <c r="BG324" s="21"/>
      <c r="BH324" s="21"/>
      <c r="BI324" s="21"/>
      <c r="BJ324" s="21"/>
      <c r="BK324" s="21"/>
      <c r="BL324" s="21"/>
      <c r="BM324" s="21"/>
      <c r="BN324" s="21"/>
      <c r="BO324" s="21"/>
      <c r="BP324" s="21"/>
      <c r="BQ324" s="21"/>
      <c r="BR324" s="21"/>
      <c r="BS324" s="21"/>
      <c r="BT324" s="21"/>
      <c r="BU324" s="21"/>
      <c r="BV324" s="21"/>
      <c r="BW324" s="21"/>
      <c r="BX324" s="21"/>
      <c r="BY324" s="21"/>
      <c r="BZ324" s="21"/>
      <c r="CA324" s="21"/>
      <c r="CB324" s="21"/>
      <c r="CC324" s="21"/>
      <c r="CD324" s="21"/>
      <c r="CE324" s="21"/>
      <c r="CF324" s="21"/>
      <c r="CG324" s="21"/>
      <c r="CH324" s="21"/>
      <c r="CI324" s="21"/>
      <c r="CJ324" s="21"/>
      <c r="CK324" s="21"/>
      <c r="CL324" s="21"/>
      <c r="CM324" s="21"/>
      <c r="CN324" s="21"/>
      <c r="CO324" s="21"/>
      <c r="CP324" s="21"/>
      <c r="CQ324" s="21"/>
      <c r="CR324" s="21"/>
      <c r="CS324" s="21"/>
      <c r="CT324" s="21"/>
      <c r="CU324" s="21"/>
      <c r="CV324" s="21"/>
      <c r="CW324" s="21"/>
      <c r="CX324" s="21"/>
      <c r="CY324" s="21"/>
      <c r="CZ324" s="21"/>
      <c r="DA324" s="21"/>
      <c r="DB324" s="21"/>
      <c r="DC324" s="21"/>
      <c r="DD324" s="21"/>
      <c r="DE324" s="21"/>
      <c r="DF324" s="21"/>
      <c r="DG324" s="21"/>
    </row>
    <row r="325" spans="1:111" s="14" customFormat="1">
      <c r="A325" s="14">
        <f t="shared" ref="A325:A388" si="5">A324+1</f>
        <v>322</v>
      </c>
      <c r="B325" s="14" t="s">
        <v>5405</v>
      </c>
      <c r="C325" s="14" t="s">
        <v>5406</v>
      </c>
      <c r="D325" s="14" t="s">
        <v>1162</v>
      </c>
      <c r="F325" s="15">
        <v>1000</v>
      </c>
      <c r="G325" s="15">
        <v>100</v>
      </c>
      <c r="H325" s="14" t="s">
        <v>8076</v>
      </c>
      <c r="I325" s="15">
        <v>0</v>
      </c>
      <c r="J325" s="14" t="s">
        <v>1188</v>
      </c>
      <c r="K325" s="36" t="s">
        <v>5851</v>
      </c>
      <c r="L325" s="14" t="s">
        <v>1552</v>
      </c>
      <c r="N325" s="69"/>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c r="AP325" s="21"/>
      <c r="AQ325" s="21"/>
      <c r="AR325" s="21"/>
      <c r="AS325" s="21"/>
      <c r="AT325" s="21"/>
      <c r="AU325" s="21"/>
      <c r="AV325" s="21"/>
      <c r="AW325" s="21"/>
      <c r="AX325" s="21"/>
      <c r="AY325" s="21"/>
      <c r="AZ325" s="21"/>
      <c r="BA325" s="21"/>
      <c r="BB325" s="21"/>
      <c r="BC325" s="21"/>
      <c r="BD325" s="21"/>
      <c r="BE325" s="21"/>
      <c r="BF325" s="21"/>
      <c r="BG325" s="21"/>
      <c r="BH325" s="21"/>
      <c r="BI325" s="21"/>
      <c r="BJ325" s="21"/>
      <c r="BK325" s="21"/>
      <c r="BL325" s="21"/>
      <c r="BM325" s="21"/>
      <c r="BN325" s="21"/>
      <c r="BO325" s="21"/>
      <c r="BP325" s="21"/>
      <c r="BQ325" s="21"/>
      <c r="BR325" s="21"/>
      <c r="BS325" s="21"/>
      <c r="BT325" s="21"/>
      <c r="BU325" s="21"/>
      <c r="BV325" s="21"/>
      <c r="BW325" s="21"/>
      <c r="BX325" s="21"/>
      <c r="BY325" s="21"/>
      <c r="BZ325" s="21"/>
      <c r="CA325" s="21"/>
      <c r="CB325" s="21"/>
      <c r="CC325" s="21"/>
      <c r="CD325" s="21"/>
      <c r="CE325" s="21"/>
      <c r="CF325" s="21"/>
      <c r="CG325" s="21"/>
      <c r="CH325" s="21"/>
      <c r="CI325" s="21"/>
      <c r="CJ325" s="21"/>
      <c r="CK325" s="21"/>
      <c r="CL325" s="21"/>
      <c r="CM325" s="21"/>
      <c r="CN325" s="21"/>
      <c r="CO325" s="21"/>
      <c r="CP325" s="21"/>
      <c r="CQ325" s="21"/>
      <c r="CR325" s="21"/>
      <c r="CS325" s="21"/>
      <c r="CT325" s="21"/>
      <c r="CU325" s="21"/>
      <c r="CV325" s="21"/>
      <c r="CW325" s="21"/>
      <c r="CX325" s="21"/>
      <c r="CY325" s="21"/>
      <c r="CZ325" s="21"/>
      <c r="DA325" s="21"/>
      <c r="DB325" s="21"/>
      <c r="DC325" s="21"/>
      <c r="DD325" s="21"/>
      <c r="DE325" s="21"/>
      <c r="DF325" s="21"/>
      <c r="DG325" s="21"/>
    </row>
    <row r="326" spans="1:111" s="14" customFormat="1" ht="31.5">
      <c r="A326" s="14">
        <f t="shared" si="5"/>
        <v>323</v>
      </c>
      <c r="B326" s="14" t="s">
        <v>5412</v>
      </c>
      <c r="C326" s="14" t="s">
        <v>5320</v>
      </c>
      <c r="D326" s="14" t="s">
        <v>1187</v>
      </c>
      <c r="E326" s="14" t="s">
        <v>8163</v>
      </c>
      <c r="F326" s="15">
        <v>2031</v>
      </c>
      <c r="G326" s="15">
        <v>312</v>
      </c>
      <c r="H326" s="14" t="s">
        <v>8076</v>
      </c>
      <c r="I326" s="15">
        <v>43000</v>
      </c>
      <c r="J326" s="14" t="s">
        <v>1188</v>
      </c>
      <c r="K326" s="36" t="s">
        <v>5851</v>
      </c>
      <c r="L326" s="14" t="s">
        <v>12534</v>
      </c>
      <c r="N326" s="69"/>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c r="AP326" s="21"/>
      <c r="AQ326" s="21"/>
      <c r="AR326" s="21"/>
      <c r="AS326" s="21"/>
      <c r="AT326" s="21"/>
      <c r="AU326" s="21"/>
      <c r="AV326" s="21"/>
      <c r="AW326" s="21"/>
      <c r="AX326" s="21"/>
      <c r="AY326" s="21"/>
      <c r="AZ326" s="21"/>
      <c r="BA326" s="21"/>
      <c r="BB326" s="21"/>
      <c r="BC326" s="21"/>
      <c r="BD326" s="21"/>
      <c r="BE326" s="21"/>
      <c r="BF326" s="21"/>
      <c r="BG326" s="21"/>
      <c r="BH326" s="21"/>
      <c r="BI326" s="21"/>
      <c r="BJ326" s="21"/>
      <c r="BK326" s="21"/>
      <c r="BL326" s="21"/>
      <c r="BM326" s="21"/>
      <c r="BN326" s="21"/>
      <c r="BO326" s="21"/>
      <c r="BP326" s="21"/>
      <c r="BQ326" s="21"/>
      <c r="BR326" s="21"/>
      <c r="BS326" s="21"/>
      <c r="BT326" s="21"/>
      <c r="BU326" s="21"/>
      <c r="BV326" s="21"/>
      <c r="BW326" s="21"/>
      <c r="BX326" s="21"/>
      <c r="BY326" s="21"/>
      <c r="BZ326" s="21"/>
      <c r="CA326" s="21"/>
      <c r="CB326" s="21"/>
      <c r="CC326" s="21"/>
      <c r="CD326" s="21"/>
      <c r="CE326" s="21"/>
      <c r="CF326" s="21"/>
      <c r="CG326" s="21"/>
      <c r="CH326" s="21"/>
      <c r="CI326" s="21"/>
      <c r="CJ326" s="21"/>
      <c r="CK326" s="21"/>
      <c r="CL326" s="21"/>
      <c r="CM326" s="21"/>
      <c r="CN326" s="21"/>
      <c r="CO326" s="21"/>
      <c r="CP326" s="21"/>
      <c r="CQ326" s="21"/>
      <c r="CR326" s="21"/>
      <c r="CS326" s="21"/>
      <c r="CT326" s="21"/>
      <c r="CU326" s="21"/>
      <c r="CV326" s="21"/>
      <c r="CW326" s="21"/>
      <c r="CX326" s="21"/>
      <c r="CY326" s="21"/>
      <c r="CZ326" s="21"/>
      <c r="DA326" s="21"/>
      <c r="DB326" s="21"/>
      <c r="DC326" s="21"/>
      <c r="DD326" s="21"/>
      <c r="DE326" s="21"/>
      <c r="DF326" s="21"/>
      <c r="DG326" s="21"/>
    </row>
    <row r="327" spans="1:111" s="14" customFormat="1" ht="47.25">
      <c r="A327" s="14">
        <f t="shared" si="5"/>
        <v>324</v>
      </c>
      <c r="B327" s="14" t="s">
        <v>4274</v>
      </c>
      <c r="C327" s="14" t="s">
        <v>4275</v>
      </c>
      <c r="D327" s="14" t="s">
        <v>1162</v>
      </c>
      <c r="F327" s="15">
        <v>330</v>
      </c>
      <c r="G327" s="15">
        <v>224</v>
      </c>
      <c r="H327" s="14" t="s">
        <v>8076</v>
      </c>
      <c r="I327" s="15">
        <v>0</v>
      </c>
      <c r="J327" s="14" t="s">
        <v>4642</v>
      </c>
      <c r="K327" s="36" t="s">
        <v>5851</v>
      </c>
      <c r="L327" s="14" t="s">
        <v>12534</v>
      </c>
      <c r="N327" s="69"/>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c r="AQ327" s="21"/>
      <c r="AR327" s="21"/>
      <c r="AS327" s="21"/>
      <c r="AT327" s="21"/>
      <c r="AU327" s="21"/>
      <c r="AV327" s="21"/>
      <c r="AW327" s="21"/>
      <c r="AX327" s="21"/>
      <c r="AY327" s="21"/>
      <c r="AZ327" s="21"/>
      <c r="BA327" s="21"/>
      <c r="BB327" s="21"/>
      <c r="BC327" s="21"/>
      <c r="BD327" s="21"/>
      <c r="BE327" s="21"/>
      <c r="BF327" s="21"/>
      <c r="BG327" s="21"/>
      <c r="BH327" s="21"/>
      <c r="BI327" s="21"/>
      <c r="BJ327" s="21"/>
      <c r="BK327" s="21"/>
      <c r="BL327" s="21"/>
      <c r="BM327" s="21"/>
      <c r="BN327" s="21"/>
      <c r="BO327" s="21"/>
      <c r="BP327" s="21"/>
      <c r="BQ327" s="21"/>
      <c r="BR327" s="21"/>
      <c r="BS327" s="21"/>
      <c r="BT327" s="21"/>
      <c r="BU327" s="21"/>
      <c r="BV327" s="21"/>
      <c r="BW327" s="21"/>
      <c r="BX327" s="21"/>
      <c r="BY327" s="21"/>
      <c r="BZ327" s="21"/>
      <c r="CA327" s="21"/>
      <c r="CB327" s="21"/>
      <c r="CC327" s="21"/>
      <c r="CD327" s="21"/>
      <c r="CE327" s="21"/>
      <c r="CF327" s="21"/>
      <c r="CG327" s="21"/>
      <c r="CH327" s="21"/>
      <c r="CI327" s="21"/>
      <c r="CJ327" s="21"/>
      <c r="CK327" s="21"/>
      <c r="CL327" s="21"/>
      <c r="CM327" s="21"/>
      <c r="CN327" s="21"/>
      <c r="CO327" s="21"/>
      <c r="CP327" s="21"/>
      <c r="CQ327" s="21"/>
      <c r="CR327" s="21"/>
      <c r="CS327" s="21"/>
      <c r="CT327" s="21"/>
      <c r="CU327" s="21"/>
      <c r="CV327" s="21"/>
      <c r="CW327" s="21"/>
      <c r="CX327" s="21"/>
      <c r="CY327" s="21"/>
      <c r="CZ327" s="21"/>
      <c r="DA327" s="21"/>
      <c r="DB327" s="21"/>
      <c r="DC327" s="21"/>
      <c r="DD327" s="21"/>
      <c r="DE327" s="21"/>
      <c r="DF327" s="21"/>
      <c r="DG327" s="21"/>
    </row>
    <row r="328" spans="1:111" s="14" customFormat="1">
      <c r="A328" s="14">
        <f t="shared" si="5"/>
        <v>325</v>
      </c>
      <c r="B328" s="14" t="s">
        <v>4280</v>
      </c>
      <c r="C328" s="14" t="s">
        <v>4281</v>
      </c>
      <c r="D328" s="14" t="s">
        <v>4473</v>
      </c>
      <c r="F328" s="15">
        <v>1000</v>
      </c>
      <c r="G328" s="15">
        <v>400</v>
      </c>
      <c r="H328" s="14" t="s">
        <v>2161</v>
      </c>
      <c r="I328" s="15">
        <v>0</v>
      </c>
      <c r="J328" s="14" t="s">
        <v>1193</v>
      </c>
      <c r="K328" s="36" t="s">
        <v>5851</v>
      </c>
      <c r="L328" s="14" t="s">
        <v>10095</v>
      </c>
      <c r="N328" s="69"/>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c r="AQ328" s="21"/>
      <c r="AR328" s="21"/>
      <c r="AS328" s="21"/>
      <c r="AT328" s="21"/>
      <c r="AU328" s="21"/>
      <c r="AV328" s="21"/>
      <c r="AW328" s="21"/>
      <c r="AX328" s="21"/>
      <c r="AY328" s="21"/>
      <c r="AZ328" s="21"/>
      <c r="BA328" s="21"/>
      <c r="BB328" s="21"/>
      <c r="BC328" s="21"/>
      <c r="BD328" s="21"/>
      <c r="BE328" s="21"/>
      <c r="BF328" s="21"/>
      <c r="BG328" s="21"/>
      <c r="BH328" s="21"/>
      <c r="BI328" s="21"/>
      <c r="BJ328" s="21"/>
      <c r="BK328" s="21"/>
      <c r="BL328" s="21"/>
      <c r="BM328" s="21"/>
      <c r="BN328" s="21"/>
      <c r="BO328" s="21"/>
      <c r="BP328" s="21"/>
      <c r="BQ328" s="21"/>
      <c r="BR328" s="21"/>
      <c r="BS328" s="21"/>
      <c r="BT328" s="21"/>
      <c r="BU328" s="21"/>
      <c r="BV328" s="21"/>
      <c r="BW328" s="21"/>
      <c r="BX328" s="21"/>
      <c r="BY328" s="21"/>
      <c r="BZ328" s="21"/>
      <c r="CA328" s="21"/>
      <c r="CB328" s="21"/>
      <c r="CC328" s="21"/>
      <c r="CD328" s="21"/>
      <c r="CE328" s="21"/>
      <c r="CF328" s="21"/>
      <c r="CG328" s="21"/>
      <c r="CH328" s="21"/>
      <c r="CI328" s="21"/>
      <c r="CJ328" s="21"/>
      <c r="CK328" s="21"/>
      <c r="CL328" s="21"/>
      <c r="CM328" s="21"/>
      <c r="CN328" s="21"/>
      <c r="CO328" s="21"/>
      <c r="CP328" s="21"/>
      <c r="CQ328" s="21"/>
      <c r="CR328" s="21"/>
      <c r="CS328" s="21"/>
      <c r="CT328" s="21"/>
      <c r="CU328" s="21"/>
      <c r="CV328" s="21"/>
      <c r="CW328" s="21"/>
      <c r="CX328" s="21"/>
      <c r="CY328" s="21"/>
      <c r="CZ328" s="21"/>
      <c r="DA328" s="21"/>
      <c r="DB328" s="21"/>
      <c r="DC328" s="21"/>
      <c r="DD328" s="21"/>
      <c r="DE328" s="21"/>
      <c r="DF328" s="21"/>
      <c r="DG328" s="21"/>
    </row>
    <row r="329" spans="1:111" s="14" customFormat="1" ht="31.5">
      <c r="A329" s="14">
        <f t="shared" si="5"/>
        <v>326</v>
      </c>
      <c r="B329" s="14" t="s">
        <v>5384</v>
      </c>
      <c r="C329" s="14" t="s">
        <v>5385</v>
      </c>
      <c r="D329" s="14" t="s">
        <v>1162</v>
      </c>
      <c r="F329" s="15">
        <v>1030</v>
      </c>
      <c r="G329" s="15">
        <v>104</v>
      </c>
      <c r="H329" s="14" t="s">
        <v>3703</v>
      </c>
      <c r="I329" s="15">
        <v>0</v>
      </c>
      <c r="J329" s="14" t="s">
        <v>60</v>
      </c>
      <c r="K329" s="36" t="s">
        <v>5851</v>
      </c>
      <c r="L329" s="14" t="s">
        <v>6101</v>
      </c>
      <c r="N329" s="69"/>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c r="AP329" s="21"/>
      <c r="AQ329" s="21"/>
      <c r="AR329" s="21"/>
      <c r="AS329" s="21"/>
      <c r="AT329" s="21"/>
      <c r="AU329" s="21"/>
      <c r="AV329" s="21"/>
      <c r="AW329" s="21"/>
      <c r="AX329" s="21"/>
      <c r="AY329" s="21"/>
      <c r="AZ329" s="21"/>
      <c r="BA329" s="21"/>
      <c r="BB329" s="21"/>
      <c r="BC329" s="21"/>
      <c r="BD329" s="21"/>
      <c r="BE329" s="21"/>
      <c r="BF329" s="21"/>
      <c r="BG329" s="21"/>
      <c r="BH329" s="21"/>
      <c r="BI329" s="21"/>
      <c r="BJ329" s="21"/>
      <c r="BK329" s="21"/>
      <c r="BL329" s="21"/>
      <c r="BM329" s="21"/>
      <c r="BN329" s="21"/>
      <c r="BO329" s="21"/>
      <c r="BP329" s="21"/>
      <c r="BQ329" s="21"/>
      <c r="BR329" s="21"/>
      <c r="BS329" s="21"/>
      <c r="BT329" s="21"/>
      <c r="BU329" s="21"/>
      <c r="BV329" s="21"/>
      <c r="BW329" s="21"/>
      <c r="BX329" s="21"/>
      <c r="BY329" s="21"/>
      <c r="BZ329" s="21"/>
      <c r="CA329" s="21"/>
      <c r="CB329" s="21"/>
      <c r="CC329" s="21"/>
      <c r="CD329" s="21"/>
      <c r="CE329" s="21"/>
      <c r="CF329" s="21"/>
      <c r="CG329" s="21"/>
      <c r="CH329" s="21"/>
      <c r="CI329" s="21"/>
      <c r="CJ329" s="21"/>
      <c r="CK329" s="21"/>
      <c r="CL329" s="21"/>
      <c r="CM329" s="21"/>
      <c r="CN329" s="21"/>
      <c r="CO329" s="21"/>
      <c r="CP329" s="21"/>
      <c r="CQ329" s="21"/>
      <c r="CR329" s="21"/>
      <c r="CS329" s="21"/>
      <c r="CT329" s="21"/>
      <c r="CU329" s="21"/>
      <c r="CV329" s="21"/>
      <c r="CW329" s="21"/>
      <c r="CX329" s="21"/>
      <c r="CY329" s="21"/>
      <c r="CZ329" s="21"/>
      <c r="DA329" s="21"/>
      <c r="DB329" s="21"/>
      <c r="DC329" s="21"/>
      <c r="DD329" s="21"/>
      <c r="DE329" s="21"/>
      <c r="DF329" s="21"/>
      <c r="DG329" s="21"/>
    </row>
    <row r="330" spans="1:111" s="14" customFormat="1" ht="47.25">
      <c r="A330" s="14">
        <f t="shared" si="5"/>
        <v>327</v>
      </c>
      <c r="B330" s="14" t="s">
        <v>5356</v>
      </c>
      <c r="C330" s="14" t="s">
        <v>5357</v>
      </c>
      <c r="D330" s="14" t="s">
        <v>1187</v>
      </c>
      <c r="F330" s="15">
        <v>3000</v>
      </c>
      <c r="G330" s="15">
        <v>80</v>
      </c>
      <c r="H330" s="14" t="s">
        <v>8076</v>
      </c>
      <c r="I330" s="15">
        <v>45000</v>
      </c>
      <c r="J330" s="14" t="s">
        <v>1188</v>
      </c>
      <c r="K330" s="36" t="s">
        <v>5851</v>
      </c>
      <c r="L330" s="14" t="s">
        <v>11729</v>
      </c>
      <c r="N330" s="69"/>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c r="AQ330" s="21"/>
      <c r="AR330" s="21"/>
      <c r="AS330" s="21"/>
      <c r="AT330" s="21"/>
      <c r="AU330" s="21"/>
      <c r="AV330" s="21"/>
      <c r="AW330" s="21"/>
      <c r="AX330" s="21"/>
      <c r="AY330" s="21"/>
      <c r="AZ330" s="21"/>
      <c r="BA330" s="21"/>
      <c r="BB330" s="21"/>
      <c r="BC330" s="21"/>
      <c r="BD330" s="21"/>
      <c r="BE330" s="21"/>
      <c r="BF330" s="21"/>
      <c r="BG330" s="21"/>
      <c r="BH330" s="21"/>
      <c r="BI330" s="21"/>
      <c r="BJ330" s="21"/>
      <c r="BK330" s="21"/>
      <c r="BL330" s="21"/>
      <c r="BM330" s="21"/>
      <c r="BN330" s="21"/>
      <c r="BO330" s="21"/>
      <c r="BP330" s="21"/>
      <c r="BQ330" s="21"/>
      <c r="BR330" s="21"/>
      <c r="BS330" s="21"/>
      <c r="BT330" s="21"/>
      <c r="BU330" s="21"/>
      <c r="BV330" s="21"/>
      <c r="BW330" s="21"/>
      <c r="BX330" s="21"/>
      <c r="BY330" s="21"/>
      <c r="BZ330" s="21"/>
      <c r="CA330" s="21"/>
      <c r="CB330" s="21"/>
      <c r="CC330" s="21"/>
      <c r="CD330" s="21"/>
      <c r="CE330" s="21"/>
      <c r="CF330" s="21"/>
      <c r="CG330" s="21"/>
      <c r="CH330" s="21"/>
      <c r="CI330" s="21"/>
      <c r="CJ330" s="21"/>
      <c r="CK330" s="21"/>
      <c r="CL330" s="21"/>
      <c r="CM330" s="21"/>
      <c r="CN330" s="21"/>
      <c r="CO330" s="21"/>
      <c r="CP330" s="21"/>
      <c r="CQ330" s="21"/>
      <c r="CR330" s="21"/>
      <c r="CS330" s="21"/>
      <c r="CT330" s="21"/>
      <c r="CU330" s="21"/>
      <c r="CV330" s="21"/>
      <c r="CW330" s="21"/>
      <c r="CX330" s="21"/>
      <c r="CY330" s="21"/>
      <c r="CZ330" s="21"/>
      <c r="DA330" s="21"/>
      <c r="DB330" s="21"/>
      <c r="DC330" s="21"/>
      <c r="DD330" s="21"/>
      <c r="DE330" s="21"/>
      <c r="DF330" s="21"/>
      <c r="DG330" s="21"/>
    </row>
    <row r="331" spans="1:111" s="14" customFormat="1" ht="31.5">
      <c r="A331" s="14">
        <f t="shared" si="5"/>
        <v>328</v>
      </c>
      <c r="B331" s="14" t="s">
        <v>4270</v>
      </c>
      <c r="C331" s="14" t="s">
        <v>4271</v>
      </c>
      <c r="D331" s="14" t="s">
        <v>1162</v>
      </c>
      <c r="F331" s="15">
        <v>1000</v>
      </c>
      <c r="G331" s="15">
        <v>884</v>
      </c>
      <c r="H331" s="14" t="s">
        <v>2161</v>
      </c>
      <c r="I331" s="15">
        <v>0</v>
      </c>
      <c r="J331" s="14" t="s">
        <v>7909</v>
      </c>
      <c r="K331" s="36" t="s">
        <v>5851</v>
      </c>
      <c r="L331" s="14" t="s">
        <v>2958</v>
      </c>
      <c r="N331" s="69"/>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c r="AQ331" s="21"/>
      <c r="AR331" s="21"/>
      <c r="AS331" s="21"/>
      <c r="AT331" s="21"/>
      <c r="AU331" s="21"/>
      <c r="AV331" s="21"/>
      <c r="AW331" s="21"/>
      <c r="AX331" s="21"/>
      <c r="AY331" s="21"/>
      <c r="AZ331" s="21"/>
      <c r="BA331" s="21"/>
      <c r="BB331" s="21"/>
      <c r="BC331" s="21"/>
      <c r="BD331" s="21"/>
      <c r="BE331" s="21"/>
      <c r="BF331" s="21"/>
      <c r="BG331" s="21"/>
      <c r="BH331" s="21"/>
      <c r="BI331" s="21"/>
      <c r="BJ331" s="21"/>
      <c r="BK331" s="21"/>
      <c r="BL331" s="21"/>
      <c r="BM331" s="21"/>
      <c r="BN331" s="21"/>
      <c r="BO331" s="21"/>
      <c r="BP331" s="21"/>
      <c r="BQ331" s="21"/>
      <c r="BR331" s="21"/>
      <c r="BS331" s="21"/>
      <c r="BT331" s="21"/>
      <c r="BU331" s="21"/>
      <c r="BV331" s="21"/>
      <c r="BW331" s="21"/>
      <c r="BX331" s="21"/>
      <c r="BY331" s="21"/>
      <c r="BZ331" s="21"/>
      <c r="CA331" s="21"/>
      <c r="CB331" s="21"/>
      <c r="CC331" s="21"/>
      <c r="CD331" s="21"/>
      <c r="CE331" s="21"/>
      <c r="CF331" s="21"/>
      <c r="CG331" s="21"/>
      <c r="CH331" s="21"/>
      <c r="CI331" s="21"/>
      <c r="CJ331" s="21"/>
      <c r="CK331" s="21"/>
      <c r="CL331" s="21"/>
      <c r="CM331" s="21"/>
      <c r="CN331" s="21"/>
      <c r="CO331" s="21"/>
      <c r="CP331" s="21"/>
      <c r="CQ331" s="21"/>
      <c r="CR331" s="21"/>
      <c r="CS331" s="21"/>
      <c r="CT331" s="21"/>
      <c r="CU331" s="21"/>
      <c r="CV331" s="21"/>
      <c r="CW331" s="21"/>
      <c r="CX331" s="21"/>
      <c r="CY331" s="21"/>
      <c r="CZ331" s="21"/>
      <c r="DA331" s="21"/>
      <c r="DB331" s="21"/>
      <c r="DC331" s="21"/>
      <c r="DD331" s="21"/>
      <c r="DE331" s="21"/>
      <c r="DF331" s="21"/>
      <c r="DG331" s="21"/>
    </row>
    <row r="332" spans="1:111" s="14" customFormat="1" ht="47.25">
      <c r="A332" s="14">
        <f t="shared" si="5"/>
        <v>329</v>
      </c>
      <c r="B332" s="14" t="s">
        <v>3540</v>
      </c>
      <c r="C332" s="14" t="s">
        <v>3541</v>
      </c>
      <c r="D332" s="14" t="s">
        <v>1421</v>
      </c>
      <c r="F332" s="15">
        <v>300</v>
      </c>
      <c r="G332" s="15">
        <v>200</v>
      </c>
      <c r="H332" s="14" t="s">
        <v>8087</v>
      </c>
      <c r="I332" s="15">
        <v>0</v>
      </c>
      <c r="J332" s="14" t="s">
        <v>60</v>
      </c>
      <c r="K332" s="36" t="s">
        <v>5851</v>
      </c>
      <c r="L332" s="14" t="s">
        <v>5894</v>
      </c>
      <c r="N332" s="69"/>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c r="AR332" s="21"/>
      <c r="AS332" s="21"/>
      <c r="AT332" s="21"/>
      <c r="AU332" s="21"/>
      <c r="AV332" s="21"/>
      <c r="AW332" s="21"/>
      <c r="AX332" s="21"/>
      <c r="AY332" s="21"/>
      <c r="AZ332" s="21"/>
      <c r="BA332" s="21"/>
      <c r="BB332" s="21"/>
      <c r="BC332" s="21"/>
      <c r="BD332" s="21"/>
      <c r="BE332" s="21"/>
      <c r="BF332" s="21"/>
      <c r="BG332" s="21"/>
      <c r="BH332" s="21"/>
      <c r="BI332" s="21"/>
      <c r="BJ332" s="21"/>
      <c r="BK332" s="21"/>
      <c r="BL332" s="21"/>
      <c r="BM332" s="21"/>
      <c r="BN332" s="21"/>
      <c r="BO332" s="21"/>
      <c r="BP332" s="21"/>
      <c r="BQ332" s="21"/>
      <c r="BR332" s="21"/>
      <c r="BS332" s="21"/>
      <c r="BT332" s="21"/>
      <c r="BU332" s="21"/>
      <c r="BV332" s="21"/>
      <c r="BW332" s="21"/>
      <c r="BX332" s="21"/>
      <c r="BY332" s="21"/>
      <c r="BZ332" s="21"/>
      <c r="CA332" s="21"/>
      <c r="CB332" s="21"/>
      <c r="CC332" s="21"/>
      <c r="CD332" s="21"/>
      <c r="CE332" s="21"/>
      <c r="CF332" s="21"/>
      <c r="CG332" s="21"/>
      <c r="CH332" s="21"/>
      <c r="CI332" s="21"/>
      <c r="CJ332" s="21"/>
      <c r="CK332" s="21"/>
      <c r="CL332" s="21"/>
      <c r="CM332" s="21"/>
      <c r="CN332" s="21"/>
      <c r="CO332" s="21"/>
      <c r="CP332" s="21"/>
      <c r="CQ332" s="21"/>
      <c r="CR332" s="21"/>
      <c r="CS332" s="21"/>
      <c r="CT332" s="21"/>
      <c r="CU332" s="21"/>
      <c r="CV332" s="21"/>
      <c r="CW332" s="21"/>
      <c r="CX332" s="21"/>
      <c r="CY332" s="21"/>
      <c r="CZ332" s="21"/>
      <c r="DA332" s="21"/>
      <c r="DB332" s="21"/>
      <c r="DC332" s="21"/>
      <c r="DD332" s="21"/>
      <c r="DE332" s="21"/>
      <c r="DF332" s="21"/>
      <c r="DG332" s="21"/>
    </row>
    <row r="333" spans="1:111" s="14" customFormat="1" ht="47.25">
      <c r="A333" s="14">
        <f t="shared" si="5"/>
        <v>330</v>
      </c>
      <c r="B333" s="14" t="s">
        <v>3542</v>
      </c>
      <c r="C333" s="14" t="s">
        <v>3543</v>
      </c>
      <c r="D333" s="14" t="s">
        <v>1162</v>
      </c>
      <c r="F333" s="15">
        <v>500</v>
      </c>
      <c r="G333" s="15">
        <v>236</v>
      </c>
      <c r="H333" s="14" t="s">
        <v>8087</v>
      </c>
      <c r="I333" s="15">
        <v>0</v>
      </c>
      <c r="J333" s="14" t="s">
        <v>1188</v>
      </c>
      <c r="K333" s="36" t="s">
        <v>5851</v>
      </c>
      <c r="L333" s="14" t="s">
        <v>6101</v>
      </c>
      <c r="N333" s="69"/>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c r="AQ333" s="21"/>
      <c r="AR333" s="21"/>
      <c r="AS333" s="21"/>
      <c r="AT333" s="21"/>
      <c r="AU333" s="21"/>
      <c r="AV333" s="21"/>
      <c r="AW333" s="21"/>
      <c r="AX333" s="21"/>
      <c r="AY333" s="21"/>
      <c r="AZ333" s="21"/>
      <c r="BA333" s="21"/>
      <c r="BB333" s="21"/>
      <c r="BC333" s="21"/>
      <c r="BD333" s="21"/>
      <c r="BE333" s="21"/>
      <c r="BF333" s="21"/>
      <c r="BG333" s="21"/>
      <c r="BH333" s="21"/>
      <c r="BI333" s="21"/>
      <c r="BJ333" s="21"/>
      <c r="BK333" s="21"/>
      <c r="BL333" s="21"/>
      <c r="BM333" s="21"/>
      <c r="BN333" s="21"/>
      <c r="BO333" s="21"/>
      <c r="BP333" s="21"/>
      <c r="BQ333" s="21"/>
      <c r="BR333" s="21"/>
      <c r="BS333" s="21"/>
      <c r="BT333" s="21"/>
      <c r="BU333" s="21"/>
      <c r="BV333" s="21"/>
      <c r="BW333" s="21"/>
      <c r="BX333" s="21"/>
      <c r="BY333" s="21"/>
      <c r="BZ333" s="21"/>
      <c r="CA333" s="21"/>
      <c r="CB333" s="21"/>
      <c r="CC333" s="21"/>
      <c r="CD333" s="21"/>
      <c r="CE333" s="21"/>
      <c r="CF333" s="21"/>
      <c r="CG333" s="21"/>
      <c r="CH333" s="21"/>
      <c r="CI333" s="21"/>
      <c r="CJ333" s="21"/>
      <c r="CK333" s="21"/>
      <c r="CL333" s="21"/>
      <c r="CM333" s="21"/>
      <c r="CN333" s="21"/>
      <c r="CO333" s="21"/>
      <c r="CP333" s="21"/>
      <c r="CQ333" s="21"/>
      <c r="CR333" s="21"/>
      <c r="CS333" s="21"/>
      <c r="CT333" s="21"/>
      <c r="CU333" s="21"/>
      <c r="CV333" s="21"/>
      <c r="CW333" s="21"/>
      <c r="CX333" s="21"/>
      <c r="CY333" s="21"/>
      <c r="CZ333" s="21"/>
      <c r="DA333" s="21"/>
      <c r="DB333" s="21"/>
      <c r="DC333" s="21"/>
      <c r="DD333" s="21"/>
      <c r="DE333" s="21"/>
      <c r="DF333" s="21"/>
      <c r="DG333" s="21"/>
    </row>
    <row r="334" spans="1:111" s="14" customFormat="1" ht="31.5">
      <c r="A334" s="14">
        <f t="shared" si="5"/>
        <v>331</v>
      </c>
      <c r="B334" s="14" t="s">
        <v>676</v>
      </c>
      <c r="C334" s="14" t="s">
        <v>677</v>
      </c>
      <c r="D334" s="14" t="s">
        <v>1162</v>
      </c>
      <c r="F334" s="15">
        <v>400</v>
      </c>
      <c r="G334" s="15">
        <v>282</v>
      </c>
      <c r="H334" s="14" t="s">
        <v>8087</v>
      </c>
      <c r="I334" s="15">
        <v>0</v>
      </c>
      <c r="J334" s="14" t="s">
        <v>7909</v>
      </c>
      <c r="K334" s="36" t="s">
        <v>5851</v>
      </c>
      <c r="L334" s="14" t="s">
        <v>2958</v>
      </c>
      <c r="N334" s="69"/>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c r="AP334" s="21"/>
      <c r="AQ334" s="21"/>
      <c r="AR334" s="21"/>
      <c r="AS334" s="21"/>
      <c r="AT334" s="21"/>
      <c r="AU334" s="21"/>
      <c r="AV334" s="21"/>
      <c r="AW334" s="21"/>
      <c r="AX334" s="21"/>
      <c r="AY334" s="21"/>
      <c r="AZ334" s="21"/>
      <c r="BA334" s="21"/>
      <c r="BB334" s="21"/>
      <c r="BC334" s="21"/>
      <c r="BD334" s="21"/>
      <c r="BE334" s="21"/>
      <c r="BF334" s="21"/>
      <c r="BG334" s="21"/>
      <c r="BH334" s="21"/>
      <c r="BI334" s="21"/>
      <c r="BJ334" s="21"/>
      <c r="BK334" s="21"/>
      <c r="BL334" s="21"/>
      <c r="BM334" s="21"/>
      <c r="BN334" s="21"/>
      <c r="BO334" s="21"/>
      <c r="BP334" s="21"/>
      <c r="BQ334" s="21"/>
      <c r="BR334" s="21"/>
      <c r="BS334" s="21"/>
      <c r="BT334" s="21"/>
      <c r="BU334" s="21"/>
      <c r="BV334" s="21"/>
      <c r="BW334" s="21"/>
      <c r="BX334" s="21"/>
      <c r="BY334" s="21"/>
      <c r="BZ334" s="21"/>
      <c r="CA334" s="21"/>
      <c r="CB334" s="21"/>
      <c r="CC334" s="21"/>
      <c r="CD334" s="21"/>
      <c r="CE334" s="21"/>
      <c r="CF334" s="21"/>
      <c r="CG334" s="21"/>
      <c r="CH334" s="21"/>
      <c r="CI334" s="21"/>
      <c r="CJ334" s="21"/>
      <c r="CK334" s="21"/>
      <c r="CL334" s="21"/>
      <c r="CM334" s="21"/>
      <c r="CN334" s="21"/>
      <c r="CO334" s="21"/>
      <c r="CP334" s="21"/>
      <c r="CQ334" s="21"/>
      <c r="CR334" s="21"/>
      <c r="CS334" s="21"/>
      <c r="CT334" s="21"/>
      <c r="CU334" s="21"/>
      <c r="CV334" s="21"/>
      <c r="CW334" s="21"/>
      <c r="CX334" s="21"/>
      <c r="CY334" s="21"/>
      <c r="CZ334" s="21"/>
      <c r="DA334" s="21"/>
      <c r="DB334" s="21"/>
      <c r="DC334" s="21"/>
      <c r="DD334" s="21"/>
      <c r="DE334" s="21"/>
      <c r="DF334" s="21"/>
      <c r="DG334" s="21"/>
    </row>
    <row r="335" spans="1:111" s="14" customFormat="1" ht="31.5">
      <c r="A335" s="14">
        <f t="shared" si="5"/>
        <v>332</v>
      </c>
      <c r="B335" s="14" t="s">
        <v>4816</v>
      </c>
      <c r="C335" s="14" t="s">
        <v>4817</v>
      </c>
      <c r="D335" s="14" t="s">
        <v>1162</v>
      </c>
      <c r="F335" s="15">
        <v>300</v>
      </c>
      <c r="G335" s="15">
        <v>196</v>
      </c>
      <c r="H335" s="14" t="s">
        <v>8087</v>
      </c>
      <c r="I335" s="15">
        <v>0</v>
      </c>
      <c r="J335" s="14" t="s">
        <v>7909</v>
      </c>
      <c r="K335" s="36" t="s">
        <v>5851</v>
      </c>
      <c r="L335" s="14" t="s">
        <v>2958</v>
      </c>
      <c r="N335" s="69"/>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c r="AP335" s="21"/>
      <c r="AQ335" s="21"/>
      <c r="AR335" s="21"/>
      <c r="AS335" s="21"/>
      <c r="AT335" s="21"/>
      <c r="AU335" s="21"/>
      <c r="AV335" s="21"/>
      <c r="AW335" s="21"/>
      <c r="AX335" s="21"/>
      <c r="AY335" s="21"/>
      <c r="AZ335" s="21"/>
      <c r="BA335" s="21"/>
      <c r="BB335" s="21"/>
      <c r="BC335" s="21"/>
      <c r="BD335" s="21"/>
      <c r="BE335" s="21"/>
      <c r="BF335" s="21"/>
      <c r="BG335" s="21"/>
      <c r="BH335" s="21"/>
      <c r="BI335" s="21"/>
      <c r="BJ335" s="21"/>
      <c r="BK335" s="21"/>
      <c r="BL335" s="21"/>
      <c r="BM335" s="21"/>
      <c r="BN335" s="21"/>
      <c r="BO335" s="21"/>
      <c r="BP335" s="21"/>
      <c r="BQ335" s="21"/>
      <c r="BR335" s="21"/>
      <c r="BS335" s="21"/>
      <c r="BT335" s="21"/>
      <c r="BU335" s="21"/>
      <c r="BV335" s="21"/>
      <c r="BW335" s="21"/>
      <c r="BX335" s="21"/>
      <c r="BY335" s="21"/>
      <c r="BZ335" s="21"/>
      <c r="CA335" s="21"/>
      <c r="CB335" s="21"/>
      <c r="CC335" s="21"/>
      <c r="CD335" s="21"/>
      <c r="CE335" s="21"/>
      <c r="CF335" s="21"/>
      <c r="CG335" s="21"/>
      <c r="CH335" s="21"/>
      <c r="CI335" s="21"/>
      <c r="CJ335" s="21"/>
      <c r="CK335" s="21"/>
      <c r="CL335" s="21"/>
      <c r="CM335" s="21"/>
      <c r="CN335" s="21"/>
      <c r="CO335" s="21"/>
      <c r="CP335" s="21"/>
      <c r="CQ335" s="21"/>
      <c r="CR335" s="21"/>
      <c r="CS335" s="21"/>
      <c r="CT335" s="21"/>
      <c r="CU335" s="21"/>
      <c r="CV335" s="21"/>
      <c r="CW335" s="21"/>
      <c r="CX335" s="21"/>
      <c r="CY335" s="21"/>
      <c r="CZ335" s="21"/>
      <c r="DA335" s="21"/>
      <c r="DB335" s="21"/>
      <c r="DC335" s="21"/>
      <c r="DD335" s="21"/>
      <c r="DE335" s="21"/>
      <c r="DF335" s="21"/>
      <c r="DG335" s="21"/>
    </row>
    <row r="336" spans="1:111" s="14" customFormat="1">
      <c r="A336" s="14">
        <f t="shared" si="5"/>
        <v>333</v>
      </c>
      <c r="B336" s="14" t="s">
        <v>4756</v>
      </c>
      <c r="C336" s="14" t="s">
        <v>4677</v>
      </c>
      <c r="D336" s="14" t="s">
        <v>1187</v>
      </c>
      <c r="F336" s="15">
        <v>700</v>
      </c>
      <c r="G336" s="15">
        <v>164</v>
      </c>
      <c r="H336" s="14" t="s">
        <v>8076</v>
      </c>
      <c r="I336" s="15">
        <v>36000</v>
      </c>
      <c r="J336" s="14" t="s">
        <v>4935</v>
      </c>
      <c r="K336" s="36" t="s">
        <v>4757</v>
      </c>
      <c r="L336" s="14" t="s">
        <v>4155</v>
      </c>
      <c r="N336" s="69"/>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c r="AQ336" s="21"/>
      <c r="AR336" s="21"/>
      <c r="AS336" s="21"/>
      <c r="AT336" s="21"/>
      <c r="AU336" s="21"/>
      <c r="AV336" s="21"/>
      <c r="AW336" s="21"/>
      <c r="AX336" s="21"/>
      <c r="AY336" s="21"/>
      <c r="AZ336" s="21"/>
      <c r="BA336" s="21"/>
      <c r="BB336" s="21"/>
      <c r="BC336" s="21"/>
      <c r="BD336" s="21"/>
      <c r="BE336" s="21"/>
      <c r="BF336" s="21"/>
      <c r="BG336" s="21"/>
      <c r="BH336" s="21"/>
      <c r="BI336" s="21"/>
      <c r="BJ336" s="21"/>
      <c r="BK336" s="21"/>
      <c r="BL336" s="21"/>
      <c r="BM336" s="21"/>
      <c r="BN336" s="21"/>
      <c r="BO336" s="21"/>
      <c r="BP336" s="21"/>
      <c r="BQ336" s="21"/>
      <c r="BR336" s="21"/>
      <c r="BS336" s="21"/>
      <c r="BT336" s="21"/>
      <c r="BU336" s="21"/>
      <c r="BV336" s="21"/>
      <c r="BW336" s="21"/>
      <c r="BX336" s="21"/>
      <c r="BY336" s="21"/>
      <c r="BZ336" s="21"/>
      <c r="CA336" s="21"/>
      <c r="CB336" s="21"/>
      <c r="CC336" s="21"/>
      <c r="CD336" s="21"/>
      <c r="CE336" s="21"/>
      <c r="CF336" s="21"/>
      <c r="CG336" s="21"/>
      <c r="CH336" s="21"/>
      <c r="CI336" s="21"/>
      <c r="CJ336" s="21"/>
      <c r="CK336" s="21"/>
      <c r="CL336" s="21"/>
      <c r="CM336" s="21"/>
      <c r="CN336" s="21"/>
      <c r="CO336" s="21"/>
      <c r="CP336" s="21"/>
      <c r="CQ336" s="21"/>
      <c r="CR336" s="21"/>
      <c r="CS336" s="21"/>
      <c r="CT336" s="21"/>
      <c r="CU336" s="21"/>
      <c r="CV336" s="21"/>
      <c r="CW336" s="21"/>
      <c r="CX336" s="21"/>
      <c r="CY336" s="21"/>
      <c r="CZ336" s="21"/>
      <c r="DA336" s="21"/>
      <c r="DB336" s="21"/>
      <c r="DC336" s="21"/>
      <c r="DD336" s="21"/>
      <c r="DE336" s="21"/>
      <c r="DF336" s="21"/>
      <c r="DG336" s="21"/>
    </row>
    <row r="337" spans="1:111" s="14" customFormat="1" ht="31.5">
      <c r="A337" s="14">
        <f t="shared" si="5"/>
        <v>334</v>
      </c>
      <c r="B337" s="14" t="s">
        <v>4758</v>
      </c>
      <c r="C337" s="14" t="s">
        <v>4768</v>
      </c>
      <c r="D337" s="14" t="s">
        <v>1187</v>
      </c>
      <c r="F337" s="15">
        <v>900</v>
      </c>
      <c r="G337" s="15">
        <v>112</v>
      </c>
      <c r="H337" s="14" t="s">
        <v>8076</v>
      </c>
      <c r="I337" s="15">
        <v>25000</v>
      </c>
      <c r="J337" s="14" t="s">
        <v>4935</v>
      </c>
      <c r="K337" s="36" t="s">
        <v>4757</v>
      </c>
      <c r="L337" s="14" t="s">
        <v>4155</v>
      </c>
      <c r="N337" s="69"/>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c r="AP337" s="21"/>
      <c r="AQ337" s="21"/>
      <c r="AR337" s="21"/>
      <c r="AS337" s="21"/>
      <c r="AT337" s="21"/>
      <c r="AU337" s="21"/>
      <c r="AV337" s="21"/>
      <c r="AW337" s="21"/>
      <c r="AX337" s="21"/>
      <c r="AY337" s="21"/>
      <c r="AZ337" s="21"/>
      <c r="BA337" s="21"/>
      <c r="BB337" s="21"/>
      <c r="BC337" s="21"/>
      <c r="BD337" s="21"/>
      <c r="BE337" s="21"/>
      <c r="BF337" s="21"/>
      <c r="BG337" s="21"/>
      <c r="BH337" s="21"/>
      <c r="BI337" s="21"/>
      <c r="BJ337" s="21"/>
      <c r="BK337" s="21"/>
      <c r="BL337" s="21"/>
      <c r="BM337" s="21"/>
      <c r="BN337" s="21"/>
      <c r="BO337" s="21"/>
      <c r="BP337" s="21"/>
      <c r="BQ337" s="21"/>
      <c r="BR337" s="21"/>
      <c r="BS337" s="21"/>
      <c r="BT337" s="21"/>
      <c r="BU337" s="21"/>
      <c r="BV337" s="21"/>
      <c r="BW337" s="21"/>
      <c r="BX337" s="21"/>
      <c r="BY337" s="21"/>
      <c r="BZ337" s="21"/>
      <c r="CA337" s="21"/>
      <c r="CB337" s="21"/>
      <c r="CC337" s="21"/>
      <c r="CD337" s="21"/>
      <c r="CE337" s="21"/>
      <c r="CF337" s="21"/>
      <c r="CG337" s="21"/>
      <c r="CH337" s="21"/>
      <c r="CI337" s="21"/>
      <c r="CJ337" s="21"/>
      <c r="CK337" s="21"/>
      <c r="CL337" s="21"/>
      <c r="CM337" s="21"/>
      <c r="CN337" s="21"/>
      <c r="CO337" s="21"/>
      <c r="CP337" s="21"/>
      <c r="CQ337" s="21"/>
      <c r="CR337" s="21"/>
      <c r="CS337" s="21"/>
      <c r="CT337" s="21"/>
      <c r="CU337" s="21"/>
      <c r="CV337" s="21"/>
      <c r="CW337" s="21"/>
      <c r="CX337" s="21"/>
      <c r="CY337" s="21"/>
      <c r="CZ337" s="21"/>
      <c r="DA337" s="21"/>
      <c r="DB337" s="21"/>
      <c r="DC337" s="21"/>
      <c r="DD337" s="21"/>
      <c r="DE337" s="21"/>
      <c r="DF337" s="21"/>
      <c r="DG337" s="21"/>
    </row>
    <row r="338" spans="1:111" s="14" customFormat="1" ht="47.25">
      <c r="A338" s="14">
        <f t="shared" si="5"/>
        <v>335</v>
      </c>
      <c r="B338" s="14" t="s">
        <v>4218</v>
      </c>
      <c r="C338" s="14" t="s">
        <v>2940</v>
      </c>
      <c r="D338" s="14" t="s">
        <v>1187</v>
      </c>
      <c r="E338" s="14" t="s">
        <v>8163</v>
      </c>
      <c r="F338" s="15">
        <v>1031</v>
      </c>
      <c r="G338" s="15">
        <v>216</v>
      </c>
      <c r="H338" s="14" t="s">
        <v>8087</v>
      </c>
      <c r="I338" s="15">
        <v>36000</v>
      </c>
      <c r="J338" s="14" t="s">
        <v>60</v>
      </c>
      <c r="K338" s="36" t="s">
        <v>4757</v>
      </c>
      <c r="L338" s="14" t="s">
        <v>4155</v>
      </c>
      <c r="N338" s="69"/>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c r="AP338" s="21"/>
      <c r="AQ338" s="21"/>
      <c r="AR338" s="21"/>
      <c r="AS338" s="21"/>
      <c r="AT338" s="21"/>
      <c r="AU338" s="21"/>
      <c r="AV338" s="21"/>
      <c r="AW338" s="21"/>
      <c r="AX338" s="21"/>
      <c r="AY338" s="21"/>
      <c r="AZ338" s="21"/>
      <c r="BA338" s="21"/>
      <c r="BB338" s="21"/>
      <c r="BC338" s="21"/>
      <c r="BD338" s="21"/>
      <c r="BE338" s="21"/>
      <c r="BF338" s="21"/>
      <c r="BG338" s="21"/>
      <c r="BH338" s="21"/>
      <c r="BI338" s="21"/>
      <c r="BJ338" s="21"/>
      <c r="BK338" s="21"/>
      <c r="BL338" s="21"/>
      <c r="BM338" s="21"/>
      <c r="BN338" s="21"/>
      <c r="BO338" s="21"/>
      <c r="BP338" s="21"/>
      <c r="BQ338" s="21"/>
      <c r="BR338" s="21"/>
      <c r="BS338" s="21"/>
      <c r="BT338" s="21"/>
      <c r="BU338" s="21"/>
      <c r="BV338" s="21"/>
      <c r="BW338" s="21"/>
      <c r="BX338" s="21"/>
      <c r="BY338" s="21"/>
      <c r="BZ338" s="21"/>
      <c r="CA338" s="21"/>
      <c r="CB338" s="21"/>
      <c r="CC338" s="21"/>
      <c r="CD338" s="21"/>
      <c r="CE338" s="21"/>
      <c r="CF338" s="21"/>
      <c r="CG338" s="21"/>
      <c r="CH338" s="21"/>
      <c r="CI338" s="21"/>
      <c r="CJ338" s="21"/>
      <c r="CK338" s="21"/>
      <c r="CL338" s="21"/>
      <c r="CM338" s="21"/>
      <c r="CN338" s="21"/>
      <c r="CO338" s="21"/>
      <c r="CP338" s="21"/>
      <c r="CQ338" s="21"/>
      <c r="CR338" s="21"/>
      <c r="CS338" s="21"/>
      <c r="CT338" s="21"/>
      <c r="CU338" s="21"/>
      <c r="CV338" s="21"/>
      <c r="CW338" s="21"/>
      <c r="CX338" s="21"/>
      <c r="CY338" s="21"/>
      <c r="CZ338" s="21"/>
      <c r="DA338" s="21"/>
      <c r="DB338" s="21"/>
      <c r="DC338" s="21"/>
      <c r="DD338" s="21"/>
      <c r="DE338" s="21"/>
      <c r="DF338" s="21"/>
      <c r="DG338" s="21"/>
    </row>
    <row r="339" spans="1:111" s="14" customFormat="1" ht="31.5">
      <c r="A339" s="14">
        <f t="shared" si="5"/>
        <v>336</v>
      </c>
      <c r="B339" s="14" t="s">
        <v>4881</v>
      </c>
      <c r="C339" s="14" t="s">
        <v>4247</v>
      </c>
      <c r="D339" s="14" t="s">
        <v>1187</v>
      </c>
      <c r="E339" s="14" t="s">
        <v>8163</v>
      </c>
      <c r="F339" s="15">
        <v>531</v>
      </c>
      <c r="G339" s="15">
        <v>224</v>
      </c>
      <c r="H339" s="14" t="s">
        <v>8087</v>
      </c>
      <c r="I339" s="15">
        <v>39000</v>
      </c>
      <c r="J339" s="14" t="s">
        <v>60</v>
      </c>
      <c r="K339" s="36" t="s">
        <v>4757</v>
      </c>
      <c r="L339" s="14" t="s">
        <v>4155</v>
      </c>
      <c r="N339" s="69"/>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c r="AQ339" s="21"/>
      <c r="AR339" s="21"/>
      <c r="AS339" s="21"/>
      <c r="AT339" s="21"/>
      <c r="AU339" s="21"/>
      <c r="AV339" s="21"/>
      <c r="AW339" s="21"/>
      <c r="AX339" s="21"/>
      <c r="AY339" s="21"/>
      <c r="AZ339" s="21"/>
      <c r="BA339" s="21"/>
      <c r="BB339" s="21"/>
      <c r="BC339" s="21"/>
      <c r="BD339" s="21"/>
      <c r="BE339" s="21"/>
      <c r="BF339" s="21"/>
      <c r="BG339" s="21"/>
      <c r="BH339" s="21"/>
      <c r="BI339" s="21"/>
      <c r="BJ339" s="21"/>
      <c r="BK339" s="21"/>
      <c r="BL339" s="21"/>
      <c r="BM339" s="21"/>
      <c r="BN339" s="21"/>
      <c r="BO339" s="21"/>
      <c r="BP339" s="21"/>
      <c r="BQ339" s="21"/>
      <c r="BR339" s="21"/>
      <c r="BS339" s="21"/>
      <c r="BT339" s="21"/>
      <c r="BU339" s="21"/>
      <c r="BV339" s="21"/>
      <c r="BW339" s="21"/>
      <c r="BX339" s="21"/>
      <c r="BY339" s="21"/>
      <c r="BZ339" s="21"/>
      <c r="CA339" s="21"/>
      <c r="CB339" s="21"/>
      <c r="CC339" s="21"/>
      <c r="CD339" s="21"/>
      <c r="CE339" s="21"/>
      <c r="CF339" s="21"/>
      <c r="CG339" s="21"/>
      <c r="CH339" s="21"/>
      <c r="CI339" s="21"/>
      <c r="CJ339" s="21"/>
      <c r="CK339" s="21"/>
      <c r="CL339" s="21"/>
      <c r="CM339" s="21"/>
      <c r="CN339" s="21"/>
      <c r="CO339" s="21"/>
      <c r="CP339" s="21"/>
      <c r="CQ339" s="21"/>
      <c r="CR339" s="21"/>
      <c r="CS339" s="21"/>
      <c r="CT339" s="21"/>
      <c r="CU339" s="21"/>
      <c r="CV339" s="21"/>
      <c r="CW339" s="21"/>
      <c r="CX339" s="21"/>
      <c r="CY339" s="21"/>
      <c r="CZ339" s="21"/>
      <c r="DA339" s="21"/>
      <c r="DB339" s="21"/>
      <c r="DC339" s="21"/>
      <c r="DD339" s="21"/>
      <c r="DE339" s="21"/>
      <c r="DF339" s="21"/>
      <c r="DG339" s="21"/>
    </row>
    <row r="340" spans="1:111" s="14" customFormat="1">
      <c r="A340" s="14">
        <f t="shared" si="5"/>
        <v>337</v>
      </c>
      <c r="B340" s="14" t="s">
        <v>5372</v>
      </c>
      <c r="C340" s="14" t="s">
        <v>5373</v>
      </c>
      <c r="D340" s="14" t="s">
        <v>1187</v>
      </c>
      <c r="F340" s="15">
        <v>500</v>
      </c>
      <c r="G340" s="15">
        <v>336</v>
      </c>
      <c r="H340" s="14" t="s">
        <v>8087</v>
      </c>
      <c r="I340" s="15">
        <v>84000</v>
      </c>
      <c r="J340" s="14" t="s">
        <v>60</v>
      </c>
      <c r="K340" s="36" t="s">
        <v>4757</v>
      </c>
      <c r="L340" s="14" t="s">
        <v>4155</v>
      </c>
      <c r="N340" s="69"/>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c r="AP340" s="21"/>
      <c r="AQ340" s="21"/>
      <c r="AR340" s="21"/>
      <c r="AS340" s="21"/>
      <c r="AT340" s="21"/>
      <c r="AU340" s="21"/>
      <c r="AV340" s="21"/>
      <c r="AW340" s="21"/>
      <c r="AX340" s="21"/>
      <c r="AY340" s="21"/>
      <c r="AZ340" s="21"/>
      <c r="BA340" s="21"/>
      <c r="BB340" s="21"/>
      <c r="BC340" s="21"/>
      <c r="BD340" s="21"/>
      <c r="BE340" s="21"/>
      <c r="BF340" s="21"/>
      <c r="BG340" s="21"/>
      <c r="BH340" s="21"/>
      <c r="BI340" s="21"/>
      <c r="BJ340" s="21"/>
      <c r="BK340" s="21"/>
      <c r="BL340" s="21"/>
      <c r="BM340" s="21"/>
      <c r="BN340" s="21"/>
      <c r="BO340" s="21"/>
      <c r="BP340" s="21"/>
      <c r="BQ340" s="21"/>
      <c r="BR340" s="21"/>
      <c r="BS340" s="21"/>
      <c r="BT340" s="21"/>
      <c r="BU340" s="21"/>
      <c r="BV340" s="21"/>
      <c r="BW340" s="21"/>
      <c r="BX340" s="21"/>
      <c r="BY340" s="21"/>
      <c r="BZ340" s="21"/>
      <c r="CA340" s="21"/>
      <c r="CB340" s="21"/>
      <c r="CC340" s="21"/>
      <c r="CD340" s="21"/>
      <c r="CE340" s="21"/>
      <c r="CF340" s="21"/>
      <c r="CG340" s="21"/>
      <c r="CH340" s="21"/>
      <c r="CI340" s="21"/>
      <c r="CJ340" s="21"/>
      <c r="CK340" s="21"/>
      <c r="CL340" s="21"/>
      <c r="CM340" s="21"/>
      <c r="CN340" s="21"/>
      <c r="CO340" s="21"/>
      <c r="CP340" s="21"/>
      <c r="CQ340" s="21"/>
      <c r="CR340" s="21"/>
      <c r="CS340" s="21"/>
      <c r="CT340" s="21"/>
      <c r="CU340" s="21"/>
      <c r="CV340" s="21"/>
      <c r="CW340" s="21"/>
      <c r="CX340" s="21"/>
      <c r="CY340" s="21"/>
      <c r="CZ340" s="21"/>
      <c r="DA340" s="21"/>
      <c r="DB340" s="21"/>
      <c r="DC340" s="21"/>
      <c r="DD340" s="21"/>
      <c r="DE340" s="21"/>
      <c r="DF340" s="21"/>
      <c r="DG340" s="21"/>
    </row>
    <row r="341" spans="1:111" s="14" customFormat="1" ht="31.5">
      <c r="A341" s="14">
        <f t="shared" si="5"/>
        <v>338</v>
      </c>
      <c r="B341" s="14" t="s">
        <v>1164</v>
      </c>
      <c r="C341" s="14" t="s">
        <v>2744</v>
      </c>
      <c r="D341" s="14" t="s">
        <v>1187</v>
      </c>
      <c r="E341" s="14" t="s">
        <v>8163</v>
      </c>
      <c r="F341" s="15">
        <v>2025</v>
      </c>
      <c r="G341" s="15">
        <v>80</v>
      </c>
      <c r="H341" s="14" t="s">
        <v>8076</v>
      </c>
      <c r="I341" s="15">
        <v>15000</v>
      </c>
      <c r="J341" s="14" t="s">
        <v>4935</v>
      </c>
      <c r="K341" s="36" t="s">
        <v>4757</v>
      </c>
      <c r="L341" s="14" t="s">
        <v>6094</v>
      </c>
      <c r="N341" s="69"/>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c r="AR341" s="21"/>
      <c r="AS341" s="21"/>
      <c r="AT341" s="21"/>
      <c r="AU341" s="21"/>
      <c r="AV341" s="21"/>
      <c r="AW341" s="21"/>
      <c r="AX341" s="21"/>
      <c r="AY341" s="21"/>
      <c r="AZ341" s="21"/>
      <c r="BA341" s="21"/>
      <c r="BB341" s="21"/>
      <c r="BC341" s="21"/>
      <c r="BD341" s="21"/>
      <c r="BE341" s="21"/>
      <c r="BF341" s="21"/>
      <c r="BG341" s="21"/>
      <c r="BH341" s="21"/>
      <c r="BI341" s="21"/>
      <c r="BJ341" s="21"/>
      <c r="BK341" s="21"/>
      <c r="BL341" s="21"/>
      <c r="BM341" s="21"/>
      <c r="BN341" s="21"/>
      <c r="BO341" s="21"/>
      <c r="BP341" s="21"/>
      <c r="BQ341" s="21"/>
      <c r="BR341" s="21"/>
      <c r="BS341" s="21"/>
      <c r="BT341" s="21"/>
      <c r="BU341" s="21"/>
      <c r="BV341" s="21"/>
      <c r="BW341" s="21"/>
      <c r="BX341" s="21"/>
      <c r="BY341" s="21"/>
      <c r="BZ341" s="21"/>
      <c r="CA341" s="21"/>
      <c r="CB341" s="21"/>
      <c r="CC341" s="21"/>
      <c r="CD341" s="21"/>
      <c r="CE341" s="21"/>
      <c r="CF341" s="21"/>
      <c r="CG341" s="21"/>
      <c r="CH341" s="21"/>
      <c r="CI341" s="21"/>
      <c r="CJ341" s="21"/>
      <c r="CK341" s="21"/>
      <c r="CL341" s="21"/>
      <c r="CM341" s="21"/>
      <c r="CN341" s="21"/>
      <c r="CO341" s="21"/>
      <c r="CP341" s="21"/>
      <c r="CQ341" s="21"/>
      <c r="CR341" s="21"/>
      <c r="CS341" s="21"/>
      <c r="CT341" s="21"/>
      <c r="CU341" s="21"/>
      <c r="CV341" s="21"/>
      <c r="CW341" s="21"/>
      <c r="CX341" s="21"/>
      <c r="CY341" s="21"/>
      <c r="CZ341" s="21"/>
      <c r="DA341" s="21"/>
      <c r="DB341" s="21"/>
      <c r="DC341" s="21"/>
      <c r="DD341" s="21"/>
      <c r="DE341" s="21"/>
      <c r="DF341" s="21"/>
      <c r="DG341" s="21"/>
    </row>
    <row r="342" spans="1:111" s="14" customFormat="1" ht="31.5">
      <c r="A342" s="14">
        <f t="shared" si="5"/>
        <v>339</v>
      </c>
      <c r="B342" s="14" t="s">
        <v>6499</v>
      </c>
      <c r="C342" s="14" t="s">
        <v>2744</v>
      </c>
      <c r="D342" s="14" t="s">
        <v>1187</v>
      </c>
      <c r="E342" s="14" t="s">
        <v>8163</v>
      </c>
      <c r="F342" s="15">
        <v>1025</v>
      </c>
      <c r="G342" s="15">
        <v>112</v>
      </c>
      <c r="H342" s="14" t="s">
        <v>8076</v>
      </c>
      <c r="I342" s="15">
        <v>17000</v>
      </c>
      <c r="J342" s="14" t="s">
        <v>4935</v>
      </c>
      <c r="K342" s="36" t="s">
        <v>4757</v>
      </c>
      <c r="L342" s="14" t="s">
        <v>6094</v>
      </c>
      <c r="N342" s="69"/>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c r="AQ342" s="21"/>
      <c r="AR342" s="21"/>
      <c r="AS342" s="21"/>
      <c r="AT342" s="21"/>
      <c r="AU342" s="21"/>
      <c r="AV342" s="21"/>
      <c r="AW342" s="21"/>
      <c r="AX342" s="21"/>
      <c r="AY342" s="21"/>
      <c r="AZ342" s="21"/>
      <c r="BA342" s="21"/>
      <c r="BB342" s="21"/>
      <c r="BC342" s="21"/>
      <c r="BD342" s="21"/>
      <c r="BE342" s="21"/>
      <c r="BF342" s="21"/>
      <c r="BG342" s="21"/>
      <c r="BH342" s="21"/>
      <c r="BI342" s="21"/>
      <c r="BJ342" s="21"/>
      <c r="BK342" s="21"/>
      <c r="BL342" s="21"/>
      <c r="BM342" s="21"/>
      <c r="BN342" s="21"/>
      <c r="BO342" s="21"/>
      <c r="BP342" s="21"/>
      <c r="BQ342" s="21"/>
      <c r="BR342" s="21"/>
      <c r="BS342" s="21"/>
      <c r="BT342" s="21"/>
      <c r="BU342" s="21"/>
      <c r="BV342" s="21"/>
      <c r="BW342" s="21"/>
      <c r="BX342" s="21"/>
      <c r="BY342" s="21"/>
      <c r="BZ342" s="21"/>
      <c r="CA342" s="21"/>
      <c r="CB342" s="21"/>
      <c r="CC342" s="21"/>
      <c r="CD342" s="21"/>
      <c r="CE342" s="21"/>
      <c r="CF342" s="21"/>
      <c r="CG342" s="21"/>
      <c r="CH342" s="21"/>
      <c r="CI342" s="21"/>
      <c r="CJ342" s="21"/>
      <c r="CK342" s="21"/>
      <c r="CL342" s="21"/>
      <c r="CM342" s="21"/>
      <c r="CN342" s="21"/>
      <c r="CO342" s="21"/>
      <c r="CP342" s="21"/>
      <c r="CQ342" s="21"/>
      <c r="CR342" s="21"/>
      <c r="CS342" s="21"/>
      <c r="CT342" s="21"/>
      <c r="CU342" s="21"/>
      <c r="CV342" s="21"/>
      <c r="CW342" s="21"/>
      <c r="CX342" s="21"/>
      <c r="CY342" s="21"/>
      <c r="CZ342" s="21"/>
      <c r="DA342" s="21"/>
      <c r="DB342" s="21"/>
      <c r="DC342" s="21"/>
      <c r="DD342" s="21"/>
      <c r="DE342" s="21"/>
      <c r="DF342" s="21"/>
      <c r="DG342" s="21"/>
    </row>
    <row r="343" spans="1:111" s="14" customFormat="1" ht="31.5">
      <c r="A343" s="14">
        <f t="shared" si="5"/>
        <v>340</v>
      </c>
      <c r="B343" s="14" t="s">
        <v>6500</v>
      </c>
      <c r="C343" s="14" t="s">
        <v>2744</v>
      </c>
      <c r="D343" s="14" t="s">
        <v>1187</v>
      </c>
      <c r="F343" s="15">
        <v>1000</v>
      </c>
      <c r="G343" s="15">
        <v>136</v>
      </c>
      <c r="H343" s="14" t="s">
        <v>8076</v>
      </c>
      <c r="I343" s="15">
        <v>22000</v>
      </c>
      <c r="J343" s="14" t="s">
        <v>4935</v>
      </c>
      <c r="K343" s="36" t="s">
        <v>4757</v>
      </c>
      <c r="L343" s="14" t="s">
        <v>4155</v>
      </c>
      <c r="N343" s="69"/>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c r="AQ343" s="21"/>
      <c r="AR343" s="21"/>
      <c r="AS343" s="21"/>
      <c r="AT343" s="21"/>
      <c r="AU343" s="21"/>
      <c r="AV343" s="21"/>
      <c r="AW343" s="21"/>
      <c r="AX343" s="21"/>
      <c r="AY343" s="21"/>
      <c r="AZ343" s="21"/>
      <c r="BA343" s="21"/>
      <c r="BB343" s="21"/>
      <c r="BC343" s="21"/>
      <c r="BD343" s="21"/>
      <c r="BE343" s="21"/>
      <c r="BF343" s="21"/>
      <c r="BG343" s="21"/>
      <c r="BH343" s="21"/>
      <c r="BI343" s="21"/>
      <c r="BJ343" s="21"/>
      <c r="BK343" s="21"/>
      <c r="BL343" s="21"/>
      <c r="BM343" s="21"/>
      <c r="BN343" s="21"/>
      <c r="BO343" s="21"/>
      <c r="BP343" s="21"/>
      <c r="BQ343" s="21"/>
      <c r="BR343" s="21"/>
      <c r="BS343" s="21"/>
      <c r="BT343" s="21"/>
      <c r="BU343" s="21"/>
      <c r="BV343" s="21"/>
      <c r="BW343" s="21"/>
      <c r="BX343" s="21"/>
      <c r="BY343" s="21"/>
      <c r="BZ343" s="21"/>
      <c r="CA343" s="21"/>
      <c r="CB343" s="21"/>
      <c r="CC343" s="21"/>
      <c r="CD343" s="21"/>
      <c r="CE343" s="21"/>
      <c r="CF343" s="21"/>
      <c r="CG343" s="21"/>
      <c r="CH343" s="21"/>
      <c r="CI343" s="21"/>
      <c r="CJ343" s="21"/>
      <c r="CK343" s="21"/>
      <c r="CL343" s="21"/>
      <c r="CM343" s="21"/>
      <c r="CN343" s="21"/>
      <c r="CO343" s="21"/>
      <c r="CP343" s="21"/>
      <c r="CQ343" s="21"/>
      <c r="CR343" s="21"/>
      <c r="CS343" s="21"/>
      <c r="CT343" s="21"/>
      <c r="CU343" s="21"/>
      <c r="CV343" s="21"/>
      <c r="CW343" s="21"/>
      <c r="CX343" s="21"/>
      <c r="CY343" s="21"/>
      <c r="CZ343" s="21"/>
      <c r="DA343" s="21"/>
      <c r="DB343" s="21"/>
      <c r="DC343" s="21"/>
      <c r="DD343" s="21"/>
      <c r="DE343" s="21"/>
      <c r="DF343" s="21"/>
      <c r="DG343" s="21"/>
    </row>
    <row r="344" spans="1:111" s="14" customFormat="1" ht="47.25">
      <c r="A344" s="14">
        <f t="shared" si="5"/>
        <v>341</v>
      </c>
      <c r="B344" s="14" t="s">
        <v>6501</v>
      </c>
      <c r="C344" s="14" t="s">
        <v>10894</v>
      </c>
      <c r="D344" s="14" t="s">
        <v>1187</v>
      </c>
      <c r="F344" s="15">
        <v>1000</v>
      </c>
      <c r="G344" s="15">
        <v>360</v>
      </c>
      <c r="H344" s="14" t="s">
        <v>8076</v>
      </c>
      <c r="I344" s="15">
        <v>60000</v>
      </c>
      <c r="J344" s="14" t="s">
        <v>4935</v>
      </c>
      <c r="K344" s="36" t="s">
        <v>4757</v>
      </c>
      <c r="L344" s="14" t="s">
        <v>4155</v>
      </c>
      <c r="M344" s="14" t="s">
        <v>3572</v>
      </c>
      <c r="N344" s="69"/>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c r="AQ344" s="21"/>
      <c r="AR344" s="21"/>
      <c r="AS344" s="21"/>
      <c r="AT344" s="21"/>
      <c r="AU344" s="21"/>
      <c r="AV344" s="21"/>
      <c r="AW344" s="21"/>
      <c r="AX344" s="21"/>
      <c r="AY344" s="21"/>
      <c r="AZ344" s="21"/>
      <c r="BA344" s="21"/>
      <c r="BB344" s="21"/>
      <c r="BC344" s="21"/>
      <c r="BD344" s="21"/>
      <c r="BE344" s="21"/>
      <c r="BF344" s="21"/>
      <c r="BG344" s="21"/>
      <c r="BH344" s="21"/>
      <c r="BI344" s="21"/>
      <c r="BJ344" s="21"/>
      <c r="BK344" s="21"/>
      <c r="BL344" s="21"/>
      <c r="BM344" s="21"/>
      <c r="BN344" s="21"/>
      <c r="BO344" s="21"/>
      <c r="BP344" s="21"/>
      <c r="BQ344" s="21"/>
      <c r="BR344" s="21"/>
      <c r="BS344" s="21"/>
      <c r="BT344" s="21"/>
      <c r="BU344" s="21"/>
      <c r="BV344" s="21"/>
      <c r="BW344" s="21"/>
      <c r="BX344" s="21"/>
      <c r="BY344" s="21"/>
      <c r="BZ344" s="21"/>
      <c r="CA344" s="21"/>
      <c r="CB344" s="21"/>
      <c r="CC344" s="21"/>
      <c r="CD344" s="21"/>
      <c r="CE344" s="21"/>
      <c r="CF344" s="21"/>
      <c r="CG344" s="21"/>
      <c r="CH344" s="21"/>
      <c r="CI344" s="21"/>
      <c r="CJ344" s="21"/>
      <c r="CK344" s="21"/>
      <c r="CL344" s="21"/>
      <c r="CM344" s="21"/>
      <c r="CN344" s="21"/>
      <c r="CO344" s="21"/>
      <c r="CP344" s="21"/>
      <c r="CQ344" s="21"/>
      <c r="CR344" s="21"/>
      <c r="CS344" s="21"/>
      <c r="CT344" s="21"/>
      <c r="CU344" s="21"/>
      <c r="CV344" s="21"/>
      <c r="CW344" s="21"/>
      <c r="CX344" s="21"/>
      <c r="CY344" s="21"/>
      <c r="CZ344" s="21"/>
      <c r="DA344" s="21"/>
      <c r="DB344" s="21"/>
      <c r="DC344" s="21"/>
      <c r="DD344" s="21"/>
      <c r="DE344" s="21"/>
      <c r="DF344" s="21"/>
      <c r="DG344" s="21"/>
    </row>
    <row r="345" spans="1:111" s="14" customFormat="1" ht="31.5">
      <c r="A345" s="14">
        <f t="shared" si="5"/>
        <v>342</v>
      </c>
      <c r="B345" s="14" t="s">
        <v>6502</v>
      </c>
      <c r="C345" s="14" t="s">
        <v>11760</v>
      </c>
      <c r="D345" s="14" t="s">
        <v>1421</v>
      </c>
      <c r="F345" s="15">
        <v>330</v>
      </c>
      <c r="G345" s="15">
        <v>168</v>
      </c>
      <c r="H345" s="14" t="s">
        <v>8076</v>
      </c>
      <c r="I345" s="15">
        <v>0</v>
      </c>
      <c r="J345" s="14" t="s">
        <v>4642</v>
      </c>
      <c r="K345" s="36" t="s">
        <v>4757</v>
      </c>
      <c r="L345" s="14" t="s">
        <v>12534</v>
      </c>
      <c r="N345" s="69"/>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c r="AR345" s="21"/>
      <c r="AS345" s="21"/>
      <c r="AT345" s="21"/>
      <c r="AU345" s="21"/>
      <c r="AV345" s="21"/>
      <c r="AW345" s="21"/>
      <c r="AX345" s="21"/>
      <c r="AY345" s="21"/>
      <c r="AZ345" s="21"/>
      <c r="BA345" s="21"/>
      <c r="BB345" s="21"/>
      <c r="BC345" s="21"/>
      <c r="BD345" s="21"/>
      <c r="BE345" s="21"/>
      <c r="BF345" s="21"/>
      <c r="BG345" s="21"/>
      <c r="BH345" s="21"/>
      <c r="BI345" s="21"/>
      <c r="BJ345" s="21"/>
      <c r="BK345" s="21"/>
      <c r="BL345" s="21"/>
      <c r="BM345" s="21"/>
      <c r="BN345" s="21"/>
      <c r="BO345" s="21"/>
      <c r="BP345" s="21"/>
      <c r="BQ345" s="21"/>
      <c r="BR345" s="21"/>
      <c r="BS345" s="21"/>
      <c r="BT345" s="21"/>
      <c r="BU345" s="21"/>
      <c r="BV345" s="21"/>
      <c r="BW345" s="21"/>
      <c r="BX345" s="21"/>
      <c r="BY345" s="21"/>
      <c r="BZ345" s="21"/>
      <c r="CA345" s="21"/>
      <c r="CB345" s="21"/>
      <c r="CC345" s="21"/>
      <c r="CD345" s="21"/>
      <c r="CE345" s="21"/>
      <c r="CF345" s="21"/>
      <c r="CG345" s="21"/>
      <c r="CH345" s="21"/>
      <c r="CI345" s="21"/>
      <c r="CJ345" s="21"/>
      <c r="CK345" s="21"/>
      <c r="CL345" s="21"/>
      <c r="CM345" s="21"/>
      <c r="CN345" s="21"/>
      <c r="CO345" s="21"/>
      <c r="CP345" s="21"/>
      <c r="CQ345" s="21"/>
      <c r="CR345" s="21"/>
      <c r="CS345" s="21"/>
      <c r="CT345" s="21"/>
      <c r="CU345" s="21"/>
      <c r="CV345" s="21"/>
      <c r="CW345" s="21"/>
      <c r="CX345" s="21"/>
      <c r="CY345" s="21"/>
      <c r="CZ345" s="21"/>
      <c r="DA345" s="21"/>
      <c r="DB345" s="21"/>
      <c r="DC345" s="21"/>
      <c r="DD345" s="21"/>
      <c r="DE345" s="21"/>
      <c r="DF345" s="21"/>
      <c r="DG345" s="21"/>
    </row>
    <row r="346" spans="1:111" s="14" customFormat="1" ht="31.5">
      <c r="A346" s="14">
        <f t="shared" si="5"/>
        <v>343</v>
      </c>
      <c r="B346" s="14" t="s">
        <v>6503</v>
      </c>
      <c r="C346" s="14" t="s">
        <v>6504</v>
      </c>
      <c r="D346" s="14" t="s">
        <v>1187</v>
      </c>
      <c r="F346" s="15">
        <v>650</v>
      </c>
      <c r="G346" s="15">
        <v>248</v>
      </c>
      <c r="H346" s="14" t="s">
        <v>8087</v>
      </c>
      <c r="I346" s="15">
        <v>64000</v>
      </c>
      <c r="J346" s="14" t="s">
        <v>4935</v>
      </c>
      <c r="K346" s="36" t="s">
        <v>4757</v>
      </c>
      <c r="L346" s="14" t="s">
        <v>4155</v>
      </c>
      <c r="N346" s="69"/>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c r="AQ346" s="21"/>
      <c r="AR346" s="21"/>
      <c r="AS346" s="21"/>
      <c r="AT346" s="21"/>
      <c r="AU346" s="21"/>
      <c r="AV346" s="21"/>
      <c r="AW346" s="21"/>
      <c r="AX346" s="21"/>
      <c r="AY346" s="21"/>
      <c r="AZ346" s="21"/>
      <c r="BA346" s="21"/>
      <c r="BB346" s="21"/>
      <c r="BC346" s="21"/>
      <c r="BD346" s="21"/>
      <c r="BE346" s="21"/>
      <c r="BF346" s="21"/>
      <c r="BG346" s="21"/>
      <c r="BH346" s="21"/>
      <c r="BI346" s="21"/>
      <c r="BJ346" s="21"/>
      <c r="BK346" s="21"/>
      <c r="BL346" s="21"/>
      <c r="BM346" s="21"/>
      <c r="BN346" s="21"/>
      <c r="BO346" s="21"/>
      <c r="BP346" s="21"/>
      <c r="BQ346" s="21"/>
      <c r="BR346" s="21"/>
      <c r="BS346" s="21"/>
      <c r="BT346" s="21"/>
      <c r="BU346" s="21"/>
      <c r="BV346" s="21"/>
      <c r="BW346" s="21"/>
      <c r="BX346" s="21"/>
      <c r="BY346" s="21"/>
      <c r="BZ346" s="21"/>
      <c r="CA346" s="21"/>
      <c r="CB346" s="21"/>
      <c r="CC346" s="21"/>
      <c r="CD346" s="21"/>
      <c r="CE346" s="21"/>
      <c r="CF346" s="21"/>
      <c r="CG346" s="21"/>
      <c r="CH346" s="21"/>
      <c r="CI346" s="21"/>
      <c r="CJ346" s="21"/>
      <c r="CK346" s="21"/>
      <c r="CL346" s="21"/>
      <c r="CM346" s="21"/>
      <c r="CN346" s="21"/>
      <c r="CO346" s="21"/>
      <c r="CP346" s="21"/>
      <c r="CQ346" s="21"/>
      <c r="CR346" s="21"/>
      <c r="CS346" s="21"/>
      <c r="CT346" s="21"/>
      <c r="CU346" s="21"/>
      <c r="CV346" s="21"/>
      <c r="CW346" s="21"/>
      <c r="CX346" s="21"/>
      <c r="CY346" s="21"/>
      <c r="CZ346" s="21"/>
      <c r="DA346" s="21"/>
      <c r="DB346" s="21"/>
      <c r="DC346" s="21"/>
      <c r="DD346" s="21"/>
      <c r="DE346" s="21"/>
      <c r="DF346" s="21"/>
      <c r="DG346" s="21"/>
    </row>
    <row r="347" spans="1:111" s="14" customFormat="1" ht="31.5">
      <c r="A347" s="14">
        <f t="shared" si="5"/>
        <v>344</v>
      </c>
      <c r="B347" s="14" t="s">
        <v>6505</v>
      </c>
      <c r="C347" s="14" t="s">
        <v>6506</v>
      </c>
      <c r="D347" s="14" t="s">
        <v>1187</v>
      </c>
      <c r="F347" s="15">
        <v>500</v>
      </c>
      <c r="G347" s="15">
        <v>336</v>
      </c>
      <c r="H347" s="14" t="s">
        <v>8087</v>
      </c>
      <c r="I347" s="15">
        <v>87000</v>
      </c>
      <c r="J347" s="14" t="s">
        <v>7909</v>
      </c>
      <c r="K347" s="36" t="s">
        <v>4757</v>
      </c>
      <c r="L347" s="14" t="s">
        <v>11729</v>
      </c>
      <c r="N347" s="69"/>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c r="AR347" s="21"/>
      <c r="AS347" s="21"/>
      <c r="AT347" s="21"/>
      <c r="AU347" s="21"/>
      <c r="AV347" s="21"/>
      <c r="AW347" s="21"/>
      <c r="AX347" s="21"/>
      <c r="AY347" s="21"/>
      <c r="AZ347" s="21"/>
      <c r="BA347" s="21"/>
      <c r="BB347" s="21"/>
      <c r="BC347" s="21"/>
      <c r="BD347" s="21"/>
      <c r="BE347" s="21"/>
      <c r="BF347" s="21"/>
      <c r="BG347" s="21"/>
      <c r="BH347" s="21"/>
      <c r="BI347" s="21"/>
      <c r="BJ347" s="21"/>
      <c r="BK347" s="21"/>
      <c r="BL347" s="21"/>
      <c r="BM347" s="21"/>
      <c r="BN347" s="21"/>
      <c r="BO347" s="21"/>
      <c r="BP347" s="21"/>
      <c r="BQ347" s="21"/>
      <c r="BR347" s="21"/>
      <c r="BS347" s="21"/>
      <c r="BT347" s="21"/>
      <c r="BU347" s="21"/>
      <c r="BV347" s="21"/>
      <c r="BW347" s="21"/>
      <c r="BX347" s="21"/>
      <c r="BY347" s="21"/>
      <c r="BZ347" s="21"/>
      <c r="CA347" s="21"/>
      <c r="CB347" s="21"/>
      <c r="CC347" s="21"/>
      <c r="CD347" s="21"/>
      <c r="CE347" s="21"/>
      <c r="CF347" s="21"/>
      <c r="CG347" s="21"/>
      <c r="CH347" s="21"/>
      <c r="CI347" s="21"/>
      <c r="CJ347" s="21"/>
      <c r="CK347" s="21"/>
      <c r="CL347" s="21"/>
      <c r="CM347" s="21"/>
      <c r="CN347" s="21"/>
      <c r="CO347" s="21"/>
      <c r="CP347" s="21"/>
      <c r="CQ347" s="21"/>
      <c r="CR347" s="21"/>
      <c r="CS347" s="21"/>
      <c r="CT347" s="21"/>
      <c r="CU347" s="21"/>
      <c r="CV347" s="21"/>
      <c r="CW347" s="21"/>
      <c r="CX347" s="21"/>
      <c r="CY347" s="21"/>
      <c r="CZ347" s="21"/>
      <c r="DA347" s="21"/>
      <c r="DB347" s="21"/>
      <c r="DC347" s="21"/>
      <c r="DD347" s="21"/>
      <c r="DE347" s="21"/>
      <c r="DF347" s="21"/>
      <c r="DG347" s="21"/>
    </row>
    <row r="348" spans="1:111" s="14" customFormat="1" ht="63">
      <c r="A348" s="14">
        <f t="shared" si="5"/>
        <v>345</v>
      </c>
      <c r="B348" s="14" t="s">
        <v>6507</v>
      </c>
      <c r="C348" s="14" t="s">
        <v>6508</v>
      </c>
      <c r="D348" s="14" t="s">
        <v>1162</v>
      </c>
      <c r="F348" s="15">
        <v>330</v>
      </c>
      <c r="G348" s="15">
        <v>212</v>
      </c>
      <c r="H348" s="14" t="s">
        <v>8087</v>
      </c>
      <c r="I348" s="15">
        <v>0</v>
      </c>
      <c r="J348" s="14" t="s">
        <v>4642</v>
      </c>
      <c r="K348" s="36" t="s">
        <v>4757</v>
      </c>
      <c r="L348" s="14" t="s">
        <v>6094</v>
      </c>
      <c r="N348" s="69"/>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c r="AR348" s="21"/>
      <c r="AS348" s="21"/>
      <c r="AT348" s="21"/>
      <c r="AU348" s="21"/>
      <c r="AV348" s="21"/>
      <c r="AW348" s="21"/>
      <c r="AX348" s="21"/>
      <c r="AY348" s="21"/>
      <c r="AZ348" s="21"/>
      <c r="BA348" s="21"/>
      <c r="BB348" s="21"/>
      <c r="BC348" s="21"/>
      <c r="BD348" s="21"/>
      <c r="BE348" s="21"/>
      <c r="BF348" s="21"/>
      <c r="BG348" s="21"/>
      <c r="BH348" s="21"/>
      <c r="BI348" s="21"/>
      <c r="BJ348" s="21"/>
      <c r="BK348" s="21"/>
      <c r="BL348" s="21"/>
      <c r="BM348" s="21"/>
      <c r="BN348" s="21"/>
      <c r="BO348" s="21"/>
      <c r="BP348" s="21"/>
      <c r="BQ348" s="21"/>
      <c r="BR348" s="21"/>
      <c r="BS348" s="21"/>
      <c r="BT348" s="21"/>
      <c r="BU348" s="21"/>
      <c r="BV348" s="21"/>
      <c r="BW348" s="21"/>
      <c r="BX348" s="21"/>
      <c r="BY348" s="21"/>
      <c r="BZ348" s="21"/>
      <c r="CA348" s="21"/>
      <c r="CB348" s="21"/>
      <c r="CC348" s="21"/>
      <c r="CD348" s="21"/>
      <c r="CE348" s="21"/>
      <c r="CF348" s="21"/>
      <c r="CG348" s="21"/>
      <c r="CH348" s="21"/>
      <c r="CI348" s="21"/>
      <c r="CJ348" s="21"/>
      <c r="CK348" s="21"/>
      <c r="CL348" s="21"/>
      <c r="CM348" s="21"/>
      <c r="CN348" s="21"/>
      <c r="CO348" s="21"/>
      <c r="CP348" s="21"/>
      <c r="CQ348" s="21"/>
      <c r="CR348" s="21"/>
      <c r="CS348" s="21"/>
      <c r="CT348" s="21"/>
      <c r="CU348" s="21"/>
      <c r="CV348" s="21"/>
      <c r="CW348" s="21"/>
      <c r="CX348" s="21"/>
      <c r="CY348" s="21"/>
      <c r="CZ348" s="21"/>
      <c r="DA348" s="21"/>
      <c r="DB348" s="21"/>
      <c r="DC348" s="21"/>
      <c r="DD348" s="21"/>
      <c r="DE348" s="21"/>
      <c r="DF348" s="21"/>
      <c r="DG348" s="21"/>
    </row>
    <row r="349" spans="1:111" s="14" customFormat="1" ht="31.5">
      <c r="A349" s="14">
        <f t="shared" si="5"/>
        <v>346</v>
      </c>
      <c r="B349" s="14" t="s">
        <v>6509</v>
      </c>
      <c r="C349" s="14" t="s">
        <v>9734</v>
      </c>
      <c r="D349" s="14" t="s">
        <v>9193</v>
      </c>
      <c r="F349" s="15">
        <v>1500</v>
      </c>
      <c r="G349" s="15">
        <v>364</v>
      </c>
      <c r="H349" s="14" t="s">
        <v>8087</v>
      </c>
      <c r="I349" s="15">
        <v>0</v>
      </c>
      <c r="J349" s="14" t="s">
        <v>4935</v>
      </c>
      <c r="K349" s="36" t="s">
        <v>4757</v>
      </c>
      <c r="L349" s="14" t="s">
        <v>2958</v>
      </c>
      <c r="N349" s="69"/>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c r="AQ349" s="21"/>
      <c r="AR349" s="21"/>
      <c r="AS349" s="21"/>
      <c r="AT349" s="21"/>
      <c r="AU349" s="21"/>
      <c r="AV349" s="21"/>
      <c r="AW349" s="21"/>
      <c r="AX349" s="21"/>
      <c r="AY349" s="21"/>
      <c r="AZ349" s="21"/>
      <c r="BA349" s="21"/>
      <c r="BB349" s="21"/>
      <c r="BC349" s="21"/>
      <c r="BD349" s="21"/>
      <c r="BE349" s="21"/>
      <c r="BF349" s="21"/>
      <c r="BG349" s="21"/>
      <c r="BH349" s="21"/>
      <c r="BI349" s="21"/>
      <c r="BJ349" s="21"/>
      <c r="BK349" s="21"/>
      <c r="BL349" s="21"/>
      <c r="BM349" s="21"/>
      <c r="BN349" s="21"/>
      <c r="BO349" s="21"/>
      <c r="BP349" s="21"/>
      <c r="BQ349" s="21"/>
      <c r="BR349" s="21"/>
      <c r="BS349" s="21"/>
      <c r="BT349" s="21"/>
      <c r="BU349" s="21"/>
      <c r="BV349" s="21"/>
      <c r="BW349" s="21"/>
      <c r="BX349" s="21"/>
      <c r="BY349" s="21"/>
      <c r="BZ349" s="21"/>
      <c r="CA349" s="21"/>
      <c r="CB349" s="21"/>
      <c r="CC349" s="21"/>
      <c r="CD349" s="21"/>
      <c r="CE349" s="21"/>
      <c r="CF349" s="21"/>
      <c r="CG349" s="21"/>
      <c r="CH349" s="21"/>
      <c r="CI349" s="21"/>
      <c r="CJ349" s="21"/>
      <c r="CK349" s="21"/>
      <c r="CL349" s="21"/>
      <c r="CM349" s="21"/>
      <c r="CN349" s="21"/>
      <c r="CO349" s="21"/>
      <c r="CP349" s="21"/>
      <c r="CQ349" s="21"/>
      <c r="CR349" s="21"/>
      <c r="CS349" s="21"/>
      <c r="CT349" s="21"/>
      <c r="CU349" s="21"/>
      <c r="CV349" s="21"/>
      <c r="CW349" s="21"/>
      <c r="CX349" s="21"/>
      <c r="CY349" s="21"/>
      <c r="CZ349" s="21"/>
      <c r="DA349" s="21"/>
      <c r="DB349" s="21"/>
      <c r="DC349" s="21"/>
      <c r="DD349" s="21"/>
      <c r="DE349" s="21"/>
      <c r="DF349" s="21"/>
      <c r="DG349" s="21"/>
    </row>
    <row r="350" spans="1:111" s="14" customFormat="1" ht="31.5">
      <c r="A350" s="14">
        <f t="shared" si="5"/>
        <v>347</v>
      </c>
      <c r="B350" s="14" t="s">
        <v>4246</v>
      </c>
      <c r="C350" s="14" t="s">
        <v>4247</v>
      </c>
      <c r="D350" s="14" t="s">
        <v>1187</v>
      </c>
      <c r="E350" s="14" t="s">
        <v>8163</v>
      </c>
      <c r="F350" s="15">
        <v>531</v>
      </c>
      <c r="G350" s="15">
        <v>208</v>
      </c>
      <c r="H350" s="14" t="s">
        <v>8087</v>
      </c>
      <c r="I350" s="15">
        <v>34000</v>
      </c>
      <c r="J350" s="14" t="s">
        <v>60</v>
      </c>
      <c r="K350" s="36" t="s">
        <v>4757</v>
      </c>
      <c r="L350" s="14" t="s">
        <v>10095</v>
      </c>
      <c r="N350" s="69"/>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c r="AQ350" s="21"/>
      <c r="AR350" s="21"/>
      <c r="AS350" s="21"/>
      <c r="AT350" s="21"/>
      <c r="AU350" s="21"/>
      <c r="AV350" s="21"/>
      <c r="AW350" s="21"/>
      <c r="AX350" s="21"/>
      <c r="AY350" s="21"/>
      <c r="AZ350" s="21"/>
      <c r="BA350" s="21"/>
      <c r="BB350" s="21"/>
      <c r="BC350" s="21"/>
      <c r="BD350" s="21"/>
      <c r="BE350" s="21"/>
      <c r="BF350" s="21"/>
      <c r="BG350" s="21"/>
      <c r="BH350" s="21"/>
      <c r="BI350" s="21"/>
      <c r="BJ350" s="21"/>
      <c r="BK350" s="21"/>
      <c r="BL350" s="21"/>
      <c r="BM350" s="21"/>
      <c r="BN350" s="21"/>
      <c r="BO350" s="21"/>
      <c r="BP350" s="21"/>
      <c r="BQ350" s="21"/>
      <c r="BR350" s="21"/>
      <c r="BS350" s="21"/>
      <c r="BT350" s="21"/>
      <c r="BU350" s="21"/>
      <c r="BV350" s="21"/>
      <c r="BW350" s="21"/>
      <c r="BX350" s="21"/>
      <c r="BY350" s="21"/>
      <c r="BZ350" s="21"/>
      <c r="CA350" s="21"/>
      <c r="CB350" s="21"/>
      <c r="CC350" s="21"/>
      <c r="CD350" s="21"/>
      <c r="CE350" s="21"/>
      <c r="CF350" s="21"/>
      <c r="CG350" s="21"/>
      <c r="CH350" s="21"/>
      <c r="CI350" s="21"/>
      <c r="CJ350" s="21"/>
      <c r="CK350" s="21"/>
      <c r="CL350" s="21"/>
      <c r="CM350" s="21"/>
      <c r="CN350" s="21"/>
      <c r="CO350" s="21"/>
      <c r="CP350" s="21"/>
      <c r="CQ350" s="21"/>
      <c r="CR350" s="21"/>
      <c r="CS350" s="21"/>
      <c r="CT350" s="21"/>
      <c r="CU350" s="21"/>
      <c r="CV350" s="21"/>
      <c r="CW350" s="21"/>
      <c r="CX350" s="21"/>
      <c r="CY350" s="21"/>
      <c r="CZ350" s="21"/>
      <c r="DA350" s="21"/>
      <c r="DB350" s="21"/>
      <c r="DC350" s="21"/>
      <c r="DD350" s="21"/>
      <c r="DE350" s="21"/>
      <c r="DF350" s="21"/>
      <c r="DG350" s="21"/>
    </row>
    <row r="351" spans="1:111" s="14" customFormat="1" ht="31.5">
      <c r="A351" s="14">
        <f t="shared" si="5"/>
        <v>348</v>
      </c>
      <c r="B351" s="14" t="s">
        <v>6512</v>
      </c>
      <c r="C351" s="14" t="s">
        <v>6513</v>
      </c>
      <c r="D351" s="14" t="s">
        <v>1162</v>
      </c>
      <c r="F351" s="15">
        <v>3000</v>
      </c>
      <c r="G351" s="15">
        <v>352</v>
      </c>
      <c r="H351" s="14" t="s">
        <v>8087</v>
      </c>
      <c r="I351" s="15">
        <v>75000</v>
      </c>
      <c r="J351" s="14" t="s">
        <v>1188</v>
      </c>
      <c r="K351" s="36" t="s">
        <v>4757</v>
      </c>
      <c r="L351" s="14" t="s">
        <v>2958</v>
      </c>
      <c r="N351" s="69"/>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c r="AP351" s="21"/>
      <c r="AQ351" s="21"/>
      <c r="AR351" s="21"/>
      <c r="AS351" s="21"/>
      <c r="AT351" s="21"/>
      <c r="AU351" s="21"/>
      <c r="AV351" s="21"/>
      <c r="AW351" s="21"/>
      <c r="AX351" s="21"/>
      <c r="AY351" s="21"/>
      <c r="AZ351" s="21"/>
      <c r="BA351" s="21"/>
      <c r="BB351" s="21"/>
      <c r="BC351" s="21"/>
      <c r="BD351" s="21"/>
      <c r="BE351" s="21"/>
      <c r="BF351" s="21"/>
      <c r="BG351" s="21"/>
      <c r="BH351" s="21"/>
      <c r="BI351" s="21"/>
      <c r="BJ351" s="21"/>
      <c r="BK351" s="21"/>
      <c r="BL351" s="21"/>
      <c r="BM351" s="21"/>
      <c r="BN351" s="21"/>
      <c r="BO351" s="21"/>
      <c r="BP351" s="21"/>
      <c r="BQ351" s="21"/>
      <c r="BR351" s="21"/>
      <c r="BS351" s="21"/>
      <c r="BT351" s="21"/>
      <c r="BU351" s="21"/>
      <c r="BV351" s="21"/>
      <c r="BW351" s="21"/>
      <c r="BX351" s="21"/>
      <c r="BY351" s="21"/>
      <c r="BZ351" s="21"/>
      <c r="CA351" s="21"/>
      <c r="CB351" s="21"/>
      <c r="CC351" s="21"/>
      <c r="CD351" s="21"/>
      <c r="CE351" s="21"/>
      <c r="CF351" s="21"/>
      <c r="CG351" s="21"/>
      <c r="CH351" s="21"/>
      <c r="CI351" s="21"/>
      <c r="CJ351" s="21"/>
      <c r="CK351" s="21"/>
      <c r="CL351" s="21"/>
      <c r="CM351" s="21"/>
      <c r="CN351" s="21"/>
      <c r="CO351" s="21"/>
      <c r="CP351" s="21"/>
      <c r="CQ351" s="21"/>
      <c r="CR351" s="21"/>
      <c r="CS351" s="21"/>
      <c r="CT351" s="21"/>
      <c r="CU351" s="21"/>
      <c r="CV351" s="21"/>
      <c r="CW351" s="21"/>
      <c r="CX351" s="21"/>
      <c r="CY351" s="21"/>
      <c r="CZ351" s="21"/>
      <c r="DA351" s="21"/>
      <c r="DB351" s="21"/>
      <c r="DC351" s="21"/>
      <c r="DD351" s="21"/>
      <c r="DE351" s="21"/>
      <c r="DF351" s="21"/>
      <c r="DG351" s="21"/>
    </row>
    <row r="352" spans="1:111" s="14" customFormat="1" ht="78.75">
      <c r="A352" s="14">
        <f t="shared" si="5"/>
        <v>349</v>
      </c>
      <c r="B352" s="14" t="s">
        <v>6514</v>
      </c>
      <c r="C352" s="14" t="s">
        <v>6515</v>
      </c>
      <c r="D352" s="14" t="s">
        <v>1187</v>
      </c>
      <c r="E352" s="14" t="s">
        <v>8163</v>
      </c>
      <c r="F352" s="15">
        <v>531</v>
      </c>
      <c r="G352" s="15">
        <v>316</v>
      </c>
      <c r="H352" s="14" t="s">
        <v>8087</v>
      </c>
      <c r="I352" s="15">
        <v>92000</v>
      </c>
      <c r="J352" s="14" t="s">
        <v>60</v>
      </c>
      <c r="K352" s="36" t="s">
        <v>4757</v>
      </c>
      <c r="L352" s="14" t="s">
        <v>2958</v>
      </c>
      <c r="N352" s="69"/>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c r="AP352" s="21"/>
      <c r="AQ352" s="21"/>
      <c r="AR352" s="21"/>
      <c r="AS352" s="21"/>
      <c r="AT352" s="21"/>
      <c r="AU352" s="21"/>
      <c r="AV352" s="21"/>
      <c r="AW352" s="21"/>
      <c r="AX352" s="21"/>
      <c r="AY352" s="21"/>
      <c r="AZ352" s="21"/>
      <c r="BA352" s="21"/>
      <c r="BB352" s="21"/>
      <c r="BC352" s="21"/>
      <c r="BD352" s="21"/>
      <c r="BE352" s="21"/>
      <c r="BF352" s="21"/>
      <c r="BG352" s="21"/>
      <c r="BH352" s="21"/>
      <c r="BI352" s="21"/>
      <c r="BJ352" s="21"/>
      <c r="BK352" s="21"/>
      <c r="BL352" s="21"/>
      <c r="BM352" s="21"/>
      <c r="BN352" s="21"/>
      <c r="BO352" s="21"/>
      <c r="BP352" s="21"/>
      <c r="BQ352" s="21"/>
      <c r="BR352" s="21"/>
      <c r="BS352" s="21"/>
      <c r="BT352" s="21"/>
      <c r="BU352" s="21"/>
      <c r="BV352" s="21"/>
      <c r="BW352" s="21"/>
      <c r="BX352" s="21"/>
      <c r="BY352" s="21"/>
      <c r="BZ352" s="21"/>
      <c r="CA352" s="21"/>
      <c r="CB352" s="21"/>
      <c r="CC352" s="21"/>
      <c r="CD352" s="21"/>
      <c r="CE352" s="21"/>
      <c r="CF352" s="21"/>
      <c r="CG352" s="21"/>
      <c r="CH352" s="21"/>
      <c r="CI352" s="21"/>
      <c r="CJ352" s="21"/>
      <c r="CK352" s="21"/>
      <c r="CL352" s="21"/>
      <c r="CM352" s="21"/>
      <c r="CN352" s="21"/>
      <c r="CO352" s="21"/>
      <c r="CP352" s="21"/>
      <c r="CQ352" s="21"/>
      <c r="CR352" s="21"/>
      <c r="CS352" s="21"/>
      <c r="CT352" s="21"/>
      <c r="CU352" s="21"/>
      <c r="CV352" s="21"/>
      <c r="CW352" s="21"/>
      <c r="CX352" s="21"/>
      <c r="CY352" s="21"/>
      <c r="CZ352" s="21"/>
      <c r="DA352" s="21"/>
      <c r="DB352" s="21"/>
      <c r="DC352" s="21"/>
      <c r="DD352" s="21"/>
      <c r="DE352" s="21"/>
      <c r="DF352" s="21"/>
      <c r="DG352" s="21"/>
    </row>
    <row r="353" spans="1:111" s="14" customFormat="1">
      <c r="A353" s="14">
        <f t="shared" si="5"/>
        <v>350</v>
      </c>
      <c r="B353" s="14" t="s">
        <v>6260</v>
      </c>
      <c r="C353" s="14" t="s">
        <v>2744</v>
      </c>
      <c r="D353" s="14" t="s">
        <v>1187</v>
      </c>
      <c r="E353" s="14" t="s">
        <v>8163</v>
      </c>
      <c r="F353" s="15">
        <v>2025</v>
      </c>
      <c r="G353" s="15">
        <v>40</v>
      </c>
      <c r="H353" s="14" t="s">
        <v>8076</v>
      </c>
      <c r="I353" s="15">
        <v>9000</v>
      </c>
      <c r="J353" s="14" t="s">
        <v>4935</v>
      </c>
      <c r="K353" s="36" t="s">
        <v>4757</v>
      </c>
      <c r="L353" s="14" t="s">
        <v>5629</v>
      </c>
      <c r="N353" s="69"/>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c r="AP353" s="21"/>
      <c r="AQ353" s="21"/>
      <c r="AR353" s="21"/>
      <c r="AS353" s="21"/>
      <c r="AT353" s="21"/>
      <c r="AU353" s="21"/>
      <c r="AV353" s="21"/>
      <c r="AW353" s="21"/>
      <c r="AX353" s="21"/>
      <c r="AY353" s="21"/>
      <c r="AZ353" s="21"/>
      <c r="BA353" s="21"/>
      <c r="BB353" s="21"/>
      <c r="BC353" s="21"/>
      <c r="BD353" s="21"/>
      <c r="BE353" s="21"/>
      <c r="BF353" s="21"/>
      <c r="BG353" s="21"/>
      <c r="BH353" s="21"/>
      <c r="BI353" s="21"/>
      <c r="BJ353" s="21"/>
      <c r="BK353" s="21"/>
      <c r="BL353" s="21"/>
      <c r="BM353" s="21"/>
      <c r="BN353" s="21"/>
      <c r="BO353" s="21"/>
      <c r="BP353" s="21"/>
      <c r="BQ353" s="21"/>
      <c r="BR353" s="21"/>
      <c r="BS353" s="21"/>
      <c r="BT353" s="21"/>
      <c r="BU353" s="21"/>
      <c r="BV353" s="21"/>
      <c r="BW353" s="21"/>
      <c r="BX353" s="21"/>
      <c r="BY353" s="21"/>
      <c r="BZ353" s="21"/>
      <c r="CA353" s="21"/>
      <c r="CB353" s="21"/>
      <c r="CC353" s="21"/>
      <c r="CD353" s="21"/>
      <c r="CE353" s="21"/>
      <c r="CF353" s="21"/>
      <c r="CG353" s="21"/>
      <c r="CH353" s="21"/>
      <c r="CI353" s="21"/>
      <c r="CJ353" s="21"/>
      <c r="CK353" s="21"/>
      <c r="CL353" s="21"/>
      <c r="CM353" s="21"/>
      <c r="CN353" s="21"/>
      <c r="CO353" s="21"/>
      <c r="CP353" s="21"/>
      <c r="CQ353" s="21"/>
      <c r="CR353" s="21"/>
      <c r="CS353" s="21"/>
      <c r="CT353" s="21"/>
      <c r="CU353" s="21"/>
      <c r="CV353" s="21"/>
      <c r="CW353" s="21"/>
      <c r="CX353" s="21"/>
      <c r="CY353" s="21"/>
      <c r="CZ353" s="21"/>
      <c r="DA353" s="21"/>
      <c r="DB353" s="21"/>
      <c r="DC353" s="21"/>
      <c r="DD353" s="21"/>
      <c r="DE353" s="21"/>
      <c r="DF353" s="21"/>
      <c r="DG353" s="21"/>
    </row>
    <row r="354" spans="1:111" s="14" customFormat="1" ht="47.25">
      <c r="A354" s="14">
        <f t="shared" si="5"/>
        <v>351</v>
      </c>
      <c r="B354" s="14" t="s">
        <v>4276</v>
      </c>
      <c r="C354" s="14" t="s">
        <v>4277</v>
      </c>
      <c r="D354" s="14" t="s">
        <v>1187</v>
      </c>
      <c r="F354" s="15">
        <v>800</v>
      </c>
      <c r="G354" s="15">
        <v>248</v>
      </c>
      <c r="H354" s="14" t="s">
        <v>8087</v>
      </c>
      <c r="I354" s="15">
        <v>47000</v>
      </c>
      <c r="J354" s="14" t="s">
        <v>4935</v>
      </c>
      <c r="K354" s="36" t="s">
        <v>4757</v>
      </c>
      <c r="L354" s="14" t="s">
        <v>4155</v>
      </c>
      <c r="N354" s="69"/>
      <c r="O354" s="21"/>
      <c r="P354" s="21"/>
      <c r="Q354" s="21"/>
      <c r="R354" s="21"/>
      <c r="S354" s="21"/>
      <c r="T354" s="21"/>
      <c r="U354" s="21"/>
      <c r="V354" s="21"/>
      <c r="W354" s="21"/>
      <c r="X354" s="21"/>
      <c r="Y354" s="21"/>
      <c r="Z354" s="21"/>
      <c r="AA354" s="21"/>
      <c r="AB354" s="21"/>
      <c r="AC354" s="21"/>
      <c r="AD354" s="21"/>
      <c r="AE354" s="21"/>
      <c r="AF354" s="21"/>
      <c r="AG354" s="21"/>
      <c r="AH354" s="21"/>
      <c r="AI354" s="21"/>
      <c r="AJ354" s="21"/>
      <c r="AK354" s="21"/>
      <c r="AL354" s="21"/>
      <c r="AM354" s="21"/>
      <c r="AN354" s="21"/>
      <c r="AO354" s="21"/>
      <c r="AP354" s="21"/>
      <c r="AQ354" s="21"/>
      <c r="AR354" s="21"/>
      <c r="AS354" s="21"/>
      <c r="AT354" s="21"/>
      <c r="AU354" s="21"/>
      <c r="AV354" s="21"/>
      <c r="AW354" s="21"/>
      <c r="AX354" s="21"/>
      <c r="AY354" s="21"/>
      <c r="AZ354" s="21"/>
      <c r="BA354" s="21"/>
      <c r="BB354" s="21"/>
      <c r="BC354" s="21"/>
      <c r="BD354" s="21"/>
      <c r="BE354" s="21"/>
      <c r="BF354" s="21"/>
      <c r="BG354" s="21"/>
      <c r="BH354" s="21"/>
      <c r="BI354" s="21"/>
      <c r="BJ354" s="21"/>
      <c r="BK354" s="21"/>
      <c r="BL354" s="21"/>
      <c r="BM354" s="21"/>
      <c r="BN354" s="21"/>
      <c r="BO354" s="21"/>
      <c r="BP354" s="21"/>
      <c r="BQ354" s="21"/>
      <c r="BR354" s="21"/>
      <c r="BS354" s="21"/>
      <c r="BT354" s="21"/>
      <c r="BU354" s="21"/>
      <c r="BV354" s="21"/>
      <c r="BW354" s="21"/>
      <c r="BX354" s="21"/>
      <c r="BY354" s="21"/>
      <c r="BZ354" s="21"/>
      <c r="CA354" s="21"/>
      <c r="CB354" s="21"/>
      <c r="CC354" s="21"/>
      <c r="CD354" s="21"/>
      <c r="CE354" s="21"/>
      <c r="CF354" s="21"/>
      <c r="CG354" s="21"/>
      <c r="CH354" s="21"/>
      <c r="CI354" s="21"/>
      <c r="CJ354" s="21"/>
      <c r="CK354" s="21"/>
      <c r="CL354" s="21"/>
      <c r="CM354" s="21"/>
      <c r="CN354" s="21"/>
      <c r="CO354" s="21"/>
      <c r="CP354" s="21"/>
      <c r="CQ354" s="21"/>
      <c r="CR354" s="21"/>
      <c r="CS354" s="21"/>
      <c r="CT354" s="21"/>
      <c r="CU354" s="21"/>
      <c r="CV354" s="21"/>
      <c r="CW354" s="21"/>
      <c r="CX354" s="21"/>
      <c r="CY354" s="21"/>
      <c r="CZ354" s="21"/>
      <c r="DA354" s="21"/>
      <c r="DB354" s="21"/>
      <c r="DC354" s="21"/>
      <c r="DD354" s="21"/>
      <c r="DE354" s="21"/>
      <c r="DF354" s="21"/>
      <c r="DG354" s="21"/>
    </row>
    <row r="355" spans="1:111" s="14" customFormat="1" ht="31.5">
      <c r="A355" s="14">
        <f t="shared" si="5"/>
        <v>352</v>
      </c>
      <c r="B355" s="14" t="s">
        <v>4278</v>
      </c>
      <c r="C355" s="14" t="s">
        <v>4279</v>
      </c>
      <c r="D355" s="14" t="s">
        <v>4473</v>
      </c>
      <c r="F355" s="15">
        <v>1260</v>
      </c>
      <c r="G355" s="15">
        <v>212</v>
      </c>
      <c r="H355" s="14" t="s">
        <v>8087</v>
      </c>
      <c r="I355" s="15">
        <v>0</v>
      </c>
      <c r="J355" s="14" t="s">
        <v>4935</v>
      </c>
      <c r="K355" s="36" t="s">
        <v>4757</v>
      </c>
      <c r="L355" s="14" t="s">
        <v>1552</v>
      </c>
      <c r="N355" s="69"/>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c r="AP355" s="21"/>
      <c r="AQ355" s="21"/>
      <c r="AR355" s="21"/>
      <c r="AS355" s="21"/>
      <c r="AT355" s="21"/>
      <c r="AU355" s="21"/>
      <c r="AV355" s="21"/>
      <c r="AW355" s="21"/>
      <c r="AX355" s="21"/>
      <c r="AY355" s="21"/>
      <c r="AZ355" s="21"/>
      <c r="BA355" s="21"/>
      <c r="BB355" s="21"/>
      <c r="BC355" s="21"/>
      <c r="BD355" s="21"/>
      <c r="BE355" s="21"/>
      <c r="BF355" s="21"/>
      <c r="BG355" s="21"/>
      <c r="BH355" s="21"/>
      <c r="BI355" s="21"/>
      <c r="BJ355" s="21"/>
      <c r="BK355" s="21"/>
      <c r="BL355" s="21"/>
      <c r="BM355" s="21"/>
      <c r="BN355" s="21"/>
      <c r="BO355" s="21"/>
      <c r="BP355" s="21"/>
      <c r="BQ355" s="21"/>
      <c r="BR355" s="21"/>
      <c r="BS355" s="21"/>
      <c r="BT355" s="21"/>
      <c r="BU355" s="21"/>
      <c r="BV355" s="21"/>
      <c r="BW355" s="21"/>
      <c r="BX355" s="21"/>
      <c r="BY355" s="21"/>
      <c r="BZ355" s="21"/>
      <c r="CA355" s="21"/>
      <c r="CB355" s="21"/>
      <c r="CC355" s="21"/>
      <c r="CD355" s="21"/>
      <c r="CE355" s="21"/>
      <c r="CF355" s="21"/>
      <c r="CG355" s="21"/>
      <c r="CH355" s="21"/>
      <c r="CI355" s="21"/>
      <c r="CJ355" s="21"/>
      <c r="CK355" s="21"/>
      <c r="CL355" s="21"/>
      <c r="CM355" s="21"/>
      <c r="CN355" s="21"/>
      <c r="CO355" s="21"/>
      <c r="CP355" s="21"/>
      <c r="CQ355" s="21"/>
      <c r="CR355" s="21"/>
      <c r="CS355" s="21"/>
      <c r="CT355" s="21"/>
      <c r="CU355" s="21"/>
      <c r="CV355" s="21"/>
      <c r="CW355" s="21"/>
      <c r="CX355" s="21"/>
      <c r="CY355" s="21"/>
      <c r="CZ355" s="21"/>
      <c r="DA355" s="21"/>
      <c r="DB355" s="21"/>
      <c r="DC355" s="21"/>
      <c r="DD355" s="21"/>
      <c r="DE355" s="21"/>
      <c r="DF355" s="21"/>
      <c r="DG355" s="21"/>
    </row>
    <row r="356" spans="1:111" s="14" customFormat="1" ht="31.5">
      <c r="A356" s="14">
        <f t="shared" si="5"/>
        <v>353</v>
      </c>
      <c r="B356" s="14" t="s">
        <v>5348</v>
      </c>
      <c r="C356" s="14" t="s">
        <v>5349</v>
      </c>
      <c r="D356" s="14" t="s">
        <v>1187</v>
      </c>
      <c r="F356" s="15">
        <v>1000</v>
      </c>
      <c r="G356" s="15">
        <v>92</v>
      </c>
      <c r="H356" s="14" t="s">
        <v>3449</v>
      </c>
      <c r="I356" s="15">
        <v>17000</v>
      </c>
      <c r="J356" s="14" t="s">
        <v>4935</v>
      </c>
      <c r="K356" s="36" t="s">
        <v>4757</v>
      </c>
      <c r="L356" s="14" t="s">
        <v>4155</v>
      </c>
      <c r="N356" s="69"/>
      <c r="O356" s="21"/>
      <c r="P356" s="21"/>
      <c r="Q356" s="21"/>
      <c r="R356" s="21"/>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c r="AP356" s="21"/>
      <c r="AQ356" s="21"/>
      <c r="AR356" s="21"/>
      <c r="AS356" s="21"/>
      <c r="AT356" s="21"/>
      <c r="AU356" s="21"/>
      <c r="AV356" s="21"/>
      <c r="AW356" s="21"/>
      <c r="AX356" s="21"/>
      <c r="AY356" s="21"/>
      <c r="AZ356" s="21"/>
      <c r="BA356" s="21"/>
      <c r="BB356" s="21"/>
      <c r="BC356" s="21"/>
      <c r="BD356" s="21"/>
      <c r="BE356" s="21"/>
      <c r="BF356" s="21"/>
      <c r="BG356" s="21"/>
      <c r="BH356" s="21"/>
      <c r="BI356" s="21"/>
      <c r="BJ356" s="21"/>
      <c r="BK356" s="21"/>
      <c r="BL356" s="21"/>
      <c r="BM356" s="21"/>
      <c r="BN356" s="21"/>
      <c r="BO356" s="21"/>
      <c r="BP356" s="21"/>
      <c r="BQ356" s="21"/>
      <c r="BR356" s="21"/>
      <c r="BS356" s="21"/>
      <c r="BT356" s="21"/>
      <c r="BU356" s="21"/>
      <c r="BV356" s="21"/>
      <c r="BW356" s="21"/>
      <c r="BX356" s="21"/>
      <c r="BY356" s="21"/>
      <c r="BZ356" s="21"/>
      <c r="CA356" s="21"/>
      <c r="CB356" s="21"/>
      <c r="CC356" s="21"/>
      <c r="CD356" s="21"/>
      <c r="CE356" s="21"/>
      <c r="CF356" s="21"/>
      <c r="CG356" s="21"/>
      <c r="CH356" s="21"/>
      <c r="CI356" s="21"/>
      <c r="CJ356" s="21"/>
      <c r="CK356" s="21"/>
      <c r="CL356" s="21"/>
      <c r="CM356" s="21"/>
      <c r="CN356" s="21"/>
      <c r="CO356" s="21"/>
      <c r="CP356" s="21"/>
      <c r="CQ356" s="21"/>
      <c r="CR356" s="21"/>
      <c r="CS356" s="21"/>
      <c r="CT356" s="21"/>
      <c r="CU356" s="21"/>
      <c r="CV356" s="21"/>
      <c r="CW356" s="21"/>
      <c r="CX356" s="21"/>
      <c r="CY356" s="21"/>
      <c r="CZ356" s="21"/>
      <c r="DA356" s="21"/>
      <c r="DB356" s="21"/>
      <c r="DC356" s="21"/>
      <c r="DD356" s="21"/>
      <c r="DE356" s="21"/>
      <c r="DF356" s="21"/>
      <c r="DG356" s="21"/>
    </row>
    <row r="357" spans="1:111" s="14" customFormat="1" ht="31.5">
      <c r="A357" s="14">
        <f t="shared" si="5"/>
        <v>354</v>
      </c>
      <c r="B357" s="14" t="s">
        <v>5350</v>
      </c>
      <c r="C357" s="14" t="s">
        <v>2744</v>
      </c>
      <c r="D357" s="14" t="s">
        <v>1187</v>
      </c>
      <c r="E357" s="14" t="s">
        <v>8163</v>
      </c>
      <c r="F357" s="15">
        <v>525</v>
      </c>
      <c r="G357" s="15">
        <v>180</v>
      </c>
      <c r="H357" s="14" t="s">
        <v>8076</v>
      </c>
      <c r="I357" s="15">
        <v>24000</v>
      </c>
      <c r="J357" s="14" t="s">
        <v>4935</v>
      </c>
      <c r="K357" s="36" t="s">
        <v>4757</v>
      </c>
      <c r="L357" s="14" t="s">
        <v>4155</v>
      </c>
      <c r="N357" s="69"/>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c r="AP357" s="21"/>
      <c r="AQ357" s="21"/>
      <c r="AR357" s="21"/>
      <c r="AS357" s="21"/>
      <c r="AT357" s="21"/>
      <c r="AU357" s="21"/>
      <c r="AV357" s="21"/>
      <c r="AW357" s="21"/>
      <c r="AX357" s="21"/>
      <c r="AY357" s="21"/>
      <c r="AZ357" s="21"/>
      <c r="BA357" s="21"/>
      <c r="BB357" s="21"/>
      <c r="BC357" s="21"/>
      <c r="BD357" s="21"/>
      <c r="BE357" s="21"/>
      <c r="BF357" s="21"/>
      <c r="BG357" s="21"/>
      <c r="BH357" s="21"/>
      <c r="BI357" s="21"/>
      <c r="BJ357" s="21"/>
      <c r="BK357" s="21"/>
      <c r="BL357" s="21"/>
      <c r="BM357" s="21"/>
      <c r="BN357" s="21"/>
      <c r="BO357" s="21"/>
      <c r="BP357" s="21"/>
      <c r="BQ357" s="21"/>
      <c r="BR357" s="21"/>
      <c r="BS357" s="21"/>
      <c r="BT357" s="21"/>
      <c r="BU357" s="21"/>
      <c r="BV357" s="21"/>
      <c r="BW357" s="21"/>
      <c r="BX357" s="21"/>
      <c r="BY357" s="21"/>
      <c r="BZ357" s="21"/>
      <c r="CA357" s="21"/>
      <c r="CB357" s="21"/>
      <c r="CC357" s="21"/>
      <c r="CD357" s="21"/>
      <c r="CE357" s="21"/>
      <c r="CF357" s="21"/>
      <c r="CG357" s="21"/>
      <c r="CH357" s="21"/>
      <c r="CI357" s="21"/>
      <c r="CJ357" s="21"/>
      <c r="CK357" s="21"/>
      <c r="CL357" s="21"/>
      <c r="CM357" s="21"/>
      <c r="CN357" s="21"/>
      <c r="CO357" s="21"/>
      <c r="CP357" s="21"/>
      <c r="CQ357" s="21"/>
      <c r="CR357" s="21"/>
      <c r="CS357" s="21"/>
      <c r="CT357" s="21"/>
      <c r="CU357" s="21"/>
      <c r="CV357" s="21"/>
      <c r="CW357" s="21"/>
      <c r="CX357" s="21"/>
      <c r="CY357" s="21"/>
      <c r="CZ357" s="21"/>
      <c r="DA357" s="21"/>
      <c r="DB357" s="21"/>
      <c r="DC357" s="21"/>
      <c r="DD357" s="21"/>
      <c r="DE357" s="21"/>
      <c r="DF357" s="21"/>
      <c r="DG357" s="21"/>
    </row>
    <row r="358" spans="1:111" s="14" customFormat="1" ht="31.5">
      <c r="A358" s="14">
        <f t="shared" si="5"/>
        <v>355</v>
      </c>
      <c r="B358" s="14" t="s">
        <v>5351</v>
      </c>
      <c r="C358" s="14" t="s">
        <v>5352</v>
      </c>
      <c r="D358" s="14" t="s">
        <v>1187</v>
      </c>
      <c r="F358" s="15">
        <v>800</v>
      </c>
      <c r="G358" s="15">
        <v>152</v>
      </c>
      <c r="H358" s="14" t="s">
        <v>8076</v>
      </c>
      <c r="I358" s="15">
        <v>32000</v>
      </c>
      <c r="J358" s="14" t="s">
        <v>4935</v>
      </c>
      <c r="K358" s="36" t="s">
        <v>4757</v>
      </c>
      <c r="L358" s="14" t="s">
        <v>4155</v>
      </c>
      <c r="N358" s="69"/>
      <c r="O358" s="21"/>
      <c r="P358" s="21"/>
      <c r="Q358" s="21"/>
      <c r="R358" s="21"/>
      <c r="S358" s="21"/>
      <c r="T358" s="21"/>
      <c r="U358" s="21"/>
      <c r="V358" s="21"/>
      <c r="W358" s="21"/>
      <c r="X358" s="21"/>
      <c r="Y358" s="21"/>
      <c r="Z358" s="21"/>
      <c r="AA358" s="21"/>
      <c r="AB358" s="21"/>
      <c r="AC358" s="21"/>
      <c r="AD358" s="21"/>
      <c r="AE358" s="21"/>
      <c r="AF358" s="21"/>
      <c r="AG358" s="21"/>
      <c r="AH358" s="21"/>
      <c r="AI358" s="21"/>
      <c r="AJ358" s="21"/>
      <c r="AK358" s="21"/>
      <c r="AL358" s="21"/>
      <c r="AM358" s="21"/>
      <c r="AN358" s="21"/>
      <c r="AO358" s="21"/>
      <c r="AP358" s="21"/>
      <c r="AQ358" s="21"/>
      <c r="AR358" s="21"/>
      <c r="AS358" s="21"/>
      <c r="AT358" s="21"/>
      <c r="AU358" s="21"/>
      <c r="AV358" s="21"/>
      <c r="AW358" s="21"/>
      <c r="AX358" s="21"/>
      <c r="AY358" s="21"/>
      <c r="AZ358" s="21"/>
      <c r="BA358" s="21"/>
      <c r="BB358" s="21"/>
      <c r="BC358" s="21"/>
      <c r="BD358" s="21"/>
      <c r="BE358" s="21"/>
      <c r="BF358" s="21"/>
      <c r="BG358" s="21"/>
      <c r="BH358" s="21"/>
      <c r="BI358" s="21"/>
      <c r="BJ358" s="21"/>
      <c r="BK358" s="21"/>
      <c r="BL358" s="21"/>
      <c r="BM358" s="21"/>
      <c r="BN358" s="21"/>
      <c r="BO358" s="21"/>
      <c r="BP358" s="21"/>
      <c r="BQ358" s="21"/>
      <c r="BR358" s="21"/>
      <c r="BS358" s="21"/>
      <c r="BT358" s="21"/>
      <c r="BU358" s="21"/>
      <c r="BV358" s="21"/>
      <c r="BW358" s="21"/>
      <c r="BX358" s="21"/>
      <c r="BY358" s="21"/>
      <c r="BZ358" s="21"/>
      <c r="CA358" s="21"/>
      <c r="CB358" s="21"/>
      <c r="CC358" s="21"/>
      <c r="CD358" s="21"/>
      <c r="CE358" s="21"/>
      <c r="CF358" s="21"/>
      <c r="CG358" s="21"/>
      <c r="CH358" s="21"/>
      <c r="CI358" s="21"/>
      <c r="CJ358" s="21"/>
      <c r="CK358" s="21"/>
      <c r="CL358" s="21"/>
      <c r="CM358" s="21"/>
      <c r="CN358" s="21"/>
      <c r="CO358" s="21"/>
      <c r="CP358" s="21"/>
      <c r="CQ358" s="21"/>
      <c r="CR358" s="21"/>
      <c r="CS358" s="21"/>
      <c r="CT358" s="21"/>
      <c r="CU358" s="21"/>
      <c r="CV358" s="21"/>
      <c r="CW358" s="21"/>
      <c r="CX358" s="21"/>
      <c r="CY358" s="21"/>
      <c r="CZ358" s="21"/>
      <c r="DA358" s="21"/>
      <c r="DB358" s="21"/>
      <c r="DC358" s="21"/>
      <c r="DD358" s="21"/>
      <c r="DE358" s="21"/>
      <c r="DF358" s="21"/>
      <c r="DG358" s="21"/>
    </row>
    <row r="359" spans="1:111" s="14" customFormat="1">
      <c r="A359" s="14">
        <f t="shared" si="5"/>
        <v>356</v>
      </c>
      <c r="B359" s="14" t="s">
        <v>5355</v>
      </c>
      <c r="C359" s="14" t="s">
        <v>2744</v>
      </c>
      <c r="D359" s="14" t="s">
        <v>1187</v>
      </c>
      <c r="F359" s="15">
        <v>1500</v>
      </c>
      <c r="G359" s="15">
        <v>132</v>
      </c>
      <c r="H359" s="14" t="s">
        <v>8076</v>
      </c>
      <c r="I359" s="15">
        <v>20000</v>
      </c>
      <c r="J359" s="14" t="s">
        <v>4935</v>
      </c>
      <c r="K359" s="36" t="s">
        <v>4757</v>
      </c>
      <c r="L359" s="14" t="s">
        <v>4155</v>
      </c>
      <c r="N359" s="69"/>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c r="AP359" s="21"/>
      <c r="AQ359" s="21"/>
      <c r="AR359" s="21"/>
      <c r="AS359" s="21"/>
      <c r="AT359" s="21"/>
      <c r="AU359" s="21"/>
      <c r="AV359" s="21"/>
      <c r="AW359" s="21"/>
      <c r="AX359" s="21"/>
      <c r="AY359" s="21"/>
      <c r="AZ359" s="21"/>
      <c r="BA359" s="21"/>
      <c r="BB359" s="21"/>
      <c r="BC359" s="21"/>
      <c r="BD359" s="21"/>
      <c r="BE359" s="21"/>
      <c r="BF359" s="21"/>
      <c r="BG359" s="21"/>
      <c r="BH359" s="21"/>
      <c r="BI359" s="21"/>
      <c r="BJ359" s="21"/>
      <c r="BK359" s="21"/>
      <c r="BL359" s="21"/>
      <c r="BM359" s="21"/>
      <c r="BN359" s="21"/>
      <c r="BO359" s="21"/>
      <c r="BP359" s="21"/>
      <c r="BQ359" s="21"/>
      <c r="BR359" s="21"/>
      <c r="BS359" s="21"/>
      <c r="BT359" s="21"/>
      <c r="BU359" s="21"/>
      <c r="BV359" s="21"/>
      <c r="BW359" s="21"/>
      <c r="BX359" s="21"/>
      <c r="BY359" s="21"/>
      <c r="BZ359" s="21"/>
      <c r="CA359" s="21"/>
      <c r="CB359" s="21"/>
      <c r="CC359" s="21"/>
      <c r="CD359" s="21"/>
      <c r="CE359" s="21"/>
      <c r="CF359" s="21"/>
      <c r="CG359" s="21"/>
      <c r="CH359" s="21"/>
      <c r="CI359" s="21"/>
      <c r="CJ359" s="21"/>
      <c r="CK359" s="21"/>
      <c r="CL359" s="21"/>
      <c r="CM359" s="21"/>
      <c r="CN359" s="21"/>
      <c r="CO359" s="21"/>
      <c r="CP359" s="21"/>
      <c r="CQ359" s="21"/>
      <c r="CR359" s="21"/>
      <c r="CS359" s="21"/>
      <c r="CT359" s="21"/>
      <c r="CU359" s="21"/>
      <c r="CV359" s="21"/>
      <c r="CW359" s="21"/>
      <c r="CX359" s="21"/>
      <c r="CY359" s="21"/>
      <c r="CZ359" s="21"/>
      <c r="DA359" s="21"/>
      <c r="DB359" s="21"/>
      <c r="DC359" s="21"/>
      <c r="DD359" s="21"/>
      <c r="DE359" s="21"/>
      <c r="DF359" s="21"/>
      <c r="DG359" s="21"/>
    </row>
    <row r="360" spans="1:111" s="14" customFormat="1" ht="31.5">
      <c r="A360" s="14">
        <f t="shared" si="5"/>
        <v>357</v>
      </c>
      <c r="B360" s="14" t="s">
        <v>5358</v>
      </c>
      <c r="C360" s="14" t="s">
        <v>2422</v>
      </c>
      <c r="D360" s="14" t="s">
        <v>1187</v>
      </c>
      <c r="F360" s="15">
        <v>650</v>
      </c>
      <c r="G360" s="15">
        <v>256</v>
      </c>
      <c r="H360" s="14" t="s">
        <v>5624</v>
      </c>
      <c r="I360" s="15">
        <v>67000</v>
      </c>
      <c r="J360" s="14" t="s">
        <v>7909</v>
      </c>
      <c r="K360" s="36" t="s">
        <v>4757</v>
      </c>
      <c r="L360" s="14" t="s">
        <v>2958</v>
      </c>
      <c r="N360" s="69"/>
      <c r="O360" s="21"/>
      <c r="P360" s="21"/>
      <c r="Q360" s="21"/>
      <c r="R360" s="21"/>
      <c r="S360" s="21"/>
      <c r="T360" s="21"/>
      <c r="U360" s="21"/>
      <c r="V360" s="21"/>
      <c r="W360" s="21"/>
      <c r="X360" s="21"/>
      <c r="Y360" s="21"/>
      <c r="Z360" s="21"/>
      <c r="AA360" s="21"/>
      <c r="AB360" s="21"/>
      <c r="AC360" s="21"/>
      <c r="AD360" s="21"/>
      <c r="AE360" s="21"/>
      <c r="AF360" s="21"/>
      <c r="AG360" s="21"/>
      <c r="AH360" s="21"/>
      <c r="AI360" s="21"/>
      <c r="AJ360" s="21"/>
      <c r="AK360" s="21"/>
      <c r="AL360" s="21"/>
      <c r="AM360" s="21"/>
      <c r="AN360" s="21"/>
      <c r="AO360" s="21"/>
      <c r="AP360" s="21"/>
      <c r="AQ360" s="21"/>
      <c r="AR360" s="21"/>
      <c r="AS360" s="21"/>
      <c r="AT360" s="21"/>
      <c r="AU360" s="21"/>
      <c r="AV360" s="21"/>
      <c r="AW360" s="21"/>
      <c r="AX360" s="21"/>
      <c r="AY360" s="21"/>
      <c r="AZ360" s="21"/>
      <c r="BA360" s="21"/>
      <c r="BB360" s="21"/>
      <c r="BC360" s="21"/>
      <c r="BD360" s="21"/>
      <c r="BE360" s="21"/>
      <c r="BF360" s="21"/>
      <c r="BG360" s="21"/>
      <c r="BH360" s="21"/>
      <c r="BI360" s="21"/>
      <c r="BJ360" s="21"/>
      <c r="BK360" s="21"/>
      <c r="BL360" s="21"/>
      <c r="BM360" s="21"/>
      <c r="BN360" s="21"/>
      <c r="BO360" s="21"/>
      <c r="BP360" s="21"/>
      <c r="BQ360" s="21"/>
      <c r="BR360" s="21"/>
      <c r="BS360" s="21"/>
      <c r="BT360" s="21"/>
      <c r="BU360" s="21"/>
      <c r="BV360" s="21"/>
      <c r="BW360" s="21"/>
      <c r="BX360" s="21"/>
      <c r="BY360" s="21"/>
      <c r="BZ360" s="21"/>
      <c r="CA360" s="21"/>
      <c r="CB360" s="21"/>
      <c r="CC360" s="21"/>
      <c r="CD360" s="21"/>
      <c r="CE360" s="21"/>
      <c r="CF360" s="21"/>
      <c r="CG360" s="21"/>
      <c r="CH360" s="21"/>
      <c r="CI360" s="21"/>
      <c r="CJ360" s="21"/>
      <c r="CK360" s="21"/>
      <c r="CL360" s="21"/>
      <c r="CM360" s="21"/>
      <c r="CN360" s="21"/>
      <c r="CO360" s="21"/>
      <c r="CP360" s="21"/>
      <c r="CQ360" s="21"/>
      <c r="CR360" s="21"/>
      <c r="CS360" s="21"/>
      <c r="CT360" s="21"/>
      <c r="CU360" s="21"/>
      <c r="CV360" s="21"/>
      <c r="CW360" s="21"/>
      <c r="CX360" s="21"/>
      <c r="CY360" s="21"/>
      <c r="CZ360" s="21"/>
      <c r="DA360" s="21"/>
      <c r="DB360" s="21"/>
      <c r="DC360" s="21"/>
      <c r="DD360" s="21"/>
      <c r="DE360" s="21"/>
      <c r="DF360" s="21"/>
      <c r="DG360" s="21"/>
    </row>
    <row r="361" spans="1:111" s="14" customFormat="1" ht="47.25">
      <c r="A361" s="14">
        <f t="shared" si="5"/>
        <v>358</v>
      </c>
      <c r="B361" s="14" t="s">
        <v>4252</v>
      </c>
      <c r="C361" s="14" t="s">
        <v>4253</v>
      </c>
      <c r="D361" s="14" t="s">
        <v>1187</v>
      </c>
      <c r="F361" s="15">
        <v>700</v>
      </c>
      <c r="G361" s="15">
        <v>152</v>
      </c>
      <c r="H361" s="14" t="s">
        <v>8087</v>
      </c>
      <c r="I361" s="15">
        <v>45000</v>
      </c>
      <c r="J361" s="14" t="s">
        <v>60</v>
      </c>
      <c r="K361" s="36" t="s">
        <v>4757</v>
      </c>
      <c r="L361" s="14" t="s">
        <v>5629</v>
      </c>
      <c r="N361" s="69"/>
      <c r="O361" s="21"/>
      <c r="P361" s="21"/>
      <c r="Q361" s="21"/>
      <c r="R361" s="21"/>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c r="AP361" s="21"/>
      <c r="AQ361" s="21"/>
      <c r="AR361" s="21"/>
      <c r="AS361" s="21"/>
      <c r="AT361" s="21"/>
      <c r="AU361" s="21"/>
      <c r="AV361" s="21"/>
      <c r="AW361" s="21"/>
      <c r="AX361" s="21"/>
      <c r="AY361" s="21"/>
      <c r="AZ361" s="21"/>
      <c r="BA361" s="21"/>
      <c r="BB361" s="21"/>
      <c r="BC361" s="21"/>
      <c r="BD361" s="21"/>
      <c r="BE361" s="21"/>
      <c r="BF361" s="21"/>
      <c r="BG361" s="21"/>
      <c r="BH361" s="21"/>
      <c r="BI361" s="21"/>
      <c r="BJ361" s="21"/>
      <c r="BK361" s="21"/>
      <c r="BL361" s="21"/>
      <c r="BM361" s="21"/>
      <c r="BN361" s="21"/>
      <c r="BO361" s="21"/>
      <c r="BP361" s="21"/>
      <c r="BQ361" s="21"/>
      <c r="BR361" s="21"/>
      <c r="BS361" s="21"/>
      <c r="BT361" s="21"/>
      <c r="BU361" s="21"/>
      <c r="BV361" s="21"/>
      <c r="BW361" s="21"/>
      <c r="BX361" s="21"/>
      <c r="BY361" s="21"/>
      <c r="BZ361" s="21"/>
      <c r="CA361" s="21"/>
      <c r="CB361" s="21"/>
      <c r="CC361" s="21"/>
      <c r="CD361" s="21"/>
      <c r="CE361" s="21"/>
      <c r="CF361" s="21"/>
      <c r="CG361" s="21"/>
      <c r="CH361" s="21"/>
      <c r="CI361" s="21"/>
      <c r="CJ361" s="21"/>
      <c r="CK361" s="21"/>
      <c r="CL361" s="21"/>
      <c r="CM361" s="21"/>
      <c r="CN361" s="21"/>
      <c r="CO361" s="21"/>
      <c r="CP361" s="21"/>
      <c r="CQ361" s="21"/>
      <c r="CR361" s="21"/>
      <c r="CS361" s="21"/>
      <c r="CT361" s="21"/>
      <c r="CU361" s="21"/>
      <c r="CV361" s="21"/>
      <c r="CW361" s="21"/>
      <c r="CX361" s="21"/>
      <c r="CY361" s="21"/>
      <c r="CZ361" s="21"/>
      <c r="DA361" s="21"/>
      <c r="DB361" s="21"/>
      <c r="DC361" s="21"/>
      <c r="DD361" s="21"/>
      <c r="DE361" s="21"/>
      <c r="DF361" s="21"/>
      <c r="DG361" s="21"/>
    </row>
    <row r="362" spans="1:111" s="14" customFormat="1" ht="78.75">
      <c r="A362" s="14">
        <f t="shared" si="5"/>
        <v>359</v>
      </c>
      <c r="B362" s="14" t="s">
        <v>4254</v>
      </c>
      <c r="C362" s="14" t="s">
        <v>4255</v>
      </c>
      <c r="D362" s="14" t="s">
        <v>1421</v>
      </c>
      <c r="F362" s="15">
        <v>200</v>
      </c>
      <c r="G362" s="15">
        <v>368</v>
      </c>
      <c r="H362" s="14" t="s">
        <v>8087</v>
      </c>
      <c r="I362" s="15">
        <v>0</v>
      </c>
      <c r="J362" s="14" t="s">
        <v>1188</v>
      </c>
      <c r="K362" s="36" t="s">
        <v>4757</v>
      </c>
      <c r="L362" s="14" t="s">
        <v>2958</v>
      </c>
      <c r="N362" s="69"/>
      <c r="O362" s="21"/>
      <c r="P362" s="21"/>
      <c r="Q362" s="21"/>
      <c r="R362" s="21"/>
      <c r="S362" s="21"/>
      <c r="T362" s="21"/>
      <c r="U362" s="21"/>
      <c r="V362" s="21"/>
      <c r="W362" s="21"/>
      <c r="X362" s="21"/>
      <c r="Y362" s="21"/>
      <c r="Z362" s="21"/>
      <c r="AA362" s="21"/>
      <c r="AB362" s="21"/>
      <c r="AC362" s="21"/>
      <c r="AD362" s="21"/>
      <c r="AE362" s="21"/>
      <c r="AF362" s="21"/>
      <c r="AG362" s="21"/>
      <c r="AH362" s="21"/>
      <c r="AI362" s="21"/>
      <c r="AJ362" s="21"/>
      <c r="AK362" s="21"/>
      <c r="AL362" s="21"/>
      <c r="AM362" s="21"/>
      <c r="AN362" s="21"/>
      <c r="AO362" s="21"/>
      <c r="AP362" s="21"/>
      <c r="AQ362" s="21"/>
      <c r="AR362" s="21"/>
      <c r="AS362" s="21"/>
      <c r="AT362" s="21"/>
      <c r="AU362" s="21"/>
      <c r="AV362" s="21"/>
      <c r="AW362" s="21"/>
      <c r="AX362" s="21"/>
      <c r="AY362" s="21"/>
      <c r="AZ362" s="21"/>
      <c r="BA362" s="21"/>
      <c r="BB362" s="21"/>
      <c r="BC362" s="21"/>
      <c r="BD362" s="21"/>
      <c r="BE362" s="21"/>
      <c r="BF362" s="21"/>
      <c r="BG362" s="21"/>
      <c r="BH362" s="21"/>
      <c r="BI362" s="21"/>
      <c r="BJ362" s="21"/>
      <c r="BK362" s="21"/>
      <c r="BL362" s="21"/>
      <c r="BM362" s="21"/>
      <c r="BN362" s="21"/>
      <c r="BO362" s="21"/>
      <c r="BP362" s="21"/>
      <c r="BQ362" s="21"/>
      <c r="BR362" s="21"/>
      <c r="BS362" s="21"/>
      <c r="BT362" s="21"/>
      <c r="BU362" s="21"/>
      <c r="BV362" s="21"/>
      <c r="BW362" s="21"/>
      <c r="BX362" s="21"/>
      <c r="BY362" s="21"/>
      <c r="BZ362" s="21"/>
      <c r="CA362" s="21"/>
      <c r="CB362" s="21"/>
      <c r="CC362" s="21"/>
      <c r="CD362" s="21"/>
      <c r="CE362" s="21"/>
      <c r="CF362" s="21"/>
      <c r="CG362" s="21"/>
      <c r="CH362" s="21"/>
      <c r="CI362" s="21"/>
      <c r="CJ362" s="21"/>
      <c r="CK362" s="21"/>
      <c r="CL362" s="21"/>
      <c r="CM362" s="21"/>
      <c r="CN362" s="21"/>
      <c r="CO362" s="21"/>
      <c r="CP362" s="21"/>
      <c r="CQ362" s="21"/>
      <c r="CR362" s="21"/>
      <c r="CS362" s="21"/>
      <c r="CT362" s="21"/>
      <c r="CU362" s="21"/>
      <c r="CV362" s="21"/>
      <c r="CW362" s="21"/>
      <c r="CX362" s="21"/>
      <c r="CY362" s="21"/>
      <c r="CZ362" s="21"/>
      <c r="DA362" s="21"/>
      <c r="DB362" s="21"/>
      <c r="DC362" s="21"/>
      <c r="DD362" s="21"/>
      <c r="DE362" s="21"/>
      <c r="DF362" s="21"/>
      <c r="DG362" s="21"/>
    </row>
    <row r="363" spans="1:111" s="14" customFormat="1" ht="31.5">
      <c r="A363" s="14">
        <f t="shared" si="5"/>
        <v>360</v>
      </c>
      <c r="B363" s="14" t="s">
        <v>4256</v>
      </c>
      <c r="C363" s="14" t="s">
        <v>2744</v>
      </c>
      <c r="D363" s="14" t="s">
        <v>1187</v>
      </c>
      <c r="F363" s="15">
        <v>1000</v>
      </c>
      <c r="G363" s="15">
        <v>216</v>
      </c>
      <c r="H363" s="14" t="s">
        <v>8087</v>
      </c>
      <c r="I363" s="15">
        <v>37000</v>
      </c>
      <c r="J363" s="14" t="s">
        <v>4935</v>
      </c>
      <c r="K363" s="36" t="s">
        <v>4757</v>
      </c>
      <c r="L363" s="14" t="s">
        <v>4155</v>
      </c>
      <c r="N363" s="69"/>
      <c r="O363" s="21"/>
      <c r="P363" s="21"/>
      <c r="Q363" s="21"/>
      <c r="R363" s="21"/>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c r="AP363" s="21"/>
      <c r="AQ363" s="21"/>
      <c r="AR363" s="21"/>
      <c r="AS363" s="21"/>
      <c r="AT363" s="21"/>
      <c r="AU363" s="21"/>
      <c r="AV363" s="21"/>
      <c r="AW363" s="21"/>
      <c r="AX363" s="21"/>
      <c r="AY363" s="21"/>
      <c r="AZ363" s="21"/>
      <c r="BA363" s="21"/>
      <c r="BB363" s="21"/>
      <c r="BC363" s="21"/>
      <c r="BD363" s="21"/>
      <c r="BE363" s="21"/>
      <c r="BF363" s="21"/>
      <c r="BG363" s="21"/>
      <c r="BH363" s="21"/>
      <c r="BI363" s="21"/>
      <c r="BJ363" s="21"/>
      <c r="BK363" s="21"/>
      <c r="BL363" s="21"/>
      <c r="BM363" s="21"/>
      <c r="BN363" s="21"/>
      <c r="BO363" s="21"/>
      <c r="BP363" s="21"/>
      <c r="BQ363" s="21"/>
      <c r="BR363" s="21"/>
      <c r="BS363" s="21"/>
      <c r="BT363" s="21"/>
      <c r="BU363" s="21"/>
      <c r="BV363" s="21"/>
      <c r="BW363" s="21"/>
      <c r="BX363" s="21"/>
      <c r="BY363" s="21"/>
      <c r="BZ363" s="21"/>
      <c r="CA363" s="21"/>
      <c r="CB363" s="21"/>
      <c r="CC363" s="21"/>
      <c r="CD363" s="21"/>
      <c r="CE363" s="21"/>
      <c r="CF363" s="21"/>
      <c r="CG363" s="21"/>
      <c r="CH363" s="21"/>
      <c r="CI363" s="21"/>
      <c r="CJ363" s="21"/>
      <c r="CK363" s="21"/>
      <c r="CL363" s="21"/>
      <c r="CM363" s="21"/>
      <c r="CN363" s="21"/>
      <c r="CO363" s="21"/>
      <c r="CP363" s="21"/>
      <c r="CQ363" s="21"/>
      <c r="CR363" s="21"/>
      <c r="CS363" s="21"/>
      <c r="CT363" s="21"/>
      <c r="CU363" s="21"/>
      <c r="CV363" s="21"/>
      <c r="CW363" s="21"/>
      <c r="CX363" s="21"/>
      <c r="CY363" s="21"/>
      <c r="CZ363" s="21"/>
      <c r="DA363" s="21"/>
      <c r="DB363" s="21"/>
      <c r="DC363" s="21"/>
      <c r="DD363" s="21"/>
      <c r="DE363" s="21"/>
      <c r="DF363" s="21"/>
      <c r="DG363" s="21"/>
    </row>
    <row r="364" spans="1:111" s="14" customFormat="1" ht="31.5">
      <c r="A364" s="14">
        <f t="shared" si="5"/>
        <v>361</v>
      </c>
      <c r="B364" s="14" t="s">
        <v>4259</v>
      </c>
      <c r="C364" s="14" t="s">
        <v>8305</v>
      </c>
      <c r="D364" s="14" t="s">
        <v>1187</v>
      </c>
      <c r="F364" s="15">
        <v>500</v>
      </c>
      <c r="G364" s="15">
        <v>336</v>
      </c>
      <c r="H364" s="14" t="s">
        <v>8087</v>
      </c>
      <c r="I364" s="15">
        <v>85000</v>
      </c>
      <c r="J364" s="14" t="s">
        <v>4935</v>
      </c>
      <c r="K364" s="36" t="s">
        <v>4757</v>
      </c>
      <c r="L364" s="14" t="s">
        <v>4155</v>
      </c>
      <c r="N364" s="69"/>
      <c r="O364" s="21"/>
      <c r="P364" s="21"/>
      <c r="Q364" s="21"/>
      <c r="R364" s="21"/>
      <c r="S364" s="21"/>
      <c r="T364" s="21"/>
      <c r="U364" s="21"/>
      <c r="V364" s="21"/>
      <c r="W364" s="21"/>
      <c r="X364" s="21"/>
      <c r="Y364" s="21"/>
      <c r="Z364" s="21"/>
      <c r="AA364" s="21"/>
      <c r="AB364" s="21"/>
      <c r="AC364" s="21"/>
      <c r="AD364" s="21"/>
      <c r="AE364" s="21"/>
      <c r="AF364" s="21"/>
      <c r="AG364" s="21"/>
      <c r="AH364" s="21"/>
      <c r="AI364" s="21"/>
      <c r="AJ364" s="21"/>
      <c r="AK364" s="21"/>
      <c r="AL364" s="21"/>
      <c r="AM364" s="21"/>
      <c r="AN364" s="21"/>
      <c r="AO364" s="21"/>
      <c r="AP364" s="21"/>
      <c r="AQ364" s="21"/>
      <c r="AR364" s="21"/>
      <c r="AS364" s="21"/>
      <c r="AT364" s="21"/>
      <c r="AU364" s="21"/>
      <c r="AV364" s="21"/>
      <c r="AW364" s="21"/>
      <c r="AX364" s="21"/>
      <c r="AY364" s="21"/>
      <c r="AZ364" s="21"/>
      <c r="BA364" s="21"/>
      <c r="BB364" s="21"/>
      <c r="BC364" s="21"/>
      <c r="BD364" s="21"/>
      <c r="BE364" s="21"/>
      <c r="BF364" s="21"/>
      <c r="BG364" s="21"/>
      <c r="BH364" s="21"/>
      <c r="BI364" s="21"/>
      <c r="BJ364" s="21"/>
      <c r="BK364" s="21"/>
      <c r="BL364" s="21"/>
      <c r="BM364" s="21"/>
      <c r="BN364" s="21"/>
      <c r="BO364" s="21"/>
      <c r="BP364" s="21"/>
      <c r="BQ364" s="21"/>
      <c r="BR364" s="21"/>
      <c r="BS364" s="21"/>
      <c r="BT364" s="21"/>
      <c r="BU364" s="21"/>
      <c r="BV364" s="21"/>
      <c r="BW364" s="21"/>
      <c r="BX364" s="21"/>
      <c r="BY364" s="21"/>
      <c r="BZ364" s="21"/>
      <c r="CA364" s="21"/>
      <c r="CB364" s="21"/>
      <c r="CC364" s="21"/>
      <c r="CD364" s="21"/>
      <c r="CE364" s="21"/>
      <c r="CF364" s="21"/>
      <c r="CG364" s="21"/>
      <c r="CH364" s="21"/>
      <c r="CI364" s="21"/>
      <c r="CJ364" s="21"/>
      <c r="CK364" s="21"/>
      <c r="CL364" s="21"/>
      <c r="CM364" s="21"/>
      <c r="CN364" s="21"/>
      <c r="CO364" s="21"/>
      <c r="CP364" s="21"/>
      <c r="CQ364" s="21"/>
      <c r="CR364" s="21"/>
      <c r="CS364" s="21"/>
      <c r="CT364" s="21"/>
      <c r="CU364" s="21"/>
      <c r="CV364" s="21"/>
      <c r="CW364" s="21"/>
      <c r="CX364" s="21"/>
      <c r="CY364" s="21"/>
      <c r="CZ364" s="21"/>
      <c r="DA364" s="21"/>
      <c r="DB364" s="21"/>
      <c r="DC364" s="21"/>
      <c r="DD364" s="21"/>
      <c r="DE364" s="21"/>
      <c r="DF364" s="21"/>
      <c r="DG364" s="21"/>
    </row>
    <row r="365" spans="1:111" s="14" customFormat="1" ht="31.5">
      <c r="A365" s="14">
        <f t="shared" si="5"/>
        <v>362</v>
      </c>
      <c r="B365" s="14" t="s">
        <v>4260</v>
      </c>
      <c r="C365" s="14" t="s">
        <v>4261</v>
      </c>
      <c r="D365" s="14" t="s">
        <v>1187</v>
      </c>
      <c r="E365" s="14" t="s">
        <v>8163</v>
      </c>
      <c r="F365" s="15">
        <v>700</v>
      </c>
      <c r="G365" s="15">
        <v>412</v>
      </c>
      <c r="H365" s="14" t="s">
        <v>8087</v>
      </c>
      <c r="I365" s="15">
        <v>80000</v>
      </c>
      <c r="J365" s="14" t="s">
        <v>70</v>
      </c>
      <c r="K365" s="36" t="s">
        <v>4757</v>
      </c>
      <c r="L365" s="14" t="s">
        <v>2958</v>
      </c>
      <c r="N365" s="69"/>
      <c r="O365" s="21"/>
      <c r="P365" s="21"/>
      <c r="Q365" s="21"/>
      <c r="R365" s="21"/>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c r="AP365" s="21"/>
      <c r="AQ365" s="21"/>
      <c r="AR365" s="21"/>
      <c r="AS365" s="21"/>
      <c r="AT365" s="21"/>
      <c r="AU365" s="21"/>
      <c r="AV365" s="21"/>
      <c r="AW365" s="21"/>
      <c r="AX365" s="21"/>
      <c r="AY365" s="21"/>
      <c r="AZ365" s="21"/>
      <c r="BA365" s="21"/>
      <c r="BB365" s="21"/>
      <c r="BC365" s="21"/>
      <c r="BD365" s="21"/>
      <c r="BE365" s="21"/>
      <c r="BF365" s="21"/>
      <c r="BG365" s="21"/>
      <c r="BH365" s="21"/>
      <c r="BI365" s="21"/>
      <c r="BJ365" s="21"/>
      <c r="BK365" s="21"/>
      <c r="BL365" s="21"/>
      <c r="BM365" s="21"/>
      <c r="BN365" s="21"/>
      <c r="BO365" s="21"/>
      <c r="BP365" s="21"/>
      <c r="BQ365" s="21"/>
      <c r="BR365" s="21"/>
      <c r="BS365" s="21"/>
      <c r="BT365" s="21"/>
      <c r="BU365" s="21"/>
      <c r="BV365" s="21"/>
      <c r="BW365" s="21"/>
      <c r="BX365" s="21"/>
      <c r="BY365" s="21"/>
      <c r="BZ365" s="21"/>
      <c r="CA365" s="21"/>
      <c r="CB365" s="21"/>
      <c r="CC365" s="21"/>
      <c r="CD365" s="21"/>
      <c r="CE365" s="21"/>
      <c r="CF365" s="21"/>
      <c r="CG365" s="21"/>
      <c r="CH365" s="21"/>
      <c r="CI365" s="21"/>
      <c r="CJ365" s="21"/>
      <c r="CK365" s="21"/>
      <c r="CL365" s="21"/>
      <c r="CM365" s="21"/>
      <c r="CN365" s="21"/>
      <c r="CO365" s="21"/>
      <c r="CP365" s="21"/>
      <c r="CQ365" s="21"/>
      <c r="CR365" s="21"/>
      <c r="CS365" s="21"/>
      <c r="CT365" s="21"/>
      <c r="CU365" s="21"/>
      <c r="CV365" s="21"/>
      <c r="CW365" s="21"/>
      <c r="CX365" s="21"/>
      <c r="CY365" s="21"/>
      <c r="CZ365" s="21"/>
      <c r="DA365" s="21"/>
      <c r="DB365" s="21"/>
      <c r="DC365" s="21"/>
      <c r="DD365" s="21"/>
      <c r="DE365" s="21"/>
      <c r="DF365" s="21"/>
      <c r="DG365" s="21"/>
    </row>
    <row r="366" spans="1:111" s="14" customFormat="1" ht="31.5">
      <c r="A366" s="14">
        <f t="shared" si="5"/>
        <v>363</v>
      </c>
      <c r="B366" s="14" t="s">
        <v>4262</v>
      </c>
      <c r="C366" s="14" t="s">
        <v>6568</v>
      </c>
      <c r="D366" s="14" t="s">
        <v>4473</v>
      </c>
      <c r="F366" s="15">
        <v>1000</v>
      </c>
      <c r="G366" s="15">
        <v>604</v>
      </c>
      <c r="H366" s="14" t="s">
        <v>8087</v>
      </c>
      <c r="I366" s="15">
        <v>0</v>
      </c>
      <c r="J366" s="14" t="s">
        <v>70</v>
      </c>
      <c r="K366" s="36" t="s">
        <v>4757</v>
      </c>
      <c r="L366" s="14" t="s">
        <v>4155</v>
      </c>
      <c r="N366" s="69"/>
      <c r="O366" s="21"/>
      <c r="P366" s="21"/>
      <c r="Q366" s="21"/>
      <c r="R366" s="21"/>
      <c r="S366" s="21"/>
      <c r="T366" s="21"/>
      <c r="U366" s="21"/>
      <c r="V366" s="21"/>
      <c r="W366" s="21"/>
      <c r="X366" s="21"/>
      <c r="Y366" s="21"/>
      <c r="Z366" s="21"/>
      <c r="AA366" s="21"/>
      <c r="AB366" s="21"/>
      <c r="AC366" s="21"/>
      <c r="AD366" s="21"/>
      <c r="AE366" s="21"/>
      <c r="AF366" s="21"/>
      <c r="AG366" s="21"/>
      <c r="AH366" s="21"/>
      <c r="AI366" s="21"/>
      <c r="AJ366" s="21"/>
      <c r="AK366" s="21"/>
      <c r="AL366" s="21"/>
      <c r="AM366" s="21"/>
      <c r="AN366" s="21"/>
      <c r="AO366" s="21"/>
      <c r="AP366" s="21"/>
      <c r="AQ366" s="21"/>
      <c r="AR366" s="21"/>
      <c r="AS366" s="21"/>
      <c r="AT366" s="21"/>
      <c r="AU366" s="21"/>
      <c r="AV366" s="21"/>
      <c r="AW366" s="21"/>
      <c r="AX366" s="21"/>
      <c r="AY366" s="21"/>
      <c r="AZ366" s="21"/>
      <c r="BA366" s="21"/>
      <c r="BB366" s="21"/>
      <c r="BC366" s="21"/>
      <c r="BD366" s="21"/>
      <c r="BE366" s="21"/>
      <c r="BF366" s="21"/>
      <c r="BG366" s="21"/>
      <c r="BH366" s="21"/>
      <c r="BI366" s="21"/>
      <c r="BJ366" s="21"/>
      <c r="BK366" s="21"/>
      <c r="BL366" s="21"/>
      <c r="BM366" s="21"/>
      <c r="BN366" s="21"/>
      <c r="BO366" s="21"/>
      <c r="BP366" s="21"/>
      <c r="BQ366" s="21"/>
      <c r="BR366" s="21"/>
      <c r="BS366" s="21"/>
      <c r="BT366" s="21"/>
      <c r="BU366" s="21"/>
      <c r="BV366" s="21"/>
      <c r="BW366" s="21"/>
      <c r="BX366" s="21"/>
      <c r="BY366" s="21"/>
      <c r="BZ366" s="21"/>
      <c r="CA366" s="21"/>
      <c r="CB366" s="21"/>
      <c r="CC366" s="21"/>
      <c r="CD366" s="21"/>
      <c r="CE366" s="21"/>
      <c r="CF366" s="21"/>
      <c r="CG366" s="21"/>
      <c r="CH366" s="21"/>
      <c r="CI366" s="21"/>
      <c r="CJ366" s="21"/>
      <c r="CK366" s="21"/>
      <c r="CL366" s="21"/>
      <c r="CM366" s="21"/>
      <c r="CN366" s="21"/>
      <c r="CO366" s="21"/>
      <c r="CP366" s="21"/>
      <c r="CQ366" s="21"/>
      <c r="CR366" s="21"/>
      <c r="CS366" s="21"/>
      <c r="CT366" s="21"/>
      <c r="CU366" s="21"/>
      <c r="CV366" s="21"/>
      <c r="CW366" s="21"/>
      <c r="CX366" s="21"/>
      <c r="CY366" s="21"/>
      <c r="CZ366" s="21"/>
      <c r="DA366" s="21"/>
      <c r="DB366" s="21"/>
      <c r="DC366" s="21"/>
      <c r="DD366" s="21"/>
      <c r="DE366" s="21"/>
      <c r="DF366" s="21"/>
      <c r="DG366" s="21"/>
    </row>
    <row r="367" spans="1:111" s="14" customFormat="1" ht="31.5">
      <c r="A367" s="14">
        <f t="shared" si="5"/>
        <v>364</v>
      </c>
      <c r="B367" s="14" t="s">
        <v>4263</v>
      </c>
      <c r="C367" s="14" t="s">
        <v>4264</v>
      </c>
      <c r="D367" s="14" t="s">
        <v>1162</v>
      </c>
      <c r="F367" s="15">
        <v>1000</v>
      </c>
      <c r="G367" s="15">
        <v>542</v>
      </c>
      <c r="H367" s="14" t="s">
        <v>8087</v>
      </c>
      <c r="I367" s="15">
        <v>0</v>
      </c>
      <c r="J367" s="14" t="s">
        <v>1193</v>
      </c>
      <c r="K367" s="36" t="s">
        <v>4757</v>
      </c>
      <c r="L367" s="14" t="s">
        <v>11729</v>
      </c>
      <c r="N367" s="69"/>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c r="AP367" s="21"/>
      <c r="AQ367" s="21"/>
      <c r="AR367" s="21"/>
      <c r="AS367" s="21"/>
      <c r="AT367" s="21"/>
      <c r="AU367" s="21"/>
      <c r="AV367" s="21"/>
      <c r="AW367" s="21"/>
      <c r="AX367" s="21"/>
      <c r="AY367" s="21"/>
      <c r="AZ367" s="21"/>
      <c r="BA367" s="21"/>
      <c r="BB367" s="21"/>
      <c r="BC367" s="21"/>
      <c r="BD367" s="21"/>
      <c r="BE367" s="21"/>
      <c r="BF367" s="21"/>
      <c r="BG367" s="21"/>
      <c r="BH367" s="21"/>
      <c r="BI367" s="21"/>
      <c r="BJ367" s="21"/>
      <c r="BK367" s="21"/>
      <c r="BL367" s="21"/>
      <c r="BM367" s="21"/>
      <c r="BN367" s="21"/>
      <c r="BO367" s="21"/>
      <c r="BP367" s="21"/>
      <c r="BQ367" s="21"/>
      <c r="BR367" s="21"/>
      <c r="BS367" s="21"/>
      <c r="BT367" s="21"/>
      <c r="BU367" s="21"/>
      <c r="BV367" s="21"/>
      <c r="BW367" s="21"/>
      <c r="BX367" s="21"/>
      <c r="BY367" s="21"/>
      <c r="BZ367" s="21"/>
      <c r="CA367" s="21"/>
      <c r="CB367" s="21"/>
      <c r="CC367" s="21"/>
      <c r="CD367" s="21"/>
      <c r="CE367" s="21"/>
      <c r="CF367" s="21"/>
      <c r="CG367" s="21"/>
      <c r="CH367" s="21"/>
      <c r="CI367" s="21"/>
      <c r="CJ367" s="21"/>
      <c r="CK367" s="21"/>
      <c r="CL367" s="21"/>
      <c r="CM367" s="21"/>
      <c r="CN367" s="21"/>
      <c r="CO367" s="21"/>
      <c r="CP367" s="21"/>
      <c r="CQ367" s="21"/>
      <c r="CR367" s="21"/>
      <c r="CS367" s="21"/>
      <c r="CT367" s="21"/>
      <c r="CU367" s="21"/>
      <c r="CV367" s="21"/>
      <c r="CW367" s="21"/>
      <c r="CX367" s="21"/>
      <c r="CY367" s="21"/>
      <c r="CZ367" s="21"/>
      <c r="DA367" s="21"/>
      <c r="DB367" s="21"/>
      <c r="DC367" s="21"/>
      <c r="DD367" s="21"/>
      <c r="DE367" s="21"/>
      <c r="DF367" s="21"/>
      <c r="DG367" s="21"/>
    </row>
    <row r="368" spans="1:111" s="14" customFormat="1" ht="47.25">
      <c r="A368" s="14">
        <f t="shared" si="5"/>
        <v>365</v>
      </c>
      <c r="B368" s="14" t="s">
        <v>4265</v>
      </c>
      <c r="C368" s="14" t="s">
        <v>4266</v>
      </c>
      <c r="D368" s="14" t="s">
        <v>1162</v>
      </c>
      <c r="F368" s="15">
        <v>530</v>
      </c>
      <c r="G368" s="15">
        <v>660</v>
      </c>
      <c r="H368" s="14" t="s">
        <v>2161</v>
      </c>
      <c r="I368" s="15">
        <v>0</v>
      </c>
      <c r="J368" s="14" t="s">
        <v>4642</v>
      </c>
      <c r="K368" s="36" t="s">
        <v>4757</v>
      </c>
      <c r="L368" s="14" t="s">
        <v>6094</v>
      </c>
      <c r="N368" s="69"/>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c r="AP368" s="21"/>
      <c r="AQ368" s="21"/>
      <c r="AR368" s="21"/>
      <c r="AS368" s="21"/>
      <c r="AT368" s="21"/>
      <c r="AU368" s="21"/>
      <c r="AV368" s="21"/>
      <c r="AW368" s="21"/>
      <c r="AX368" s="21"/>
      <c r="AY368" s="21"/>
      <c r="AZ368" s="21"/>
      <c r="BA368" s="21"/>
      <c r="BB368" s="21"/>
      <c r="BC368" s="21"/>
      <c r="BD368" s="21"/>
      <c r="BE368" s="21"/>
      <c r="BF368" s="21"/>
      <c r="BG368" s="21"/>
      <c r="BH368" s="21"/>
      <c r="BI368" s="21"/>
      <c r="BJ368" s="21"/>
      <c r="BK368" s="21"/>
      <c r="BL368" s="21"/>
      <c r="BM368" s="21"/>
      <c r="BN368" s="21"/>
      <c r="BO368" s="21"/>
      <c r="BP368" s="21"/>
      <c r="BQ368" s="21"/>
      <c r="BR368" s="21"/>
      <c r="BS368" s="21"/>
      <c r="BT368" s="21"/>
      <c r="BU368" s="21"/>
      <c r="BV368" s="21"/>
      <c r="BW368" s="21"/>
      <c r="BX368" s="21"/>
      <c r="BY368" s="21"/>
      <c r="BZ368" s="21"/>
      <c r="CA368" s="21"/>
      <c r="CB368" s="21"/>
      <c r="CC368" s="21"/>
      <c r="CD368" s="21"/>
      <c r="CE368" s="21"/>
      <c r="CF368" s="21"/>
      <c r="CG368" s="21"/>
      <c r="CH368" s="21"/>
      <c r="CI368" s="21"/>
      <c r="CJ368" s="21"/>
      <c r="CK368" s="21"/>
      <c r="CL368" s="21"/>
      <c r="CM368" s="21"/>
      <c r="CN368" s="21"/>
      <c r="CO368" s="21"/>
      <c r="CP368" s="21"/>
      <c r="CQ368" s="21"/>
      <c r="CR368" s="21"/>
      <c r="CS368" s="21"/>
      <c r="CT368" s="21"/>
      <c r="CU368" s="21"/>
      <c r="CV368" s="21"/>
      <c r="CW368" s="21"/>
      <c r="CX368" s="21"/>
      <c r="CY368" s="21"/>
      <c r="CZ368" s="21"/>
      <c r="DA368" s="21"/>
      <c r="DB368" s="21"/>
      <c r="DC368" s="21"/>
      <c r="DD368" s="21"/>
      <c r="DE368" s="21"/>
      <c r="DF368" s="21"/>
      <c r="DG368" s="21"/>
    </row>
    <row r="369" spans="1:111" s="14" customFormat="1" ht="31.5">
      <c r="A369" s="14">
        <f t="shared" si="5"/>
        <v>366</v>
      </c>
      <c r="B369" s="14" t="s">
        <v>4267</v>
      </c>
      <c r="C369" s="14" t="s">
        <v>9734</v>
      </c>
      <c r="D369" s="14" t="s">
        <v>4473</v>
      </c>
      <c r="F369" s="15">
        <v>2000</v>
      </c>
      <c r="G369" s="15">
        <v>732</v>
      </c>
      <c r="H369" s="14" t="s">
        <v>2161</v>
      </c>
      <c r="I369" s="15">
        <v>0</v>
      </c>
      <c r="J369" s="14" t="s">
        <v>70</v>
      </c>
      <c r="K369" s="36" t="s">
        <v>4757</v>
      </c>
      <c r="L369" s="14" t="s">
        <v>1552</v>
      </c>
      <c r="N369" s="69"/>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c r="AL369" s="21"/>
      <c r="AM369" s="21"/>
      <c r="AN369" s="21"/>
      <c r="AO369" s="21"/>
      <c r="AP369" s="21"/>
      <c r="AQ369" s="21"/>
      <c r="AR369" s="21"/>
      <c r="AS369" s="21"/>
      <c r="AT369" s="21"/>
      <c r="AU369" s="21"/>
      <c r="AV369" s="21"/>
      <c r="AW369" s="21"/>
      <c r="AX369" s="21"/>
      <c r="AY369" s="21"/>
      <c r="AZ369" s="21"/>
      <c r="BA369" s="21"/>
      <c r="BB369" s="21"/>
      <c r="BC369" s="21"/>
      <c r="BD369" s="21"/>
      <c r="BE369" s="21"/>
      <c r="BF369" s="21"/>
      <c r="BG369" s="21"/>
      <c r="BH369" s="21"/>
      <c r="BI369" s="21"/>
      <c r="BJ369" s="21"/>
      <c r="BK369" s="21"/>
      <c r="BL369" s="21"/>
      <c r="BM369" s="21"/>
      <c r="BN369" s="21"/>
      <c r="BO369" s="21"/>
      <c r="BP369" s="21"/>
      <c r="BQ369" s="21"/>
      <c r="BR369" s="21"/>
      <c r="BS369" s="21"/>
      <c r="BT369" s="21"/>
      <c r="BU369" s="21"/>
      <c r="BV369" s="21"/>
      <c r="BW369" s="21"/>
      <c r="BX369" s="21"/>
      <c r="BY369" s="21"/>
      <c r="BZ369" s="21"/>
      <c r="CA369" s="21"/>
      <c r="CB369" s="21"/>
      <c r="CC369" s="21"/>
      <c r="CD369" s="21"/>
      <c r="CE369" s="21"/>
      <c r="CF369" s="21"/>
      <c r="CG369" s="21"/>
      <c r="CH369" s="21"/>
      <c r="CI369" s="21"/>
      <c r="CJ369" s="21"/>
      <c r="CK369" s="21"/>
      <c r="CL369" s="21"/>
      <c r="CM369" s="21"/>
      <c r="CN369" s="21"/>
      <c r="CO369" s="21"/>
      <c r="CP369" s="21"/>
      <c r="CQ369" s="21"/>
      <c r="CR369" s="21"/>
      <c r="CS369" s="21"/>
      <c r="CT369" s="21"/>
      <c r="CU369" s="21"/>
      <c r="CV369" s="21"/>
      <c r="CW369" s="21"/>
      <c r="CX369" s="21"/>
      <c r="CY369" s="21"/>
      <c r="CZ369" s="21"/>
      <c r="DA369" s="21"/>
      <c r="DB369" s="21"/>
      <c r="DC369" s="21"/>
      <c r="DD369" s="21"/>
      <c r="DE369" s="21"/>
      <c r="DF369" s="21"/>
      <c r="DG369" s="21"/>
    </row>
    <row r="370" spans="1:111" s="14" customFormat="1" ht="31.5">
      <c r="A370" s="14">
        <f t="shared" si="5"/>
        <v>367</v>
      </c>
      <c r="B370" s="14" t="s">
        <v>4268</v>
      </c>
      <c r="C370" s="14" t="s">
        <v>4269</v>
      </c>
      <c r="D370" s="14" t="s">
        <v>1162</v>
      </c>
      <c r="F370" s="15">
        <v>1000</v>
      </c>
      <c r="G370" s="15">
        <v>388</v>
      </c>
      <c r="H370" s="14" t="s">
        <v>2161</v>
      </c>
      <c r="I370" s="15">
        <v>0</v>
      </c>
      <c r="J370" s="14" t="s">
        <v>7909</v>
      </c>
      <c r="K370" s="36" t="s">
        <v>4757</v>
      </c>
      <c r="L370" s="14" t="s">
        <v>2958</v>
      </c>
      <c r="N370" s="69"/>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21"/>
      <c r="AM370" s="21"/>
      <c r="AN370" s="21"/>
      <c r="AO370" s="21"/>
      <c r="AP370" s="21"/>
      <c r="AQ370" s="21"/>
      <c r="AR370" s="21"/>
      <c r="AS370" s="21"/>
      <c r="AT370" s="21"/>
      <c r="AU370" s="21"/>
      <c r="AV370" s="21"/>
      <c r="AW370" s="21"/>
      <c r="AX370" s="21"/>
      <c r="AY370" s="21"/>
      <c r="AZ370" s="21"/>
      <c r="BA370" s="21"/>
      <c r="BB370" s="21"/>
      <c r="BC370" s="21"/>
      <c r="BD370" s="21"/>
      <c r="BE370" s="21"/>
      <c r="BF370" s="21"/>
      <c r="BG370" s="21"/>
      <c r="BH370" s="21"/>
      <c r="BI370" s="21"/>
      <c r="BJ370" s="21"/>
      <c r="BK370" s="21"/>
      <c r="BL370" s="21"/>
      <c r="BM370" s="21"/>
      <c r="BN370" s="21"/>
      <c r="BO370" s="21"/>
      <c r="BP370" s="21"/>
      <c r="BQ370" s="21"/>
      <c r="BR370" s="21"/>
      <c r="BS370" s="21"/>
      <c r="BT370" s="21"/>
      <c r="BU370" s="21"/>
      <c r="BV370" s="21"/>
      <c r="BW370" s="21"/>
      <c r="BX370" s="21"/>
      <c r="BY370" s="21"/>
      <c r="BZ370" s="21"/>
      <c r="CA370" s="21"/>
      <c r="CB370" s="21"/>
      <c r="CC370" s="21"/>
      <c r="CD370" s="21"/>
      <c r="CE370" s="21"/>
      <c r="CF370" s="21"/>
      <c r="CG370" s="21"/>
      <c r="CH370" s="21"/>
      <c r="CI370" s="21"/>
      <c r="CJ370" s="21"/>
      <c r="CK370" s="21"/>
      <c r="CL370" s="21"/>
      <c r="CM370" s="21"/>
      <c r="CN370" s="21"/>
      <c r="CO370" s="21"/>
      <c r="CP370" s="21"/>
      <c r="CQ370" s="21"/>
      <c r="CR370" s="21"/>
      <c r="CS370" s="21"/>
      <c r="CT370" s="21"/>
      <c r="CU370" s="21"/>
      <c r="CV370" s="21"/>
      <c r="CW370" s="21"/>
      <c r="CX370" s="21"/>
      <c r="CY370" s="21"/>
      <c r="CZ370" s="21"/>
      <c r="DA370" s="21"/>
      <c r="DB370" s="21"/>
      <c r="DC370" s="21"/>
      <c r="DD370" s="21"/>
      <c r="DE370" s="21"/>
      <c r="DF370" s="21"/>
      <c r="DG370" s="21"/>
    </row>
    <row r="371" spans="1:111" s="14" customFormat="1" ht="31.5">
      <c r="A371" s="14">
        <f t="shared" si="5"/>
        <v>368</v>
      </c>
      <c r="B371" s="14" t="s">
        <v>9542</v>
      </c>
      <c r="C371" s="14" t="s">
        <v>1536</v>
      </c>
      <c r="D371" s="14" t="s">
        <v>1187</v>
      </c>
      <c r="E371" s="14" t="s">
        <v>8163</v>
      </c>
      <c r="F371" s="15">
        <v>531</v>
      </c>
      <c r="G371" s="15">
        <v>200</v>
      </c>
      <c r="H371" s="14" t="s">
        <v>2161</v>
      </c>
      <c r="I371" s="15">
        <v>100000</v>
      </c>
      <c r="J371" s="14" t="s">
        <v>12918</v>
      </c>
      <c r="K371" s="36" t="s">
        <v>4757</v>
      </c>
      <c r="L371" s="14" t="s">
        <v>2958</v>
      </c>
      <c r="N371" s="69"/>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c r="AP371" s="21"/>
      <c r="AQ371" s="21"/>
      <c r="AR371" s="21"/>
      <c r="AS371" s="21"/>
      <c r="AT371" s="21"/>
      <c r="AU371" s="21"/>
      <c r="AV371" s="21"/>
      <c r="AW371" s="21"/>
      <c r="AX371" s="21"/>
      <c r="AY371" s="21"/>
      <c r="AZ371" s="21"/>
      <c r="BA371" s="21"/>
      <c r="BB371" s="21"/>
      <c r="BC371" s="21"/>
      <c r="BD371" s="21"/>
      <c r="BE371" s="21"/>
      <c r="BF371" s="21"/>
      <c r="BG371" s="21"/>
      <c r="BH371" s="21"/>
      <c r="BI371" s="21"/>
      <c r="BJ371" s="21"/>
      <c r="BK371" s="21"/>
      <c r="BL371" s="21"/>
      <c r="BM371" s="21"/>
      <c r="BN371" s="21"/>
      <c r="BO371" s="21"/>
      <c r="BP371" s="21"/>
      <c r="BQ371" s="21"/>
      <c r="BR371" s="21"/>
      <c r="BS371" s="21"/>
      <c r="BT371" s="21"/>
      <c r="BU371" s="21"/>
      <c r="BV371" s="21"/>
      <c r="BW371" s="21"/>
      <c r="BX371" s="21"/>
      <c r="BY371" s="21"/>
      <c r="BZ371" s="21"/>
      <c r="CA371" s="21"/>
      <c r="CB371" s="21"/>
      <c r="CC371" s="21"/>
      <c r="CD371" s="21"/>
      <c r="CE371" s="21"/>
      <c r="CF371" s="21"/>
      <c r="CG371" s="21"/>
      <c r="CH371" s="21"/>
      <c r="CI371" s="21"/>
      <c r="CJ371" s="21"/>
      <c r="CK371" s="21"/>
      <c r="CL371" s="21"/>
      <c r="CM371" s="21"/>
      <c r="CN371" s="21"/>
      <c r="CO371" s="21"/>
      <c r="CP371" s="21"/>
      <c r="CQ371" s="21"/>
      <c r="CR371" s="21"/>
      <c r="CS371" s="21"/>
      <c r="CT371" s="21"/>
      <c r="CU371" s="21"/>
      <c r="CV371" s="21"/>
      <c r="CW371" s="21"/>
      <c r="CX371" s="21"/>
      <c r="CY371" s="21"/>
      <c r="CZ371" s="21"/>
      <c r="DA371" s="21"/>
      <c r="DB371" s="21"/>
      <c r="DC371" s="21"/>
      <c r="DD371" s="21"/>
      <c r="DE371" s="21"/>
      <c r="DF371" s="21"/>
      <c r="DG371" s="21"/>
    </row>
    <row r="372" spans="1:111" s="14" customFormat="1" ht="31.5">
      <c r="A372" s="14">
        <f t="shared" si="5"/>
        <v>369</v>
      </c>
      <c r="B372" s="14" t="s">
        <v>4272</v>
      </c>
      <c r="C372" s="14" t="s">
        <v>4273</v>
      </c>
      <c r="D372" s="14" t="s">
        <v>1162</v>
      </c>
      <c r="F372" s="15">
        <v>2500</v>
      </c>
      <c r="G372" s="15">
        <v>304</v>
      </c>
      <c r="H372" s="14" t="s">
        <v>3703</v>
      </c>
      <c r="I372" s="15">
        <v>0</v>
      </c>
      <c r="J372" s="14" t="s">
        <v>4935</v>
      </c>
      <c r="K372" s="36" t="s">
        <v>4757</v>
      </c>
      <c r="L372" s="14" t="s">
        <v>7889</v>
      </c>
      <c r="N372" s="69"/>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c r="AR372" s="21"/>
      <c r="AS372" s="21"/>
      <c r="AT372" s="21"/>
      <c r="AU372" s="21"/>
      <c r="AV372" s="21"/>
      <c r="AW372" s="21"/>
      <c r="AX372" s="21"/>
      <c r="AY372" s="21"/>
      <c r="AZ372" s="21"/>
      <c r="BA372" s="21"/>
      <c r="BB372" s="21"/>
      <c r="BC372" s="21"/>
      <c r="BD372" s="21"/>
      <c r="BE372" s="21"/>
      <c r="BF372" s="21"/>
      <c r="BG372" s="21"/>
      <c r="BH372" s="21"/>
      <c r="BI372" s="21"/>
      <c r="BJ372" s="21"/>
      <c r="BK372" s="21"/>
      <c r="BL372" s="21"/>
      <c r="BM372" s="21"/>
      <c r="BN372" s="21"/>
      <c r="BO372" s="21"/>
      <c r="BP372" s="21"/>
      <c r="BQ372" s="21"/>
      <c r="BR372" s="21"/>
      <c r="BS372" s="21"/>
      <c r="BT372" s="21"/>
      <c r="BU372" s="21"/>
      <c r="BV372" s="21"/>
      <c r="BW372" s="21"/>
      <c r="BX372" s="21"/>
      <c r="BY372" s="21"/>
      <c r="BZ372" s="21"/>
      <c r="CA372" s="21"/>
      <c r="CB372" s="21"/>
      <c r="CC372" s="21"/>
      <c r="CD372" s="21"/>
      <c r="CE372" s="21"/>
      <c r="CF372" s="21"/>
      <c r="CG372" s="21"/>
      <c r="CH372" s="21"/>
      <c r="CI372" s="21"/>
      <c r="CJ372" s="21"/>
      <c r="CK372" s="21"/>
      <c r="CL372" s="21"/>
      <c r="CM372" s="21"/>
      <c r="CN372" s="21"/>
      <c r="CO372" s="21"/>
      <c r="CP372" s="21"/>
      <c r="CQ372" s="21"/>
      <c r="CR372" s="21"/>
      <c r="CS372" s="21"/>
      <c r="CT372" s="21"/>
      <c r="CU372" s="21"/>
      <c r="CV372" s="21"/>
      <c r="CW372" s="21"/>
      <c r="CX372" s="21"/>
      <c r="CY372" s="21"/>
      <c r="CZ372" s="21"/>
      <c r="DA372" s="21"/>
      <c r="DB372" s="21"/>
      <c r="DC372" s="21"/>
      <c r="DD372" s="21"/>
      <c r="DE372" s="21"/>
      <c r="DF372" s="21"/>
      <c r="DG372" s="21"/>
    </row>
    <row r="373" spans="1:111" s="14" customFormat="1" ht="31.5">
      <c r="A373" s="14">
        <f t="shared" si="5"/>
        <v>370</v>
      </c>
      <c r="B373" s="14" t="s">
        <v>3526</v>
      </c>
      <c r="C373" s="14" t="s">
        <v>3527</v>
      </c>
      <c r="D373" s="14" t="s">
        <v>1187</v>
      </c>
      <c r="F373" s="15">
        <v>800</v>
      </c>
      <c r="G373" s="15">
        <v>96</v>
      </c>
      <c r="H373" s="14" t="s">
        <v>3449</v>
      </c>
      <c r="I373" s="15">
        <v>20000</v>
      </c>
      <c r="J373" s="14" t="s">
        <v>4935</v>
      </c>
      <c r="K373" s="36" t="s">
        <v>4757</v>
      </c>
      <c r="L373" s="14" t="s">
        <v>4155</v>
      </c>
      <c r="N373" s="69"/>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21"/>
      <c r="AM373" s="21"/>
      <c r="AN373" s="21"/>
      <c r="AO373" s="21"/>
      <c r="AP373" s="21"/>
      <c r="AQ373" s="21"/>
      <c r="AR373" s="21"/>
      <c r="AS373" s="21"/>
      <c r="AT373" s="21"/>
      <c r="AU373" s="21"/>
      <c r="AV373" s="21"/>
      <c r="AW373" s="21"/>
      <c r="AX373" s="21"/>
      <c r="AY373" s="21"/>
      <c r="AZ373" s="21"/>
      <c r="BA373" s="21"/>
      <c r="BB373" s="21"/>
      <c r="BC373" s="21"/>
      <c r="BD373" s="21"/>
      <c r="BE373" s="21"/>
      <c r="BF373" s="21"/>
      <c r="BG373" s="21"/>
      <c r="BH373" s="21"/>
      <c r="BI373" s="21"/>
      <c r="BJ373" s="21"/>
      <c r="BK373" s="21"/>
      <c r="BL373" s="21"/>
      <c r="BM373" s="21"/>
      <c r="BN373" s="21"/>
      <c r="BO373" s="21"/>
      <c r="BP373" s="21"/>
      <c r="BQ373" s="21"/>
      <c r="BR373" s="21"/>
      <c r="BS373" s="21"/>
      <c r="BT373" s="21"/>
      <c r="BU373" s="21"/>
      <c r="BV373" s="21"/>
      <c r="BW373" s="21"/>
      <c r="BX373" s="21"/>
      <c r="BY373" s="21"/>
      <c r="BZ373" s="21"/>
      <c r="CA373" s="21"/>
      <c r="CB373" s="21"/>
      <c r="CC373" s="21"/>
      <c r="CD373" s="21"/>
      <c r="CE373" s="21"/>
      <c r="CF373" s="21"/>
      <c r="CG373" s="21"/>
      <c r="CH373" s="21"/>
      <c r="CI373" s="21"/>
      <c r="CJ373" s="21"/>
      <c r="CK373" s="21"/>
      <c r="CL373" s="21"/>
      <c r="CM373" s="21"/>
      <c r="CN373" s="21"/>
      <c r="CO373" s="21"/>
      <c r="CP373" s="21"/>
      <c r="CQ373" s="21"/>
      <c r="CR373" s="21"/>
      <c r="CS373" s="21"/>
      <c r="CT373" s="21"/>
      <c r="CU373" s="21"/>
      <c r="CV373" s="21"/>
      <c r="CW373" s="21"/>
      <c r="CX373" s="21"/>
      <c r="CY373" s="21"/>
      <c r="CZ373" s="21"/>
      <c r="DA373" s="21"/>
      <c r="DB373" s="21"/>
      <c r="DC373" s="21"/>
      <c r="DD373" s="21"/>
      <c r="DE373" s="21"/>
      <c r="DF373" s="21"/>
      <c r="DG373" s="21"/>
    </row>
    <row r="374" spans="1:111" s="14" customFormat="1">
      <c r="A374" s="14">
        <f t="shared" si="5"/>
        <v>371</v>
      </c>
      <c r="B374" s="14" t="s">
        <v>7360</v>
      </c>
      <c r="C374" s="14" t="s">
        <v>2744</v>
      </c>
      <c r="D374" s="14" t="s">
        <v>1187</v>
      </c>
      <c r="E374" s="14" t="s">
        <v>8163</v>
      </c>
      <c r="F374" s="15">
        <v>725</v>
      </c>
      <c r="G374" s="15">
        <v>56</v>
      </c>
      <c r="H374" s="14" t="s">
        <v>8076</v>
      </c>
      <c r="I374" s="15">
        <v>11000</v>
      </c>
      <c r="J374" s="14" t="s">
        <v>4935</v>
      </c>
      <c r="K374" s="36" t="s">
        <v>4757</v>
      </c>
      <c r="L374" s="14" t="s">
        <v>4155</v>
      </c>
      <c r="N374" s="69"/>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21"/>
      <c r="AM374" s="21"/>
      <c r="AN374" s="21"/>
      <c r="AO374" s="21"/>
      <c r="AP374" s="21"/>
      <c r="AQ374" s="21"/>
      <c r="AR374" s="21"/>
      <c r="AS374" s="21"/>
      <c r="AT374" s="21"/>
      <c r="AU374" s="21"/>
      <c r="AV374" s="21"/>
      <c r="AW374" s="21"/>
      <c r="AX374" s="21"/>
      <c r="AY374" s="21"/>
      <c r="AZ374" s="21"/>
      <c r="BA374" s="21"/>
      <c r="BB374" s="21"/>
      <c r="BC374" s="21"/>
      <c r="BD374" s="21"/>
      <c r="BE374" s="21"/>
      <c r="BF374" s="21"/>
      <c r="BG374" s="21"/>
      <c r="BH374" s="21"/>
      <c r="BI374" s="21"/>
      <c r="BJ374" s="21"/>
      <c r="BK374" s="21"/>
      <c r="BL374" s="21"/>
      <c r="BM374" s="21"/>
      <c r="BN374" s="21"/>
      <c r="BO374" s="21"/>
      <c r="BP374" s="21"/>
      <c r="BQ374" s="21"/>
      <c r="BR374" s="21"/>
      <c r="BS374" s="21"/>
      <c r="BT374" s="21"/>
      <c r="BU374" s="21"/>
      <c r="BV374" s="21"/>
      <c r="BW374" s="21"/>
      <c r="BX374" s="21"/>
      <c r="BY374" s="21"/>
      <c r="BZ374" s="21"/>
      <c r="CA374" s="21"/>
      <c r="CB374" s="21"/>
      <c r="CC374" s="21"/>
      <c r="CD374" s="21"/>
      <c r="CE374" s="21"/>
      <c r="CF374" s="21"/>
      <c r="CG374" s="21"/>
      <c r="CH374" s="21"/>
      <c r="CI374" s="21"/>
      <c r="CJ374" s="21"/>
      <c r="CK374" s="21"/>
      <c r="CL374" s="21"/>
      <c r="CM374" s="21"/>
      <c r="CN374" s="21"/>
      <c r="CO374" s="21"/>
      <c r="CP374" s="21"/>
      <c r="CQ374" s="21"/>
      <c r="CR374" s="21"/>
      <c r="CS374" s="21"/>
      <c r="CT374" s="21"/>
      <c r="CU374" s="21"/>
      <c r="CV374" s="21"/>
      <c r="CW374" s="21"/>
      <c r="CX374" s="21"/>
      <c r="CY374" s="21"/>
      <c r="CZ374" s="21"/>
      <c r="DA374" s="21"/>
      <c r="DB374" s="21"/>
      <c r="DC374" s="21"/>
      <c r="DD374" s="21"/>
      <c r="DE374" s="21"/>
      <c r="DF374" s="21"/>
      <c r="DG374" s="21"/>
    </row>
    <row r="375" spans="1:111" s="14" customFormat="1" ht="31.5">
      <c r="A375" s="14">
        <f t="shared" si="5"/>
        <v>372</v>
      </c>
      <c r="B375" s="14" t="s">
        <v>3528</v>
      </c>
      <c r="C375" s="14" t="s">
        <v>3529</v>
      </c>
      <c r="D375" s="14" t="s">
        <v>1187</v>
      </c>
      <c r="F375" s="15">
        <v>700</v>
      </c>
      <c r="G375" s="15">
        <v>152</v>
      </c>
      <c r="H375" s="14" t="s">
        <v>8076</v>
      </c>
      <c r="I375" s="15">
        <v>30000</v>
      </c>
      <c r="J375" s="14" t="s">
        <v>4935</v>
      </c>
      <c r="K375" s="36" t="s">
        <v>4757</v>
      </c>
      <c r="L375" s="14" t="s">
        <v>4155</v>
      </c>
      <c r="N375" s="69"/>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c r="AP375" s="21"/>
      <c r="AQ375" s="21"/>
      <c r="AR375" s="21"/>
      <c r="AS375" s="21"/>
      <c r="AT375" s="21"/>
      <c r="AU375" s="21"/>
      <c r="AV375" s="21"/>
      <c r="AW375" s="21"/>
      <c r="AX375" s="21"/>
      <c r="AY375" s="21"/>
      <c r="AZ375" s="21"/>
      <c r="BA375" s="21"/>
      <c r="BB375" s="21"/>
      <c r="BC375" s="21"/>
      <c r="BD375" s="21"/>
      <c r="BE375" s="21"/>
      <c r="BF375" s="21"/>
      <c r="BG375" s="21"/>
      <c r="BH375" s="21"/>
      <c r="BI375" s="21"/>
      <c r="BJ375" s="21"/>
      <c r="BK375" s="21"/>
      <c r="BL375" s="21"/>
      <c r="BM375" s="21"/>
      <c r="BN375" s="21"/>
      <c r="BO375" s="21"/>
      <c r="BP375" s="21"/>
      <c r="BQ375" s="21"/>
      <c r="BR375" s="21"/>
      <c r="BS375" s="21"/>
      <c r="BT375" s="21"/>
      <c r="BU375" s="21"/>
      <c r="BV375" s="21"/>
      <c r="BW375" s="21"/>
      <c r="BX375" s="21"/>
      <c r="BY375" s="21"/>
      <c r="BZ375" s="21"/>
      <c r="CA375" s="21"/>
      <c r="CB375" s="21"/>
      <c r="CC375" s="21"/>
      <c r="CD375" s="21"/>
      <c r="CE375" s="21"/>
      <c r="CF375" s="21"/>
      <c r="CG375" s="21"/>
      <c r="CH375" s="21"/>
      <c r="CI375" s="21"/>
      <c r="CJ375" s="21"/>
      <c r="CK375" s="21"/>
      <c r="CL375" s="21"/>
      <c r="CM375" s="21"/>
      <c r="CN375" s="21"/>
      <c r="CO375" s="21"/>
      <c r="CP375" s="21"/>
      <c r="CQ375" s="21"/>
      <c r="CR375" s="21"/>
      <c r="CS375" s="21"/>
      <c r="CT375" s="21"/>
      <c r="CU375" s="21"/>
      <c r="CV375" s="21"/>
      <c r="CW375" s="21"/>
      <c r="CX375" s="21"/>
      <c r="CY375" s="21"/>
      <c r="CZ375" s="21"/>
      <c r="DA375" s="21"/>
      <c r="DB375" s="21"/>
      <c r="DC375" s="21"/>
      <c r="DD375" s="21"/>
      <c r="DE375" s="21"/>
      <c r="DF375" s="21"/>
      <c r="DG375" s="21"/>
    </row>
    <row r="376" spans="1:111" s="14" customFormat="1" ht="31.5">
      <c r="A376" s="14">
        <f t="shared" si="5"/>
        <v>373</v>
      </c>
      <c r="B376" s="14" t="s">
        <v>3530</v>
      </c>
      <c r="C376" s="14" t="s">
        <v>2744</v>
      </c>
      <c r="D376" s="14" t="s">
        <v>1187</v>
      </c>
      <c r="F376" s="15">
        <v>700</v>
      </c>
      <c r="G376" s="15">
        <v>92</v>
      </c>
      <c r="H376" s="14" t="s">
        <v>8076</v>
      </c>
      <c r="I376" s="15">
        <v>20000</v>
      </c>
      <c r="J376" s="14" t="s">
        <v>4935</v>
      </c>
      <c r="K376" s="36" t="s">
        <v>4757</v>
      </c>
      <c r="L376" s="14" t="s">
        <v>4155</v>
      </c>
      <c r="N376" s="69"/>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c r="AQ376" s="21"/>
      <c r="AR376" s="21"/>
      <c r="AS376" s="21"/>
      <c r="AT376" s="21"/>
      <c r="AU376" s="21"/>
      <c r="AV376" s="21"/>
      <c r="AW376" s="21"/>
      <c r="AX376" s="21"/>
      <c r="AY376" s="21"/>
      <c r="AZ376" s="21"/>
      <c r="BA376" s="21"/>
      <c r="BB376" s="21"/>
      <c r="BC376" s="21"/>
      <c r="BD376" s="21"/>
      <c r="BE376" s="21"/>
      <c r="BF376" s="21"/>
      <c r="BG376" s="21"/>
      <c r="BH376" s="21"/>
      <c r="BI376" s="21"/>
      <c r="BJ376" s="21"/>
      <c r="BK376" s="21"/>
      <c r="BL376" s="21"/>
      <c r="BM376" s="21"/>
      <c r="BN376" s="21"/>
      <c r="BO376" s="21"/>
      <c r="BP376" s="21"/>
      <c r="BQ376" s="21"/>
      <c r="BR376" s="21"/>
      <c r="BS376" s="21"/>
      <c r="BT376" s="21"/>
      <c r="BU376" s="21"/>
      <c r="BV376" s="21"/>
      <c r="BW376" s="21"/>
      <c r="BX376" s="21"/>
      <c r="BY376" s="21"/>
      <c r="BZ376" s="21"/>
      <c r="CA376" s="21"/>
      <c r="CB376" s="21"/>
      <c r="CC376" s="21"/>
      <c r="CD376" s="21"/>
      <c r="CE376" s="21"/>
      <c r="CF376" s="21"/>
      <c r="CG376" s="21"/>
      <c r="CH376" s="21"/>
      <c r="CI376" s="21"/>
      <c r="CJ376" s="21"/>
      <c r="CK376" s="21"/>
      <c r="CL376" s="21"/>
      <c r="CM376" s="21"/>
      <c r="CN376" s="21"/>
      <c r="CO376" s="21"/>
      <c r="CP376" s="21"/>
      <c r="CQ376" s="21"/>
      <c r="CR376" s="21"/>
      <c r="CS376" s="21"/>
      <c r="CT376" s="21"/>
      <c r="CU376" s="21"/>
      <c r="CV376" s="21"/>
      <c r="CW376" s="21"/>
      <c r="CX376" s="21"/>
      <c r="CY376" s="21"/>
      <c r="CZ376" s="21"/>
      <c r="DA376" s="21"/>
      <c r="DB376" s="21"/>
      <c r="DC376" s="21"/>
      <c r="DD376" s="21"/>
      <c r="DE376" s="21"/>
      <c r="DF376" s="21"/>
      <c r="DG376" s="21"/>
    </row>
    <row r="377" spans="1:111" s="14" customFormat="1" ht="31.5">
      <c r="A377" s="14">
        <f t="shared" si="5"/>
        <v>374</v>
      </c>
      <c r="B377" s="14" t="s">
        <v>3531</v>
      </c>
      <c r="C377" s="14" t="s">
        <v>233</v>
      </c>
      <c r="D377" s="14" t="s">
        <v>1187</v>
      </c>
      <c r="F377" s="15">
        <v>600</v>
      </c>
      <c r="G377" s="15">
        <v>108</v>
      </c>
      <c r="H377" s="14" t="s">
        <v>8076</v>
      </c>
      <c r="I377" s="15">
        <v>22000</v>
      </c>
      <c r="J377" s="14" t="s">
        <v>4935</v>
      </c>
      <c r="K377" s="36" t="s">
        <v>4757</v>
      </c>
      <c r="L377" s="14" t="s">
        <v>4155</v>
      </c>
      <c r="N377" s="69"/>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c r="AP377" s="21"/>
      <c r="AQ377" s="21"/>
      <c r="AR377" s="21"/>
      <c r="AS377" s="21"/>
      <c r="AT377" s="21"/>
      <c r="AU377" s="21"/>
      <c r="AV377" s="21"/>
      <c r="AW377" s="21"/>
      <c r="AX377" s="21"/>
      <c r="AY377" s="21"/>
      <c r="AZ377" s="21"/>
      <c r="BA377" s="21"/>
      <c r="BB377" s="21"/>
      <c r="BC377" s="21"/>
      <c r="BD377" s="21"/>
      <c r="BE377" s="21"/>
      <c r="BF377" s="21"/>
      <c r="BG377" s="21"/>
      <c r="BH377" s="21"/>
      <c r="BI377" s="21"/>
      <c r="BJ377" s="21"/>
      <c r="BK377" s="21"/>
      <c r="BL377" s="21"/>
      <c r="BM377" s="21"/>
      <c r="BN377" s="21"/>
      <c r="BO377" s="21"/>
      <c r="BP377" s="21"/>
      <c r="BQ377" s="21"/>
      <c r="BR377" s="21"/>
      <c r="BS377" s="21"/>
      <c r="BT377" s="21"/>
      <c r="BU377" s="21"/>
      <c r="BV377" s="21"/>
      <c r="BW377" s="21"/>
      <c r="BX377" s="21"/>
      <c r="BY377" s="21"/>
      <c r="BZ377" s="21"/>
      <c r="CA377" s="21"/>
      <c r="CB377" s="21"/>
      <c r="CC377" s="21"/>
      <c r="CD377" s="21"/>
      <c r="CE377" s="21"/>
      <c r="CF377" s="21"/>
      <c r="CG377" s="21"/>
      <c r="CH377" s="21"/>
      <c r="CI377" s="21"/>
      <c r="CJ377" s="21"/>
      <c r="CK377" s="21"/>
      <c r="CL377" s="21"/>
      <c r="CM377" s="21"/>
      <c r="CN377" s="21"/>
      <c r="CO377" s="21"/>
      <c r="CP377" s="21"/>
      <c r="CQ377" s="21"/>
      <c r="CR377" s="21"/>
      <c r="CS377" s="21"/>
      <c r="CT377" s="21"/>
      <c r="CU377" s="21"/>
      <c r="CV377" s="21"/>
      <c r="CW377" s="21"/>
      <c r="CX377" s="21"/>
      <c r="CY377" s="21"/>
      <c r="CZ377" s="21"/>
      <c r="DA377" s="21"/>
      <c r="DB377" s="21"/>
      <c r="DC377" s="21"/>
      <c r="DD377" s="21"/>
      <c r="DE377" s="21"/>
      <c r="DF377" s="21"/>
      <c r="DG377" s="21"/>
    </row>
    <row r="378" spans="1:111" s="14" customFormat="1">
      <c r="A378" s="14">
        <f t="shared" si="5"/>
        <v>375</v>
      </c>
      <c r="B378" s="14" t="s">
        <v>3532</v>
      </c>
      <c r="C378" s="14" t="s">
        <v>2744</v>
      </c>
      <c r="D378" s="14" t="s">
        <v>1187</v>
      </c>
      <c r="F378" s="15">
        <v>800</v>
      </c>
      <c r="G378" s="15">
        <v>160</v>
      </c>
      <c r="H378" s="14" t="s">
        <v>8076</v>
      </c>
      <c r="I378" s="15">
        <v>26000</v>
      </c>
      <c r="J378" s="14" t="s">
        <v>4935</v>
      </c>
      <c r="K378" s="36" t="s">
        <v>4757</v>
      </c>
      <c r="L378" s="14" t="s">
        <v>4155</v>
      </c>
      <c r="N378" s="69"/>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c r="AP378" s="21"/>
      <c r="AQ378" s="21"/>
      <c r="AR378" s="21"/>
      <c r="AS378" s="21"/>
      <c r="AT378" s="21"/>
      <c r="AU378" s="21"/>
      <c r="AV378" s="21"/>
      <c r="AW378" s="21"/>
      <c r="AX378" s="21"/>
      <c r="AY378" s="21"/>
      <c r="AZ378" s="21"/>
      <c r="BA378" s="21"/>
      <c r="BB378" s="21"/>
      <c r="BC378" s="21"/>
      <c r="BD378" s="21"/>
      <c r="BE378" s="21"/>
      <c r="BF378" s="21"/>
      <c r="BG378" s="21"/>
      <c r="BH378" s="21"/>
      <c r="BI378" s="21"/>
      <c r="BJ378" s="21"/>
      <c r="BK378" s="21"/>
      <c r="BL378" s="21"/>
      <c r="BM378" s="21"/>
      <c r="BN378" s="21"/>
      <c r="BO378" s="21"/>
      <c r="BP378" s="21"/>
      <c r="BQ378" s="21"/>
      <c r="BR378" s="21"/>
      <c r="BS378" s="21"/>
      <c r="BT378" s="21"/>
      <c r="BU378" s="21"/>
      <c r="BV378" s="21"/>
      <c r="BW378" s="21"/>
      <c r="BX378" s="21"/>
      <c r="BY378" s="21"/>
      <c r="BZ378" s="21"/>
      <c r="CA378" s="21"/>
      <c r="CB378" s="21"/>
      <c r="CC378" s="21"/>
      <c r="CD378" s="21"/>
      <c r="CE378" s="21"/>
      <c r="CF378" s="21"/>
      <c r="CG378" s="21"/>
      <c r="CH378" s="21"/>
      <c r="CI378" s="21"/>
      <c r="CJ378" s="21"/>
      <c r="CK378" s="21"/>
      <c r="CL378" s="21"/>
      <c r="CM378" s="21"/>
      <c r="CN378" s="21"/>
      <c r="CO378" s="21"/>
      <c r="CP378" s="21"/>
      <c r="CQ378" s="21"/>
      <c r="CR378" s="21"/>
      <c r="CS378" s="21"/>
      <c r="CT378" s="21"/>
      <c r="CU378" s="21"/>
      <c r="CV378" s="21"/>
      <c r="CW378" s="21"/>
      <c r="CX378" s="21"/>
      <c r="CY378" s="21"/>
      <c r="CZ378" s="21"/>
      <c r="DA378" s="21"/>
      <c r="DB378" s="21"/>
      <c r="DC378" s="21"/>
      <c r="DD378" s="21"/>
      <c r="DE378" s="21"/>
      <c r="DF378" s="21"/>
      <c r="DG378" s="21"/>
    </row>
    <row r="379" spans="1:111" s="14" customFormat="1" ht="31.5">
      <c r="A379" s="14">
        <f t="shared" si="5"/>
        <v>376</v>
      </c>
      <c r="B379" s="14" t="s">
        <v>3533</v>
      </c>
      <c r="C379" s="14" t="s">
        <v>3534</v>
      </c>
      <c r="D379" s="14" t="s">
        <v>1187</v>
      </c>
      <c r="F379" s="15">
        <v>1000</v>
      </c>
      <c r="G379" s="15">
        <v>196</v>
      </c>
      <c r="H379" s="14" t="s">
        <v>8076</v>
      </c>
      <c r="I379" s="15">
        <v>36000</v>
      </c>
      <c r="J379" s="14" t="s">
        <v>4935</v>
      </c>
      <c r="K379" s="36" t="s">
        <v>4757</v>
      </c>
      <c r="L379" s="14" t="s">
        <v>4155</v>
      </c>
      <c r="N379" s="69"/>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c r="AP379" s="21"/>
      <c r="AQ379" s="21"/>
      <c r="AR379" s="21"/>
      <c r="AS379" s="21"/>
      <c r="AT379" s="21"/>
      <c r="AU379" s="21"/>
      <c r="AV379" s="21"/>
      <c r="AW379" s="21"/>
      <c r="AX379" s="21"/>
      <c r="AY379" s="21"/>
      <c r="AZ379" s="21"/>
      <c r="BA379" s="21"/>
      <c r="BB379" s="21"/>
      <c r="BC379" s="21"/>
      <c r="BD379" s="21"/>
      <c r="BE379" s="21"/>
      <c r="BF379" s="21"/>
      <c r="BG379" s="21"/>
      <c r="BH379" s="21"/>
      <c r="BI379" s="21"/>
      <c r="BJ379" s="21"/>
      <c r="BK379" s="21"/>
      <c r="BL379" s="21"/>
      <c r="BM379" s="21"/>
      <c r="BN379" s="21"/>
      <c r="BO379" s="21"/>
      <c r="BP379" s="21"/>
      <c r="BQ379" s="21"/>
      <c r="BR379" s="21"/>
      <c r="BS379" s="21"/>
      <c r="BT379" s="21"/>
      <c r="BU379" s="21"/>
      <c r="BV379" s="21"/>
      <c r="BW379" s="21"/>
      <c r="BX379" s="21"/>
      <c r="BY379" s="21"/>
      <c r="BZ379" s="21"/>
      <c r="CA379" s="21"/>
      <c r="CB379" s="21"/>
      <c r="CC379" s="21"/>
      <c r="CD379" s="21"/>
      <c r="CE379" s="21"/>
      <c r="CF379" s="21"/>
      <c r="CG379" s="21"/>
      <c r="CH379" s="21"/>
      <c r="CI379" s="21"/>
      <c r="CJ379" s="21"/>
      <c r="CK379" s="21"/>
      <c r="CL379" s="21"/>
      <c r="CM379" s="21"/>
      <c r="CN379" s="21"/>
      <c r="CO379" s="21"/>
      <c r="CP379" s="21"/>
      <c r="CQ379" s="21"/>
      <c r="CR379" s="21"/>
      <c r="CS379" s="21"/>
      <c r="CT379" s="21"/>
      <c r="CU379" s="21"/>
      <c r="CV379" s="21"/>
      <c r="CW379" s="21"/>
      <c r="CX379" s="21"/>
      <c r="CY379" s="21"/>
      <c r="CZ379" s="21"/>
      <c r="DA379" s="21"/>
      <c r="DB379" s="21"/>
      <c r="DC379" s="21"/>
      <c r="DD379" s="21"/>
      <c r="DE379" s="21"/>
      <c r="DF379" s="21"/>
      <c r="DG379" s="21"/>
    </row>
    <row r="380" spans="1:111" s="14" customFormat="1">
      <c r="A380" s="14">
        <f t="shared" si="5"/>
        <v>377</v>
      </c>
      <c r="B380" s="14" t="s">
        <v>3535</v>
      </c>
      <c r="C380" s="14" t="s">
        <v>2744</v>
      </c>
      <c r="D380" s="14" t="s">
        <v>1187</v>
      </c>
      <c r="F380" s="15">
        <v>1000</v>
      </c>
      <c r="G380" s="15">
        <v>116</v>
      </c>
      <c r="H380" s="14" t="s">
        <v>8076</v>
      </c>
      <c r="I380" s="15">
        <v>20000</v>
      </c>
      <c r="J380" s="14" t="s">
        <v>4935</v>
      </c>
      <c r="K380" s="36" t="s">
        <v>4757</v>
      </c>
      <c r="L380" s="14" t="s">
        <v>4155</v>
      </c>
      <c r="N380" s="69"/>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c r="AQ380" s="21"/>
      <c r="AR380" s="21"/>
      <c r="AS380" s="21"/>
      <c r="AT380" s="21"/>
      <c r="AU380" s="21"/>
      <c r="AV380" s="21"/>
      <c r="AW380" s="21"/>
      <c r="AX380" s="21"/>
      <c r="AY380" s="21"/>
      <c r="AZ380" s="21"/>
      <c r="BA380" s="21"/>
      <c r="BB380" s="21"/>
      <c r="BC380" s="21"/>
      <c r="BD380" s="21"/>
      <c r="BE380" s="21"/>
      <c r="BF380" s="21"/>
      <c r="BG380" s="21"/>
      <c r="BH380" s="21"/>
      <c r="BI380" s="21"/>
      <c r="BJ380" s="21"/>
      <c r="BK380" s="21"/>
      <c r="BL380" s="21"/>
      <c r="BM380" s="21"/>
      <c r="BN380" s="21"/>
      <c r="BO380" s="21"/>
      <c r="BP380" s="21"/>
      <c r="BQ380" s="21"/>
      <c r="BR380" s="21"/>
      <c r="BS380" s="21"/>
      <c r="BT380" s="21"/>
      <c r="BU380" s="21"/>
      <c r="BV380" s="21"/>
      <c r="BW380" s="21"/>
      <c r="BX380" s="21"/>
      <c r="BY380" s="21"/>
      <c r="BZ380" s="21"/>
      <c r="CA380" s="21"/>
      <c r="CB380" s="21"/>
      <c r="CC380" s="21"/>
      <c r="CD380" s="21"/>
      <c r="CE380" s="21"/>
      <c r="CF380" s="21"/>
      <c r="CG380" s="21"/>
      <c r="CH380" s="21"/>
      <c r="CI380" s="21"/>
      <c r="CJ380" s="21"/>
      <c r="CK380" s="21"/>
      <c r="CL380" s="21"/>
      <c r="CM380" s="21"/>
      <c r="CN380" s="21"/>
      <c r="CO380" s="21"/>
      <c r="CP380" s="21"/>
      <c r="CQ380" s="21"/>
      <c r="CR380" s="21"/>
      <c r="CS380" s="21"/>
      <c r="CT380" s="21"/>
      <c r="CU380" s="21"/>
      <c r="CV380" s="21"/>
      <c r="CW380" s="21"/>
      <c r="CX380" s="21"/>
      <c r="CY380" s="21"/>
      <c r="CZ380" s="21"/>
      <c r="DA380" s="21"/>
      <c r="DB380" s="21"/>
      <c r="DC380" s="21"/>
      <c r="DD380" s="21"/>
      <c r="DE380" s="21"/>
      <c r="DF380" s="21"/>
      <c r="DG380" s="21"/>
    </row>
    <row r="381" spans="1:111" s="14" customFormat="1" ht="36.75" customHeight="1">
      <c r="A381" s="14">
        <f t="shared" si="5"/>
        <v>378</v>
      </c>
      <c r="B381" s="14" t="s">
        <v>3551</v>
      </c>
      <c r="C381" s="14" t="s">
        <v>11330</v>
      </c>
      <c r="D381" s="14" t="s">
        <v>1187</v>
      </c>
      <c r="E381" s="14" t="s">
        <v>8163</v>
      </c>
      <c r="F381" s="15">
        <v>881</v>
      </c>
      <c r="G381" s="15">
        <v>484</v>
      </c>
      <c r="H381" s="14" t="s">
        <v>8087</v>
      </c>
      <c r="I381" s="15">
        <v>84000</v>
      </c>
      <c r="J381" s="14" t="s">
        <v>60</v>
      </c>
      <c r="K381" s="36" t="s">
        <v>4757</v>
      </c>
      <c r="L381" s="14" t="s">
        <v>2958</v>
      </c>
      <c r="N381" s="69"/>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c r="AQ381" s="21"/>
      <c r="AR381" s="21"/>
      <c r="AS381" s="21"/>
      <c r="AT381" s="21"/>
      <c r="AU381" s="21"/>
      <c r="AV381" s="21"/>
      <c r="AW381" s="21"/>
      <c r="AX381" s="21"/>
      <c r="AY381" s="21"/>
      <c r="AZ381" s="21"/>
      <c r="BA381" s="21"/>
      <c r="BB381" s="21"/>
      <c r="BC381" s="21"/>
      <c r="BD381" s="21"/>
      <c r="BE381" s="21"/>
      <c r="BF381" s="21"/>
      <c r="BG381" s="21"/>
      <c r="BH381" s="21"/>
      <c r="BI381" s="21"/>
      <c r="BJ381" s="21"/>
      <c r="BK381" s="21"/>
      <c r="BL381" s="21"/>
      <c r="BM381" s="21"/>
      <c r="BN381" s="21"/>
      <c r="BO381" s="21"/>
      <c r="BP381" s="21"/>
      <c r="BQ381" s="21"/>
      <c r="BR381" s="21"/>
      <c r="BS381" s="21"/>
      <c r="BT381" s="21"/>
      <c r="BU381" s="21"/>
      <c r="BV381" s="21"/>
      <c r="BW381" s="21"/>
      <c r="BX381" s="21"/>
      <c r="BY381" s="21"/>
      <c r="BZ381" s="21"/>
      <c r="CA381" s="21"/>
      <c r="CB381" s="21"/>
      <c r="CC381" s="21"/>
      <c r="CD381" s="21"/>
      <c r="CE381" s="21"/>
      <c r="CF381" s="21"/>
      <c r="CG381" s="21"/>
      <c r="CH381" s="21"/>
      <c r="CI381" s="21"/>
      <c r="CJ381" s="21"/>
      <c r="CK381" s="21"/>
      <c r="CL381" s="21"/>
      <c r="CM381" s="21"/>
      <c r="CN381" s="21"/>
      <c r="CO381" s="21"/>
      <c r="CP381" s="21"/>
      <c r="CQ381" s="21"/>
      <c r="CR381" s="21"/>
      <c r="CS381" s="21"/>
      <c r="CT381" s="21"/>
      <c r="CU381" s="21"/>
      <c r="CV381" s="21"/>
      <c r="CW381" s="21"/>
      <c r="CX381" s="21"/>
      <c r="CY381" s="21"/>
      <c r="CZ381" s="21"/>
      <c r="DA381" s="21"/>
      <c r="DB381" s="21"/>
      <c r="DC381" s="21"/>
      <c r="DD381" s="21"/>
      <c r="DE381" s="21"/>
      <c r="DF381" s="21"/>
      <c r="DG381" s="21"/>
    </row>
    <row r="382" spans="1:111" s="14" customFormat="1" ht="31.5">
      <c r="A382" s="14">
        <f t="shared" si="5"/>
        <v>379</v>
      </c>
      <c r="B382" s="14" t="s">
        <v>3556</v>
      </c>
      <c r="C382" s="14" t="s">
        <v>3557</v>
      </c>
      <c r="D382" s="14" t="s">
        <v>1162</v>
      </c>
      <c r="F382" s="15">
        <v>2000</v>
      </c>
      <c r="G382" s="15">
        <v>272</v>
      </c>
      <c r="H382" s="14" t="s">
        <v>1228</v>
      </c>
      <c r="I382" s="15">
        <v>0</v>
      </c>
      <c r="J382" s="14" t="s">
        <v>12918</v>
      </c>
      <c r="K382" s="36" t="s">
        <v>4757</v>
      </c>
      <c r="L382" s="14" t="s">
        <v>10095</v>
      </c>
      <c r="N382" s="69"/>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c r="AP382" s="21"/>
      <c r="AQ382" s="21"/>
      <c r="AR382" s="21"/>
      <c r="AS382" s="21"/>
      <c r="AT382" s="21"/>
      <c r="AU382" s="21"/>
      <c r="AV382" s="21"/>
      <c r="AW382" s="21"/>
      <c r="AX382" s="21"/>
      <c r="AY382" s="21"/>
      <c r="AZ382" s="21"/>
      <c r="BA382" s="21"/>
      <c r="BB382" s="21"/>
      <c r="BC382" s="21"/>
      <c r="BD382" s="21"/>
      <c r="BE382" s="21"/>
      <c r="BF382" s="21"/>
      <c r="BG382" s="21"/>
      <c r="BH382" s="21"/>
      <c r="BI382" s="21"/>
      <c r="BJ382" s="21"/>
      <c r="BK382" s="21"/>
      <c r="BL382" s="21"/>
      <c r="BM382" s="21"/>
      <c r="BN382" s="21"/>
      <c r="BO382" s="21"/>
      <c r="BP382" s="21"/>
      <c r="BQ382" s="21"/>
      <c r="BR382" s="21"/>
      <c r="BS382" s="21"/>
      <c r="BT382" s="21"/>
      <c r="BU382" s="21"/>
      <c r="BV382" s="21"/>
      <c r="BW382" s="21"/>
      <c r="BX382" s="21"/>
      <c r="BY382" s="21"/>
      <c r="BZ382" s="21"/>
      <c r="CA382" s="21"/>
      <c r="CB382" s="21"/>
      <c r="CC382" s="21"/>
      <c r="CD382" s="21"/>
      <c r="CE382" s="21"/>
      <c r="CF382" s="21"/>
      <c r="CG382" s="21"/>
      <c r="CH382" s="21"/>
      <c r="CI382" s="21"/>
      <c r="CJ382" s="21"/>
      <c r="CK382" s="21"/>
      <c r="CL382" s="21"/>
      <c r="CM382" s="21"/>
      <c r="CN382" s="21"/>
      <c r="CO382" s="21"/>
      <c r="CP382" s="21"/>
      <c r="CQ382" s="21"/>
      <c r="CR382" s="21"/>
      <c r="CS382" s="21"/>
      <c r="CT382" s="21"/>
      <c r="CU382" s="21"/>
      <c r="CV382" s="21"/>
      <c r="CW382" s="21"/>
      <c r="CX382" s="21"/>
      <c r="CY382" s="21"/>
      <c r="CZ382" s="21"/>
      <c r="DA382" s="21"/>
      <c r="DB382" s="21"/>
      <c r="DC382" s="21"/>
      <c r="DD382" s="21"/>
      <c r="DE382" s="21"/>
      <c r="DF382" s="21"/>
      <c r="DG382" s="21"/>
    </row>
    <row r="383" spans="1:111" s="14" customFormat="1" ht="47.25">
      <c r="A383" s="14">
        <f t="shared" si="5"/>
        <v>380</v>
      </c>
      <c r="B383" s="14" t="s">
        <v>3558</v>
      </c>
      <c r="C383" s="14" t="s">
        <v>3559</v>
      </c>
      <c r="D383" s="14" t="s">
        <v>1162</v>
      </c>
      <c r="F383" s="15">
        <v>500</v>
      </c>
      <c r="G383" s="15">
        <v>476</v>
      </c>
      <c r="H383" s="14" t="s">
        <v>2161</v>
      </c>
      <c r="I383" s="15">
        <v>0</v>
      </c>
      <c r="J383" s="14" t="s">
        <v>12918</v>
      </c>
      <c r="K383" s="36" t="s">
        <v>4757</v>
      </c>
      <c r="L383" s="14" t="s">
        <v>2958</v>
      </c>
      <c r="N383" s="69"/>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21"/>
      <c r="AQ383" s="21"/>
      <c r="AR383" s="21"/>
      <c r="AS383" s="21"/>
      <c r="AT383" s="21"/>
      <c r="AU383" s="21"/>
      <c r="AV383" s="21"/>
      <c r="AW383" s="21"/>
      <c r="AX383" s="21"/>
      <c r="AY383" s="21"/>
      <c r="AZ383" s="21"/>
      <c r="BA383" s="21"/>
      <c r="BB383" s="21"/>
      <c r="BC383" s="21"/>
      <c r="BD383" s="21"/>
      <c r="BE383" s="21"/>
      <c r="BF383" s="21"/>
      <c r="BG383" s="21"/>
      <c r="BH383" s="21"/>
      <c r="BI383" s="21"/>
      <c r="BJ383" s="21"/>
      <c r="BK383" s="21"/>
      <c r="BL383" s="21"/>
      <c r="BM383" s="21"/>
      <c r="BN383" s="21"/>
      <c r="BO383" s="21"/>
      <c r="BP383" s="21"/>
      <c r="BQ383" s="21"/>
      <c r="BR383" s="21"/>
      <c r="BS383" s="21"/>
      <c r="BT383" s="21"/>
      <c r="BU383" s="21"/>
      <c r="BV383" s="21"/>
      <c r="BW383" s="21"/>
      <c r="BX383" s="21"/>
      <c r="BY383" s="21"/>
      <c r="BZ383" s="21"/>
      <c r="CA383" s="21"/>
      <c r="CB383" s="21"/>
      <c r="CC383" s="21"/>
      <c r="CD383" s="21"/>
      <c r="CE383" s="21"/>
      <c r="CF383" s="21"/>
      <c r="CG383" s="21"/>
      <c r="CH383" s="21"/>
      <c r="CI383" s="21"/>
      <c r="CJ383" s="21"/>
      <c r="CK383" s="21"/>
      <c r="CL383" s="21"/>
      <c r="CM383" s="21"/>
      <c r="CN383" s="21"/>
      <c r="CO383" s="21"/>
      <c r="CP383" s="21"/>
      <c r="CQ383" s="21"/>
      <c r="CR383" s="21"/>
      <c r="CS383" s="21"/>
      <c r="CT383" s="21"/>
      <c r="CU383" s="21"/>
      <c r="CV383" s="21"/>
      <c r="CW383" s="21"/>
      <c r="CX383" s="21"/>
      <c r="CY383" s="21"/>
      <c r="CZ383" s="21"/>
      <c r="DA383" s="21"/>
      <c r="DB383" s="21"/>
      <c r="DC383" s="21"/>
      <c r="DD383" s="21"/>
      <c r="DE383" s="21"/>
      <c r="DF383" s="21"/>
      <c r="DG383" s="21"/>
    </row>
    <row r="384" spans="1:111" s="14" customFormat="1" ht="31.5">
      <c r="A384" s="14">
        <f t="shared" si="5"/>
        <v>381</v>
      </c>
      <c r="B384" s="14" t="s">
        <v>59</v>
      </c>
      <c r="C384" s="14" t="s">
        <v>7449</v>
      </c>
      <c r="D384" s="14" t="s">
        <v>1187</v>
      </c>
      <c r="E384" s="14" t="s">
        <v>8163</v>
      </c>
      <c r="F384" s="15">
        <v>500</v>
      </c>
      <c r="G384" s="15">
        <v>552</v>
      </c>
      <c r="H384" s="14" t="s">
        <v>2161</v>
      </c>
      <c r="I384" s="15">
        <v>190000</v>
      </c>
      <c r="J384" s="14" t="s">
        <v>70</v>
      </c>
      <c r="K384" s="36" t="s">
        <v>4757</v>
      </c>
      <c r="L384" s="14" t="s">
        <v>10095</v>
      </c>
      <c r="N384" s="69"/>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c r="AP384" s="21"/>
      <c r="AQ384" s="21"/>
      <c r="AR384" s="21"/>
      <c r="AS384" s="21"/>
      <c r="AT384" s="21"/>
      <c r="AU384" s="21"/>
      <c r="AV384" s="21"/>
      <c r="AW384" s="21"/>
      <c r="AX384" s="21"/>
      <c r="AY384" s="21"/>
      <c r="AZ384" s="21"/>
      <c r="BA384" s="21"/>
      <c r="BB384" s="21"/>
      <c r="BC384" s="21"/>
      <c r="BD384" s="21"/>
      <c r="BE384" s="21"/>
      <c r="BF384" s="21"/>
      <c r="BG384" s="21"/>
      <c r="BH384" s="21"/>
      <c r="BI384" s="21"/>
      <c r="BJ384" s="21"/>
      <c r="BK384" s="21"/>
      <c r="BL384" s="21"/>
      <c r="BM384" s="21"/>
      <c r="BN384" s="21"/>
      <c r="BO384" s="21"/>
      <c r="BP384" s="21"/>
      <c r="BQ384" s="21"/>
      <c r="BR384" s="21"/>
      <c r="BS384" s="21"/>
      <c r="BT384" s="21"/>
      <c r="BU384" s="21"/>
      <c r="BV384" s="21"/>
      <c r="BW384" s="21"/>
      <c r="BX384" s="21"/>
      <c r="BY384" s="21"/>
      <c r="BZ384" s="21"/>
      <c r="CA384" s="21"/>
      <c r="CB384" s="21"/>
      <c r="CC384" s="21"/>
      <c r="CD384" s="21"/>
      <c r="CE384" s="21"/>
      <c r="CF384" s="21"/>
      <c r="CG384" s="21"/>
      <c r="CH384" s="21"/>
      <c r="CI384" s="21"/>
      <c r="CJ384" s="21"/>
      <c r="CK384" s="21"/>
      <c r="CL384" s="21"/>
      <c r="CM384" s="21"/>
      <c r="CN384" s="21"/>
      <c r="CO384" s="21"/>
      <c r="CP384" s="21"/>
      <c r="CQ384" s="21"/>
      <c r="CR384" s="21"/>
      <c r="CS384" s="21"/>
      <c r="CT384" s="21"/>
      <c r="CU384" s="21"/>
      <c r="CV384" s="21"/>
      <c r="CW384" s="21"/>
      <c r="CX384" s="21"/>
      <c r="CY384" s="21"/>
      <c r="CZ384" s="21"/>
      <c r="DA384" s="21"/>
      <c r="DB384" s="21"/>
      <c r="DC384" s="21"/>
      <c r="DD384" s="21"/>
      <c r="DE384" s="21"/>
      <c r="DF384" s="21"/>
      <c r="DG384" s="21"/>
    </row>
    <row r="385" spans="1:111" s="14" customFormat="1" ht="31.5">
      <c r="A385" s="14">
        <f t="shared" si="5"/>
        <v>382</v>
      </c>
      <c r="B385" s="14" t="s">
        <v>3560</v>
      </c>
      <c r="C385" s="14" t="s">
        <v>3561</v>
      </c>
      <c r="D385" s="14" t="s">
        <v>1162</v>
      </c>
      <c r="E385" s="14" t="s">
        <v>8163</v>
      </c>
      <c r="F385" s="15">
        <v>1000</v>
      </c>
      <c r="G385" s="15">
        <v>416</v>
      </c>
      <c r="H385" s="14" t="s">
        <v>2161</v>
      </c>
      <c r="I385" s="15">
        <v>0</v>
      </c>
      <c r="J385" s="14" t="s">
        <v>1193</v>
      </c>
      <c r="K385" s="36" t="s">
        <v>4757</v>
      </c>
      <c r="L385" s="14" t="s">
        <v>6094</v>
      </c>
      <c r="N385" s="69"/>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c r="AP385" s="21"/>
      <c r="AQ385" s="21"/>
      <c r="AR385" s="21"/>
      <c r="AS385" s="21"/>
      <c r="AT385" s="21"/>
      <c r="AU385" s="21"/>
      <c r="AV385" s="21"/>
      <c r="AW385" s="21"/>
      <c r="AX385" s="21"/>
      <c r="AY385" s="21"/>
      <c r="AZ385" s="21"/>
      <c r="BA385" s="21"/>
      <c r="BB385" s="21"/>
      <c r="BC385" s="21"/>
      <c r="BD385" s="21"/>
      <c r="BE385" s="21"/>
      <c r="BF385" s="21"/>
      <c r="BG385" s="21"/>
      <c r="BH385" s="21"/>
      <c r="BI385" s="21"/>
      <c r="BJ385" s="21"/>
      <c r="BK385" s="21"/>
      <c r="BL385" s="21"/>
      <c r="BM385" s="21"/>
      <c r="BN385" s="21"/>
      <c r="BO385" s="21"/>
      <c r="BP385" s="21"/>
      <c r="BQ385" s="21"/>
      <c r="BR385" s="21"/>
      <c r="BS385" s="21"/>
      <c r="BT385" s="21"/>
      <c r="BU385" s="21"/>
      <c r="BV385" s="21"/>
      <c r="BW385" s="21"/>
      <c r="BX385" s="21"/>
      <c r="BY385" s="21"/>
      <c r="BZ385" s="21"/>
      <c r="CA385" s="21"/>
      <c r="CB385" s="21"/>
      <c r="CC385" s="21"/>
      <c r="CD385" s="21"/>
      <c r="CE385" s="21"/>
      <c r="CF385" s="21"/>
      <c r="CG385" s="21"/>
      <c r="CH385" s="21"/>
      <c r="CI385" s="21"/>
      <c r="CJ385" s="21"/>
      <c r="CK385" s="21"/>
      <c r="CL385" s="21"/>
      <c r="CM385" s="21"/>
      <c r="CN385" s="21"/>
      <c r="CO385" s="21"/>
      <c r="CP385" s="21"/>
      <c r="CQ385" s="21"/>
      <c r="CR385" s="21"/>
      <c r="CS385" s="21"/>
      <c r="CT385" s="21"/>
      <c r="CU385" s="21"/>
      <c r="CV385" s="21"/>
      <c r="CW385" s="21"/>
      <c r="CX385" s="21"/>
      <c r="CY385" s="21"/>
      <c r="CZ385" s="21"/>
      <c r="DA385" s="21"/>
      <c r="DB385" s="21"/>
      <c r="DC385" s="21"/>
      <c r="DD385" s="21"/>
      <c r="DE385" s="21"/>
      <c r="DF385" s="21"/>
      <c r="DG385" s="21"/>
    </row>
    <row r="386" spans="1:111" s="14" customFormat="1" ht="31.5">
      <c r="A386" s="14">
        <f t="shared" si="5"/>
        <v>383</v>
      </c>
      <c r="B386" s="104" t="s">
        <v>3565</v>
      </c>
      <c r="C386" s="104" t="s">
        <v>9192</v>
      </c>
      <c r="D386" s="104" t="s">
        <v>4473</v>
      </c>
      <c r="E386" s="104"/>
      <c r="F386" s="62">
        <v>9524</v>
      </c>
      <c r="G386" s="62">
        <v>1084</v>
      </c>
      <c r="H386" s="104" t="s">
        <v>2161</v>
      </c>
      <c r="I386" s="62">
        <v>0</v>
      </c>
      <c r="J386" s="104" t="s">
        <v>1188</v>
      </c>
      <c r="K386" s="44" t="s">
        <v>4757</v>
      </c>
      <c r="L386" s="14" t="s">
        <v>1552</v>
      </c>
      <c r="N386" s="69"/>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c r="AP386" s="21"/>
      <c r="AQ386" s="21"/>
      <c r="AR386" s="21"/>
      <c r="AS386" s="21"/>
      <c r="AT386" s="21"/>
      <c r="AU386" s="21"/>
      <c r="AV386" s="21"/>
      <c r="AW386" s="21"/>
      <c r="AX386" s="21"/>
      <c r="AY386" s="21"/>
      <c r="AZ386" s="21"/>
      <c r="BA386" s="21"/>
      <c r="BB386" s="21"/>
      <c r="BC386" s="21"/>
      <c r="BD386" s="21"/>
      <c r="BE386" s="21"/>
      <c r="BF386" s="21"/>
      <c r="BG386" s="21"/>
      <c r="BH386" s="21"/>
      <c r="BI386" s="21"/>
      <c r="BJ386" s="21"/>
      <c r="BK386" s="21"/>
      <c r="BL386" s="21"/>
      <c r="BM386" s="21"/>
      <c r="BN386" s="21"/>
      <c r="BO386" s="21"/>
      <c r="BP386" s="21"/>
      <c r="BQ386" s="21"/>
      <c r="BR386" s="21"/>
      <c r="BS386" s="21"/>
      <c r="BT386" s="21"/>
      <c r="BU386" s="21"/>
      <c r="BV386" s="21"/>
      <c r="BW386" s="21"/>
      <c r="BX386" s="21"/>
      <c r="BY386" s="21"/>
      <c r="BZ386" s="21"/>
      <c r="CA386" s="21"/>
      <c r="CB386" s="21"/>
      <c r="CC386" s="21"/>
      <c r="CD386" s="21"/>
      <c r="CE386" s="21"/>
      <c r="CF386" s="21"/>
      <c r="CG386" s="21"/>
      <c r="CH386" s="21"/>
      <c r="CI386" s="21"/>
      <c r="CJ386" s="21"/>
      <c r="CK386" s="21"/>
      <c r="CL386" s="21"/>
      <c r="CM386" s="21"/>
      <c r="CN386" s="21"/>
      <c r="CO386" s="21"/>
      <c r="CP386" s="21"/>
      <c r="CQ386" s="21"/>
      <c r="CR386" s="21"/>
      <c r="CS386" s="21"/>
      <c r="CT386" s="21"/>
      <c r="CU386" s="21"/>
      <c r="CV386" s="21"/>
      <c r="CW386" s="21"/>
      <c r="CX386" s="21"/>
      <c r="CY386" s="21"/>
      <c r="CZ386" s="21"/>
      <c r="DA386" s="21"/>
      <c r="DB386" s="21"/>
      <c r="DC386" s="21"/>
      <c r="DD386" s="21"/>
      <c r="DE386" s="21"/>
      <c r="DF386" s="21"/>
      <c r="DG386" s="21"/>
    </row>
    <row r="387" spans="1:111" s="14" customFormat="1" ht="47.25">
      <c r="A387" s="14">
        <f t="shared" si="5"/>
        <v>384</v>
      </c>
      <c r="B387" s="14" t="s">
        <v>822</v>
      </c>
      <c r="C387" s="14" t="s">
        <v>823</v>
      </c>
      <c r="D387" s="14" t="s">
        <v>1421</v>
      </c>
      <c r="F387" s="15">
        <v>500</v>
      </c>
      <c r="G387" s="15">
        <v>368</v>
      </c>
      <c r="H387" s="14" t="s">
        <v>8087</v>
      </c>
      <c r="I387" s="15">
        <v>120000</v>
      </c>
      <c r="J387" s="14" t="s">
        <v>12918</v>
      </c>
      <c r="K387" s="36" t="s">
        <v>4757</v>
      </c>
      <c r="L387" s="14" t="s">
        <v>824</v>
      </c>
      <c r="N387" s="69"/>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c r="AP387" s="21"/>
      <c r="AQ387" s="21"/>
      <c r="AR387" s="21"/>
      <c r="AS387" s="21"/>
      <c r="AT387" s="21"/>
      <c r="AU387" s="21"/>
      <c r="AV387" s="21"/>
      <c r="AW387" s="21"/>
      <c r="AX387" s="21"/>
      <c r="AY387" s="21"/>
      <c r="AZ387" s="21"/>
      <c r="BA387" s="21"/>
      <c r="BB387" s="21"/>
      <c r="BC387" s="21"/>
      <c r="BD387" s="21"/>
      <c r="BE387" s="21"/>
      <c r="BF387" s="21"/>
      <c r="BG387" s="21"/>
      <c r="BH387" s="21"/>
      <c r="BI387" s="21"/>
      <c r="BJ387" s="21"/>
      <c r="BK387" s="21"/>
      <c r="BL387" s="21"/>
      <c r="BM387" s="21"/>
      <c r="BN387" s="21"/>
      <c r="BO387" s="21"/>
      <c r="BP387" s="21"/>
      <c r="BQ387" s="21"/>
      <c r="BR387" s="21"/>
      <c r="BS387" s="21"/>
      <c r="BT387" s="21"/>
      <c r="BU387" s="21"/>
      <c r="BV387" s="21"/>
      <c r="BW387" s="21"/>
      <c r="BX387" s="21"/>
      <c r="BY387" s="21"/>
      <c r="BZ387" s="21"/>
      <c r="CA387" s="21"/>
      <c r="CB387" s="21"/>
      <c r="CC387" s="21"/>
      <c r="CD387" s="21"/>
      <c r="CE387" s="21"/>
      <c r="CF387" s="21"/>
      <c r="CG387" s="21"/>
      <c r="CH387" s="21"/>
      <c r="CI387" s="21"/>
      <c r="CJ387" s="21"/>
      <c r="CK387" s="21"/>
      <c r="CL387" s="21"/>
      <c r="CM387" s="21"/>
      <c r="CN387" s="21"/>
      <c r="CO387" s="21"/>
      <c r="CP387" s="21"/>
      <c r="CQ387" s="21"/>
      <c r="CR387" s="21"/>
      <c r="CS387" s="21"/>
      <c r="CT387" s="21"/>
      <c r="CU387" s="21"/>
      <c r="CV387" s="21"/>
      <c r="CW387" s="21"/>
      <c r="CX387" s="21"/>
      <c r="CY387" s="21"/>
      <c r="CZ387" s="21"/>
      <c r="DA387" s="21"/>
      <c r="DB387" s="21"/>
      <c r="DC387" s="21"/>
      <c r="DD387" s="21"/>
      <c r="DE387" s="21"/>
      <c r="DF387" s="21"/>
      <c r="DG387" s="21"/>
    </row>
    <row r="388" spans="1:111" s="14" customFormat="1" ht="47.25">
      <c r="A388" s="14">
        <f t="shared" si="5"/>
        <v>385</v>
      </c>
      <c r="B388" s="14" t="s">
        <v>914</v>
      </c>
      <c r="C388" s="14" t="s">
        <v>915</v>
      </c>
      <c r="D388" s="14" t="s">
        <v>1187</v>
      </c>
      <c r="F388" s="15">
        <v>500</v>
      </c>
      <c r="G388" s="15">
        <v>256</v>
      </c>
      <c r="H388" s="14" t="s">
        <v>8087</v>
      </c>
      <c r="I388" s="15">
        <v>86000</v>
      </c>
      <c r="J388" s="14" t="s">
        <v>7909</v>
      </c>
      <c r="K388" s="36" t="s">
        <v>4757</v>
      </c>
      <c r="L388" s="14" t="s">
        <v>4155</v>
      </c>
      <c r="N388" s="69"/>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c r="AP388" s="21"/>
      <c r="AQ388" s="21"/>
      <c r="AR388" s="21"/>
      <c r="AS388" s="21"/>
      <c r="AT388" s="21"/>
      <c r="AU388" s="21"/>
      <c r="AV388" s="21"/>
      <c r="AW388" s="21"/>
      <c r="AX388" s="21"/>
      <c r="AY388" s="21"/>
      <c r="AZ388" s="21"/>
      <c r="BA388" s="21"/>
      <c r="BB388" s="21"/>
      <c r="BC388" s="21"/>
      <c r="BD388" s="21"/>
      <c r="BE388" s="21"/>
      <c r="BF388" s="21"/>
      <c r="BG388" s="21"/>
      <c r="BH388" s="21"/>
      <c r="BI388" s="21"/>
      <c r="BJ388" s="21"/>
      <c r="BK388" s="21"/>
      <c r="BL388" s="21"/>
      <c r="BM388" s="21"/>
      <c r="BN388" s="21"/>
      <c r="BO388" s="21"/>
      <c r="BP388" s="21"/>
      <c r="BQ388" s="21"/>
      <c r="BR388" s="21"/>
      <c r="BS388" s="21"/>
      <c r="BT388" s="21"/>
      <c r="BU388" s="21"/>
      <c r="BV388" s="21"/>
      <c r="BW388" s="21"/>
      <c r="BX388" s="21"/>
      <c r="BY388" s="21"/>
      <c r="BZ388" s="21"/>
      <c r="CA388" s="21"/>
      <c r="CB388" s="21"/>
      <c r="CC388" s="21"/>
      <c r="CD388" s="21"/>
      <c r="CE388" s="21"/>
      <c r="CF388" s="21"/>
      <c r="CG388" s="21"/>
      <c r="CH388" s="21"/>
      <c r="CI388" s="21"/>
      <c r="CJ388" s="21"/>
      <c r="CK388" s="21"/>
      <c r="CL388" s="21"/>
      <c r="CM388" s="21"/>
      <c r="CN388" s="21"/>
      <c r="CO388" s="21"/>
      <c r="CP388" s="21"/>
      <c r="CQ388" s="21"/>
      <c r="CR388" s="21"/>
      <c r="CS388" s="21"/>
      <c r="CT388" s="21"/>
      <c r="CU388" s="21"/>
      <c r="CV388" s="21"/>
      <c r="CW388" s="21"/>
      <c r="CX388" s="21"/>
      <c r="CY388" s="21"/>
      <c r="CZ388" s="21"/>
      <c r="DA388" s="21"/>
      <c r="DB388" s="21"/>
      <c r="DC388" s="21"/>
      <c r="DD388" s="21"/>
      <c r="DE388" s="21"/>
      <c r="DF388" s="21"/>
      <c r="DG388" s="21"/>
    </row>
    <row r="389" spans="1:111" s="14" customFormat="1" ht="47.25">
      <c r="A389" s="14">
        <f t="shared" ref="A389:A452" si="6">A388+1</f>
        <v>386</v>
      </c>
      <c r="B389" s="14" t="s">
        <v>927</v>
      </c>
      <c r="C389" s="14" t="s">
        <v>928</v>
      </c>
      <c r="D389" s="14" t="s">
        <v>1162</v>
      </c>
      <c r="F389" s="15">
        <v>530</v>
      </c>
      <c r="G389" s="15">
        <v>232</v>
      </c>
      <c r="H389" s="14" t="s">
        <v>8087</v>
      </c>
      <c r="I389" s="15">
        <v>0</v>
      </c>
      <c r="J389" s="14" t="s">
        <v>4642</v>
      </c>
      <c r="K389" s="36" t="s">
        <v>4757</v>
      </c>
      <c r="L389" s="14" t="s">
        <v>12534</v>
      </c>
      <c r="N389" s="69"/>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c r="AN389" s="21"/>
      <c r="AO389" s="21"/>
      <c r="AP389" s="21"/>
      <c r="AQ389" s="21"/>
      <c r="AR389" s="21"/>
      <c r="AS389" s="21"/>
      <c r="AT389" s="21"/>
      <c r="AU389" s="21"/>
      <c r="AV389" s="21"/>
      <c r="AW389" s="21"/>
      <c r="AX389" s="21"/>
      <c r="AY389" s="21"/>
      <c r="AZ389" s="21"/>
      <c r="BA389" s="21"/>
      <c r="BB389" s="21"/>
      <c r="BC389" s="21"/>
      <c r="BD389" s="21"/>
      <c r="BE389" s="21"/>
      <c r="BF389" s="21"/>
      <c r="BG389" s="21"/>
      <c r="BH389" s="21"/>
      <c r="BI389" s="21"/>
      <c r="BJ389" s="21"/>
      <c r="BK389" s="21"/>
      <c r="BL389" s="21"/>
      <c r="BM389" s="21"/>
      <c r="BN389" s="21"/>
      <c r="BO389" s="21"/>
      <c r="BP389" s="21"/>
      <c r="BQ389" s="21"/>
      <c r="BR389" s="21"/>
      <c r="BS389" s="21"/>
      <c r="BT389" s="21"/>
      <c r="BU389" s="21"/>
      <c r="BV389" s="21"/>
      <c r="BW389" s="21"/>
      <c r="BX389" s="21"/>
      <c r="BY389" s="21"/>
      <c r="BZ389" s="21"/>
      <c r="CA389" s="21"/>
      <c r="CB389" s="21"/>
      <c r="CC389" s="21"/>
      <c r="CD389" s="21"/>
      <c r="CE389" s="21"/>
      <c r="CF389" s="21"/>
      <c r="CG389" s="21"/>
      <c r="CH389" s="21"/>
      <c r="CI389" s="21"/>
      <c r="CJ389" s="21"/>
      <c r="CK389" s="21"/>
      <c r="CL389" s="21"/>
      <c r="CM389" s="21"/>
      <c r="CN389" s="21"/>
      <c r="CO389" s="21"/>
      <c r="CP389" s="21"/>
      <c r="CQ389" s="21"/>
      <c r="CR389" s="21"/>
      <c r="CS389" s="21"/>
      <c r="CT389" s="21"/>
      <c r="CU389" s="21"/>
      <c r="CV389" s="21"/>
      <c r="CW389" s="21"/>
      <c r="CX389" s="21"/>
      <c r="CY389" s="21"/>
      <c r="CZ389" s="21"/>
      <c r="DA389" s="21"/>
      <c r="DB389" s="21"/>
      <c r="DC389" s="21"/>
      <c r="DD389" s="21"/>
      <c r="DE389" s="21"/>
      <c r="DF389" s="21"/>
      <c r="DG389" s="21"/>
    </row>
    <row r="390" spans="1:111" s="14" customFormat="1" ht="47.25">
      <c r="A390" s="14">
        <f t="shared" si="6"/>
        <v>387</v>
      </c>
      <c r="B390" s="14" t="s">
        <v>1711</v>
      </c>
      <c r="C390" s="14" t="s">
        <v>1712</v>
      </c>
      <c r="D390" s="14" t="s">
        <v>1162</v>
      </c>
      <c r="F390" s="15">
        <v>530</v>
      </c>
      <c r="G390" s="15">
        <v>232</v>
      </c>
      <c r="H390" s="14" t="s">
        <v>8087</v>
      </c>
      <c r="I390" s="15">
        <v>0</v>
      </c>
      <c r="J390" s="14" t="s">
        <v>4642</v>
      </c>
      <c r="K390" s="36" t="s">
        <v>4757</v>
      </c>
      <c r="L390" s="14" t="s">
        <v>12534</v>
      </c>
      <c r="N390" s="69"/>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c r="AP390" s="21"/>
      <c r="AQ390" s="21"/>
      <c r="AR390" s="21"/>
      <c r="AS390" s="21"/>
      <c r="AT390" s="21"/>
      <c r="AU390" s="21"/>
      <c r="AV390" s="21"/>
      <c r="AW390" s="21"/>
      <c r="AX390" s="21"/>
      <c r="AY390" s="21"/>
      <c r="AZ390" s="21"/>
      <c r="BA390" s="21"/>
      <c r="BB390" s="21"/>
      <c r="BC390" s="21"/>
      <c r="BD390" s="21"/>
      <c r="BE390" s="21"/>
      <c r="BF390" s="21"/>
      <c r="BG390" s="21"/>
      <c r="BH390" s="21"/>
      <c r="BI390" s="21"/>
      <c r="BJ390" s="21"/>
      <c r="BK390" s="21"/>
      <c r="BL390" s="21"/>
      <c r="BM390" s="21"/>
      <c r="BN390" s="21"/>
      <c r="BO390" s="21"/>
      <c r="BP390" s="21"/>
      <c r="BQ390" s="21"/>
      <c r="BR390" s="21"/>
      <c r="BS390" s="21"/>
      <c r="BT390" s="21"/>
      <c r="BU390" s="21"/>
      <c r="BV390" s="21"/>
      <c r="BW390" s="21"/>
      <c r="BX390" s="21"/>
      <c r="BY390" s="21"/>
      <c r="BZ390" s="21"/>
      <c r="CA390" s="21"/>
      <c r="CB390" s="21"/>
      <c r="CC390" s="21"/>
      <c r="CD390" s="21"/>
      <c r="CE390" s="21"/>
      <c r="CF390" s="21"/>
      <c r="CG390" s="21"/>
      <c r="CH390" s="21"/>
      <c r="CI390" s="21"/>
      <c r="CJ390" s="21"/>
      <c r="CK390" s="21"/>
      <c r="CL390" s="21"/>
      <c r="CM390" s="21"/>
      <c r="CN390" s="21"/>
      <c r="CO390" s="21"/>
      <c r="CP390" s="21"/>
      <c r="CQ390" s="21"/>
      <c r="CR390" s="21"/>
      <c r="CS390" s="21"/>
      <c r="CT390" s="21"/>
      <c r="CU390" s="21"/>
      <c r="CV390" s="21"/>
      <c r="CW390" s="21"/>
      <c r="CX390" s="21"/>
      <c r="CY390" s="21"/>
      <c r="CZ390" s="21"/>
      <c r="DA390" s="21"/>
      <c r="DB390" s="21"/>
      <c r="DC390" s="21"/>
      <c r="DD390" s="21"/>
      <c r="DE390" s="21"/>
      <c r="DF390" s="21"/>
      <c r="DG390" s="21"/>
    </row>
    <row r="391" spans="1:111" s="14" customFormat="1" ht="63">
      <c r="A391" s="14">
        <f t="shared" si="6"/>
        <v>388</v>
      </c>
      <c r="B391" s="14" t="s">
        <v>682</v>
      </c>
      <c r="C391" s="14" t="s">
        <v>683</v>
      </c>
      <c r="D391" s="14" t="s">
        <v>1162</v>
      </c>
      <c r="F391" s="15">
        <v>500</v>
      </c>
      <c r="G391" s="15">
        <v>272</v>
      </c>
      <c r="H391" s="14" t="s">
        <v>8087</v>
      </c>
      <c r="I391" s="15">
        <v>85000</v>
      </c>
      <c r="J391" s="14" t="s">
        <v>7909</v>
      </c>
      <c r="K391" s="36" t="s">
        <v>4757</v>
      </c>
      <c r="L391" s="14" t="s">
        <v>2958</v>
      </c>
      <c r="N391" s="69"/>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c r="AP391" s="21"/>
      <c r="AQ391" s="21"/>
      <c r="AR391" s="21"/>
      <c r="AS391" s="21"/>
      <c r="AT391" s="21"/>
      <c r="AU391" s="21"/>
      <c r="AV391" s="21"/>
      <c r="AW391" s="21"/>
      <c r="AX391" s="21"/>
      <c r="AY391" s="21"/>
      <c r="AZ391" s="21"/>
      <c r="BA391" s="21"/>
      <c r="BB391" s="21"/>
      <c r="BC391" s="21"/>
      <c r="BD391" s="21"/>
      <c r="BE391" s="21"/>
      <c r="BF391" s="21"/>
      <c r="BG391" s="21"/>
      <c r="BH391" s="21"/>
      <c r="BI391" s="21"/>
      <c r="BJ391" s="21"/>
      <c r="BK391" s="21"/>
      <c r="BL391" s="21"/>
      <c r="BM391" s="21"/>
      <c r="BN391" s="21"/>
      <c r="BO391" s="21"/>
      <c r="BP391" s="21"/>
      <c r="BQ391" s="21"/>
      <c r="BR391" s="21"/>
      <c r="BS391" s="21"/>
      <c r="BT391" s="21"/>
      <c r="BU391" s="21"/>
      <c r="BV391" s="21"/>
      <c r="BW391" s="21"/>
      <c r="BX391" s="21"/>
      <c r="BY391" s="21"/>
      <c r="BZ391" s="21"/>
      <c r="CA391" s="21"/>
      <c r="CB391" s="21"/>
      <c r="CC391" s="21"/>
      <c r="CD391" s="21"/>
      <c r="CE391" s="21"/>
      <c r="CF391" s="21"/>
      <c r="CG391" s="21"/>
      <c r="CH391" s="21"/>
      <c r="CI391" s="21"/>
      <c r="CJ391" s="21"/>
      <c r="CK391" s="21"/>
      <c r="CL391" s="21"/>
      <c r="CM391" s="21"/>
      <c r="CN391" s="21"/>
      <c r="CO391" s="21"/>
      <c r="CP391" s="21"/>
      <c r="CQ391" s="21"/>
      <c r="CR391" s="21"/>
      <c r="CS391" s="21"/>
      <c r="CT391" s="21"/>
      <c r="CU391" s="21"/>
      <c r="CV391" s="21"/>
      <c r="CW391" s="21"/>
      <c r="CX391" s="21"/>
      <c r="CY391" s="21"/>
      <c r="CZ391" s="21"/>
      <c r="DA391" s="21"/>
      <c r="DB391" s="21"/>
      <c r="DC391" s="21"/>
      <c r="DD391" s="21"/>
      <c r="DE391" s="21"/>
      <c r="DF391" s="21"/>
      <c r="DG391" s="21"/>
    </row>
    <row r="392" spans="1:111" s="14" customFormat="1" ht="47.25">
      <c r="A392" s="14">
        <f t="shared" si="6"/>
        <v>389</v>
      </c>
      <c r="B392" s="14" t="s">
        <v>4820</v>
      </c>
      <c r="C392" s="14" t="s">
        <v>4821</v>
      </c>
      <c r="D392" s="14" t="s">
        <v>1162</v>
      </c>
      <c r="F392" s="15">
        <v>1030</v>
      </c>
      <c r="G392" s="15">
        <v>500</v>
      </c>
      <c r="H392" s="14" t="s">
        <v>2161</v>
      </c>
      <c r="I392" s="15">
        <v>0</v>
      </c>
      <c r="J392" s="14" t="s">
        <v>4642</v>
      </c>
      <c r="K392" s="36" t="s">
        <v>4757</v>
      </c>
      <c r="L392" s="14" t="s">
        <v>12534</v>
      </c>
      <c r="N392" s="69"/>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c r="AN392" s="21"/>
      <c r="AO392" s="21"/>
      <c r="AP392" s="21"/>
      <c r="AQ392" s="21"/>
      <c r="AR392" s="21"/>
      <c r="AS392" s="21"/>
      <c r="AT392" s="21"/>
      <c r="AU392" s="21"/>
      <c r="AV392" s="21"/>
      <c r="AW392" s="21"/>
      <c r="AX392" s="21"/>
      <c r="AY392" s="21"/>
      <c r="AZ392" s="21"/>
      <c r="BA392" s="21"/>
      <c r="BB392" s="21"/>
      <c r="BC392" s="21"/>
      <c r="BD392" s="21"/>
      <c r="BE392" s="21"/>
      <c r="BF392" s="21"/>
      <c r="BG392" s="21"/>
      <c r="BH392" s="21"/>
      <c r="BI392" s="21"/>
      <c r="BJ392" s="21"/>
      <c r="BK392" s="21"/>
      <c r="BL392" s="21"/>
      <c r="BM392" s="21"/>
      <c r="BN392" s="21"/>
      <c r="BO392" s="21"/>
      <c r="BP392" s="21"/>
      <c r="BQ392" s="21"/>
      <c r="BR392" s="21"/>
      <c r="BS392" s="21"/>
      <c r="BT392" s="21"/>
      <c r="BU392" s="21"/>
      <c r="BV392" s="21"/>
      <c r="BW392" s="21"/>
      <c r="BX392" s="21"/>
      <c r="BY392" s="21"/>
      <c r="BZ392" s="21"/>
      <c r="CA392" s="21"/>
      <c r="CB392" s="21"/>
      <c r="CC392" s="21"/>
      <c r="CD392" s="21"/>
      <c r="CE392" s="21"/>
      <c r="CF392" s="21"/>
      <c r="CG392" s="21"/>
      <c r="CH392" s="21"/>
      <c r="CI392" s="21"/>
      <c r="CJ392" s="21"/>
      <c r="CK392" s="21"/>
      <c r="CL392" s="21"/>
      <c r="CM392" s="21"/>
      <c r="CN392" s="21"/>
      <c r="CO392" s="21"/>
      <c r="CP392" s="21"/>
      <c r="CQ392" s="21"/>
      <c r="CR392" s="21"/>
      <c r="CS392" s="21"/>
      <c r="CT392" s="21"/>
      <c r="CU392" s="21"/>
      <c r="CV392" s="21"/>
      <c r="CW392" s="21"/>
      <c r="CX392" s="21"/>
      <c r="CY392" s="21"/>
      <c r="CZ392" s="21"/>
      <c r="DA392" s="21"/>
      <c r="DB392" s="21"/>
      <c r="DC392" s="21"/>
      <c r="DD392" s="21"/>
      <c r="DE392" s="21"/>
      <c r="DF392" s="21"/>
      <c r="DG392" s="21"/>
    </row>
    <row r="393" spans="1:111" s="14" customFormat="1" ht="31.5">
      <c r="A393" s="14">
        <f t="shared" si="6"/>
        <v>390</v>
      </c>
      <c r="B393" s="14" t="s">
        <v>4826</v>
      </c>
      <c r="C393" s="14" t="s">
        <v>4827</v>
      </c>
      <c r="D393" s="14" t="s">
        <v>1162</v>
      </c>
      <c r="F393" s="15">
        <v>1030</v>
      </c>
      <c r="G393" s="15">
        <v>464</v>
      </c>
      <c r="H393" s="14" t="s">
        <v>2161</v>
      </c>
      <c r="I393" s="15">
        <v>0</v>
      </c>
      <c r="J393" s="14" t="s">
        <v>4642</v>
      </c>
      <c r="K393" s="36" t="s">
        <v>4757</v>
      </c>
      <c r="L393" s="14" t="s">
        <v>12534</v>
      </c>
      <c r="N393" s="69"/>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c r="AN393" s="21"/>
      <c r="AO393" s="21"/>
      <c r="AP393" s="21"/>
      <c r="AQ393" s="21"/>
      <c r="AR393" s="21"/>
      <c r="AS393" s="21"/>
      <c r="AT393" s="21"/>
      <c r="AU393" s="21"/>
      <c r="AV393" s="21"/>
      <c r="AW393" s="21"/>
      <c r="AX393" s="21"/>
      <c r="AY393" s="21"/>
      <c r="AZ393" s="21"/>
      <c r="BA393" s="21"/>
      <c r="BB393" s="21"/>
      <c r="BC393" s="21"/>
      <c r="BD393" s="21"/>
      <c r="BE393" s="21"/>
      <c r="BF393" s="21"/>
      <c r="BG393" s="21"/>
      <c r="BH393" s="21"/>
      <c r="BI393" s="21"/>
      <c r="BJ393" s="21"/>
      <c r="BK393" s="21"/>
      <c r="BL393" s="21"/>
      <c r="BM393" s="21"/>
      <c r="BN393" s="21"/>
      <c r="BO393" s="21"/>
      <c r="BP393" s="21"/>
      <c r="BQ393" s="21"/>
      <c r="BR393" s="21"/>
      <c r="BS393" s="21"/>
      <c r="BT393" s="21"/>
      <c r="BU393" s="21"/>
      <c r="BV393" s="21"/>
      <c r="BW393" s="21"/>
      <c r="BX393" s="21"/>
      <c r="BY393" s="21"/>
      <c r="BZ393" s="21"/>
      <c r="CA393" s="21"/>
      <c r="CB393" s="21"/>
      <c r="CC393" s="21"/>
      <c r="CD393" s="21"/>
      <c r="CE393" s="21"/>
      <c r="CF393" s="21"/>
      <c r="CG393" s="21"/>
      <c r="CH393" s="21"/>
      <c r="CI393" s="21"/>
      <c r="CJ393" s="21"/>
      <c r="CK393" s="21"/>
      <c r="CL393" s="21"/>
      <c r="CM393" s="21"/>
      <c r="CN393" s="21"/>
      <c r="CO393" s="21"/>
      <c r="CP393" s="21"/>
      <c r="CQ393" s="21"/>
      <c r="CR393" s="21"/>
      <c r="CS393" s="21"/>
      <c r="CT393" s="21"/>
      <c r="CU393" s="21"/>
      <c r="CV393" s="21"/>
      <c r="CW393" s="21"/>
      <c r="CX393" s="21"/>
      <c r="CY393" s="21"/>
      <c r="CZ393" s="21"/>
      <c r="DA393" s="21"/>
      <c r="DB393" s="21"/>
      <c r="DC393" s="21"/>
      <c r="DD393" s="21"/>
      <c r="DE393" s="21"/>
      <c r="DF393" s="21"/>
      <c r="DG393" s="21"/>
    </row>
    <row r="394" spans="1:111" s="14" customFormat="1" ht="78.75">
      <c r="A394" s="14">
        <f t="shared" si="6"/>
        <v>391</v>
      </c>
      <c r="B394" s="14" t="s">
        <v>12</v>
      </c>
      <c r="C394" s="14" t="s">
        <v>4845</v>
      </c>
      <c r="D394" s="14" t="s">
        <v>4473</v>
      </c>
      <c r="F394" s="15">
        <v>1500</v>
      </c>
      <c r="G394" s="15">
        <v>364</v>
      </c>
      <c r="H394" s="14" t="s">
        <v>8087</v>
      </c>
      <c r="I394" s="15">
        <v>0</v>
      </c>
      <c r="J394" s="14" t="s">
        <v>1188</v>
      </c>
      <c r="K394" s="36" t="s">
        <v>4757</v>
      </c>
      <c r="L394" s="14" t="s">
        <v>5941</v>
      </c>
      <c r="N394" s="69"/>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c r="AP394" s="21"/>
      <c r="AQ394" s="21"/>
      <c r="AR394" s="21"/>
      <c r="AS394" s="21"/>
      <c r="AT394" s="21"/>
      <c r="AU394" s="21"/>
      <c r="AV394" s="21"/>
      <c r="AW394" s="21"/>
      <c r="AX394" s="21"/>
      <c r="AY394" s="21"/>
      <c r="AZ394" s="21"/>
      <c r="BA394" s="21"/>
      <c r="BB394" s="21"/>
      <c r="BC394" s="21"/>
      <c r="BD394" s="21"/>
      <c r="BE394" s="21"/>
      <c r="BF394" s="21"/>
      <c r="BG394" s="21"/>
      <c r="BH394" s="21"/>
      <c r="BI394" s="21"/>
      <c r="BJ394" s="21"/>
      <c r="BK394" s="21"/>
      <c r="BL394" s="21"/>
      <c r="BM394" s="21"/>
      <c r="BN394" s="21"/>
      <c r="BO394" s="21"/>
      <c r="BP394" s="21"/>
      <c r="BQ394" s="21"/>
      <c r="BR394" s="21"/>
      <c r="BS394" s="21"/>
      <c r="BT394" s="21"/>
      <c r="BU394" s="21"/>
      <c r="BV394" s="21"/>
      <c r="BW394" s="21"/>
      <c r="BX394" s="21"/>
      <c r="BY394" s="21"/>
      <c r="BZ394" s="21"/>
      <c r="CA394" s="21"/>
      <c r="CB394" s="21"/>
      <c r="CC394" s="21"/>
      <c r="CD394" s="21"/>
      <c r="CE394" s="21"/>
      <c r="CF394" s="21"/>
      <c r="CG394" s="21"/>
      <c r="CH394" s="21"/>
      <c r="CI394" s="21"/>
      <c r="CJ394" s="21"/>
      <c r="CK394" s="21"/>
      <c r="CL394" s="21"/>
      <c r="CM394" s="21"/>
      <c r="CN394" s="21"/>
      <c r="CO394" s="21"/>
      <c r="CP394" s="21"/>
      <c r="CQ394" s="21"/>
      <c r="CR394" s="21"/>
      <c r="CS394" s="21"/>
      <c r="CT394" s="21"/>
      <c r="CU394" s="21"/>
      <c r="CV394" s="21"/>
      <c r="CW394" s="21"/>
      <c r="CX394" s="21"/>
      <c r="CY394" s="21"/>
      <c r="CZ394" s="21"/>
      <c r="DA394" s="21"/>
      <c r="DB394" s="21"/>
      <c r="DC394" s="21"/>
      <c r="DD394" s="21"/>
      <c r="DE394" s="21"/>
      <c r="DF394" s="21"/>
      <c r="DG394" s="21"/>
    </row>
    <row r="395" spans="1:111" s="14" customFormat="1" ht="78.75">
      <c r="A395" s="14">
        <f t="shared" si="6"/>
        <v>392</v>
      </c>
      <c r="B395" s="14" t="s">
        <v>5048</v>
      </c>
      <c r="C395" s="14" t="s">
        <v>3892</v>
      </c>
      <c r="D395" s="14" t="s">
        <v>1421</v>
      </c>
      <c r="F395" s="15">
        <v>300</v>
      </c>
      <c r="G395" s="15">
        <v>136</v>
      </c>
      <c r="H395" s="14" t="s">
        <v>8087</v>
      </c>
      <c r="I395" s="15">
        <v>0</v>
      </c>
      <c r="J395" s="14" t="s">
        <v>4935</v>
      </c>
      <c r="K395" s="74">
        <v>42156</v>
      </c>
      <c r="L395" s="14" t="s">
        <v>3893</v>
      </c>
      <c r="N395" s="69"/>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c r="AP395" s="21"/>
      <c r="AQ395" s="21"/>
      <c r="AR395" s="21"/>
      <c r="AS395" s="21"/>
      <c r="AT395" s="21"/>
      <c r="AU395" s="21"/>
      <c r="AV395" s="21"/>
      <c r="AW395" s="21"/>
      <c r="AX395" s="21"/>
      <c r="AY395" s="21"/>
      <c r="AZ395" s="21"/>
      <c r="BA395" s="21"/>
      <c r="BB395" s="21"/>
      <c r="BC395" s="21"/>
      <c r="BD395" s="21"/>
      <c r="BE395" s="21"/>
      <c r="BF395" s="21"/>
      <c r="BG395" s="21"/>
      <c r="BH395" s="21"/>
      <c r="BI395" s="21"/>
      <c r="BJ395" s="21"/>
      <c r="BK395" s="21"/>
      <c r="BL395" s="21"/>
      <c r="BM395" s="21"/>
      <c r="BN395" s="21"/>
      <c r="BO395" s="21"/>
      <c r="BP395" s="21"/>
      <c r="BQ395" s="21"/>
      <c r="BR395" s="21"/>
      <c r="BS395" s="21"/>
      <c r="BT395" s="21"/>
      <c r="BU395" s="21"/>
      <c r="BV395" s="21"/>
      <c r="BW395" s="21"/>
      <c r="BX395" s="21"/>
      <c r="BY395" s="21"/>
      <c r="BZ395" s="21"/>
      <c r="CA395" s="21"/>
      <c r="CB395" s="21"/>
      <c r="CC395" s="21"/>
      <c r="CD395" s="21"/>
      <c r="CE395" s="21"/>
      <c r="CF395" s="21"/>
      <c r="CG395" s="21"/>
      <c r="CH395" s="21"/>
      <c r="CI395" s="21"/>
      <c r="CJ395" s="21"/>
      <c r="CK395" s="21"/>
      <c r="CL395" s="21"/>
      <c r="CM395" s="21"/>
      <c r="CN395" s="21"/>
      <c r="CO395" s="21"/>
      <c r="CP395" s="21"/>
      <c r="CQ395" s="21"/>
      <c r="CR395" s="21"/>
      <c r="CS395" s="21"/>
      <c r="CT395" s="21"/>
      <c r="CU395" s="21"/>
      <c r="CV395" s="21"/>
      <c r="CW395" s="21"/>
      <c r="CX395" s="21"/>
      <c r="CY395" s="21"/>
      <c r="CZ395" s="21"/>
      <c r="DA395" s="21"/>
      <c r="DB395" s="21"/>
      <c r="DC395" s="21"/>
      <c r="DD395" s="21"/>
      <c r="DE395" s="21"/>
      <c r="DF395" s="21"/>
      <c r="DG395" s="21"/>
    </row>
    <row r="396" spans="1:111" s="14" customFormat="1" ht="31.5">
      <c r="A396" s="14">
        <f t="shared" si="6"/>
        <v>393</v>
      </c>
      <c r="B396" s="14" t="s">
        <v>3536</v>
      </c>
      <c r="C396" s="14" t="s">
        <v>2744</v>
      </c>
      <c r="D396" s="14" t="s">
        <v>1187</v>
      </c>
      <c r="F396" s="15">
        <v>700</v>
      </c>
      <c r="G396" s="15">
        <v>256</v>
      </c>
      <c r="H396" s="14" t="s">
        <v>8087</v>
      </c>
      <c r="I396" s="15">
        <v>51000</v>
      </c>
      <c r="J396" s="14" t="s">
        <v>4935</v>
      </c>
      <c r="K396" s="36" t="s">
        <v>3537</v>
      </c>
      <c r="L396" s="14" t="s">
        <v>2958</v>
      </c>
      <c r="N396" s="69"/>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c r="AP396" s="21"/>
      <c r="AQ396" s="21"/>
      <c r="AR396" s="21"/>
      <c r="AS396" s="21"/>
      <c r="AT396" s="21"/>
      <c r="AU396" s="21"/>
      <c r="AV396" s="21"/>
      <c r="AW396" s="21"/>
      <c r="AX396" s="21"/>
      <c r="AY396" s="21"/>
      <c r="AZ396" s="21"/>
      <c r="BA396" s="21"/>
      <c r="BB396" s="21"/>
      <c r="BC396" s="21"/>
      <c r="BD396" s="21"/>
      <c r="BE396" s="21"/>
      <c r="BF396" s="21"/>
      <c r="BG396" s="21"/>
      <c r="BH396" s="21"/>
      <c r="BI396" s="21"/>
      <c r="BJ396" s="21"/>
      <c r="BK396" s="21"/>
      <c r="BL396" s="21"/>
      <c r="BM396" s="21"/>
      <c r="BN396" s="21"/>
      <c r="BO396" s="21"/>
      <c r="BP396" s="21"/>
      <c r="BQ396" s="21"/>
      <c r="BR396" s="21"/>
      <c r="BS396" s="21"/>
      <c r="BT396" s="21"/>
      <c r="BU396" s="21"/>
      <c r="BV396" s="21"/>
      <c r="BW396" s="21"/>
      <c r="BX396" s="21"/>
      <c r="BY396" s="21"/>
      <c r="BZ396" s="21"/>
      <c r="CA396" s="21"/>
      <c r="CB396" s="21"/>
      <c r="CC396" s="21"/>
      <c r="CD396" s="21"/>
      <c r="CE396" s="21"/>
      <c r="CF396" s="21"/>
      <c r="CG396" s="21"/>
      <c r="CH396" s="21"/>
      <c r="CI396" s="21"/>
      <c r="CJ396" s="21"/>
      <c r="CK396" s="21"/>
      <c r="CL396" s="21"/>
      <c r="CM396" s="21"/>
      <c r="CN396" s="21"/>
      <c r="CO396" s="21"/>
      <c r="CP396" s="21"/>
      <c r="CQ396" s="21"/>
      <c r="CR396" s="21"/>
      <c r="CS396" s="21"/>
      <c r="CT396" s="21"/>
      <c r="CU396" s="21"/>
      <c r="CV396" s="21"/>
      <c r="CW396" s="21"/>
      <c r="CX396" s="21"/>
      <c r="CY396" s="21"/>
      <c r="CZ396" s="21"/>
      <c r="DA396" s="21"/>
      <c r="DB396" s="21"/>
      <c r="DC396" s="21"/>
      <c r="DD396" s="21"/>
      <c r="DE396" s="21"/>
      <c r="DF396" s="21"/>
      <c r="DG396" s="21"/>
    </row>
    <row r="397" spans="1:111" s="14" customFormat="1">
      <c r="A397" s="14">
        <f t="shared" si="6"/>
        <v>394</v>
      </c>
      <c r="B397" s="14" t="s">
        <v>3538</v>
      </c>
      <c r="C397" s="14" t="s">
        <v>3539</v>
      </c>
      <c r="D397" s="14" t="s">
        <v>1187</v>
      </c>
      <c r="F397" s="15">
        <v>800</v>
      </c>
      <c r="G397" s="15">
        <v>120</v>
      </c>
      <c r="H397" s="14" t="s">
        <v>8076</v>
      </c>
      <c r="I397" s="15">
        <v>27000</v>
      </c>
      <c r="J397" s="14" t="s">
        <v>4935</v>
      </c>
      <c r="K397" s="36" t="s">
        <v>3537</v>
      </c>
      <c r="L397" s="14" t="s">
        <v>4155</v>
      </c>
      <c r="N397" s="69"/>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c r="AP397" s="21"/>
      <c r="AQ397" s="21"/>
      <c r="AR397" s="21"/>
      <c r="AS397" s="21"/>
      <c r="AT397" s="21"/>
      <c r="AU397" s="21"/>
      <c r="AV397" s="21"/>
      <c r="AW397" s="21"/>
      <c r="AX397" s="21"/>
      <c r="AY397" s="21"/>
      <c r="AZ397" s="21"/>
      <c r="BA397" s="21"/>
      <c r="BB397" s="21"/>
      <c r="BC397" s="21"/>
      <c r="BD397" s="21"/>
      <c r="BE397" s="21"/>
      <c r="BF397" s="21"/>
      <c r="BG397" s="21"/>
      <c r="BH397" s="21"/>
      <c r="BI397" s="21"/>
      <c r="BJ397" s="21"/>
      <c r="BK397" s="21"/>
      <c r="BL397" s="21"/>
      <c r="BM397" s="21"/>
      <c r="BN397" s="21"/>
      <c r="BO397" s="21"/>
      <c r="BP397" s="21"/>
      <c r="BQ397" s="21"/>
      <c r="BR397" s="21"/>
      <c r="BS397" s="21"/>
      <c r="BT397" s="21"/>
      <c r="BU397" s="21"/>
      <c r="BV397" s="21"/>
      <c r="BW397" s="21"/>
      <c r="BX397" s="21"/>
      <c r="BY397" s="21"/>
      <c r="BZ397" s="21"/>
      <c r="CA397" s="21"/>
      <c r="CB397" s="21"/>
      <c r="CC397" s="21"/>
      <c r="CD397" s="21"/>
      <c r="CE397" s="21"/>
      <c r="CF397" s="21"/>
      <c r="CG397" s="21"/>
      <c r="CH397" s="21"/>
      <c r="CI397" s="21"/>
      <c r="CJ397" s="21"/>
      <c r="CK397" s="21"/>
      <c r="CL397" s="21"/>
      <c r="CM397" s="21"/>
      <c r="CN397" s="21"/>
      <c r="CO397" s="21"/>
      <c r="CP397" s="21"/>
      <c r="CQ397" s="21"/>
      <c r="CR397" s="21"/>
      <c r="CS397" s="21"/>
      <c r="CT397" s="21"/>
      <c r="CU397" s="21"/>
      <c r="CV397" s="21"/>
      <c r="CW397" s="21"/>
      <c r="CX397" s="21"/>
      <c r="CY397" s="21"/>
      <c r="CZ397" s="21"/>
      <c r="DA397" s="21"/>
      <c r="DB397" s="21"/>
      <c r="DC397" s="21"/>
      <c r="DD397" s="21"/>
      <c r="DE397" s="21"/>
      <c r="DF397" s="21"/>
      <c r="DG397" s="21"/>
    </row>
    <row r="398" spans="1:111" s="14" customFormat="1">
      <c r="A398" s="14">
        <f t="shared" si="6"/>
        <v>395</v>
      </c>
      <c r="B398" s="14" t="s">
        <v>3545</v>
      </c>
      <c r="C398" s="14" t="s">
        <v>2744</v>
      </c>
      <c r="D398" s="14" t="s">
        <v>1187</v>
      </c>
      <c r="F398" s="15">
        <v>700</v>
      </c>
      <c r="G398" s="15">
        <v>232</v>
      </c>
      <c r="H398" s="14" t="s">
        <v>8076</v>
      </c>
      <c r="I398" s="15">
        <v>39000</v>
      </c>
      <c r="J398" s="14" t="s">
        <v>4935</v>
      </c>
      <c r="K398" s="36" t="s">
        <v>3537</v>
      </c>
      <c r="L398" s="14" t="s">
        <v>4155</v>
      </c>
      <c r="N398" s="69"/>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c r="AR398" s="21"/>
      <c r="AS398" s="21"/>
      <c r="AT398" s="21"/>
      <c r="AU398" s="21"/>
      <c r="AV398" s="21"/>
      <c r="AW398" s="21"/>
      <c r="AX398" s="21"/>
      <c r="AY398" s="21"/>
      <c r="AZ398" s="21"/>
      <c r="BA398" s="21"/>
      <c r="BB398" s="21"/>
      <c r="BC398" s="21"/>
      <c r="BD398" s="21"/>
      <c r="BE398" s="21"/>
      <c r="BF398" s="21"/>
      <c r="BG398" s="21"/>
      <c r="BH398" s="21"/>
      <c r="BI398" s="21"/>
      <c r="BJ398" s="21"/>
      <c r="BK398" s="21"/>
      <c r="BL398" s="21"/>
      <c r="BM398" s="21"/>
      <c r="BN398" s="21"/>
      <c r="BO398" s="21"/>
      <c r="BP398" s="21"/>
      <c r="BQ398" s="21"/>
      <c r="BR398" s="21"/>
      <c r="BS398" s="21"/>
      <c r="BT398" s="21"/>
      <c r="BU398" s="21"/>
      <c r="BV398" s="21"/>
      <c r="BW398" s="21"/>
      <c r="BX398" s="21"/>
      <c r="BY398" s="21"/>
      <c r="BZ398" s="21"/>
      <c r="CA398" s="21"/>
      <c r="CB398" s="21"/>
      <c r="CC398" s="21"/>
      <c r="CD398" s="21"/>
      <c r="CE398" s="21"/>
      <c r="CF398" s="21"/>
      <c r="CG398" s="21"/>
      <c r="CH398" s="21"/>
      <c r="CI398" s="21"/>
      <c r="CJ398" s="21"/>
      <c r="CK398" s="21"/>
      <c r="CL398" s="21"/>
      <c r="CM398" s="21"/>
      <c r="CN398" s="21"/>
      <c r="CO398" s="21"/>
      <c r="CP398" s="21"/>
      <c r="CQ398" s="21"/>
      <c r="CR398" s="21"/>
      <c r="CS398" s="21"/>
      <c r="CT398" s="21"/>
      <c r="CU398" s="21"/>
      <c r="CV398" s="21"/>
      <c r="CW398" s="21"/>
      <c r="CX398" s="21"/>
      <c r="CY398" s="21"/>
      <c r="CZ398" s="21"/>
      <c r="DA398" s="21"/>
      <c r="DB398" s="21"/>
      <c r="DC398" s="21"/>
      <c r="DD398" s="21"/>
      <c r="DE398" s="21"/>
      <c r="DF398" s="21"/>
      <c r="DG398" s="21"/>
    </row>
    <row r="399" spans="1:111" s="14" customFormat="1" ht="47.25">
      <c r="A399" s="14">
        <f t="shared" si="6"/>
        <v>396</v>
      </c>
      <c r="B399" s="14" t="s">
        <v>3546</v>
      </c>
      <c r="C399" s="14" t="s">
        <v>5320</v>
      </c>
      <c r="D399" s="14" t="s">
        <v>12961</v>
      </c>
      <c r="F399" s="15">
        <v>40032</v>
      </c>
      <c r="G399" s="15">
        <v>224</v>
      </c>
      <c r="H399" s="14" t="s">
        <v>8076</v>
      </c>
      <c r="I399" s="15">
        <v>0</v>
      </c>
      <c r="J399" s="14" t="s">
        <v>1188</v>
      </c>
      <c r="K399" s="36" t="s">
        <v>3537</v>
      </c>
      <c r="L399" s="14" t="s">
        <v>4155</v>
      </c>
      <c r="N399" s="69"/>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c r="AN399" s="21"/>
      <c r="AO399" s="21"/>
      <c r="AP399" s="21"/>
      <c r="AQ399" s="21"/>
      <c r="AR399" s="21"/>
      <c r="AS399" s="21"/>
      <c r="AT399" s="21"/>
      <c r="AU399" s="21"/>
      <c r="AV399" s="21"/>
      <c r="AW399" s="21"/>
      <c r="AX399" s="21"/>
      <c r="AY399" s="21"/>
      <c r="AZ399" s="21"/>
      <c r="BA399" s="21"/>
      <c r="BB399" s="21"/>
      <c r="BC399" s="21"/>
      <c r="BD399" s="21"/>
      <c r="BE399" s="21"/>
      <c r="BF399" s="21"/>
      <c r="BG399" s="21"/>
      <c r="BH399" s="21"/>
      <c r="BI399" s="21"/>
      <c r="BJ399" s="21"/>
      <c r="BK399" s="21"/>
      <c r="BL399" s="21"/>
      <c r="BM399" s="21"/>
      <c r="BN399" s="21"/>
      <c r="BO399" s="21"/>
      <c r="BP399" s="21"/>
      <c r="BQ399" s="21"/>
      <c r="BR399" s="21"/>
      <c r="BS399" s="21"/>
      <c r="BT399" s="21"/>
      <c r="BU399" s="21"/>
      <c r="BV399" s="21"/>
      <c r="BW399" s="21"/>
      <c r="BX399" s="21"/>
      <c r="BY399" s="21"/>
      <c r="BZ399" s="21"/>
      <c r="CA399" s="21"/>
      <c r="CB399" s="21"/>
      <c r="CC399" s="21"/>
      <c r="CD399" s="21"/>
      <c r="CE399" s="21"/>
      <c r="CF399" s="21"/>
      <c r="CG399" s="21"/>
      <c r="CH399" s="21"/>
      <c r="CI399" s="21"/>
      <c r="CJ399" s="21"/>
      <c r="CK399" s="21"/>
      <c r="CL399" s="21"/>
      <c r="CM399" s="21"/>
      <c r="CN399" s="21"/>
      <c r="CO399" s="21"/>
      <c r="CP399" s="21"/>
      <c r="CQ399" s="21"/>
      <c r="CR399" s="21"/>
      <c r="CS399" s="21"/>
      <c r="CT399" s="21"/>
      <c r="CU399" s="21"/>
      <c r="CV399" s="21"/>
      <c r="CW399" s="21"/>
      <c r="CX399" s="21"/>
      <c r="CY399" s="21"/>
      <c r="CZ399" s="21"/>
      <c r="DA399" s="21"/>
      <c r="DB399" s="21"/>
      <c r="DC399" s="21"/>
      <c r="DD399" s="21"/>
      <c r="DE399" s="21"/>
      <c r="DF399" s="21"/>
      <c r="DG399" s="21"/>
    </row>
    <row r="400" spans="1:111" s="14" customFormat="1" ht="31.5">
      <c r="A400" s="14">
        <f t="shared" si="6"/>
        <v>397</v>
      </c>
      <c r="B400" s="14" t="s">
        <v>3547</v>
      </c>
      <c r="C400" s="14" t="s">
        <v>3548</v>
      </c>
      <c r="D400" s="14" t="s">
        <v>4473</v>
      </c>
      <c r="F400" s="15">
        <v>1000</v>
      </c>
      <c r="G400" s="15">
        <v>332</v>
      </c>
      <c r="H400" s="14" t="s">
        <v>8087</v>
      </c>
      <c r="I400" s="15">
        <v>0</v>
      </c>
      <c r="J400" s="14" t="s">
        <v>70</v>
      </c>
      <c r="K400" s="36" t="s">
        <v>3537</v>
      </c>
      <c r="L400" s="14" t="s">
        <v>2958</v>
      </c>
      <c r="N400" s="69"/>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c r="AP400" s="21"/>
      <c r="AQ400" s="21"/>
      <c r="AR400" s="21"/>
      <c r="AS400" s="21"/>
      <c r="AT400" s="21"/>
      <c r="AU400" s="21"/>
      <c r="AV400" s="21"/>
      <c r="AW400" s="21"/>
      <c r="AX400" s="21"/>
      <c r="AY400" s="21"/>
      <c r="AZ400" s="21"/>
      <c r="BA400" s="21"/>
      <c r="BB400" s="21"/>
      <c r="BC400" s="21"/>
      <c r="BD400" s="21"/>
      <c r="BE400" s="21"/>
      <c r="BF400" s="21"/>
      <c r="BG400" s="21"/>
      <c r="BH400" s="21"/>
      <c r="BI400" s="21"/>
      <c r="BJ400" s="21"/>
      <c r="BK400" s="21"/>
      <c r="BL400" s="21"/>
      <c r="BM400" s="21"/>
      <c r="BN400" s="21"/>
      <c r="BO400" s="21"/>
      <c r="BP400" s="21"/>
      <c r="BQ400" s="21"/>
      <c r="BR400" s="21"/>
      <c r="BS400" s="21"/>
      <c r="BT400" s="21"/>
      <c r="BU400" s="21"/>
      <c r="BV400" s="21"/>
      <c r="BW400" s="21"/>
      <c r="BX400" s="21"/>
      <c r="BY400" s="21"/>
      <c r="BZ400" s="21"/>
      <c r="CA400" s="21"/>
      <c r="CB400" s="21"/>
      <c r="CC400" s="21"/>
      <c r="CD400" s="21"/>
      <c r="CE400" s="21"/>
      <c r="CF400" s="21"/>
      <c r="CG400" s="21"/>
      <c r="CH400" s="21"/>
      <c r="CI400" s="21"/>
      <c r="CJ400" s="21"/>
      <c r="CK400" s="21"/>
      <c r="CL400" s="21"/>
      <c r="CM400" s="21"/>
      <c r="CN400" s="21"/>
      <c r="CO400" s="21"/>
      <c r="CP400" s="21"/>
      <c r="CQ400" s="21"/>
      <c r="CR400" s="21"/>
      <c r="CS400" s="21"/>
      <c r="CT400" s="21"/>
      <c r="CU400" s="21"/>
      <c r="CV400" s="21"/>
      <c r="CW400" s="21"/>
      <c r="CX400" s="21"/>
      <c r="CY400" s="21"/>
      <c r="CZ400" s="21"/>
      <c r="DA400" s="21"/>
      <c r="DB400" s="21"/>
      <c r="DC400" s="21"/>
      <c r="DD400" s="21"/>
      <c r="DE400" s="21"/>
      <c r="DF400" s="21"/>
      <c r="DG400" s="21"/>
    </row>
    <row r="401" spans="1:111" s="14" customFormat="1" ht="31.5">
      <c r="A401" s="14">
        <f t="shared" si="6"/>
        <v>398</v>
      </c>
      <c r="B401" s="14" t="s">
        <v>3549</v>
      </c>
      <c r="C401" s="14" t="s">
        <v>3550</v>
      </c>
      <c r="D401" s="14" t="s">
        <v>1187</v>
      </c>
      <c r="F401" s="15">
        <v>8200</v>
      </c>
      <c r="G401" s="15">
        <v>344</v>
      </c>
      <c r="H401" s="14" t="s">
        <v>8087</v>
      </c>
      <c r="I401" s="15">
        <v>69000</v>
      </c>
      <c r="J401" s="14" t="s">
        <v>1193</v>
      </c>
      <c r="K401" s="36" t="s">
        <v>3537</v>
      </c>
      <c r="L401" s="14" t="s">
        <v>11729</v>
      </c>
      <c r="N401" s="69"/>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c r="AP401" s="21"/>
      <c r="AQ401" s="21"/>
      <c r="AR401" s="21"/>
      <c r="AS401" s="21"/>
      <c r="AT401" s="21"/>
      <c r="AU401" s="21"/>
      <c r="AV401" s="21"/>
      <c r="AW401" s="21"/>
      <c r="AX401" s="21"/>
      <c r="AY401" s="21"/>
      <c r="AZ401" s="21"/>
      <c r="BA401" s="21"/>
      <c r="BB401" s="21"/>
      <c r="BC401" s="21"/>
      <c r="BD401" s="21"/>
      <c r="BE401" s="21"/>
      <c r="BF401" s="21"/>
      <c r="BG401" s="21"/>
      <c r="BH401" s="21"/>
      <c r="BI401" s="21"/>
      <c r="BJ401" s="21"/>
      <c r="BK401" s="21"/>
      <c r="BL401" s="21"/>
      <c r="BM401" s="21"/>
      <c r="BN401" s="21"/>
      <c r="BO401" s="21"/>
      <c r="BP401" s="21"/>
      <c r="BQ401" s="21"/>
      <c r="BR401" s="21"/>
      <c r="BS401" s="21"/>
      <c r="BT401" s="21"/>
      <c r="BU401" s="21"/>
      <c r="BV401" s="21"/>
      <c r="BW401" s="21"/>
      <c r="BX401" s="21"/>
      <c r="BY401" s="21"/>
      <c r="BZ401" s="21"/>
      <c r="CA401" s="21"/>
      <c r="CB401" s="21"/>
      <c r="CC401" s="21"/>
      <c r="CD401" s="21"/>
      <c r="CE401" s="21"/>
      <c r="CF401" s="21"/>
      <c r="CG401" s="21"/>
      <c r="CH401" s="21"/>
      <c r="CI401" s="21"/>
      <c r="CJ401" s="21"/>
      <c r="CK401" s="21"/>
      <c r="CL401" s="21"/>
      <c r="CM401" s="21"/>
      <c r="CN401" s="21"/>
      <c r="CO401" s="21"/>
      <c r="CP401" s="21"/>
      <c r="CQ401" s="21"/>
      <c r="CR401" s="21"/>
      <c r="CS401" s="21"/>
      <c r="CT401" s="21"/>
      <c r="CU401" s="21"/>
      <c r="CV401" s="21"/>
      <c r="CW401" s="21"/>
      <c r="CX401" s="21"/>
      <c r="CY401" s="21"/>
      <c r="CZ401" s="21"/>
      <c r="DA401" s="21"/>
      <c r="DB401" s="21"/>
      <c r="DC401" s="21"/>
      <c r="DD401" s="21"/>
      <c r="DE401" s="21"/>
      <c r="DF401" s="21"/>
      <c r="DG401" s="21"/>
    </row>
    <row r="402" spans="1:111" s="14" customFormat="1" ht="31.5">
      <c r="A402" s="14">
        <f t="shared" si="6"/>
        <v>399</v>
      </c>
      <c r="B402" s="14" t="s">
        <v>3552</v>
      </c>
      <c r="C402" s="14" t="s">
        <v>3553</v>
      </c>
      <c r="D402" s="14" t="s">
        <v>1187</v>
      </c>
      <c r="F402" s="15">
        <v>600</v>
      </c>
      <c r="G402" s="15">
        <v>332</v>
      </c>
      <c r="H402" s="14" t="s">
        <v>8087</v>
      </c>
      <c r="I402" s="15">
        <v>79000</v>
      </c>
      <c r="J402" s="14" t="s">
        <v>7909</v>
      </c>
      <c r="K402" s="36" t="s">
        <v>3537</v>
      </c>
      <c r="L402" s="14" t="s">
        <v>2958</v>
      </c>
      <c r="N402" s="69"/>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c r="AN402" s="21"/>
      <c r="AO402" s="21"/>
      <c r="AP402" s="21"/>
      <c r="AQ402" s="21"/>
      <c r="AR402" s="21"/>
      <c r="AS402" s="21"/>
      <c r="AT402" s="21"/>
      <c r="AU402" s="21"/>
      <c r="AV402" s="21"/>
      <c r="AW402" s="21"/>
      <c r="AX402" s="21"/>
      <c r="AY402" s="21"/>
      <c r="AZ402" s="21"/>
      <c r="BA402" s="21"/>
      <c r="BB402" s="21"/>
      <c r="BC402" s="21"/>
      <c r="BD402" s="21"/>
      <c r="BE402" s="21"/>
      <c r="BF402" s="21"/>
      <c r="BG402" s="21"/>
      <c r="BH402" s="21"/>
      <c r="BI402" s="21"/>
      <c r="BJ402" s="21"/>
      <c r="BK402" s="21"/>
      <c r="BL402" s="21"/>
      <c r="BM402" s="21"/>
      <c r="BN402" s="21"/>
      <c r="BO402" s="21"/>
      <c r="BP402" s="21"/>
      <c r="BQ402" s="21"/>
      <c r="BR402" s="21"/>
      <c r="BS402" s="21"/>
      <c r="BT402" s="21"/>
      <c r="BU402" s="21"/>
      <c r="BV402" s="21"/>
      <c r="BW402" s="21"/>
      <c r="BX402" s="21"/>
      <c r="BY402" s="21"/>
      <c r="BZ402" s="21"/>
      <c r="CA402" s="21"/>
      <c r="CB402" s="21"/>
      <c r="CC402" s="21"/>
      <c r="CD402" s="21"/>
      <c r="CE402" s="21"/>
      <c r="CF402" s="21"/>
      <c r="CG402" s="21"/>
      <c r="CH402" s="21"/>
      <c r="CI402" s="21"/>
      <c r="CJ402" s="21"/>
      <c r="CK402" s="21"/>
      <c r="CL402" s="21"/>
      <c r="CM402" s="21"/>
      <c r="CN402" s="21"/>
      <c r="CO402" s="21"/>
      <c r="CP402" s="21"/>
      <c r="CQ402" s="21"/>
      <c r="CR402" s="21"/>
      <c r="CS402" s="21"/>
      <c r="CT402" s="21"/>
      <c r="CU402" s="21"/>
      <c r="CV402" s="21"/>
      <c r="CW402" s="21"/>
      <c r="CX402" s="21"/>
      <c r="CY402" s="21"/>
      <c r="CZ402" s="21"/>
      <c r="DA402" s="21"/>
      <c r="DB402" s="21"/>
      <c r="DC402" s="21"/>
      <c r="DD402" s="21"/>
      <c r="DE402" s="21"/>
      <c r="DF402" s="21"/>
      <c r="DG402" s="21"/>
    </row>
    <row r="403" spans="1:111" s="14" customFormat="1" ht="31.5">
      <c r="A403" s="14">
        <f t="shared" si="6"/>
        <v>400</v>
      </c>
      <c r="B403" s="14" t="s">
        <v>3554</v>
      </c>
      <c r="C403" s="14" t="s">
        <v>3555</v>
      </c>
      <c r="D403" s="14" t="s">
        <v>1162</v>
      </c>
      <c r="F403" s="15">
        <v>700</v>
      </c>
      <c r="G403" s="15">
        <v>452</v>
      </c>
      <c r="H403" s="14" t="s">
        <v>8087</v>
      </c>
      <c r="I403" s="15">
        <v>0</v>
      </c>
      <c r="J403" s="14" t="s">
        <v>1188</v>
      </c>
      <c r="K403" s="36" t="s">
        <v>3537</v>
      </c>
      <c r="L403" s="14" t="s">
        <v>1552</v>
      </c>
      <c r="N403" s="69"/>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c r="AP403" s="21"/>
      <c r="AQ403" s="21"/>
      <c r="AR403" s="21"/>
      <c r="AS403" s="21"/>
      <c r="AT403" s="21"/>
      <c r="AU403" s="21"/>
      <c r="AV403" s="21"/>
      <c r="AW403" s="21"/>
      <c r="AX403" s="21"/>
      <c r="AY403" s="21"/>
      <c r="AZ403" s="21"/>
      <c r="BA403" s="21"/>
      <c r="BB403" s="21"/>
      <c r="BC403" s="21"/>
      <c r="BD403" s="21"/>
      <c r="BE403" s="21"/>
      <c r="BF403" s="21"/>
      <c r="BG403" s="21"/>
      <c r="BH403" s="21"/>
      <c r="BI403" s="21"/>
      <c r="BJ403" s="21"/>
      <c r="BK403" s="21"/>
      <c r="BL403" s="21"/>
      <c r="BM403" s="21"/>
      <c r="BN403" s="21"/>
      <c r="BO403" s="21"/>
      <c r="BP403" s="21"/>
      <c r="BQ403" s="21"/>
      <c r="BR403" s="21"/>
      <c r="BS403" s="21"/>
      <c r="BT403" s="21"/>
      <c r="BU403" s="21"/>
      <c r="BV403" s="21"/>
      <c r="BW403" s="21"/>
      <c r="BX403" s="21"/>
      <c r="BY403" s="21"/>
      <c r="BZ403" s="21"/>
      <c r="CA403" s="21"/>
      <c r="CB403" s="21"/>
      <c r="CC403" s="21"/>
      <c r="CD403" s="21"/>
      <c r="CE403" s="21"/>
      <c r="CF403" s="21"/>
      <c r="CG403" s="21"/>
      <c r="CH403" s="21"/>
      <c r="CI403" s="21"/>
      <c r="CJ403" s="21"/>
      <c r="CK403" s="21"/>
      <c r="CL403" s="21"/>
      <c r="CM403" s="21"/>
      <c r="CN403" s="21"/>
      <c r="CO403" s="21"/>
      <c r="CP403" s="21"/>
      <c r="CQ403" s="21"/>
      <c r="CR403" s="21"/>
      <c r="CS403" s="21"/>
      <c r="CT403" s="21"/>
      <c r="CU403" s="21"/>
      <c r="CV403" s="21"/>
      <c r="CW403" s="21"/>
      <c r="CX403" s="21"/>
      <c r="CY403" s="21"/>
      <c r="CZ403" s="21"/>
      <c r="DA403" s="21"/>
      <c r="DB403" s="21"/>
      <c r="DC403" s="21"/>
      <c r="DD403" s="21"/>
      <c r="DE403" s="21"/>
      <c r="DF403" s="21"/>
      <c r="DG403" s="21"/>
    </row>
    <row r="404" spans="1:111" s="14" customFormat="1" ht="54" customHeight="1">
      <c r="A404" s="14">
        <f t="shared" si="6"/>
        <v>401</v>
      </c>
      <c r="B404" s="14" t="s">
        <v>3566</v>
      </c>
      <c r="C404" s="14" t="s">
        <v>2744</v>
      </c>
      <c r="D404" s="14" t="s">
        <v>1187</v>
      </c>
      <c r="F404" s="15">
        <v>8000</v>
      </c>
      <c r="G404" s="15">
        <v>132</v>
      </c>
      <c r="H404" s="14" t="s">
        <v>8076</v>
      </c>
      <c r="I404" s="15">
        <v>18000</v>
      </c>
      <c r="J404" s="14" t="s">
        <v>4935</v>
      </c>
      <c r="K404" s="36" t="s">
        <v>3537</v>
      </c>
      <c r="L404" s="14" t="s">
        <v>1552</v>
      </c>
      <c r="N404" s="69"/>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c r="AP404" s="21"/>
      <c r="AQ404" s="21"/>
      <c r="AR404" s="21"/>
      <c r="AS404" s="21"/>
      <c r="AT404" s="21"/>
      <c r="AU404" s="21"/>
      <c r="AV404" s="21"/>
      <c r="AW404" s="21"/>
      <c r="AX404" s="21"/>
      <c r="AY404" s="21"/>
      <c r="AZ404" s="21"/>
      <c r="BA404" s="21"/>
      <c r="BB404" s="21"/>
      <c r="BC404" s="21"/>
      <c r="BD404" s="21"/>
      <c r="BE404" s="21"/>
      <c r="BF404" s="21"/>
      <c r="BG404" s="21"/>
      <c r="BH404" s="21"/>
      <c r="BI404" s="21"/>
      <c r="BJ404" s="21"/>
      <c r="BK404" s="21"/>
      <c r="BL404" s="21"/>
      <c r="BM404" s="21"/>
      <c r="BN404" s="21"/>
      <c r="BO404" s="21"/>
      <c r="BP404" s="21"/>
      <c r="BQ404" s="21"/>
      <c r="BR404" s="21"/>
      <c r="BS404" s="21"/>
      <c r="BT404" s="21"/>
      <c r="BU404" s="21"/>
      <c r="BV404" s="21"/>
      <c r="BW404" s="21"/>
      <c r="BX404" s="21"/>
      <c r="BY404" s="21"/>
      <c r="BZ404" s="21"/>
      <c r="CA404" s="21"/>
      <c r="CB404" s="21"/>
      <c r="CC404" s="21"/>
      <c r="CD404" s="21"/>
      <c r="CE404" s="21"/>
      <c r="CF404" s="21"/>
      <c r="CG404" s="21"/>
      <c r="CH404" s="21"/>
      <c r="CI404" s="21"/>
      <c r="CJ404" s="21"/>
      <c r="CK404" s="21"/>
      <c r="CL404" s="21"/>
      <c r="CM404" s="21"/>
      <c r="CN404" s="21"/>
      <c r="CO404" s="21"/>
      <c r="CP404" s="21"/>
      <c r="CQ404" s="21"/>
      <c r="CR404" s="21"/>
      <c r="CS404" s="21"/>
      <c r="CT404" s="21"/>
      <c r="CU404" s="21"/>
      <c r="CV404" s="21"/>
      <c r="CW404" s="21"/>
      <c r="CX404" s="21"/>
      <c r="CY404" s="21"/>
      <c r="CZ404" s="21"/>
      <c r="DA404" s="21"/>
      <c r="DB404" s="21"/>
      <c r="DC404" s="21"/>
      <c r="DD404" s="21"/>
      <c r="DE404" s="21"/>
      <c r="DF404" s="21"/>
      <c r="DG404" s="21"/>
    </row>
    <row r="405" spans="1:111" s="14" customFormat="1">
      <c r="A405" s="14">
        <f t="shared" si="6"/>
        <v>402</v>
      </c>
      <c r="B405" s="14" t="s">
        <v>3567</v>
      </c>
      <c r="C405" s="14" t="s">
        <v>2744</v>
      </c>
      <c r="D405" s="14" t="s">
        <v>1187</v>
      </c>
      <c r="F405" s="15">
        <v>3000</v>
      </c>
      <c r="G405" s="15">
        <v>156</v>
      </c>
      <c r="H405" s="14" t="s">
        <v>8076</v>
      </c>
      <c r="I405" s="15">
        <v>22000</v>
      </c>
      <c r="J405" s="14" t="s">
        <v>4935</v>
      </c>
      <c r="K405" s="36" t="s">
        <v>3537</v>
      </c>
      <c r="L405" s="14" t="s">
        <v>1552</v>
      </c>
      <c r="N405" s="69"/>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c r="AN405" s="21"/>
      <c r="AO405" s="21"/>
      <c r="AP405" s="21"/>
      <c r="AQ405" s="21"/>
      <c r="AR405" s="21"/>
      <c r="AS405" s="21"/>
      <c r="AT405" s="21"/>
      <c r="AU405" s="21"/>
      <c r="AV405" s="21"/>
      <c r="AW405" s="21"/>
      <c r="AX405" s="21"/>
      <c r="AY405" s="21"/>
      <c r="AZ405" s="21"/>
      <c r="BA405" s="21"/>
      <c r="BB405" s="21"/>
      <c r="BC405" s="21"/>
      <c r="BD405" s="21"/>
      <c r="BE405" s="21"/>
      <c r="BF405" s="21"/>
      <c r="BG405" s="21"/>
      <c r="BH405" s="21"/>
      <c r="BI405" s="21"/>
      <c r="BJ405" s="21"/>
      <c r="BK405" s="21"/>
      <c r="BL405" s="21"/>
      <c r="BM405" s="21"/>
      <c r="BN405" s="21"/>
      <c r="BO405" s="21"/>
      <c r="BP405" s="21"/>
      <c r="BQ405" s="21"/>
      <c r="BR405" s="21"/>
      <c r="BS405" s="21"/>
      <c r="BT405" s="21"/>
      <c r="BU405" s="21"/>
      <c r="BV405" s="21"/>
      <c r="BW405" s="21"/>
      <c r="BX405" s="21"/>
      <c r="BY405" s="21"/>
      <c r="BZ405" s="21"/>
      <c r="CA405" s="21"/>
      <c r="CB405" s="21"/>
      <c r="CC405" s="21"/>
      <c r="CD405" s="21"/>
      <c r="CE405" s="21"/>
      <c r="CF405" s="21"/>
      <c r="CG405" s="21"/>
      <c r="CH405" s="21"/>
      <c r="CI405" s="21"/>
      <c r="CJ405" s="21"/>
      <c r="CK405" s="21"/>
      <c r="CL405" s="21"/>
      <c r="CM405" s="21"/>
      <c r="CN405" s="21"/>
      <c r="CO405" s="21"/>
      <c r="CP405" s="21"/>
      <c r="CQ405" s="21"/>
      <c r="CR405" s="21"/>
      <c r="CS405" s="21"/>
      <c r="CT405" s="21"/>
      <c r="CU405" s="21"/>
      <c r="CV405" s="21"/>
      <c r="CW405" s="21"/>
      <c r="CX405" s="21"/>
      <c r="CY405" s="21"/>
      <c r="CZ405" s="21"/>
      <c r="DA405" s="21"/>
      <c r="DB405" s="21"/>
      <c r="DC405" s="21"/>
      <c r="DD405" s="21"/>
      <c r="DE405" s="21"/>
      <c r="DF405" s="21"/>
      <c r="DG405" s="21"/>
    </row>
    <row r="406" spans="1:111" s="14" customFormat="1" ht="31.5">
      <c r="A406" s="14">
        <f t="shared" si="6"/>
        <v>403</v>
      </c>
      <c r="B406" s="14" t="s">
        <v>3568</v>
      </c>
      <c r="C406" s="14" t="s">
        <v>2744</v>
      </c>
      <c r="D406" s="14" t="s">
        <v>1187</v>
      </c>
      <c r="F406" s="15">
        <v>10000</v>
      </c>
      <c r="G406" s="15">
        <v>200</v>
      </c>
      <c r="H406" s="14" t="s">
        <v>8076</v>
      </c>
      <c r="I406" s="15">
        <v>25000</v>
      </c>
      <c r="J406" s="14" t="s">
        <v>4935</v>
      </c>
      <c r="K406" s="36" t="s">
        <v>3537</v>
      </c>
      <c r="L406" s="14" t="s">
        <v>4155</v>
      </c>
      <c r="M406" s="52" t="s">
        <v>3569</v>
      </c>
      <c r="N406" s="69"/>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c r="AN406" s="21"/>
      <c r="AO406" s="21"/>
      <c r="AP406" s="21"/>
      <c r="AQ406" s="21"/>
      <c r="AR406" s="21"/>
      <c r="AS406" s="21"/>
      <c r="AT406" s="21"/>
      <c r="AU406" s="21"/>
      <c r="AV406" s="21"/>
      <c r="AW406" s="21"/>
      <c r="AX406" s="21"/>
      <c r="AY406" s="21"/>
      <c r="AZ406" s="21"/>
      <c r="BA406" s="21"/>
      <c r="BB406" s="21"/>
      <c r="BC406" s="21"/>
      <c r="BD406" s="21"/>
      <c r="BE406" s="21"/>
      <c r="BF406" s="21"/>
      <c r="BG406" s="21"/>
      <c r="BH406" s="21"/>
      <c r="BI406" s="21"/>
      <c r="BJ406" s="21"/>
      <c r="BK406" s="21"/>
      <c r="BL406" s="21"/>
      <c r="BM406" s="21"/>
      <c r="BN406" s="21"/>
      <c r="BO406" s="21"/>
      <c r="BP406" s="21"/>
      <c r="BQ406" s="21"/>
      <c r="BR406" s="21"/>
      <c r="BS406" s="21"/>
      <c r="BT406" s="21"/>
      <c r="BU406" s="21"/>
      <c r="BV406" s="21"/>
      <c r="BW406" s="21"/>
      <c r="BX406" s="21"/>
      <c r="BY406" s="21"/>
      <c r="BZ406" s="21"/>
      <c r="CA406" s="21"/>
      <c r="CB406" s="21"/>
      <c r="CC406" s="21"/>
      <c r="CD406" s="21"/>
      <c r="CE406" s="21"/>
      <c r="CF406" s="21"/>
      <c r="CG406" s="21"/>
      <c r="CH406" s="21"/>
      <c r="CI406" s="21"/>
      <c r="CJ406" s="21"/>
      <c r="CK406" s="21"/>
      <c r="CL406" s="21"/>
      <c r="CM406" s="21"/>
      <c r="CN406" s="21"/>
      <c r="CO406" s="21"/>
      <c r="CP406" s="21"/>
      <c r="CQ406" s="21"/>
      <c r="CR406" s="21"/>
      <c r="CS406" s="21"/>
      <c r="CT406" s="21"/>
      <c r="CU406" s="21"/>
      <c r="CV406" s="21"/>
      <c r="CW406" s="21"/>
      <c r="CX406" s="21"/>
      <c r="CY406" s="21"/>
      <c r="CZ406" s="21"/>
      <c r="DA406" s="21"/>
      <c r="DB406" s="21"/>
      <c r="DC406" s="21"/>
      <c r="DD406" s="21"/>
      <c r="DE406" s="21"/>
      <c r="DF406" s="21"/>
      <c r="DG406" s="21"/>
    </row>
    <row r="407" spans="1:111" s="14" customFormat="1" ht="31.5">
      <c r="A407" s="14">
        <f t="shared" si="6"/>
        <v>404</v>
      </c>
      <c r="B407" s="14" t="s">
        <v>3570</v>
      </c>
      <c r="C407" s="14" t="s">
        <v>2744</v>
      </c>
      <c r="D407" s="14" t="s">
        <v>1187</v>
      </c>
      <c r="F407" s="15">
        <v>10000</v>
      </c>
      <c r="G407" s="15">
        <v>108</v>
      </c>
      <c r="H407" s="14" t="s">
        <v>8076</v>
      </c>
      <c r="I407" s="15">
        <v>16000</v>
      </c>
      <c r="J407" s="14" t="s">
        <v>4935</v>
      </c>
      <c r="K407" s="36" t="s">
        <v>3537</v>
      </c>
      <c r="L407" s="14" t="s">
        <v>4155</v>
      </c>
      <c r="N407" s="69"/>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21"/>
      <c r="AN407" s="21"/>
      <c r="AO407" s="21"/>
      <c r="AP407" s="21"/>
      <c r="AQ407" s="21"/>
      <c r="AR407" s="21"/>
      <c r="AS407" s="21"/>
      <c r="AT407" s="21"/>
      <c r="AU407" s="21"/>
      <c r="AV407" s="21"/>
      <c r="AW407" s="21"/>
      <c r="AX407" s="21"/>
      <c r="AY407" s="21"/>
      <c r="AZ407" s="21"/>
      <c r="BA407" s="21"/>
      <c r="BB407" s="21"/>
      <c r="BC407" s="21"/>
      <c r="BD407" s="21"/>
      <c r="BE407" s="21"/>
      <c r="BF407" s="21"/>
      <c r="BG407" s="21"/>
      <c r="BH407" s="21"/>
      <c r="BI407" s="21"/>
      <c r="BJ407" s="21"/>
      <c r="BK407" s="21"/>
      <c r="BL407" s="21"/>
      <c r="BM407" s="21"/>
      <c r="BN407" s="21"/>
      <c r="BO407" s="21"/>
      <c r="BP407" s="21"/>
      <c r="BQ407" s="21"/>
      <c r="BR407" s="21"/>
      <c r="BS407" s="21"/>
      <c r="BT407" s="21"/>
      <c r="BU407" s="21"/>
      <c r="BV407" s="21"/>
      <c r="BW407" s="21"/>
      <c r="BX407" s="21"/>
      <c r="BY407" s="21"/>
      <c r="BZ407" s="21"/>
      <c r="CA407" s="21"/>
      <c r="CB407" s="21"/>
      <c r="CC407" s="21"/>
      <c r="CD407" s="21"/>
      <c r="CE407" s="21"/>
      <c r="CF407" s="21"/>
      <c r="CG407" s="21"/>
      <c r="CH407" s="21"/>
      <c r="CI407" s="21"/>
      <c r="CJ407" s="21"/>
      <c r="CK407" s="21"/>
      <c r="CL407" s="21"/>
      <c r="CM407" s="21"/>
      <c r="CN407" s="21"/>
      <c r="CO407" s="21"/>
      <c r="CP407" s="21"/>
      <c r="CQ407" s="21"/>
      <c r="CR407" s="21"/>
      <c r="CS407" s="21"/>
      <c r="CT407" s="21"/>
      <c r="CU407" s="21"/>
      <c r="CV407" s="21"/>
      <c r="CW407" s="21"/>
      <c r="CX407" s="21"/>
      <c r="CY407" s="21"/>
      <c r="CZ407" s="21"/>
      <c r="DA407" s="21"/>
      <c r="DB407" s="21"/>
      <c r="DC407" s="21"/>
      <c r="DD407" s="21"/>
      <c r="DE407" s="21"/>
      <c r="DF407" s="21"/>
      <c r="DG407" s="21"/>
    </row>
    <row r="408" spans="1:111" s="14" customFormat="1">
      <c r="A408" s="14">
        <f t="shared" si="6"/>
        <v>405</v>
      </c>
      <c r="B408" s="14" t="s">
        <v>3571</v>
      </c>
      <c r="C408" s="14" t="s">
        <v>2744</v>
      </c>
      <c r="D408" s="14" t="s">
        <v>1187</v>
      </c>
      <c r="F408" s="15">
        <v>11000</v>
      </c>
      <c r="G408" s="15">
        <v>116</v>
      </c>
      <c r="H408" s="14" t="s">
        <v>8076</v>
      </c>
      <c r="I408" s="15">
        <v>16000</v>
      </c>
      <c r="J408" s="14" t="s">
        <v>4935</v>
      </c>
      <c r="K408" s="36" t="s">
        <v>3537</v>
      </c>
      <c r="L408" s="14" t="s">
        <v>4155</v>
      </c>
      <c r="N408" s="69"/>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c r="AP408" s="21"/>
      <c r="AQ408" s="21"/>
      <c r="AR408" s="21"/>
      <c r="AS408" s="21"/>
      <c r="AT408" s="21"/>
      <c r="AU408" s="21"/>
      <c r="AV408" s="21"/>
      <c r="AW408" s="21"/>
      <c r="AX408" s="21"/>
      <c r="AY408" s="21"/>
      <c r="AZ408" s="21"/>
      <c r="BA408" s="21"/>
      <c r="BB408" s="21"/>
      <c r="BC408" s="21"/>
      <c r="BD408" s="21"/>
      <c r="BE408" s="21"/>
      <c r="BF408" s="21"/>
      <c r="BG408" s="21"/>
      <c r="BH408" s="21"/>
      <c r="BI408" s="21"/>
      <c r="BJ408" s="21"/>
      <c r="BK408" s="21"/>
      <c r="BL408" s="21"/>
      <c r="BM408" s="21"/>
      <c r="BN408" s="21"/>
      <c r="BO408" s="21"/>
      <c r="BP408" s="21"/>
      <c r="BQ408" s="21"/>
      <c r="BR408" s="21"/>
      <c r="BS408" s="21"/>
      <c r="BT408" s="21"/>
      <c r="BU408" s="21"/>
      <c r="BV408" s="21"/>
      <c r="BW408" s="21"/>
      <c r="BX408" s="21"/>
      <c r="BY408" s="21"/>
      <c r="BZ408" s="21"/>
      <c r="CA408" s="21"/>
      <c r="CB408" s="21"/>
      <c r="CC408" s="21"/>
      <c r="CD408" s="21"/>
      <c r="CE408" s="21"/>
      <c r="CF408" s="21"/>
      <c r="CG408" s="21"/>
      <c r="CH408" s="21"/>
      <c r="CI408" s="21"/>
      <c r="CJ408" s="21"/>
      <c r="CK408" s="21"/>
      <c r="CL408" s="21"/>
      <c r="CM408" s="21"/>
      <c r="CN408" s="21"/>
      <c r="CO408" s="21"/>
      <c r="CP408" s="21"/>
      <c r="CQ408" s="21"/>
      <c r="CR408" s="21"/>
      <c r="CS408" s="21"/>
      <c r="CT408" s="21"/>
      <c r="CU408" s="21"/>
      <c r="CV408" s="21"/>
      <c r="CW408" s="21"/>
      <c r="CX408" s="21"/>
      <c r="CY408" s="21"/>
      <c r="CZ408" s="21"/>
      <c r="DA408" s="21"/>
      <c r="DB408" s="21"/>
      <c r="DC408" s="21"/>
      <c r="DD408" s="21"/>
      <c r="DE408" s="21"/>
      <c r="DF408" s="21"/>
      <c r="DG408" s="21"/>
    </row>
    <row r="409" spans="1:111" s="14" customFormat="1">
      <c r="A409" s="14">
        <f t="shared" si="6"/>
        <v>406</v>
      </c>
      <c r="B409" s="14" t="s">
        <v>3132</v>
      </c>
      <c r="C409" s="14" t="s">
        <v>2744</v>
      </c>
      <c r="D409" s="14" t="s">
        <v>1187</v>
      </c>
      <c r="F409" s="15">
        <v>12000</v>
      </c>
      <c r="G409" s="15">
        <v>156</v>
      </c>
      <c r="H409" s="14" t="s">
        <v>8076</v>
      </c>
      <c r="I409" s="15">
        <v>21000</v>
      </c>
      <c r="J409" s="14" t="s">
        <v>4935</v>
      </c>
      <c r="K409" s="36" t="s">
        <v>3537</v>
      </c>
      <c r="L409" s="14" t="s">
        <v>4155</v>
      </c>
      <c r="N409" s="69"/>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c r="AP409" s="21"/>
      <c r="AQ409" s="21"/>
      <c r="AR409" s="21"/>
      <c r="AS409" s="21"/>
      <c r="AT409" s="21"/>
      <c r="AU409" s="21"/>
      <c r="AV409" s="21"/>
      <c r="AW409" s="21"/>
      <c r="AX409" s="21"/>
      <c r="AY409" s="21"/>
      <c r="AZ409" s="21"/>
      <c r="BA409" s="21"/>
      <c r="BB409" s="21"/>
      <c r="BC409" s="21"/>
      <c r="BD409" s="21"/>
      <c r="BE409" s="21"/>
      <c r="BF409" s="21"/>
      <c r="BG409" s="21"/>
      <c r="BH409" s="21"/>
      <c r="BI409" s="21"/>
      <c r="BJ409" s="21"/>
      <c r="BK409" s="21"/>
      <c r="BL409" s="21"/>
      <c r="BM409" s="21"/>
      <c r="BN409" s="21"/>
      <c r="BO409" s="21"/>
      <c r="BP409" s="21"/>
      <c r="BQ409" s="21"/>
      <c r="BR409" s="21"/>
      <c r="BS409" s="21"/>
      <c r="BT409" s="21"/>
      <c r="BU409" s="21"/>
      <c r="BV409" s="21"/>
      <c r="BW409" s="21"/>
      <c r="BX409" s="21"/>
      <c r="BY409" s="21"/>
      <c r="BZ409" s="21"/>
      <c r="CA409" s="21"/>
      <c r="CB409" s="21"/>
      <c r="CC409" s="21"/>
      <c r="CD409" s="21"/>
      <c r="CE409" s="21"/>
      <c r="CF409" s="21"/>
      <c r="CG409" s="21"/>
      <c r="CH409" s="21"/>
      <c r="CI409" s="21"/>
      <c r="CJ409" s="21"/>
      <c r="CK409" s="21"/>
      <c r="CL409" s="21"/>
      <c r="CM409" s="21"/>
      <c r="CN409" s="21"/>
      <c r="CO409" s="21"/>
      <c r="CP409" s="21"/>
      <c r="CQ409" s="21"/>
      <c r="CR409" s="21"/>
      <c r="CS409" s="21"/>
      <c r="CT409" s="21"/>
      <c r="CU409" s="21"/>
      <c r="CV409" s="21"/>
      <c r="CW409" s="21"/>
      <c r="CX409" s="21"/>
      <c r="CY409" s="21"/>
      <c r="CZ409" s="21"/>
      <c r="DA409" s="21"/>
      <c r="DB409" s="21"/>
      <c r="DC409" s="21"/>
      <c r="DD409" s="21"/>
      <c r="DE409" s="21"/>
      <c r="DF409" s="21"/>
      <c r="DG409" s="21"/>
    </row>
    <row r="410" spans="1:111" s="14" customFormat="1" ht="47.25">
      <c r="A410" s="14">
        <f t="shared" si="6"/>
        <v>407</v>
      </c>
      <c r="B410" s="14" t="s">
        <v>3133</v>
      </c>
      <c r="C410" s="14" t="s">
        <v>4868</v>
      </c>
      <c r="D410" s="14" t="s">
        <v>1187</v>
      </c>
      <c r="F410" s="15">
        <v>500</v>
      </c>
      <c r="G410" s="15">
        <v>80</v>
      </c>
      <c r="H410" s="14" t="s">
        <v>8076</v>
      </c>
      <c r="I410" s="15">
        <v>24000</v>
      </c>
      <c r="J410" s="14" t="s">
        <v>4935</v>
      </c>
      <c r="K410" s="36" t="s">
        <v>3537</v>
      </c>
      <c r="L410" s="14" t="s">
        <v>4155</v>
      </c>
      <c r="N410" s="69"/>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21"/>
      <c r="AN410" s="21"/>
      <c r="AO410" s="21"/>
      <c r="AP410" s="21"/>
      <c r="AQ410" s="21"/>
      <c r="AR410" s="21"/>
      <c r="AS410" s="21"/>
      <c r="AT410" s="21"/>
      <c r="AU410" s="21"/>
      <c r="AV410" s="21"/>
      <c r="AW410" s="21"/>
      <c r="AX410" s="21"/>
      <c r="AY410" s="21"/>
      <c r="AZ410" s="21"/>
      <c r="BA410" s="21"/>
      <c r="BB410" s="21"/>
      <c r="BC410" s="21"/>
      <c r="BD410" s="21"/>
      <c r="BE410" s="21"/>
      <c r="BF410" s="21"/>
      <c r="BG410" s="21"/>
      <c r="BH410" s="21"/>
      <c r="BI410" s="21"/>
      <c r="BJ410" s="21"/>
      <c r="BK410" s="21"/>
      <c r="BL410" s="21"/>
      <c r="BM410" s="21"/>
      <c r="BN410" s="21"/>
      <c r="BO410" s="21"/>
      <c r="BP410" s="21"/>
      <c r="BQ410" s="21"/>
      <c r="BR410" s="21"/>
      <c r="BS410" s="21"/>
      <c r="BT410" s="21"/>
      <c r="BU410" s="21"/>
      <c r="BV410" s="21"/>
      <c r="BW410" s="21"/>
      <c r="BX410" s="21"/>
      <c r="BY410" s="21"/>
      <c r="BZ410" s="21"/>
      <c r="CA410" s="21"/>
      <c r="CB410" s="21"/>
      <c r="CC410" s="21"/>
      <c r="CD410" s="21"/>
      <c r="CE410" s="21"/>
      <c r="CF410" s="21"/>
      <c r="CG410" s="21"/>
      <c r="CH410" s="21"/>
      <c r="CI410" s="21"/>
      <c r="CJ410" s="21"/>
      <c r="CK410" s="21"/>
      <c r="CL410" s="21"/>
      <c r="CM410" s="21"/>
      <c r="CN410" s="21"/>
      <c r="CO410" s="21"/>
      <c r="CP410" s="21"/>
      <c r="CQ410" s="21"/>
      <c r="CR410" s="21"/>
      <c r="CS410" s="21"/>
      <c r="CT410" s="21"/>
      <c r="CU410" s="21"/>
      <c r="CV410" s="21"/>
      <c r="CW410" s="21"/>
      <c r="CX410" s="21"/>
      <c r="CY410" s="21"/>
      <c r="CZ410" s="21"/>
      <c r="DA410" s="21"/>
      <c r="DB410" s="21"/>
      <c r="DC410" s="21"/>
      <c r="DD410" s="21"/>
      <c r="DE410" s="21"/>
      <c r="DF410" s="21"/>
      <c r="DG410" s="21"/>
    </row>
    <row r="411" spans="1:111" s="14" customFormat="1">
      <c r="A411" s="14">
        <f t="shared" si="6"/>
        <v>408</v>
      </c>
      <c r="B411" s="14" t="s">
        <v>4869</v>
      </c>
      <c r="C411" s="14" t="s">
        <v>2744</v>
      </c>
      <c r="D411" s="14" t="s">
        <v>1187</v>
      </c>
      <c r="F411" s="15">
        <v>6000</v>
      </c>
      <c r="G411" s="15">
        <v>100</v>
      </c>
      <c r="H411" s="14" t="s">
        <v>8076</v>
      </c>
      <c r="I411" s="15">
        <v>16000</v>
      </c>
      <c r="J411" s="14" t="s">
        <v>4935</v>
      </c>
      <c r="K411" s="36" t="s">
        <v>3537</v>
      </c>
      <c r="L411" s="14" t="s">
        <v>11729</v>
      </c>
      <c r="N411" s="69"/>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21"/>
      <c r="AO411" s="21"/>
      <c r="AP411" s="21"/>
      <c r="AQ411" s="21"/>
      <c r="AR411" s="21"/>
      <c r="AS411" s="21"/>
      <c r="AT411" s="21"/>
      <c r="AU411" s="21"/>
      <c r="AV411" s="21"/>
      <c r="AW411" s="21"/>
      <c r="AX411" s="21"/>
      <c r="AY411" s="21"/>
      <c r="AZ411" s="21"/>
      <c r="BA411" s="21"/>
      <c r="BB411" s="21"/>
      <c r="BC411" s="21"/>
      <c r="BD411" s="21"/>
      <c r="BE411" s="21"/>
      <c r="BF411" s="21"/>
      <c r="BG411" s="21"/>
      <c r="BH411" s="21"/>
      <c r="BI411" s="21"/>
      <c r="BJ411" s="21"/>
      <c r="BK411" s="21"/>
      <c r="BL411" s="21"/>
      <c r="BM411" s="21"/>
      <c r="BN411" s="21"/>
      <c r="BO411" s="21"/>
      <c r="BP411" s="21"/>
      <c r="BQ411" s="21"/>
      <c r="BR411" s="21"/>
      <c r="BS411" s="21"/>
      <c r="BT411" s="21"/>
      <c r="BU411" s="21"/>
      <c r="BV411" s="21"/>
      <c r="BW411" s="21"/>
      <c r="BX411" s="21"/>
      <c r="BY411" s="21"/>
      <c r="BZ411" s="21"/>
      <c r="CA411" s="21"/>
      <c r="CB411" s="21"/>
      <c r="CC411" s="21"/>
      <c r="CD411" s="21"/>
      <c r="CE411" s="21"/>
      <c r="CF411" s="21"/>
      <c r="CG411" s="21"/>
      <c r="CH411" s="21"/>
      <c r="CI411" s="21"/>
      <c r="CJ411" s="21"/>
      <c r="CK411" s="21"/>
      <c r="CL411" s="21"/>
      <c r="CM411" s="21"/>
      <c r="CN411" s="21"/>
      <c r="CO411" s="21"/>
      <c r="CP411" s="21"/>
      <c r="CQ411" s="21"/>
      <c r="CR411" s="21"/>
      <c r="CS411" s="21"/>
      <c r="CT411" s="21"/>
      <c r="CU411" s="21"/>
      <c r="CV411" s="21"/>
      <c r="CW411" s="21"/>
      <c r="CX411" s="21"/>
      <c r="CY411" s="21"/>
      <c r="CZ411" s="21"/>
      <c r="DA411" s="21"/>
      <c r="DB411" s="21"/>
      <c r="DC411" s="21"/>
      <c r="DD411" s="21"/>
      <c r="DE411" s="21"/>
      <c r="DF411" s="21"/>
      <c r="DG411" s="21"/>
    </row>
    <row r="412" spans="1:111" s="14" customFormat="1">
      <c r="A412" s="14">
        <f t="shared" si="6"/>
        <v>409</v>
      </c>
      <c r="B412" s="14" t="s">
        <v>6263</v>
      </c>
      <c r="C412" s="14" t="s">
        <v>2744</v>
      </c>
      <c r="D412" s="14" t="s">
        <v>1187</v>
      </c>
      <c r="F412" s="15">
        <v>5000</v>
      </c>
      <c r="G412" s="15">
        <v>52</v>
      </c>
      <c r="H412" s="14" t="s">
        <v>8076</v>
      </c>
      <c r="I412" s="15">
        <v>10000</v>
      </c>
      <c r="J412" s="14" t="s">
        <v>4935</v>
      </c>
      <c r="K412" s="36" t="s">
        <v>3537</v>
      </c>
      <c r="L412" s="14" t="s">
        <v>11729</v>
      </c>
      <c r="N412" s="69"/>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21"/>
      <c r="AN412" s="21"/>
      <c r="AO412" s="21"/>
      <c r="AP412" s="21"/>
      <c r="AQ412" s="21"/>
      <c r="AR412" s="21"/>
      <c r="AS412" s="21"/>
      <c r="AT412" s="21"/>
      <c r="AU412" s="21"/>
      <c r="AV412" s="21"/>
      <c r="AW412" s="21"/>
      <c r="AX412" s="21"/>
      <c r="AY412" s="21"/>
      <c r="AZ412" s="21"/>
      <c r="BA412" s="21"/>
      <c r="BB412" s="21"/>
      <c r="BC412" s="21"/>
      <c r="BD412" s="21"/>
      <c r="BE412" s="21"/>
      <c r="BF412" s="21"/>
      <c r="BG412" s="21"/>
      <c r="BH412" s="21"/>
      <c r="BI412" s="21"/>
      <c r="BJ412" s="21"/>
      <c r="BK412" s="21"/>
      <c r="BL412" s="21"/>
      <c r="BM412" s="21"/>
      <c r="BN412" s="21"/>
      <c r="BO412" s="21"/>
      <c r="BP412" s="21"/>
      <c r="BQ412" s="21"/>
      <c r="BR412" s="21"/>
      <c r="BS412" s="21"/>
      <c r="BT412" s="21"/>
      <c r="BU412" s="21"/>
      <c r="BV412" s="21"/>
      <c r="BW412" s="21"/>
      <c r="BX412" s="21"/>
      <c r="BY412" s="21"/>
      <c r="BZ412" s="21"/>
      <c r="CA412" s="21"/>
      <c r="CB412" s="21"/>
      <c r="CC412" s="21"/>
      <c r="CD412" s="21"/>
      <c r="CE412" s="21"/>
      <c r="CF412" s="21"/>
      <c r="CG412" s="21"/>
      <c r="CH412" s="21"/>
      <c r="CI412" s="21"/>
      <c r="CJ412" s="21"/>
      <c r="CK412" s="21"/>
      <c r="CL412" s="21"/>
      <c r="CM412" s="21"/>
      <c r="CN412" s="21"/>
      <c r="CO412" s="21"/>
      <c r="CP412" s="21"/>
      <c r="CQ412" s="21"/>
      <c r="CR412" s="21"/>
      <c r="CS412" s="21"/>
      <c r="CT412" s="21"/>
      <c r="CU412" s="21"/>
      <c r="CV412" s="21"/>
      <c r="CW412" s="21"/>
      <c r="CX412" s="21"/>
      <c r="CY412" s="21"/>
      <c r="CZ412" s="21"/>
      <c r="DA412" s="21"/>
      <c r="DB412" s="21"/>
      <c r="DC412" s="21"/>
      <c r="DD412" s="21"/>
      <c r="DE412" s="21"/>
      <c r="DF412" s="21"/>
      <c r="DG412" s="21"/>
    </row>
    <row r="413" spans="1:111" s="14" customFormat="1">
      <c r="A413" s="14">
        <f t="shared" si="6"/>
        <v>410</v>
      </c>
      <c r="B413" s="14" t="s">
        <v>4870</v>
      </c>
      <c r="C413" s="14" t="s">
        <v>2744</v>
      </c>
      <c r="D413" s="14" t="s">
        <v>1187</v>
      </c>
      <c r="F413" s="15">
        <v>3000</v>
      </c>
      <c r="G413" s="15">
        <v>68</v>
      </c>
      <c r="H413" s="14" t="s">
        <v>8076</v>
      </c>
      <c r="I413" s="15">
        <v>13000</v>
      </c>
      <c r="J413" s="14" t="s">
        <v>4935</v>
      </c>
      <c r="K413" s="36" t="s">
        <v>3537</v>
      </c>
      <c r="L413" s="14" t="s">
        <v>11729</v>
      </c>
      <c r="N413" s="69"/>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c r="AN413" s="21"/>
      <c r="AO413" s="21"/>
      <c r="AP413" s="21"/>
      <c r="AQ413" s="21"/>
      <c r="AR413" s="21"/>
      <c r="AS413" s="21"/>
      <c r="AT413" s="21"/>
      <c r="AU413" s="21"/>
      <c r="AV413" s="21"/>
      <c r="AW413" s="21"/>
      <c r="AX413" s="21"/>
      <c r="AY413" s="21"/>
      <c r="AZ413" s="21"/>
      <c r="BA413" s="21"/>
      <c r="BB413" s="21"/>
      <c r="BC413" s="21"/>
      <c r="BD413" s="21"/>
      <c r="BE413" s="21"/>
      <c r="BF413" s="21"/>
      <c r="BG413" s="21"/>
      <c r="BH413" s="21"/>
      <c r="BI413" s="21"/>
      <c r="BJ413" s="21"/>
      <c r="BK413" s="21"/>
      <c r="BL413" s="21"/>
      <c r="BM413" s="21"/>
      <c r="BN413" s="21"/>
      <c r="BO413" s="21"/>
      <c r="BP413" s="21"/>
      <c r="BQ413" s="21"/>
      <c r="BR413" s="21"/>
      <c r="BS413" s="21"/>
      <c r="BT413" s="21"/>
      <c r="BU413" s="21"/>
      <c r="BV413" s="21"/>
      <c r="BW413" s="21"/>
      <c r="BX413" s="21"/>
      <c r="BY413" s="21"/>
      <c r="BZ413" s="21"/>
      <c r="CA413" s="21"/>
      <c r="CB413" s="21"/>
      <c r="CC413" s="21"/>
      <c r="CD413" s="21"/>
      <c r="CE413" s="21"/>
      <c r="CF413" s="21"/>
      <c r="CG413" s="21"/>
      <c r="CH413" s="21"/>
      <c r="CI413" s="21"/>
      <c r="CJ413" s="21"/>
      <c r="CK413" s="21"/>
      <c r="CL413" s="21"/>
      <c r="CM413" s="21"/>
      <c r="CN413" s="21"/>
      <c r="CO413" s="21"/>
      <c r="CP413" s="21"/>
      <c r="CQ413" s="21"/>
      <c r="CR413" s="21"/>
      <c r="CS413" s="21"/>
      <c r="CT413" s="21"/>
      <c r="CU413" s="21"/>
      <c r="CV413" s="21"/>
      <c r="CW413" s="21"/>
      <c r="CX413" s="21"/>
      <c r="CY413" s="21"/>
      <c r="CZ413" s="21"/>
      <c r="DA413" s="21"/>
      <c r="DB413" s="21"/>
      <c r="DC413" s="21"/>
      <c r="DD413" s="21"/>
      <c r="DE413" s="21"/>
      <c r="DF413" s="21"/>
      <c r="DG413" s="21"/>
    </row>
    <row r="414" spans="1:111" s="14" customFormat="1">
      <c r="A414" s="14">
        <f t="shared" si="6"/>
        <v>411</v>
      </c>
      <c r="B414" s="14" t="s">
        <v>4871</v>
      </c>
      <c r="C414" s="14" t="s">
        <v>2744</v>
      </c>
      <c r="D414" s="14" t="s">
        <v>1187</v>
      </c>
      <c r="F414" s="15">
        <v>15000</v>
      </c>
      <c r="G414" s="15">
        <v>60</v>
      </c>
      <c r="H414" s="14" t="s">
        <v>8076</v>
      </c>
      <c r="I414" s="15">
        <v>10000</v>
      </c>
      <c r="J414" s="14" t="s">
        <v>4935</v>
      </c>
      <c r="K414" s="36" t="s">
        <v>3537</v>
      </c>
      <c r="L414" s="14" t="s">
        <v>1552</v>
      </c>
      <c r="N414" s="69"/>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21"/>
      <c r="AN414" s="21"/>
      <c r="AO414" s="21"/>
      <c r="AP414" s="21"/>
      <c r="AQ414" s="21"/>
      <c r="AR414" s="21"/>
      <c r="AS414" s="21"/>
      <c r="AT414" s="21"/>
      <c r="AU414" s="21"/>
      <c r="AV414" s="21"/>
      <c r="AW414" s="21"/>
      <c r="AX414" s="21"/>
      <c r="AY414" s="21"/>
      <c r="AZ414" s="21"/>
      <c r="BA414" s="21"/>
      <c r="BB414" s="21"/>
      <c r="BC414" s="21"/>
      <c r="BD414" s="21"/>
      <c r="BE414" s="21"/>
      <c r="BF414" s="21"/>
      <c r="BG414" s="21"/>
      <c r="BH414" s="21"/>
      <c r="BI414" s="21"/>
      <c r="BJ414" s="21"/>
      <c r="BK414" s="21"/>
      <c r="BL414" s="21"/>
      <c r="BM414" s="21"/>
      <c r="BN414" s="21"/>
      <c r="BO414" s="21"/>
      <c r="BP414" s="21"/>
      <c r="BQ414" s="21"/>
      <c r="BR414" s="21"/>
      <c r="BS414" s="21"/>
      <c r="BT414" s="21"/>
      <c r="BU414" s="21"/>
      <c r="BV414" s="21"/>
      <c r="BW414" s="21"/>
      <c r="BX414" s="21"/>
      <c r="BY414" s="21"/>
      <c r="BZ414" s="21"/>
      <c r="CA414" s="21"/>
      <c r="CB414" s="21"/>
      <c r="CC414" s="21"/>
      <c r="CD414" s="21"/>
      <c r="CE414" s="21"/>
      <c r="CF414" s="21"/>
      <c r="CG414" s="21"/>
      <c r="CH414" s="21"/>
      <c r="CI414" s="21"/>
      <c r="CJ414" s="21"/>
      <c r="CK414" s="21"/>
      <c r="CL414" s="21"/>
      <c r="CM414" s="21"/>
      <c r="CN414" s="21"/>
      <c r="CO414" s="21"/>
      <c r="CP414" s="21"/>
      <c r="CQ414" s="21"/>
      <c r="CR414" s="21"/>
      <c r="CS414" s="21"/>
      <c r="CT414" s="21"/>
      <c r="CU414" s="21"/>
      <c r="CV414" s="21"/>
      <c r="CW414" s="21"/>
      <c r="CX414" s="21"/>
      <c r="CY414" s="21"/>
      <c r="CZ414" s="21"/>
      <c r="DA414" s="21"/>
      <c r="DB414" s="21"/>
      <c r="DC414" s="21"/>
      <c r="DD414" s="21"/>
      <c r="DE414" s="21"/>
      <c r="DF414" s="21"/>
      <c r="DG414" s="21"/>
    </row>
    <row r="415" spans="1:111" s="14" customFormat="1">
      <c r="A415" s="14">
        <f t="shared" si="6"/>
        <v>412</v>
      </c>
      <c r="B415" s="14" t="s">
        <v>4872</v>
      </c>
      <c r="C415" s="14" t="s">
        <v>2744</v>
      </c>
      <c r="D415" s="14" t="s">
        <v>1187</v>
      </c>
      <c r="F415" s="15">
        <v>15000</v>
      </c>
      <c r="G415" s="15">
        <v>40</v>
      </c>
      <c r="H415" s="14" t="s">
        <v>8076</v>
      </c>
      <c r="I415" s="15">
        <v>8000</v>
      </c>
      <c r="J415" s="14" t="s">
        <v>4935</v>
      </c>
      <c r="K415" s="36" t="s">
        <v>3537</v>
      </c>
      <c r="L415" s="14" t="s">
        <v>1552</v>
      </c>
      <c r="N415" s="69"/>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c r="AN415" s="21"/>
      <c r="AO415" s="21"/>
      <c r="AP415" s="21"/>
      <c r="AQ415" s="21"/>
      <c r="AR415" s="21"/>
      <c r="AS415" s="21"/>
      <c r="AT415" s="21"/>
      <c r="AU415" s="21"/>
      <c r="AV415" s="21"/>
      <c r="AW415" s="21"/>
      <c r="AX415" s="21"/>
      <c r="AY415" s="21"/>
      <c r="AZ415" s="21"/>
      <c r="BA415" s="21"/>
      <c r="BB415" s="21"/>
      <c r="BC415" s="21"/>
      <c r="BD415" s="21"/>
      <c r="BE415" s="21"/>
      <c r="BF415" s="21"/>
      <c r="BG415" s="21"/>
      <c r="BH415" s="21"/>
      <c r="BI415" s="21"/>
      <c r="BJ415" s="21"/>
      <c r="BK415" s="21"/>
      <c r="BL415" s="21"/>
      <c r="BM415" s="21"/>
      <c r="BN415" s="21"/>
      <c r="BO415" s="21"/>
      <c r="BP415" s="21"/>
      <c r="BQ415" s="21"/>
      <c r="BR415" s="21"/>
      <c r="BS415" s="21"/>
      <c r="BT415" s="21"/>
      <c r="BU415" s="21"/>
      <c r="BV415" s="21"/>
      <c r="BW415" s="21"/>
      <c r="BX415" s="21"/>
      <c r="BY415" s="21"/>
      <c r="BZ415" s="21"/>
      <c r="CA415" s="21"/>
      <c r="CB415" s="21"/>
      <c r="CC415" s="21"/>
      <c r="CD415" s="21"/>
      <c r="CE415" s="21"/>
      <c r="CF415" s="21"/>
      <c r="CG415" s="21"/>
      <c r="CH415" s="21"/>
      <c r="CI415" s="21"/>
      <c r="CJ415" s="21"/>
      <c r="CK415" s="21"/>
      <c r="CL415" s="21"/>
      <c r="CM415" s="21"/>
      <c r="CN415" s="21"/>
      <c r="CO415" s="21"/>
      <c r="CP415" s="21"/>
      <c r="CQ415" s="21"/>
      <c r="CR415" s="21"/>
      <c r="CS415" s="21"/>
      <c r="CT415" s="21"/>
      <c r="CU415" s="21"/>
      <c r="CV415" s="21"/>
      <c r="CW415" s="21"/>
      <c r="CX415" s="21"/>
      <c r="CY415" s="21"/>
      <c r="CZ415" s="21"/>
      <c r="DA415" s="21"/>
      <c r="DB415" s="21"/>
      <c r="DC415" s="21"/>
      <c r="DD415" s="21"/>
      <c r="DE415" s="21"/>
      <c r="DF415" s="21"/>
      <c r="DG415" s="21"/>
    </row>
    <row r="416" spans="1:111" s="14" customFormat="1">
      <c r="A416" s="14">
        <f t="shared" si="6"/>
        <v>413</v>
      </c>
      <c r="B416" s="14" t="s">
        <v>8790</v>
      </c>
      <c r="C416" s="14" t="s">
        <v>2744</v>
      </c>
      <c r="D416" s="14" t="s">
        <v>1187</v>
      </c>
      <c r="E416" s="14" t="s">
        <v>8163</v>
      </c>
      <c r="F416" s="15">
        <v>1025</v>
      </c>
      <c r="G416" s="15">
        <v>132</v>
      </c>
      <c r="H416" s="14" t="s">
        <v>8076</v>
      </c>
      <c r="I416" s="15">
        <v>24000</v>
      </c>
      <c r="J416" s="14" t="s">
        <v>4935</v>
      </c>
      <c r="K416" s="36" t="s">
        <v>3537</v>
      </c>
      <c r="L416" s="14" t="s">
        <v>12534</v>
      </c>
      <c r="N416" s="69"/>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c r="AN416" s="21"/>
      <c r="AO416" s="21"/>
      <c r="AP416" s="21"/>
      <c r="AQ416" s="21"/>
      <c r="AR416" s="21"/>
      <c r="AS416" s="21"/>
      <c r="AT416" s="21"/>
      <c r="AU416" s="21"/>
      <c r="AV416" s="21"/>
      <c r="AW416" s="21"/>
      <c r="AX416" s="21"/>
      <c r="AY416" s="21"/>
      <c r="AZ416" s="21"/>
      <c r="BA416" s="21"/>
      <c r="BB416" s="21"/>
      <c r="BC416" s="21"/>
      <c r="BD416" s="21"/>
      <c r="BE416" s="21"/>
      <c r="BF416" s="21"/>
      <c r="BG416" s="21"/>
      <c r="BH416" s="21"/>
      <c r="BI416" s="21"/>
      <c r="BJ416" s="21"/>
      <c r="BK416" s="21"/>
      <c r="BL416" s="21"/>
      <c r="BM416" s="21"/>
      <c r="BN416" s="21"/>
      <c r="BO416" s="21"/>
      <c r="BP416" s="21"/>
      <c r="BQ416" s="21"/>
      <c r="BR416" s="21"/>
      <c r="BS416" s="21"/>
      <c r="BT416" s="21"/>
      <c r="BU416" s="21"/>
      <c r="BV416" s="21"/>
      <c r="BW416" s="21"/>
      <c r="BX416" s="21"/>
      <c r="BY416" s="21"/>
      <c r="BZ416" s="21"/>
      <c r="CA416" s="21"/>
      <c r="CB416" s="21"/>
      <c r="CC416" s="21"/>
      <c r="CD416" s="21"/>
      <c r="CE416" s="21"/>
      <c r="CF416" s="21"/>
      <c r="CG416" s="21"/>
      <c r="CH416" s="21"/>
      <c r="CI416" s="21"/>
      <c r="CJ416" s="21"/>
      <c r="CK416" s="21"/>
      <c r="CL416" s="21"/>
      <c r="CM416" s="21"/>
      <c r="CN416" s="21"/>
      <c r="CO416" s="21"/>
      <c r="CP416" s="21"/>
      <c r="CQ416" s="21"/>
      <c r="CR416" s="21"/>
      <c r="CS416" s="21"/>
      <c r="CT416" s="21"/>
      <c r="CU416" s="21"/>
      <c r="CV416" s="21"/>
      <c r="CW416" s="21"/>
      <c r="CX416" s="21"/>
      <c r="CY416" s="21"/>
      <c r="CZ416" s="21"/>
      <c r="DA416" s="21"/>
      <c r="DB416" s="21"/>
      <c r="DC416" s="21"/>
      <c r="DD416" s="21"/>
      <c r="DE416" s="21"/>
      <c r="DF416" s="21"/>
      <c r="DG416" s="21"/>
    </row>
    <row r="417" spans="1:111" s="14" customFormat="1">
      <c r="A417" s="14">
        <f t="shared" si="6"/>
        <v>414</v>
      </c>
      <c r="B417" s="14" t="s">
        <v>10511</v>
      </c>
      <c r="C417" s="14" t="s">
        <v>2744</v>
      </c>
      <c r="D417" s="14" t="s">
        <v>1187</v>
      </c>
      <c r="E417" s="14" t="s">
        <v>8163</v>
      </c>
      <c r="F417" s="15">
        <v>1625</v>
      </c>
      <c r="G417" s="15">
        <v>80</v>
      </c>
      <c r="H417" s="14" t="s">
        <v>8076</v>
      </c>
      <c r="I417" s="15">
        <v>13000</v>
      </c>
      <c r="J417" s="14" t="s">
        <v>4935</v>
      </c>
      <c r="K417" s="36" t="s">
        <v>3537</v>
      </c>
      <c r="L417" s="14" t="s">
        <v>5629</v>
      </c>
      <c r="N417" s="69"/>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21"/>
      <c r="AN417" s="21"/>
      <c r="AO417" s="21"/>
      <c r="AP417" s="21"/>
      <c r="AQ417" s="21"/>
      <c r="AR417" s="21"/>
      <c r="AS417" s="21"/>
      <c r="AT417" s="21"/>
      <c r="AU417" s="21"/>
      <c r="AV417" s="21"/>
      <c r="AW417" s="21"/>
      <c r="AX417" s="21"/>
      <c r="AY417" s="21"/>
      <c r="AZ417" s="21"/>
      <c r="BA417" s="21"/>
      <c r="BB417" s="21"/>
      <c r="BC417" s="21"/>
      <c r="BD417" s="21"/>
      <c r="BE417" s="21"/>
      <c r="BF417" s="21"/>
      <c r="BG417" s="21"/>
      <c r="BH417" s="21"/>
      <c r="BI417" s="21"/>
      <c r="BJ417" s="21"/>
      <c r="BK417" s="21"/>
      <c r="BL417" s="21"/>
      <c r="BM417" s="21"/>
      <c r="BN417" s="21"/>
      <c r="BO417" s="21"/>
      <c r="BP417" s="21"/>
      <c r="BQ417" s="21"/>
      <c r="BR417" s="21"/>
      <c r="BS417" s="21"/>
      <c r="BT417" s="21"/>
      <c r="BU417" s="21"/>
      <c r="BV417" s="21"/>
      <c r="BW417" s="21"/>
      <c r="BX417" s="21"/>
      <c r="BY417" s="21"/>
      <c r="BZ417" s="21"/>
      <c r="CA417" s="21"/>
      <c r="CB417" s="21"/>
      <c r="CC417" s="21"/>
      <c r="CD417" s="21"/>
      <c r="CE417" s="21"/>
      <c r="CF417" s="21"/>
      <c r="CG417" s="21"/>
      <c r="CH417" s="21"/>
      <c r="CI417" s="21"/>
      <c r="CJ417" s="21"/>
      <c r="CK417" s="21"/>
      <c r="CL417" s="21"/>
      <c r="CM417" s="21"/>
      <c r="CN417" s="21"/>
      <c r="CO417" s="21"/>
      <c r="CP417" s="21"/>
      <c r="CQ417" s="21"/>
      <c r="CR417" s="21"/>
      <c r="CS417" s="21"/>
      <c r="CT417" s="21"/>
      <c r="CU417" s="21"/>
      <c r="CV417" s="21"/>
      <c r="CW417" s="21"/>
      <c r="CX417" s="21"/>
      <c r="CY417" s="21"/>
      <c r="CZ417" s="21"/>
      <c r="DA417" s="21"/>
      <c r="DB417" s="21"/>
      <c r="DC417" s="21"/>
      <c r="DD417" s="21"/>
      <c r="DE417" s="21"/>
      <c r="DF417" s="21"/>
      <c r="DG417" s="21"/>
    </row>
    <row r="418" spans="1:111" s="14" customFormat="1">
      <c r="A418" s="14">
        <f t="shared" si="6"/>
        <v>415</v>
      </c>
      <c r="B418" s="14" t="s">
        <v>4873</v>
      </c>
      <c r="C418" s="14" t="s">
        <v>2744</v>
      </c>
      <c r="D418" s="14" t="s">
        <v>1187</v>
      </c>
      <c r="F418" s="15">
        <v>1000</v>
      </c>
      <c r="G418" s="15">
        <v>184</v>
      </c>
      <c r="H418" s="14" t="s">
        <v>8076</v>
      </c>
      <c r="I418" s="15">
        <v>28000</v>
      </c>
      <c r="J418" s="14" t="s">
        <v>4935</v>
      </c>
      <c r="K418" s="36" t="s">
        <v>3537</v>
      </c>
      <c r="L418" s="14" t="s">
        <v>11729</v>
      </c>
      <c r="N418" s="69"/>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c r="AN418" s="21"/>
      <c r="AO418" s="21"/>
      <c r="AP418" s="21"/>
      <c r="AQ418" s="21"/>
      <c r="AR418" s="21"/>
      <c r="AS418" s="21"/>
      <c r="AT418" s="21"/>
      <c r="AU418" s="21"/>
      <c r="AV418" s="21"/>
      <c r="AW418" s="21"/>
      <c r="AX418" s="21"/>
      <c r="AY418" s="21"/>
      <c r="AZ418" s="21"/>
      <c r="BA418" s="21"/>
      <c r="BB418" s="21"/>
      <c r="BC418" s="21"/>
      <c r="BD418" s="21"/>
      <c r="BE418" s="21"/>
      <c r="BF418" s="21"/>
      <c r="BG418" s="21"/>
      <c r="BH418" s="21"/>
      <c r="BI418" s="21"/>
      <c r="BJ418" s="21"/>
      <c r="BK418" s="21"/>
      <c r="BL418" s="21"/>
      <c r="BM418" s="21"/>
      <c r="BN418" s="21"/>
      <c r="BO418" s="21"/>
      <c r="BP418" s="21"/>
      <c r="BQ418" s="21"/>
      <c r="BR418" s="21"/>
      <c r="BS418" s="21"/>
      <c r="BT418" s="21"/>
      <c r="BU418" s="21"/>
      <c r="BV418" s="21"/>
      <c r="BW418" s="21"/>
      <c r="BX418" s="21"/>
      <c r="BY418" s="21"/>
      <c r="BZ418" s="21"/>
      <c r="CA418" s="21"/>
      <c r="CB418" s="21"/>
      <c r="CC418" s="21"/>
      <c r="CD418" s="21"/>
      <c r="CE418" s="21"/>
      <c r="CF418" s="21"/>
      <c r="CG418" s="21"/>
      <c r="CH418" s="21"/>
      <c r="CI418" s="21"/>
      <c r="CJ418" s="21"/>
      <c r="CK418" s="21"/>
      <c r="CL418" s="21"/>
      <c r="CM418" s="21"/>
      <c r="CN418" s="21"/>
      <c r="CO418" s="21"/>
      <c r="CP418" s="21"/>
      <c r="CQ418" s="21"/>
      <c r="CR418" s="21"/>
      <c r="CS418" s="21"/>
      <c r="CT418" s="21"/>
      <c r="CU418" s="21"/>
      <c r="CV418" s="21"/>
      <c r="CW418" s="21"/>
      <c r="CX418" s="21"/>
      <c r="CY418" s="21"/>
      <c r="CZ418" s="21"/>
      <c r="DA418" s="21"/>
      <c r="DB418" s="21"/>
      <c r="DC418" s="21"/>
      <c r="DD418" s="21"/>
      <c r="DE418" s="21"/>
      <c r="DF418" s="21"/>
      <c r="DG418" s="21"/>
    </row>
    <row r="419" spans="1:111" s="14" customFormat="1" ht="47.25">
      <c r="A419" s="14">
        <f t="shared" si="6"/>
        <v>416</v>
      </c>
      <c r="B419" s="14" t="s">
        <v>4874</v>
      </c>
      <c r="C419" s="14" t="s">
        <v>4875</v>
      </c>
      <c r="D419" s="14" t="s">
        <v>1187</v>
      </c>
      <c r="F419" s="15">
        <v>650</v>
      </c>
      <c r="G419" s="15">
        <v>156</v>
      </c>
      <c r="H419" s="14" t="s">
        <v>8076</v>
      </c>
      <c r="I419" s="15">
        <v>35000</v>
      </c>
      <c r="J419" s="14" t="s">
        <v>4935</v>
      </c>
      <c r="K419" s="36" t="s">
        <v>3537</v>
      </c>
      <c r="L419" s="14" t="s">
        <v>2958</v>
      </c>
      <c r="N419" s="69"/>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c r="AP419" s="21"/>
      <c r="AQ419" s="21"/>
      <c r="AR419" s="21"/>
      <c r="AS419" s="21"/>
      <c r="AT419" s="21"/>
      <c r="AU419" s="21"/>
      <c r="AV419" s="21"/>
      <c r="AW419" s="21"/>
      <c r="AX419" s="21"/>
      <c r="AY419" s="21"/>
      <c r="AZ419" s="21"/>
      <c r="BA419" s="21"/>
      <c r="BB419" s="21"/>
      <c r="BC419" s="21"/>
      <c r="BD419" s="21"/>
      <c r="BE419" s="21"/>
      <c r="BF419" s="21"/>
      <c r="BG419" s="21"/>
      <c r="BH419" s="21"/>
      <c r="BI419" s="21"/>
      <c r="BJ419" s="21"/>
      <c r="BK419" s="21"/>
      <c r="BL419" s="21"/>
      <c r="BM419" s="21"/>
      <c r="BN419" s="21"/>
      <c r="BO419" s="21"/>
      <c r="BP419" s="21"/>
      <c r="BQ419" s="21"/>
      <c r="BR419" s="21"/>
      <c r="BS419" s="21"/>
      <c r="BT419" s="21"/>
      <c r="BU419" s="21"/>
      <c r="BV419" s="21"/>
      <c r="BW419" s="21"/>
      <c r="BX419" s="21"/>
      <c r="BY419" s="21"/>
      <c r="BZ419" s="21"/>
      <c r="CA419" s="21"/>
      <c r="CB419" s="21"/>
      <c r="CC419" s="21"/>
      <c r="CD419" s="21"/>
      <c r="CE419" s="21"/>
      <c r="CF419" s="21"/>
      <c r="CG419" s="21"/>
      <c r="CH419" s="21"/>
      <c r="CI419" s="21"/>
      <c r="CJ419" s="21"/>
      <c r="CK419" s="21"/>
      <c r="CL419" s="21"/>
      <c r="CM419" s="21"/>
      <c r="CN419" s="21"/>
      <c r="CO419" s="21"/>
      <c r="CP419" s="21"/>
      <c r="CQ419" s="21"/>
      <c r="CR419" s="21"/>
      <c r="CS419" s="21"/>
      <c r="CT419" s="21"/>
      <c r="CU419" s="21"/>
      <c r="CV419" s="21"/>
      <c r="CW419" s="21"/>
      <c r="CX419" s="21"/>
      <c r="CY419" s="21"/>
      <c r="CZ419" s="21"/>
      <c r="DA419" s="21"/>
      <c r="DB419" s="21"/>
      <c r="DC419" s="21"/>
      <c r="DD419" s="21"/>
      <c r="DE419" s="21"/>
      <c r="DF419" s="21"/>
      <c r="DG419" s="21"/>
    </row>
    <row r="420" spans="1:111" s="14" customFormat="1" ht="31.5">
      <c r="A420" s="14">
        <f t="shared" si="6"/>
        <v>417</v>
      </c>
      <c r="B420" s="14" t="s">
        <v>3758</v>
      </c>
      <c r="C420" s="14" t="s">
        <v>2744</v>
      </c>
      <c r="D420" s="14" t="s">
        <v>1187</v>
      </c>
      <c r="F420" s="15">
        <v>1000</v>
      </c>
      <c r="G420" s="15">
        <v>88</v>
      </c>
      <c r="H420" s="14" t="s">
        <v>8076</v>
      </c>
      <c r="I420" s="15">
        <v>16000</v>
      </c>
      <c r="J420" s="14" t="s">
        <v>4935</v>
      </c>
      <c r="K420" s="36" t="s">
        <v>3537</v>
      </c>
      <c r="L420" s="14" t="s">
        <v>4155</v>
      </c>
      <c r="N420" s="69"/>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c r="AP420" s="21"/>
      <c r="AQ420" s="21"/>
      <c r="AR420" s="21"/>
      <c r="AS420" s="21"/>
      <c r="AT420" s="21"/>
      <c r="AU420" s="21"/>
      <c r="AV420" s="21"/>
      <c r="AW420" s="21"/>
      <c r="AX420" s="21"/>
      <c r="AY420" s="21"/>
      <c r="AZ420" s="21"/>
      <c r="BA420" s="21"/>
      <c r="BB420" s="21"/>
      <c r="BC420" s="21"/>
      <c r="BD420" s="21"/>
      <c r="BE420" s="21"/>
      <c r="BF420" s="21"/>
      <c r="BG420" s="21"/>
      <c r="BH420" s="21"/>
      <c r="BI420" s="21"/>
      <c r="BJ420" s="21"/>
      <c r="BK420" s="21"/>
      <c r="BL420" s="21"/>
      <c r="BM420" s="21"/>
      <c r="BN420" s="21"/>
      <c r="BO420" s="21"/>
      <c r="BP420" s="21"/>
      <c r="BQ420" s="21"/>
      <c r="BR420" s="21"/>
      <c r="BS420" s="21"/>
      <c r="BT420" s="21"/>
      <c r="BU420" s="21"/>
      <c r="BV420" s="21"/>
      <c r="BW420" s="21"/>
      <c r="BX420" s="21"/>
      <c r="BY420" s="21"/>
      <c r="BZ420" s="21"/>
      <c r="CA420" s="21"/>
      <c r="CB420" s="21"/>
      <c r="CC420" s="21"/>
      <c r="CD420" s="21"/>
      <c r="CE420" s="21"/>
      <c r="CF420" s="21"/>
      <c r="CG420" s="21"/>
      <c r="CH420" s="21"/>
      <c r="CI420" s="21"/>
      <c r="CJ420" s="21"/>
      <c r="CK420" s="21"/>
      <c r="CL420" s="21"/>
      <c r="CM420" s="21"/>
      <c r="CN420" s="21"/>
      <c r="CO420" s="21"/>
      <c r="CP420" s="21"/>
      <c r="CQ420" s="21"/>
      <c r="CR420" s="21"/>
      <c r="CS420" s="21"/>
      <c r="CT420" s="21"/>
      <c r="CU420" s="21"/>
      <c r="CV420" s="21"/>
      <c r="CW420" s="21"/>
      <c r="CX420" s="21"/>
      <c r="CY420" s="21"/>
      <c r="CZ420" s="21"/>
      <c r="DA420" s="21"/>
      <c r="DB420" s="21"/>
      <c r="DC420" s="21"/>
      <c r="DD420" s="21"/>
      <c r="DE420" s="21"/>
      <c r="DF420" s="21"/>
      <c r="DG420" s="21"/>
    </row>
    <row r="421" spans="1:111" s="14" customFormat="1" ht="47.25">
      <c r="A421" s="14">
        <f t="shared" si="6"/>
        <v>418</v>
      </c>
      <c r="B421" s="14" t="s">
        <v>819</v>
      </c>
      <c r="C421" s="14" t="s">
        <v>2744</v>
      </c>
      <c r="D421" s="14" t="s">
        <v>1187</v>
      </c>
      <c r="F421" s="15">
        <v>500</v>
      </c>
      <c r="G421" s="15">
        <v>88</v>
      </c>
      <c r="H421" s="14" t="s">
        <v>8076</v>
      </c>
      <c r="I421" s="15">
        <v>21000</v>
      </c>
      <c r="J421" s="14" t="s">
        <v>4935</v>
      </c>
      <c r="K421" s="36" t="s">
        <v>3537</v>
      </c>
      <c r="L421" s="14" t="s">
        <v>4155</v>
      </c>
      <c r="N421" s="69"/>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c r="AN421" s="21"/>
      <c r="AO421" s="21"/>
      <c r="AP421" s="21"/>
      <c r="AQ421" s="21"/>
      <c r="AR421" s="21"/>
      <c r="AS421" s="21"/>
      <c r="AT421" s="21"/>
      <c r="AU421" s="21"/>
      <c r="AV421" s="21"/>
      <c r="AW421" s="21"/>
      <c r="AX421" s="21"/>
      <c r="AY421" s="21"/>
      <c r="AZ421" s="21"/>
      <c r="BA421" s="21"/>
      <c r="BB421" s="21"/>
      <c r="BC421" s="21"/>
      <c r="BD421" s="21"/>
      <c r="BE421" s="21"/>
      <c r="BF421" s="21"/>
      <c r="BG421" s="21"/>
      <c r="BH421" s="21"/>
      <c r="BI421" s="21"/>
      <c r="BJ421" s="21"/>
      <c r="BK421" s="21"/>
      <c r="BL421" s="21"/>
      <c r="BM421" s="21"/>
      <c r="BN421" s="21"/>
      <c r="BO421" s="21"/>
      <c r="BP421" s="21"/>
      <c r="BQ421" s="21"/>
      <c r="BR421" s="21"/>
      <c r="BS421" s="21"/>
      <c r="BT421" s="21"/>
      <c r="BU421" s="21"/>
      <c r="BV421" s="21"/>
      <c r="BW421" s="21"/>
      <c r="BX421" s="21"/>
      <c r="BY421" s="21"/>
      <c r="BZ421" s="21"/>
      <c r="CA421" s="21"/>
      <c r="CB421" s="21"/>
      <c r="CC421" s="21"/>
      <c r="CD421" s="21"/>
      <c r="CE421" s="21"/>
      <c r="CF421" s="21"/>
      <c r="CG421" s="21"/>
      <c r="CH421" s="21"/>
      <c r="CI421" s="21"/>
      <c r="CJ421" s="21"/>
      <c r="CK421" s="21"/>
      <c r="CL421" s="21"/>
      <c r="CM421" s="21"/>
      <c r="CN421" s="21"/>
      <c r="CO421" s="21"/>
      <c r="CP421" s="21"/>
      <c r="CQ421" s="21"/>
      <c r="CR421" s="21"/>
      <c r="CS421" s="21"/>
      <c r="CT421" s="21"/>
      <c r="CU421" s="21"/>
      <c r="CV421" s="21"/>
      <c r="CW421" s="21"/>
      <c r="CX421" s="21"/>
      <c r="CY421" s="21"/>
      <c r="CZ421" s="21"/>
      <c r="DA421" s="21"/>
      <c r="DB421" s="21"/>
      <c r="DC421" s="21"/>
      <c r="DD421" s="21"/>
      <c r="DE421" s="21"/>
      <c r="DF421" s="21"/>
      <c r="DG421" s="21"/>
    </row>
    <row r="422" spans="1:111" s="14" customFormat="1" ht="31.5">
      <c r="A422" s="14">
        <f t="shared" si="6"/>
        <v>419</v>
      </c>
      <c r="B422" s="14" t="s">
        <v>820</v>
      </c>
      <c r="C422" s="14" t="s">
        <v>821</v>
      </c>
      <c r="D422" s="14" t="s">
        <v>1187</v>
      </c>
      <c r="F422" s="15">
        <v>600</v>
      </c>
      <c r="G422" s="15">
        <v>220</v>
      </c>
      <c r="H422" s="14" t="s">
        <v>8087</v>
      </c>
      <c r="I422" s="15">
        <v>58000</v>
      </c>
      <c r="J422" s="14" t="s">
        <v>4935</v>
      </c>
      <c r="K422" s="36" t="s">
        <v>3537</v>
      </c>
      <c r="L422" s="14" t="s">
        <v>4155</v>
      </c>
      <c r="N422" s="69"/>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21"/>
      <c r="AN422" s="21"/>
      <c r="AO422" s="21"/>
      <c r="AP422" s="21"/>
      <c r="AQ422" s="21"/>
      <c r="AR422" s="21"/>
      <c r="AS422" s="21"/>
      <c r="AT422" s="21"/>
      <c r="AU422" s="21"/>
      <c r="AV422" s="21"/>
      <c r="AW422" s="21"/>
      <c r="AX422" s="21"/>
      <c r="AY422" s="21"/>
      <c r="AZ422" s="21"/>
      <c r="BA422" s="21"/>
      <c r="BB422" s="21"/>
      <c r="BC422" s="21"/>
      <c r="BD422" s="21"/>
      <c r="BE422" s="21"/>
      <c r="BF422" s="21"/>
      <c r="BG422" s="21"/>
      <c r="BH422" s="21"/>
      <c r="BI422" s="21"/>
      <c r="BJ422" s="21"/>
      <c r="BK422" s="21"/>
      <c r="BL422" s="21"/>
      <c r="BM422" s="21"/>
      <c r="BN422" s="21"/>
      <c r="BO422" s="21"/>
      <c r="BP422" s="21"/>
      <c r="BQ422" s="21"/>
      <c r="BR422" s="21"/>
      <c r="BS422" s="21"/>
      <c r="BT422" s="21"/>
      <c r="BU422" s="21"/>
      <c r="BV422" s="21"/>
      <c r="BW422" s="21"/>
      <c r="BX422" s="21"/>
      <c r="BY422" s="21"/>
      <c r="BZ422" s="21"/>
      <c r="CA422" s="21"/>
      <c r="CB422" s="21"/>
      <c r="CC422" s="21"/>
      <c r="CD422" s="21"/>
      <c r="CE422" s="21"/>
      <c r="CF422" s="21"/>
      <c r="CG422" s="21"/>
      <c r="CH422" s="21"/>
      <c r="CI422" s="21"/>
      <c r="CJ422" s="21"/>
      <c r="CK422" s="21"/>
      <c r="CL422" s="21"/>
      <c r="CM422" s="21"/>
      <c r="CN422" s="21"/>
      <c r="CO422" s="21"/>
      <c r="CP422" s="21"/>
      <c r="CQ422" s="21"/>
      <c r="CR422" s="21"/>
      <c r="CS422" s="21"/>
      <c r="CT422" s="21"/>
      <c r="CU422" s="21"/>
      <c r="CV422" s="21"/>
      <c r="CW422" s="21"/>
      <c r="CX422" s="21"/>
      <c r="CY422" s="21"/>
      <c r="CZ422" s="21"/>
      <c r="DA422" s="21"/>
      <c r="DB422" s="21"/>
      <c r="DC422" s="21"/>
      <c r="DD422" s="21"/>
      <c r="DE422" s="21"/>
      <c r="DF422" s="21"/>
      <c r="DG422" s="21"/>
    </row>
    <row r="423" spans="1:111" s="14" customFormat="1" ht="31.5">
      <c r="A423" s="14">
        <f t="shared" si="6"/>
        <v>420</v>
      </c>
      <c r="B423" s="14" t="s">
        <v>825</v>
      </c>
      <c r="C423" s="14" t="s">
        <v>826</v>
      </c>
      <c r="D423" s="14" t="s">
        <v>1421</v>
      </c>
      <c r="F423" s="15">
        <v>200</v>
      </c>
      <c r="G423" s="15">
        <v>280</v>
      </c>
      <c r="H423" s="14" t="s">
        <v>8087</v>
      </c>
      <c r="I423" s="15">
        <v>0</v>
      </c>
      <c r="J423" s="14" t="s">
        <v>1188</v>
      </c>
      <c r="K423" s="36" t="s">
        <v>3537</v>
      </c>
      <c r="L423" s="14" t="s">
        <v>4155</v>
      </c>
      <c r="N423" s="69"/>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21"/>
      <c r="AN423" s="21"/>
      <c r="AO423" s="21"/>
      <c r="AP423" s="21"/>
      <c r="AQ423" s="21"/>
      <c r="AR423" s="21"/>
      <c r="AS423" s="21"/>
      <c r="AT423" s="21"/>
      <c r="AU423" s="21"/>
      <c r="AV423" s="21"/>
      <c r="AW423" s="21"/>
      <c r="AX423" s="21"/>
      <c r="AY423" s="21"/>
      <c r="AZ423" s="21"/>
      <c r="BA423" s="21"/>
      <c r="BB423" s="21"/>
      <c r="BC423" s="21"/>
      <c r="BD423" s="21"/>
      <c r="BE423" s="21"/>
      <c r="BF423" s="21"/>
      <c r="BG423" s="21"/>
      <c r="BH423" s="21"/>
      <c r="BI423" s="21"/>
      <c r="BJ423" s="21"/>
      <c r="BK423" s="21"/>
      <c r="BL423" s="21"/>
      <c r="BM423" s="21"/>
      <c r="BN423" s="21"/>
      <c r="BO423" s="21"/>
      <c r="BP423" s="21"/>
      <c r="BQ423" s="21"/>
      <c r="BR423" s="21"/>
      <c r="BS423" s="21"/>
      <c r="BT423" s="21"/>
      <c r="BU423" s="21"/>
      <c r="BV423" s="21"/>
      <c r="BW423" s="21"/>
      <c r="BX423" s="21"/>
      <c r="BY423" s="21"/>
      <c r="BZ423" s="21"/>
      <c r="CA423" s="21"/>
      <c r="CB423" s="21"/>
      <c r="CC423" s="21"/>
      <c r="CD423" s="21"/>
      <c r="CE423" s="21"/>
      <c r="CF423" s="21"/>
      <c r="CG423" s="21"/>
      <c r="CH423" s="21"/>
      <c r="CI423" s="21"/>
      <c r="CJ423" s="21"/>
      <c r="CK423" s="21"/>
      <c r="CL423" s="21"/>
      <c r="CM423" s="21"/>
      <c r="CN423" s="21"/>
      <c r="CO423" s="21"/>
      <c r="CP423" s="21"/>
      <c r="CQ423" s="21"/>
      <c r="CR423" s="21"/>
      <c r="CS423" s="21"/>
      <c r="CT423" s="21"/>
      <c r="CU423" s="21"/>
      <c r="CV423" s="21"/>
      <c r="CW423" s="21"/>
      <c r="CX423" s="21"/>
      <c r="CY423" s="21"/>
      <c r="CZ423" s="21"/>
      <c r="DA423" s="21"/>
      <c r="DB423" s="21"/>
      <c r="DC423" s="21"/>
      <c r="DD423" s="21"/>
      <c r="DE423" s="21"/>
      <c r="DF423" s="21"/>
      <c r="DG423" s="21"/>
    </row>
    <row r="424" spans="1:111" s="14" customFormat="1" ht="63">
      <c r="A424" s="14">
        <f t="shared" si="6"/>
        <v>421</v>
      </c>
      <c r="B424" s="14" t="s">
        <v>916</v>
      </c>
      <c r="C424" s="14" t="s">
        <v>917</v>
      </c>
      <c r="D424" s="14" t="s">
        <v>10827</v>
      </c>
      <c r="F424" s="15">
        <v>1500</v>
      </c>
      <c r="G424" s="15">
        <v>280</v>
      </c>
      <c r="H424" s="14" t="s">
        <v>8087</v>
      </c>
      <c r="I424" s="15">
        <v>55000</v>
      </c>
      <c r="J424" s="14" t="s">
        <v>60</v>
      </c>
      <c r="K424" s="36" t="s">
        <v>3537</v>
      </c>
      <c r="L424" s="14" t="s">
        <v>4155</v>
      </c>
      <c r="N424" s="69"/>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21"/>
      <c r="AN424" s="21"/>
      <c r="AO424" s="21"/>
      <c r="AP424" s="21"/>
      <c r="AQ424" s="21"/>
      <c r="AR424" s="21"/>
      <c r="AS424" s="21"/>
      <c r="AT424" s="21"/>
      <c r="AU424" s="21"/>
      <c r="AV424" s="21"/>
      <c r="AW424" s="21"/>
      <c r="AX424" s="21"/>
      <c r="AY424" s="21"/>
      <c r="AZ424" s="21"/>
      <c r="BA424" s="21"/>
      <c r="BB424" s="21"/>
      <c r="BC424" s="21"/>
      <c r="BD424" s="21"/>
      <c r="BE424" s="21"/>
      <c r="BF424" s="21"/>
      <c r="BG424" s="21"/>
      <c r="BH424" s="21"/>
      <c r="BI424" s="21"/>
      <c r="BJ424" s="21"/>
      <c r="BK424" s="21"/>
      <c r="BL424" s="21"/>
      <c r="BM424" s="21"/>
      <c r="BN424" s="21"/>
      <c r="BO424" s="21"/>
      <c r="BP424" s="21"/>
      <c r="BQ424" s="21"/>
      <c r="BR424" s="21"/>
      <c r="BS424" s="21"/>
      <c r="BT424" s="21"/>
      <c r="BU424" s="21"/>
      <c r="BV424" s="21"/>
      <c r="BW424" s="21"/>
      <c r="BX424" s="21"/>
      <c r="BY424" s="21"/>
      <c r="BZ424" s="21"/>
      <c r="CA424" s="21"/>
      <c r="CB424" s="21"/>
      <c r="CC424" s="21"/>
      <c r="CD424" s="21"/>
      <c r="CE424" s="21"/>
      <c r="CF424" s="21"/>
      <c r="CG424" s="21"/>
      <c r="CH424" s="21"/>
      <c r="CI424" s="21"/>
      <c r="CJ424" s="21"/>
      <c r="CK424" s="21"/>
      <c r="CL424" s="21"/>
      <c r="CM424" s="21"/>
      <c r="CN424" s="21"/>
      <c r="CO424" s="21"/>
      <c r="CP424" s="21"/>
      <c r="CQ424" s="21"/>
      <c r="CR424" s="21"/>
      <c r="CS424" s="21"/>
      <c r="CT424" s="21"/>
      <c r="CU424" s="21"/>
      <c r="CV424" s="21"/>
      <c r="CW424" s="21"/>
      <c r="CX424" s="21"/>
      <c r="CY424" s="21"/>
      <c r="CZ424" s="21"/>
      <c r="DA424" s="21"/>
      <c r="DB424" s="21"/>
      <c r="DC424" s="21"/>
      <c r="DD424" s="21"/>
      <c r="DE424" s="21"/>
      <c r="DF424" s="21"/>
      <c r="DG424" s="21"/>
    </row>
    <row r="425" spans="1:111" s="14" customFormat="1" ht="42" customHeight="1">
      <c r="A425" s="14">
        <f t="shared" si="6"/>
        <v>422</v>
      </c>
      <c r="B425" s="14" t="s">
        <v>918</v>
      </c>
      <c r="C425" s="14" t="s">
        <v>4845</v>
      </c>
      <c r="D425" s="14" t="s">
        <v>4473</v>
      </c>
      <c r="F425" s="15">
        <v>1500</v>
      </c>
      <c r="G425" s="15">
        <v>196</v>
      </c>
      <c r="H425" s="14" t="s">
        <v>8087</v>
      </c>
      <c r="I425" s="15">
        <v>0</v>
      </c>
      <c r="J425" s="14" t="s">
        <v>1193</v>
      </c>
      <c r="K425" s="36" t="s">
        <v>3537</v>
      </c>
      <c r="L425" s="14" t="s">
        <v>1552</v>
      </c>
      <c r="N425" s="69"/>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c r="AN425" s="21"/>
      <c r="AO425" s="21"/>
      <c r="AP425" s="21"/>
      <c r="AQ425" s="21"/>
      <c r="AR425" s="21"/>
      <c r="AS425" s="21"/>
      <c r="AT425" s="21"/>
      <c r="AU425" s="21"/>
      <c r="AV425" s="21"/>
      <c r="AW425" s="21"/>
      <c r="AX425" s="21"/>
      <c r="AY425" s="21"/>
      <c r="AZ425" s="21"/>
      <c r="BA425" s="21"/>
      <c r="BB425" s="21"/>
      <c r="BC425" s="21"/>
      <c r="BD425" s="21"/>
      <c r="BE425" s="21"/>
      <c r="BF425" s="21"/>
      <c r="BG425" s="21"/>
      <c r="BH425" s="21"/>
      <c r="BI425" s="21"/>
      <c r="BJ425" s="21"/>
      <c r="BK425" s="21"/>
      <c r="BL425" s="21"/>
      <c r="BM425" s="21"/>
      <c r="BN425" s="21"/>
      <c r="BO425" s="21"/>
      <c r="BP425" s="21"/>
      <c r="BQ425" s="21"/>
      <c r="BR425" s="21"/>
      <c r="BS425" s="21"/>
      <c r="BT425" s="21"/>
      <c r="BU425" s="21"/>
      <c r="BV425" s="21"/>
      <c r="BW425" s="21"/>
      <c r="BX425" s="21"/>
      <c r="BY425" s="21"/>
      <c r="BZ425" s="21"/>
      <c r="CA425" s="21"/>
      <c r="CB425" s="21"/>
      <c r="CC425" s="21"/>
      <c r="CD425" s="21"/>
      <c r="CE425" s="21"/>
      <c r="CF425" s="21"/>
      <c r="CG425" s="21"/>
      <c r="CH425" s="21"/>
      <c r="CI425" s="21"/>
      <c r="CJ425" s="21"/>
      <c r="CK425" s="21"/>
      <c r="CL425" s="21"/>
      <c r="CM425" s="21"/>
      <c r="CN425" s="21"/>
      <c r="CO425" s="21"/>
      <c r="CP425" s="21"/>
      <c r="CQ425" s="21"/>
      <c r="CR425" s="21"/>
      <c r="CS425" s="21"/>
      <c r="CT425" s="21"/>
      <c r="CU425" s="21"/>
      <c r="CV425" s="21"/>
      <c r="CW425" s="21"/>
      <c r="CX425" s="21"/>
      <c r="CY425" s="21"/>
      <c r="CZ425" s="21"/>
      <c r="DA425" s="21"/>
      <c r="DB425" s="21"/>
      <c r="DC425" s="21"/>
      <c r="DD425" s="21"/>
      <c r="DE425" s="21"/>
      <c r="DF425" s="21"/>
      <c r="DG425" s="21"/>
    </row>
    <row r="426" spans="1:111" s="14" customFormat="1" ht="47.25">
      <c r="A426" s="14">
        <f t="shared" si="6"/>
        <v>423</v>
      </c>
      <c r="B426" s="14" t="s">
        <v>919</v>
      </c>
      <c r="C426" s="14" t="s">
        <v>920</v>
      </c>
      <c r="D426" s="14" t="s">
        <v>4473</v>
      </c>
      <c r="F426" s="15">
        <v>1050</v>
      </c>
      <c r="G426" s="15">
        <v>412</v>
      </c>
      <c r="H426" s="14" t="s">
        <v>8087</v>
      </c>
      <c r="I426" s="15">
        <v>0</v>
      </c>
      <c r="J426" s="14" t="s">
        <v>60</v>
      </c>
      <c r="K426" s="36" t="s">
        <v>3537</v>
      </c>
      <c r="L426" s="14" t="s">
        <v>11688</v>
      </c>
      <c r="N426" s="69"/>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c r="AN426" s="21"/>
      <c r="AO426" s="21"/>
      <c r="AP426" s="21"/>
      <c r="AQ426" s="21"/>
      <c r="AR426" s="21"/>
      <c r="AS426" s="21"/>
      <c r="AT426" s="21"/>
      <c r="AU426" s="21"/>
      <c r="AV426" s="21"/>
      <c r="AW426" s="21"/>
      <c r="AX426" s="21"/>
      <c r="AY426" s="21"/>
      <c r="AZ426" s="21"/>
      <c r="BA426" s="21"/>
      <c r="BB426" s="21"/>
      <c r="BC426" s="21"/>
      <c r="BD426" s="21"/>
      <c r="BE426" s="21"/>
      <c r="BF426" s="21"/>
      <c r="BG426" s="21"/>
      <c r="BH426" s="21"/>
      <c r="BI426" s="21"/>
      <c r="BJ426" s="21"/>
      <c r="BK426" s="21"/>
      <c r="BL426" s="21"/>
      <c r="BM426" s="21"/>
      <c r="BN426" s="21"/>
      <c r="BO426" s="21"/>
      <c r="BP426" s="21"/>
      <c r="BQ426" s="21"/>
      <c r="BR426" s="21"/>
      <c r="BS426" s="21"/>
      <c r="BT426" s="21"/>
      <c r="BU426" s="21"/>
      <c r="BV426" s="21"/>
      <c r="BW426" s="21"/>
      <c r="BX426" s="21"/>
      <c r="BY426" s="21"/>
      <c r="BZ426" s="21"/>
      <c r="CA426" s="21"/>
      <c r="CB426" s="21"/>
      <c r="CC426" s="21"/>
      <c r="CD426" s="21"/>
      <c r="CE426" s="21"/>
      <c r="CF426" s="21"/>
      <c r="CG426" s="21"/>
      <c r="CH426" s="21"/>
      <c r="CI426" s="21"/>
      <c r="CJ426" s="21"/>
      <c r="CK426" s="21"/>
      <c r="CL426" s="21"/>
      <c r="CM426" s="21"/>
      <c r="CN426" s="21"/>
      <c r="CO426" s="21"/>
      <c r="CP426" s="21"/>
      <c r="CQ426" s="21"/>
      <c r="CR426" s="21"/>
      <c r="CS426" s="21"/>
      <c r="CT426" s="21"/>
      <c r="CU426" s="21"/>
      <c r="CV426" s="21"/>
      <c r="CW426" s="21"/>
      <c r="CX426" s="21"/>
      <c r="CY426" s="21"/>
      <c r="CZ426" s="21"/>
      <c r="DA426" s="21"/>
      <c r="DB426" s="21"/>
      <c r="DC426" s="21"/>
      <c r="DD426" s="21"/>
      <c r="DE426" s="21"/>
      <c r="DF426" s="21"/>
      <c r="DG426" s="21"/>
    </row>
    <row r="427" spans="1:111" s="14" customFormat="1" ht="31.5">
      <c r="A427" s="14">
        <f t="shared" si="6"/>
        <v>424</v>
      </c>
      <c r="B427" s="14" t="s">
        <v>921</v>
      </c>
      <c r="C427" s="14" t="s">
        <v>922</v>
      </c>
      <c r="D427" s="14" t="s">
        <v>1187</v>
      </c>
      <c r="F427" s="15">
        <v>500</v>
      </c>
      <c r="G427" s="15">
        <v>288</v>
      </c>
      <c r="H427" s="14" t="s">
        <v>8087</v>
      </c>
      <c r="I427" s="15">
        <v>76000</v>
      </c>
      <c r="J427" s="14" t="s">
        <v>1193</v>
      </c>
      <c r="K427" s="36" t="s">
        <v>3537</v>
      </c>
      <c r="L427" s="14" t="s">
        <v>11729</v>
      </c>
      <c r="N427" s="69"/>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c r="AN427" s="21"/>
      <c r="AO427" s="21"/>
      <c r="AP427" s="21"/>
      <c r="AQ427" s="21"/>
      <c r="AR427" s="21"/>
      <c r="AS427" s="21"/>
      <c r="AT427" s="21"/>
      <c r="AU427" s="21"/>
      <c r="AV427" s="21"/>
      <c r="AW427" s="21"/>
      <c r="AX427" s="21"/>
      <c r="AY427" s="21"/>
      <c r="AZ427" s="21"/>
      <c r="BA427" s="21"/>
      <c r="BB427" s="21"/>
      <c r="BC427" s="21"/>
      <c r="BD427" s="21"/>
      <c r="BE427" s="21"/>
      <c r="BF427" s="21"/>
      <c r="BG427" s="21"/>
      <c r="BH427" s="21"/>
      <c r="BI427" s="21"/>
      <c r="BJ427" s="21"/>
      <c r="BK427" s="21"/>
      <c r="BL427" s="21"/>
      <c r="BM427" s="21"/>
      <c r="BN427" s="21"/>
      <c r="BO427" s="21"/>
      <c r="BP427" s="21"/>
      <c r="BQ427" s="21"/>
      <c r="BR427" s="21"/>
      <c r="BS427" s="21"/>
      <c r="BT427" s="21"/>
      <c r="BU427" s="21"/>
      <c r="BV427" s="21"/>
      <c r="BW427" s="21"/>
      <c r="BX427" s="21"/>
      <c r="BY427" s="21"/>
      <c r="BZ427" s="21"/>
      <c r="CA427" s="21"/>
      <c r="CB427" s="21"/>
      <c r="CC427" s="21"/>
      <c r="CD427" s="21"/>
      <c r="CE427" s="21"/>
      <c r="CF427" s="21"/>
      <c r="CG427" s="21"/>
      <c r="CH427" s="21"/>
      <c r="CI427" s="21"/>
      <c r="CJ427" s="21"/>
      <c r="CK427" s="21"/>
      <c r="CL427" s="21"/>
      <c r="CM427" s="21"/>
      <c r="CN427" s="21"/>
      <c r="CO427" s="21"/>
      <c r="CP427" s="21"/>
      <c r="CQ427" s="21"/>
      <c r="CR427" s="21"/>
      <c r="CS427" s="21"/>
      <c r="CT427" s="21"/>
      <c r="CU427" s="21"/>
      <c r="CV427" s="21"/>
      <c r="CW427" s="21"/>
      <c r="CX427" s="21"/>
      <c r="CY427" s="21"/>
      <c r="CZ427" s="21"/>
      <c r="DA427" s="21"/>
      <c r="DB427" s="21"/>
      <c r="DC427" s="21"/>
      <c r="DD427" s="21"/>
      <c r="DE427" s="21"/>
      <c r="DF427" s="21"/>
      <c r="DG427" s="21"/>
    </row>
    <row r="428" spans="1:111" s="14" customFormat="1" ht="47.25">
      <c r="A428" s="14">
        <f t="shared" si="6"/>
        <v>425</v>
      </c>
      <c r="B428" s="14" t="s">
        <v>923</v>
      </c>
      <c r="C428" s="14" t="s">
        <v>924</v>
      </c>
      <c r="D428" s="14" t="s">
        <v>1162</v>
      </c>
      <c r="F428" s="15">
        <v>330</v>
      </c>
      <c r="G428" s="15">
        <v>424</v>
      </c>
      <c r="H428" s="14" t="s">
        <v>8087</v>
      </c>
      <c r="I428" s="15">
        <v>0</v>
      </c>
      <c r="J428" s="14" t="s">
        <v>4642</v>
      </c>
      <c r="K428" s="36" t="s">
        <v>3537</v>
      </c>
      <c r="L428" s="14" t="s">
        <v>5129</v>
      </c>
      <c r="N428" s="69"/>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c r="AP428" s="21"/>
      <c r="AQ428" s="21"/>
      <c r="AR428" s="21"/>
      <c r="AS428" s="21"/>
      <c r="AT428" s="21"/>
      <c r="AU428" s="21"/>
      <c r="AV428" s="21"/>
      <c r="AW428" s="21"/>
      <c r="AX428" s="21"/>
      <c r="AY428" s="21"/>
      <c r="AZ428" s="21"/>
      <c r="BA428" s="21"/>
      <c r="BB428" s="21"/>
      <c r="BC428" s="21"/>
      <c r="BD428" s="21"/>
      <c r="BE428" s="21"/>
      <c r="BF428" s="21"/>
      <c r="BG428" s="21"/>
      <c r="BH428" s="21"/>
      <c r="BI428" s="21"/>
      <c r="BJ428" s="21"/>
      <c r="BK428" s="21"/>
      <c r="BL428" s="21"/>
      <c r="BM428" s="21"/>
      <c r="BN428" s="21"/>
      <c r="BO428" s="21"/>
      <c r="BP428" s="21"/>
      <c r="BQ428" s="21"/>
      <c r="BR428" s="21"/>
      <c r="BS428" s="21"/>
      <c r="BT428" s="21"/>
      <c r="BU428" s="21"/>
      <c r="BV428" s="21"/>
      <c r="BW428" s="21"/>
      <c r="BX428" s="21"/>
      <c r="BY428" s="21"/>
      <c r="BZ428" s="21"/>
      <c r="CA428" s="21"/>
      <c r="CB428" s="21"/>
      <c r="CC428" s="21"/>
      <c r="CD428" s="21"/>
      <c r="CE428" s="21"/>
      <c r="CF428" s="21"/>
      <c r="CG428" s="21"/>
      <c r="CH428" s="21"/>
      <c r="CI428" s="21"/>
      <c r="CJ428" s="21"/>
      <c r="CK428" s="21"/>
      <c r="CL428" s="21"/>
      <c r="CM428" s="21"/>
      <c r="CN428" s="21"/>
      <c r="CO428" s="21"/>
      <c r="CP428" s="21"/>
      <c r="CQ428" s="21"/>
      <c r="CR428" s="21"/>
      <c r="CS428" s="21"/>
      <c r="CT428" s="21"/>
      <c r="CU428" s="21"/>
      <c r="CV428" s="21"/>
      <c r="CW428" s="21"/>
      <c r="CX428" s="21"/>
      <c r="CY428" s="21"/>
      <c r="CZ428" s="21"/>
      <c r="DA428" s="21"/>
      <c r="DB428" s="21"/>
      <c r="DC428" s="21"/>
      <c r="DD428" s="21"/>
      <c r="DE428" s="21"/>
      <c r="DF428" s="21"/>
      <c r="DG428" s="21"/>
    </row>
    <row r="429" spans="1:111" s="14" customFormat="1" ht="47.25">
      <c r="A429" s="14">
        <f t="shared" si="6"/>
        <v>426</v>
      </c>
      <c r="B429" s="14" t="s">
        <v>925</v>
      </c>
      <c r="C429" s="14" t="s">
        <v>926</v>
      </c>
      <c r="D429" s="14" t="s">
        <v>1162</v>
      </c>
      <c r="F429" s="15">
        <v>600</v>
      </c>
      <c r="G429" s="15">
        <v>300</v>
      </c>
      <c r="H429" s="14" t="s">
        <v>8087</v>
      </c>
      <c r="I429" s="15">
        <v>0</v>
      </c>
      <c r="J429" s="14" t="s">
        <v>1188</v>
      </c>
      <c r="K429" s="36" t="s">
        <v>3537</v>
      </c>
      <c r="L429" s="14" t="s">
        <v>10095</v>
      </c>
      <c r="N429" s="69"/>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c r="AP429" s="21"/>
      <c r="AQ429" s="21"/>
      <c r="AR429" s="21"/>
      <c r="AS429" s="21"/>
      <c r="AT429" s="21"/>
      <c r="AU429" s="21"/>
      <c r="AV429" s="21"/>
      <c r="AW429" s="21"/>
      <c r="AX429" s="21"/>
      <c r="AY429" s="21"/>
      <c r="AZ429" s="21"/>
      <c r="BA429" s="21"/>
      <c r="BB429" s="21"/>
      <c r="BC429" s="21"/>
      <c r="BD429" s="21"/>
      <c r="BE429" s="21"/>
      <c r="BF429" s="21"/>
      <c r="BG429" s="21"/>
      <c r="BH429" s="21"/>
      <c r="BI429" s="21"/>
      <c r="BJ429" s="21"/>
      <c r="BK429" s="21"/>
      <c r="BL429" s="21"/>
      <c r="BM429" s="21"/>
      <c r="BN429" s="21"/>
      <c r="BO429" s="21"/>
      <c r="BP429" s="21"/>
      <c r="BQ429" s="21"/>
      <c r="BR429" s="21"/>
      <c r="BS429" s="21"/>
      <c r="BT429" s="21"/>
      <c r="BU429" s="21"/>
      <c r="BV429" s="21"/>
      <c r="BW429" s="21"/>
      <c r="BX429" s="21"/>
      <c r="BY429" s="21"/>
      <c r="BZ429" s="21"/>
      <c r="CA429" s="21"/>
      <c r="CB429" s="21"/>
      <c r="CC429" s="21"/>
      <c r="CD429" s="21"/>
      <c r="CE429" s="21"/>
      <c r="CF429" s="21"/>
      <c r="CG429" s="21"/>
      <c r="CH429" s="21"/>
      <c r="CI429" s="21"/>
      <c r="CJ429" s="21"/>
      <c r="CK429" s="21"/>
      <c r="CL429" s="21"/>
      <c r="CM429" s="21"/>
      <c r="CN429" s="21"/>
      <c r="CO429" s="21"/>
      <c r="CP429" s="21"/>
      <c r="CQ429" s="21"/>
      <c r="CR429" s="21"/>
      <c r="CS429" s="21"/>
      <c r="CT429" s="21"/>
      <c r="CU429" s="21"/>
      <c r="CV429" s="21"/>
      <c r="CW429" s="21"/>
      <c r="CX429" s="21"/>
      <c r="CY429" s="21"/>
      <c r="CZ429" s="21"/>
      <c r="DA429" s="21"/>
      <c r="DB429" s="21"/>
      <c r="DC429" s="21"/>
      <c r="DD429" s="21"/>
      <c r="DE429" s="21"/>
      <c r="DF429" s="21"/>
      <c r="DG429" s="21"/>
    </row>
    <row r="430" spans="1:111" s="14" customFormat="1" ht="47.25">
      <c r="A430" s="14">
        <f t="shared" si="6"/>
        <v>427</v>
      </c>
      <c r="B430" s="14" t="s">
        <v>49</v>
      </c>
      <c r="C430" s="14" t="s">
        <v>4273</v>
      </c>
      <c r="D430" s="14" t="s">
        <v>1162</v>
      </c>
      <c r="F430" s="15">
        <v>3000</v>
      </c>
      <c r="G430" s="15">
        <v>428</v>
      </c>
      <c r="H430" s="14" t="s">
        <v>2161</v>
      </c>
      <c r="I430" s="15">
        <v>0</v>
      </c>
      <c r="J430" s="14" t="s">
        <v>7909</v>
      </c>
      <c r="K430" s="36" t="s">
        <v>3537</v>
      </c>
      <c r="L430" s="14" t="s">
        <v>7889</v>
      </c>
      <c r="N430" s="69"/>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c r="AP430" s="21"/>
      <c r="AQ430" s="21"/>
      <c r="AR430" s="21"/>
      <c r="AS430" s="21"/>
      <c r="AT430" s="21"/>
      <c r="AU430" s="21"/>
      <c r="AV430" s="21"/>
      <c r="AW430" s="21"/>
      <c r="AX430" s="21"/>
      <c r="AY430" s="21"/>
      <c r="AZ430" s="21"/>
      <c r="BA430" s="21"/>
      <c r="BB430" s="21"/>
      <c r="BC430" s="21"/>
      <c r="BD430" s="21"/>
      <c r="BE430" s="21"/>
      <c r="BF430" s="21"/>
      <c r="BG430" s="21"/>
      <c r="BH430" s="21"/>
      <c r="BI430" s="21"/>
      <c r="BJ430" s="21"/>
      <c r="BK430" s="21"/>
      <c r="BL430" s="21"/>
      <c r="BM430" s="21"/>
      <c r="BN430" s="21"/>
      <c r="BO430" s="21"/>
      <c r="BP430" s="21"/>
      <c r="BQ430" s="21"/>
      <c r="BR430" s="21"/>
      <c r="BS430" s="21"/>
      <c r="BT430" s="21"/>
      <c r="BU430" s="21"/>
      <c r="BV430" s="21"/>
      <c r="BW430" s="21"/>
      <c r="BX430" s="21"/>
      <c r="BY430" s="21"/>
      <c r="BZ430" s="21"/>
      <c r="CA430" s="21"/>
      <c r="CB430" s="21"/>
      <c r="CC430" s="21"/>
      <c r="CD430" s="21"/>
      <c r="CE430" s="21"/>
      <c r="CF430" s="21"/>
      <c r="CG430" s="21"/>
      <c r="CH430" s="21"/>
      <c r="CI430" s="21"/>
      <c r="CJ430" s="21"/>
      <c r="CK430" s="21"/>
      <c r="CL430" s="21"/>
      <c r="CM430" s="21"/>
      <c r="CN430" s="21"/>
      <c r="CO430" s="21"/>
      <c r="CP430" s="21"/>
      <c r="CQ430" s="21"/>
      <c r="CR430" s="21"/>
      <c r="CS430" s="21"/>
      <c r="CT430" s="21"/>
      <c r="CU430" s="21"/>
      <c r="CV430" s="21"/>
      <c r="CW430" s="21"/>
      <c r="CX430" s="21"/>
      <c r="CY430" s="21"/>
      <c r="CZ430" s="21"/>
      <c r="DA430" s="21"/>
      <c r="DB430" s="21"/>
      <c r="DC430" s="21"/>
      <c r="DD430" s="21"/>
      <c r="DE430" s="21"/>
      <c r="DF430" s="21"/>
      <c r="DG430" s="21"/>
    </row>
    <row r="431" spans="1:111" s="14" customFormat="1" ht="31.5">
      <c r="A431" s="14">
        <f t="shared" si="6"/>
        <v>428</v>
      </c>
      <c r="B431" s="14" t="s">
        <v>50</v>
      </c>
      <c r="C431" s="14" t="s">
        <v>51</v>
      </c>
      <c r="D431" s="14" t="s">
        <v>1162</v>
      </c>
      <c r="F431" s="15">
        <v>700</v>
      </c>
      <c r="G431" s="15">
        <v>404</v>
      </c>
      <c r="H431" s="14" t="s">
        <v>2161</v>
      </c>
      <c r="I431" s="15">
        <v>0</v>
      </c>
      <c r="J431" s="14" t="s">
        <v>70</v>
      </c>
      <c r="K431" s="36" t="s">
        <v>3537</v>
      </c>
      <c r="L431" s="14" t="s">
        <v>5629</v>
      </c>
      <c r="N431" s="69"/>
      <c r="O431" s="21"/>
      <c r="P431" s="21"/>
      <c r="Q431" s="21"/>
      <c r="R431" s="21"/>
      <c r="S431" s="21"/>
      <c r="T431" s="21"/>
      <c r="U431" s="21"/>
      <c r="V431" s="21"/>
      <c r="W431" s="21"/>
      <c r="X431" s="21"/>
      <c r="Y431" s="21"/>
      <c r="Z431" s="21"/>
      <c r="AA431" s="21"/>
      <c r="AB431" s="21"/>
      <c r="AC431" s="21"/>
      <c r="AD431" s="21"/>
      <c r="AE431" s="21"/>
      <c r="AF431" s="21"/>
      <c r="AG431" s="21"/>
      <c r="AH431" s="21"/>
      <c r="AI431" s="21"/>
      <c r="AJ431" s="21"/>
      <c r="AK431" s="21"/>
      <c r="AL431" s="21"/>
      <c r="AM431" s="21"/>
      <c r="AN431" s="21"/>
      <c r="AO431" s="21"/>
      <c r="AP431" s="21"/>
      <c r="AQ431" s="21"/>
      <c r="AR431" s="21"/>
      <c r="AS431" s="21"/>
      <c r="AT431" s="21"/>
      <c r="AU431" s="21"/>
      <c r="AV431" s="21"/>
      <c r="AW431" s="21"/>
      <c r="AX431" s="21"/>
      <c r="AY431" s="21"/>
      <c r="AZ431" s="21"/>
      <c r="BA431" s="21"/>
      <c r="BB431" s="21"/>
      <c r="BC431" s="21"/>
      <c r="BD431" s="21"/>
      <c r="BE431" s="21"/>
      <c r="BF431" s="21"/>
      <c r="BG431" s="21"/>
      <c r="BH431" s="21"/>
      <c r="BI431" s="21"/>
      <c r="BJ431" s="21"/>
      <c r="BK431" s="21"/>
      <c r="BL431" s="21"/>
      <c r="BM431" s="21"/>
      <c r="BN431" s="21"/>
      <c r="BO431" s="21"/>
      <c r="BP431" s="21"/>
      <c r="BQ431" s="21"/>
      <c r="BR431" s="21"/>
      <c r="BS431" s="21"/>
      <c r="BT431" s="21"/>
      <c r="BU431" s="21"/>
      <c r="BV431" s="21"/>
      <c r="BW431" s="21"/>
      <c r="BX431" s="21"/>
      <c r="BY431" s="21"/>
      <c r="BZ431" s="21"/>
      <c r="CA431" s="21"/>
      <c r="CB431" s="21"/>
      <c r="CC431" s="21"/>
      <c r="CD431" s="21"/>
      <c r="CE431" s="21"/>
      <c r="CF431" s="21"/>
      <c r="CG431" s="21"/>
      <c r="CH431" s="21"/>
      <c r="CI431" s="21"/>
      <c r="CJ431" s="21"/>
      <c r="CK431" s="21"/>
      <c r="CL431" s="21"/>
      <c r="CM431" s="21"/>
      <c r="CN431" s="21"/>
      <c r="CO431" s="21"/>
      <c r="CP431" s="21"/>
      <c r="CQ431" s="21"/>
      <c r="CR431" s="21"/>
      <c r="CS431" s="21"/>
      <c r="CT431" s="21"/>
      <c r="CU431" s="21"/>
      <c r="CV431" s="21"/>
      <c r="CW431" s="21"/>
      <c r="CX431" s="21"/>
      <c r="CY431" s="21"/>
      <c r="CZ431" s="21"/>
      <c r="DA431" s="21"/>
      <c r="DB431" s="21"/>
      <c r="DC431" s="21"/>
      <c r="DD431" s="21"/>
      <c r="DE431" s="21"/>
      <c r="DF431" s="21"/>
      <c r="DG431" s="21"/>
    </row>
    <row r="432" spans="1:111" s="14" customFormat="1" ht="31.5">
      <c r="A432" s="14">
        <f t="shared" si="6"/>
        <v>429</v>
      </c>
      <c r="B432" s="14" t="s">
        <v>52</v>
      </c>
      <c r="C432" s="14" t="s">
        <v>53</v>
      </c>
      <c r="D432" s="14" t="s">
        <v>1162</v>
      </c>
      <c r="F432" s="15">
        <v>1030</v>
      </c>
      <c r="G432" s="15">
        <v>556</v>
      </c>
      <c r="H432" s="14" t="s">
        <v>1228</v>
      </c>
      <c r="I432" s="15">
        <v>0</v>
      </c>
      <c r="J432" s="14" t="s">
        <v>4642</v>
      </c>
      <c r="K432" s="36" t="s">
        <v>3537</v>
      </c>
      <c r="L432" s="14" t="s">
        <v>12534</v>
      </c>
      <c r="N432" s="69"/>
      <c r="O432" s="21"/>
      <c r="P432" s="21"/>
      <c r="Q432" s="21"/>
      <c r="R432" s="21"/>
      <c r="S432" s="21"/>
      <c r="T432" s="21"/>
      <c r="U432" s="21"/>
      <c r="V432" s="21"/>
      <c r="W432" s="21"/>
      <c r="X432" s="21"/>
      <c r="Y432" s="21"/>
      <c r="Z432" s="21"/>
      <c r="AA432" s="21"/>
      <c r="AB432" s="21"/>
      <c r="AC432" s="21"/>
      <c r="AD432" s="21"/>
      <c r="AE432" s="21"/>
      <c r="AF432" s="21"/>
      <c r="AG432" s="21"/>
      <c r="AH432" s="21"/>
      <c r="AI432" s="21"/>
      <c r="AJ432" s="21"/>
      <c r="AK432" s="21"/>
      <c r="AL432" s="21"/>
      <c r="AM432" s="21"/>
      <c r="AN432" s="21"/>
      <c r="AO432" s="21"/>
      <c r="AP432" s="21"/>
      <c r="AQ432" s="21"/>
      <c r="AR432" s="21"/>
      <c r="AS432" s="21"/>
      <c r="AT432" s="21"/>
      <c r="AU432" s="21"/>
      <c r="AV432" s="21"/>
      <c r="AW432" s="21"/>
      <c r="AX432" s="21"/>
      <c r="AY432" s="21"/>
      <c r="AZ432" s="21"/>
      <c r="BA432" s="21"/>
      <c r="BB432" s="21"/>
      <c r="BC432" s="21"/>
      <c r="BD432" s="21"/>
      <c r="BE432" s="21"/>
      <c r="BF432" s="21"/>
      <c r="BG432" s="21"/>
      <c r="BH432" s="21"/>
      <c r="BI432" s="21"/>
      <c r="BJ432" s="21"/>
      <c r="BK432" s="21"/>
      <c r="BL432" s="21"/>
      <c r="BM432" s="21"/>
      <c r="BN432" s="21"/>
      <c r="BO432" s="21"/>
      <c r="BP432" s="21"/>
      <c r="BQ432" s="21"/>
      <c r="BR432" s="21"/>
      <c r="BS432" s="21"/>
      <c r="BT432" s="21"/>
      <c r="BU432" s="21"/>
      <c r="BV432" s="21"/>
      <c r="BW432" s="21"/>
      <c r="BX432" s="21"/>
      <c r="BY432" s="21"/>
      <c r="BZ432" s="21"/>
      <c r="CA432" s="21"/>
      <c r="CB432" s="21"/>
      <c r="CC432" s="21"/>
      <c r="CD432" s="21"/>
      <c r="CE432" s="21"/>
      <c r="CF432" s="21"/>
      <c r="CG432" s="21"/>
      <c r="CH432" s="21"/>
      <c r="CI432" s="21"/>
      <c r="CJ432" s="21"/>
      <c r="CK432" s="21"/>
      <c r="CL432" s="21"/>
      <c r="CM432" s="21"/>
      <c r="CN432" s="21"/>
      <c r="CO432" s="21"/>
      <c r="CP432" s="21"/>
      <c r="CQ432" s="21"/>
      <c r="CR432" s="21"/>
      <c r="CS432" s="21"/>
      <c r="CT432" s="21"/>
      <c r="CU432" s="21"/>
      <c r="CV432" s="21"/>
      <c r="CW432" s="21"/>
      <c r="CX432" s="21"/>
      <c r="CY432" s="21"/>
      <c r="CZ432" s="21"/>
      <c r="DA432" s="21"/>
      <c r="DB432" s="21"/>
      <c r="DC432" s="21"/>
      <c r="DD432" s="21"/>
      <c r="DE432" s="21"/>
      <c r="DF432" s="21"/>
      <c r="DG432" s="21"/>
    </row>
    <row r="433" spans="1:111" s="14" customFormat="1" ht="47.25">
      <c r="A433" s="14">
        <f t="shared" si="6"/>
        <v>430</v>
      </c>
      <c r="B433" s="14" t="s">
        <v>54</v>
      </c>
      <c r="C433" s="14" t="s">
        <v>55</v>
      </c>
      <c r="D433" s="14" t="s">
        <v>1162</v>
      </c>
      <c r="F433" s="15">
        <v>1000</v>
      </c>
      <c r="G433" s="15">
        <v>748</v>
      </c>
      <c r="H433" s="14" t="s">
        <v>1604</v>
      </c>
      <c r="I433" s="15">
        <v>0</v>
      </c>
      <c r="J433" s="14" t="s">
        <v>7909</v>
      </c>
      <c r="K433" s="36" t="s">
        <v>3537</v>
      </c>
      <c r="L433" s="14" t="s">
        <v>2958</v>
      </c>
      <c r="N433" s="69"/>
      <c r="O433" s="21"/>
      <c r="P433" s="21"/>
      <c r="Q433" s="21"/>
      <c r="R433" s="21"/>
      <c r="S433" s="21"/>
      <c r="T433" s="21"/>
      <c r="U433" s="21"/>
      <c r="V433" s="21"/>
      <c r="W433" s="21"/>
      <c r="X433" s="21"/>
      <c r="Y433" s="21"/>
      <c r="Z433" s="21"/>
      <c r="AA433" s="21"/>
      <c r="AB433" s="21"/>
      <c r="AC433" s="21"/>
      <c r="AD433" s="21"/>
      <c r="AE433" s="21"/>
      <c r="AF433" s="21"/>
      <c r="AG433" s="21"/>
      <c r="AH433" s="21"/>
      <c r="AI433" s="21"/>
      <c r="AJ433" s="21"/>
      <c r="AK433" s="21"/>
      <c r="AL433" s="21"/>
      <c r="AM433" s="21"/>
      <c r="AN433" s="21"/>
      <c r="AO433" s="21"/>
      <c r="AP433" s="21"/>
      <c r="AQ433" s="21"/>
      <c r="AR433" s="21"/>
      <c r="AS433" s="21"/>
      <c r="AT433" s="21"/>
      <c r="AU433" s="21"/>
      <c r="AV433" s="21"/>
      <c r="AW433" s="21"/>
      <c r="AX433" s="21"/>
      <c r="AY433" s="21"/>
      <c r="AZ433" s="21"/>
      <c r="BA433" s="21"/>
      <c r="BB433" s="21"/>
      <c r="BC433" s="21"/>
      <c r="BD433" s="21"/>
      <c r="BE433" s="21"/>
      <c r="BF433" s="21"/>
      <c r="BG433" s="21"/>
      <c r="BH433" s="21"/>
      <c r="BI433" s="21"/>
      <c r="BJ433" s="21"/>
      <c r="BK433" s="21"/>
      <c r="BL433" s="21"/>
      <c r="BM433" s="21"/>
      <c r="BN433" s="21"/>
      <c r="BO433" s="21"/>
      <c r="BP433" s="21"/>
      <c r="BQ433" s="21"/>
      <c r="BR433" s="21"/>
      <c r="BS433" s="21"/>
      <c r="BT433" s="21"/>
      <c r="BU433" s="21"/>
      <c r="BV433" s="21"/>
      <c r="BW433" s="21"/>
      <c r="BX433" s="21"/>
      <c r="BY433" s="21"/>
      <c r="BZ433" s="21"/>
      <c r="CA433" s="21"/>
      <c r="CB433" s="21"/>
      <c r="CC433" s="21"/>
      <c r="CD433" s="21"/>
      <c r="CE433" s="21"/>
      <c r="CF433" s="21"/>
      <c r="CG433" s="21"/>
      <c r="CH433" s="21"/>
      <c r="CI433" s="21"/>
      <c r="CJ433" s="21"/>
      <c r="CK433" s="21"/>
      <c r="CL433" s="21"/>
      <c r="CM433" s="21"/>
      <c r="CN433" s="21"/>
      <c r="CO433" s="21"/>
      <c r="CP433" s="21"/>
      <c r="CQ433" s="21"/>
      <c r="CR433" s="21"/>
      <c r="CS433" s="21"/>
      <c r="CT433" s="21"/>
      <c r="CU433" s="21"/>
      <c r="CV433" s="21"/>
      <c r="CW433" s="21"/>
      <c r="CX433" s="21"/>
      <c r="CY433" s="21"/>
      <c r="CZ433" s="21"/>
      <c r="DA433" s="21"/>
      <c r="DB433" s="21"/>
      <c r="DC433" s="21"/>
      <c r="DD433" s="21"/>
      <c r="DE433" s="21"/>
      <c r="DF433" s="21"/>
      <c r="DG433" s="21"/>
    </row>
    <row r="434" spans="1:111" s="14" customFormat="1" ht="31.5">
      <c r="A434" s="14">
        <f t="shared" si="6"/>
        <v>431</v>
      </c>
      <c r="B434" s="14" t="s">
        <v>670</v>
      </c>
      <c r="C434" s="14" t="s">
        <v>8472</v>
      </c>
      <c r="D434" s="14" t="s">
        <v>1187</v>
      </c>
      <c r="F434" s="15">
        <v>500</v>
      </c>
      <c r="G434" s="15">
        <v>116</v>
      </c>
      <c r="H434" s="14" t="s">
        <v>8076</v>
      </c>
      <c r="I434" s="15">
        <v>30000</v>
      </c>
      <c r="J434" s="14" t="s">
        <v>4935</v>
      </c>
      <c r="K434" s="36" t="s">
        <v>3537</v>
      </c>
      <c r="L434" s="14" t="s">
        <v>4155</v>
      </c>
      <c r="N434" s="69"/>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c r="AP434" s="21"/>
      <c r="AQ434" s="21"/>
      <c r="AR434" s="21"/>
      <c r="AS434" s="21"/>
      <c r="AT434" s="21"/>
      <c r="AU434" s="21"/>
      <c r="AV434" s="21"/>
      <c r="AW434" s="21"/>
      <c r="AX434" s="21"/>
      <c r="AY434" s="21"/>
      <c r="AZ434" s="21"/>
      <c r="BA434" s="21"/>
      <c r="BB434" s="21"/>
      <c r="BC434" s="21"/>
      <c r="BD434" s="21"/>
      <c r="BE434" s="21"/>
      <c r="BF434" s="21"/>
      <c r="BG434" s="21"/>
      <c r="BH434" s="21"/>
      <c r="BI434" s="21"/>
      <c r="BJ434" s="21"/>
      <c r="BK434" s="21"/>
      <c r="BL434" s="21"/>
      <c r="BM434" s="21"/>
      <c r="BN434" s="21"/>
      <c r="BO434" s="21"/>
      <c r="BP434" s="21"/>
      <c r="BQ434" s="21"/>
      <c r="BR434" s="21"/>
      <c r="BS434" s="21"/>
      <c r="BT434" s="21"/>
      <c r="BU434" s="21"/>
      <c r="BV434" s="21"/>
      <c r="BW434" s="21"/>
      <c r="BX434" s="21"/>
      <c r="BY434" s="21"/>
      <c r="BZ434" s="21"/>
      <c r="CA434" s="21"/>
      <c r="CB434" s="21"/>
      <c r="CC434" s="21"/>
      <c r="CD434" s="21"/>
      <c r="CE434" s="21"/>
      <c r="CF434" s="21"/>
      <c r="CG434" s="21"/>
      <c r="CH434" s="21"/>
      <c r="CI434" s="21"/>
      <c r="CJ434" s="21"/>
      <c r="CK434" s="21"/>
      <c r="CL434" s="21"/>
      <c r="CM434" s="21"/>
      <c r="CN434" s="21"/>
      <c r="CO434" s="21"/>
      <c r="CP434" s="21"/>
      <c r="CQ434" s="21"/>
      <c r="CR434" s="21"/>
      <c r="CS434" s="21"/>
      <c r="CT434" s="21"/>
      <c r="CU434" s="21"/>
      <c r="CV434" s="21"/>
      <c r="CW434" s="21"/>
      <c r="CX434" s="21"/>
      <c r="CY434" s="21"/>
      <c r="CZ434" s="21"/>
      <c r="DA434" s="21"/>
      <c r="DB434" s="21"/>
      <c r="DC434" s="21"/>
      <c r="DD434" s="21"/>
      <c r="DE434" s="21"/>
      <c r="DF434" s="21"/>
      <c r="DG434" s="21"/>
    </row>
    <row r="435" spans="1:111" s="14" customFormat="1" ht="31.5">
      <c r="A435" s="14">
        <f t="shared" si="6"/>
        <v>432</v>
      </c>
      <c r="B435" s="14" t="s">
        <v>671</v>
      </c>
      <c r="C435" s="14" t="s">
        <v>2744</v>
      </c>
      <c r="D435" s="14" t="s">
        <v>1187</v>
      </c>
      <c r="F435" s="15">
        <v>1000</v>
      </c>
      <c r="G435" s="15">
        <v>92</v>
      </c>
      <c r="H435" s="14" t="s">
        <v>8076</v>
      </c>
      <c r="I435" s="15">
        <v>16000</v>
      </c>
      <c r="J435" s="14" t="s">
        <v>4935</v>
      </c>
      <c r="K435" s="36" t="s">
        <v>3537</v>
      </c>
      <c r="L435" s="14" t="s">
        <v>4155</v>
      </c>
      <c r="N435" s="69"/>
      <c r="O435" s="21"/>
      <c r="P435" s="21"/>
      <c r="Q435" s="21"/>
      <c r="R435" s="21"/>
      <c r="S435" s="21"/>
      <c r="T435" s="21"/>
      <c r="U435" s="21"/>
      <c r="V435" s="21"/>
      <c r="W435" s="21"/>
      <c r="X435" s="21"/>
      <c r="Y435" s="21"/>
      <c r="Z435" s="21"/>
      <c r="AA435" s="21"/>
      <c r="AB435" s="21"/>
      <c r="AC435" s="21"/>
      <c r="AD435" s="21"/>
      <c r="AE435" s="21"/>
      <c r="AF435" s="21"/>
      <c r="AG435" s="21"/>
      <c r="AH435" s="21"/>
      <c r="AI435" s="21"/>
      <c r="AJ435" s="21"/>
      <c r="AK435" s="21"/>
      <c r="AL435" s="21"/>
      <c r="AM435" s="21"/>
      <c r="AN435" s="21"/>
      <c r="AO435" s="21"/>
      <c r="AP435" s="21"/>
      <c r="AQ435" s="21"/>
      <c r="AR435" s="21"/>
      <c r="AS435" s="21"/>
      <c r="AT435" s="21"/>
      <c r="AU435" s="21"/>
      <c r="AV435" s="21"/>
      <c r="AW435" s="21"/>
      <c r="AX435" s="21"/>
      <c r="AY435" s="21"/>
      <c r="AZ435" s="21"/>
      <c r="BA435" s="21"/>
      <c r="BB435" s="21"/>
      <c r="BC435" s="21"/>
      <c r="BD435" s="21"/>
      <c r="BE435" s="21"/>
      <c r="BF435" s="21"/>
      <c r="BG435" s="21"/>
      <c r="BH435" s="21"/>
      <c r="BI435" s="21"/>
      <c r="BJ435" s="21"/>
      <c r="BK435" s="21"/>
      <c r="BL435" s="21"/>
      <c r="BM435" s="21"/>
      <c r="BN435" s="21"/>
      <c r="BO435" s="21"/>
      <c r="BP435" s="21"/>
      <c r="BQ435" s="21"/>
      <c r="BR435" s="21"/>
      <c r="BS435" s="21"/>
      <c r="BT435" s="21"/>
      <c r="BU435" s="21"/>
      <c r="BV435" s="21"/>
      <c r="BW435" s="21"/>
      <c r="BX435" s="21"/>
      <c r="BY435" s="21"/>
      <c r="BZ435" s="21"/>
      <c r="CA435" s="21"/>
      <c r="CB435" s="21"/>
      <c r="CC435" s="21"/>
      <c r="CD435" s="21"/>
      <c r="CE435" s="21"/>
      <c r="CF435" s="21"/>
      <c r="CG435" s="21"/>
      <c r="CH435" s="21"/>
      <c r="CI435" s="21"/>
      <c r="CJ435" s="21"/>
      <c r="CK435" s="21"/>
      <c r="CL435" s="21"/>
      <c r="CM435" s="21"/>
      <c r="CN435" s="21"/>
      <c r="CO435" s="21"/>
      <c r="CP435" s="21"/>
      <c r="CQ435" s="21"/>
      <c r="CR435" s="21"/>
      <c r="CS435" s="21"/>
      <c r="CT435" s="21"/>
      <c r="CU435" s="21"/>
      <c r="CV435" s="21"/>
      <c r="CW435" s="21"/>
      <c r="CX435" s="21"/>
      <c r="CY435" s="21"/>
      <c r="CZ435" s="21"/>
      <c r="DA435" s="21"/>
      <c r="DB435" s="21"/>
      <c r="DC435" s="21"/>
      <c r="DD435" s="21"/>
      <c r="DE435" s="21"/>
      <c r="DF435" s="21"/>
      <c r="DG435" s="21"/>
    </row>
    <row r="436" spans="1:111" s="14" customFormat="1">
      <c r="A436" s="14">
        <f t="shared" si="6"/>
        <v>433</v>
      </c>
      <c r="B436" s="14" t="s">
        <v>1407</v>
      </c>
      <c r="C436" s="14" t="s">
        <v>2744</v>
      </c>
      <c r="D436" s="14" t="s">
        <v>1187</v>
      </c>
      <c r="E436" s="14" t="s">
        <v>8163</v>
      </c>
      <c r="F436" s="15">
        <v>1025</v>
      </c>
      <c r="G436" s="15">
        <v>80</v>
      </c>
      <c r="H436" s="14" t="s">
        <v>8076</v>
      </c>
      <c r="I436" s="15">
        <v>12000</v>
      </c>
      <c r="J436" s="14" t="s">
        <v>4935</v>
      </c>
      <c r="K436" s="36" t="s">
        <v>3537</v>
      </c>
      <c r="L436" s="14" t="s">
        <v>12534</v>
      </c>
      <c r="N436" s="69"/>
      <c r="O436" s="21"/>
      <c r="P436" s="21"/>
      <c r="Q436" s="21"/>
      <c r="R436" s="21"/>
      <c r="S436" s="21"/>
      <c r="T436" s="21"/>
      <c r="U436" s="21"/>
      <c r="V436" s="21"/>
      <c r="W436" s="21"/>
      <c r="X436" s="21"/>
      <c r="Y436" s="21"/>
      <c r="Z436" s="21"/>
      <c r="AA436" s="21"/>
      <c r="AB436" s="21"/>
      <c r="AC436" s="21"/>
      <c r="AD436" s="21"/>
      <c r="AE436" s="21"/>
      <c r="AF436" s="21"/>
      <c r="AG436" s="21"/>
      <c r="AH436" s="21"/>
      <c r="AI436" s="21"/>
      <c r="AJ436" s="21"/>
      <c r="AK436" s="21"/>
      <c r="AL436" s="21"/>
      <c r="AM436" s="21"/>
      <c r="AN436" s="21"/>
      <c r="AO436" s="21"/>
      <c r="AP436" s="21"/>
      <c r="AQ436" s="21"/>
      <c r="AR436" s="21"/>
      <c r="AS436" s="21"/>
      <c r="AT436" s="21"/>
      <c r="AU436" s="21"/>
      <c r="AV436" s="21"/>
      <c r="AW436" s="21"/>
      <c r="AX436" s="21"/>
      <c r="AY436" s="21"/>
      <c r="AZ436" s="21"/>
      <c r="BA436" s="21"/>
      <c r="BB436" s="21"/>
      <c r="BC436" s="21"/>
      <c r="BD436" s="21"/>
      <c r="BE436" s="21"/>
      <c r="BF436" s="21"/>
      <c r="BG436" s="21"/>
      <c r="BH436" s="21"/>
      <c r="BI436" s="21"/>
      <c r="BJ436" s="21"/>
      <c r="BK436" s="21"/>
      <c r="BL436" s="21"/>
      <c r="BM436" s="21"/>
      <c r="BN436" s="21"/>
      <c r="BO436" s="21"/>
      <c r="BP436" s="21"/>
      <c r="BQ436" s="21"/>
      <c r="BR436" s="21"/>
      <c r="BS436" s="21"/>
      <c r="BT436" s="21"/>
      <c r="BU436" s="21"/>
      <c r="BV436" s="21"/>
      <c r="BW436" s="21"/>
      <c r="BX436" s="21"/>
      <c r="BY436" s="21"/>
      <c r="BZ436" s="21"/>
      <c r="CA436" s="21"/>
      <c r="CB436" s="21"/>
      <c r="CC436" s="21"/>
      <c r="CD436" s="21"/>
      <c r="CE436" s="21"/>
      <c r="CF436" s="21"/>
      <c r="CG436" s="21"/>
      <c r="CH436" s="21"/>
      <c r="CI436" s="21"/>
      <c r="CJ436" s="21"/>
      <c r="CK436" s="21"/>
      <c r="CL436" s="21"/>
      <c r="CM436" s="21"/>
      <c r="CN436" s="21"/>
      <c r="CO436" s="21"/>
      <c r="CP436" s="21"/>
      <c r="CQ436" s="21"/>
      <c r="CR436" s="21"/>
      <c r="CS436" s="21"/>
      <c r="CT436" s="21"/>
      <c r="CU436" s="21"/>
      <c r="CV436" s="21"/>
      <c r="CW436" s="21"/>
      <c r="CX436" s="21"/>
      <c r="CY436" s="21"/>
      <c r="CZ436" s="21"/>
      <c r="DA436" s="21"/>
      <c r="DB436" s="21"/>
      <c r="DC436" s="21"/>
      <c r="DD436" s="21"/>
      <c r="DE436" s="21"/>
      <c r="DF436" s="21"/>
      <c r="DG436" s="21"/>
    </row>
    <row r="437" spans="1:111" s="14" customFormat="1" ht="57.75" customHeight="1">
      <c r="A437" s="14">
        <f t="shared" si="6"/>
        <v>434</v>
      </c>
      <c r="B437" s="14" t="s">
        <v>7510</v>
      </c>
      <c r="C437" s="14" t="s">
        <v>10533</v>
      </c>
      <c r="D437" s="14" t="s">
        <v>1162</v>
      </c>
      <c r="E437" s="14" t="s">
        <v>8163</v>
      </c>
      <c r="F437" s="15">
        <v>2000</v>
      </c>
      <c r="G437" s="15">
        <v>272</v>
      </c>
      <c r="H437" s="14" t="s">
        <v>5624</v>
      </c>
      <c r="I437" s="15">
        <v>0</v>
      </c>
      <c r="J437" s="14" t="s">
        <v>70</v>
      </c>
      <c r="K437" s="36" t="s">
        <v>3537</v>
      </c>
      <c r="L437" s="14" t="s">
        <v>4155</v>
      </c>
      <c r="N437" s="69"/>
      <c r="O437" s="68"/>
      <c r="P437" s="21"/>
      <c r="Q437" s="21"/>
      <c r="R437" s="21"/>
      <c r="S437" s="21"/>
      <c r="T437" s="21"/>
      <c r="U437" s="21"/>
      <c r="V437" s="21"/>
      <c r="W437" s="21"/>
      <c r="X437" s="21"/>
      <c r="Y437" s="21"/>
      <c r="Z437" s="21"/>
      <c r="AA437" s="21"/>
      <c r="AB437" s="21"/>
      <c r="AC437" s="21"/>
      <c r="AD437" s="21"/>
      <c r="AE437" s="21"/>
      <c r="AF437" s="21"/>
      <c r="AG437" s="21"/>
      <c r="AH437" s="21"/>
      <c r="AI437" s="21"/>
      <c r="AJ437" s="21"/>
      <c r="AK437" s="21"/>
      <c r="AL437" s="21"/>
      <c r="AM437" s="21"/>
      <c r="AN437" s="21"/>
      <c r="AO437" s="21"/>
      <c r="AP437" s="21"/>
      <c r="AQ437" s="21"/>
      <c r="AR437" s="21"/>
      <c r="AS437" s="21"/>
      <c r="AT437" s="21"/>
      <c r="AU437" s="21"/>
      <c r="AV437" s="21"/>
      <c r="AW437" s="21"/>
      <c r="AX437" s="21"/>
      <c r="AY437" s="21"/>
      <c r="AZ437" s="21"/>
      <c r="BA437" s="21"/>
      <c r="BB437" s="21"/>
      <c r="BC437" s="21"/>
      <c r="BD437" s="21"/>
      <c r="BE437" s="21"/>
      <c r="BF437" s="21"/>
      <c r="BG437" s="21"/>
      <c r="BH437" s="21"/>
      <c r="BI437" s="21"/>
      <c r="BJ437" s="21"/>
      <c r="BK437" s="21"/>
      <c r="BL437" s="21"/>
      <c r="BM437" s="21"/>
      <c r="BN437" s="21"/>
      <c r="BO437" s="21"/>
      <c r="BP437" s="21"/>
      <c r="BQ437" s="21"/>
      <c r="BR437" s="21"/>
      <c r="BS437" s="21"/>
      <c r="BT437" s="21"/>
      <c r="BU437" s="21"/>
      <c r="BV437" s="21"/>
      <c r="BW437" s="21"/>
      <c r="BX437" s="21"/>
      <c r="BY437" s="21"/>
      <c r="BZ437" s="21"/>
      <c r="CA437" s="21"/>
      <c r="CB437" s="21"/>
      <c r="CC437" s="21"/>
      <c r="CD437" s="21"/>
      <c r="CE437" s="21"/>
      <c r="CF437" s="21"/>
      <c r="CG437" s="21"/>
      <c r="CH437" s="21"/>
      <c r="CI437" s="21"/>
      <c r="CJ437" s="21"/>
      <c r="CK437" s="21"/>
      <c r="CL437" s="21"/>
      <c r="CM437" s="21"/>
      <c r="CN437" s="21"/>
      <c r="CO437" s="21"/>
      <c r="CP437" s="21"/>
      <c r="CQ437" s="21"/>
      <c r="CR437" s="21"/>
      <c r="CS437" s="21"/>
      <c r="CT437" s="21"/>
      <c r="CU437" s="21"/>
      <c r="CV437" s="21"/>
      <c r="CW437" s="21"/>
      <c r="CX437" s="21"/>
      <c r="CY437" s="21"/>
      <c r="CZ437" s="21"/>
      <c r="DA437" s="21"/>
      <c r="DB437" s="21"/>
      <c r="DC437" s="21"/>
      <c r="DD437" s="21"/>
      <c r="DE437" s="21"/>
      <c r="DF437" s="21"/>
      <c r="DG437" s="21"/>
    </row>
    <row r="438" spans="1:111" s="14" customFormat="1" ht="31.5">
      <c r="A438" s="14">
        <f t="shared" si="6"/>
        <v>435</v>
      </c>
      <c r="B438" s="14" t="s">
        <v>672</v>
      </c>
      <c r="C438" s="14" t="s">
        <v>11556</v>
      </c>
      <c r="D438" s="14" t="s">
        <v>1162</v>
      </c>
      <c r="F438" s="15">
        <v>440</v>
      </c>
      <c r="G438" s="15">
        <v>472</v>
      </c>
      <c r="H438" s="14" t="s">
        <v>8087</v>
      </c>
      <c r="I438" s="15">
        <v>0</v>
      </c>
      <c r="J438" s="14" t="s">
        <v>1188</v>
      </c>
      <c r="K438" s="36" t="s">
        <v>3537</v>
      </c>
      <c r="L438" s="14" t="s">
        <v>4155</v>
      </c>
      <c r="N438" s="69"/>
      <c r="O438" s="21"/>
      <c r="P438" s="21"/>
      <c r="Q438" s="21"/>
      <c r="R438" s="21"/>
      <c r="S438" s="21"/>
      <c r="T438" s="21"/>
      <c r="U438" s="21"/>
      <c r="V438" s="21"/>
      <c r="W438" s="21"/>
      <c r="X438" s="21"/>
      <c r="Y438" s="21"/>
      <c r="Z438" s="21"/>
      <c r="AA438" s="21"/>
      <c r="AB438" s="21"/>
      <c r="AC438" s="21"/>
      <c r="AD438" s="21"/>
      <c r="AE438" s="21"/>
      <c r="AF438" s="21"/>
      <c r="AG438" s="21"/>
      <c r="AH438" s="21"/>
      <c r="AI438" s="21"/>
      <c r="AJ438" s="21"/>
      <c r="AK438" s="21"/>
      <c r="AL438" s="21"/>
      <c r="AM438" s="21"/>
      <c r="AN438" s="21"/>
      <c r="AO438" s="21"/>
      <c r="AP438" s="21"/>
      <c r="AQ438" s="21"/>
      <c r="AR438" s="21"/>
      <c r="AS438" s="21"/>
      <c r="AT438" s="21"/>
      <c r="AU438" s="21"/>
      <c r="AV438" s="21"/>
      <c r="AW438" s="21"/>
      <c r="AX438" s="21"/>
      <c r="AY438" s="21"/>
      <c r="AZ438" s="21"/>
      <c r="BA438" s="21"/>
      <c r="BB438" s="21"/>
      <c r="BC438" s="21"/>
      <c r="BD438" s="21"/>
      <c r="BE438" s="21"/>
      <c r="BF438" s="21"/>
      <c r="BG438" s="21"/>
      <c r="BH438" s="21"/>
      <c r="BI438" s="21"/>
      <c r="BJ438" s="21"/>
      <c r="BK438" s="21"/>
      <c r="BL438" s="21"/>
      <c r="BM438" s="21"/>
      <c r="BN438" s="21"/>
      <c r="BO438" s="21"/>
      <c r="BP438" s="21"/>
      <c r="BQ438" s="21"/>
      <c r="BR438" s="21"/>
      <c r="BS438" s="21"/>
      <c r="BT438" s="21"/>
      <c r="BU438" s="21"/>
      <c r="BV438" s="21"/>
      <c r="BW438" s="21"/>
      <c r="BX438" s="21"/>
      <c r="BY438" s="21"/>
      <c r="BZ438" s="21"/>
      <c r="CA438" s="21"/>
      <c r="CB438" s="21"/>
      <c r="CC438" s="21"/>
      <c r="CD438" s="21"/>
      <c r="CE438" s="21"/>
      <c r="CF438" s="21"/>
      <c r="CG438" s="21"/>
      <c r="CH438" s="21"/>
      <c r="CI438" s="21"/>
      <c r="CJ438" s="21"/>
      <c r="CK438" s="21"/>
      <c r="CL438" s="21"/>
      <c r="CM438" s="21"/>
      <c r="CN438" s="21"/>
      <c r="CO438" s="21"/>
      <c r="CP438" s="21"/>
      <c r="CQ438" s="21"/>
      <c r="CR438" s="21"/>
      <c r="CS438" s="21"/>
      <c r="CT438" s="21"/>
      <c r="CU438" s="21"/>
      <c r="CV438" s="21"/>
      <c r="CW438" s="21"/>
      <c r="CX438" s="21"/>
      <c r="CY438" s="21"/>
      <c r="CZ438" s="21"/>
      <c r="DA438" s="21"/>
      <c r="DB438" s="21"/>
      <c r="DC438" s="21"/>
      <c r="DD438" s="21"/>
      <c r="DE438" s="21"/>
      <c r="DF438" s="21"/>
      <c r="DG438" s="21"/>
    </row>
    <row r="439" spans="1:111" s="14" customFormat="1" ht="78.75">
      <c r="A439" s="14">
        <f t="shared" si="6"/>
        <v>436</v>
      </c>
      <c r="B439" s="14" t="s">
        <v>678</v>
      </c>
      <c r="C439" s="14" t="s">
        <v>679</v>
      </c>
      <c r="D439" s="14" t="s">
        <v>1187</v>
      </c>
      <c r="F439" s="15">
        <v>1000</v>
      </c>
      <c r="G439" s="15">
        <v>420</v>
      </c>
      <c r="H439" s="14" t="s">
        <v>8087</v>
      </c>
      <c r="I439" s="15">
        <v>73000</v>
      </c>
      <c r="J439" s="14" t="s">
        <v>12454</v>
      </c>
      <c r="K439" s="36" t="s">
        <v>3537</v>
      </c>
      <c r="L439" s="14" t="s">
        <v>12534</v>
      </c>
      <c r="N439" s="69"/>
      <c r="O439" s="21"/>
      <c r="P439" s="21"/>
      <c r="Q439" s="21"/>
      <c r="R439" s="21"/>
      <c r="S439" s="21"/>
      <c r="T439" s="21"/>
      <c r="U439" s="21"/>
      <c r="V439" s="21"/>
      <c r="W439" s="21"/>
      <c r="X439" s="21"/>
      <c r="Y439" s="21"/>
      <c r="Z439" s="21"/>
      <c r="AA439" s="21"/>
      <c r="AB439" s="21"/>
      <c r="AC439" s="21"/>
      <c r="AD439" s="21"/>
      <c r="AE439" s="21"/>
      <c r="AF439" s="21"/>
      <c r="AG439" s="21"/>
      <c r="AH439" s="21"/>
      <c r="AI439" s="21"/>
      <c r="AJ439" s="21"/>
      <c r="AK439" s="21"/>
      <c r="AL439" s="21"/>
      <c r="AM439" s="21"/>
      <c r="AN439" s="21"/>
      <c r="AO439" s="21"/>
      <c r="AP439" s="21"/>
      <c r="AQ439" s="21"/>
      <c r="AR439" s="21"/>
      <c r="AS439" s="21"/>
      <c r="AT439" s="21"/>
      <c r="AU439" s="21"/>
      <c r="AV439" s="21"/>
      <c r="AW439" s="21"/>
      <c r="AX439" s="21"/>
      <c r="AY439" s="21"/>
      <c r="AZ439" s="21"/>
      <c r="BA439" s="21"/>
      <c r="BB439" s="21"/>
      <c r="BC439" s="21"/>
      <c r="BD439" s="21"/>
      <c r="BE439" s="21"/>
      <c r="BF439" s="21"/>
      <c r="BG439" s="21"/>
      <c r="BH439" s="21"/>
      <c r="BI439" s="21"/>
      <c r="BJ439" s="21"/>
      <c r="BK439" s="21"/>
      <c r="BL439" s="21"/>
      <c r="BM439" s="21"/>
      <c r="BN439" s="21"/>
      <c r="BO439" s="21"/>
      <c r="BP439" s="21"/>
      <c r="BQ439" s="21"/>
      <c r="BR439" s="21"/>
      <c r="BS439" s="21"/>
      <c r="BT439" s="21"/>
      <c r="BU439" s="21"/>
      <c r="BV439" s="21"/>
      <c r="BW439" s="21"/>
      <c r="BX439" s="21"/>
      <c r="BY439" s="21"/>
      <c r="BZ439" s="21"/>
      <c r="CA439" s="21"/>
      <c r="CB439" s="21"/>
      <c r="CC439" s="21"/>
      <c r="CD439" s="21"/>
      <c r="CE439" s="21"/>
      <c r="CF439" s="21"/>
      <c r="CG439" s="21"/>
      <c r="CH439" s="21"/>
      <c r="CI439" s="21"/>
      <c r="CJ439" s="21"/>
      <c r="CK439" s="21"/>
      <c r="CL439" s="21"/>
      <c r="CM439" s="21"/>
      <c r="CN439" s="21"/>
      <c r="CO439" s="21"/>
      <c r="CP439" s="21"/>
      <c r="CQ439" s="21"/>
      <c r="CR439" s="21"/>
      <c r="CS439" s="21"/>
      <c r="CT439" s="21"/>
      <c r="CU439" s="21"/>
      <c r="CV439" s="21"/>
      <c r="CW439" s="21"/>
      <c r="CX439" s="21"/>
      <c r="CY439" s="21"/>
      <c r="CZ439" s="21"/>
      <c r="DA439" s="21"/>
      <c r="DB439" s="21"/>
      <c r="DC439" s="21"/>
      <c r="DD439" s="21"/>
      <c r="DE439" s="21"/>
      <c r="DF439" s="21"/>
      <c r="DG439" s="21"/>
    </row>
    <row r="440" spans="1:111" s="14" customFormat="1" ht="94.5">
      <c r="A440" s="14">
        <f t="shared" si="6"/>
        <v>437</v>
      </c>
      <c r="B440" s="14" t="s">
        <v>680</v>
      </c>
      <c r="C440" s="14" t="s">
        <v>681</v>
      </c>
      <c r="D440" s="14" t="s">
        <v>1187</v>
      </c>
      <c r="F440" s="15">
        <v>1200</v>
      </c>
      <c r="G440" s="15">
        <v>368</v>
      </c>
      <c r="H440" s="14" t="s">
        <v>8087</v>
      </c>
      <c r="I440" s="15">
        <v>70000</v>
      </c>
      <c r="J440" s="14" t="s">
        <v>1188</v>
      </c>
      <c r="K440" s="36" t="s">
        <v>3537</v>
      </c>
      <c r="L440" s="14" t="s">
        <v>2958</v>
      </c>
      <c r="N440" s="69"/>
      <c r="O440" s="21"/>
      <c r="P440" s="21"/>
      <c r="Q440" s="21"/>
      <c r="R440" s="21"/>
      <c r="S440" s="21"/>
      <c r="T440" s="21"/>
      <c r="U440" s="21"/>
      <c r="V440" s="21"/>
      <c r="W440" s="21"/>
      <c r="X440" s="21"/>
      <c r="Y440" s="21"/>
      <c r="Z440" s="21"/>
      <c r="AA440" s="21"/>
      <c r="AB440" s="21"/>
      <c r="AC440" s="21"/>
      <c r="AD440" s="21"/>
      <c r="AE440" s="21"/>
      <c r="AF440" s="21"/>
      <c r="AG440" s="21"/>
      <c r="AH440" s="21"/>
      <c r="AI440" s="21"/>
      <c r="AJ440" s="21"/>
      <c r="AK440" s="21"/>
      <c r="AL440" s="21"/>
      <c r="AM440" s="21"/>
      <c r="AN440" s="21"/>
      <c r="AO440" s="21"/>
      <c r="AP440" s="21"/>
      <c r="AQ440" s="21"/>
      <c r="AR440" s="21"/>
      <c r="AS440" s="21"/>
      <c r="AT440" s="21"/>
      <c r="AU440" s="21"/>
      <c r="AV440" s="21"/>
      <c r="AW440" s="21"/>
      <c r="AX440" s="21"/>
      <c r="AY440" s="21"/>
      <c r="AZ440" s="21"/>
      <c r="BA440" s="21"/>
      <c r="BB440" s="21"/>
      <c r="BC440" s="21"/>
      <c r="BD440" s="21"/>
      <c r="BE440" s="21"/>
      <c r="BF440" s="21"/>
      <c r="BG440" s="21"/>
      <c r="BH440" s="21"/>
      <c r="BI440" s="21"/>
      <c r="BJ440" s="21"/>
      <c r="BK440" s="21"/>
      <c r="BL440" s="21"/>
      <c r="BM440" s="21"/>
      <c r="BN440" s="21"/>
      <c r="BO440" s="21"/>
      <c r="BP440" s="21"/>
      <c r="BQ440" s="21"/>
      <c r="BR440" s="21"/>
      <c r="BS440" s="21"/>
      <c r="BT440" s="21"/>
      <c r="BU440" s="21"/>
      <c r="BV440" s="21"/>
      <c r="BW440" s="21"/>
      <c r="BX440" s="21"/>
      <c r="BY440" s="21"/>
      <c r="BZ440" s="21"/>
      <c r="CA440" s="21"/>
      <c r="CB440" s="21"/>
      <c r="CC440" s="21"/>
      <c r="CD440" s="21"/>
      <c r="CE440" s="21"/>
      <c r="CF440" s="21"/>
      <c r="CG440" s="21"/>
      <c r="CH440" s="21"/>
      <c r="CI440" s="21"/>
      <c r="CJ440" s="21"/>
      <c r="CK440" s="21"/>
      <c r="CL440" s="21"/>
      <c r="CM440" s="21"/>
      <c r="CN440" s="21"/>
      <c r="CO440" s="21"/>
      <c r="CP440" s="21"/>
      <c r="CQ440" s="21"/>
      <c r="CR440" s="21"/>
      <c r="CS440" s="21"/>
      <c r="CT440" s="21"/>
      <c r="CU440" s="21"/>
      <c r="CV440" s="21"/>
      <c r="CW440" s="21"/>
      <c r="CX440" s="21"/>
      <c r="CY440" s="21"/>
      <c r="CZ440" s="21"/>
      <c r="DA440" s="21"/>
      <c r="DB440" s="21"/>
      <c r="DC440" s="21"/>
      <c r="DD440" s="21"/>
      <c r="DE440" s="21"/>
      <c r="DF440" s="21"/>
      <c r="DG440" s="21"/>
    </row>
    <row r="441" spans="1:111" s="14" customFormat="1" ht="78.75">
      <c r="A441" s="14">
        <f t="shared" si="6"/>
        <v>438</v>
      </c>
      <c r="B441" s="14" t="s">
        <v>1309</v>
      </c>
      <c r="C441" s="14" t="s">
        <v>687</v>
      </c>
      <c r="D441" s="14" t="s">
        <v>1187</v>
      </c>
      <c r="E441" s="14" t="s">
        <v>8163</v>
      </c>
      <c r="F441" s="15">
        <v>1000</v>
      </c>
      <c r="G441" s="15">
        <v>376</v>
      </c>
      <c r="H441" s="14" t="s">
        <v>8087</v>
      </c>
      <c r="I441" s="15">
        <v>74000</v>
      </c>
      <c r="J441" s="14" t="s">
        <v>70</v>
      </c>
      <c r="K441" s="36" t="s">
        <v>3537</v>
      </c>
      <c r="L441" s="14" t="s">
        <v>4155</v>
      </c>
      <c r="N441" s="69"/>
      <c r="O441" s="21"/>
      <c r="P441" s="21"/>
      <c r="Q441" s="21"/>
      <c r="R441" s="21"/>
      <c r="S441" s="21"/>
      <c r="T441" s="21"/>
      <c r="U441" s="21"/>
      <c r="V441" s="21"/>
      <c r="W441" s="21"/>
      <c r="X441" s="21"/>
      <c r="Y441" s="21"/>
      <c r="Z441" s="21"/>
      <c r="AA441" s="21"/>
      <c r="AB441" s="21"/>
      <c r="AC441" s="21"/>
      <c r="AD441" s="21"/>
      <c r="AE441" s="21"/>
      <c r="AF441" s="21"/>
      <c r="AG441" s="21"/>
      <c r="AH441" s="21"/>
      <c r="AI441" s="21"/>
      <c r="AJ441" s="21"/>
      <c r="AK441" s="21"/>
      <c r="AL441" s="21"/>
      <c r="AM441" s="21"/>
      <c r="AN441" s="21"/>
      <c r="AO441" s="21"/>
      <c r="AP441" s="21"/>
      <c r="AQ441" s="21"/>
      <c r="AR441" s="21"/>
      <c r="AS441" s="21"/>
      <c r="AT441" s="21"/>
      <c r="AU441" s="21"/>
      <c r="AV441" s="21"/>
      <c r="AW441" s="21"/>
      <c r="AX441" s="21"/>
      <c r="AY441" s="21"/>
      <c r="AZ441" s="21"/>
      <c r="BA441" s="21"/>
      <c r="BB441" s="21"/>
      <c r="BC441" s="21"/>
      <c r="BD441" s="21"/>
      <c r="BE441" s="21"/>
      <c r="BF441" s="21"/>
      <c r="BG441" s="21"/>
      <c r="BH441" s="21"/>
      <c r="BI441" s="21"/>
      <c r="BJ441" s="21"/>
      <c r="BK441" s="21"/>
      <c r="BL441" s="21"/>
      <c r="BM441" s="21"/>
      <c r="BN441" s="21"/>
      <c r="BO441" s="21"/>
      <c r="BP441" s="21"/>
      <c r="BQ441" s="21"/>
      <c r="BR441" s="21"/>
      <c r="BS441" s="21"/>
      <c r="BT441" s="21"/>
      <c r="BU441" s="21"/>
      <c r="BV441" s="21"/>
      <c r="BW441" s="21"/>
      <c r="BX441" s="21"/>
      <c r="BY441" s="21"/>
      <c r="BZ441" s="21"/>
      <c r="CA441" s="21"/>
      <c r="CB441" s="21"/>
      <c r="CC441" s="21"/>
      <c r="CD441" s="21"/>
      <c r="CE441" s="21"/>
      <c r="CF441" s="21"/>
      <c r="CG441" s="21"/>
      <c r="CH441" s="21"/>
      <c r="CI441" s="21"/>
      <c r="CJ441" s="21"/>
      <c r="CK441" s="21"/>
      <c r="CL441" s="21"/>
      <c r="CM441" s="21"/>
      <c r="CN441" s="21"/>
      <c r="CO441" s="21"/>
      <c r="CP441" s="21"/>
      <c r="CQ441" s="21"/>
      <c r="CR441" s="21"/>
      <c r="CS441" s="21"/>
      <c r="CT441" s="21"/>
      <c r="CU441" s="21"/>
      <c r="CV441" s="21"/>
      <c r="CW441" s="21"/>
      <c r="CX441" s="21"/>
      <c r="CY441" s="21"/>
      <c r="CZ441" s="21"/>
      <c r="DA441" s="21"/>
      <c r="DB441" s="21"/>
      <c r="DC441" s="21"/>
      <c r="DD441" s="21"/>
      <c r="DE441" s="21"/>
      <c r="DF441" s="21"/>
      <c r="DG441" s="21"/>
    </row>
    <row r="442" spans="1:111" ht="31.5">
      <c r="A442" s="14">
        <f t="shared" si="6"/>
        <v>439</v>
      </c>
      <c r="B442" s="14" t="s">
        <v>690</v>
      </c>
      <c r="C442" s="14" t="s">
        <v>8832</v>
      </c>
      <c r="D442" s="14" t="s">
        <v>1187</v>
      </c>
      <c r="E442" s="14"/>
      <c r="F442" s="15">
        <v>500</v>
      </c>
      <c r="G442" s="15">
        <v>216</v>
      </c>
      <c r="H442" s="14" t="s">
        <v>8087</v>
      </c>
      <c r="I442" s="15">
        <v>60000</v>
      </c>
      <c r="J442" s="14" t="s">
        <v>70</v>
      </c>
      <c r="K442" s="36" t="s">
        <v>3537</v>
      </c>
      <c r="L442" s="14" t="s">
        <v>2958</v>
      </c>
      <c r="M442" s="14"/>
      <c r="N442" s="69"/>
    </row>
    <row r="443" spans="1:111" ht="63">
      <c r="A443" s="14">
        <f t="shared" si="6"/>
        <v>440</v>
      </c>
      <c r="B443" s="14" t="s">
        <v>4813</v>
      </c>
      <c r="C443" s="14" t="s">
        <v>2744</v>
      </c>
      <c r="D443" s="14" t="s">
        <v>1187</v>
      </c>
      <c r="E443" s="14" t="s">
        <v>8163</v>
      </c>
      <c r="F443" s="15">
        <v>725</v>
      </c>
      <c r="G443" s="15">
        <v>140</v>
      </c>
      <c r="H443" s="14" t="s">
        <v>8087</v>
      </c>
      <c r="I443" s="15">
        <v>27000</v>
      </c>
      <c r="J443" s="14" t="s">
        <v>4935</v>
      </c>
      <c r="K443" s="36" t="s">
        <v>3537</v>
      </c>
      <c r="L443" s="14" t="s">
        <v>4155</v>
      </c>
      <c r="M443" s="14"/>
      <c r="N443" s="69"/>
    </row>
    <row r="444" spans="1:111" ht="78.75">
      <c r="A444" s="14">
        <f t="shared" si="6"/>
        <v>441</v>
      </c>
      <c r="B444" s="14" t="s">
        <v>4814</v>
      </c>
      <c r="C444" s="14" t="s">
        <v>4815</v>
      </c>
      <c r="D444" s="14" t="s">
        <v>1162</v>
      </c>
      <c r="E444" s="14"/>
      <c r="F444" s="15">
        <v>530</v>
      </c>
      <c r="G444" s="15">
        <v>300</v>
      </c>
      <c r="H444" s="14" t="s">
        <v>2161</v>
      </c>
      <c r="I444" s="15">
        <v>95000</v>
      </c>
      <c r="J444" s="14" t="s">
        <v>4642</v>
      </c>
      <c r="K444" s="36" t="s">
        <v>3537</v>
      </c>
      <c r="L444" s="14" t="s">
        <v>12534</v>
      </c>
      <c r="M444" s="14"/>
      <c r="N444" s="69"/>
    </row>
    <row r="445" spans="1:111" ht="31.5">
      <c r="A445" s="14">
        <f t="shared" si="6"/>
        <v>442</v>
      </c>
      <c r="B445" s="14" t="s">
        <v>4818</v>
      </c>
      <c r="C445" s="14" t="s">
        <v>4819</v>
      </c>
      <c r="D445" s="14" t="s">
        <v>1162</v>
      </c>
      <c r="E445" s="14"/>
      <c r="F445" s="15">
        <v>1000</v>
      </c>
      <c r="G445" s="15">
        <v>516</v>
      </c>
      <c r="H445" s="14" t="s">
        <v>2161</v>
      </c>
      <c r="I445" s="15">
        <v>0</v>
      </c>
      <c r="J445" s="14" t="s">
        <v>60</v>
      </c>
      <c r="K445" s="36" t="s">
        <v>3537</v>
      </c>
      <c r="L445" s="14" t="s">
        <v>8169</v>
      </c>
      <c r="M445" s="14"/>
      <c r="N445" s="69"/>
    </row>
    <row r="446" spans="1:111" ht="94.5">
      <c r="A446" s="14">
        <f t="shared" si="6"/>
        <v>443</v>
      </c>
      <c r="B446" s="14" t="s">
        <v>4824</v>
      </c>
      <c r="C446" s="14" t="s">
        <v>4825</v>
      </c>
      <c r="D446" s="14" t="s">
        <v>1162</v>
      </c>
      <c r="E446" s="14"/>
      <c r="F446" s="15">
        <v>1200</v>
      </c>
      <c r="G446" s="15">
        <v>568</v>
      </c>
      <c r="H446" s="14" t="s">
        <v>2161</v>
      </c>
      <c r="I446" s="15">
        <v>0</v>
      </c>
      <c r="J446" s="14" t="s">
        <v>60</v>
      </c>
      <c r="K446" s="36" t="s">
        <v>3537</v>
      </c>
      <c r="L446" s="14" t="s">
        <v>8169</v>
      </c>
      <c r="M446" s="14"/>
      <c r="N446" s="69"/>
    </row>
    <row r="447" spans="1:111" ht="31.5">
      <c r="A447" s="14">
        <f t="shared" si="6"/>
        <v>444</v>
      </c>
      <c r="B447" s="14" t="s">
        <v>4828</v>
      </c>
      <c r="C447" s="14" t="s">
        <v>4829</v>
      </c>
      <c r="D447" s="14" t="s">
        <v>1162</v>
      </c>
      <c r="E447" s="14"/>
      <c r="F447" s="15">
        <v>530</v>
      </c>
      <c r="G447" s="15">
        <v>448</v>
      </c>
      <c r="H447" s="14" t="s">
        <v>1228</v>
      </c>
      <c r="I447" s="15">
        <v>0</v>
      </c>
      <c r="J447" s="14" t="s">
        <v>4642</v>
      </c>
      <c r="K447" s="36" t="s">
        <v>3537</v>
      </c>
      <c r="L447" s="14" t="s">
        <v>4830</v>
      </c>
      <c r="M447" s="14"/>
      <c r="N447" s="69"/>
    </row>
    <row r="448" spans="1:111" ht="31.5">
      <c r="A448" s="14">
        <f t="shared" si="6"/>
        <v>445</v>
      </c>
      <c r="B448" s="14" t="s">
        <v>5935</v>
      </c>
      <c r="C448" s="14" t="s">
        <v>5936</v>
      </c>
      <c r="D448" s="14" t="s">
        <v>1162</v>
      </c>
      <c r="E448" s="14"/>
      <c r="F448" s="15">
        <v>1500</v>
      </c>
      <c r="G448" s="15">
        <v>572</v>
      </c>
      <c r="H448" s="14" t="s">
        <v>2161</v>
      </c>
      <c r="I448" s="15">
        <v>0</v>
      </c>
      <c r="J448" s="14" t="s">
        <v>7909</v>
      </c>
      <c r="K448" s="36" t="s">
        <v>3537</v>
      </c>
      <c r="L448" s="14" t="s">
        <v>2958</v>
      </c>
      <c r="M448" s="14"/>
      <c r="N448" s="69"/>
    </row>
    <row r="449" spans="1:14" ht="31.5">
      <c r="A449" s="14">
        <f t="shared" si="6"/>
        <v>446</v>
      </c>
      <c r="B449" s="14" t="s">
        <v>5937</v>
      </c>
      <c r="C449" s="14" t="s">
        <v>5938</v>
      </c>
      <c r="D449" s="14" t="s">
        <v>1162</v>
      </c>
      <c r="E449" s="14"/>
      <c r="F449" s="15">
        <v>500</v>
      </c>
      <c r="G449" s="15">
        <v>336</v>
      </c>
      <c r="H449" s="14" t="s">
        <v>3703</v>
      </c>
      <c r="I449" s="15">
        <v>0</v>
      </c>
      <c r="J449" s="14" t="s">
        <v>7909</v>
      </c>
      <c r="K449" s="36" t="s">
        <v>3537</v>
      </c>
      <c r="L449" s="14" t="s">
        <v>2958</v>
      </c>
      <c r="M449" s="14"/>
      <c r="N449" s="69"/>
    </row>
    <row r="450" spans="1:14" ht="31.5">
      <c r="A450" s="14">
        <f t="shared" si="6"/>
        <v>447</v>
      </c>
      <c r="B450" s="14" t="s">
        <v>5939</v>
      </c>
      <c r="C450" s="14" t="s">
        <v>9734</v>
      </c>
      <c r="D450" s="14" t="s">
        <v>1187</v>
      </c>
      <c r="E450" s="14" t="s">
        <v>8163</v>
      </c>
      <c r="F450" s="15">
        <v>500</v>
      </c>
      <c r="G450" s="15">
        <v>1232</v>
      </c>
      <c r="H450" s="14" t="s">
        <v>3703</v>
      </c>
      <c r="I450" s="15">
        <v>617000</v>
      </c>
      <c r="J450" s="14" t="s">
        <v>1193</v>
      </c>
      <c r="K450" s="36" t="s">
        <v>3537</v>
      </c>
      <c r="L450" s="14" t="s">
        <v>10095</v>
      </c>
      <c r="M450" s="14"/>
      <c r="N450" s="69"/>
    </row>
    <row r="451" spans="1:14" ht="31.5">
      <c r="A451" s="14">
        <f t="shared" si="6"/>
        <v>448</v>
      </c>
      <c r="B451" s="14" t="s">
        <v>5940</v>
      </c>
      <c r="C451" s="14" t="s">
        <v>11192</v>
      </c>
      <c r="D451" s="14" t="s">
        <v>4473</v>
      </c>
      <c r="E451" s="14"/>
      <c r="F451" s="15">
        <v>3033</v>
      </c>
      <c r="G451" s="15">
        <v>826</v>
      </c>
      <c r="H451" s="14" t="s">
        <v>1228</v>
      </c>
      <c r="I451" s="15">
        <v>0</v>
      </c>
      <c r="J451" s="14" t="s">
        <v>7909</v>
      </c>
      <c r="K451" s="36" t="s">
        <v>3537</v>
      </c>
      <c r="L451" s="14" t="s">
        <v>5941</v>
      </c>
      <c r="M451" s="52"/>
      <c r="N451" s="69"/>
    </row>
    <row r="452" spans="1:14" ht="78.75">
      <c r="A452" s="14">
        <f t="shared" si="6"/>
        <v>449</v>
      </c>
      <c r="B452" s="14" t="s">
        <v>5942</v>
      </c>
      <c r="C452" s="14" t="s">
        <v>11192</v>
      </c>
      <c r="D452" s="14" t="s">
        <v>4473</v>
      </c>
      <c r="E452" s="14"/>
      <c r="F452" s="15">
        <v>3033</v>
      </c>
      <c r="G452" s="15">
        <v>686</v>
      </c>
      <c r="H452" s="14" t="s">
        <v>1228</v>
      </c>
      <c r="I452" s="15">
        <v>0</v>
      </c>
      <c r="J452" s="14" t="s">
        <v>7909</v>
      </c>
      <c r="K452" s="36" t="s">
        <v>3537</v>
      </c>
      <c r="L452" s="14" t="s">
        <v>5941</v>
      </c>
      <c r="M452" s="14" t="s">
        <v>5943</v>
      </c>
      <c r="N452" s="69"/>
    </row>
    <row r="453" spans="1:14" ht="57.75" customHeight="1">
      <c r="A453" s="14">
        <f t="shared" ref="A453:A516" si="7">A452+1</f>
        <v>450</v>
      </c>
      <c r="B453" s="14" t="s">
        <v>5944</v>
      </c>
      <c r="C453" s="14" t="s">
        <v>11192</v>
      </c>
      <c r="D453" s="14" t="s">
        <v>4473</v>
      </c>
      <c r="E453" s="14"/>
      <c r="F453" s="15">
        <v>3033</v>
      </c>
      <c r="G453" s="15">
        <v>642</v>
      </c>
      <c r="H453" s="14" t="s">
        <v>1228</v>
      </c>
      <c r="I453" s="15">
        <v>0</v>
      </c>
      <c r="J453" s="14" t="s">
        <v>7909</v>
      </c>
      <c r="K453" s="36" t="s">
        <v>3537</v>
      </c>
      <c r="L453" s="14" t="s">
        <v>5941</v>
      </c>
      <c r="M453" s="14"/>
      <c r="N453" s="69"/>
    </row>
    <row r="454" spans="1:14" ht="31.5">
      <c r="A454" s="14">
        <f t="shared" si="7"/>
        <v>451</v>
      </c>
      <c r="B454" s="14" t="s">
        <v>5945</v>
      </c>
      <c r="C454" s="14" t="s">
        <v>11192</v>
      </c>
      <c r="D454" s="14" t="s">
        <v>4473</v>
      </c>
      <c r="E454" s="14"/>
      <c r="F454" s="15">
        <v>3033</v>
      </c>
      <c r="G454" s="15">
        <v>672</v>
      </c>
      <c r="H454" s="14" t="s">
        <v>1228</v>
      </c>
      <c r="I454" s="15">
        <v>0</v>
      </c>
      <c r="J454" s="14" t="s">
        <v>7909</v>
      </c>
      <c r="K454" s="36" t="s">
        <v>3537</v>
      </c>
      <c r="L454" s="14" t="s">
        <v>5941</v>
      </c>
      <c r="M454" s="14"/>
      <c r="N454" s="69"/>
    </row>
    <row r="455" spans="1:14" ht="31.5">
      <c r="A455" s="14">
        <f t="shared" si="7"/>
        <v>452</v>
      </c>
      <c r="B455" s="14" t="s">
        <v>5946</v>
      </c>
      <c r="C455" s="14" t="s">
        <v>11192</v>
      </c>
      <c r="D455" s="14" t="s">
        <v>4473</v>
      </c>
      <c r="E455" s="14"/>
      <c r="F455" s="15">
        <v>3033</v>
      </c>
      <c r="G455" s="15">
        <v>326</v>
      </c>
      <c r="H455" s="14" t="s">
        <v>1228</v>
      </c>
      <c r="I455" s="15">
        <v>0</v>
      </c>
      <c r="J455" s="14" t="s">
        <v>7909</v>
      </c>
      <c r="K455" s="36" t="s">
        <v>3537</v>
      </c>
      <c r="L455" s="14" t="s">
        <v>5941</v>
      </c>
      <c r="M455" s="14"/>
      <c r="N455" s="69"/>
    </row>
    <row r="456" spans="1:14" ht="47.25">
      <c r="A456" s="14">
        <f t="shared" si="7"/>
        <v>453</v>
      </c>
      <c r="B456" s="14" t="s">
        <v>5947</v>
      </c>
      <c r="C456" s="14" t="s">
        <v>5948</v>
      </c>
      <c r="D456" s="14" t="s">
        <v>1162</v>
      </c>
      <c r="E456" s="14"/>
      <c r="F456" s="15">
        <v>500</v>
      </c>
      <c r="G456" s="15">
        <v>24</v>
      </c>
      <c r="H456" s="14" t="s">
        <v>3449</v>
      </c>
      <c r="I456" s="15">
        <v>0</v>
      </c>
      <c r="J456" s="14" t="s">
        <v>4935</v>
      </c>
      <c r="K456" s="36" t="s">
        <v>3537</v>
      </c>
      <c r="L456" s="14" t="s">
        <v>5949</v>
      </c>
      <c r="M456" s="14" t="s">
        <v>5950</v>
      </c>
      <c r="N456" s="69"/>
    </row>
    <row r="457" spans="1:14" ht="31.5">
      <c r="A457" s="14">
        <f t="shared" si="7"/>
        <v>454</v>
      </c>
      <c r="B457" s="14" t="s">
        <v>2512</v>
      </c>
      <c r="C457" s="14" t="s">
        <v>7449</v>
      </c>
      <c r="D457" s="14" t="s">
        <v>1187</v>
      </c>
      <c r="E457" s="14" t="s">
        <v>8163</v>
      </c>
      <c r="F457" s="15">
        <v>500</v>
      </c>
      <c r="G457" s="15">
        <v>364</v>
      </c>
      <c r="H457" s="14" t="s">
        <v>8087</v>
      </c>
      <c r="I457" s="15">
        <v>84000</v>
      </c>
      <c r="J457" s="14" t="s">
        <v>70</v>
      </c>
      <c r="K457" s="36" t="s">
        <v>3537</v>
      </c>
      <c r="L457" s="14" t="s">
        <v>10095</v>
      </c>
      <c r="M457" s="14"/>
      <c r="N457" s="69"/>
    </row>
    <row r="458" spans="1:14" ht="39" customHeight="1">
      <c r="A458" s="14">
        <f t="shared" si="7"/>
        <v>455</v>
      </c>
      <c r="B458" s="14" t="s">
        <v>2513</v>
      </c>
      <c r="C458" s="14" t="s">
        <v>2514</v>
      </c>
      <c r="D458" s="14" t="s">
        <v>1162</v>
      </c>
      <c r="E458" s="14" t="s">
        <v>8163</v>
      </c>
      <c r="F458" s="15">
        <v>1200</v>
      </c>
      <c r="G458" s="15">
        <v>424</v>
      </c>
      <c r="H458" s="14" t="s">
        <v>8087</v>
      </c>
      <c r="I458" s="15">
        <v>0</v>
      </c>
      <c r="J458" s="14" t="s">
        <v>4935</v>
      </c>
      <c r="K458" s="36" t="s">
        <v>3537</v>
      </c>
      <c r="L458" s="14" t="s">
        <v>4155</v>
      </c>
      <c r="M458" s="14"/>
      <c r="N458" s="69"/>
    </row>
    <row r="459" spans="1:14" ht="31.5">
      <c r="A459" s="14">
        <f t="shared" si="7"/>
        <v>456</v>
      </c>
      <c r="B459" s="14" t="s">
        <v>2611</v>
      </c>
      <c r="C459" s="14" t="s">
        <v>2612</v>
      </c>
      <c r="D459" s="14" t="s">
        <v>1162</v>
      </c>
      <c r="E459" s="14"/>
      <c r="F459" s="15">
        <v>3000</v>
      </c>
      <c r="G459" s="15">
        <v>256</v>
      </c>
      <c r="H459" s="14" t="s">
        <v>2161</v>
      </c>
      <c r="I459" s="15">
        <v>141000</v>
      </c>
      <c r="J459" s="14" t="s">
        <v>12918</v>
      </c>
      <c r="K459" s="36" t="s">
        <v>3537</v>
      </c>
      <c r="L459" s="14" t="s">
        <v>2958</v>
      </c>
      <c r="M459" s="14"/>
      <c r="N459" s="69"/>
    </row>
    <row r="460" spans="1:14" ht="31.5">
      <c r="A460" s="14">
        <f t="shared" si="7"/>
        <v>457</v>
      </c>
      <c r="B460" s="14" t="s">
        <v>673</v>
      </c>
      <c r="C460" s="14" t="s">
        <v>674</v>
      </c>
      <c r="D460" s="14" t="s">
        <v>1187</v>
      </c>
      <c r="E460" s="14" t="s">
        <v>8163</v>
      </c>
      <c r="F460" s="15">
        <v>500</v>
      </c>
      <c r="G460" s="15">
        <v>600</v>
      </c>
      <c r="H460" s="14" t="s">
        <v>8087</v>
      </c>
      <c r="I460" s="15">
        <v>142000</v>
      </c>
      <c r="J460" s="14" t="s">
        <v>70</v>
      </c>
      <c r="K460" s="36" t="s">
        <v>675</v>
      </c>
      <c r="L460" s="14" t="s">
        <v>11078</v>
      </c>
      <c r="M460" s="14"/>
      <c r="N460" s="69"/>
    </row>
    <row r="461" spans="1:14" ht="31.5">
      <c r="A461" s="14">
        <f t="shared" si="7"/>
        <v>458</v>
      </c>
      <c r="B461" s="14" t="s">
        <v>684</v>
      </c>
      <c r="C461" s="14" t="s">
        <v>685</v>
      </c>
      <c r="D461" s="14" t="s">
        <v>1187</v>
      </c>
      <c r="E461" s="14"/>
      <c r="F461" s="15">
        <v>500</v>
      </c>
      <c r="G461" s="15">
        <v>208</v>
      </c>
      <c r="H461" s="14" t="s">
        <v>8087</v>
      </c>
      <c r="I461" s="15">
        <v>56000</v>
      </c>
      <c r="J461" s="14" t="s">
        <v>60</v>
      </c>
      <c r="K461" s="36" t="s">
        <v>675</v>
      </c>
      <c r="L461" s="14" t="s">
        <v>10095</v>
      </c>
      <c r="M461" s="14"/>
      <c r="N461" s="69"/>
    </row>
    <row r="462" spans="1:14">
      <c r="A462" s="14">
        <f t="shared" si="7"/>
        <v>459</v>
      </c>
      <c r="B462" s="14" t="s">
        <v>686</v>
      </c>
      <c r="C462" s="14" t="s">
        <v>8125</v>
      </c>
      <c r="D462" s="14" t="s">
        <v>1187</v>
      </c>
      <c r="E462" s="14" t="s">
        <v>8163</v>
      </c>
      <c r="F462" s="15">
        <v>531</v>
      </c>
      <c r="G462" s="15">
        <v>484</v>
      </c>
      <c r="H462" s="14" t="s">
        <v>8087</v>
      </c>
      <c r="I462" s="15">
        <v>119000</v>
      </c>
      <c r="J462" s="14" t="s">
        <v>70</v>
      </c>
      <c r="K462" s="36" t="s">
        <v>675</v>
      </c>
      <c r="L462" s="14" t="s">
        <v>10095</v>
      </c>
      <c r="M462" s="14"/>
      <c r="N462" s="69"/>
    </row>
    <row r="463" spans="1:14" ht="47.25">
      <c r="A463" s="14">
        <f t="shared" si="7"/>
        <v>460</v>
      </c>
      <c r="B463" s="14" t="s">
        <v>688</v>
      </c>
      <c r="C463" s="14" t="s">
        <v>689</v>
      </c>
      <c r="D463" s="14" t="s">
        <v>1187</v>
      </c>
      <c r="E463" s="14" t="s">
        <v>8163</v>
      </c>
      <c r="F463" s="15">
        <v>732</v>
      </c>
      <c r="G463" s="15">
        <v>376</v>
      </c>
      <c r="H463" s="14" t="s">
        <v>8087</v>
      </c>
      <c r="I463" s="15">
        <v>76000</v>
      </c>
      <c r="J463" s="14" t="s">
        <v>1193</v>
      </c>
      <c r="K463" s="36" t="s">
        <v>675</v>
      </c>
      <c r="L463" s="14" t="s">
        <v>4155</v>
      </c>
      <c r="M463" s="14"/>
      <c r="N463" s="69"/>
    </row>
    <row r="464" spans="1:14" ht="36.75" customHeight="1">
      <c r="A464" s="14">
        <f t="shared" si="7"/>
        <v>461</v>
      </c>
      <c r="B464" s="14" t="s">
        <v>4822</v>
      </c>
      <c r="C464" s="14" t="s">
        <v>4823</v>
      </c>
      <c r="D464" s="14" t="s">
        <v>1162</v>
      </c>
      <c r="E464" s="14"/>
      <c r="F464" s="15">
        <v>500</v>
      </c>
      <c r="G464" s="15">
        <v>500</v>
      </c>
      <c r="H464" s="14" t="s">
        <v>2161</v>
      </c>
      <c r="I464" s="15">
        <v>0</v>
      </c>
      <c r="J464" s="14" t="s">
        <v>1188</v>
      </c>
      <c r="K464" s="36" t="s">
        <v>675</v>
      </c>
      <c r="L464" s="14" t="s">
        <v>1552</v>
      </c>
      <c r="M464" s="14"/>
      <c r="N464" s="69"/>
    </row>
    <row r="465" spans="1:14" ht="31.5">
      <c r="A465" s="14">
        <f t="shared" si="7"/>
        <v>462</v>
      </c>
      <c r="B465" s="14" t="s">
        <v>5951</v>
      </c>
      <c r="C465" s="14" t="s">
        <v>11192</v>
      </c>
      <c r="D465" s="14" t="s">
        <v>1187</v>
      </c>
      <c r="E465" s="14"/>
      <c r="F465" s="15">
        <v>1000</v>
      </c>
      <c r="G465" s="15">
        <v>180</v>
      </c>
      <c r="H465" s="14" t="s">
        <v>5624</v>
      </c>
      <c r="I465" s="15">
        <v>38000</v>
      </c>
      <c r="J465" s="14" t="s">
        <v>1193</v>
      </c>
      <c r="K465" s="36" t="s">
        <v>675</v>
      </c>
      <c r="L465" s="14" t="s">
        <v>4155</v>
      </c>
      <c r="M465" s="104"/>
      <c r="N465" s="69"/>
    </row>
    <row r="466" spans="1:14" ht="31.5">
      <c r="A466" s="14">
        <f t="shared" si="7"/>
        <v>463</v>
      </c>
      <c r="B466" s="14" t="s">
        <v>5952</v>
      </c>
      <c r="C466" s="14" t="s">
        <v>5953</v>
      </c>
      <c r="D466" s="14" t="s">
        <v>1162</v>
      </c>
      <c r="E466" s="14"/>
      <c r="F466" s="15">
        <v>1000</v>
      </c>
      <c r="G466" s="15">
        <v>172</v>
      </c>
      <c r="H466" s="14" t="s">
        <v>8076</v>
      </c>
      <c r="I466" s="15">
        <v>28000</v>
      </c>
      <c r="J466" s="14" t="s">
        <v>1188</v>
      </c>
      <c r="K466" s="36" t="s">
        <v>675</v>
      </c>
      <c r="L466" s="14" t="s">
        <v>4155</v>
      </c>
      <c r="M466" s="105"/>
      <c r="N466" s="69"/>
    </row>
    <row r="467" spans="1:14" ht="47.25">
      <c r="A467" s="14">
        <f t="shared" si="7"/>
        <v>464</v>
      </c>
      <c r="B467" s="14" t="s">
        <v>5954</v>
      </c>
      <c r="C467" s="14" t="s">
        <v>5955</v>
      </c>
      <c r="D467" s="14" t="s">
        <v>1187</v>
      </c>
      <c r="E467" s="14"/>
      <c r="F467" s="15">
        <v>1000</v>
      </c>
      <c r="G467" s="15">
        <v>76</v>
      </c>
      <c r="H467" s="14" t="s">
        <v>8076</v>
      </c>
      <c r="I467" s="15">
        <v>18000</v>
      </c>
      <c r="J467" s="14" t="s">
        <v>4935</v>
      </c>
      <c r="K467" s="36" t="s">
        <v>675</v>
      </c>
      <c r="L467" s="14" t="s">
        <v>4155</v>
      </c>
      <c r="M467" s="105"/>
      <c r="N467" s="69"/>
    </row>
    <row r="468" spans="1:14" ht="31.5">
      <c r="A468" s="14">
        <f t="shared" si="7"/>
        <v>465</v>
      </c>
      <c r="B468" s="14" t="s">
        <v>5956</v>
      </c>
      <c r="C468" s="14" t="s">
        <v>5957</v>
      </c>
      <c r="D468" s="14" t="s">
        <v>9193</v>
      </c>
      <c r="E468" s="14"/>
      <c r="F468" s="15">
        <v>6000</v>
      </c>
      <c r="G468" s="15">
        <v>216</v>
      </c>
      <c r="H468" s="14" t="s">
        <v>8076</v>
      </c>
      <c r="I468" s="15">
        <v>0</v>
      </c>
      <c r="J468" s="14" t="s">
        <v>12454</v>
      </c>
      <c r="K468" s="36" t="s">
        <v>675</v>
      </c>
      <c r="L468" s="14" t="s">
        <v>11729</v>
      </c>
      <c r="M468" s="106"/>
      <c r="N468" s="69"/>
    </row>
    <row r="469" spans="1:14" ht="47.25">
      <c r="A469" s="14">
        <f t="shared" si="7"/>
        <v>466</v>
      </c>
      <c r="B469" s="14" t="s">
        <v>5958</v>
      </c>
      <c r="C469" s="14" t="s">
        <v>5959</v>
      </c>
      <c r="D469" s="14" t="s">
        <v>1162</v>
      </c>
      <c r="E469" s="14"/>
      <c r="F469" s="15">
        <v>400</v>
      </c>
      <c r="G469" s="15">
        <v>316</v>
      </c>
      <c r="H469" s="14" t="s">
        <v>8087</v>
      </c>
      <c r="I469" s="15">
        <v>73000</v>
      </c>
      <c r="J469" s="14" t="s">
        <v>70</v>
      </c>
      <c r="K469" s="36" t="s">
        <v>675</v>
      </c>
      <c r="L469" s="14" t="s">
        <v>4155</v>
      </c>
      <c r="M469" s="14"/>
      <c r="N469" s="69"/>
    </row>
    <row r="470" spans="1:14" ht="31.5">
      <c r="A470" s="14">
        <f t="shared" si="7"/>
        <v>467</v>
      </c>
      <c r="B470" s="14" t="s">
        <v>5960</v>
      </c>
      <c r="C470" s="14" t="s">
        <v>7234</v>
      </c>
      <c r="D470" s="14" t="s">
        <v>4473</v>
      </c>
      <c r="E470" s="14"/>
      <c r="F470" s="15">
        <v>1000</v>
      </c>
      <c r="G470" s="15">
        <v>236</v>
      </c>
      <c r="H470" s="14" t="s">
        <v>8087</v>
      </c>
      <c r="I470" s="15">
        <v>0</v>
      </c>
      <c r="J470" s="14" t="s">
        <v>70</v>
      </c>
      <c r="K470" s="36" t="s">
        <v>675</v>
      </c>
      <c r="L470" s="14" t="s">
        <v>2958</v>
      </c>
      <c r="M470" s="14"/>
      <c r="N470" s="69"/>
    </row>
    <row r="471" spans="1:14" ht="63">
      <c r="A471" s="14">
        <f t="shared" si="7"/>
        <v>468</v>
      </c>
      <c r="B471" s="14" t="s">
        <v>4123</v>
      </c>
      <c r="C471" s="14" t="s">
        <v>4124</v>
      </c>
      <c r="D471" s="14" t="s">
        <v>4473</v>
      </c>
      <c r="E471" s="14"/>
      <c r="F471" s="15">
        <v>1000</v>
      </c>
      <c r="G471" s="15">
        <v>352</v>
      </c>
      <c r="H471" s="14" t="s">
        <v>8087</v>
      </c>
      <c r="I471" s="15">
        <v>0</v>
      </c>
      <c r="J471" s="14" t="s">
        <v>70</v>
      </c>
      <c r="K471" s="36" t="s">
        <v>675</v>
      </c>
      <c r="L471" s="14" t="s">
        <v>11729</v>
      </c>
      <c r="M471" s="14"/>
      <c r="N471" s="69"/>
    </row>
    <row r="472" spans="1:14" ht="31.5">
      <c r="A472" s="14">
        <f t="shared" si="7"/>
        <v>469</v>
      </c>
      <c r="B472" s="14" t="s">
        <v>4125</v>
      </c>
      <c r="C472" s="14" t="s">
        <v>4126</v>
      </c>
      <c r="D472" s="14" t="s">
        <v>1187</v>
      </c>
      <c r="E472" s="14"/>
      <c r="F472" s="15">
        <v>500</v>
      </c>
      <c r="G472" s="15">
        <v>248</v>
      </c>
      <c r="H472" s="14" t="s">
        <v>8087</v>
      </c>
      <c r="I472" s="15">
        <v>64000</v>
      </c>
      <c r="J472" s="14" t="s">
        <v>7909</v>
      </c>
      <c r="K472" s="36" t="s">
        <v>675</v>
      </c>
      <c r="L472" s="14" t="s">
        <v>2958</v>
      </c>
      <c r="M472" s="14"/>
      <c r="N472" s="69"/>
    </row>
    <row r="473" spans="1:14" ht="31.5">
      <c r="A473" s="14">
        <f t="shared" si="7"/>
        <v>470</v>
      </c>
      <c r="B473" s="14" t="s">
        <v>4127</v>
      </c>
      <c r="C473" s="14" t="s">
        <v>4128</v>
      </c>
      <c r="D473" s="14" t="s">
        <v>1162</v>
      </c>
      <c r="E473" s="14"/>
      <c r="F473" s="15">
        <v>550</v>
      </c>
      <c r="G473" s="15">
        <v>240</v>
      </c>
      <c r="H473" s="14" t="s">
        <v>8087</v>
      </c>
      <c r="I473" s="15">
        <v>0</v>
      </c>
      <c r="J473" s="14" t="s">
        <v>7909</v>
      </c>
      <c r="K473" s="36" t="s">
        <v>675</v>
      </c>
      <c r="L473" s="14" t="s">
        <v>2958</v>
      </c>
      <c r="M473" s="14"/>
      <c r="N473" s="69"/>
    </row>
    <row r="474" spans="1:14" ht="31.5">
      <c r="A474" s="14">
        <f t="shared" si="7"/>
        <v>471</v>
      </c>
      <c r="B474" s="14" t="s">
        <v>4132</v>
      </c>
      <c r="C474" s="14" t="s">
        <v>4133</v>
      </c>
      <c r="D474" s="14" t="s">
        <v>1187</v>
      </c>
      <c r="E474" s="14" t="s">
        <v>8163</v>
      </c>
      <c r="F474" s="15">
        <v>700</v>
      </c>
      <c r="G474" s="15">
        <v>576</v>
      </c>
      <c r="H474" s="14" t="s">
        <v>8087</v>
      </c>
      <c r="I474" s="15">
        <v>125000</v>
      </c>
      <c r="J474" s="14" t="s">
        <v>70</v>
      </c>
      <c r="K474" s="36" t="s">
        <v>675</v>
      </c>
      <c r="L474" s="14" t="s">
        <v>2958</v>
      </c>
      <c r="M474" s="14"/>
      <c r="N474" s="69"/>
    </row>
    <row r="475" spans="1:14" ht="47.25">
      <c r="A475" s="14">
        <f t="shared" si="7"/>
        <v>472</v>
      </c>
      <c r="B475" s="14" t="s">
        <v>2511</v>
      </c>
      <c r="C475" s="14" t="s">
        <v>689</v>
      </c>
      <c r="D475" s="14" t="s">
        <v>1187</v>
      </c>
      <c r="E475" s="14"/>
      <c r="F475" s="15">
        <v>750</v>
      </c>
      <c r="G475" s="15">
        <v>440</v>
      </c>
      <c r="H475" s="14" t="s">
        <v>8087</v>
      </c>
      <c r="I475" s="15">
        <v>97000</v>
      </c>
      <c r="J475" s="14" t="s">
        <v>1193</v>
      </c>
      <c r="K475" s="36" t="s">
        <v>675</v>
      </c>
      <c r="L475" s="14" t="s">
        <v>4155</v>
      </c>
      <c r="M475" s="14"/>
      <c r="N475" s="69"/>
    </row>
    <row r="476" spans="1:14" ht="47.25">
      <c r="A476" s="14">
        <f t="shared" si="7"/>
        <v>473</v>
      </c>
      <c r="B476" s="14" t="s">
        <v>2515</v>
      </c>
      <c r="C476" s="14" t="s">
        <v>2516</v>
      </c>
      <c r="D476" s="14" t="s">
        <v>1187</v>
      </c>
      <c r="E476" s="14" t="s">
        <v>8163</v>
      </c>
      <c r="F476" s="15">
        <v>700</v>
      </c>
      <c r="G476" s="15">
        <v>504</v>
      </c>
      <c r="H476" s="14" t="s">
        <v>8087</v>
      </c>
      <c r="I476" s="15">
        <v>78000</v>
      </c>
      <c r="J476" s="14" t="s">
        <v>1193</v>
      </c>
      <c r="K476" s="36" t="s">
        <v>675</v>
      </c>
      <c r="L476" s="14" t="s">
        <v>11729</v>
      </c>
      <c r="M476" s="14"/>
      <c r="N476" s="69"/>
    </row>
    <row r="477" spans="1:14" ht="47.25">
      <c r="A477" s="14">
        <f t="shared" si="7"/>
        <v>474</v>
      </c>
      <c r="B477" s="14" t="s">
        <v>2517</v>
      </c>
      <c r="C477" s="14" t="s">
        <v>2516</v>
      </c>
      <c r="D477" s="14" t="s">
        <v>1187</v>
      </c>
      <c r="E477" s="14" t="s">
        <v>8163</v>
      </c>
      <c r="F477" s="15">
        <v>700</v>
      </c>
      <c r="G477" s="15">
        <v>536</v>
      </c>
      <c r="H477" s="14" t="s">
        <v>8087</v>
      </c>
      <c r="I477" s="15">
        <v>83000</v>
      </c>
      <c r="J477" s="14" t="s">
        <v>1193</v>
      </c>
      <c r="K477" s="36" t="s">
        <v>675</v>
      </c>
      <c r="L477" s="14" t="s">
        <v>11729</v>
      </c>
      <c r="M477" s="14"/>
      <c r="N477" s="69"/>
    </row>
    <row r="478" spans="1:14" ht="47.25">
      <c r="A478" s="14">
        <f t="shared" si="7"/>
        <v>475</v>
      </c>
      <c r="B478" s="14" t="s">
        <v>2518</v>
      </c>
      <c r="C478" s="14" t="s">
        <v>2516</v>
      </c>
      <c r="D478" s="14" t="s">
        <v>1187</v>
      </c>
      <c r="E478" s="14" t="s">
        <v>8163</v>
      </c>
      <c r="F478" s="15">
        <v>700</v>
      </c>
      <c r="G478" s="15">
        <v>472</v>
      </c>
      <c r="H478" s="14" t="s">
        <v>8087</v>
      </c>
      <c r="I478" s="15">
        <v>74000</v>
      </c>
      <c r="J478" s="14" t="s">
        <v>1193</v>
      </c>
      <c r="K478" s="36" t="s">
        <v>675</v>
      </c>
      <c r="L478" s="14" t="s">
        <v>11729</v>
      </c>
      <c r="M478" s="14"/>
      <c r="N478" s="69"/>
    </row>
    <row r="479" spans="1:14" ht="47.25">
      <c r="A479" s="14">
        <f t="shared" si="7"/>
        <v>476</v>
      </c>
      <c r="B479" s="14" t="s">
        <v>2609</v>
      </c>
      <c r="C479" s="14" t="s">
        <v>2516</v>
      </c>
      <c r="D479" s="14" t="s">
        <v>1187</v>
      </c>
      <c r="E479" s="14" t="s">
        <v>8163</v>
      </c>
      <c r="F479" s="15">
        <v>700</v>
      </c>
      <c r="G479" s="15">
        <v>576</v>
      </c>
      <c r="H479" s="14" t="s">
        <v>8087</v>
      </c>
      <c r="I479" s="15">
        <v>89000</v>
      </c>
      <c r="J479" s="14" t="s">
        <v>1193</v>
      </c>
      <c r="K479" s="36" t="s">
        <v>675</v>
      </c>
      <c r="L479" s="14" t="s">
        <v>11729</v>
      </c>
      <c r="M479" s="14"/>
      <c r="N479" s="69"/>
    </row>
    <row r="480" spans="1:14" ht="47.25">
      <c r="A480" s="14">
        <f t="shared" si="7"/>
        <v>477</v>
      </c>
      <c r="B480" s="14" t="s">
        <v>2610</v>
      </c>
      <c r="C480" s="14" t="s">
        <v>2516</v>
      </c>
      <c r="D480" s="14" t="s">
        <v>1187</v>
      </c>
      <c r="E480" s="14" t="s">
        <v>8163</v>
      </c>
      <c r="F480" s="15">
        <v>700</v>
      </c>
      <c r="G480" s="15">
        <v>420</v>
      </c>
      <c r="H480" s="14" t="s">
        <v>8087</v>
      </c>
      <c r="I480" s="15">
        <v>66000</v>
      </c>
      <c r="J480" s="14" t="s">
        <v>1193</v>
      </c>
      <c r="K480" s="36" t="s">
        <v>675</v>
      </c>
      <c r="L480" s="14" t="s">
        <v>11729</v>
      </c>
      <c r="M480" s="14"/>
      <c r="N480" s="69"/>
    </row>
    <row r="481" spans="1:14" ht="31.5">
      <c r="A481" s="14">
        <f t="shared" si="7"/>
        <v>478</v>
      </c>
      <c r="B481" s="14" t="s">
        <v>2613</v>
      </c>
      <c r="C481" s="14" t="s">
        <v>2614</v>
      </c>
      <c r="D481" s="14" t="s">
        <v>1162</v>
      </c>
      <c r="E481" s="14"/>
      <c r="F481" s="15">
        <v>1030</v>
      </c>
      <c r="G481" s="15">
        <v>516</v>
      </c>
      <c r="H481" s="14" t="s">
        <v>2161</v>
      </c>
      <c r="I481" s="15">
        <v>0</v>
      </c>
      <c r="J481" s="14" t="s">
        <v>4642</v>
      </c>
      <c r="K481" s="36" t="s">
        <v>675</v>
      </c>
      <c r="L481" s="14" t="s">
        <v>6094</v>
      </c>
      <c r="M481" s="52" t="s">
        <v>2615</v>
      </c>
      <c r="N481" s="69"/>
    </row>
    <row r="482" spans="1:14">
      <c r="A482" s="14">
        <f t="shared" si="7"/>
        <v>479</v>
      </c>
      <c r="B482" s="14" t="s">
        <v>10501</v>
      </c>
      <c r="C482" s="14" t="s">
        <v>10502</v>
      </c>
      <c r="D482" s="14" t="s">
        <v>1187</v>
      </c>
      <c r="E482" s="14" t="s">
        <v>8163</v>
      </c>
      <c r="F482" s="15">
        <v>2381</v>
      </c>
      <c r="G482" s="15">
        <v>48</v>
      </c>
      <c r="H482" s="14" t="s">
        <v>5624</v>
      </c>
      <c r="I482" s="15">
        <v>14000</v>
      </c>
      <c r="J482" s="14" t="s">
        <v>1193</v>
      </c>
      <c r="K482" s="36" t="s">
        <v>675</v>
      </c>
      <c r="L482" s="14" t="s">
        <v>4155</v>
      </c>
      <c r="M482" s="52"/>
      <c r="N482" s="69"/>
    </row>
    <row r="483" spans="1:14" ht="31.5">
      <c r="A483" s="14">
        <f t="shared" si="7"/>
        <v>480</v>
      </c>
      <c r="B483" s="14" t="s">
        <v>2616</v>
      </c>
      <c r="C483" s="14" t="s">
        <v>2617</v>
      </c>
      <c r="D483" s="14" t="s">
        <v>1187</v>
      </c>
      <c r="E483" s="14"/>
      <c r="F483" s="15">
        <v>600</v>
      </c>
      <c r="G483" s="15">
        <v>116</v>
      </c>
      <c r="H483" s="14" t="s">
        <v>8076</v>
      </c>
      <c r="I483" s="15">
        <v>29000</v>
      </c>
      <c r="J483" s="14" t="s">
        <v>4935</v>
      </c>
      <c r="K483" s="36" t="s">
        <v>675</v>
      </c>
      <c r="L483" s="14" t="s">
        <v>4155</v>
      </c>
      <c r="M483" s="14"/>
      <c r="N483" s="69"/>
    </row>
    <row r="484" spans="1:14" ht="31.5">
      <c r="A484" s="14">
        <f t="shared" si="7"/>
        <v>481</v>
      </c>
      <c r="B484" s="14" t="s">
        <v>2618</v>
      </c>
      <c r="C484" s="14" t="s">
        <v>2619</v>
      </c>
      <c r="D484" s="14" t="s">
        <v>1187</v>
      </c>
      <c r="E484" s="14"/>
      <c r="F484" s="15">
        <v>500</v>
      </c>
      <c r="G484" s="15">
        <v>136</v>
      </c>
      <c r="H484" s="14" t="s">
        <v>5624</v>
      </c>
      <c r="I484" s="15">
        <v>47000</v>
      </c>
      <c r="J484" s="14" t="s">
        <v>70</v>
      </c>
      <c r="K484" s="36" t="s">
        <v>675</v>
      </c>
      <c r="L484" s="14" t="s">
        <v>2958</v>
      </c>
      <c r="M484" s="14"/>
      <c r="N484" s="69"/>
    </row>
    <row r="485" spans="1:14" ht="31.5">
      <c r="A485" s="14">
        <f t="shared" si="7"/>
        <v>482</v>
      </c>
      <c r="B485" s="14" t="s">
        <v>8082</v>
      </c>
      <c r="C485" s="14" t="s">
        <v>2744</v>
      </c>
      <c r="D485" s="14" t="s">
        <v>1187</v>
      </c>
      <c r="E485" s="14" t="s">
        <v>8163</v>
      </c>
      <c r="F485" s="15">
        <v>1025</v>
      </c>
      <c r="G485" s="15">
        <v>40</v>
      </c>
      <c r="H485" s="14" t="s">
        <v>8076</v>
      </c>
      <c r="I485" s="15">
        <v>10000</v>
      </c>
      <c r="J485" s="14" t="s">
        <v>4935</v>
      </c>
      <c r="K485" s="36" t="s">
        <v>675</v>
      </c>
      <c r="L485" s="14" t="s">
        <v>6094</v>
      </c>
      <c r="M485" s="14"/>
      <c r="N485" s="69"/>
    </row>
    <row r="486" spans="1:14" ht="31.5">
      <c r="A486" s="14">
        <f t="shared" si="7"/>
        <v>483</v>
      </c>
      <c r="B486" s="14" t="s">
        <v>2620</v>
      </c>
      <c r="C486" s="14" t="s">
        <v>2744</v>
      </c>
      <c r="D486" s="14" t="s">
        <v>1187</v>
      </c>
      <c r="E486" s="14"/>
      <c r="F486" s="15">
        <v>900</v>
      </c>
      <c r="G486" s="15">
        <v>144</v>
      </c>
      <c r="H486" s="14" t="s">
        <v>8076</v>
      </c>
      <c r="I486" s="15">
        <v>25000</v>
      </c>
      <c r="J486" s="14" t="s">
        <v>4935</v>
      </c>
      <c r="K486" s="36" t="s">
        <v>675</v>
      </c>
      <c r="L486" s="14" t="s">
        <v>4155</v>
      </c>
      <c r="M486" s="14"/>
      <c r="N486" s="69"/>
    </row>
    <row r="487" spans="1:14" ht="47.25">
      <c r="A487" s="14">
        <f t="shared" si="7"/>
        <v>484</v>
      </c>
      <c r="B487" s="14" t="s">
        <v>9821</v>
      </c>
      <c r="C487" s="14" t="s">
        <v>2621</v>
      </c>
      <c r="D487" s="14" t="s">
        <v>1187</v>
      </c>
      <c r="E487" s="14" t="s">
        <v>8163</v>
      </c>
      <c r="F487" s="15">
        <v>500</v>
      </c>
      <c r="G487" s="15">
        <v>280</v>
      </c>
      <c r="H487" s="14" t="s">
        <v>8087</v>
      </c>
      <c r="I487" s="15">
        <v>71000</v>
      </c>
      <c r="J487" s="14" t="s">
        <v>70</v>
      </c>
      <c r="K487" s="36" t="s">
        <v>675</v>
      </c>
      <c r="L487" s="14" t="s">
        <v>4155</v>
      </c>
      <c r="M487" s="14"/>
      <c r="N487" s="69"/>
    </row>
    <row r="488" spans="1:14" ht="47.25">
      <c r="A488" s="14">
        <f t="shared" si="7"/>
        <v>485</v>
      </c>
      <c r="B488" s="14" t="s">
        <v>2622</v>
      </c>
      <c r="C488" s="14" t="s">
        <v>2623</v>
      </c>
      <c r="D488" s="14" t="s">
        <v>1187</v>
      </c>
      <c r="E488" s="14"/>
      <c r="F488" s="15">
        <v>300</v>
      </c>
      <c r="G488" s="15">
        <v>392</v>
      </c>
      <c r="H488" s="14" t="s">
        <v>8076</v>
      </c>
      <c r="I488" s="15">
        <v>130000</v>
      </c>
      <c r="J488" s="14" t="s">
        <v>5629</v>
      </c>
      <c r="K488" s="36" t="s">
        <v>675</v>
      </c>
      <c r="L488" s="14" t="s">
        <v>7753</v>
      </c>
      <c r="M488" s="14"/>
      <c r="N488" s="69"/>
    </row>
    <row r="489" spans="1:14" ht="47.25">
      <c r="A489" s="14">
        <f t="shared" si="7"/>
        <v>486</v>
      </c>
      <c r="B489" s="14" t="s">
        <v>2624</v>
      </c>
      <c r="C489" s="14" t="s">
        <v>2623</v>
      </c>
      <c r="D489" s="14" t="s">
        <v>1187</v>
      </c>
      <c r="E489" s="14"/>
      <c r="F489" s="15">
        <v>1200</v>
      </c>
      <c r="G489" s="15">
        <v>392</v>
      </c>
      <c r="H489" s="14" t="s">
        <v>8076</v>
      </c>
      <c r="I489" s="15">
        <v>95000</v>
      </c>
      <c r="J489" s="14" t="s">
        <v>5629</v>
      </c>
      <c r="K489" s="36" t="s">
        <v>675</v>
      </c>
      <c r="L489" s="14" t="s">
        <v>7753</v>
      </c>
      <c r="M489" s="14"/>
      <c r="N489" s="69"/>
    </row>
    <row r="490" spans="1:14" ht="57.75" customHeight="1">
      <c r="A490" s="14">
        <f t="shared" si="7"/>
        <v>487</v>
      </c>
      <c r="B490" s="14" t="s">
        <v>2625</v>
      </c>
      <c r="C490" s="14" t="s">
        <v>2626</v>
      </c>
      <c r="D490" s="14" t="s">
        <v>1187</v>
      </c>
      <c r="E490" s="14" t="s">
        <v>8163</v>
      </c>
      <c r="F490" s="15">
        <v>531</v>
      </c>
      <c r="G490" s="15">
        <v>236</v>
      </c>
      <c r="H490" s="14" t="s">
        <v>8087</v>
      </c>
      <c r="I490" s="15">
        <v>48000</v>
      </c>
      <c r="J490" s="14" t="s">
        <v>60</v>
      </c>
      <c r="K490" s="36" t="s">
        <v>675</v>
      </c>
      <c r="L490" s="14" t="s">
        <v>4155</v>
      </c>
      <c r="M490" s="14"/>
      <c r="N490" s="69"/>
    </row>
    <row r="491" spans="1:14" ht="31.5">
      <c r="A491" s="14">
        <f t="shared" si="7"/>
        <v>488</v>
      </c>
      <c r="B491" s="14" t="s">
        <v>2627</v>
      </c>
      <c r="C491" s="14" t="s">
        <v>2628</v>
      </c>
      <c r="D491" s="14" t="s">
        <v>1187</v>
      </c>
      <c r="E491" s="14"/>
      <c r="F491" s="15">
        <v>532</v>
      </c>
      <c r="G491" s="15">
        <v>276</v>
      </c>
      <c r="H491" s="14" t="s">
        <v>8087</v>
      </c>
      <c r="I491" s="15">
        <v>74000</v>
      </c>
      <c r="J491" s="14" t="s">
        <v>12918</v>
      </c>
      <c r="K491" s="36" t="s">
        <v>675</v>
      </c>
      <c r="L491" s="14" t="s">
        <v>4155</v>
      </c>
      <c r="M491" s="14"/>
      <c r="N491" s="69"/>
    </row>
    <row r="492" spans="1:14" ht="47.25">
      <c r="A492" s="14">
        <f t="shared" si="7"/>
        <v>489</v>
      </c>
      <c r="B492" s="14" t="s">
        <v>2629</v>
      </c>
      <c r="C492" s="14" t="s">
        <v>2630</v>
      </c>
      <c r="D492" s="14" t="s">
        <v>1421</v>
      </c>
      <c r="E492" s="14"/>
      <c r="F492" s="15">
        <v>1000</v>
      </c>
      <c r="G492" s="15">
        <v>216</v>
      </c>
      <c r="H492" s="14" t="s">
        <v>8087</v>
      </c>
      <c r="I492" s="15">
        <v>68000</v>
      </c>
      <c r="J492" s="14" t="s">
        <v>7909</v>
      </c>
      <c r="K492" s="36" t="s">
        <v>675</v>
      </c>
      <c r="L492" s="14" t="s">
        <v>7889</v>
      </c>
      <c r="M492" s="14"/>
      <c r="N492" s="69"/>
    </row>
    <row r="493" spans="1:14" ht="31.5">
      <c r="A493" s="14">
        <f t="shared" si="7"/>
        <v>490</v>
      </c>
      <c r="B493" s="14" t="s">
        <v>2631</v>
      </c>
      <c r="C493" s="14" t="s">
        <v>2632</v>
      </c>
      <c r="D493" s="14" t="s">
        <v>1162</v>
      </c>
      <c r="E493" s="14"/>
      <c r="F493" s="15">
        <v>500</v>
      </c>
      <c r="G493" s="15">
        <v>240</v>
      </c>
      <c r="H493" s="14" t="s">
        <v>8087</v>
      </c>
      <c r="I493" s="15">
        <v>0</v>
      </c>
      <c r="J493" s="14" t="s">
        <v>60</v>
      </c>
      <c r="K493" s="36" t="s">
        <v>675</v>
      </c>
      <c r="L493" s="14" t="s">
        <v>4155</v>
      </c>
      <c r="M493" s="14"/>
      <c r="N493" s="69"/>
    </row>
    <row r="494" spans="1:14" ht="47.25">
      <c r="A494" s="14">
        <f t="shared" si="7"/>
        <v>491</v>
      </c>
      <c r="B494" s="14" t="s">
        <v>2633</v>
      </c>
      <c r="C494" s="14" t="s">
        <v>2634</v>
      </c>
      <c r="D494" s="14" t="s">
        <v>1187</v>
      </c>
      <c r="E494" s="14"/>
      <c r="F494" s="15">
        <v>1000</v>
      </c>
      <c r="G494" s="15">
        <v>244</v>
      </c>
      <c r="H494" s="14" t="s">
        <v>8087</v>
      </c>
      <c r="I494" s="15">
        <v>56000</v>
      </c>
      <c r="J494" s="14" t="s">
        <v>4935</v>
      </c>
      <c r="K494" s="36" t="s">
        <v>675</v>
      </c>
      <c r="L494" s="14" t="s">
        <v>7753</v>
      </c>
      <c r="M494" s="14" t="s">
        <v>5950</v>
      </c>
      <c r="N494" s="69"/>
    </row>
    <row r="495" spans="1:14" ht="47.25">
      <c r="A495" s="14">
        <f t="shared" si="7"/>
        <v>492</v>
      </c>
      <c r="B495" s="14" t="s">
        <v>2635</v>
      </c>
      <c r="C495" s="14" t="s">
        <v>2636</v>
      </c>
      <c r="D495" s="14" t="s">
        <v>1162</v>
      </c>
      <c r="E495" s="14"/>
      <c r="F495" s="15">
        <v>525</v>
      </c>
      <c r="G495" s="15">
        <v>420</v>
      </c>
      <c r="H495" s="14" t="s">
        <v>8087</v>
      </c>
      <c r="I495" s="15">
        <v>0</v>
      </c>
      <c r="J495" s="14" t="s">
        <v>12918</v>
      </c>
      <c r="K495" s="36" t="s">
        <v>675</v>
      </c>
      <c r="L495" s="14" t="s">
        <v>4155</v>
      </c>
      <c r="M495" s="14"/>
      <c r="N495" s="69"/>
    </row>
    <row r="496" spans="1:14" ht="47.25">
      <c r="A496" s="14">
        <f t="shared" si="7"/>
        <v>493</v>
      </c>
      <c r="B496" s="14" t="s">
        <v>2637</v>
      </c>
      <c r="C496" s="14" t="s">
        <v>2638</v>
      </c>
      <c r="D496" s="14" t="s">
        <v>1162</v>
      </c>
      <c r="E496" s="14"/>
      <c r="F496" s="15">
        <v>500</v>
      </c>
      <c r="G496" s="15">
        <v>372</v>
      </c>
      <c r="H496" s="14" t="s">
        <v>2161</v>
      </c>
      <c r="I496" s="15">
        <v>0</v>
      </c>
      <c r="J496" s="14" t="s">
        <v>12918</v>
      </c>
      <c r="K496" s="36" t="s">
        <v>675</v>
      </c>
      <c r="L496" s="14" t="s">
        <v>2958</v>
      </c>
      <c r="M496" s="14"/>
      <c r="N496" s="69"/>
    </row>
    <row r="497" spans="1:14" ht="31.5">
      <c r="A497" s="14">
        <f t="shared" si="7"/>
        <v>494</v>
      </c>
      <c r="B497" s="14" t="s">
        <v>2639</v>
      </c>
      <c r="C497" s="14" t="s">
        <v>2640</v>
      </c>
      <c r="D497" s="14" t="s">
        <v>1162</v>
      </c>
      <c r="E497" s="14"/>
      <c r="F497" s="15">
        <v>630</v>
      </c>
      <c r="G497" s="15">
        <v>552</v>
      </c>
      <c r="H497" s="14" t="s">
        <v>2161</v>
      </c>
      <c r="I497" s="15">
        <v>0</v>
      </c>
      <c r="J497" s="14" t="s">
        <v>4642</v>
      </c>
      <c r="K497" s="36" t="s">
        <v>675</v>
      </c>
      <c r="L497" s="14" t="s">
        <v>12534</v>
      </c>
      <c r="M497" s="14"/>
      <c r="N497" s="69"/>
    </row>
    <row r="498" spans="1:14" ht="31.5">
      <c r="A498" s="14">
        <f t="shared" si="7"/>
        <v>495</v>
      </c>
      <c r="B498" s="14" t="s">
        <v>2641</v>
      </c>
      <c r="C498" s="14" t="s">
        <v>2642</v>
      </c>
      <c r="D498" s="14" t="s">
        <v>1162</v>
      </c>
      <c r="E498" s="14"/>
      <c r="F498" s="15">
        <v>730</v>
      </c>
      <c r="G498" s="15">
        <v>376</v>
      </c>
      <c r="H498" s="14" t="s">
        <v>2161</v>
      </c>
      <c r="I498" s="15">
        <v>0</v>
      </c>
      <c r="J498" s="14" t="s">
        <v>4642</v>
      </c>
      <c r="K498" s="36" t="s">
        <v>675</v>
      </c>
      <c r="L498" s="14" t="s">
        <v>12534</v>
      </c>
      <c r="M498" s="14"/>
      <c r="N498" s="69"/>
    </row>
    <row r="499" spans="1:14" ht="31.5">
      <c r="A499" s="14">
        <f t="shared" si="7"/>
        <v>496</v>
      </c>
      <c r="B499" s="14" t="s">
        <v>2643</v>
      </c>
      <c r="C499" s="14" t="s">
        <v>8733</v>
      </c>
      <c r="D499" s="14" t="s">
        <v>1162</v>
      </c>
      <c r="E499" s="14"/>
      <c r="F499" s="15">
        <v>1000</v>
      </c>
      <c r="G499" s="15">
        <v>376</v>
      </c>
      <c r="H499" s="14" t="s">
        <v>2161</v>
      </c>
      <c r="I499" s="15">
        <v>0</v>
      </c>
      <c r="J499" s="14" t="s">
        <v>7909</v>
      </c>
      <c r="K499" s="36" t="s">
        <v>675</v>
      </c>
      <c r="L499" s="14" t="s">
        <v>2958</v>
      </c>
      <c r="M499" s="14"/>
      <c r="N499" s="69"/>
    </row>
    <row r="500" spans="1:14" ht="31.5">
      <c r="A500" s="14">
        <f t="shared" si="7"/>
        <v>497</v>
      </c>
      <c r="B500" s="14" t="s">
        <v>2644</v>
      </c>
      <c r="C500" s="14" t="s">
        <v>2645</v>
      </c>
      <c r="D500" s="14" t="s">
        <v>1187</v>
      </c>
      <c r="E500" s="14" t="s">
        <v>8163</v>
      </c>
      <c r="F500" s="15">
        <v>700</v>
      </c>
      <c r="G500" s="15">
        <v>544</v>
      </c>
      <c r="H500" s="14" t="s">
        <v>2161</v>
      </c>
      <c r="I500" s="15">
        <v>188000</v>
      </c>
      <c r="J500" s="14" t="s">
        <v>70</v>
      </c>
      <c r="K500" s="36" t="s">
        <v>675</v>
      </c>
      <c r="L500" s="14" t="s">
        <v>11729</v>
      </c>
      <c r="M500" s="14"/>
      <c r="N500" s="69"/>
    </row>
    <row r="501" spans="1:14" ht="29.25" customHeight="1">
      <c r="A501" s="14">
        <f t="shared" si="7"/>
        <v>498</v>
      </c>
      <c r="B501" s="14" t="s">
        <v>2646</v>
      </c>
      <c r="C501" s="14" t="s">
        <v>2647</v>
      </c>
      <c r="D501" s="14" t="s">
        <v>1162</v>
      </c>
      <c r="E501" s="14"/>
      <c r="F501" s="15">
        <v>1000</v>
      </c>
      <c r="G501" s="15">
        <v>700</v>
      </c>
      <c r="H501" s="14" t="s">
        <v>2161</v>
      </c>
      <c r="I501" s="15">
        <v>0</v>
      </c>
      <c r="J501" s="14" t="s">
        <v>1188</v>
      </c>
      <c r="K501" s="36" t="s">
        <v>675</v>
      </c>
      <c r="L501" s="14" t="s">
        <v>4830</v>
      </c>
      <c r="M501" s="14"/>
      <c r="N501" s="69"/>
    </row>
    <row r="502" spans="1:14" ht="47.25">
      <c r="A502" s="14">
        <f t="shared" si="7"/>
        <v>499</v>
      </c>
      <c r="B502" s="14" t="s">
        <v>2648</v>
      </c>
      <c r="C502" s="14" t="s">
        <v>2649</v>
      </c>
      <c r="D502" s="14" t="s">
        <v>1162</v>
      </c>
      <c r="E502" s="14"/>
      <c r="F502" s="15">
        <v>1000</v>
      </c>
      <c r="G502" s="15">
        <v>168</v>
      </c>
      <c r="H502" s="14" t="s">
        <v>2161</v>
      </c>
      <c r="I502" s="15">
        <v>0</v>
      </c>
      <c r="J502" s="14" t="s">
        <v>4935</v>
      </c>
      <c r="K502" s="36" t="s">
        <v>675</v>
      </c>
      <c r="L502" s="14" t="s">
        <v>7889</v>
      </c>
      <c r="M502" s="14"/>
      <c r="N502" s="69"/>
    </row>
    <row r="503" spans="1:14" ht="47.25">
      <c r="A503" s="14">
        <f t="shared" si="7"/>
        <v>500</v>
      </c>
      <c r="B503" s="14" t="s">
        <v>2650</v>
      </c>
      <c r="C503" s="14" t="s">
        <v>2649</v>
      </c>
      <c r="D503" s="14" t="s">
        <v>1162</v>
      </c>
      <c r="E503" s="14"/>
      <c r="F503" s="15">
        <v>800</v>
      </c>
      <c r="G503" s="15">
        <v>48</v>
      </c>
      <c r="H503" s="14" t="s">
        <v>2161</v>
      </c>
      <c r="I503" s="15">
        <v>0</v>
      </c>
      <c r="J503" s="14" t="s">
        <v>4935</v>
      </c>
      <c r="K503" s="36" t="s">
        <v>675</v>
      </c>
      <c r="L503" s="14" t="s">
        <v>7889</v>
      </c>
      <c r="M503" s="14"/>
      <c r="N503" s="69"/>
    </row>
    <row r="504" spans="1:14" ht="47.25">
      <c r="A504" s="14">
        <f t="shared" si="7"/>
        <v>501</v>
      </c>
      <c r="B504" s="14" t="s">
        <v>2651</v>
      </c>
      <c r="C504" s="14" t="s">
        <v>2649</v>
      </c>
      <c r="D504" s="14" t="s">
        <v>1162</v>
      </c>
      <c r="E504" s="14"/>
      <c r="F504" s="15">
        <v>300</v>
      </c>
      <c r="G504" s="15">
        <v>176</v>
      </c>
      <c r="H504" s="14" t="s">
        <v>2161</v>
      </c>
      <c r="I504" s="15">
        <v>0</v>
      </c>
      <c r="J504" s="14" t="s">
        <v>4935</v>
      </c>
      <c r="K504" s="36" t="s">
        <v>675</v>
      </c>
      <c r="L504" s="14" t="s">
        <v>7889</v>
      </c>
      <c r="M504" s="14"/>
      <c r="N504" s="69"/>
    </row>
    <row r="505" spans="1:14" ht="63">
      <c r="A505" s="14">
        <f t="shared" si="7"/>
        <v>502</v>
      </c>
      <c r="B505" s="14" t="s">
        <v>10026</v>
      </c>
      <c r="C505" s="14" t="s">
        <v>2652</v>
      </c>
      <c r="D505" s="14" t="s">
        <v>1187</v>
      </c>
      <c r="E505" s="14" t="s">
        <v>8163</v>
      </c>
      <c r="F505" s="15">
        <v>800</v>
      </c>
      <c r="G505" s="15">
        <v>688</v>
      </c>
      <c r="H505" s="14" t="s">
        <v>2161</v>
      </c>
      <c r="I505" s="15">
        <v>195000</v>
      </c>
      <c r="J505" s="14" t="s">
        <v>70</v>
      </c>
      <c r="K505" s="36" t="s">
        <v>675</v>
      </c>
      <c r="L505" s="14" t="s">
        <v>4155</v>
      </c>
      <c r="M505" s="14"/>
      <c r="N505" s="69"/>
    </row>
    <row r="506" spans="1:14" ht="63">
      <c r="A506" s="14">
        <f t="shared" si="7"/>
        <v>503</v>
      </c>
      <c r="B506" s="14" t="s">
        <v>2653</v>
      </c>
      <c r="C506" s="14" t="s">
        <v>10</v>
      </c>
      <c r="D506" s="14" t="s">
        <v>1162</v>
      </c>
      <c r="E506" s="14"/>
      <c r="F506" s="15">
        <v>1125</v>
      </c>
      <c r="G506" s="15">
        <v>672</v>
      </c>
      <c r="H506" s="14" t="s">
        <v>2161</v>
      </c>
      <c r="I506" s="15">
        <v>0</v>
      </c>
      <c r="J506" s="14" t="s">
        <v>1188</v>
      </c>
      <c r="K506" s="36" t="s">
        <v>675</v>
      </c>
      <c r="L506" s="14" t="s">
        <v>5941</v>
      </c>
      <c r="M506" s="52" t="s">
        <v>11</v>
      </c>
      <c r="N506" s="69"/>
    </row>
    <row r="507" spans="1:14" ht="47.25">
      <c r="A507" s="14">
        <f t="shared" si="7"/>
        <v>504</v>
      </c>
      <c r="B507" s="14" t="s">
        <v>13</v>
      </c>
      <c r="C507" s="14" t="s">
        <v>2608</v>
      </c>
      <c r="D507" s="14" t="s">
        <v>1162</v>
      </c>
      <c r="E507" s="14"/>
      <c r="F507" s="15">
        <v>530</v>
      </c>
      <c r="G507" s="15">
        <v>236</v>
      </c>
      <c r="H507" s="14" t="s">
        <v>8087</v>
      </c>
      <c r="I507" s="15">
        <v>0</v>
      </c>
      <c r="J507" s="14" t="s">
        <v>4642</v>
      </c>
      <c r="K507" s="36" t="s">
        <v>675</v>
      </c>
      <c r="L507" s="14" t="s">
        <v>12534</v>
      </c>
      <c r="M507" s="14"/>
      <c r="N507" s="69"/>
    </row>
    <row r="508" spans="1:14" ht="31.5">
      <c r="A508" s="14">
        <f t="shared" si="7"/>
        <v>505</v>
      </c>
      <c r="B508" s="14" t="s">
        <v>534</v>
      </c>
      <c r="C508" s="14" t="s">
        <v>535</v>
      </c>
      <c r="D508" s="14" t="s">
        <v>1187</v>
      </c>
      <c r="E508" s="14"/>
      <c r="F508" s="15">
        <v>500</v>
      </c>
      <c r="G508" s="15">
        <v>352</v>
      </c>
      <c r="H508" s="14" t="s">
        <v>8087</v>
      </c>
      <c r="I508" s="15">
        <v>88000</v>
      </c>
      <c r="J508" s="14" t="s">
        <v>60</v>
      </c>
      <c r="K508" s="36" t="s">
        <v>675</v>
      </c>
      <c r="L508" s="14" t="s">
        <v>4155</v>
      </c>
      <c r="M508" s="14"/>
      <c r="N508" s="69"/>
    </row>
    <row r="509" spans="1:14" ht="31.5">
      <c r="A509" s="14">
        <f t="shared" si="7"/>
        <v>506</v>
      </c>
      <c r="B509" s="14" t="s">
        <v>536</v>
      </c>
      <c r="C509" s="14" t="s">
        <v>537</v>
      </c>
      <c r="D509" s="14" t="s">
        <v>1187</v>
      </c>
      <c r="E509" s="14"/>
      <c r="F509" s="15">
        <v>500</v>
      </c>
      <c r="G509" s="15">
        <v>152</v>
      </c>
      <c r="H509" s="14" t="s">
        <v>8087</v>
      </c>
      <c r="I509" s="15">
        <v>43000</v>
      </c>
      <c r="J509" s="14" t="s">
        <v>60</v>
      </c>
      <c r="K509" s="36" t="s">
        <v>675</v>
      </c>
      <c r="L509" s="14" t="s">
        <v>4155</v>
      </c>
      <c r="M509" s="14"/>
      <c r="N509" s="69"/>
    </row>
    <row r="510" spans="1:14" ht="31.5">
      <c r="A510" s="14">
        <f t="shared" si="7"/>
        <v>507</v>
      </c>
      <c r="B510" s="14" t="s">
        <v>538</v>
      </c>
      <c r="C510" s="14" t="s">
        <v>539</v>
      </c>
      <c r="D510" s="14" t="s">
        <v>1187</v>
      </c>
      <c r="E510" s="14"/>
      <c r="F510" s="15">
        <v>800</v>
      </c>
      <c r="G510" s="15">
        <v>104</v>
      </c>
      <c r="H510" s="14" t="s">
        <v>8076</v>
      </c>
      <c r="I510" s="15">
        <v>24000</v>
      </c>
      <c r="J510" s="14" t="s">
        <v>4935</v>
      </c>
      <c r="K510" s="36" t="s">
        <v>675</v>
      </c>
      <c r="L510" s="14" t="s">
        <v>4155</v>
      </c>
      <c r="M510" s="14"/>
      <c r="N510" s="69"/>
    </row>
    <row r="511" spans="1:14" ht="94.5">
      <c r="A511" s="14">
        <f t="shared" si="7"/>
        <v>508</v>
      </c>
      <c r="B511" s="14" t="s">
        <v>543</v>
      </c>
      <c r="C511" s="14" t="s">
        <v>544</v>
      </c>
      <c r="D511" s="14" t="s">
        <v>1187</v>
      </c>
      <c r="E511" s="14"/>
      <c r="F511" s="15">
        <v>1000</v>
      </c>
      <c r="G511" s="15">
        <v>212</v>
      </c>
      <c r="H511" s="14" t="s">
        <v>8087</v>
      </c>
      <c r="I511" s="15">
        <v>47000</v>
      </c>
      <c r="J511" s="14" t="s">
        <v>1188</v>
      </c>
      <c r="K511" s="36" t="s">
        <v>675</v>
      </c>
      <c r="L511" s="14" t="s">
        <v>2958</v>
      </c>
      <c r="M511" s="14"/>
      <c r="N511" s="69"/>
    </row>
    <row r="512" spans="1:14" ht="31.5">
      <c r="A512" s="14">
        <f t="shared" si="7"/>
        <v>509</v>
      </c>
      <c r="B512" s="14" t="s">
        <v>10411</v>
      </c>
      <c r="C512" s="14" t="s">
        <v>537</v>
      </c>
      <c r="D512" s="14" t="s">
        <v>1187</v>
      </c>
      <c r="E512" s="14" t="s">
        <v>8163</v>
      </c>
      <c r="F512" s="15">
        <v>531</v>
      </c>
      <c r="G512" s="15">
        <v>196</v>
      </c>
      <c r="H512" s="14" t="s">
        <v>8087</v>
      </c>
      <c r="I512" s="15">
        <v>35000</v>
      </c>
      <c r="J512" s="14" t="s">
        <v>60</v>
      </c>
      <c r="K512" s="36" t="s">
        <v>675</v>
      </c>
      <c r="L512" s="14" t="s">
        <v>4155</v>
      </c>
      <c r="M512" s="52" t="s">
        <v>1513</v>
      </c>
      <c r="N512" s="69"/>
    </row>
    <row r="513" spans="1:14" ht="47.25">
      <c r="A513" s="14">
        <f t="shared" si="7"/>
        <v>510</v>
      </c>
      <c r="B513" s="14" t="s">
        <v>1514</v>
      </c>
      <c r="C513" s="14" t="s">
        <v>1515</v>
      </c>
      <c r="D513" s="14" t="s">
        <v>1162</v>
      </c>
      <c r="E513" s="14"/>
      <c r="F513" s="15">
        <v>300</v>
      </c>
      <c r="G513" s="15">
        <v>320</v>
      </c>
      <c r="H513" s="14" t="s">
        <v>2161</v>
      </c>
      <c r="I513" s="15">
        <v>0</v>
      </c>
      <c r="J513" s="14" t="s">
        <v>7909</v>
      </c>
      <c r="K513" s="36" t="s">
        <v>675</v>
      </c>
      <c r="L513" s="14" t="s">
        <v>2958</v>
      </c>
      <c r="M513" s="14"/>
      <c r="N513" s="69"/>
    </row>
    <row r="514" spans="1:14" ht="31.5">
      <c r="A514" s="14">
        <f t="shared" si="7"/>
        <v>511</v>
      </c>
      <c r="B514" s="14" t="s">
        <v>10740</v>
      </c>
      <c r="C514" s="14" t="s">
        <v>10741</v>
      </c>
      <c r="D514" s="14" t="s">
        <v>1187</v>
      </c>
      <c r="E514" s="14" t="s">
        <v>8163</v>
      </c>
      <c r="F514" s="15">
        <v>500</v>
      </c>
      <c r="G514" s="15">
        <v>660</v>
      </c>
      <c r="H514" s="14" t="s">
        <v>2161</v>
      </c>
      <c r="I514" s="15">
        <v>244000</v>
      </c>
      <c r="J514" s="14" t="s">
        <v>70</v>
      </c>
      <c r="K514" s="36" t="s">
        <v>675</v>
      </c>
      <c r="L514" s="14" t="s">
        <v>10095</v>
      </c>
      <c r="M514" s="14"/>
      <c r="N514" s="69"/>
    </row>
    <row r="515" spans="1:14" ht="47.25">
      <c r="A515" s="14">
        <f t="shared" si="7"/>
        <v>512</v>
      </c>
      <c r="B515" s="14" t="s">
        <v>1516</v>
      </c>
      <c r="C515" s="14" t="s">
        <v>1517</v>
      </c>
      <c r="D515" s="14" t="s">
        <v>1162</v>
      </c>
      <c r="E515" s="14"/>
      <c r="F515" s="15">
        <v>1000</v>
      </c>
      <c r="G515" s="15">
        <v>256</v>
      </c>
      <c r="H515" s="14" t="s">
        <v>2161</v>
      </c>
      <c r="I515" s="15">
        <v>0</v>
      </c>
      <c r="J515" s="14" t="s">
        <v>1188</v>
      </c>
      <c r="K515" s="36" t="s">
        <v>675</v>
      </c>
      <c r="L515" s="14" t="s">
        <v>7889</v>
      </c>
      <c r="M515" s="14"/>
      <c r="N515" s="69"/>
    </row>
    <row r="516" spans="1:14" ht="31.5">
      <c r="A516" s="14">
        <f t="shared" si="7"/>
        <v>513</v>
      </c>
      <c r="B516" s="14" t="s">
        <v>1518</v>
      </c>
      <c r="C516" s="14" t="s">
        <v>1519</v>
      </c>
      <c r="D516" s="14" t="s">
        <v>1162</v>
      </c>
      <c r="E516" s="14"/>
      <c r="F516" s="15">
        <v>2000</v>
      </c>
      <c r="G516" s="15">
        <v>328</v>
      </c>
      <c r="H516" s="14" t="s">
        <v>2161</v>
      </c>
      <c r="I516" s="15">
        <v>0</v>
      </c>
      <c r="J516" s="14" t="s">
        <v>60</v>
      </c>
      <c r="K516" s="36" t="s">
        <v>675</v>
      </c>
      <c r="L516" s="14" t="s">
        <v>1552</v>
      </c>
      <c r="M516" s="14"/>
      <c r="N516" s="69"/>
    </row>
    <row r="517" spans="1:14" ht="31.5">
      <c r="A517" s="14">
        <f t="shared" ref="A517:A580" si="8">A516+1</f>
        <v>514</v>
      </c>
      <c r="B517" s="14" t="s">
        <v>709</v>
      </c>
      <c r="C517" s="14" t="s">
        <v>710</v>
      </c>
      <c r="D517" s="14" t="s">
        <v>1162</v>
      </c>
      <c r="E517" s="14"/>
      <c r="F517" s="15">
        <v>500</v>
      </c>
      <c r="G517" s="15">
        <v>456</v>
      </c>
      <c r="H517" s="14" t="s">
        <v>2161</v>
      </c>
      <c r="I517" s="15">
        <v>0</v>
      </c>
      <c r="J517" s="14" t="s">
        <v>70</v>
      </c>
      <c r="K517" s="36" t="s">
        <v>675</v>
      </c>
      <c r="L517" s="14" t="s">
        <v>2958</v>
      </c>
      <c r="M517" s="14"/>
      <c r="N517" s="69"/>
    </row>
    <row r="518" spans="1:14" ht="31.5">
      <c r="A518" s="14">
        <f t="shared" si="8"/>
        <v>515</v>
      </c>
      <c r="B518" s="14" t="s">
        <v>711</v>
      </c>
      <c r="C518" s="14" t="s">
        <v>712</v>
      </c>
      <c r="D518" s="14" t="s">
        <v>1162</v>
      </c>
      <c r="E518" s="14"/>
      <c r="F518" s="15">
        <v>1200</v>
      </c>
      <c r="G518" s="15">
        <v>800</v>
      </c>
      <c r="H518" s="14" t="s">
        <v>3703</v>
      </c>
      <c r="I518" s="15">
        <v>0</v>
      </c>
      <c r="J518" s="14" t="s">
        <v>1188</v>
      </c>
      <c r="K518" s="36" t="s">
        <v>675</v>
      </c>
      <c r="L518" s="14" t="s">
        <v>7889</v>
      </c>
      <c r="M518" s="14"/>
      <c r="N518" s="69"/>
    </row>
    <row r="519" spans="1:14">
      <c r="A519" s="14">
        <f t="shared" si="8"/>
        <v>516</v>
      </c>
      <c r="B519" s="14" t="s">
        <v>713</v>
      </c>
      <c r="C519" s="14" t="s">
        <v>1519</v>
      </c>
      <c r="D519" s="14" t="s">
        <v>1162</v>
      </c>
      <c r="E519" s="14"/>
      <c r="F519" s="15">
        <v>2000</v>
      </c>
      <c r="G519" s="15">
        <v>492</v>
      </c>
      <c r="H519" s="14" t="s">
        <v>4914</v>
      </c>
      <c r="I519" s="15">
        <v>0</v>
      </c>
      <c r="J519" s="14" t="s">
        <v>60</v>
      </c>
      <c r="K519" s="36" t="s">
        <v>675</v>
      </c>
      <c r="L519" s="14" t="s">
        <v>5941</v>
      </c>
      <c r="M519" s="14"/>
      <c r="N519" s="69"/>
    </row>
    <row r="520" spans="1:14">
      <c r="A520" s="14">
        <f t="shared" si="8"/>
        <v>517</v>
      </c>
      <c r="B520" s="14" t="s">
        <v>714</v>
      </c>
      <c r="C520" s="14" t="s">
        <v>1519</v>
      </c>
      <c r="D520" s="14" t="s">
        <v>1162</v>
      </c>
      <c r="E520" s="14"/>
      <c r="F520" s="15">
        <v>2000</v>
      </c>
      <c r="G520" s="15">
        <v>500</v>
      </c>
      <c r="H520" s="14" t="s">
        <v>4914</v>
      </c>
      <c r="I520" s="15">
        <v>0</v>
      </c>
      <c r="J520" s="14" t="s">
        <v>60</v>
      </c>
      <c r="K520" s="36" t="s">
        <v>675</v>
      </c>
      <c r="L520" s="14" t="s">
        <v>5941</v>
      </c>
      <c r="M520" s="14"/>
      <c r="N520" s="69"/>
    </row>
    <row r="521" spans="1:14" ht="94.5">
      <c r="A521" s="14">
        <f t="shared" si="8"/>
        <v>518</v>
      </c>
      <c r="B521" s="14" t="s">
        <v>10380</v>
      </c>
      <c r="C521" s="14" t="s">
        <v>8687</v>
      </c>
      <c r="D521" s="23" t="s">
        <v>1187</v>
      </c>
      <c r="E521" s="14" t="s">
        <v>8163</v>
      </c>
      <c r="F521" s="15">
        <v>1081</v>
      </c>
      <c r="G521" s="15">
        <v>356</v>
      </c>
      <c r="H521" s="14" t="s">
        <v>8087</v>
      </c>
      <c r="I521" s="15">
        <v>68000</v>
      </c>
      <c r="J521" s="23" t="s">
        <v>60</v>
      </c>
      <c r="K521" s="74">
        <v>42217</v>
      </c>
      <c r="L521" s="14" t="s">
        <v>8688</v>
      </c>
      <c r="M521" s="14"/>
      <c r="N521" s="69"/>
    </row>
    <row r="522" spans="1:14" ht="57" customHeight="1">
      <c r="A522" s="14">
        <f t="shared" si="8"/>
        <v>519</v>
      </c>
      <c r="B522" s="14" t="s">
        <v>8689</v>
      </c>
      <c r="C522" s="14" t="s">
        <v>2630</v>
      </c>
      <c r="D522" s="23" t="s">
        <v>1162</v>
      </c>
      <c r="E522" s="14"/>
      <c r="F522" s="15">
        <v>500</v>
      </c>
      <c r="G522" s="15">
        <v>268</v>
      </c>
      <c r="H522" s="14" t="s">
        <v>8087</v>
      </c>
      <c r="I522" s="15">
        <v>72000</v>
      </c>
      <c r="J522" s="23" t="s">
        <v>7909</v>
      </c>
      <c r="K522" s="74">
        <v>42217</v>
      </c>
      <c r="L522" s="14" t="s">
        <v>2958</v>
      </c>
      <c r="M522" s="14"/>
      <c r="N522" s="69"/>
    </row>
    <row r="523" spans="1:14" ht="47.25">
      <c r="A523" s="14">
        <f t="shared" si="8"/>
        <v>520</v>
      </c>
      <c r="B523" s="14" t="s">
        <v>7578</v>
      </c>
      <c r="C523" s="14" t="s">
        <v>2630</v>
      </c>
      <c r="D523" s="14" t="s">
        <v>1162</v>
      </c>
      <c r="E523" s="14"/>
      <c r="F523" s="15">
        <v>1000</v>
      </c>
      <c r="G523" s="15">
        <v>52</v>
      </c>
      <c r="H523" s="14" t="s">
        <v>3449</v>
      </c>
      <c r="I523" s="15">
        <v>16000</v>
      </c>
      <c r="J523" s="14" t="s">
        <v>7909</v>
      </c>
      <c r="K523" s="74">
        <v>42217</v>
      </c>
      <c r="L523" s="14" t="s">
        <v>2958</v>
      </c>
      <c r="M523" s="14"/>
      <c r="N523" s="69"/>
    </row>
    <row r="524" spans="1:14" ht="47.25">
      <c r="A524" s="14">
        <f t="shared" si="8"/>
        <v>521</v>
      </c>
      <c r="B524" s="14" t="s">
        <v>7581</v>
      </c>
      <c r="C524" s="14" t="s">
        <v>7582</v>
      </c>
      <c r="D524" s="14" t="s">
        <v>1187</v>
      </c>
      <c r="E524" s="14"/>
      <c r="F524" s="15">
        <v>800</v>
      </c>
      <c r="G524" s="15">
        <v>156</v>
      </c>
      <c r="H524" s="14" t="s">
        <v>8076</v>
      </c>
      <c r="I524" s="15">
        <v>33000</v>
      </c>
      <c r="J524" s="14" t="s">
        <v>4935</v>
      </c>
      <c r="K524" s="74">
        <v>42217</v>
      </c>
      <c r="L524" s="14" t="s">
        <v>10095</v>
      </c>
      <c r="M524" s="14"/>
      <c r="N524" s="69"/>
    </row>
    <row r="525" spans="1:14" ht="31.5">
      <c r="A525" s="14">
        <f t="shared" si="8"/>
        <v>522</v>
      </c>
      <c r="B525" s="14" t="s">
        <v>4332</v>
      </c>
      <c r="C525" s="14" t="s">
        <v>4333</v>
      </c>
      <c r="D525" s="14" t="s">
        <v>1421</v>
      </c>
      <c r="E525" s="14"/>
      <c r="F525" s="15">
        <v>250</v>
      </c>
      <c r="G525" s="15">
        <v>200</v>
      </c>
      <c r="H525" s="14" t="s">
        <v>8087</v>
      </c>
      <c r="I525" s="15">
        <v>70000</v>
      </c>
      <c r="J525" s="14" t="s">
        <v>1188</v>
      </c>
      <c r="K525" s="74">
        <v>42217</v>
      </c>
      <c r="L525" s="14" t="s">
        <v>2958</v>
      </c>
      <c r="M525" s="14"/>
      <c r="N525" s="69"/>
    </row>
    <row r="526" spans="1:14" ht="31.5">
      <c r="A526" s="14">
        <f t="shared" si="8"/>
        <v>523</v>
      </c>
      <c r="B526" s="14" t="s">
        <v>7565</v>
      </c>
      <c r="C526" s="14" t="s">
        <v>7566</v>
      </c>
      <c r="D526" s="14" t="s">
        <v>1162</v>
      </c>
      <c r="E526" s="14"/>
      <c r="F526" s="15">
        <v>500</v>
      </c>
      <c r="G526" s="15">
        <v>292</v>
      </c>
      <c r="H526" s="14" t="s">
        <v>8087</v>
      </c>
      <c r="I526" s="15">
        <v>0</v>
      </c>
      <c r="J526" s="14" t="s">
        <v>70</v>
      </c>
      <c r="K526" s="74">
        <v>42217</v>
      </c>
      <c r="L526" s="14" t="s">
        <v>2958</v>
      </c>
      <c r="M526" s="52" t="s">
        <v>7567</v>
      </c>
      <c r="N526" s="69"/>
    </row>
    <row r="527" spans="1:14" ht="31.5">
      <c r="A527" s="14">
        <f t="shared" si="8"/>
        <v>524</v>
      </c>
      <c r="B527" s="14" t="s">
        <v>540</v>
      </c>
      <c r="C527" s="14" t="s">
        <v>541</v>
      </c>
      <c r="D527" s="14" t="s">
        <v>1187</v>
      </c>
      <c r="E527" s="14" t="s">
        <v>8163</v>
      </c>
      <c r="F527" s="15">
        <v>1200</v>
      </c>
      <c r="G527" s="15">
        <v>296</v>
      </c>
      <c r="H527" s="14" t="s">
        <v>8087</v>
      </c>
      <c r="I527" s="15">
        <v>60000</v>
      </c>
      <c r="J527" s="14" t="s">
        <v>70</v>
      </c>
      <c r="K527" s="36" t="s">
        <v>542</v>
      </c>
      <c r="L527" s="14" t="s">
        <v>2958</v>
      </c>
      <c r="M527" s="14"/>
      <c r="N527" s="69"/>
    </row>
    <row r="528" spans="1:14" ht="63">
      <c r="A528" s="14">
        <f t="shared" si="8"/>
        <v>525</v>
      </c>
      <c r="B528" s="14" t="s">
        <v>1037</v>
      </c>
      <c r="C528" s="14" t="s">
        <v>715</v>
      </c>
      <c r="D528" s="14" t="s">
        <v>4473</v>
      </c>
      <c r="E528" s="14"/>
      <c r="F528" s="15">
        <v>1000</v>
      </c>
      <c r="G528" s="15">
        <v>224</v>
      </c>
      <c r="H528" s="14" t="s">
        <v>9488</v>
      </c>
      <c r="I528" s="15">
        <v>0</v>
      </c>
      <c r="J528" s="14" t="s">
        <v>1193</v>
      </c>
      <c r="K528" s="36" t="s">
        <v>542</v>
      </c>
      <c r="L528" s="14" t="s">
        <v>11729</v>
      </c>
      <c r="M528" s="52" t="s">
        <v>716</v>
      </c>
      <c r="N528" s="69"/>
    </row>
    <row r="529" spans="1:14" ht="63">
      <c r="A529" s="14">
        <f t="shared" si="8"/>
        <v>526</v>
      </c>
      <c r="B529" s="14" t="s">
        <v>8684</v>
      </c>
      <c r="C529" s="14" t="s">
        <v>8685</v>
      </c>
      <c r="D529" s="23" t="s">
        <v>1187</v>
      </c>
      <c r="E529" s="14"/>
      <c r="F529" s="15">
        <v>1500</v>
      </c>
      <c r="G529" s="15">
        <v>92</v>
      </c>
      <c r="H529" s="14" t="s">
        <v>8076</v>
      </c>
      <c r="I529" s="15">
        <v>45000</v>
      </c>
      <c r="J529" s="23" t="s">
        <v>70</v>
      </c>
      <c r="K529" s="74">
        <v>42248</v>
      </c>
      <c r="L529" s="14" t="s">
        <v>1552</v>
      </c>
      <c r="M529" s="14" t="s">
        <v>8686</v>
      </c>
      <c r="N529" s="69"/>
    </row>
    <row r="530" spans="1:14" ht="47.25">
      <c r="A530" s="14">
        <f t="shared" si="8"/>
        <v>527</v>
      </c>
      <c r="B530" s="14" t="s">
        <v>8690</v>
      </c>
      <c r="C530" s="14" t="s">
        <v>8691</v>
      </c>
      <c r="D530" s="23" t="s">
        <v>4473</v>
      </c>
      <c r="E530" s="14"/>
      <c r="F530" s="15">
        <v>500</v>
      </c>
      <c r="G530" s="15">
        <v>232</v>
      </c>
      <c r="H530" s="14" t="s">
        <v>8087</v>
      </c>
      <c r="I530" s="15">
        <v>0</v>
      </c>
      <c r="J530" s="23" t="s">
        <v>70</v>
      </c>
      <c r="K530" s="74">
        <v>42248</v>
      </c>
      <c r="L530" s="14" t="s">
        <v>2958</v>
      </c>
      <c r="M530" s="14"/>
      <c r="N530" s="69"/>
    </row>
    <row r="531" spans="1:14" ht="31.5">
      <c r="A531" s="14">
        <f t="shared" si="8"/>
        <v>528</v>
      </c>
      <c r="B531" s="14" t="s">
        <v>3734</v>
      </c>
      <c r="C531" s="14" t="s">
        <v>537</v>
      </c>
      <c r="D531" s="23" t="s">
        <v>1187</v>
      </c>
      <c r="E531" s="14" t="s">
        <v>8163</v>
      </c>
      <c r="F531" s="15">
        <v>531</v>
      </c>
      <c r="G531" s="15">
        <v>196</v>
      </c>
      <c r="H531" s="14" t="s">
        <v>8087</v>
      </c>
      <c r="I531" s="15">
        <v>35000</v>
      </c>
      <c r="J531" s="23" t="s">
        <v>60</v>
      </c>
      <c r="K531" s="74">
        <v>42248</v>
      </c>
      <c r="L531" s="14" t="s">
        <v>4155</v>
      </c>
      <c r="M531" s="14"/>
      <c r="N531" s="69"/>
    </row>
    <row r="532" spans="1:14" ht="126">
      <c r="A532" s="14">
        <f t="shared" si="8"/>
        <v>529</v>
      </c>
      <c r="B532" s="14" t="s">
        <v>8692</v>
      </c>
      <c r="C532" s="14" t="s">
        <v>8693</v>
      </c>
      <c r="D532" s="23" t="s">
        <v>1187</v>
      </c>
      <c r="E532" s="14"/>
      <c r="F532" s="15">
        <v>750</v>
      </c>
      <c r="G532" s="15">
        <v>300</v>
      </c>
      <c r="H532" s="14" t="s">
        <v>8087</v>
      </c>
      <c r="I532" s="15">
        <v>72000</v>
      </c>
      <c r="J532" s="23" t="s">
        <v>4935</v>
      </c>
      <c r="K532" s="74">
        <v>42248</v>
      </c>
      <c r="L532" s="14" t="s">
        <v>4155</v>
      </c>
      <c r="M532" s="14"/>
      <c r="N532" s="69"/>
    </row>
    <row r="533" spans="1:14" ht="31.5">
      <c r="A533" s="14">
        <f t="shared" si="8"/>
        <v>530</v>
      </c>
      <c r="B533" s="104" t="s">
        <v>8694</v>
      </c>
      <c r="C533" s="104" t="s">
        <v>8695</v>
      </c>
      <c r="D533" s="110" t="s">
        <v>1187</v>
      </c>
      <c r="E533" s="104"/>
      <c r="F533" s="62">
        <v>500</v>
      </c>
      <c r="G533" s="62">
        <v>248</v>
      </c>
      <c r="H533" s="104" t="s">
        <v>8087</v>
      </c>
      <c r="I533" s="62">
        <v>76000</v>
      </c>
      <c r="J533" s="110" t="s">
        <v>70</v>
      </c>
      <c r="K533" s="74">
        <v>42248</v>
      </c>
      <c r="L533" s="14" t="s">
        <v>11688</v>
      </c>
      <c r="M533" s="14"/>
      <c r="N533" s="69"/>
    </row>
    <row r="534" spans="1:14" ht="31.5">
      <c r="A534" s="14">
        <f t="shared" si="8"/>
        <v>531</v>
      </c>
      <c r="B534" s="70" t="s">
        <v>8696</v>
      </c>
      <c r="C534" s="70" t="s">
        <v>8697</v>
      </c>
      <c r="D534" s="71" t="s">
        <v>1187</v>
      </c>
      <c r="E534" s="70"/>
      <c r="F534" s="72">
        <v>600</v>
      </c>
      <c r="G534" s="72">
        <v>88</v>
      </c>
      <c r="H534" s="70" t="s">
        <v>8076</v>
      </c>
      <c r="I534" s="72">
        <v>24000</v>
      </c>
      <c r="J534" s="73" t="s">
        <v>4935</v>
      </c>
      <c r="K534" s="74">
        <v>42248</v>
      </c>
      <c r="L534" s="14" t="s">
        <v>4155</v>
      </c>
      <c r="M534" s="14"/>
      <c r="N534" s="69"/>
    </row>
    <row r="535" spans="1:14" ht="31.5">
      <c r="A535" s="14">
        <f t="shared" si="8"/>
        <v>532</v>
      </c>
      <c r="B535" s="70" t="s">
        <v>7575</v>
      </c>
      <c r="C535" s="70" t="s">
        <v>7576</v>
      </c>
      <c r="D535" s="71" t="s">
        <v>4473</v>
      </c>
      <c r="E535" s="70"/>
      <c r="F535" s="72">
        <v>1000</v>
      </c>
      <c r="G535" s="72">
        <v>244</v>
      </c>
      <c r="H535" s="70" t="s">
        <v>8087</v>
      </c>
      <c r="I535" s="72">
        <v>0</v>
      </c>
      <c r="J535" s="73" t="s">
        <v>70</v>
      </c>
      <c r="K535" s="74">
        <v>42248</v>
      </c>
      <c r="L535" s="14" t="s">
        <v>1552</v>
      </c>
      <c r="M535" s="52" t="s">
        <v>7577</v>
      </c>
      <c r="N535" s="69"/>
    </row>
    <row r="536" spans="1:14">
      <c r="A536" s="14">
        <f t="shared" si="8"/>
        <v>533</v>
      </c>
      <c r="B536" s="70" t="s">
        <v>7579</v>
      </c>
      <c r="C536" s="70" t="s">
        <v>2744</v>
      </c>
      <c r="D536" s="70" t="s">
        <v>1187</v>
      </c>
      <c r="E536" s="70"/>
      <c r="F536" s="72">
        <v>2000</v>
      </c>
      <c r="G536" s="72">
        <v>20</v>
      </c>
      <c r="H536" s="70" t="s">
        <v>8076</v>
      </c>
      <c r="I536" s="72">
        <v>9000</v>
      </c>
      <c r="J536" s="109" t="s">
        <v>4935</v>
      </c>
      <c r="K536" s="74">
        <v>42248</v>
      </c>
      <c r="L536" s="14" t="s">
        <v>4155</v>
      </c>
      <c r="M536" s="14"/>
      <c r="N536" s="69"/>
    </row>
    <row r="537" spans="1:14" ht="31.5">
      <c r="A537" s="14">
        <f t="shared" si="8"/>
        <v>534</v>
      </c>
      <c r="B537" s="70" t="s">
        <v>7580</v>
      </c>
      <c r="C537" s="70" t="s">
        <v>2744</v>
      </c>
      <c r="D537" s="70" t="s">
        <v>1187</v>
      </c>
      <c r="E537" s="70"/>
      <c r="F537" s="72">
        <v>700</v>
      </c>
      <c r="G537" s="72">
        <v>12</v>
      </c>
      <c r="H537" s="70" t="s">
        <v>8076</v>
      </c>
      <c r="I537" s="72">
        <v>8000</v>
      </c>
      <c r="J537" s="109" t="s">
        <v>4935</v>
      </c>
      <c r="K537" s="74">
        <v>42248</v>
      </c>
      <c r="L537" s="14" t="s">
        <v>4155</v>
      </c>
      <c r="M537" s="14"/>
      <c r="N537" s="69"/>
    </row>
    <row r="538" spans="1:14" ht="63">
      <c r="A538" s="14">
        <f t="shared" si="8"/>
        <v>535</v>
      </c>
      <c r="B538" s="70" t="s">
        <v>2598</v>
      </c>
      <c r="C538" s="70" t="s">
        <v>5413</v>
      </c>
      <c r="D538" s="70" t="s">
        <v>1187</v>
      </c>
      <c r="E538" s="70" t="s">
        <v>8163</v>
      </c>
      <c r="F538" s="72">
        <v>531</v>
      </c>
      <c r="G538" s="72">
        <v>144</v>
      </c>
      <c r="H538" s="70" t="s">
        <v>8087</v>
      </c>
      <c r="I538" s="72">
        <v>24000</v>
      </c>
      <c r="J538" s="109" t="s">
        <v>60</v>
      </c>
      <c r="K538" s="74">
        <v>42248</v>
      </c>
      <c r="L538" s="14" t="s">
        <v>4155</v>
      </c>
      <c r="M538" s="14"/>
      <c r="N538" s="69"/>
    </row>
    <row r="539" spans="1:14" ht="63">
      <c r="A539" s="14">
        <f t="shared" si="8"/>
        <v>536</v>
      </c>
      <c r="B539" s="70" t="s">
        <v>5414</v>
      </c>
      <c r="C539" s="70" t="s">
        <v>2617</v>
      </c>
      <c r="D539" s="70" t="s">
        <v>1187</v>
      </c>
      <c r="E539" s="70"/>
      <c r="F539" s="72">
        <v>800</v>
      </c>
      <c r="G539" s="72">
        <v>188</v>
      </c>
      <c r="H539" s="70" t="s">
        <v>8087</v>
      </c>
      <c r="I539" s="72">
        <v>46000</v>
      </c>
      <c r="J539" s="109" t="s">
        <v>4935</v>
      </c>
      <c r="K539" s="74">
        <v>42248</v>
      </c>
      <c r="L539" s="14" t="s">
        <v>4155</v>
      </c>
      <c r="M539" s="52" t="s">
        <v>5415</v>
      </c>
      <c r="N539" s="69"/>
    </row>
    <row r="540" spans="1:14" ht="37.5" customHeight="1">
      <c r="A540" s="14">
        <f t="shared" si="8"/>
        <v>537</v>
      </c>
      <c r="B540" s="70" t="s">
        <v>5416</v>
      </c>
      <c r="C540" s="70" t="s">
        <v>5417</v>
      </c>
      <c r="D540" s="70" t="s">
        <v>1187</v>
      </c>
      <c r="E540" s="70" t="s">
        <v>8163</v>
      </c>
      <c r="F540" s="72">
        <v>700</v>
      </c>
      <c r="G540" s="72">
        <v>120</v>
      </c>
      <c r="H540" s="70" t="s">
        <v>8076</v>
      </c>
      <c r="I540" s="72">
        <v>27000</v>
      </c>
      <c r="J540" s="109" t="s">
        <v>70</v>
      </c>
      <c r="K540" s="74">
        <v>42248</v>
      </c>
      <c r="L540" s="14" t="s">
        <v>4155</v>
      </c>
      <c r="M540" s="14"/>
      <c r="N540" s="69"/>
    </row>
    <row r="541" spans="1:14" ht="31.5">
      <c r="A541" s="14">
        <f t="shared" si="8"/>
        <v>538</v>
      </c>
      <c r="B541" s="70" t="s">
        <v>5418</v>
      </c>
      <c r="C541" s="70" t="s">
        <v>5419</v>
      </c>
      <c r="D541" s="70" t="s">
        <v>1187</v>
      </c>
      <c r="E541" s="70"/>
      <c r="F541" s="72">
        <v>500</v>
      </c>
      <c r="G541" s="72">
        <v>260</v>
      </c>
      <c r="H541" s="70" t="s">
        <v>8087</v>
      </c>
      <c r="I541" s="72">
        <v>70000</v>
      </c>
      <c r="J541" s="109" t="s">
        <v>4935</v>
      </c>
      <c r="K541" s="74">
        <v>42248</v>
      </c>
      <c r="L541" s="14" t="s">
        <v>4155</v>
      </c>
      <c r="M541" s="14"/>
      <c r="N541" s="69"/>
    </row>
    <row r="542" spans="1:14" ht="50.25" customHeight="1">
      <c r="A542" s="14">
        <f t="shared" si="8"/>
        <v>539</v>
      </c>
      <c r="B542" s="70" t="s">
        <v>5420</v>
      </c>
      <c r="C542" s="70" t="s">
        <v>5421</v>
      </c>
      <c r="D542" s="70" t="s">
        <v>1187</v>
      </c>
      <c r="E542" s="70"/>
      <c r="F542" s="72">
        <v>500</v>
      </c>
      <c r="G542" s="72">
        <v>404</v>
      </c>
      <c r="H542" s="70" t="s">
        <v>8087</v>
      </c>
      <c r="I542" s="72">
        <v>99000</v>
      </c>
      <c r="J542" s="109" t="s">
        <v>1188</v>
      </c>
      <c r="K542" s="74">
        <v>42248</v>
      </c>
      <c r="L542" s="14" t="s">
        <v>4155</v>
      </c>
      <c r="M542" s="14"/>
      <c r="N542" s="69"/>
    </row>
    <row r="543" spans="1:14" ht="31.5">
      <c r="A543" s="14">
        <f t="shared" si="8"/>
        <v>540</v>
      </c>
      <c r="B543" s="14" t="s">
        <v>5422</v>
      </c>
      <c r="C543" s="14" t="s">
        <v>5423</v>
      </c>
      <c r="D543" s="14" t="s">
        <v>1421</v>
      </c>
      <c r="E543" s="14"/>
      <c r="F543" s="15">
        <v>500</v>
      </c>
      <c r="G543" s="15">
        <v>304</v>
      </c>
      <c r="H543" s="14" t="s">
        <v>8087</v>
      </c>
      <c r="I543" s="15">
        <v>124000</v>
      </c>
      <c r="J543" s="14" t="s">
        <v>7909</v>
      </c>
      <c r="K543" s="74">
        <v>42248</v>
      </c>
      <c r="L543" s="14" t="s">
        <v>2958</v>
      </c>
      <c r="M543" s="14"/>
      <c r="N543" s="69"/>
    </row>
    <row r="544" spans="1:14" ht="31.5">
      <c r="A544" s="14">
        <f t="shared" si="8"/>
        <v>541</v>
      </c>
      <c r="B544" s="14" t="s">
        <v>5424</v>
      </c>
      <c r="C544" s="14" t="s">
        <v>5425</v>
      </c>
      <c r="D544" s="14" t="s">
        <v>1162</v>
      </c>
      <c r="E544" s="14"/>
      <c r="F544" s="15">
        <v>1500</v>
      </c>
      <c r="G544" s="15">
        <v>336</v>
      </c>
      <c r="H544" s="14" t="s">
        <v>8087</v>
      </c>
      <c r="I544" s="15">
        <v>0</v>
      </c>
      <c r="J544" s="14" t="s">
        <v>7909</v>
      </c>
      <c r="K544" s="74">
        <v>42248</v>
      </c>
      <c r="L544" s="14" t="s">
        <v>5426</v>
      </c>
      <c r="M544" s="14"/>
      <c r="N544" s="69"/>
    </row>
    <row r="545" spans="1:14" ht="31.5">
      <c r="A545" s="14">
        <f t="shared" si="8"/>
        <v>542</v>
      </c>
      <c r="B545" s="14" t="s">
        <v>5427</v>
      </c>
      <c r="C545" s="14" t="s">
        <v>5428</v>
      </c>
      <c r="D545" s="14" t="s">
        <v>1162</v>
      </c>
      <c r="E545" s="14"/>
      <c r="F545" s="15">
        <v>1870</v>
      </c>
      <c r="G545" s="15">
        <v>648</v>
      </c>
      <c r="H545" s="14" t="s">
        <v>2161</v>
      </c>
      <c r="I545" s="15">
        <v>0</v>
      </c>
      <c r="J545" s="14" t="s">
        <v>1188</v>
      </c>
      <c r="K545" s="74">
        <v>42248</v>
      </c>
      <c r="L545" s="14" t="s">
        <v>7889</v>
      </c>
      <c r="M545" s="14"/>
      <c r="N545" s="69"/>
    </row>
    <row r="546" spans="1:14" ht="31.5">
      <c r="A546" s="14">
        <f t="shared" si="8"/>
        <v>543</v>
      </c>
      <c r="B546" s="14" t="s">
        <v>5429</v>
      </c>
      <c r="C546" s="14" t="s">
        <v>5430</v>
      </c>
      <c r="D546" s="14" t="s">
        <v>1421</v>
      </c>
      <c r="E546" s="14"/>
      <c r="F546" s="15">
        <v>500</v>
      </c>
      <c r="G546" s="15">
        <v>324</v>
      </c>
      <c r="H546" s="14" t="s">
        <v>2161</v>
      </c>
      <c r="I546" s="15">
        <v>0</v>
      </c>
      <c r="J546" s="14" t="s">
        <v>4935</v>
      </c>
      <c r="K546" s="74">
        <v>42248</v>
      </c>
      <c r="L546" s="14" t="s">
        <v>7889</v>
      </c>
      <c r="M546" s="14"/>
      <c r="N546" s="69"/>
    </row>
    <row r="547" spans="1:14" ht="34.5" customHeight="1">
      <c r="A547" s="14">
        <f t="shared" si="8"/>
        <v>544</v>
      </c>
      <c r="B547" s="14" t="s">
        <v>5431</v>
      </c>
      <c r="C547" s="14" t="s">
        <v>5432</v>
      </c>
      <c r="D547" s="14" t="s">
        <v>1187</v>
      </c>
      <c r="E547" s="14" t="s">
        <v>8163</v>
      </c>
      <c r="F547" s="15">
        <v>1000</v>
      </c>
      <c r="G547" s="15">
        <v>608</v>
      </c>
      <c r="H547" s="14" t="s">
        <v>2161</v>
      </c>
      <c r="I547" s="15">
        <v>208000</v>
      </c>
      <c r="J547" s="14" t="s">
        <v>70</v>
      </c>
      <c r="K547" s="74">
        <v>42248</v>
      </c>
      <c r="L547" s="14" t="s">
        <v>2958</v>
      </c>
      <c r="M547" s="14"/>
      <c r="N547" s="69"/>
    </row>
    <row r="548" spans="1:14" ht="31.5">
      <c r="A548" s="14">
        <f t="shared" si="8"/>
        <v>545</v>
      </c>
      <c r="B548" s="14" t="s">
        <v>5433</v>
      </c>
      <c r="C548" s="14" t="s">
        <v>5434</v>
      </c>
      <c r="D548" s="14" t="s">
        <v>1162</v>
      </c>
      <c r="E548" s="14"/>
      <c r="F548" s="15">
        <v>800</v>
      </c>
      <c r="G548" s="15">
        <v>724</v>
      </c>
      <c r="H548" s="14" t="s">
        <v>2161</v>
      </c>
      <c r="I548" s="15">
        <v>0</v>
      </c>
      <c r="J548" s="14" t="s">
        <v>1193</v>
      </c>
      <c r="K548" s="74">
        <v>42248</v>
      </c>
      <c r="L548" s="14" t="s">
        <v>11729</v>
      </c>
      <c r="M548" s="14"/>
      <c r="N548" s="69"/>
    </row>
    <row r="549" spans="1:14" ht="47.25">
      <c r="A549" s="14">
        <f t="shared" si="8"/>
        <v>546</v>
      </c>
      <c r="B549" s="14" t="s">
        <v>5435</v>
      </c>
      <c r="C549" s="14" t="s">
        <v>5436</v>
      </c>
      <c r="D549" s="14" t="s">
        <v>1162</v>
      </c>
      <c r="E549" s="14"/>
      <c r="F549" s="15">
        <v>120</v>
      </c>
      <c r="G549" s="15">
        <v>808</v>
      </c>
      <c r="H549" s="14" t="s">
        <v>2161</v>
      </c>
      <c r="I549" s="15">
        <v>0</v>
      </c>
      <c r="J549" s="14" t="s">
        <v>70</v>
      </c>
      <c r="K549" s="74">
        <v>42248</v>
      </c>
      <c r="L549" s="14" t="s">
        <v>2958</v>
      </c>
      <c r="M549" s="14"/>
      <c r="N549" s="69"/>
    </row>
    <row r="550" spans="1:14" ht="47.25">
      <c r="A550" s="14">
        <f t="shared" si="8"/>
        <v>547</v>
      </c>
      <c r="B550" s="14" t="s">
        <v>5437</v>
      </c>
      <c r="C550" s="14" t="s">
        <v>5436</v>
      </c>
      <c r="D550" s="14" t="s">
        <v>1162</v>
      </c>
      <c r="E550" s="14"/>
      <c r="F550" s="15">
        <v>120</v>
      </c>
      <c r="G550" s="15">
        <v>1008</v>
      </c>
      <c r="H550" s="14" t="s">
        <v>2161</v>
      </c>
      <c r="I550" s="15">
        <v>0</v>
      </c>
      <c r="J550" s="14" t="s">
        <v>70</v>
      </c>
      <c r="K550" s="74">
        <v>42248</v>
      </c>
      <c r="L550" s="14" t="s">
        <v>2958</v>
      </c>
      <c r="M550" s="14"/>
      <c r="N550" s="69"/>
    </row>
    <row r="551" spans="1:14" ht="47.25">
      <c r="A551" s="14">
        <f t="shared" si="8"/>
        <v>548</v>
      </c>
      <c r="B551" s="14" t="s">
        <v>5438</v>
      </c>
      <c r="C551" s="14" t="s">
        <v>5436</v>
      </c>
      <c r="D551" s="14" t="s">
        <v>1162</v>
      </c>
      <c r="E551" s="14"/>
      <c r="F551" s="15">
        <v>120</v>
      </c>
      <c r="G551" s="15">
        <v>668</v>
      </c>
      <c r="H551" s="14" t="s">
        <v>2161</v>
      </c>
      <c r="I551" s="15">
        <v>0</v>
      </c>
      <c r="J551" s="14" t="s">
        <v>1188</v>
      </c>
      <c r="K551" s="74">
        <v>42248</v>
      </c>
      <c r="L551" s="14" t="s">
        <v>2958</v>
      </c>
      <c r="M551" s="14"/>
      <c r="N551" s="69"/>
    </row>
    <row r="552" spans="1:14" ht="47.25">
      <c r="A552" s="14">
        <f t="shared" si="8"/>
        <v>549</v>
      </c>
      <c r="B552" s="14" t="s">
        <v>5439</v>
      </c>
      <c r="C552" s="14" t="s">
        <v>5436</v>
      </c>
      <c r="D552" s="14" t="s">
        <v>1162</v>
      </c>
      <c r="E552" s="14"/>
      <c r="F552" s="15">
        <v>120</v>
      </c>
      <c r="G552" s="15">
        <v>512</v>
      </c>
      <c r="H552" s="14" t="s">
        <v>2161</v>
      </c>
      <c r="I552" s="15">
        <v>0</v>
      </c>
      <c r="J552" s="14" t="s">
        <v>1188</v>
      </c>
      <c r="K552" s="74">
        <v>42248</v>
      </c>
      <c r="L552" s="14" t="s">
        <v>2958</v>
      </c>
      <c r="M552" s="14"/>
      <c r="N552" s="69"/>
    </row>
    <row r="553" spans="1:14" ht="47.25">
      <c r="A553" s="14">
        <f t="shared" si="8"/>
        <v>550</v>
      </c>
      <c r="B553" s="14" t="s">
        <v>5440</v>
      </c>
      <c r="C553" s="14" t="s">
        <v>5436</v>
      </c>
      <c r="D553" s="14" t="s">
        <v>1162</v>
      </c>
      <c r="E553" s="14"/>
      <c r="F553" s="15">
        <v>120</v>
      </c>
      <c r="G553" s="15">
        <v>1380</v>
      </c>
      <c r="H553" s="14" t="s">
        <v>2161</v>
      </c>
      <c r="I553" s="15">
        <v>0</v>
      </c>
      <c r="J553" s="14" t="s">
        <v>1188</v>
      </c>
      <c r="K553" s="74">
        <v>42248</v>
      </c>
      <c r="L553" s="14" t="s">
        <v>2958</v>
      </c>
      <c r="M553" s="14"/>
      <c r="N553" s="69"/>
    </row>
    <row r="554" spans="1:14" ht="47.25">
      <c r="A554" s="14">
        <f t="shared" si="8"/>
        <v>551</v>
      </c>
      <c r="B554" s="14" t="s">
        <v>5441</v>
      </c>
      <c r="C554" s="14" t="s">
        <v>5436</v>
      </c>
      <c r="D554" s="14" t="s">
        <v>1162</v>
      </c>
      <c r="E554" s="14"/>
      <c r="F554" s="15">
        <v>120</v>
      </c>
      <c r="G554" s="15">
        <v>1120</v>
      </c>
      <c r="H554" s="14" t="s">
        <v>2161</v>
      </c>
      <c r="I554" s="15">
        <v>0</v>
      </c>
      <c r="J554" s="14" t="s">
        <v>1188</v>
      </c>
      <c r="K554" s="74">
        <v>42248</v>
      </c>
      <c r="L554" s="14" t="s">
        <v>2958</v>
      </c>
      <c r="M554" s="14"/>
      <c r="N554" s="69"/>
    </row>
    <row r="555" spans="1:14" ht="47.25">
      <c r="A555" s="14">
        <f t="shared" si="8"/>
        <v>552</v>
      </c>
      <c r="B555" s="14" t="s">
        <v>5442</v>
      </c>
      <c r="C555" s="14" t="s">
        <v>5436</v>
      </c>
      <c r="D555" s="14" t="s">
        <v>1162</v>
      </c>
      <c r="E555" s="14"/>
      <c r="F555" s="15">
        <v>120</v>
      </c>
      <c r="G555" s="15">
        <v>628</v>
      </c>
      <c r="H555" s="14" t="s">
        <v>2161</v>
      </c>
      <c r="I555" s="15">
        <v>0</v>
      </c>
      <c r="J555" s="14" t="s">
        <v>1188</v>
      </c>
      <c r="K555" s="74">
        <v>42248</v>
      </c>
      <c r="L555" s="14" t="s">
        <v>2958</v>
      </c>
      <c r="M555" s="14"/>
      <c r="N555" s="69"/>
    </row>
    <row r="556" spans="1:14" ht="47.25">
      <c r="A556" s="14">
        <f t="shared" si="8"/>
        <v>553</v>
      </c>
      <c r="B556" s="14" t="s">
        <v>5443</v>
      </c>
      <c r="C556" s="14" t="s">
        <v>5436</v>
      </c>
      <c r="D556" s="14" t="s">
        <v>1162</v>
      </c>
      <c r="E556" s="14"/>
      <c r="F556" s="15">
        <v>120</v>
      </c>
      <c r="G556" s="15">
        <v>1032</v>
      </c>
      <c r="H556" s="14" t="s">
        <v>2161</v>
      </c>
      <c r="I556" s="15">
        <v>0</v>
      </c>
      <c r="J556" s="14" t="s">
        <v>1188</v>
      </c>
      <c r="K556" s="74">
        <v>42248</v>
      </c>
      <c r="L556" s="14" t="s">
        <v>2958</v>
      </c>
      <c r="M556" s="14"/>
      <c r="N556" s="69"/>
    </row>
    <row r="557" spans="1:14" ht="47.25">
      <c r="A557" s="14">
        <f t="shared" si="8"/>
        <v>554</v>
      </c>
      <c r="B557" s="14" t="s">
        <v>5444</v>
      </c>
      <c r="C557" s="14" t="s">
        <v>5436</v>
      </c>
      <c r="D557" s="14" t="s">
        <v>1162</v>
      </c>
      <c r="E557" s="14"/>
      <c r="F557" s="15">
        <v>120</v>
      </c>
      <c r="G557" s="15">
        <v>1812</v>
      </c>
      <c r="H557" s="14" t="s">
        <v>2161</v>
      </c>
      <c r="I557" s="15">
        <v>0</v>
      </c>
      <c r="J557" s="14" t="s">
        <v>1188</v>
      </c>
      <c r="K557" s="74">
        <v>42248</v>
      </c>
      <c r="L557" s="14" t="s">
        <v>2958</v>
      </c>
      <c r="M557" s="52" t="s">
        <v>5445</v>
      </c>
      <c r="N557" s="69"/>
    </row>
    <row r="558" spans="1:14" ht="63">
      <c r="A558" s="14">
        <f t="shared" si="8"/>
        <v>555</v>
      </c>
      <c r="B558" s="14" t="s">
        <v>5446</v>
      </c>
      <c r="C558" s="14" t="s">
        <v>4327</v>
      </c>
      <c r="D558" s="14" t="s">
        <v>1162</v>
      </c>
      <c r="E558" s="14"/>
      <c r="F558" s="15">
        <v>330</v>
      </c>
      <c r="G558" s="15">
        <v>240</v>
      </c>
      <c r="H558" s="14" t="s">
        <v>8087</v>
      </c>
      <c r="I558" s="15">
        <v>0</v>
      </c>
      <c r="J558" s="14" t="s">
        <v>2724</v>
      </c>
      <c r="K558" s="74">
        <v>42248</v>
      </c>
      <c r="L558" s="14" t="s">
        <v>6094</v>
      </c>
      <c r="M558" s="14"/>
      <c r="N558" s="69"/>
    </row>
    <row r="559" spans="1:14" ht="31.5">
      <c r="A559" s="14">
        <f t="shared" si="8"/>
        <v>556</v>
      </c>
      <c r="B559" s="14" t="s">
        <v>4328</v>
      </c>
      <c r="C559" s="14" t="s">
        <v>4329</v>
      </c>
      <c r="D559" s="14" t="s">
        <v>1187</v>
      </c>
      <c r="E559" s="14"/>
      <c r="F559" s="15">
        <v>500</v>
      </c>
      <c r="G559" s="15">
        <v>408</v>
      </c>
      <c r="H559" s="14" t="s">
        <v>8087</v>
      </c>
      <c r="I559" s="15">
        <v>116000</v>
      </c>
      <c r="J559" s="14" t="s">
        <v>1193</v>
      </c>
      <c r="K559" s="74">
        <v>42248</v>
      </c>
      <c r="L559" s="14" t="s">
        <v>4155</v>
      </c>
      <c r="M559" s="14"/>
      <c r="N559" s="69"/>
    </row>
    <row r="560" spans="1:14" ht="78.75">
      <c r="A560" s="14">
        <f t="shared" si="8"/>
        <v>557</v>
      </c>
      <c r="B560" s="14" t="s">
        <v>4330</v>
      </c>
      <c r="C560" s="14" t="s">
        <v>4331</v>
      </c>
      <c r="D560" s="14" t="s">
        <v>1162</v>
      </c>
      <c r="E560" s="14"/>
      <c r="F560" s="15">
        <v>225</v>
      </c>
      <c r="G560" s="15">
        <v>294</v>
      </c>
      <c r="H560" s="14" t="s">
        <v>8087</v>
      </c>
      <c r="I560" s="15">
        <v>209000</v>
      </c>
      <c r="J560" s="14" t="s">
        <v>7909</v>
      </c>
      <c r="K560" s="74">
        <v>42248</v>
      </c>
      <c r="L560" s="14" t="s">
        <v>2958</v>
      </c>
      <c r="M560" s="14"/>
      <c r="N560" s="69"/>
    </row>
    <row r="561" spans="1:14" ht="63">
      <c r="A561" s="14">
        <f t="shared" si="8"/>
        <v>558</v>
      </c>
      <c r="B561" s="14" t="s">
        <v>3162</v>
      </c>
      <c r="C561" s="14" t="s">
        <v>3163</v>
      </c>
      <c r="D561" s="14" t="s">
        <v>1187</v>
      </c>
      <c r="E561" s="14"/>
      <c r="F561" s="15">
        <v>500</v>
      </c>
      <c r="G561" s="15">
        <v>404</v>
      </c>
      <c r="H561" s="14" t="s">
        <v>8087</v>
      </c>
      <c r="I561" s="15">
        <v>103000</v>
      </c>
      <c r="J561" s="14" t="s">
        <v>1188</v>
      </c>
      <c r="K561" s="74">
        <v>42248</v>
      </c>
      <c r="L561" s="14" t="s">
        <v>4155</v>
      </c>
      <c r="M561" s="14"/>
      <c r="N561" s="69"/>
    </row>
    <row r="562" spans="1:14" ht="31.5">
      <c r="A562" s="14">
        <f t="shared" si="8"/>
        <v>559</v>
      </c>
      <c r="B562" s="14" t="s">
        <v>7010</v>
      </c>
      <c r="C562" s="14" t="s">
        <v>7011</v>
      </c>
      <c r="D562" s="14" t="s">
        <v>1162</v>
      </c>
      <c r="E562" s="14"/>
      <c r="F562" s="15">
        <v>1200</v>
      </c>
      <c r="G562" s="15">
        <v>376</v>
      </c>
      <c r="H562" s="14" t="s">
        <v>2161</v>
      </c>
      <c r="I562" s="15">
        <v>0</v>
      </c>
      <c r="J562" s="14" t="s">
        <v>1193</v>
      </c>
      <c r="K562" s="74">
        <v>42248</v>
      </c>
      <c r="L562" s="14" t="s">
        <v>11729</v>
      </c>
      <c r="M562" s="14"/>
      <c r="N562" s="69"/>
    </row>
    <row r="563" spans="1:14" ht="31.5">
      <c r="A563" s="14">
        <f t="shared" si="8"/>
        <v>560</v>
      </c>
      <c r="B563" s="14" t="s">
        <v>7012</v>
      </c>
      <c r="C563" s="14" t="s">
        <v>5428</v>
      </c>
      <c r="D563" s="14" t="s">
        <v>1162</v>
      </c>
      <c r="E563" s="14"/>
      <c r="F563" s="15">
        <v>1450</v>
      </c>
      <c r="G563" s="15">
        <v>816</v>
      </c>
      <c r="H563" s="14" t="s">
        <v>2161</v>
      </c>
      <c r="I563" s="15">
        <v>0</v>
      </c>
      <c r="J563" s="14" t="s">
        <v>12918</v>
      </c>
      <c r="K563" s="74">
        <v>42248</v>
      </c>
      <c r="L563" s="14" t="s">
        <v>2958</v>
      </c>
      <c r="M563" s="14"/>
      <c r="N563" s="69"/>
    </row>
    <row r="564" spans="1:14" ht="63">
      <c r="A564" s="14">
        <f t="shared" si="8"/>
        <v>561</v>
      </c>
      <c r="B564" s="14" t="s">
        <v>7015</v>
      </c>
      <c r="C564" s="14" t="s">
        <v>7016</v>
      </c>
      <c r="D564" s="14" t="s">
        <v>1421</v>
      </c>
      <c r="E564" s="14"/>
      <c r="F564" s="15">
        <v>1250</v>
      </c>
      <c r="G564" s="15">
        <v>1144</v>
      </c>
      <c r="H564" s="14" t="s">
        <v>3703</v>
      </c>
      <c r="I564" s="15">
        <v>0</v>
      </c>
      <c r="J564" s="14" t="s">
        <v>70</v>
      </c>
      <c r="K564" s="74">
        <v>42248</v>
      </c>
      <c r="L564" s="14" t="s">
        <v>7017</v>
      </c>
      <c r="M564" s="14"/>
      <c r="N564" s="69"/>
    </row>
    <row r="565" spans="1:14" ht="31.5">
      <c r="A565" s="14">
        <f t="shared" si="8"/>
        <v>562</v>
      </c>
      <c r="B565" s="14" t="s">
        <v>7018</v>
      </c>
      <c r="C565" s="14" t="s">
        <v>10123</v>
      </c>
      <c r="D565" s="14" t="s">
        <v>4473</v>
      </c>
      <c r="E565" s="14"/>
      <c r="F565" s="15">
        <v>1000</v>
      </c>
      <c r="G565" s="15">
        <v>332</v>
      </c>
      <c r="H565" s="14" t="s">
        <v>4914</v>
      </c>
      <c r="I565" s="15">
        <v>0</v>
      </c>
      <c r="J565" s="14" t="s">
        <v>60</v>
      </c>
      <c r="K565" s="74">
        <v>42248</v>
      </c>
      <c r="L565" s="14" t="s">
        <v>2958</v>
      </c>
      <c r="M565" s="14"/>
      <c r="N565" s="69"/>
    </row>
    <row r="566" spans="1:14" ht="31.5">
      <c r="A566" s="14">
        <f t="shared" si="8"/>
        <v>563</v>
      </c>
      <c r="B566" s="14" t="s">
        <v>3896</v>
      </c>
      <c r="C566" s="14" t="s">
        <v>8565</v>
      </c>
      <c r="D566" s="14" t="s">
        <v>1421</v>
      </c>
      <c r="E566" s="14"/>
      <c r="F566" s="15">
        <v>500</v>
      </c>
      <c r="G566" s="15">
        <v>336</v>
      </c>
      <c r="H566" s="14" t="s">
        <v>8087</v>
      </c>
      <c r="I566" s="15">
        <v>212000</v>
      </c>
      <c r="J566" s="14" t="s">
        <v>7909</v>
      </c>
      <c r="K566" s="74">
        <v>42248</v>
      </c>
      <c r="L566" s="14" t="s">
        <v>2958</v>
      </c>
      <c r="M566" s="14"/>
      <c r="N566" s="69"/>
    </row>
    <row r="567" spans="1:14" ht="31.5">
      <c r="A567" s="14">
        <f t="shared" si="8"/>
        <v>564</v>
      </c>
      <c r="B567" s="14" t="s">
        <v>3899</v>
      </c>
      <c r="C567" s="14" t="s">
        <v>3900</v>
      </c>
      <c r="D567" s="14" t="s">
        <v>4473</v>
      </c>
      <c r="E567" s="14"/>
      <c r="F567" s="15">
        <v>1000</v>
      </c>
      <c r="G567" s="15">
        <v>468</v>
      </c>
      <c r="H567" s="14" t="s">
        <v>8087</v>
      </c>
      <c r="I567" s="15">
        <v>0</v>
      </c>
      <c r="J567" s="14" t="s">
        <v>70</v>
      </c>
      <c r="K567" s="74">
        <v>42248</v>
      </c>
      <c r="L567" s="14" t="s">
        <v>1552</v>
      </c>
      <c r="M567" s="14"/>
      <c r="N567" s="69"/>
    </row>
    <row r="568" spans="1:14" ht="78.75">
      <c r="A568" s="14">
        <f t="shared" si="8"/>
        <v>565</v>
      </c>
      <c r="B568" s="14" t="s">
        <v>3903</v>
      </c>
      <c r="C568" s="14" t="s">
        <v>1623</v>
      </c>
      <c r="D568" s="14" t="s">
        <v>4473</v>
      </c>
      <c r="E568" s="14"/>
      <c r="F568" s="15">
        <v>1500</v>
      </c>
      <c r="G568" s="15">
        <v>344</v>
      </c>
      <c r="H568" s="14" t="s">
        <v>8087</v>
      </c>
      <c r="I568" s="15">
        <v>0</v>
      </c>
      <c r="J568" s="14" t="s">
        <v>7909</v>
      </c>
      <c r="K568" s="74">
        <v>42248</v>
      </c>
      <c r="L568" s="14" t="s">
        <v>1552</v>
      </c>
      <c r="M568" s="14"/>
      <c r="N568" s="69"/>
    </row>
    <row r="569" spans="1:14" ht="52.5" customHeight="1">
      <c r="A569" s="14">
        <f t="shared" si="8"/>
        <v>566</v>
      </c>
      <c r="B569" s="14" t="s">
        <v>6225</v>
      </c>
      <c r="C569" s="14" t="s">
        <v>6193</v>
      </c>
      <c r="D569" s="14" t="s">
        <v>1421</v>
      </c>
      <c r="E569" s="14"/>
      <c r="F569" s="15">
        <v>500</v>
      </c>
      <c r="G569" s="15">
        <v>316</v>
      </c>
      <c r="H569" s="14" t="s">
        <v>2161</v>
      </c>
      <c r="I569" s="15">
        <v>82000</v>
      </c>
      <c r="J569" s="14" t="s">
        <v>60</v>
      </c>
      <c r="K569" s="74">
        <v>42248</v>
      </c>
      <c r="L569" s="14" t="s">
        <v>7008</v>
      </c>
      <c r="M569" s="14"/>
      <c r="N569" s="69"/>
    </row>
    <row r="570" spans="1:14" ht="63">
      <c r="A570" s="14">
        <f t="shared" si="8"/>
        <v>567</v>
      </c>
      <c r="B570" s="14" t="s">
        <v>3164</v>
      </c>
      <c r="C570" s="14" t="s">
        <v>3165</v>
      </c>
      <c r="D570" s="14" t="s">
        <v>1187</v>
      </c>
      <c r="E570" s="14"/>
      <c r="F570" s="15">
        <v>800</v>
      </c>
      <c r="G570" s="15">
        <v>224</v>
      </c>
      <c r="H570" s="14" t="s">
        <v>8087</v>
      </c>
      <c r="I570" s="15">
        <v>53000</v>
      </c>
      <c r="J570" s="14" t="s">
        <v>60</v>
      </c>
      <c r="K570" s="74">
        <v>42278</v>
      </c>
      <c r="L570" s="14" t="s">
        <v>7008</v>
      </c>
      <c r="M570" s="52" t="s">
        <v>7009</v>
      </c>
      <c r="N570" s="69"/>
    </row>
    <row r="571" spans="1:14" ht="58.5" customHeight="1">
      <c r="A571" s="14">
        <f t="shared" si="8"/>
        <v>568</v>
      </c>
      <c r="B571" s="14" t="s">
        <v>7013</v>
      </c>
      <c r="C571" s="14" t="s">
        <v>7014</v>
      </c>
      <c r="D571" s="14" t="s">
        <v>3436</v>
      </c>
      <c r="E571" s="14"/>
      <c r="F571" s="15">
        <v>1450</v>
      </c>
      <c r="G571" s="15">
        <v>888</v>
      </c>
      <c r="H571" s="14" t="s">
        <v>2161</v>
      </c>
      <c r="I571" s="15">
        <v>0</v>
      </c>
      <c r="J571" s="14" t="s">
        <v>1193</v>
      </c>
      <c r="K571" s="74">
        <v>42278</v>
      </c>
      <c r="L571" s="14" t="s">
        <v>10095</v>
      </c>
      <c r="M571" s="14"/>
      <c r="N571" s="69"/>
    </row>
    <row r="572" spans="1:14" ht="66" customHeight="1">
      <c r="A572" s="14">
        <f t="shared" si="8"/>
        <v>569</v>
      </c>
      <c r="B572" s="14" t="s">
        <v>692</v>
      </c>
      <c r="C572" s="14" t="s">
        <v>12473</v>
      </c>
      <c r="D572" s="14" t="s">
        <v>1187</v>
      </c>
      <c r="E572" s="14"/>
      <c r="F572" s="15">
        <v>500</v>
      </c>
      <c r="G572" s="15">
        <v>140</v>
      </c>
      <c r="H572" s="14" t="s">
        <v>8076</v>
      </c>
      <c r="I572" s="15">
        <v>29000</v>
      </c>
      <c r="J572" s="14" t="s">
        <v>4935</v>
      </c>
      <c r="K572" s="74">
        <v>42278</v>
      </c>
      <c r="L572" s="14" t="s">
        <v>693</v>
      </c>
      <c r="M572" s="14"/>
      <c r="N572" s="69"/>
    </row>
    <row r="573" spans="1:14" ht="47.25">
      <c r="A573" s="14">
        <f t="shared" si="8"/>
        <v>570</v>
      </c>
      <c r="B573" s="14" t="s">
        <v>3901</v>
      </c>
      <c r="C573" s="14" t="s">
        <v>3902</v>
      </c>
      <c r="D573" s="14" t="s">
        <v>1187</v>
      </c>
      <c r="E573" s="14"/>
      <c r="F573" s="15">
        <v>1000</v>
      </c>
      <c r="G573" s="15">
        <v>676</v>
      </c>
      <c r="H573" s="14" t="s">
        <v>8087</v>
      </c>
      <c r="I573" s="15">
        <v>135000</v>
      </c>
      <c r="J573" s="14" t="s">
        <v>1188</v>
      </c>
      <c r="K573" s="74">
        <v>42278</v>
      </c>
      <c r="L573" s="14" t="s">
        <v>4155</v>
      </c>
      <c r="M573" s="14"/>
      <c r="N573" s="69"/>
    </row>
    <row r="574" spans="1:14" ht="31.5">
      <c r="A574" s="14">
        <f t="shared" si="8"/>
        <v>571</v>
      </c>
      <c r="B574" s="14" t="s">
        <v>1624</v>
      </c>
      <c r="C574" s="14" t="s">
        <v>1625</v>
      </c>
      <c r="D574" s="14" t="s">
        <v>1162</v>
      </c>
      <c r="E574" s="14"/>
      <c r="F574" s="15">
        <v>3030</v>
      </c>
      <c r="G574" s="15">
        <v>444</v>
      </c>
      <c r="H574" s="14" t="s">
        <v>1228</v>
      </c>
      <c r="I574" s="15">
        <v>0</v>
      </c>
      <c r="J574" s="14" t="s">
        <v>2724</v>
      </c>
      <c r="K574" s="74">
        <v>42278</v>
      </c>
      <c r="L574" s="14" t="s">
        <v>12534</v>
      </c>
      <c r="M574" s="14"/>
      <c r="N574" s="69"/>
    </row>
    <row r="575" spans="1:14" ht="110.25">
      <c r="A575" s="14">
        <f t="shared" si="8"/>
        <v>572</v>
      </c>
      <c r="B575" s="14" t="s">
        <v>1626</v>
      </c>
      <c r="C575" s="14" t="s">
        <v>1627</v>
      </c>
      <c r="D575" s="14" t="s">
        <v>12961</v>
      </c>
      <c r="E575" s="14"/>
      <c r="F575" s="15">
        <v>10000</v>
      </c>
      <c r="G575" s="15">
        <v>476</v>
      </c>
      <c r="H575" s="14" t="s">
        <v>2161</v>
      </c>
      <c r="I575" s="15">
        <v>0</v>
      </c>
      <c r="J575" s="14" t="s">
        <v>1188</v>
      </c>
      <c r="K575" s="74">
        <v>42278</v>
      </c>
      <c r="L575" s="14" t="s">
        <v>4155</v>
      </c>
      <c r="M575" s="52" t="s">
        <v>1628</v>
      </c>
      <c r="N575" s="69"/>
    </row>
    <row r="576" spans="1:14" ht="47.25">
      <c r="A576" s="14">
        <f t="shared" si="8"/>
        <v>573</v>
      </c>
      <c r="B576" s="14" t="s">
        <v>1629</v>
      </c>
      <c r="C576" s="14" t="s">
        <v>1630</v>
      </c>
      <c r="D576" s="14" t="s">
        <v>1162</v>
      </c>
      <c r="E576" s="14"/>
      <c r="F576" s="15">
        <v>1500</v>
      </c>
      <c r="G576" s="15">
        <v>508</v>
      </c>
      <c r="H576" s="14" t="s">
        <v>2161</v>
      </c>
      <c r="I576" s="15">
        <v>0</v>
      </c>
      <c r="J576" s="14" t="s">
        <v>7909</v>
      </c>
      <c r="K576" s="74">
        <v>42278</v>
      </c>
      <c r="L576" s="14" t="s">
        <v>2958</v>
      </c>
      <c r="M576" s="14"/>
      <c r="N576" s="69"/>
    </row>
    <row r="577" spans="1:14" ht="31.5">
      <c r="A577" s="14">
        <f t="shared" si="8"/>
        <v>574</v>
      </c>
      <c r="B577" s="14" t="s">
        <v>1631</v>
      </c>
      <c r="C577" s="14" t="s">
        <v>1632</v>
      </c>
      <c r="D577" s="14" t="s">
        <v>1162</v>
      </c>
      <c r="E577" s="14"/>
      <c r="F577" s="15">
        <v>1200</v>
      </c>
      <c r="G577" s="15">
        <v>656</v>
      </c>
      <c r="H577" s="14" t="s">
        <v>2161</v>
      </c>
      <c r="I577" s="15">
        <v>0</v>
      </c>
      <c r="J577" s="14" t="s">
        <v>1193</v>
      </c>
      <c r="K577" s="74">
        <v>42278</v>
      </c>
      <c r="L577" s="14" t="s">
        <v>6094</v>
      </c>
      <c r="M577" s="14"/>
      <c r="N577" s="69"/>
    </row>
    <row r="578" spans="1:14" ht="63">
      <c r="A578" s="14">
        <f t="shared" si="8"/>
        <v>575</v>
      </c>
      <c r="B578" s="14" t="s">
        <v>1633</v>
      </c>
      <c r="C578" s="14" t="s">
        <v>1634</v>
      </c>
      <c r="D578" s="14" t="s">
        <v>1162</v>
      </c>
      <c r="E578" s="14"/>
      <c r="F578" s="15">
        <v>700</v>
      </c>
      <c r="G578" s="15">
        <v>640</v>
      </c>
      <c r="H578" s="14" t="s">
        <v>3703</v>
      </c>
      <c r="I578" s="15">
        <v>0</v>
      </c>
      <c r="J578" s="14" t="s">
        <v>60</v>
      </c>
      <c r="K578" s="74">
        <v>42278</v>
      </c>
      <c r="L578" s="14" t="s">
        <v>9512</v>
      </c>
      <c r="M578" s="14"/>
      <c r="N578" s="69"/>
    </row>
    <row r="579" spans="1:14" ht="31.5">
      <c r="A579" s="14">
        <f t="shared" si="8"/>
        <v>576</v>
      </c>
      <c r="B579" s="14" t="s">
        <v>1635</v>
      </c>
      <c r="C579" s="14" t="s">
        <v>4819</v>
      </c>
      <c r="D579" s="14" t="s">
        <v>1162</v>
      </c>
      <c r="E579" s="14"/>
      <c r="F579" s="15">
        <v>2000</v>
      </c>
      <c r="G579" s="15">
        <v>696</v>
      </c>
      <c r="H579" s="14" t="s">
        <v>3703</v>
      </c>
      <c r="I579" s="15">
        <v>0</v>
      </c>
      <c r="J579" s="14" t="s">
        <v>1193</v>
      </c>
      <c r="K579" s="74">
        <v>42278</v>
      </c>
      <c r="L579" s="14" t="s">
        <v>11729</v>
      </c>
      <c r="M579" s="14"/>
      <c r="N579" s="69"/>
    </row>
    <row r="580" spans="1:14" ht="31.5">
      <c r="A580" s="14">
        <f t="shared" si="8"/>
        <v>577</v>
      </c>
      <c r="B580" s="14" t="s">
        <v>3219</v>
      </c>
      <c r="C580" s="14" t="s">
        <v>5047</v>
      </c>
      <c r="D580" s="14" t="s">
        <v>1162</v>
      </c>
      <c r="E580" s="14"/>
      <c r="F580" s="15">
        <v>500</v>
      </c>
      <c r="G580" s="15">
        <v>16</v>
      </c>
      <c r="H580" s="14" t="s">
        <v>1604</v>
      </c>
      <c r="I580" s="15">
        <v>0</v>
      </c>
      <c r="J580" s="14" t="s">
        <v>60</v>
      </c>
      <c r="K580" s="74">
        <v>42278</v>
      </c>
      <c r="L580" s="14" t="s">
        <v>6101</v>
      </c>
      <c r="M580" s="14"/>
      <c r="N580" s="69"/>
    </row>
    <row r="581" spans="1:14" ht="47.25">
      <c r="A581" s="14">
        <f t="shared" ref="A581:A644" si="9">A580+1</f>
        <v>578</v>
      </c>
      <c r="B581" s="14" t="s">
        <v>3220</v>
      </c>
      <c r="C581" s="14" t="s">
        <v>5047</v>
      </c>
      <c r="D581" s="14" t="s">
        <v>1162</v>
      </c>
      <c r="E581" s="14"/>
      <c r="F581" s="15">
        <v>500</v>
      </c>
      <c r="G581" s="15">
        <v>56</v>
      </c>
      <c r="H581" s="14" t="s">
        <v>1604</v>
      </c>
      <c r="I581" s="15">
        <v>0</v>
      </c>
      <c r="J581" s="14" t="s">
        <v>60</v>
      </c>
      <c r="K581" s="74">
        <v>42278</v>
      </c>
      <c r="L581" s="14" t="s">
        <v>6101</v>
      </c>
      <c r="M581" s="14"/>
      <c r="N581" s="69"/>
    </row>
    <row r="582" spans="1:14" ht="47.25">
      <c r="A582" s="14">
        <f t="shared" si="9"/>
        <v>579</v>
      </c>
      <c r="B582" s="14" t="s">
        <v>3221</v>
      </c>
      <c r="C582" s="14" t="s">
        <v>5047</v>
      </c>
      <c r="D582" s="14" t="s">
        <v>1162</v>
      </c>
      <c r="E582" s="14"/>
      <c r="F582" s="15">
        <v>500</v>
      </c>
      <c r="G582" s="15">
        <v>32</v>
      </c>
      <c r="H582" s="14" t="s">
        <v>1604</v>
      </c>
      <c r="I582" s="15">
        <v>0</v>
      </c>
      <c r="J582" s="14" t="s">
        <v>60</v>
      </c>
      <c r="K582" s="74">
        <v>42278</v>
      </c>
      <c r="L582" s="14" t="s">
        <v>6101</v>
      </c>
      <c r="M582" s="14"/>
      <c r="N582" s="69"/>
    </row>
    <row r="583" spans="1:14" ht="55.5" customHeight="1">
      <c r="A583" s="14">
        <f t="shared" si="9"/>
        <v>580</v>
      </c>
      <c r="B583" s="14" t="s">
        <v>6483</v>
      </c>
      <c r="C583" s="14" t="s">
        <v>5047</v>
      </c>
      <c r="D583" s="14" t="s">
        <v>1162</v>
      </c>
      <c r="E583" s="14"/>
      <c r="F583" s="15">
        <v>500</v>
      </c>
      <c r="G583" s="15">
        <v>36</v>
      </c>
      <c r="H583" s="14" t="s">
        <v>1604</v>
      </c>
      <c r="I583" s="15">
        <v>0</v>
      </c>
      <c r="J583" s="14" t="s">
        <v>60</v>
      </c>
      <c r="K583" s="74">
        <v>42278</v>
      </c>
      <c r="L583" s="14" t="s">
        <v>6101</v>
      </c>
      <c r="M583" s="14"/>
      <c r="N583" s="69"/>
    </row>
    <row r="584" spans="1:14" ht="47.25">
      <c r="A584" s="14">
        <f t="shared" si="9"/>
        <v>581</v>
      </c>
      <c r="B584" s="14" t="s">
        <v>6484</v>
      </c>
      <c r="C584" s="14" t="s">
        <v>5047</v>
      </c>
      <c r="D584" s="14" t="s">
        <v>1162</v>
      </c>
      <c r="E584" s="14"/>
      <c r="F584" s="15">
        <v>500</v>
      </c>
      <c r="G584" s="15">
        <v>24</v>
      </c>
      <c r="H584" s="14" t="s">
        <v>1604</v>
      </c>
      <c r="I584" s="15">
        <v>0</v>
      </c>
      <c r="J584" s="14" t="s">
        <v>60</v>
      </c>
      <c r="K584" s="74">
        <v>42278</v>
      </c>
      <c r="L584" s="14" t="s">
        <v>6101</v>
      </c>
      <c r="M584" s="14"/>
      <c r="N584" s="69"/>
    </row>
    <row r="585" spans="1:14" ht="47.25">
      <c r="A585" s="14">
        <f t="shared" si="9"/>
        <v>582</v>
      </c>
      <c r="B585" s="14" t="s">
        <v>6485</v>
      </c>
      <c r="C585" s="14" t="s">
        <v>5047</v>
      </c>
      <c r="D585" s="14" t="s">
        <v>1162</v>
      </c>
      <c r="E585" s="14"/>
      <c r="F585" s="15">
        <v>500</v>
      </c>
      <c r="G585" s="15">
        <v>56</v>
      </c>
      <c r="H585" s="14" t="s">
        <v>1604</v>
      </c>
      <c r="I585" s="15">
        <v>0</v>
      </c>
      <c r="J585" s="14" t="s">
        <v>60</v>
      </c>
      <c r="K585" s="74">
        <v>42278</v>
      </c>
      <c r="L585" s="14" t="s">
        <v>6101</v>
      </c>
      <c r="M585" s="52" t="s">
        <v>6486</v>
      </c>
      <c r="N585" s="69"/>
    </row>
    <row r="586" spans="1:14" ht="31.5">
      <c r="A586" s="14">
        <f t="shared" si="9"/>
        <v>583</v>
      </c>
      <c r="B586" s="14" t="s">
        <v>6487</v>
      </c>
      <c r="C586" s="14" t="s">
        <v>6488</v>
      </c>
      <c r="D586" s="14" t="s">
        <v>1162</v>
      </c>
      <c r="E586" s="14"/>
      <c r="F586" s="15">
        <v>2000</v>
      </c>
      <c r="G586" s="15">
        <v>840</v>
      </c>
      <c r="H586" s="14" t="s">
        <v>1228</v>
      </c>
      <c r="I586" s="15">
        <v>0</v>
      </c>
      <c r="J586" s="14" t="s">
        <v>1188</v>
      </c>
      <c r="K586" s="74">
        <v>42278</v>
      </c>
      <c r="L586" s="14" t="s">
        <v>7889</v>
      </c>
      <c r="M586" s="14"/>
      <c r="N586" s="69"/>
    </row>
    <row r="587" spans="1:14" ht="31.5">
      <c r="A587" s="14">
        <f t="shared" si="9"/>
        <v>584</v>
      </c>
      <c r="B587" s="14" t="s">
        <v>6489</v>
      </c>
      <c r="C587" s="14" t="s">
        <v>6490</v>
      </c>
      <c r="D587" s="14" t="s">
        <v>1162</v>
      </c>
      <c r="E587" s="14"/>
      <c r="F587" s="15">
        <v>800</v>
      </c>
      <c r="G587" s="15">
        <v>596</v>
      </c>
      <c r="H587" s="14" t="s">
        <v>2161</v>
      </c>
      <c r="I587" s="15">
        <v>0</v>
      </c>
      <c r="J587" s="14" t="s">
        <v>5629</v>
      </c>
      <c r="K587" s="74">
        <v>42278</v>
      </c>
      <c r="L587" s="14" t="s">
        <v>4009</v>
      </c>
      <c r="M587" s="14"/>
      <c r="N587" s="69"/>
    </row>
    <row r="588" spans="1:14" ht="51" customHeight="1">
      <c r="A588" s="14">
        <f t="shared" si="9"/>
        <v>585</v>
      </c>
      <c r="B588" s="14" t="s">
        <v>6491</v>
      </c>
      <c r="C588" s="14" t="s">
        <v>6492</v>
      </c>
      <c r="D588" s="14" t="s">
        <v>1162</v>
      </c>
      <c r="E588" s="14"/>
      <c r="F588" s="15">
        <v>630</v>
      </c>
      <c r="G588" s="15">
        <v>488</v>
      </c>
      <c r="H588" s="14" t="s">
        <v>2161</v>
      </c>
      <c r="I588" s="15">
        <v>0</v>
      </c>
      <c r="J588" s="14" t="s">
        <v>2724</v>
      </c>
      <c r="K588" s="74">
        <v>42278</v>
      </c>
      <c r="L588" s="14" t="s">
        <v>12534</v>
      </c>
      <c r="M588" s="14"/>
      <c r="N588" s="69"/>
    </row>
    <row r="589" spans="1:14" ht="39" customHeight="1">
      <c r="A589" s="14">
        <f t="shared" si="9"/>
        <v>586</v>
      </c>
      <c r="B589" s="14" t="s">
        <v>6493</v>
      </c>
      <c r="C589" s="14" t="s">
        <v>6494</v>
      </c>
      <c r="D589" s="14" t="s">
        <v>1162</v>
      </c>
      <c r="E589" s="14"/>
      <c r="F589" s="15">
        <v>1030</v>
      </c>
      <c r="G589" s="15">
        <v>428</v>
      </c>
      <c r="H589" s="14" t="s">
        <v>2161</v>
      </c>
      <c r="I589" s="15">
        <v>0</v>
      </c>
      <c r="J589" s="14" t="s">
        <v>2724</v>
      </c>
      <c r="K589" s="74">
        <v>42278</v>
      </c>
      <c r="L589" s="14" t="s">
        <v>6094</v>
      </c>
      <c r="M589" s="14"/>
      <c r="N589" s="69"/>
    </row>
    <row r="590" spans="1:14" ht="42.75" customHeight="1">
      <c r="A590" s="14">
        <f t="shared" si="9"/>
        <v>587</v>
      </c>
      <c r="B590" s="14" t="s">
        <v>6495</v>
      </c>
      <c r="C590" s="14" t="s">
        <v>6496</v>
      </c>
      <c r="D590" s="14" t="s">
        <v>1162</v>
      </c>
      <c r="E590" s="14"/>
      <c r="F590" s="15">
        <v>1230</v>
      </c>
      <c r="G590" s="15">
        <v>436</v>
      </c>
      <c r="H590" s="14" t="s">
        <v>2161</v>
      </c>
      <c r="I590" s="15">
        <v>0</v>
      </c>
      <c r="J590" s="14" t="s">
        <v>2724</v>
      </c>
      <c r="K590" s="74">
        <v>42278</v>
      </c>
      <c r="L590" s="14" t="s">
        <v>6094</v>
      </c>
      <c r="M590" s="14"/>
      <c r="N590" s="69"/>
    </row>
    <row r="591" spans="1:14" ht="47.25">
      <c r="A591" s="14">
        <f t="shared" si="9"/>
        <v>588</v>
      </c>
      <c r="B591" s="14" t="s">
        <v>6497</v>
      </c>
      <c r="C591" s="14" t="s">
        <v>12473</v>
      </c>
      <c r="D591" s="14" t="s">
        <v>1187</v>
      </c>
      <c r="E591" s="14"/>
      <c r="F591" s="15">
        <v>550</v>
      </c>
      <c r="G591" s="15">
        <v>248</v>
      </c>
      <c r="H591" s="14" t="s">
        <v>8076</v>
      </c>
      <c r="I591" s="15">
        <v>43000</v>
      </c>
      <c r="J591" s="14" t="s">
        <v>4935</v>
      </c>
      <c r="K591" s="74">
        <v>42278</v>
      </c>
      <c r="L591" s="14" t="s">
        <v>693</v>
      </c>
      <c r="M591" s="14"/>
      <c r="N591" s="69"/>
    </row>
    <row r="592" spans="1:14" ht="84.75" customHeight="1">
      <c r="A592" s="14">
        <f t="shared" si="9"/>
        <v>589</v>
      </c>
      <c r="B592" s="14" t="s">
        <v>7563</v>
      </c>
      <c r="C592" s="14" t="s">
        <v>7564</v>
      </c>
      <c r="D592" s="14" t="s">
        <v>1187</v>
      </c>
      <c r="E592" s="14"/>
      <c r="F592" s="15">
        <v>500</v>
      </c>
      <c r="G592" s="15">
        <v>268</v>
      </c>
      <c r="H592" s="14" t="s">
        <v>8087</v>
      </c>
      <c r="I592" s="15">
        <v>69000</v>
      </c>
      <c r="J592" s="14" t="s">
        <v>60</v>
      </c>
      <c r="K592" s="74">
        <v>42278</v>
      </c>
      <c r="L592" s="14" t="s">
        <v>693</v>
      </c>
      <c r="M592" s="14"/>
      <c r="N592" s="69"/>
    </row>
    <row r="593" spans="1:14" ht="53.25" customHeight="1">
      <c r="A593" s="14">
        <f t="shared" si="9"/>
        <v>590</v>
      </c>
      <c r="B593" s="14" t="s">
        <v>7568</v>
      </c>
      <c r="C593" s="14" t="s">
        <v>2744</v>
      </c>
      <c r="D593" s="14" t="s">
        <v>1187</v>
      </c>
      <c r="E593" s="14"/>
      <c r="F593" s="15">
        <v>1100</v>
      </c>
      <c r="G593" s="15">
        <v>44</v>
      </c>
      <c r="H593" s="14" t="s">
        <v>8076</v>
      </c>
      <c r="I593" s="15">
        <v>13000</v>
      </c>
      <c r="J593" s="14" t="s">
        <v>4935</v>
      </c>
      <c r="K593" s="74">
        <v>42278</v>
      </c>
      <c r="L593" s="14" t="s">
        <v>4155</v>
      </c>
      <c r="M593" s="14"/>
      <c r="N593" s="69"/>
    </row>
    <row r="594" spans="1:14" ht="31.5">
      <c r="A594" s="14">
        <f t="shared" si="9"/>
        <v>591</v>
      </c>
      <c r="B594" s="14" t="s">
        <v>7569</v>
      </c>
      <c r="C594" s="14" t="s">
        <v>7570</v>
      </c>
      <c r="D594" s="14" t="s">
        <v>1162</v>
      </c>
      <c r="E594" s="14"/>
      <c r="F594" s="15">
        <v>2000</v>
      </c>
      <c r="G594" s="15">
        <v>1624</v>
      </c>
      <c r="H594" s="14" t="s">
        <v>3703</v>
      </c>
      <c r="I594" s="15">
        <v>0</v>
      </c>
      <c r="J594" s="14" t="s">
        <v>1188</v>
      </c>
      <c r="K594" s="74">
        <v>42278</v>
      </c>
      <c r="L594" s="14" t="s">
        <v>2958</v>
      </c>
      <c r="M594" s="14"/>
      <c r="N594" s="69"/>
    </row>
    <row r="595" spans="1:14" ht="31.5">
      <c r="A595" s="14">
        <f t="shared" si="9"/>
        <v>592</v>
      </c>
      <c r="B595" s="14" t="s">
        <v>7571</v>
      </c>
      <c r="C595" s="14" t="s">
        <v>7570</v>
      </c>
      <c r="D595" s="14" t="s">
        <v>1162</v>
      </c>
      <c r="E595" s="14"/>
      <c r="F595" s="15">
        <v>2000</v>
      </c>
      <c r="G595" s="15">
        <v>1744</v>
      </c>
      <c r="H595" s="14" t="s">
        <v>3703</v>
      </c>
      <c r="I595" s="15">
        <v>0</v>
      </c>
      <c r="J595" s="14" t="s">
        <v>1188</v>
      </c>
      <c r="K595" s="74">
        <v>42278</v>
      </c>
      <c r="L595" s="14" t="s">
        <v>2958</v>
      </c>
      <c r="M595" s="14"/>
      <c r="N595" s="69"/>
    </row>
    <row r="596" spans="1:14" ht="31.5">
      <c r="A596" s="14">
        <f t="shared" si="9"/>
        <v>593</v>
      </c>
      <c r="B596" s="14" t="s">
        <v>7572</v>
      </c>
      <c r="C596" s="14" t="s">
        <v>7573</v>
      </c>
      <c r="D596" s="14" t="s">
        <v>1162</v>
      </c>
      <c r="E596" s="14"/>
      <c r="F596" s="15">
        <v>700</v>
      </c>
      <c r="G596" s="15">
        <v>476</v>
      </c>
      <c r="H596" s="14" t="s">
        <v>7574</v>
      </c>
      <c r="I596" s="15">
        <v>0</v>
      </c>
      <c r="J596" s="14" t="s">
        <v>2724</v>
      </c>
      <c r="K596" s="74">
        <v>42278</v>
      </c>
      <c r="L596" s="14" t="s">
        <v>12534</v>
      </c>
      <c r="M596" s="14"/>
      <c r="N596" s="69"/>
    </row>
    <row r="597" spans="1:14" ht="54.75" customHeight="1">
      <c r="A597" s="14">
        <f t="shared" si="9"/>
        <v>594</v>
      </c>
      <c r="B597" s="14" t="s">
        <v>6517</v>
      </c>
      <c r="C597" s="14" t="s">
        <v>6518</v>
      </c>
      <c r="D597" s="14" t="s">
        <v>1162</v>
      </c>
      <c r="E597" s="14"/>
      <c r="F597" s="15">
        <v>1000</v>
      </c>
      <c r="G597" s="15">
        <v>912</v>
      </c>
      <c r="H597" s="14" t="s">
        <v>7154</v>
      </c>
      <c r="I597" s="15">
        <v>0</v>
      </c>
      <c r="J597" s="14" t="s">
        <v>2724</v>
      </c>
      <c r="K597" s="74">
        <v>42278</v>
      </c>
      <c r="L597" s="14" t="s">
        <v>6094</v>
      </c>
      <c r="M597" s="14"/>
      <c r="N597" s="69"/>
    </row>
    <row r="598" spans="1:14" ht="31.5">
      <c r="A598" s="14">
        <f t="shared" si="9"/>
        <v>595</v>
      </c>
      <c r="B598" s="14" t="s">
        <v>6519</v>
      </c>
      <c r="C598" s="14" t="s">
        <v>6518</v>
      </c>
      <c r="D598" s="14" t="s">
        <v>1162</v>
      </c>
      <c r="E598" s="14"/>
      <c r="F598" s="15">
        <v>1000</v>
      </c>
      <c r="G598" s="15">
        <v>612</v>
      </c>
      <c r="H598" s="14" t="s">
        <v>7154</v>
      </c>
      <c r="I598" s="15">
        <v>0</v>
      </c>
      <c r="J598" s="14" t="s">
        <v>2724</v>
      </c>
      <c r="K598" s="74">
        <v>42278</v>
      </c>
      <c r="L598" s="14" t="s">
        <v>6094</v>
      </c>
      <c r="M598" s="14"/>
      <c r="N598" s="69"/>
    </row>
    <row r="599" spans="1:14" ht="31.5">
      <c r="A599" s="14">
        <f t="shared" si="9"/>
        <v>596</v>
      </c>
      <c r="B599" s="14" t="s">
        <v>6520</v>
      </c>
      <c r="C599" s="14" t="s">
        <v>6518</v>
      </c>
      <c r="D599" s="14" t="s">
        <v>1162</v>
      </c>
      <c r="E599" s="14"/>
      <c r="F599" s="15">
        <v>1000</v>
      </c>
      <c r="G599" s="15"/>
      <c r="H599" s="14"/>
      <c r="I599" s="15">
        <v>0</v>
      </c>
      <c r="J599" s="14" t="s">
        <v>2724</v>
      </c>
      <c r="K599" s="74">
        <v>42278</v>
      </c>
      <c r="L599" s="14" t="s">
        <v>12919</v>
      </c>
      <c r="M599" s="14"/>
      <c r="N599" s="69"/>
    </row>
    <row r="600" spans="1:14" ht="31.5">
      <c r="A600" s="14">
        <f t="shared" si="9"/>
        <v>597</v>
      </c>
      <c r="B600" s="14" t="s">
        <v>6521</v>
      </c>
      <c r="C600" s="14" t="s">
        <v>6518</v>
      </c>
      <c r="D600" s="14" t="s">
        <v>1162</v>
      </c>
      <c r="E600" s="14"/>
      <c r="F600" s="15">
        <v>1000</v>
      </c>
      <c r="G600" s="15"/>
      <c r="H600" s="14"/>
      <c r="I600" s="15">
        <v>0</v>
      </c>
      <c r="J600" s="14" t="s">
        <v>2724</v>
      </c>
      <c r="K600" s="74">
        <v>42278</v>
      </c>
      <c r="L600" s="14" t="s">
        <v>12919</v>
      </c>
      <c r="M600" s="52" t="s">
        <v>6522</v>
      </c>
      <c r="N600" s="69"/>
    </row>
    <row r="601" spans="1:14" ht="31.5">
      <c r="A601" s="14">
        <f t="shared" si="9"/>
        <v>598</v>
      </c>
      <c r="B601" s="14" t="s">
        <v>6222</v>
      </c>
      <c r="C601" s="14" t="s">
        <v>2141</v>
      </c>
      <c r="D601" s="14" t="s">
        <v>9193</v>
      </c>
      <c r="E601" s="14"/>
      <c r="F601" s="15">
        <v>1300</v>
      </c>
      <c r="G601" s="15">
        <v>360</v>
      </c>
      <c r="H601" s="14" t="s">
        <v>2161</v>
      </c>
      <c r="I601" s="15">
        <v>0</v>
      </c>
      <c r="J601" s="14" t="s">
        <v>7909</v>
      </c>
      <c r="K601" s="74">
        <v>42278</v>
      </c>
      <c r="L601" s="14" t="s">
        <v>1552</v>
      </c>
      <c r="M601" s="14"/>
      <c r="N601" s="69"/>
    </row>
    <row r="602" spans="1:14" ht="47.25">
      <c r="A602" s="14">
        <f t="shared" si="9"/>
        <v>599</v>
      </c>
      <c r="B602" s="14" t="s">
        <v>3968</v>
      </c>
      <c r="C602" s="14" t="s">
        <v>7234</v>
      </c>
      <c r="D602" s="14" t="s">
        <v>4473</v>
      </c>
      <c r="E602" s="14"/>
      <c r="F602" s="15">
        <v>10000</v>
      </c>
      <c r="G602" s="15">
        <v>448</v>
      </c>
      <c r="H602" s="14" t="s">
        <v>8087</v>
      </c>
      <c r="I602" s="15">
        <v>0</v>
      </c>
      <c r="J602" s="14" t="s">
        <v>1193</v>
      </c>
      <c r="K602" s="74">
        <v>42278</v>
      </c>
      <c r="L602" s="14" t="s">
        <v>1552</v>
      </c>
      <c r="M602" s="14"/>
      <c r="N602" s="69"/>
    </row>
    <row r="603" spans="1:14" ht="94.5">
      <c r="A603" s="14">
        <f t="shared" si="9"/>
        <v>600</v>
      </c>
      <c r="B603" s="14" t="s">
        <v>3971</v>
      </c>
      <c r="C603" s="14" t="s">
        <v>3972</v>
      </c>
      <c r="D603" s="14" t="s">
        <v>1162</v>
      </c>
      <c r="E603" s="14"/>
      <c r="F603" s="15">
        <v>1000</v>
      </c>
      <c r="G603" s="15">
        <v>416</v>
      </c>
      <c r="H603" s="14" t="s">
        <v>8087</v>
      </c>
      <c r="I603" s="15">
        <v>80000</v>
      </c>
      <c r="J603" s="14" t="s">
        <v>60</v>
      </c>
      <c r="K603" s="74">
        <v>42278</v>
      </c>
      <c r="L603" s="14" t="s">
        <v>6101</v>
      </c>
      <c r="M603" s="14"/>
      <c r="N603" s="69"/>
    </row>
    <row r="604" spans="1:14" ht="47.25">
      <c r="A604" s="14">
        <f t="shared" si="9"/>
        <v>601</v>
      </c>
      <c r="B604" s="14" t="s">
        <v>3973</v>
      </c>
      <c r="C604" s="14" t="s">
        <v>3974</v>
      </c>
      <c r="D604" s="14" t="s">
        <v>1187</v>
      </c>
      <c r="E604" s="14"/>
      <c r="F604" s="15">
        <v>1100</v>
      </c>
      <c r="G604" s="15">
        <v>316</v>
      </c>
      <c r="H604" s="14" t="s">
        <v>8087</v>
      </c>
      <c r="I604" s="15">
        <v>68000</v>
      </c>
      <c r="J604" s="14" t="s">
        <v>12454</v>
      </c>
      <c r="K604" s="74">
        <v>42278</v>
      </c>
      <c r="L604" s="14" t="s">
        <v>12534</v>
      </c>
      <c r="N604" s="69"/>
    </row>
    <row r="605" spans="1:14" ht="47.25">
      <c r="A605" s="14">
        <f t="shared" si="9"/>
        <v>602</v>
      </c>
      <c r="B605" s="14" t="s">
        <v>3975</v>
      </c>
      <c r="C605" s="14" t="s">
        <v>3976</v>
      </c>
      <c r="D605" s="14" t="s">
        <v>1187</v>
      </c>
      <c r="E605" s="14"/>
      <c r="F605" s="15">
        <v>500</v>
      </c>
      <c r="G605" s="15">
        <v>292</v>
      </c>
      <c r="H605" s="14" t="s">
        <v>8087</v>
      </c>
      <c r="I605" s="15">
        <v>74000</v>
      </c>
      <c r="J605" s="14" t="s">
        <v>7909</v>
      </c>
      <c r="K605" s="74">
        <v>42278</v>
      </c>
      <c r="L605" s="14" t="s">
        <v>4155</v>
      </c>
      <c r="M605" s="14"/>
      <c r="N605" s="69"/>
    </row>
    <row r="606" spans="1:14" ht="31.5">
      <c r="A606" s="14">
        <f t="shared" si="9"/>
        <v>603</v>
      </c>
      <c r="B606" s="14" t="s">
        <v>3977</v>
      </c>
      <c r="C606" s="14" t="s">
        <v>5212</v>
      </c>
      <c r="D606" s="14" t="s">
        <v>1187</v>
      </c>
      <c r="E606" s="14"/>
      <c r="F606" s="15">
        <v>500</v>
      </c>
      <c r="G606" s="15">
        <v>264</v>
      </c>
      <c r="H606" s="14" t="s">
        <v>8076</v>
      </c>
      <c r="I606" s="15">
        <v>60000</v>
      </c>
      <c r="J606" s="14" t="s">
        <v>1193</v>
      </c>
      <c r="K606" s="74">
        <v>42278</v>
      </c>
      <c r="L606" s="14" t="s">
        <v>4155</v>
      </c>
      <c r="M606" s="14"/>
      <c r="N606" s="69"/>
    </row>
    <row r="607" spans="1:14" ht="63">
      <c r="A607" s="14">
        <f t="shared" si="9"/>
        <v>604</v>
      </c>
      <c r="B607" s="14" t="s">
        <v>7328</v>
      </c>
      <c r="C607" s="15" t="s">
        <v>7329</v>
      </c>
      <c r="D607" s="14" t="s">
        <v>1162</v>
      </c>
      <c r="E607" s="14"/>
      <c r="F607" s="15">
        <v>2000</v>
      </c>
      <c r="G607" s="15">
        <v>280</v>
      </c>
      <c r="H607" s="14" t="s">
        <v>8087</v>
      </c>
      <c r="I607" s="15">
        <v>35000</v>
      </c>
      <c r="J607" s="14" t="s">
        <v>1188</v>
      </c>
      <c r="K607" s="74">
        <v>42278</v>
      </c>
      <c r="L607" s="14" t="s">
        <v>7889</v>
      </c>
      <c r="M607" s="14"/>
      <c r="N607" s="69"/>
    </row>
    <row r="608" spans="1:14" ht="31.5">
      <c r="A608" s="14">
        <f t="shared" si="9"/>
        <v>605</v>
      </c>
      <c r="B608" s="14" t="s">
        <v>8393</v>
      </c>
      <c r="C608" s="14" t="s">
        <v>8394</v>
      </c>
      <c r="D608" s="14" t="s">
        <v>1421</v>
      </c>
      <c r="E608" s="14"/>
      <c r="F608" s="15">
        <v>500</v>
      </c>
      <c r="G608" s="15">
        <v>228</v>
      </c>
      <c r="H608" s="14" t="s">
        <v>2161</v>
      </c>
      <c r="I608" s="15">
        <v>68000</v>
      </c>
      <c r="J608" s="14" t="s">
        <v>7909</v>
      </c>
      <c r="K608" s="74">
        <v>42278</v>
      </c>
      <c r="L608" s="14" t="s">
        <v>2958</v>
      </c>
      <c r="M608" s="14"/>
      <c r="N608" s="69"/>
    </row>
    <row r="609" spans="1:14" ht="78.75">
      <c r="A609" s="14">
        <f t="shared" si="9"/>
        <v>606</v>
      </c>
      <c r="B609" s="14" t="s">
        <v>8429</v>
      </c>
      <c r="C609" s="14" t="s">
        <v>8430</v>
      </c>
      <c r="D609" s="14" t="s">
        <v>1162</v>
      </c>
      <c r="E609" s="14"/>
      <c r="F609" s="15">
        <v>1200</v>
      </c>
      <c r="G609" s="15">
        <v>448</v>
      </c>
      <c r="H609" s="14" t="s">
        <v>2161</v>
      </c>
      <c r="I609" s="15">
        <v>0</v>
      </c>
      <c r="J609" s="14" t="s">
        <v>1188</v>
      </c>
      <c r="K609" s="74">
        <v>42278</v>
      </c>
      <c r="L609" s="14" t="s">
        <v>1552</v>
      </c>
      <c r="M609" s="14"/>
      <c r="N609" s="69"/>
    </row>
    <row r="610" spans="1:14" ht="31.5">
      <c r="A610" s="14">
        <f t="shared" si="9"/>
        <v>607</v>
      </c>
      <c r="B610" s="14" t="s">
        <v>3521</v>
      </c>
      <c r="C610" s="14" t="s">
        <v>3522</v>
      </c>
      <c r="D610" s="14" t="s">
        <v>1421</v>
      </c>
      <c r="E610" s="14"/>
      <c r="F610" s="15">
        <v>200</v>
      </c>
      <c r="G610" s="15">
        <v>272</v>
      </c>
      <c r="H610" s="14" t="s">
        <v>8087</v>
      </c>
      <c r="I610" s="15">
        <v>90000</v>
      </c>
      <c r="J610" s="14" t="s">
        <v>1188</v>
      </c>
      <c r="K610" s="74">
        <v>42278</v>
      </c>
      <c r="L610" s="14" t="s">
        <v>2958</v>
      </c>
      <c r="M610" s="14"/>
      <c r="N610" s="69"/>
    </row>
    <row r="611" spans="1:14">
      <c r="A611" s="14">
        <f t="shared" si="9"/>
        <v>608</v>
      </c>
      <c r="B611" s="14" t="s">
        <v>691</v>
      </c>
      <c r="C611" s="14" t="s">
        <v>2744</v>
      </c>
      <c r="D611" s="14" t="s">
        <v>1187</v>
      </c>
      <c r="E611" s="14" t="s">
        <v>8163</v>
      </c>
      <c r="F611" s="15">
        <v>1025</v>
      </c>
      <c r="G611" s="15">
        <v>220</v>
      </c>
      <c r="H611" s="14" t="s">
        <v>8076</v>
      </c>
      <c r="I611" s="15">
        <v>30000</v>
      </c>
      <c r="J611" s="14" t="s">
        <v>4935</v>
      </c>
      <c r="K611" s="74">
        <v>42285</v>
      </c>
      <c r="L611" s="14" t="s">
        <v>12534</v>
      </c>
      <c r="M611" s="14"/>
      <c r="N611" s="69"/>
    </row>
    <row r="612" spans="1:14" ht="47.25">
      <c r="A612" s="14">
        <f t="shared" si="9"/>
        <v>609</v>
      </c>
      <c r="B612" s="14" t="s">
        <v>694</v>
      </c>
      <c r="C612" s="14" t="s">
        <v>695</v>
      </c>
      <c r="D612" s="14" t="s">
        <v>1187</v>
      </c>
      <c r="E612" s="14"/>
      <c r="F612" s="15">
        <v>1000</v>
      </c>
      <c r="G612" s="15">
        <v>92</v>
      </c>
      <c r="H612" s="14" t="s">
        <v>5624</v>
      </c>
      <c r="I612" s="15">
        <v>23000</v>
      </c>
      <c r="J612" s="14" t="s">
        <v>70</v>
      </c>
      <c r="K612" s="74">
        <v>42286</v>
      </c>
      <c r="L612" s="14" t="s">
        <v>1552</v>
      </c>
      <c r="M612" s="52" t="s">
        <v>696</v>
      </c>
      <c r="N612" s="69"/>
    </row>
    <row r="613" spans="1:14" ht="31.5">
      <c r="A613" s="14">
        <f t="shared" si="9"/>
        <v>610</v>
      </c>
      <c r="B613" s="14" t="s">
        <v>5045</v>
      </c>
      <c r="C613" s="14" t="s">
        <v>8115</v>
      </c>
      <c r="D613" s="14" t="s">
        <v>1187</v>
      </c>
      <c r="E613" s="14"/>
      <c r="F613" s="15">
        <v>526</v>
      </c>
      <c r="G613" s="15">
        <v>136</v>
      </c>
      <c r="H613" s="14" t="s">
        <v>8087</v>
      </c>
      <c r="I613" s="15">
        <v>40000</v>
      </c>
      <c r="J613" s="14" t="s">
        <v>4935</v>
      </c>
      <c r="K613" s="74">
        <v>42294</v>
      </c>
      <c r="L613" s="14" t="s">
        <v>693</v>
      </c>
      <c r="M613" s="14"/>
      <c r="N613" s="69"/>
    </row>
    <row r="614" spans="1:14" ht="63">
      <c r="A614" s="14">
        <f t="shared" si="9"/>
        <v>611</v>
      </c>
      <c r="B614" s="14" t="s">
        <v>3898</v>
      </c>
      <c r="C614" s="14" t="s">
        <v>5047</v>
      </c>
      <c r="D614" s="14" t="s">
        <v>1162</v>
      </c>
      <c r="E614" s="14"/>
      <c r="F614" s="15">
        <v>500</v>
      </c>
      <c r="G614" s="15">
        <v>272</v>
      </c>
      <c r="H614" s="14" t="s">
        <v>8087</v>
      </c>
      <c r="I614" s="15">
        <v>0</v>
      </c>
      <c r="J614" s="14" t="s">
        <v>60</v>
      </c>
      <c r="K614" s="74">
        <v>42294</v>
      </c>
      <c r="L614" s="14" t="s">
        <v>6101</v>
      </c>
      <c r="M614" s="14"/>
      <c r="N614" s="69"/>
    </row>
    <row r="615" spans="1:14" ht="31.5">
      <c r="A615" s="14">
        <f t="shared" si="9"/>
        <v>612</v>
      </c>
      <c r="B615" s="14" t="s">
        <v>5046</v>
      </c>
      <c r="C615" s="14" t="s">
        <v>5047</v>
      </c>
      <c r="D615" s="14" t="s">
        <v>1162</v>
      </c>
      <c r="E615" s="14"/>
      <c r="F615" s="15">
        <v>5000</v>
      </c>
      <c r="G615" s="15">
        <v>236</v>
      </c>
      <c r="H615" s="14" t="s">
        <v>8076</v>
      </c>
      <c r="I615" s="15">
        <v>30000</v>
      </c>
      <c r="J615" s="14" t="s">
        <v>60</v>
      </c>
      <c r="K615" s="74">
        <v>42302</v>
      </c>
      <c r="L615" s="14" t="s">
        <v>6101</v>
      </c>
      <c r="M615" s="14"/>
      <c r="N615" s="69"/>
    </row>
    <row r="616" spans="1:14" ht="31.5">
      <c r="A616" s="14">
        <f t="shared" si="9"/>
        <v>613</v>
      </c>
      <c r="B616" s="14" t="s">
        <v>3894</v>
      </c>
      <c r="C616" s="14" t="s">
        <v>3895</v>
      </c>
      <c r="D616" s="14" t="s">
        <v>1187</v>
      </c>
      <c r="E616" s="14"/>
      <c r="F616" s="15">
        <v>750</v>
      </c>
      <c r="G616" s="15">
        <v>224</v>
      </c>
      <c r="H616" s="14" t="s">
        <v>8087</v>
      </c>
      <c r="I616" s="15">
        <v>56000</v>
      </c>
      <c r="J616" s="14" t="s">
        <v>4935</v>
      </c>
      <c r="K616" s="74">
        <v>42302</v>
      </c>
      <c r="L616" s="14" t="s">
        <v>2958</v>
      </c>
      <c r="M616" s="14"/>
      <c r="N616" s="69"/>
    </row>
    <row r="617" spans="1:14" ht="31.5">
      <c r="A617" s="14">
        <f t="shared" si="9"/>
        <v>614</v>
      </c>
      <c r="B617" s="14" t="s">
        <v>3897</v>
      </c>
      <c r="C617" s="14" t="s">
        <v>8897</v>
      </c>
      <c r="D617" s="14" t="s">
        <v>1187</v>
      </c>
      <c r="E617" s="14" t="s">
        <v>8163</v>
      </c>
      <c r="F617" s="15">
        <v>531</v>
      </c>
      <c r="G617" s="15">
        <v>408</v>
      </c>
      <c r="H617" s="14" t="s">
        <v>8087</v>
      </c>
      <c r="I617" s="15">
        <v>100000</v>
      </c>
      <c r="J617" s="14" t="s">
        <v>7909</v>
      </c>
      <c r="K617" s="74">
        <v>42302</v>
      </c>
      <c r="L617" s="14" t="s">
        <v>693</v>
      </c>
      <c r="M617" s="14"/>
      <c r="N617" s="69"/>
    </row>
    <row r="618" spans="1:14" ht="47.25">
      <c r="A618" s="14">
        <f t="shared" si="9"/>
        <v>615</v>
      </c>
      <c r="B618" s="14" t="s">
        <v>3965</v>
      </c>
      <c r="C618" s="14" t="s">
        <v>3966</v>
      </c>
      <c r="D618" s="14" t="s">
        <v>4473</v>
      </c>
      <c r="E618" s="14"/>
      <c r="F618" s="15">
        <v>1000</v>
      </c>
      <c r="G618" s="15">
        <v>480</v>
      </c>
      <c r="H618" s="14" t="s">
        <v>2161</v>
      </c>
      <c r="I618" s="15">
        <v>0</v>
      </c>
      <c r="J618" s="14" t="s">
        <v>7909</v>
      </c>
      <c r="K618" s="74">
        <v>42309</v>
      </c>
      <c r="L618" s="14" t="s">
        <v>1552</v>
      </c>
      <c r="M618" s="14"/>
      <c r="N618" s="69"/>
    </row>
    <row r="619" spans="1:14" ht="47.25">
      <c r="A619" s="14">
        <f t="shared" si="9"/>
        <v>616</v>
      </c>
      <c r="B619" s="14" t="s">
        <v>3967</v>
      </c>
      <c r="C619" s="14" t="s">
        <v>3966</v>
      </c>
      <c r="D619" s="14" t="s">
        <v>4473</v>
      </c>
      <c r="E619" s="14"/>
      <c r="F619" s="15">
        <v>1000</v>
      </c>
      <c r="G619" s="15">
        <v>404</v>
      </c>
      <c r="H619" s="14" t="s">
        <v>2161</v>
      </c>
      <c r="I619" s="15">
        <v>0</v>
      </c>
      <c r="J619" s="14" t="s">
        <v>7909</v>
      </c>
      <c r="K619" s="74">
        <v>42309</v>
      </c>
      <c r="L619" s="14" t="s">
        <v>1552</v>
      </c>
      <c r="M619" s="14"/>
      <c r="N619" s="69"/>
    </row>
    <row r="620" spans="1:14" ht="63">
      <c r="A620" s="14">
        <f t="shared" si="9"/>
        <v>617</v>
      </c>
      <c r="B620" s="14" t="s">
        <v>6223</v>
      </c>
      <c r="C620" s="14" t="s">
        <v>6224</v>
      </c>
      <c r="D620" s="14" t="s">
        <v>4473</v>
      </c>
      <c r="E620" s="14"/>
      <c r="F620" s="15">
        <v>1000</v>
      </c>
      <c r="G620" s="15">
        <v>440</v>
      </c>
      <c r="H620" s="14" t="s">
        <v>2161</v>
      </c>
      <c r="I620" s="15">
        <v>0</v>
      </c>
      <c r="J620" s="14" t="s">
        <v>4935</v>
      </c>
      <c r="K620" s="74">
        <v>42309</v>
      </c>
      <c r="L620" s="14" t="s">
        <v>1552</v>
      </c>
      <c r="M620" s="14"/>
      <c r="N620" s="69"/>
    </row>
    <row r="621" spans="1:14" ht="63">
      <c r="A621" s="14">
        <f t="shared" si="9"/>
        <v>618</v>
      </c>
      <c r="B621" s="14" t="s">
        <v>6194</v>
      </c>
      <c r="C621" s="14" t="s">
        <v>5095</v>
      </c>
      <c r="D621" s="14" t="s">
        <v>1162</v>
      </c>
      <c r="E621" s="14"/>
      <c r="F621" s="15">
        <v>1000</v>
      </c>
      <c r="G621" s="15">
        <v>312</v>
      </c>
      <c r="H621" s="14" t="s">
        <v>2161</v>
      </c>
      <c r="I621" s="15">
        <v>0</v>
      </c>
      <c r="J621" s="14" t="s">
        <v>4935</v>
      </c>
      <c r="K621" s="74">
        <v>42309</v>
      </c>
      <c r="L621" s="14" t="s">
        <v>7889</v>
      </c>
      <c r="M621" s="14"/>
      <c r="N621" s="69"/>
    </row>
    <row r="622" spans="1:14" ht="31.5">
      <c r="A622" s="14">
        <f t="shared" si="9"/>
        <v>619</v>
      </c>
      <c r="B622" s="14" t="s">
        <v>3969</v>
      </c>
      <c r="C622" s="14" t="s">
        <v>3970</v>
      </c>
      <c r="D622" s="14" t="s">
        <v>1187</v>
      </c>
      <c r="E622" s="14"/>
      <c r="F622" s="15">
        <v>500</v>
      </c>
      <c r="G622" s="15">
        <v>360</v>
      </c>
      <c r="H622" s="14" t="s">
        <v>8087</v>
      </c>
      <c r="I622" s="15">
        <v>93000</v>
      </c>
      <c r="J622" s="14" t="s">
        <v>7909</v>
      </c>
      <c r="K622" s="74">
        <v>42309</v>
      </c>
      <c r="L622" s="14" t="s">
        <v>693</v>
      </c>
      <c r="M622" s="14"/>
      <c r="N622" s="69"/>
    </row>
    <row r="623" spans="1:14" ht="47.25">
      <c r="A623" s="14">
        <f t="shared" si="9"/>
        <v>620</v>
      </c>
      <c r="B623" s="14" t="s">
        <v>3978</v>
      </c>
      <c r="C623" s="14" t="s">
        <v>3979</v>
      </c>
      <c r="D623" s="14" t="s">
        <v>1187</v>
      </c>
      <c r="E623" s="14"/>
      <c r="F623" s="15">
        <v>600</v>
      </c>
      <c r="G623" s="15">
        <v>124</v>
      </c>
      <c r="H623" s="14" t="s">
        <v>8076</v>
      </c>
      <c r="I623" s="15">
        <v>30000</v>
      </c>
      <c r="J623" s="14" t="s">
        <v>4935</v>
      </c>
      <c r="K623" s="74">
        <v>42309</v>
      </c>
      <c r="L623" s="14" t="s">
        <v>10095</v>
      </c>
      <c r="M623" s="52" t="s">
        <v>3980</v>
      </c>
      <c r="N623" s="69"/>
    </row>
    <row r="624" spans="1:14">
      <c r="A624" s="14">
        <f t="shared" si="9"/>
        <v>621</v>
      </c>
      <c r="B624" s="14" t="s">
        <v>3981</v>
      </c>
      <c r="C624" s="14" t="s">
        <v>3982</v>
      </c>
      <c r="D624" s="14" t="s">
        <v>1187</v>
      </c>
      <c r="E624" s="14"/>
      <c r="F624" s="15">
        <v>500</v>
      </c>
      <c r="G624" s="15">
        <v>224</v>
      </c>
      <c r="H624" s="14" t="s">
        <v>8087</v>
      </c>
      <c r="I624" s="15">
        <v>69000</v>
      </c>
      <c r="J624" s="14" t="s">
        <v>70</v>
      </c>
      <c r="K624" s="74">
        <v>42309</v>
      </c>
      <c r="L624" s="14" t="s">
        <v>693</v>
      </c>
      <c r="M624" s="14"/>
      <c r="N624" s="69"/>
    </row>
    <row r="625" spans="1:14" ht="47.25">
      <c r="A625" s="14">
        <f t="shared" si="9"/>
        <v>622</v>
      </c>
      <c r="B625" s="14" t="s">
        <v>3983</v>
      </c>
      <c r="C625" s="14" t="s">
        <v>3984</v>
      </c>
      <c r="D625" s="14" t="s">
        <v>1421</v>
      </c>
      <c r="E625" s="14"/>
      <c r="F625" s="15">
        <v>1000</v>
      </c>
      <c r="G625" s="15">
        <v>96</v>
      </c>
      <c r="H625" s="14" t="s">
        <v>8087</v>
      </c>
      <c r="I625" s="15">
        <v>0</v>
      </c>
      <c r="J625" s="14" t="s">
        <v>7909</v>
      </c>
      <c r="K625" s="74">
        <v>42309</v>
      </c>
      <c r="L625" s="14" t="s">
        <v>2958</v>
      </c>
      <c r="M625" s="14"/>
      <c r="N625" s="69"/>
    </row>
    <row r="626" spans="1:14" ht="31.5">
      <c r="A626" s="14">
        <f t="shared" si="9"/>
        <v>623</v>
      </c>
      <c r="B626" s="14" t="s">
        <v>5111</v>
      </c>
      <c r="C626" s="14" t="s">
        <v>5112</v>
      </c>
      <c r="D626" s="14" t="s">
        <v>1187</v>
      </c>
      <c r="E626" s="14"/>
      <c r="F626" s="15">
        <v>500</v>
      </c>
      <c r="G626" s="15">
        <v>372</v>
      </c>
      <c r="H626" s="14" t="s">
        <v>8087</v>
      </c>
      <c r="I626" s="15">
        <v>95000</v>
      </c>
      <c r="J626" s="14" t="s">
        <v>7909</v>
      </c>
      <c r="K626" s="74">
        <v>42309</v>
      </c>
      <c r="L626" s="14" t="s">
        <v>2958</v>
      </c>
      <c r="M626" s="14"/>
      <c r="N626" s="69"/>
    </row>
    <row r="627" spans="1:14" ht="41.25" customHeight="1">
      <c r="A627" s="14">
        <f t="shared" si="9"/>
        <v>624</v>
      </c>
      <c r="B627" s="14" t="s">
        <v>5113</v>
      </c>
      <c r="C627" s="14" t="s">
        <v>5114</v>
      </c>
      <c r="D627" s="21" t="s">
        <v>1187</v>
      </c>
      <c r="E627" s="14"/>
      <c r="F627" s="15">
        <v>1300</v>
      </c>
      <c r="G627" s="15">
        <v>292</v>
      </c>
      <c r="H627" s="14" t="s">
        <v>8087</v>
      </c>
      <c r="I627" s="15">
        <v>60000</v>
      </c>
      <c r="J627" s="14" t="s">
        <v>4935</v>
      </c>
      <c r="K627" s="74">
        <v>42309</v>
      </c>
      <c r="L627" s="14" t="s">
        <v>8688</v>
      </c>
      <c r="M627" s="14"/>
      <c r="N627" s="69"/>
    </row>
    <row r="628" spans="1:14" ht="52.5" customHeight="1">
      <c r="A628" s="14">
        <f t="shared" si="9"/>
        <v>625</v>
      </c>
      <c r="B628" s="14" t="s">
        <v>5115</v>
      </c>
      <c r="C628" s="14" t="s">
        <v>5116</v>
      </c>
      <c r="D628" s="14" t="s">
        <v>1187</v>
      </c>
      <c r="E628" s="14"/>
      <c r="F628" s="15">
        <v>500</v>
      </c>
      <c r="G628" s="15">
        <v>240</v>
      </c>
      <c r="H628" s="14" t="s">
        <v>8087</v>
      </c>
      <c r="I628" s="15">
        <v>65000</v>
      </c>
      <c r="J628" s="14" t="s">
        <v>7909</v>
      </c>
      <c r="K628" s="74">
        <v>42309</v>
      </c>
      <c r="L628" s="14" t="s">
        <v>5117</v>
      </c>
      <c r="M628" s="14"/>
      <c r="N628" s="69"/>
    </row>
    <row r="629" spans="1:14" ht="78.75">
      <c r="A629" s="14">
        <f t="shared" si="9"/>
        <v>626</v>
      </c>
      <c r="B629" s="14" t="s">
        <v>5118</v>
      </c>
      <c r="C629" s="14" t="s">
        <v>5119</v>
      </c>
      <c r="D629" s="14" t="s">
        <v>1162</v>
      </c>
      <c r="E629" s="14"/>
      <c r="F629" s="15">
        <v>1000</v>
      </c>
      <c r="G629" s="15">
        <v>152</v>
      </c>
      <c r="H629" s="14" t="s">
        <v>8087</v>
      </c>
      <c r="I629" s="15">
        <v>0</v>
      </c>
      <c r="J629" s="14" t="s">
        <v>4935</v>
      </c>
      <c r="K629" s="74">
        <v>42309</v>
      </c>
      <c r="L629" s="14" t="s">
        <v>7889</v>
      </c>
      <c r="M629" s="14"/>
      <c r="N629" s="69"/>
    </row>
    <row r="630" spans="1:14" ht="63">
      <c r="A630" s="14">
        <f t="shared" si="9"/>
        <v>627</v>
      </c>
      <c r="B630" s="14" t="s">
        <v>5120</v>
      </c>
      <c r="C630" s="14" t="s">
        <v>5121</v>
      </c>
      <c r="D630" s="14" t="s">
        <v>1162</v>
      </c>
      <c r="E630" s="14"/>
      <c r="F630" s="15">
        <v>325</v>
      </c>
      <c r="G630" s="15">
        <v>284</v>
      </c>
      <c r="H630" s="14" t="s">
        <v>8087</v>
      </c>
      <c r="I630" s="15">
        <v>0</v>
      </c>
      <c r="J630" s="14" t="s">
        <v>7909</v>
      </c>
      <c r="K630" s="74">
        <v>42309</v>
      </c>
      <c r="L630" s="14" t="s">
        <v>2958</v>
      </c>
      <c r="M630" s="14"/>
      <c r="N630" s="69"/>
    </row>
    <row r="631" spans="1:14" ht="47.25">
      <c r="A631" s="14">
        <f t="shared" si="9"/>
        <v>628</v>
      </c>
      <c r="B631" s="14" t="s">
        <v>5122</v>
      </c>
      <c r="C631" s="14" t="s">
        <v>5123</v>
      </c>
      <c r="D631" s="14" t="s">
        <v>1187</v>
      </c>
      <c r="E631" s="14"/>
      <c r="F631" s="15">
        <v>1000</v>
      </c>
      <c r="G631" s="15">
        <v>224</v>
      </c>
      <c r="H631" s="14" t="s">
        <v>8087</v>
      </c>
      <c r="I631" s="15">
        <v>47000</v>
      </c>
      <c r="J631" s="14" t="s">
        <v>60</v>
      </c>
      <c r="K631" s="74">
        <v>42309</v>
      </c>
      <c r="L631" s="14" t="s">
        <v>10095</v>
      </c>
      <c r="M631" s="14"/>
      <c r="N631" s="69"/>
    </row>
    <row r="632" spans="1:14" ht="78.75">
      <c r="A632" s="14">
        <f t="shared" si="9"/>
        <v>629</v>
      </c>
      <c r="B632" s="14" t="s">
        <v>7330</v>
      </c>
      <c r="C632" s="14" t="s">
        <v>7331</v>
      </c>
      <c r="D632" s="14" t="s">
        <v>4473</v>
      </c>
      <c r="E632" s="14"/>
      <c r="F632" s="15">
        <v>1500</v>
      </c>
      <c r="G632" s="15">
        <v>424</v>
      </c>
      <c r="H632" s="14" t="s">
        <v>8087</v>
      </c>
      <c r="I632" s="15">
        <v>0</v>
      </c>
      <c r="J632" s="14" t="s">
        <v>1193</v>
      </c>
      <c r="K632" s="74">
        <v>42309</v>
      </c>
      <c r="L632" s="14" t="s">
        <v>10095</v>
      </c>
      <c r="M632" s="14"/>
      <c r="N632" s="69"/>
    </row>
    <row r="633" spans="1:14" ht="47.25">
      <c r="A633" s="14">
        <f t="shared" si="9"/>
        <v>630</v>
      </c>
      <c r="B633" s="14" t="s">
        <v>7332</v>
      </c>
      <c r="C633" s="14" t="s">
        <v>8390</v>
      </c>
      <c r="D633" s="14" t="s">
        <v>1162</v>
      </c>
      <c r="E633" s="14"/>
      <c r="F633" s="15">
        <v>1000</v>
      </c>
      <c r="G633" s="15">
        <v>1008</v>
      </c>
      <c r="H633" s="14" t="s">
        <v>8087</v>
      </c>
      <c r="I633" s="15">
        <v>0</v>
      </c>
      <c r="J633" s="14" t="s">
        <v>1193</v>
      </c>
      <c r="K633" s="74">
        <v>42309</v>
      </c>
      <c r="L633" s="14" t="s">
        <v>11729</v>
      </c>
      <c r="M633" s="14"/>
      <c r="N633" s="69"/>
    </row>
    <row r="634" spans="1:14" ht="63">
      <c r="A634" s="14">
        <f t="shared" si="9"/>
        <v>631</v>
      </c>
      <c r="B634" s="14" t="s">
        <v>8391</v>
      </c>
      <c r="C634" s="14" t="s">
        <v>8392</v>
      </c>
      <c r="D634" s="14" t="s">
        <v>1162</v>
      </c>
      <c r="E634" s="14"/>
      <c r="F634" s="15">
        <v>1000</v>
      </c>
      <c r="G634" s="15">
        <v>252</v>
      </c>
      <c r="H634" s="14" t="s">
        <v>2161</v>
      </c>
      <c r="I634" s="15">
        <v>0</v>
      </c>
      <c r="J634" s="14" t="s">
        <v>4935</v>
      </c>
      <c r="K634" s="74">
        <v>42309</v>
      </c>
      <c r="L634" s="14" t="s">
        <v>7889</v>
      </c>
      <c r="M634" s="14"/>
      <c r="N634" s="69"/>
    </row>
    <row r="635" spans="1:14" ht="47.25">
      <c r="A635" s="14">
        <f t="shared" si="9"/>
        <v>632</v>
      </c>
      <c r="B635" s="14" t="s">
        <v>8431</v>
      </c>
      <c r="C635" s="14" t="s">
        <v>8432</v>
      </c>
      <c r="D635" s="14" t="s">
        <v>4473</v>
      </c>
      <c r="E635" s="14"/>
      <c r="F635" s="15">
        <v>1000</v>
      </c>
      <c r="G635" s="15">
        <v>764</v>
      </c>
      <c r="H635" s="14" t="s">
        <v>2161</v>
      </c>
      <c r="I635" s="15">
        <v>0</v>
      </c>
      <c r="J635" s="14" t="s">
        <v>7909</v>
      </c>
      <c r="K635" s="74">
        <v>42309</v>
      </c>
      <c r="L635" s="14" t="s">
        <v>10095</v>
      </c>
      <c r="M635" s="14"/>
      <c r="N635" s="69"/>
    </row>
    <row r="636" spans="1:14" ht="78.75">
      <c r="A636" s="14">
        <f t="shared" si="9"/>
        <v>633</v>
      </c>
      <c r="B636" s="14" t="s">
        <v>8433</v>
      </c>
      <c r="C636" s="14" t="s">
        <v>9514</v>
      </c>
      <c r="D636" s="14" t="s">
        <v>9193</v>
      </c>
      <c r="E636" s="14"/>
      <c r="F636" s="15">
        <v>200</v>
      </c>
      <c r="G636" s="15">
        <v>552</v>
      </c>
      <c r="H636" s="14" t="s">
        <v>2161</v>
      </c>
      <c r="I636" s="15">
        <v>155000</v>
      </c>
      <c r="J636" s="14" t="s">
        <v>2724</v>
      </c>
      <c r="K636" s="74">
        <v>42309</v>
      </c>
      <c r="L636" s="14" t="s">
        <v>3468</v>
      </c>
      <c r="M636" s="52" t="s">
        <v>9515</v>
      </c>
      <c r="N636" s="69"/>
    </row>
    <row r="637" spans="1:14" ht="31.5">
      <c r="A637" s="14">
        <f t="shared" si="9"/>
        <v>634</v>
      </c>
      <c r="B637" s="14" t="s">
        <v>3469</v>
      </c>
      <c r="C637" s="14" t="s">
        <v>3470</v>
      </c>
      <c r="D637" s="14" t="s">
        <v>1187</v>
      </c>
      <c r="E637" s="14"/>
      <c r="F637" s="15">
        <v>600</v>
      </c>
      <c r="G637" s="15">
        <v>180</v>
      </c>
      <c r="H637" s="14" t="s">
        <v>8076</v>
      </c>
      <c r="I637" s="15">
        <v>41000</v>
      </c>
      <c r="J637" s="14" t="s">
        <v>4935</v>
      </c>
      <c r="K637" s="74">
        <v>42309</v>
      </c>
      <c r="L637" s="14" t="s">
        <v>4155</v>
      </c>
      <c r="M637" s="14"/>
      <c r="N637" s="69"/>
    </row>
    <row r="638" spans="1:14" ht="31.5">
      <c r="A638" s="14">
        <f t="shared" si="9"/>
        <v>635</v>
      </c>
      <c r="B638" s="14" t="s">
        <v>2341</v>
      </c>
      <c r="C638" s="14" t="s">
        <v>2342</v>
      </c>
      <c r="D638" s="14" t="s">
        <v>1421</v>
      </c>
      <c r="E638" s="14"/>
      <c r="F638" s="15">
        <v>500</v>
      </c>
      <c r="G638" s="15">
        <v>252</v>
      </c>
      <c r="H638" s="14" t="s">
        <v>8087</v>
      </c>
      <c r="I638" s="15">
        <v>80000</v>
      </c>
      <c r="J638" s="14" t="s">
        <v>60</v>
      </c>
      <c r="K638" s="74">
        <v>42309</v>
      </c>
      <c r="L638" s="14" t="s">
        <v>6101</v>
      </c>
      <c r="M638" s="14"/>
      <c r="N638" s="69"/>
    </row>
    <row r="639" spans="1:14" ht="31.5">
      <c r="A639" s="14">
        <f t="shared" si="9"/>
        <v>636</v>
      </c>
      <c r="B639" s="14" t="s">
        <v>2345</v>
      </c>
      <c r="C639" s="14" t="s">
        <v>2346</v>
      </c>
      <c r="D639" s="14" t="s">
        <v>1421</v>
      </c>
      <c r="E639" s="14"/>
      <c r="F639" s="15">
        <v>400</v>
      </c>
      <c r="G639" s="15">
        <v>340</v>
      </c>
      <c r="H639" s="14" t="s">
        <v>8087</v>
      </c>
      <c r="I639" s="15">
        <v>66000</v>
      </c>
      <c r="J639" s="14" t="s">
        <v>70</v>
      </c>
      <c r="K639" s="74">
        <v>42309</v>
      </c>
      <c r="L639" s="14" t="s">
        <v>2958</v>
      </c>
      <c r="M639" s="52" t="s">
        <v>3518</v>
      </c>
      <c r="N639" s="69"/>
    </row>
    <row r="640" spans="1:14" ht="31.5">
      <c r="A640" s="14">
        <f t="shared" si="9"/>
        <v>637</v>
      </c>
      <c r="B640" s="14" t="s">
        <v>3519</v>
      </c>
      <c r="C640" s="14" t="s">
        <v>3520</v>
      </c>
      <c r="D640" s="14" t="s">
        <v>1421</v>
      </c>
      <c r="E640" s="14"/>
      <c r="F640" s="15">
        <v>200</v>
      </c>
      <c r="G640" s="15">
        <v>318</v>
      </c>
      <c r="H640" s="14" t="s">
        <v>8087</v>
      </c>
      <c r="I640" s="15">
        <v>109000</v>
      </c>
      <c r="J640" s="14" t="s">
        <v>1188</v>
      </c>
      <c r="K640" s="74">
        <v>42309</v>
      </c>
      <c r="L640" s="14" t="s">
        <v>2958</v>
      </c>
      <c r="M640" s="14"/>
      <c r="N640" s="69"/>
    </row>
    <row r="641" spans="1:14" ht="31.5">
      <c r="A641" s="14">
        <f t="shared" si="9"/>
        <v>638</v>
      </c>
      <c r="B641" s="14" t="s">
        <v>3523</v>
      </c>
      <c r="C641" s="14" t="s">
        <v>3524</v>
      </c>
      <c r="D641" s="14" t="s">
        <v>1187</v>
      </c>
      <c r="E641" s="14"/>
      <c r="F641" s="15">
        <v>500</v>
      </c>
      <c r="G641" s="15">
        <v>316</v>
      </c>
      <c r="H641" s="14" t="s">
        <v>8087</v>
      </c>
      <c r="I641" s="15">
        <v>85000</v>
      </c>
      <c r="J641" s="14" t="s">
        <v>7909</v>
      </c>
      <c r="K641" s="74">
        <v>42309</v>
      </c>
      <c r="L641" s="14" t="s">
        <v>10095</v>
      </c>
      <c r="M641" s="14"/>
      <c r="N641" s="69"/>
    </row>
    <row r="642" spans="1:14" ht="31.5">
      <c r="A642" s="14">
        <f t="shared" si="9"/>
        <v>639</v>
      </c>
      <c r="B642" s="14" t="s">
        <v>3525</v>
      </c>
      <c r="C642" s="14" t="s">
        <v>1856</v>
      </c>
      <c r="D642" s="14" t="s">
        <v>1162</v>
      </c>
      <c r="E642" s="14"/>
      <c r="F642" s="15">
        <v>500</v>
      </c>
      <c r="G642" s="15">
        <v>324</v>
      </c>
      <c r="H642" s="14" t="s">
        <v>8087</v>
      </c>
      <c r="I642" s="15">
        <v>0</v>
      </c>
      <c r="J642" s="14" t="s">
        <v>60</v>
      </c>
      <c r="K642" s="74">
        <v>42309</v>
      </c>
      <c r="L642" s="14" t="s">
        <v>6101</v>
      </c>
      <c r="M642" s="14"/>
      <c r="N642" s="69"/>
    </row>
    <row r="643" spans="1:14" ht="78.75">
      <c r="A643" s="14">
        <f t="shared" si="9"/>
        <v>640</v>
      </c>
      <c r="B643" s="14" t="s">
        <v>1857</v>
      </c>
      <c r="C643" s="14" t="s">
        <v>2968</v>
      </c>
      <c r="D643" s="14" t="s">
        <v>1187</v>
      </c>
      <c r="E643" s="14"/>
      <c r="F643" s="15">
        <v>500</v>
      </c>
      <c r="G643" s="15">
        <v>200</v>
      </c>
      <c r="H643" s="14" t="s">
        <v>8087</v>
      </c>
      <c r="I643" s="15">
        <v>64000</v>
      </c>
      <c r="J643" s="14" t="s">
        <v>70</v>
      </c>
      <c r="K643" s="74">
        <v>42309</v>
      </c>
      <c r="L643" s="14" t="s">
        <v>4009</v>
      </c>
      <c r="M643" s="14"/>
      <c r="N643" s="69"/>
    </row>
    <row r="644" spans="1:14" ht="31.5">
      <c r="A644" s="14">
        <f t="shared" si="9"/>
        <v>641</v>
      </c>
      <c r="B644" s="14" t="s">
        <v>2969</v>
      </c>
      <c r="C644" s="14" t="s">
        <v>1536</v>
      </c>
      <c r="D644" s="14" t="s">
        <v>1187</v>
      </c>
      <c r="E644" s="14"/>
      <c r="F644" s="15">
        <v>350</v>
      </c>
      <c r="G644" s="15">
        <v>284</v>
      </c>
      <c r="H644" s="14" t="s">
        <v>2161</v>
      </c>
      <c r="I644" s="15">
        <v>0</v>
      </c>
      <c r="J644" s="14" t="s">
        <v>7909</v>
      </c>
      <c r="K644" s="74">
        <v>42309</v>
      </c>
      <c r="L644" s="14" t="s">
        <v>1552</v>
      </c>
      <c r="M644" s="14"/>
      <c r="N644" s="69"/>
    </row>
    <row r="645" spans="1:14" ht="47.25">
      <c r="A645" s="14">
        <f t="shared" ref="A645:A708" si="10">A644+1</f>
        <v>642</v>
      </c>
      <c r="B645" s="14" t="s">
        <v>1862</v>
      </c>
      <c r="C645" s="14" t="s">
        <v>1863</v>
      </c>
      <c r="D645" s="14" t="s">
        <v>1162</v>
      </c>
      <c r="E645" s="14"/>
      <c r="F645" s="15">
        <v>1000</v>
      </c>
      <c r="G645" s="15">
        <v>160</v>
      </c>
      <c r="H645" s="14" t="s">
        <v>2161</v>
      </c>
      <c r="I645" s="15">
        <v>0</v>
      </c>
      <c r="J645" s="14" t="s">
        <v>1188</v>
      </c>
      <c r="K645" s="74">
        <v>42309</v>
      </c>
      <c r="L645" s="14" t="s">
        <v>7889</v>
      </c>
      <c r="M645" s="14"/>
      <c r="N645" s="69"/>
    </row>
    <row r="646" spans="1:14" ht="47.25">
      <c r="A646" s="14">
        <f t="shared" si="10"/>
        <v>643</v>
      </c>
      <c r="B646" s="14" t="s">
        <v>702</v>
      </c>
      <c r="C646" s="14" t="s">
        <v>703</v>
      </c>
      <c r="D646" s="14" t="s">
        <v>1187</v>
      </c>
      <c r="E646" s="14"/>
      <c r="F646" s="15">
        <v>2000</v>
      </c>
      <c r="G646" s="15">
        <v>408</v>
      </c>
      <c r="H646" s="14" t="s">
        <v>3703</v>
      </c>
      <c r="I646" s="15">
        <v>109000</v>
      </c>
      <c r="J646" s="14" t="s">
        <v>1188</v>
      </c>
      <c r="K646" s="74">
        <v>42309</v>
      </c>
      <c r="L646" s="14" t="s">
        <v>10095</v>
      </c>
      <c r="M646" s="52" t="s">
        <v>704</v>
      </c>
      <c r="N646" s="69"/>
    </row>
    <row r="647" spans="1:14" ht="61.5" customHeight="1">
      <c r="A647" s="14">
        <f t="shared" si="10"/>
        <v>644</v>
      </c>
      <c r="B647" s="104" t="s">
        <v>708</v>
      </c>
      <c r="C647" s="104" t="s">
        <v>706</v>
      </c>
      <c r="D647" s="104" t="s">
        <v>707</v>
      </c>
      <c r="E647" s="104"/>
      <c r="F647" s="62">
        <v>14206</v>
      </c>
      <c r="G647" s="62">
        <v>224</v>
      </c>
      <c r="H647" s="62" t="s">
        <v>5624</v>
      </c>
      <c r="I647" s="62">
        <v>0</v>
      </c>
      <c r="J647" s="104" t="s">
        <v>1193</v>
      </c>
      <c r="K647" s="179">
        <v>42309</v>
      </c>
      <c r="L647" s="104" t="s">
        <v>4155</v>
      </c>
      <c r="M647" s="104"/>
      <c r="N647" s="69"/>
    </row>
    <row r="648" spans="1:14" ht="47.25">
      <c r="A648" s="14">
        <f t="shared" si="10"/>
        <v>645</v>
      </c>
      <c r="B648" s="14" t="s">
        <v>2733</v>
      </c>
      <c r="C648" s="14" t="s">
        <v>706</v>
      </c>
      <c r="D648" s="14" t="s">
        <v>707</v>
      </c>
      <c r="E648" s="14" t="s">
        <v>8163</v>
      </c>
      <c r="F648" s="15">
        <v>14206</v>
      </c>
      <c r="G648" s="15">
        <v>244</v>
      </c>
      <c r="H648" s="14" t="s">
        <v>5624</v>
      </c>
      <c r="I648" s="15">
        <v>0</v>
      </c>
      <c r="J648" s="14" t="s">
        <v>12454</v>
      </c>
      <c r="K648" s="74">
        <v>42309</v>
      </c>
      <c r="L648" s="14" t="s">
        <v>4155</v>
      </c>
      <c r="M648" s="14"/>
      <c r="N648" s="69"/>
    </row>
    <row r="649" spans="1:14" ht="47.25">
      <c r="A649" s="14">
        <f t="shared" si="10"/>
        <v>646</v>
      </c>
      <c r="B649" s="14" t="s">
        <v>2737</v>
      </c>
      <c r="C649" s="14" t="s">
        <v>706</v>
      </c>
      <c r="D649" s="14" t="s">
        <v>707</v>
      </c>
      <c r="E649" s="14"/>
      <c r="F649" s="15">
        <v>14206</v>
      </c>
      <c r="G649" s="15">
        <v>240</v>
      </c>
      <c r="H649" s="14" t="s">
        <v>5624</v>
      </c>
      <c r="I649" s="15">
        <v>0</v>
      </c>
      <c r="J649" s="14" t="s">
        <v>1193</v>
      </c>
      <c r="K649" s="74">
        <v>42309</v>
      </c>
      <c r="L649" s="14" t="s">
        <v>4155</v>
      </c>
      <c r="M649" s="14"/>
      <c r="N649" s="69"/>
    </row>
    <row r="650" spans="1:14" ht="31.5">
      <c r="A650" s="14">
        <f t="shared" si="10"/>
        <v>647</v>
      </c>
      <c r="B650" s="14" t="s">
        <v>2739</v>
      </c>
      <c r="C650" s="14" t="s">
        <v>2740</v>
      </c>
      <c r="D650" s="14" t="s">
        <v>1162</v>
      </c>
      <c r="E650" s="14"/>
      <c r="F650" s="15">
        <v>2000</v>
      </c>
      <c r="G650" s="15">
        <v>272</v>
      </c>
      <c r="H650" s="14" t="s">
        <v>8087</v>
      </c>
      <c r="I650" s="15">
        <v>50000</v>
      </c>
      <c r="J650" s="14" t="s">
        <v>60</v>
      </c>
      <c r="K650" s="74">
        <v>42309</v>
      </c>
      <c r="L650" s="14" t="s">
        <v>6101</v>
      </c>
      <c r="M650" s="14"/>
      <c r="N650" s="69"/>
    </row>
    <row r="651" spans="1:14" ht="78.75">
      <c r="A651" s="14">
        <f t="shared" si="10"/>
        <v>648</v>
      </c>
      <c r="B651" s="14" t="s">
        <v>2741</v>
      </c>
      <c r="C651" s="14" t="s">
        <v>2742</v>
      </c>
      <c r="D651" s="14" t="s">
        <v>1162</v>
      </c>
      <c r="E651" s="14"/>
      <c r="F651" s="15">
        <v>330</v>
      </c>
      <c r="G651" s="15">
        <v>142</v>
      </c>
      <c r="H651" s="14" t="s">
        <v>8087</v>
      </c>
      <c r="I651" s="15">
        <v>0</v>
      </c>
      <c r="J651" s="14" t="s">
        <v>2724</v>
      </c>
      <c r="K651" s="74">
        <v>42309</v>
      </c>
      <c r="L651" s="14" t="s">
        <v>6094</v>
      </c>
      <c r="M651" s="14"/>
      <c r="N651" s="69"/>
    </row>
    <row r="652" spans="1:14" ht="47.25">
      <c r="A652" s="14">
        <f t="shared" si="10"/>
        <v>649</v>
      </c>
      <c r="B652" s="14" t="s">
        <v>219</v>
      </c>
      <c r="C652" s="14" t="s">
        <v>220</v>
      </c>
      <c r="D652" s="14" t="s">
        <v>1421</v>
      </c>
      <c r="E652" s="14"/>
      <c r="F652" s="15">
        <v>500</v>
      </c>
      <c r="G652" s="15">
        <v>180</v>
      </c>
      <c r="H652" s="14" t="s">
        <v>8087</v>
      </c>
      <c r="I652" s="15">
        <v>65000</v>
      </c>
      <c r="J652" s="14" t="s">
        <v>60</v>
      </c>
      <c r="K652" s="74">
        <v>42309</v>
      </c>
      <c r="L652" s="14" t="s">
        <v>6101</v>
      </c>
      <c r="M652" s="14"/>
      <c r="N652" s="69"/>
    </row>
    <row r="653" spans="1:14" ht="31.5">
      <c r="A653" s="14">
        <f t="shared" si="10"/>
        <v>650</v>
      </c>
      <c r="B653" s="14" t="s">
        <v>3581</v>
      </c>
      <c r="C653" s="14" t="s">
        <v>3582</v>
      </c>
      <c r="D653" s="14" t="s">
        <v>1162</v>
      </c>
      <c r="E653" s="14"/>
      <c r="F653" s="15">
        <v>2000</v>
      </c>
      <c r="G653" s="15">
        <v>280</v>
      </c>
      <c r="H653" s="14" t="s">
        <v>1228</v>
      </c>
      <c r="I653" s="15">
        <v>122000</v>
      </c>
      <c r="J653" s="14" t="s">
        <v>60</v>
      </c>
      <c r="K653" s="74">
        <v>42309</v>
      </c>
      <c r="L653" s="14" t="s">
        <v>6101</v>
      </c>
      <c r="M653" s="52" t="s">
        <v>3583</v>
      </c>
      <c r="N653" s="69"/>
    </row>
    <row r="654" spans="1:14" ht="63">
      <c r="A654" s="14">
        <f t="shared" si="10"/>
        <v>651</v>
      </c>
      <c r="B654" s="14" t="s">
        <v>11471</v>
      </c>
      <c r="C654" s="15" t="s">
        <v>308</v>
      </c>
      <c r="D654" s="14" t="s">
        <v>1421</v>
      </c>
      <c r="E654" s="14" t="s">
        <v>8163</v>
      </c>
      <c r="F654" s="15">
        <v>500</v>
      </c>
      <c r="G654" s="15">
        <v>344</v>
      </c>
      <c r="H654" s="14" t="s">
        <v>8087</v>
      </c>
      <c r="I654" s="15">
        <v>0</v>
      </c>
      <c r="J654" s="14" t="s">
        <v>60</v>
      </c>
      <c r="K654" s="74">
        <v>42309</v>
      </c>
      <c r="L654" s="14" t="s">
        <v>12534</v>
      </c>
      <c r="M654" s="14"/>
      <c r="N654" s="69"/>
    </row>
    <row r="655" spans="1:14">
      <c r="A655" s="14">
        <f t="shared" si="10"/>
        <v>652</v>
      </c>
      <c r="B655" s="14" t="s">
        <v>10650</v>
      </c>
      <c r="C655" s="14"/>
      <c r="D655" s="14" t="s">
        <v>1187</v>
      </c>
      <c r="E655" s="14"/>
      <c r="F655" s="15">
        <v>5000</v>
      </c>
      <c r="G655" s="15">
        <v>200</v>
      </c>
      <c r="H655" s="14" t="s">
        <v>2161</v>
      </c>
      <c r="I655" s="15">
        <v>58000</v>
      </c>
      <c r="J655" s="14" t="s">
        <v>2724</v>
      </c>
      <c r="K655" s="74">
        <v>42309</v>
      </c>
      <c r="L655" s="14" t="s">
        <v>12534</v>
      </c>
      <c r="M655" s="14"/>
      <c r="N655" s="69"/>
    </row>
    <row r="656" spans="1:14" ht="31.5">
      <c r="A656" s="14">
        <f t="shared" si="10"/>
        <v>653</v>
      </c>
      <c r="B656" s="14" t="s">
        <v>309</v>
      </c>
      <c r="C656" s="14" t="s">
        <v>310</v>
      </c>
      <c r="D656" s="14" t="s">
        <v>1162</v>
      </c>
      <c r="E656" s="14"/>
      <c r="F656" s="15">
        <v>400</v>
      </c>
      <c r="G656" s="15">
        <v>496</v>
      </c>
      <c r="H656" s="14" t="s">
        <v>2161</v>
      </c>
      <c r="I656" s="15">
        <v>0</v>
      </c>
      <c r="J656" s="14" t="s">
        <v>12918</v>
      </c>
      <c r="K656" s="74">
        <v>42309</v>
      </c>
      <c r="L656" s="14" t="s">
        <v>311</v>
      </c>
      <c r="M656" s="14"/>
      <c r="N656" s="69"/>
    </row>
    <row r="657" spans="1:14" ht="75.75" customHeight="1">
      <c r="A657" s="14">
        <f t="shared" si="10"/>
        <v>654</v>
      </c>
      <c r="B657" s="14" t="s">
        <v>2339</v>
      </c>
      <c r="C657" s="14" t="s">
        <v>2340</v>
      </c>
      <c r="D657" s="14" t="s">
        <v>1187</v>
      </c>
      <c r="E657" s="14"/>
      <c r="F657" s="15">
        <v>800</v>
      </c>
      <c r="G657" s="15">
        <v>384</v>
      </c>
      <c r="H657" s="14" t="s">
        <v>8087</v>
      </c>
      <c r="I657" s="15">
        <v>81000</v>
      </c>
      <c r="J657" s="14" t="s">
        <v>60</v>
      </c>
      <c r="K657" s="74">
        <v>42339</v>
      </c>
      <c r="L657" s="14" t="s">
        <v>11688</v>
      </c>
      <c r="M657" s="14"/>
      <c r="N657" s="69"/>
    </row>
    <row r="658" spans="1:14" ht="31.5">
      <c r="A658" s="14">
        <f t="shared" si="10"/>
        <v>655</v>
      </c>
      <c r="B658" s="14" t="s">
        <v>2343</v>
      </c>
      <c r="C658" s="14" t="s">
        <v>2344</v>
      </c>
      <c r="D658" s="14" t="s">
        <v>4473</v>
      </c>
      <c r="E658" s="14"/>
      <c r="F658" s="15">
        <v>1000</v>
      </c>
      <c r="G658" s="15">
        <v>176</v>
      </c>
      <c r="H658" s="14" t="s">
        <v>8087</v>
      </c>
      <c r="I658" s="15">
        <v>0</v>
      </c>
      <c r="J658" s="14" t="s">
        <v>70</v>
      </c>
      <c r="K658" s="74">
        <v>42339</v>
      </c>
      <c r="L658" s="14" t="s">
        <v>693</v>
      </c>
      <c r="M658" s="14"/>
      <c r="N658" s="69"/>
    </row>
    <row r="659" spans="1:14">
      <c r="A659" s="14">
        <f t="shared" si="10"/>
        <v>656</v>
      </c>
      <c r="B659" s="14" t="s">
        <v>4918</v>
      </c>
      <c r="C659" s="14" t="s">
        <v>4078</v>
      </c>
      <c r="D659" s="14" t="s">
        <v>1421</v>
      </c>
      <c r="E659" s="14" t="s">
        <v>8163</v>
      </c>
      <c r="F659" s="15">
        <v>3000</v>
      </c>
      <c r="G659" s="15">
        <v>28</v>
      </c>
      <c r="H659" s="15" t="s">
        <v>3449</v>
      </c>
      <c r="I659" s="15">
        <v>10000</v>
      </c>
      <c r="J659" s="14" t="s">
        <v>1193</v>
      </c>
      <c r="K659" s="74">
        <v>42339</v>
      </c>
      <c r="L659" s="14" t="s">
        <v>1552</v>
      </c>
      <c r="M659" s="14"/>
      <c r="N659" s="69"/>
    </row>
    <row r="660" spans="1:14" ht="47.25">
      <c r="A660" s="14">
        <f t="shared" si="10"/>
        <v>657</v>
      </c>
      <c r="B660" s="14" t="s">
        <v>705</v>
      </c>
      <c r="C660" s="14" t="s">
        <v>706</v>
      </c>
      <c r="D660" s="14" t="s">
        <v>707</v>
      </c>
      <c r="E660" s="14"/>
      <c r="F660" s="15">
        <v>14206</v>
      </c>
      <c r="G660" s="15">
        <v>268</v>
      </c>
      <c r="H660" s="14" t="s">
        <v>5624</v>
      </c>
      <c r="I660" s="15">
        <v>0</v>
      </c>
      <c r="J660" s="14" t="s">
        <v>1193</v>
      </c>
      <c r="K660" s="74">
        <v>42339</v>
      </c>
      <c r="L660" s="14" t="s">
        <v>4155</v>
      </c>
      <c r="M660" s="14"/>
      <c r="N660" s="69"/>
    </row>
    <row r="661" spans="1:14" ht="26.25" customHeight="1">
      <c r="A661" s="14">
        <f t="shared" si="10"/>
        <v>658</v>
      </c>
      <c r="B661" s="14" t="s">
        <v>2734</v>
      </c>
      <c r="C661" s="14" t="s">
        <v>706</v>
      </c>
      <c r="D661" s="14" t="s">
        <v>707</v>
      </c>
      <c r="E661" s="14"/>
      <c r="F661" s="15">
        <v>14206</v>
      </c>
      <c r="G661" s="15">
        <v>260</v>
      </c>
      <c r="H661" s="14" t="s">
        <v>5624</v>
      </c>
      <c r="I661" s="15">
        <v>0</v>
      </c>
      <c r="J661" s="14" t="s">
        <v>60</v>
      </c>
      <c r="K661" s="74">
        <v>42339</v>
      </c>
      <c r="L661" s="14" t="s">
        <v>4155</v>
      </c>
      <c r="M661" s="14"/>
      <c r="N661" s="69"/>
    </row>
    <row r="662" spans="1:14" ht="47.25">
      <c r="A662" s="14">
        <f t="shared" si="10"/>
        <v>659</v>
      </c>
      <c r="B662" s="14" t="s">
        <v>2735</v>
      </c>
      <c r="C662" s="14" t="s">
        <v>706</v>
      </c>
      <c r="D662" s="14" t="s">
        <v>707</v>
      </c>
      <c r="E662" s="14"/>
      <c r="F662" s="15">
        <v>14206</v>
      </c>
      <c r="G662" s="15">
        <v>184</v>
      </c>
      <c r="H662" s="14" t="s">
        <v>5624</v>
      </c>
      <c r="I662" s="15">
        <v>0</v>
      </c>
      <c r="J662" s="14" t="s">
        <v>12454</v>
      </c>
      <c r="K662" s="74">
        <v>42339</v>
      </c>
      <c r="L662" s="14" t="s">
        <v>4155</v>
      </c>
      <c r="M662" s="52" t="s">
        <v>2736</v>
      </c>
      <c r="N662" s="69"/>
    </row>
    <row r="663" spans="1:14" ht="48" customHeight="1">
      <c r="A663" s="14">
        <f t="shared" si="10"/>
        <v>660</v>
      </c>
      <c r="B663" s="14" t="s">
        <v>2738</v>
      </c>
      <c r="C663" s="14" t="s">
        <v>706</v>
      </c>
      <c r="D663" s="14" t="s">
        <v>707</v>
      </c>
      <c r="E663" s="14"/>
      <c r="F663" s="15">
        <v>14206</v>
      </c>
      <c r="G663" s="15">
        <v>208</v>
      </c>
      <c r="H663" s="14" t="s">
        <v>5624</v>
      </c>
      <c r="I663" s="15">
        <v>0</v>
      </c>
      <c r="J663" s="14" t="s">
        <v>7909</v>
      </c>
      <c r="K663" s="74">
        <v>42339</v>
      </c>
      <c r="L663" s="14" t="s">
        <v>4155</v>
      </c>
      <c r="M663" s="14"/>
      <c r="N663" s="69"/>
    </row>
    <row r="664" spans="1:14" ht="47.25">
      <c r="A664" s="14">
        <f t="shared" si="10"/>
        <v>661</v>
      </c>
      <c r="B664" s="41" t="s">
        <v>1153</v>
      </c>
      <c r="C664" s="41" t="s">
        <v>1154</v>
      </c>
      <c r="D664" s="14" t="s">
        <v>4473</v>
      </c>
      <c r="E664" s="14"/>
      <c r="F664" s="15">
        <v>1000</v>
      </c>
      <c r="G664" s="15">
        <v>312</v>
      </c>
      <c r="H664" s="14" t="s">
        <v>8087</v>
      </c>
      <c r="I664" s="15">
        <v>0</v>
      </c>
      <c r="J664" s="14" t="s">
        <v>70</v>
      </c>
      <c r="K664" s="74">
        <v>42339</v>
      </c>
      <c r="L664" s="14" t="s">
        <v>1552</v>
      </c>
      <c r="M664" s="14"/>
      <c r="N664" s="69"/>
    </row>
    <row r="665" spans="1:14" ht="31.5">
      <c r="A665" s="14">
        <f t="shared" si="10"/>
        <v>662</v>
      </c>
      <c r="B665" s="41" t="s">
        <v>1155</v>
      </c>
      <c r="C665" s="41" t="s">
        <v>1154</v>
      </c>
      <c r="D665" s="14" t="s">
        <v>4473</v>
      </c>
      <c r="E665" s="14"/>
      <c r="F665" s="15">
        <v>1000</v>
      </c>
      <c r="G665" s="15">
        <v>148</v>
      </c>
      <c r="H665" s="14" t="s">
        <v>8087</v>
      </c>
      <c r="I665" s="15">
        <v>0</v>
      </c>
      <c r="J665" s="14" t="s">
        <v>70</v>
      </c>
      <c r="K665" s="74">
        <v>42339</v>
      </c>
      <c r="L665" s="14" t="s">
        <v>1552</v>
      </c>
      <c r="M665" s="14"/>
      <c r="N665" s="69"/>
    </row>
    <row r="666" spans="1:14" ht="31.5">
      <c r="A666" s="14">
        <f t="shared" si="10"/>
        <v>663</v>
      </c>
      <c r="B666" s="14" t="s">
        <v>3579</v>
      </c>
      <c r="C666" s="14" t="s">
        <v>3580</v>
      </c>
      <c r="D666" s="14" t="s">
        <v>1162</v>
      </c>
      <c r="E666" s="14"/>
      <c r="F666" s="15">
        <v>500</v>
      </c>
      <c r="G666" s="15">
        <v>304</v>
      </c>
      <c r="H666" s="14" t="s">
        <v>8087</v>
      </c>
      <c r="I666" s="15">
        <v>0</v>
      </c>
      <c r="J666" s="14" t="s">
        <v>1193</v>
      </c>
      <c r="K666" s="74">
        <v>42339</v>
      </c>
      <c r="L666" s="14" t="s">
        <v>11729</v>
      </c>
      <c r="M666" s="14"/>
      <c r="N666" s="69"/>
    </row>
    <row r="667" spans="1:14" ht="47.25">
      <c r="A667" s="14">
        <f t="shared" si="10"/>
        <v>664</v>
      </c>
      <c r="B667" s="14" t="s">
        <v>298</v>
      </c>
      <c r="C667" s="14" t="s">
        <v>299</v>
      </c>
      <c r="D667" s="14" t="s">
        <v>1187</v>
      </c>
      <c r="E667" s="14"/>
      <c r="F667" s="15">
        <v>530</v>
      </c>
      <c r="G667" s="15">
        <v>160</v>
      </c>
      <c r="H667" s="14" t="s">
        <v>8087</v>
      </c>
      <c r="I667" s="15">
        <v>0</v>
      </c>
      <c r="J667" s="14" t="s">
        <v>2724</v>
      </c>
      <c r="K667" s="74">
        <v>42339</v>
      </c>
      <c r="L667" s="14" t="s">
        <v>12534</v>
      </c>
      <c r="M667" s="14"/>
      <c r="N667" s="69"/>
    </row>
    <row r="668" spans="1:14" ht="47.25">
      <c r="A668" s="14">
        <f t="shared" si="10"/>
        <v>665</v>
      </c>
      <c r="B668" s="14" t="s">
        <v>300</v>
      </c>
      <c r="C668" s="14" t="s">
        <v>301</v>
      </c>
      <c r="D668" s="14" t="s">
        <v>1421</v>
      </c>
      <c r="E668" s="14"/>
      <c r="F668" s="15">
        <v>500</v>
      </c>
      <c r="G668" s="15">
        <v>276</v>
      </c>
      <c r="H668" s="14" t="s">
        <v>8087</v>
      </c>
      <c r="I668" s="15">
        <v>90000</v>
      </c>
      <c r="J668" s="14" t="s">
        <v>4935</v>
      </c>
      <c r="K668" s="74">
        <v>42339</v>
      </c>
      <c r="L668" s="14" t="s">
        <v>7889</v>
      </c>
      <c r="M668" s="14"/>
      <c r="N668" s="69"/>
    </row>
    <row r="669" spans="1:14" ht="47.25">
      <c r="A669" s="14">
        <f t="shared" si="10"/>
        <v>666</v>
      </c>
      <c r="B669" s="14" t="s">
        <v>302</v>
      </c>
      <c r="C669" s="14" t="s">
        <v>303</v>
      </c>
      <c r="D669" s="14" t="s">
        <v>1162</v>
      </c>
      <c r="E669" s="14"/>
      <c r="F669" s="15">
        <v>900</v>
      </c>
      <c r="G669" s="15">
        <v>280</v>
      </c>
      <c r="H669" s="14" t="s">
        <v>8087</v>
      </c>
      <c r="I669" s="15">
        <v>0</v>
      </c>
      <c r="J669" s="14" t="s">
        <v>70</v>
      </c>
      <c r="K669" s="74">
        <v>42339</v>
      </c>
      <c r="L669" s="14" t="s">
        <v>5629</v>
      </c>
      <c r="M669" s="14"/>
      <c r="N669" s="69"/>
    </row>
    <row r="670" spans="1:14" ht="47.25">
      <c r="A670" s="14">
        <f t="shared" si="10"/>
        <v>667</v>
      </c>
      <c r="B670" s="14" t="s">
        <v>304</v>
      </c>
      <c r="C670" s="14" t="s">
        <v>305</v>
      </c>
      <c r="D670" s="14" t="s">
        <v>1162</v>
      </c>
      <c r="E670" s="14"/>
      <c r="F670" s="15">
        <v>500</v>
      </c>
      <c r="G670" s="15">
        <v>188</v>
      </c>
      <c r="H670" s="14" t="s">
        <v>8087</v>
      </c>
      <c r="I670" s="15">
        <v>0</v>
      </c>
      <c r="J670" s="14" t="s">
        <v>70</v>
      </c>
      <c r="K670" s="74">
        <v>42339</v>
      </c>
      <c r="L670" s="14" t="s">
        <v>5629</v>
      </c>
      <c r="M670" s="14"/>
      <c r="N670" s="69"/>
    </row>
    <row r="671" spans="1:14" ht="69" customHeight="1">
      <c r="A671" s="14">
        <f t="shared" si="10"/>
        <v>668</v>
      </c>
      <c r="B671" s="14" t="s">
        <v>306</v>
      </c>
      <c r="C671" s="14" t="s">
        <v>307</v>
      </c>
      <c r="D671" s="14" t="s">
        <v>1187</v>
      </c>
      <c r="E671" s="14"/>
      <c r="F671" s="15">
        <v>500</v>
      </c>
      <c r="G671" s="15">
        <v>300</v>
      </c>
      <c r="H671" s="14" t="s">
        <v>8087</v>
      </c>
      <c r="I671" s="15">
        <v>76000</v>
      </c>
      <c r="J671" s="14" t="s">
        <v>60</v>
      </c>
      <c r="K671" s="74">
        <v>42339</v>
      </c>
      <c r="L671" s="14" t="s">
        <v>693</v>
      </c>
      <c r="M671" s="14"/>
      <c r="N671" s="69"/>
    </row>
    <row r="672" spans="1:14">
      <c r="A672" s="14">
        <f t="shared" si="10"/>
        <v>669</v>
      </c>
      <c r="B672" s="14" t="s">
        <v>313</v>
      </c>
      <c r="C672" s="14" t="s">
        <v>10123</v>
      </c>
      <c r="D672" s="14" t="s">
        <v>1187</v>
      </c>
      <c r="E672" s="14"/>
      <c r="F672" s="15">
        <v>1500</v>
      </c>
      <c r="G672" s="15">
        <v>2000</v>
      </c>
      <c r="H672" s="14" t="s">
        <v>2161</v>
      </c>
      <c r="I672" s="15">
        <v>75000</v>
      </c>
      <c r="J672" s="14" t="s">
        <v>12918</v>
      </c>
      <c r="K672" s="74">
        <v>42339</v>
      </c>
      <c r="L672" s="14" t="s">
        <v>5117</v>
      </c>
      <c r="M672" s="14"/>
      <c r="N672" s="69"/>
    </row>
    <row r="673" spans="1:14" ht="31.5">
      <c r="A673" s="14">
        <f t="shared" si="10"/>
        <v>670</v>
      </c>
      <c r="B673" s="14" t="s">
        <v>314</v>
      </c>
      <c r="C673" s="14" t="s">
        <v>11161</v>
      </c>
      <c r="D673" s="14" t="s">
        <v>9193</v>
      </c>
      <c r="E673" s="14"/>
      <c r="F673" s="15">
        <v>650</v>
      </c>
      <c r="G673" s="15">
        <v>400</v>
      </c>
      <c r="H673" s="14" t="s">
        <v>2161</v>
      </c>
      <c r="I673" s="15">
        <v>0</v>
      </c>
      <c r="J673" s="14" t="s">
        <v>1188</v>
      </c>
      <c r="K673" s="74">
        <v>42339</v>
      </c>
      <c r="L673" s="14" t="s">
        <v>1552</v>
      </c>
      <c r="M673" s="14"/>
      <c r="N673" s="69"/>
    </row>
    <row r="674" spans="1:14" ht="78.75">
      <c r="A674" s="14">
        <f t="shared" si="10"/>
        <v>671</v>
      </c>
      <c r="B674" s="14" t="s">
        <v>315</v>
      </c>
      <c r="C674" s="14" t="s">
        <v>316</v>
      </c>
      <c r="D674" s="14" t="s">
        <v>1162</v>
      </c>
      <c r="E674" s="14" t="s">
        <v>8163</v>
      </c>
      <c r="F674" s="15">
        <v>2000</v>
      </c>
      <c r="G674" s="15">
        <v>456</v>
      </c>
      <c r="H674" s="14" t="s">
        <v>2161</v>
      </c>
      <c r="I674" s="15">
        <v>0</v>
      </c>
      <c r="J674" s="14" t="s">
        <v>4935</v>
      </c>
      <c r="K674" s="74">
        <v>42339</v>
      </c>
      <c r="L674" s="14" t="s">
        <v>7889</v>
      </c>
      <c r="M674" s="52" t="s">
        <v>317</v>
      </c>
      <c r="N674" s="69"/>
    </row>
    <row r="675" spans="1:14" ht="47.25">
      <c r="A675" s="14">
        <f t="shared" si="10"/>
        <v>672</v>
      </c>
      <c r="B675" s="14" t="s">
        <v>1520</v>
      </c>
      <c r="C675" s="14" t="s">
        <v>1517</v>
      </c>
      <c r="D675" s="14" t="s">
        <v>1162</v>
      </c>
      <c r="E675" s="14"/>
      <c r="F675" s="15">
        <v>1000</v>
      </c>
      <c r="G675" s="15">
        <v>192</v>
      </c>
      <c r="H675" s="14" t="s">
        <v>2161</v>
      </c>
      <c r="I675" s="15">
        <v>0</v>
      </c>
      <c r="J675" s="14" t="s">
        <v>1188</v>
      </c>
      <c r="K675" s="36" t="s">
        <v>1521</v>
      </c>
      <c r="L675" s="14" t="s">
        <v>7889</v>
      </c>
      <c r="M675" s="14"/>
      <c r="N675" s="69"/>
    </row>
    <row r="676" spans="1:14" ht="31.5">
      <c r="A676" s="14">
        <f t="shared" si="10"/>
        <v>673</v>
      </c>
      <c r="B676" s="14" t="s">
        <v>312</v>
      </c>
      <c r="C676" s="14" t="s">
        <v>9553</v>
      </c>
      <c r="D676" s="14" t="s">
        <v>1421</v>
      </c>
      <c r="E676" s="14"/>
      <c r="F676" s="15">
        <v>700</v>
      </c>
      <c r="G676" s="15">
        <v>360</v>
      </c>
      <c r="H676" s="14" t="s">
        <v>2161</v>
      </c>
      <c r="I676" s="15">
        <v>65000</v>
      </c>
      <c r="J676" s="14" t="s">
        <v>4935</v>
      </c>
      <c r="K676" s="74">
        <v>42339</v>
      </c>
      <c r="L676" s="14" t="s">
        <v>7889</v>
      </c>
      <c r="M676" s="14"/>
      <c r="N676" s="69"/>
    </row>
    <row r="677" spans="1:14">
      <c r="A677" s="14">
        <f t="shared" si="10"/>
        <v>674</v>
      </c>
      <c r="B677" s="14" t="s">
        <v>4856</v>
      </c>
      <c r="C677" s="14" t="s">
        <v>10363</v>
      </c>
      <c r="D677" s="14" t="s">
        <v>1187</v>
      </c>
      <c r="E677" s="14" t="s">
        <v>8163</v>
      </c>
      <c r="F677" s="15">
        <v>531</v>
      </c>
      <c r="G677" s="15">
        <v>364</v>
      </c>
      <c r="H677" s="14" t="s">
        <v>2161</v>
      </c>
      <c r="I677" s="15">
        <v>106000</v>
      </c>
      <c r="J677" s="14" t="s">
        <v>70</v>
      </c>
      <c r="K677" s="36" t="s">
        <v>18982</v>
      </c>
      <c r="L677" s="14" t="s">
        <v>10095</v>
      </c>
      <c r="M677" s="14"/>
      <c r="N677" s="69"/>
    </row>
    <row r="678" spans="1:14" ht="31.5">
      <c r="A678" s="14">
        <f t="shared" si="10"/>
        <v>675</v>
      </c>
      <c r="B678" s="14" t="s">
        <v>4857</v>
      </c>
      <c r="C678" s="14" t="s">
        <v>4858</v>
      </c>
      <c r="D678" s="14" t="s">
        <v>1187</v>
      </c>
      <c r="E678" s="14" t="s">
        <v>8163</v>
      </c>
      <c r="F678" s="15">
        <v>531</v>
      </c>
      <c r="G678" s="15">
        <v>456</v>
      </c>
      <c r="H678" s="14" t="s">
        <v>2161</v>
      </c>
      <c r="I678" s="15">
        <v>94000</v>
      </c>
      <c r="J678" s="14" t="s">
        <v>70</v>
      </c>
      <c r="K678" s="36" t="s">
        <v>18982</v>
      </c>
      <c r="L678" s="14" t="s">
        <v>10095</v>
      </c>
      <c r="M678" s="14"/>
      <c r="N678" s="69"/>
    </row>
    <row r="679" spans="1:14" ht="31.5">
      <c r="A679" s="14">
        <f t="shared" si="10"/>
        <v>676</v>
      </c>
      <c r="B679" s="14" t="s">
        <v>5892</v>
      </c>
      <c r="C679" s="14" t="s">
        <v>5893</v>
      </c>
      <c r="D679" s="14" t="s">
        <v>1421</v>
      </c>
      <c r="E679" s="14"/>
      <c r="F679" s="15">
        <v>1000</v>
      </c>
      <c r="G679" s="15">
        <v>200</v>
      </c>
      <c r="H679" s="14" t="s">
        <v>8087</v>
      </c>
      <c r="I679" s="15">
        <v>46000</v>
      </c>
      <c r="J679" s="14" t="s">
        <v>60</v>
      </c>
      <c r="K679" s="36" t="s">
        <v>18982</v>
      </c>
      <c r="L679" s="14" t="s">
        <v>5894</v>
      </c>
      <c r="M679" s="14"/>
      <c r="N679" s="69"/>
    </row>
    <row r="680" spans="1:14" ht="47.25">
      <c r="A680" s="14">
        <f t="shared" si="10"/>
        <v>677</v>
      </c>
      <c r="B680" s="14" t="s">
        <v>3562</v>
      </c>
      <c r="C680" s="14" t="s">
        <v>3563</v>
      </c>
      <c r="D680" s="14" t="s">
        <v>4473</v>
      </c>
      <c r="E680" s="14"/>
      <c r="F680" s="15">
        <v>1000</v>
      </c>
      <c r="G680" s="15">
        <v>576</v>
      </c>
      <c r="H680" s="14" t="s">
        <v>2161</v>
      </c>
      <c r="I680" s="15">
        <v>0</v>
      </c>
      <c r="J680" s="14" t="s">
        <v>7909</v>
      </c>
      <c r="K680" s="36" t="s">
        <v>3564</v>
      </c>
      <c r="L680" s="14" t="s">
        <v>10095</v>
      </c>
      <c r="M680" s="14"/>
      <c r="N680" s="69"/>
    </row>
    <row r="681" spans="1:14">
      <c r="A681" s="14">
        <f t="shared" si="10"/>
        <v>678</v>
      </c>
      <c r="B681" s="14" t="s">
        <v>1713</v>
      </c>
      <c r="C681" s="14" t="s">
        <v>2950</v>
      </c>
      <c r="D681" s="14" t="s">
        <v>1187</v>
      </c>
      <c r="E681" s="14"/>
      <c r="F681" s="15">
        <v>732</v>
      </c>
      <c r="G681" s="15">
        <v>200</v>
      </c>
      <c r="H681" s="14" t="s">
        <v>2161</v>
      </c>
      <c r="I681" s="15">
        <v>175000</v>
      </c>
      <c r="J681" s="14" t="s">
        <v>12918</v>
      </c>
      <c r="K681" s="36" t="s">
        <v>3564</v>
      </c>
      <c r="L681" s="14" t="s">
        <v>10095</v>
      </c>
      <c r="M681" s="14"/>
      <c r="N681" s="69"/>
    </row>
    <row r="682" spans="1:14" ht="47.25">
      <c r="A682" s="14">
        <f t="shared" si="10"/>
        <v>679</v>
      </c>
      <c r="B682" s="14" t="s">
        <v>4166</v>
      </c>
      <c r="C682" s="14" t="s">
        <v>4167</v>
      </c>
      <c r="D682" s="14" t="s">
        <v>1162</v>
      </c>
      <c r="E682" s="14"/>
      <c r="F682" s="15">
        <v>1000</v>
      </c>
      <c r="G682" s="15">
        <v>160</v>
      </c>
      <c r="H682" s="14" t="s">
        <v>8087</v>
      </c>
      <c r="I682" s="15">
        <v>0</v>
      </c>
      <c r="J682" s="14" t="s">
        <v>7909</v>
      </c>
      <c r="K682" s="36" t="s">
        <v>542</v>
      </c>
      <c r="L682" s="14" t="s">
        <v>3437</v>
      </c>
      <c r="M682" s="14"/>
    </row>
    <row r="683" spans="1:14" ht="31.5">
      <c r="A683" s="14">
        <f t="shared" si="10"/>
        <v>680</v>
      </c>
      <c r="B683" s="14" t="s">
        <v>12218</v>
      </c>
      <c r="C683" s="14" t="s">
        <v>6965</v>
      </c>
      <c r="D683" s="14" t="s">
        <v>1162</v>
      </c>
      <c r="E683" s="14" t="s">
        <v>8163</v>
      </c>
      <c r="F683" s="15">
        <v>430</v>
      </c>
      <c r="G683" s="15">
        <v>208</v>
      </c>
      <c r="H683" s="14" t="s">
        <v>8087</v>
      </c>
      <c r="I683" s="15">
        <v>0</v>
      </c>
      <c r="J683" s="14" t="s">
        <v>1193</v>
      </c>
      <c r="K683" s="36" t="s">
        <v>542</v>
      </c>
      <c r="L683" s="14"/>
      <c r="M683" s="14"/>
    </row>
    <row r="684" spans="1:14" ht="31.5">
      <c r="A684" s="14">
        <f t="shared" si="10"/>
        <v>681</v>
      </c>
      <c r="B684" s="14" t="s">
        <v>12219</v>
      </c>
      <c r="C684" s="14" t="s">
        <v>12220</v>
      </c>
      <c r="D684" s="14" t="s">
        <v>1162</v>
      </c>
      <c r="E684" s="14"/>
      <c r="F684" s="15">
        <v>375</v>
      </c>
      <c r="G684" s="15">
        <v>208</v>
      </c>
      <c r="H684" s="14" t="s">
        <v>8087</v>
      </c>
      <c r="I684" s="15">
        <v>0</v>
      </c>
      <c r="J684" s="14" t="s">
        <v>7909</v>
      </c>
      <c r="K684" s="36" t="s">
        <v>542</v>
      </c>
      <c r="L684" s="14"/>
      <c r="M684" s="14"/>
    </row>
    <row r="685" spans="1:14" ht="47.25">
      <c r="A685" s="14">
        <f t="shared" si="10"/>
        <v>682</v>
      </c>
      <c r="B685" s="14" t="s">
        <v>12221</v>
      </c>
      <c r="C685" s="14" t="s">
        <v>12222</v>
      </c>
      <c r="D685" s="14" t="s">
        <v>1162</v>
      </c>
      <c r="E685" s="14" t="s">
        <v>8163</v>
      </c>
      <c r="F685" s="15">
        <v>1000</v>
      </c>
      <c r="G685" s="15">
        <v>380</v>
      </c>
      <c r="H685" s="14" t="s">
        <v>8087</v>
      </c>
      <c r="I685" s="15">
        <v>0</v>
      </c>
      <c r="J685" s="14" t="s">
        <v>1193</v>
      </c>
      <c r="K685" s="36" t="s">
        <v>542</v>
      </c>
      <c r="L685" s="14"/>
      <c r="M685" s="14"/>
    </row>
    <row r="686" spans="1:14" ht="31.5">
      <c r="A686" s="14">
        <f t="shared" si="10"/>
        <v>683</v>
      </c>
      <c r="B686" s="14" t="s">
        <v>2535</v>
      </c>
      <c r="C686" s="14" t="s">
        <v>2536</v>
      </c>
      <c r="D686" s="14" t="s">
        <v>1162</v>
      </c>
      <c r="E686" s="14"/>
      <c r="F686" s="15">
        <v>700</v>
      </c>
      <c r="G686" s="15">
        <v>492</v>
      </c>
      <c r="H686" s="14" t="s">
        <v>1228</v>
      </c>
      <c r="I686" s="15">
        <v>0</v>
      </c>
      <c r="J686" s="14" t="s">
        <v>60</v>
      </c>
      <c r="K686" s="36" t="s">
        <v>2537</v>
      </c>
      <c r="L686" s="14" t="s">
        <v>6101</v>
      </c>
      <c r="M686" s="14"/>
    </row>
    <row r="687" spans="1:14">
      <c r="A687" s="14">
        <f t="shared" si="10"/>
        <v>684</v>
      </c>
      <c r="B687" s="14" t="s">
        <v>667</v>
      </c>
      <c r="C687" s="14" t="s">
        <v>10123</v>
      </c>
      <c r="D687" s="14" t="s">
        <v>1187</v>
      </c>
      <c r="E687" s="14"/>
      <c r="F687" s="15">
        <v>2000</v>
      </c>
      <c r="G687" s="15">
        <v>200</v>
      </c>
      <c r="H687" s="14" t="s">
        <v>2161</v>
      </c>
      <c r="I687" s="15">
        <v>70000</v>
      </c>
      <c r="J687" s="14" t="s">
        <v>12918</v>
      </c>
      <c r="K687" s="36" t="s">
        <v>2537</v>
      </c>
      <c r="L687" s="14" t="s">
        <v>5117</v>
      </c>
      <c r="M687" s="14"/>
    </row>
    <row r="688" spans="1:14" ht="47.25">
      <c r="A688" s="14">
        <f t="shared" si="10"/>
        <v>685</v>
      </c>
      <c r="B688" s="14" t="s">
        <v>3890</v>
      </c>
      <c r="C688" s="14" t="s">
        <v>3891</v>
      </c>
      <c r="D688" s="14" t="s">
        <v>1162</v>
      </c>
      <c r="E688" s="14"/>
      <c r="F688" s="15">
        <v>821</v>
      </c>
      <c r="G688" s="15">
        <v>144</v>
      </c>
      <c r="H688" s="14" t="s">
        <v>8087</v>
      </c>
      <c r="I688" s="15">
        <v>0</v>
      </c>
      <c r="J688" s="14" t="s">
        <v>7909</v>
      </c>
      <c r="K688" s="36" t="s">
        <v>2537</v>
      </c>
      <c r="L688" s="14" t="s">
        <v>3437</v>
      </c>
      <c r="M688" s="14"/>
    </row>
    <row r="689" spans="1:13" ht="47.25">
      <c r="A689" s="14">
        <f t="shared" si="10"/>
        <v>686</v>
      </c>
      <c r="B689" s="14" t="s">
        <v>1877</v>
      </c>
      <c r="C689" s="14" t="s">
        <v>1615</v>
      </c>
      <c r="D689" s="14" t="s">
        <v>1162</v>
      </c>
      <c r="E689" s="14"/>
      <c r="F689" s="15">
        <v>5000</v>
      </c>
      <c r="G689" s="15">
        <v>232</v>
      </c>
      <c r="H689" s="14" t="s">
        <v>2161</v>
      </c>
      <c r="I689" s="15">
        <v>0</v>
      </c>
      <c r="J689" s="14" t="s">
        <v>7909</v>
      </c>
      <c r="K689" s="36" t="s">
        <v>2537</v>
      </c>
      <c r="L689" s="14" t="s">
        <v>3437</v>
      </c>
      <c r="M689" s="14"/>
    </row>
    <row r="690" spans="1:13" ht="31.5">
      <c r="A690" s="14">
        <f t="shared" si="10"/>
        <v>687</v>
      </c>
      <c r="B690" s="14" t="s">
        <v>2293</v>
      </c>
      <c r="C690" s="14" t="s">
        <v>2294</v>
      </c>
      <c r="D690" s="14" t="s">
        <v>1421</v>
      </c>
      <c r="E690" s="14"/>
      <c r="F690" s="15">
        <v>300</v>
      </c>
      <c r="G690" s="15">
        <v>496</v>
      </c>
      <c r="H690" s="14" t="s">
        <v>8087</v>
      </c>
      <c r="I690" s="15">
        <v>110000</v>
      </c>
      <c r="J690" s="14" t="s">
        <v>7909</v>
      </c>
      <c r="K690" s="36" t="s">
        <v>2537</v>
      </c>
      <c r="L690" s="14" t="s">
        <v>3437</v>
      </c>
      <c r="M690" s="14"/>
    </row>
    <row r="691" spans="1:13" ht="31.5">
      <c r="A691" s="14">
        <f t="shared" si="10"/>
        <v>688</v>
      </c>
      <c r="B691" s="14" t="s">
        <v>12326</v>
      </c>
      <c r="C691" s="14" t="s">
        <v>12327</v>
      </c>
      <c r="D691" s="14" t="s">
        <v>1162</v>
      </c>
      <c r="E691" s="14"/>
      <c r="F691" s="15">
        <v>400</v>
      </c>
      <c r="G691" s="15">
        <v>364</v>
      </c>
      <c r="H691" s="14" t="s">
        <v>8087</v>
      </c>
      <c r="I691" s="15">
        <v>0</v>
      </c>
      <c r="J691" s="14" t="s">
        <v>1188</v>
      </c>
      <c r="K691" s="36" t="s">
        <v>2537</v>
      </c>
      <c r="L691" s="14" t="s">
        <v>12328</v>
      </c>
      <c r="M691" s="14"/>
    </row>
    <row r="692" spans="1:13" ht="78.75">
      <c r="A692" s="14">
        <f t="shared" si="10"/>
        <v>689</v>
      </c>
      <c r="B692" s="14" t="s">
        <v>4468</v>
      </c>
      <c r="C692" s="14" t="s">
        <v>3338</v>
      </c>
      <c r="D692" s="14" t="s">
        <v>1162</v>
      </c>
      <c r="E692" s="14"/>
      <c r="F692" s="15">
        <v>8500</v>
      </c>
      <c r="G692" s="15">
        <v>240</v>
      </c>
      <c r="H692" s="14" t="s">
        <v>8076</v>
      </c>
      <c r="I692" s="15">
        <v>0</v>
      </c>
      <c r="J692" s="14" t="s">
        <v>1193</v>
      </c>
      <c r="K692" s="36" t="s">
        <v>3339</v>
      </c>
      <c r="L692" s="14" t="s">
        <v>73</v>
      </c>
      <c r="M692" s="52" t="s">
        <v>3340</v>
      </c>
    </row>
    <row r="693" spans="1:13" ht="63">
      <c r="A693" s="14">
        <f t="shared" si="10"/>
        <v>690</v>
      </c>
      <c r="B693" s="14" t="s">
        <v>3342</v>
      </c>
      <c r="C693" s="14" t="s">
        <v>2156</v>
      </c>
      <c r="D693" s="14" t="s">
        <v>1162</v>
      </c>
      <c r="E693" s="14"/>
      <c r="F693" s="15">
        <v>380</v>
      </c>
      <c r="G693" s="15">
        <v>160</v>
      </c>
      <c r="H693" s="14" t="s">
        <v>8087</v>
      </c>
      <c r="I693" s="15">
        <v>0</v>
      </c>
      <c r="J693" s="14" t="s">
        <v>1188</v>
      </c>
      <c r="K693" s="36" t="s">
        <v>3339</v>
      </c>
      <c r="L693" s="14" t="s">
        <v>6275</v>
      </c>
      <c r="M693" s="14"/>
    </row>
    <row r="694" spans="1:13" ht="63">
      <c r="A694" s="14">
        <f t="shared" si="10"/>
        <v>691</v>
      </c>
      <c r="B694" s="14" t="s">
        <v>1741</v>
      </c>
      <c r="C694" s="14" t="s">
        <v>1742</v>
      </c>
      <c r="D694" s="14" t="s">
        <v>1162</v>
      </c>
      <c r="E694" s="14"/>
      <c r="F694" s="15">
        <v>200</v>
      </c>
      <c r="G694" s="15">
        <v>808</v>
      </c>
      <c r="H694" s="14" t="s">
        <v>6923</v>
      </c>
      <c r="I694" s="15">
        <v>0</v>
      </c>
      <c r="J694" s="14" t="s">
        <v>60</v>
      </c>
      <c r="K694" s="36" t="s">
        <v>3339</v>
      </c>
      <c r="L694" s="14" t="s">
        <v>1743</v>
      </c>
      <c r="M694" s="52" t="s">
        <v>1744</v>
      </c>
    </row>
    <row r="695" spans="1:13">
      <c r="A695" s="14">
        <f t="shared" si="10"/>
        <v>692</v>
      </c>
      <c r="B695" s="14" t="s">
        <v>313</v>
      </c>
      <c r="C695" s="14" t="s">
        <v>10123</v>
      </c>
      <c r="D695" s="14" t="s">
        <v>1187</v>
      </c>
      <c r="E695" s="14"/>
      <c r="F695" s="15">
        <v>1500</v>
      </c>
      <c r="G695" s="15">
        <v>200</v>
      </c>
      <c r="H695" s="14" t="s">
        <v>2161</v>
      </c>
      <c r="I695" s="15">
        <v>75000</v>
      </c>
      <c r="J695" s="14" t="s">
        <v>12918</v>
      </c>
      <c r="K695" s="36" t="s">
        <v>3339</v>
      </c>
      <c r="L695" s="14" t="s">
        <v>5117</v>
      </c>
      <c r="M695" s="14"/>
    </row>
    <row r="696" spans="1:13" ht="47.25">
      <c r="A696" s="14">
        <f t="shared" si="10"/>
        <v>693</v>
      </c>
      <c r="B696" s="14" t="s">
        <v>1805</v>
      </c>
      <c r="C696" s="14" t="s">
        <v>4406</v>
      </c>
      <c r="D696" s="14" t="s">
        <v>3321</v>
      </c>
      <c r="E696" s="14"/>
      <c r="F696" s="15">
        <v>25300</v>
      </c>
      <c r="G696" s="15">
        <v>120</v>
      </c>
      <c r="H696" s="14" t="s">
        <v>5624</v>
      </c>
      <c r="I696" s="15">
        <v>0</v>
      </c>
      <c r="J696" s="14" t="s">
        <v>12454</v>
      </c>
      <c r="K696" s="36" t="s">
        <v>3339</v>
      </c>
      <c r="L696" s="14"/>
      <c r="M696" s="14" t="s">
        <v>1806</v>
      </c>
    </row>
    <row r="697" spans="1:13" ht="47.25">
      <c r="A697" s="14">
        <f t="shared" si="10"/>
        <v>694</v>
      </c>
      <c r="B697" s="14" t="s">
        <v>1807</v>
      </c>
      <c r="C697" s="14" t="s">
        <v>4406</v>
      </c>
      <c r="D697" s="14" t="s">
        <v>3321</v>
      </c>
      <c r="E697" s="14"/>
      <c r="F697" s="15">
        <v>25300</v>
      </c>
      <c r="G697" s="15">
        <v>156</v>
      </c>
      <c r="H697" s="14" t="s">
        <v>5624</v>
      </c>
      <c r="I697" s="15">
        <v>0</v>
      </c>
      <c r="J697" s="14" t="s">
        <v>12454</v>
      </c>
      <c r="K697" s="36" t="s">
        <v>3339</v>
      </c>
      <c r="L697" s="14"/>
      <c r="M697" s="14" t="s">
        <v>1806</v>
      </c>
    </row>
    <row r="698" spans="1:13" ht="47.25">
      <c r="A698" s="14">
        <f t="shared" si="10"/>
        <v>695</v>
      </c>
      <c r="B698" s="14" t="s">
        <v>1808</v>
      </c>
      <c r="C698" s="14" t="s">
        <v>4406</v>
      </c>
      <c r="D698" s="14" t="s">
        <v>3321</v>
      </c>
      <c r="E698" s="14"/>
      <c r="F698" s="15">
        <v>25300</v>
      </c>
      <c r="G698" s="15">
        <v>188</v>
      </c>
      <c r="H698" s="14" t="s">
        <v>5624</v>
      </c>
      <c r="I698" s="15">
        <v>0</v>
      </c>
      <c r="J698" s="14" t="s">
        <v>1193</v>
      </c>
      <c r="K698" s="36" t="s">
        <v>3339</v>
      </c>
      <c r="L698" s="14"/>
      <c r="M698" s="14" t="s">
        <v>4464</v>
      </c>
    </row>
    <row r="699" spans="1:13" ht="47.25">
      <c r="A699" s="14">
        <f t="shared" si="10"/>
        <v>696</v>
      </c>
      <c r="B699" s="14" t="s">
        <v>1820</v>
      </c>
      <c r="C699" s="14" t="s">
        <v>1821</v>
      </c>
      <c r="D699" s="14" t="s">
        <v>1421</v>
      </c>
      <c r="E699" s="14"/>
      <c r="F699" s="15">
        <v>200</v>
      </c>
      <c r="G699" s="15">
        <v>292</v>
      </c>
      <c r="H699" s="14" t="s">
        <v>8087</v>
      </c>
      <c r="I699" s="15">
        <v>0</v>
      </c>
      <c r="J699" s="14" t="s">
        <v>12918</v>
      </c>
      <c r="K699" s="36" t="s">
        <v>3339</v>
      </c>
      <c r="L699" s="14" t="s">
        <v>3437</v>
      </c>
      <c r="M699" s="14"/>
    </row>
    <row r="700" spans="1:13" ht="31.5">
      <c r="A700" s="14">
        <f t="shared" si="10"/>
        <v>697</v>
      </c>
      <c r="B700" s="14" t="s">
        <v>1822</v>
      </c>
      <c r="C700" s="14" t="s">
        <v>1823</v>
      </c>
      <c r="D700" s="14" t="s">
        <v>1162</v>
      </c>
      <c r="E700" s="14" t="s">
        <v>8163</v>
      </c>
      <c r="F700" s="15">
        <v>624</v>
      </c>
      <c r="G700" s="15">
        <v>320</v>
      </c>
      <c r="H700" s="14" t="s">
        <v>8087</v>
      </c>
      <c r="I700" s="15">
        <v>0</v>
      </c>
      <c r="J700" s="14" t="s">
        <v>70</v>
      </c>
      <c r="K700" s="36" t="s">
        <v>3339</v>
      </c>
      <c r="L700" s="14" t="s">
        <v>3437</v>
      </c>
      <c r="M700" s="14"/>
    </row>
    <row r="701" spans="1:13" ht="47.25">
      <c r="A701" s="14">
        <f t="shared" si="10"/>
        <v>698</v>
      </c>
      <c r="B701" s="14" t="s">
        <v>8934</v>
      </c>
      <c r="C701" s="41" t="s">
        <v>1852</v>
      </c>
      <c r="D701" s="14" t="s">
        <v>1421</v>
      </c>
      <c r="E701" s="14" t="s">
        <v>8163</v>
      </c>
      <c r="F701" s="15">
        <v>5000</v>
      </c>
      <c r="G701" s="15">
        <v>200</v>
      </c>
      <c r="H701" s="14" t="s">
        <v>2161</v>
      </c>
      <c r="I701" s="15">
        <v>65000</v>
      </c>
      <c r="J701" s="14" t="s">
        <v>1193</v>
      </c>
      <c r="K701" s="36" t="s">
        <v>3339</v>
      </c>
      <c r="L701" s="14" t="s">
        <v>8938</v>
      </c>
      <c r="M701" s="14"/>
    </row>
    <row r="702" spans="1:13" ht="31.5">
      <c r="A702" s="14">
        <f t="shared" si="10"/>
        <v>699</v>
      </c>
      <c r="B702" s="14" t="s">
        <v>6480</v>
      </c>
      <c r="C702" s="14" t="s">
        <v>8593</v>
      </c>
      <c r="D702" s="14" t="s">
        <v>1162</v>
      </c>
      <c r="E702" s="14"/>
      <c r="F702" s="15">
        <v>1500</v>
      </c>
      <c r="G702" s="15">
        <v>852</v>
      </c>
      <c r="H702" s="14" t="s">
        <v>2161</v>
      </c>
      <c r="I702" s="15">
        <v>0</v>
      </c>
      <c r="J702" s="14" t="s">
        <v>7909</v>
      </c>
      <c r="K702" s="36" t="s">
        <v>3339</v>
      </c>
      <c r="L702" s="14" t="s">
        <v>3437</v>
      </c>
      <c r="M702" s="14"/>
    </row>
    <row r="703" spans="1:13" ht="78.75">
      <c r="A703" s="14">
        <f t="shared" si="10"/>
        <v>700</v>
      </c>
      <c r="B703" s="14" t="s">
        <v>1265</v>
      </c>
      <c r="C703" s="14" t="s">
        <v>1266</v>
      </c>
      <c r="D703" s="14" t="s">
        <v>1162</v>
      </c>
      <c r="E703" s="14"/>
      <c r="F703" s="15">
        <v>1000</v>
      </c>
      <c r="G703" s="15">
        <v>192</v>
      </c>
      <c r="H703" s="14" t="s">
        <v>8087</v>
      </c>
      <c r="I703" s="15">
        <v>38000</v>
      </c>
      <c r="J703" s="14" t="s">
        <v>60</v>
      </c>
      <c r="K703" s="36" t="s">
        <v>3339</v>
      </c>
      <c r="L703" s="14" t="s">
        <v>6101</v>
      </c>
      <c r="M703" s="14"/>
    </row>
    <row r="704" spans="1:13" ht="31.5">
      <c r="A704" s="14">
        <f t="shared" si="10"/>
        <v>701</v>
      </c>
      <c r="B704" s="14" t="s">
        <v>3673</v>
      </c>
      <c r="C704" s="14" t="s">
        <v>3674</v>
      </c>
      <c r="D704" s="14" t="s">
        <v>1187</v>
      </c>
      <c r="E704" s="14"/>
      <c r="F704" s="15">
        <v>1000</v>
      </c>
      <c r="G704" s="15">
        <v>372</v>
      </c>
      <c r="H704" s="14" t="s">
        <v>8087</v>
      </c>
      <c r="I704" s="15">
        <v>75000</v>
      </c>
      <c r="J704" s="14" t="s">
        <v>1193</v>
      </c>
      <c r="K704" s="36" t="s">
        <v>3339</v>
      </c>
      <c r="L704" s="14" t="s">
        <v>11729</v>
      </c>
      <c r="M704" s="14"/>
    </row>
    <row r="705" spans="1:13" ht="47.25">
      <c r="A705" s="14">
        <f t="shared" si="10"/>
        <v>702</v>
      </c>
      <c r="B705" s="14" t="s">
        <v>3320</v>
      </c>
      <c r="C705" s="14" t="s">
        <v>4406</v>
      </c>
      <c r="D705" s="14" t="s">
        <v>3321</v>
      </c>
      <c r="E705" s="14"/>
      <c r="F705" s="15">
        <v>25300</v>
      </c>
      <c r="G705" s="15">
        <v>176</v>
      </c>
      <c r="H705" s="14" t="s">
        <v>5624</v>
      </c>
      <c r="I705" s="15">
        <v>0</v>
      </c>
      <c r="J705" s="14" t="s">
        <v>4935</v>
      </c>
      <c r="K705" s="36" t="s">
        <v>3322</v>
      </c>
      <c r="L705" s="14"/>
      <c r="M705" s="14"/>
    </row>
    <row r="706" spans="1:13">
      <c r="A706" s="14">
        <f t="shared" si="10"/>
        <v>703</v>
      </c>
      <c r="B706" s="14" t="s">
        <v>3323</v>
      </c>
      <c r="C706" s="14" t="s">
        <v>2744</v>
      </c>
      <c r="D706" s="14" t="s">
        <v>1187</v>
      </c>
      <c r="E706" s="14"/>
      <c r="F706" s="15">
        <v>4000</v>
      </c>
      <c r="G706" s="15">
        <v>48</v>
      </c>
      <c r="H706" s="14" t="s">
        <v>8076</v>
      </c>
      <c r="I706" s="15">
        <v>11000</v>
      </c>
      <c r="J706" s="14" t="s">
        <v>4935</v>
      </c>
      <c r="K706" s="36" t="s">
        <v>3322</v>
      </c>
      <c r="L706" s="14"/>
      <c r="M706" s="14"/>
    </row>
    <row r="707" spans="1:13">
      <c r="A707" s="14">
        <f t="shared" si="10"/>
        <v>704</v>
      </c>
      <c r="B707" s="14" t="s">
        <v>1223</v>
      </c>
      <c r="C707" s="14" t="s">
        <v>2744</v>
      </c>
      <c r="D707" s="14" t="s">
        <v>1187</v>
      </c>
      <c r="E707" s="14"/>
      <c r="F707" s="15">
        <v>6000</v>
      </c>
      <c r="G707" s="15">
        <v>84</v>
      </c>
      <c r="H707" s="14" t="s">
        <v>8076</v>
      </c>
      <c r="I707" s="15">
        <v>15000</v>
      </c>
      <c r="J707" s="14" t="s">
        <v>4935</v>
      </c>
      <c r="K707" s="36" t="s">
        <v>3322</v>
      </c>
      <c r="L707" s="14" t="s">
        <v>2916</v>
      </c>
      <c r="M707" s="14"/>
    </row>
    <row r="708" spans="1:13">
      <c r="A708" s="14">
        <f t="shared" si="10"/>
        <v>705</v>
      </c>
      <c r="B708" s="14" t="s">
        <v>3324</v>
      </c>
      <c r="C708" s="14" t="s">
        <v>2744</v>
      </c>
      <c r="D708" s="14" t="s">
        <v>1187</v>
      </c>
      <c r="E708" s="14"/>
      <c r="F708" s="15">
        <v>3500</v>
      </c>
      <c r="G708" s="15">
        <v>92</v>
      </c>
      <c r="H708" s="14" t="s">
        <v>8076</v>
      </c>
      <c r="I708" s="15">
        <v>16000</v>
      </c>
      <c r="J708" s="14" t="s">
        <v>4935</v>
      </c>
      <c r="K708" s="36" t="s">
        <v>3322</v>
      </c>
      <c r="L708" s="14"/>
      <c r="M708" s="14"/>
    </row>
    <row r="709" spans="1:13">
      <c r="A709" s="14">
        <f t="shared" ref="A709:A772" si="11">A708+1</f>
        <v>706</v>
      </c>
      <c r="B709" s="14" t="s">
        <v>3325</v>
      </c>
      <c r="C709" s="14" t="s">
        <v>2744</v>
      </c>
      <c r="D709" s="14" t="s">
        <v>1187</v>
      </c>
      <c r="E709" s="14"/>
      <c r="F709" s="15">
        <v>3000</v>
      </c>
      <c r="G709" s="15">
        <v>72</v>
      </c>
      <c r="H709" s="14" t="s">
        <v>8076</v>
      </c>
      <c r="I709" s="15">
        <v>14000</v>
      </c>
      <c r="J709" s="14" t="s">
        <v>4935</v>
      </c>
      <c r="K709" s="36" t="s">
        <v>3322</v>
      </c>
      <c r="L709" s="14"/>
      <c r="M709" s="14"/>
    </row>
    <row r="710" spans="1:13" ht="31.5">
      <c r="A710" s="14">
        <f t="shared" si="11"/>
        <v>707</v>
      </c>
      <c r="B710" s="14" t="s">
        <v>3326</v>
      </c>
      <c r="C710" s="14" t="s">
        <v>2744</v>
      </c>
      <c r="D710" s="14" t="s">
        <v>1187</v>
      </c>
      <c r="E710" s="14"/>
      <c r="F710" s="15">
        <v>3000</v>
      </c>
      <c r="G710" s="15">
        <v>52</v>
      </c>
      <c r="H710" s="14" t="s">
        <v>8076</v>
      </c>
      <c r="I710" s="15">
        <v>11000</v>
      </c>
      <c r="J710" s="14" t="s">
        <v>4935</v>
      </c>
      <c r="K710" s="36" t="s">
        <v>3322</v>
      </c>
      <c r="L710" s="14"/>
      <c r="M710" s="14"/>
    </row>
    <row r="711" spans="1:13" ht="34.5" customHeight="1">
      <c r="A711" s="14">
        <f t="shared" si="11"/>
        <v>708</v>
      </c>
      <c r="B711" s="14" t="s">
        <v>3327</v>
      </c>
      <c r="C711" s="14" t="s">
        <v>2744</v>
      </c>
      <c r="D711" s="14" t="s">
        <v>1187</v>
      </c>
      <c r="E711" s="14"/>
      <c r="F711" s="15">
        <v>4000</v>
      </c>
      <c r="G711" s="15">
        <v>84</v>
      </c>
      <c r="H711" s="14" t="s">
        <v>8076</v>
      </c>
      <c r="I711" s="15">
        <v>15000</v>
      </c>
      <c r="J711" s="14" t="s">
        <v>4935</v>
      </c>
      <c r="K711" s="36" t="s">
        <v>3322</v>
      </c>
      <c r="L711" s="14"/>
      <c r="M711" s="14"/>
    </row>
    <row r="712" spans="1:13" ht="31.5">
      <c r="A712" s="14">
        <f t="shared" si="11"/>
        <v>709</v>
      </c>
      <c r="B712" s="14" t="s">
        <v>3328</v>
      </c>
      <c r="C712" s="14" t="s">
        <v>2744</v>
      </c>
      <c r="D712" s="14" t="s">
        <v>1187</v>
      </c>
      <c r="E712" s="14"/>
      <c r="F712" s="15">
        <v>4000</v>
      </c>
      <c r="G712" s="15">
        <v>144</v>
      </c>
      <c r="H712" s="14" t="s">
        <v>8076</v>
      </c>
      <c r="I712" s="15">
        <v>22000</v>
      </c>
      <c r="J712" s="14" t="s">
        <v>4935</v>
      </c>
      <c r="K712" s="36" t="s">
        <v>3322</v>
      </c>
      <c r="L712" s="14"/>
      <c r="M712" s="14"/>
    </row>
    <row r="713" spans="1:13" ht="47.25">
      <c r="A713" s="14">
        <f t="shared" si="11"/>
        <v>710</v>
      </c>
      <c r="B713" s="14" t="s">
        <v>3329</v>
      </c>
      <c r="C713" s="14" t="s">
        <v>4406</v>
      </c>
      <c r="D713" s="14" t="s">
        <v>3321</v>
      </c>
      <c r="E713" s="14"/>
      <c r="F713" s="15">
        <v>25300</v>
      </c>
      <c r="G713" s="15">
        <v>140</v>
      </c>
      <c r="H713" s="14" t="s">
        <v>8076</v>
      </c>
      <c r="I713" s="15">
        <v>0</v>
      </c>
      <c r="J713" s="14" t="s">
        <v>4935</v>
      </c>
      <c r="K713" s="36" t="s">
        <v>3322</v>
      </c>
      <c r="L713" s="14"/>
      <c r="M713" s="14" t="s">
        <v>4464</v>
      </c>
    </row>
    <row r="714" spans="1:13" ht="47.25">
      <c r="A714" s="14">
        <f t="shared" si="11"/>
        <v>711</v>
      </c>
      <c r="B714" s="14" t="s">
        <v>4465</v>
      </c>
      <c r="C714" s="14" t="s">
        <v>7234</v>
      </c>
      <c r="D714" s="14" t="s">
        <v>4473</v>
      </c>
      <c r="E714" s="14"/>
      <c r="F714" s="15">
        <v>1000</v>
      </c>
      <c r="G714" s="15">
        <v>228</v>
      </c>
      <c r="H714" s="14" t="s">
        <v>8087</v>
      </c>
      <c r="I714" s="15">
        <v>0</v>
      </c>
      <c r="J714" s="14" t="s">
        <v>70</v>
      </c>
      <c r="K714" s="36" t="s">
        <v>3322</v>
      </c>
      <c r="L714" s="14" t="s">
        <v>73</v>
      </c>
      <c r="M714" s="14"/>
    </row>
    <row r="715" spans="1:13" ht="31.5">
      <c r="A715" s="14">
        <f t="shared" si="11"/>
        <v>712</v>
      </c>
      <c r="B715" s="14" t="s">
        <v>4466</v>
      </c>
      <c r="C715" s="14" t="s">
        <v>4467</v>
      </c>
      <c r="D715" s="14" t="s">
        <v>1162</v>
      </c>
      <c r="E715" s="14"/>
      <c r="F715" s="15">
        <v>500</v>
      </c>
      <c r="G715" s="15">
        <v>248</v>
      </c>
      <c r="H715" s="14" t="s">
        <v>8087</v>
      </c>
      <c r="I715" s="15">
        <v>0</v>
      </c>
      <c r="J715" s="14" t="s">
        <v>60</v>
      </c>
      <c r="K715" s="36" t="s">
        <v>3322</v>
      </c>
      <c r="L715" s="14" t="s">
        <v>4009</v>
      </c>
      <c r="M715" s="14"/>
    </row>
    <row r="716" spans="1:13" ht="31.5">
      <c r="A716" s="14">
        <f t="shared" si="11"/>
        <v>713</v>
      </c>
      <c r="B716" s="14" t="s">
        <v>3341</v>
      </c>
      <c r="C716" s="14" t="s">
        <v>5447</v>
      </c>
      <c r="D716" s="14" t="s">
        <v>1162</v>
      </c>
      <c r="E716" s="14" t="s">
        <v>8163</v>
      </c>
      <c r="F716" s="15">
        <v>225</v>
      </c>
      <c r="G716" s="15">
        <v>384</v>
      </c>
      <c r="H716" s="14" t="s">
        <v>8087</v>
      </c>
      <c r="I716" s="15">
        <v>0</v>
      </c>
      <c r="J716" s="14" t="s">
        <v>2724</v>
      </c>
      <c r="K716" s="36" t="s">
        <v>3322</v>
      </c>
      <c r="L716" s="14" t="s">
        <v>12923</v>
      </c>
      <c r="M716" s="14"/>
    </row>
    <row r="717" spans="1:13" ht="31.5">
      <c r="A717" s="14">
        <f t="shared" si="11"/>
        <v>714</v>
      </c>
      <c r="B717" s="14" t="s">
        <v>2157</v>
      </c>
      <c r="C717" s="14" t="s">
        <v>2158</v>
      </c>
      <c r="D717" s="14" t="s">
        <v>1162</v>
      </c>
      <c r="E717" s="14"/>
      <c r="F717" s="15">
        <v>1030</v>
      </c>
      <c r="G717" s="15">
        <v>408</v>
      </c>
      <c r="H717" s="14" t="s">
        <v>8087</v>
      </c>
      <c r="I717" s="15">
        <v>72000</v>
      </c>
      <c r="J717" s="14" t="s">
        <v>60</v>
      </c>
      <c r="K717" s="36" t="s">
        <v>3322</v>
      </c>
      <c r="L717" s="14" t="s">
        <v>8169</v>
      </c>
      <c r="M717" s="14"/>
    </row>
    <row r="718" spans="1:13" ht="31.5">
      <c r="A718" s="14">
        <f t="shared" si="11"/>
        <v>715</v>
      </c>
      <c r="B718" s="14" t="s">
        <v>5451</v>
      </c>
      <c r="C718" s="14" t="s">
        <v>5447</v>
      </c>
      <c r="D718" s="14" t="s">
        <v>1187</v>
      </c>
      <c r="E718" s="14" t="s">
        <v>8163</v>
      </c>
      <c r="F718" s="15">
        <v>525</v>
      </c>
      <c r="G718" s="15">
        <v>228</v>
      </c>
      <c r="H718" s="14" t="s">
        <v>8087</v>
      </c>
      <c r="I718" s="15">
        <v>125000</v>
      </c>
      <c r="J718" s="14" t="s">
        <v>2724</v>
      </c>
      <c r="K718" s="36" t="s">
        <v>3322</v>
      </c>
      <c r="L718" s="14" t="s">
        <v>12923</v>
      </c>
      <c r="M718" s="14"/>
    </row>
    <row r="719" spans="1:13" ht="31.5">
      <c r="A719" s="14">
        <f t="shared" si="11"/>
        <v>716</v>
      </c>
      <c r="B719" s="14" t="s">
        <v>2456</v>
      </c>
      <c r="C719" s="14" t="s">
        <v>2457</v>
      </c>
      <c r="D719" s="14" t="s">
        <v>1162</v>
      </c>
      <c r="E719" s="14"/>
      <c r="F719" s="15">
        <v>320</v>
      </c>
      <c r="G719" s="15">
        <v>360</v>
      </c>
      <c r="H719" s="14" t="s">
        <v>8087</v>
      </c>
      <c r="I719" s="15">
        <v>0</v>
      </c>
      <c r="J719" s="14" t="s">
        <v>1193</v>
      </c>
      <c r="K719" s="36" t="s">
        <v>3322</v>
      </c>
      <c r="L719" s="14" t="s">
        <v>73</v>
      </c>
      <c r="M719" s="14"/>
    </row>
    <row r="720" spans="1:13" ht="35.25" customHeight="1">
      <c r="A720" s="14">
        <f t="shared" si="11"/>
        <v>717</v>
      </c>
      <c r="B720" s="14" t="s">
        <v>2458</v>
      </c>
      <c r="C720" s="14" t="s">
        <v>2459</v>
      </c>
      <c r="D720" s="14" t="s">
        <v>1162</v>
      </c>
      <c r="E720" s="14"/>
      <c r="F720" s="15">
        <v>525</v>
      </c>
      <c r="G720" s="15">
        <v>316</v>
      </c>
      <c r="H720" s="14" t="s">
        <v>8087</v>
      </c>
      <c r="I720" s="15">
        <v>0</v>
      </c>
      <c r="J720" s="14" t="s">
        <v>2724</v>
      </c>
      <c r="K720" s="36" t="s">
        <v>3322</v>
      </c>
      <c r="L720" s="14" t="s">
        <v>12923</v>
      </c>
      <c r="M720" s="14"/>
    </row>
    <row r="721" spans="1:13" ht="31.5">
      <c r="A721" s="14">
        <f t="shared" si="11"/>
        <v>718</v>
      </c>
      <c r="B721" s="14" t="s">
        <v>2460</v>
      </c>
      <c r="C721" s="14" t="s">
        <v>2461</v>
      </c>
      <c r="D721" s="14" t="s">
        <v>1162</v>
      </c>
      <c r="E721" s="14"/>
      <c r="F721" s="15">
        <v>350</v>
      </c>
      <c r="G721" s="15">
        <v>412</v>
      </c>
      <c r="H721" s="14" t="s">
        <v>2161</v>
      </c>
      <c r="I721" s="15">
        <v>0</v>
      </c>
      <c r="J721" s="14" t="s">
        <v>7909</v>
      </c>
      <c r="K721" s="36" t="s">
        <v>3322</v>
      </c>
      <c r="L721" s="14" t="s">
        <v>3437</v>
      </c>
      <c r="M721" s="14"/>
    </row>
    <row r="722" spans="1:13" ht="47.25">
      <c r="A722" s="14">
        <f t="shared" si="11"/>
        <v>719</v>
      </c>
      <c r="B722" s="14" t="s">
        <v>2462</v>
      </c>
      <c r="C722" s="14" t="s">
        <v>2463</v>
      </c>
      <c r="D722" s="14" t="s">
        <v>1162</v>
      </c>
      <c r="E722" s="14"/>
      <c r="F722" s="15">
        <v>250</v>
      </c>
      <c r="G722" s="15">
        <v>356</v>
      </c>
      <c r="H722" s="14" t="s">
        <v>2161</v>
      </c>
      <c r="I722" s="15">
        <v>0</v>
      </c>
      <c r="J722" s="14" t="s">
        <v>70</v>
      </c>
      <c r="K722" s="36" t="s">
        <v>3322</v>
      </c>
      <c r="L722" s="14" t="s">
        <v>3437</v>
      </c>
      <c r="M722" s="14"/>
    </row>
    <row r="723" spans="1:13" ht="31.5">
      <c r="A723" s="14">
        <f t="shared" si="11"/>
        <v>720</v>
      </c>
      <c r="B723" s="14" t="s">
        <v>2464</v>
      </c>
      <c r="C723" s="14" t="s">
        <v>2465</v>
      </c>
      <c r="D723" s="14" t="s">
        <v>4473</v>
      </c>
      <c r="E723" s="14"/>
      <c r="F723" s="15">
        <v>1000</v>
      </c>
      <c r="G723" s="15">
        <v>372</v>
      </c>
      <c r="H723" s="14" t="s">
        <v>2161</v>
      </c>
      <c r="I723" s="15">
        <v>0</v>
      </c>
      <c r="J723" s="14" t="s">
        <v>1188</v>
      </c>
      <c r="K723" s="36" t="s">
        <v>3322</v>
      </c>
      <c r="L723" s="14" t="s">
        <v>73</v>
      </c>
      <c r="M723" s="14"/>
    </row>
    <row r="724" spans="1:13" ht="31.5">
      <c r="A724" s="14">
        <f t="shared" si="11"/>
        <v>721</v>
      </c>
      <c r="B724" s="14" t="s">
        <v>2466</v>
      </c>
      <c r="C724" s="14" t="s">
        <v>2467</v>
      </c>
      <c r="D724" s="14" t="s">
        <v>4473</v>
      </c>
      <c r="E724" s="14"/>
      <c r="F724" s="15">
        <v>500</v>
      </c>
      <c r="G724" s="15">
        <v>632</v>
      </c>
      <c r="H724" s="14" t="s">
        <v>2161</v>
      </c>
      <c r="I724" s="15">
        <v>0</v>
      </c>
      <c r="J724" s="14" t="s">
        <v>70</v>
      </c>
      <c r="K724" s="36" t="s">
        <v>3322</v>
      </c>
      <c r="L724" s="14" t="s">
        <v>73</v>
      </c>
      <c r="M724" s="14" t="s">
        <v>2468</v>
      </c>
    </row>
    <row r="725" spans="1:13" ht="31.5">
      <c r="A725" s="14">
        <f t="shared" si="11"/>
        <v>722</v>
      </c>
      <c r="B725" s="14" t="s">
        <v>2469</v>
      </c>
      <c r="C725" s="14" t="s">
        <v>2470</v>
      </c>
      <c r="D725" s="14" t="s">
        <v>1162</v>
      </c>
      <c r="E725" s="14"/>
      <c r="F725" s="15">
        <v>300</v>
      </c>
      <c r="G725" s="15">
        <v>68</v>
      </c>
      <c r="H725" s="14" t="s">
        <v>2471</v>
      </c>
      <c r="I725" s="15">
        <v>0</v>
      </c>
      <c r="J725" s="14" t="s">
        <v>70</v>
      </c>
      <c r="K725" s="36" t="s">
        <v>3322</v>
      </c>
      <c r="L725" s="14" t="s">
        <v>11688</v>
      </c>
      <c r="M725" s="14"/>
    </row>
    <row r="726" spans="1:13" ht="78.75">
      <c r="A726" s="14">
        <f t="shared" si="11"/>
        <v>723</v>
      </c>
      <c r="B726" s="14" t="s">
        <v>2522</v>
      </c>
      <c r="C726" s="14" t="s">
        <v>2523</v>
      </c>
      <c r="D726" s="14" t="s">
        <v>1162</v>
      </c>
      <c r="E726" s="14"/>
      <c r="F726" s="15">
        <v>700</v>
      </c>
      <c r="G726" s="15">
        <v>500</v>
      </c>
      <c r="H726" s="14" t="s">
        <v>3703</v>
      </c>
      <c r="I726" s="15">
        <v>0</v>
      </c>
      <c r="J726" s="14" t="s">
        <v>7909</v>
      </c>
      <c r="K726" s="36" t="s">
        <v>3322</v>
      </c>
      <c r="L726" s="14" t="s">
        <v>3437</v>
      </c>
      <c r="M726" s="14"/>
    </row>
    <row r="727" spans="1:13" ht="31.5">
      <c r="A727" s="14">
        <f t="shared" si="11"/>
        <v>724</v>
      </c>
      <c r="B727" s="14" t="s">
        <v>2524</v>
      </c>
      <c r="C727" s="14" t="s">
        <v>2744</v>
      </c>
      <c r="D727" s="14" t="s">
        <v>1187</v>
      </c>
      <c r="E727" s="14"/>
      <c r="F727" s="15">
        <v>1350</v>
      </c>
      <c r="G727" s="15">
        <v>76</v>
      </c>
      <c r="H727" s="14" t="s">
        <v>8076</v>
      </c>
      <c r="I727" s="15">
        <v>14000</v>
      </c>
      <c r="J727" s="14" t="s">
        <v>4935</v>
      </c>
      <c r="K727" s="36" t="s">
        <v>3322</v>
      </c>
      <c r="L727" s="14" t="s">
        <v>10095</v>
      </c>
      <c r="M727" s="14"/>
    </row>
    <row r="728" spans="1:13">
      <c r="A728" s="14">
        <f t="shared" si="11"/>
        <v>725</v>
      </c>
      <c r="B728" s="14" t="s">
        <v>2525</v>
      </c>
      <c r="C728" s="14" t="s">
        <v>2744</v>
      </c>
      <c r="D728" s="14" t="s">
        <v>1187</v>
      </c>
      <c r="E728" s="14"/>
      <c r="F728" s="15">
        <v>4000</v>
      </c>
      <c r="G728" s="15">
        <v>72</v>
      </c>
      <c r="H728" s="14" t="s">
        <v>8076</v>
      </c>
      <c r="I728" s="15">
        <v>14000</v>
      </c>
      <c r="J728" s="14" t="s">
        <v>4935</v>
      </c>
      <c r="K728" s="36" t="s">
        <v>3322</v>
      </c>
      <c r="L728" s="14"/>
      <c r="M728" s="14"/>
    </row>
    <row r="729" spans="1:13">
      <c r="A729" s="14">
        <f t="shared" si="11"/>
        <v>726</v>
      </c>
      <c r="B729" s="14" t="s">
        <v>2526</v>
      </c>
      <c r="C729" s="14" t="s">
        <v>2744</v>
      </c>
      <c r="D729" s="14" t="s">
        <v>1187</v>
      </c>
      <c r="E729" s="14"/>
      <c r="F729" s="15">
        <v>3000</v>
      </c>
      <c r="G729" s="15">
        <v>80</v>
      </c>
      <c r="H729" s="14" t="s">
        <v>8076</v>
      </c>
      <c r="I729" s="15">
        <v>15000</v>
      </c>
      <c r="J729" s="14" t="s">
        <v>4935</v>
      </c>
      <c r="K729" s="36" t="s">
        <v>3322</v>
      </c>
      <c r="L729" s="14"/>
      <c r="M729" s="14"/>
    </row>
    <row r="730" spans="1:13">
      <c r="A730" s="14">
        <f t="shared" si="11"/>
        <v>727</v>
      </c>
      <c r="B730" s="14" t="s">
        <v>2527</v>
      </c>
      <c r="C730" s="14" t="s">
        <v>2744</v>
      </c>
      <c r="D730" s="14" t="s">
        <v>1187</v>
      </c>
      <c r="E730" s="14"/>
      <c r="F730" s="15">
        <v>4000</v>
      </c>
      <c r="G730" s="15">
        <v>84</v>
      </c>
      <c r="H730" s="14" t="s">
        <v>8076</v>
      </c>
      <c r="I730" s="15">
        <v>15000</v>
      </c>
      <c r="J730" s="14" t="s">
        <v>4935</v>
      </c>
      <c r="K730" s="36" t="s">
        <v>3322</v>
      </c>
      <c r="L730" s="14"/>
      <c r="M730" s="14"/>
    </row>
    <row r="731" spans="1:13">
      <c r="A731" s="14">
        <f t="shared" si="11"/>
        <v>728</v>
      </c>
      <c r="B731" s="14" t="s">
        <v>6242</v>
      </c>
      <c r="C731" s="14" t="s">
        <v>2744</v>
      </c>
      <c r="D731" s="14" t="s">
        <v>1187</v>
      </c>
      <c r="E731" s="14"/>
      <c r="F731" s="15">
        <v>7000</v>
      </c>
      <c r="G731" s="15">
        <v>344</v>
      </c>
      <c r="H731" s="14" t="s">
        <v>8076</v>
      </c>
      <c r="I731" s="15">
        <v>45000</v>
      </c>
      <c r="J731" s="14" t="s">
        <v>4935</v>
      </c>
      <c r="K731" s="36" t="s">
        <v>3322</v>
      </c>
      <c r="L731" s="14"/>
      <c r="M731" s="14"/>
    </row>
    <row r="732" spans="1:13">
      <c r="A732" s="14">
        <f t="shared" si="11"/>
        <v>729</v>
      </c>
      <c r="B732" s="14" t="s">
        <v>7680</v>
      </c>
      <c r="C732" s="14" t="s">
        <v>2744</v>
      </c>
      <c r="D732" s="14" t="s">
        <v>1187</v>
      </c>
      <c r="E732" s="14"/>
      <c r="F732" s="15">
        <v>500</v>
      </c>
      <c r="G732" s="15">
        <v>84</v>
      </c>
      <c r="H732" s="14" t="s">
        <v>2528</v>
      </c>
      <c r="I732" s="15">
        <v>20000</v>
      </c>
      <c r="J732" s="14" t="s">
        <v>4935</v>
      </c>
      <c r="K732" s="36" t="s">
        <v>3322</v>
      </c>
      <c r="L732" s="14" t="s">
        <v>73</v>
      </c>
      <c r="M732" s="14" t="s">
        <v>2529</v>
      </c>
    </row>
    <row r="733" spans="1:13">
      <c r="A733" s="14">
        <f t="shared" si="11"/>
        <v>730</v>
      </c>
      <c r="B733" s="14" t="s">
        <v>2530</v>
      </c>
      <c r="C733" s="14" t="s">
        <v>11143</v>
      </c>
      <c r="D733" s="14" t="s">
        <v>1187</v>
      </c>
      <c r="E733" s="14"/>
      <c r="F733" s="15">
        <v>700</v>
      </c>
      <c r="G733" s="15">
        <v>108</v>
      </c>
      <c r="H733" s="14" t="s">
        <v>8076</v>
      </c>
      <c r="I733" s="15">
        <v>26000</v>
      </c>
      <c r="J733" s="14" t="s">
        <v>4935</v>
      </c>
      <c r="K733" s="36" t="s">
        <v>3322</v>
      </c>
      <c r="L733" s="14" t="s">
        <v>2916</v>
      </c>
      <c r="M733" s="14"/>
    </row>
    <row r="734" spans="1:13">
      <c r="A734" s="14">
        <f t="shared" si="11"/>
        <v>731</v>
      </c>
      <c r="B734" s="14" t="s">
        <v>2712</v>
      </c>
      <c r="C734" s="14" t="s">
        <v>2744</v>
      </c>
      <c r="D734" s="14" t="s">
        <v>1187</v>
      </c>
      <c r="E734" s="14" t="s">
        <v>8163</v>
      </c>
      <c r="F734" s="15">
        <v>2725</v>
      </c>
      <c r="G734" s="15">
        <v>80</v>
      </c>
      <c r="H734" s="14" t="s">
        <v>8076</v>
      </c>
      <c r="I734" s="15">
        <v>12000</v>
      </c>
      <c r="J734" s="14" t="s">
        <v>4935</v>
      </c>
      <c r="K734" s="36" t="s">
        <v>3322</v>
      </c>
      <c r="L734" s="14" t="s">
        <v>2255</v>
      </c>
      <c r="M734" s="14" t="s">
        <v>2531</v>
      </c>
    </row>
    <row r="735" spans="1:13" ht="31.5">
      <c r="A735" s="14">
        <f t="shared" si="11"/>
        <v>732</v>
      </c>
      <c r="B735" s="14" t="s">
        <v>2532</v>
      </c>
      <c r="C735" s="14" t="s">
        <v>7234</v>
      </c>
      <c r="D735" s="14" t="s">
        <v>4473</v>
      </c>
      <c r="E735" s="14"/>
      <c r="F735" s="15">
        <v>1000</v>
      </c>
      <c r="G735" s="15">
        <v>216</v>
      </c>
      <c r="H735" s="14" t="s">
        <v>8087</v>
      </c>
      <c r="I735" s="15">
        <v>0</v>
      </c>
      <c r="J735" s="14" t="s">
        <v>70</v>
      </c>
      <c r="K735" s="36" t="s">
        <v>3322</v>
      </c>
      <c r="L735" s="14" t="s">
        <v>1552</v>
      </c>
      <c r="M735" s="14"/>
    </row>
    <row r="736" spans="1:13">
      <c r="A736" s="14">
        <f t="shared" si="11"/>
        <v>733</v>
      </c>
      <c r="B736" s="14" t="s">
        <v>8556</v>
      </c>
      <c r="C736" s="14" t="s">
        <v>2744</v>
      </c>
      <c r="D736" s="14" t="s">
        <v>1187</v>
      </c>
      <c r="E736" s="14"/>
      <c r="F736" s="15">
        <v>3000</v>
      </c>
      <c r="G736" s="15">
        <v>252</v>
      </c>
      <c r="H736" s="14" t="s">
        <v>8087</v>
      </c>
      <c r="I736" s="15">
        <v>34000</v>
      </c>
      <c r="J736" s="14" t="s">
        <v>4935</v>
      </c>
      <c r="K736" s="36" t="s">
        <v>3322</v>
      </c>
      <c r="L736" s="14"/>
      <c r="M736" s="14"/>
    </row>
    <row r="737" spans="1:14">
      <c r="A737" s="14">
        <f t="shared" si="11"/>
        <v>734</v>
      </c>
      <c r="B737" s="14" t="s">
        <v>10777</v>
      </c>
      <c r="C737" s="14" t="s">
        <v>2744</v>
      </c>
      <c r="D737" s="14" t="s">
        <v>1187</v>
      </c>
      <c r="E737" s="14"/>
      <c r="F737" s="15">
        <v>13000</v>
      </c>
      <c r="G737" s="15">
        <v>352</v>
      </c>
      <c r="H737" s="14" t="s">
        <v>8087</v>
      </c>
      <c r="I737" s="15">
        <v>52000</v>
      </c>
      <c r="J737" s="14" t="s">
        <v>4935</v>
      </c>
      <c r="K737" s="36" t="s">
        <v>3322</v>
      </c>
      <c r="L737" s="14"/>
      <c r="M737" s="14"/>
    </row>
    <row r="738" spans="1:14">
      <c r="A738" s="14">
        <f t="shared" si="11"/>
        <v>735</v>
      </c>
      <c r="B738" s="14" t="s">
        <v>2533</v>
      </c>
      <c r="C738" s="14" t="s">
        <v>2744</v>
      </c>
      <c r="D738" s="14" t="s">
        <v>1187</v>
      </c>
      <c r="E738" s="14"/>
      <c r="F738" s="15">
        <v>15000</v>
      </c>
      <c r="G738" s="15">
        <v>452</v>
      </c>
      <c r="H738" s="14" t="s">
        <v>8087</v>
      </c>
      <c r="I738" s="15">
        <v>65000</v>
      </c>
      <c r="J738" s="14" t="s">
        <v>4935</v>
      </c>
      <c r="K738" s="36" t="s">
        <v>3322</v>
      </c>
      <c r="L738" s="14"/>
      <c r="M738" s="14"/>
    </row>
    <row r="739" spans="1:14">
      <c r="A739" s="14">
        <f t="shared" si="11"/>
        <v>736</v>
      </c>
      <c r="B739" s="14" t="s">
        <v>2534</v>
      </c>
      <c r="C739" s="14" t="s">
        <v>2744</v>
      </c>
      <c r="D739" s="14" t="s">
        <v>1187</v>
      </c>
      <c r="E739" s="14"/>
      <c r="F739" s="15">
        <v>15000</v>
      </c>
      <c r="G739" s="15">
        <v>464</v>
      </c>
      <c r="H739" s="14" t="s">
        <v>8087</v>
      </c>
      <c r="I739" s="15">
        <v>67000</v>
      </c>
      <c r="J739" s="14" t="s">
        <v>4935</v>
      </c>
      <c r="K739" s="36" t="s">
        <v>3322</v>
      </c>
      <c r="L739" s="14"/>
      <c r="M739" s="14"/>
    </row>
    <row r="740" spans="1:14" ht="94.5">
      <c r="A740" s="14">
        <f t="shared" si="11"/>
        <v>737</v>
      </c>
      <c r="B740" s="14" t="s">
        <v>1730</v>
      </c>
      <c r="C740" s="14" t="s">
        <v>1731</v>
      </c>
      <c r="D740" s="14" t="s">
        <v>1421</v>
      </c>
      <c r="E740" s="14"/>
      <c r="F740" s="15">
        <v>500</v>
      </c>
      <c r="G740" s="15">
        <v>272</v>
      </c>
      <c r="H740" s="14" t="s">
        <v>8087</v>
      </c>
      <c r="I740" s="15">
        <v>0</v>
      </c>
      <c r="J740" s="14" t="s">
        <v>60</v>
      </c>
      <c r="K740" s="36" t="s">
        <v>3322</v>
      </c>
      <c r="L740" s="14" t="s">
        <v>6101</v>
      </c>
      <c r="M740" s="14"/>
    </row>
    <row r="741" spans="1:14" ht="31.5">
      <c r="A741" s="14">
        <f t="shared" si="11"/>
        <v>738</v>
      </c>
      <c r="B741" s="14" t="s">
        <v>1732</v>
      </c>
      <c r="C741" s="14" t="s">
        <v>4078</v>
      </c>
      <c r="D741" s="14" t="s">
        <v>9193</v>
      </c>
      <c r="E741" s="14"/>
      <c r="F741" s="15">
        <v>1850</v>
      </c>
      <c r="G741" s="15">
        <v>480</v>
      </c>
      <c r="H741" s="14" t="s">
        <v>8087</v>
      </c>
      <c r="I741" s="15">
        <v>0</v>
      </c>
      <c r="J741" s="14" t="s">
        <v>1193</v>
      </c>
      <c r="K741" s="36" t="s">
        <v>3322</v>
      </c>
      <c r="L741" s="14" t="s">
        <v>11688</v>
      </c>
      <c r="M741" s="14"/>
    </row>
    <row r="742" spans="1:14" ht="31.5">
      <c r="A742" s="14">
        <f t="shared" si="11"/>
        <v>739</v>
      </c>
      <c r="B742" s="14" t="s">
        <v>1733</v>
      </c>
      <c r="C742" s="14" t="s">
        <v>1734</v>
      </c>
      <c r="D742" s="14" t="s">
        <v>3436</v>
      </c>
      <c r="E742" s="14"/>
      <c r="F742" s="15">
        <v>2500</v>
      </c>
      <c r="G742" s="15">
        <v>328</v>
      </c>
      <c r="H742" s="14" t="s">
        <v>2161</v>
      </c>
      <c r="I742" s="15">
        <v>0</v>
      </c>
      <c r="J742" s="14" t="s">
        <v>1193</v>
      </c>
      <c r="K742" s="36" t="s">
        <v>3322</v>
      </c>
      <c r="L742" s="14" t="s">
        <v>11729</v>
      </c>
      <c r="M742" s="14"/>
    </row>
    <row r="743" spans="1:14" ht="31.5">
      <c r="A743" s="14">
        <f t="shared" si="11"/>
        <v>740</v>
      </c>
      <c r="B743" s="14" t="s">
        <v>1735</v>
      </c>
      <c r="C743" s="14" t="s">
        <v>1736</v>
      </c>
      <c r="D743" s="14" t="s">
        <v>1162</v>
      </c>
      <c r="E743" s="14"/>
      <c r="F743" s="15">
        <v>1000</v>
      </c>
      <c r="G743" s="15">
        <v>396</v>
      </c>
      <c r="H743" s="14" t="s">
        <v>8087</v>
      </c>
      <c r="I743" s="15">
        <v>0</v>
      </c>
      <c r="J743" s="14" t="s">
        <v>70</v>
      </c>
      <c r="K743" s="36" t="s">
        <v>3322</v>
      </c>
      <c r="L743" s="14" t="s">
        <v>1737</v>
      </c>
      <c r="M743" s="14"/>
    </row>
    <row r="744" spans="1:14" ht="47.25">
      <c r="A744" s="14">
        <f t="shared" si="11"/>
        <v>741</v>
      </c>
      <c r="B744" s="14" t="s">
        <v>1738</v>
      </c>
      <c r="C744" s="14" t="s">
        <v>10533</v>
      </c>
      <c r="D744" s="14" t="s">
        <v>1162</v>
      </c>
      <c r="E744" s="14"/>
      <c r="F744" s="15">
        <v>1500</v>
      </c>
      <c r="G744" s="15">
        <v>268</v>
      </c>
      <c r="H744" s="14" t="s">
        <v>2161</v>
      </c>
      <c r="I744" s="15">
        <v>0</v>
      </c>
      <c r="J744" s="14" t="s">
        <v>1188</v>
      </c>
      <c r="K744" s="36" t="s">
        <v>3322</v>
      </c>
      <c r="L744" s="14" t="s">
        <v>73</v>
      </c>
      <c r="M744" s="14"/>
    </row>
    <row r="745" spans="1:14" ht="47.25">
      <c r="A745" s="14">
        <f t="shared" si="11"/>
        <v>742</v>
      </c>
      <c r="B745" s="14" t="s">
        <v>1739</v>
      </c>
      <c r="C745" s="14" t="s">
        <v>1740</v>
      </c>
      <c r="D745" s="14" t="s">
        <v>4473</v>
      </c>
      <c r="E745" s="14"/>
      <c r="F745" s="15">
        <v>1000</v>
      </c>
      <c r="G745" s="15">
        <v>340</v>
      </c>
      <c r="H745" s="14" t="s">
        <v>2161</v>
      </c>
      <c r="I745" s="15">
        <v>0</v>
      </c>
      <c r="J745" s="14" t="s">
        <v>1188</v>
      </c>
      <c r="K745" s="36" t="s">
        <v>3322</v>
      </c>
      <c r="L745" s="14" t="s">
        <v>73</v>
      </c>
      <c r="M745" s="14"/>
    </row>
    <row r="746" spans="1:14" ht="47.25">
      <c r="A746" s="14">
        <f t="shared" si="11"/>
        <v>743</v>
      </c>
      <c r="B746" s="14" t="s">
        <v>1745</v>
      </c>
      <c r="C746" s="14" t="s">
        <v>4406</v>
      </c>
      <c r="D746" s="14" t="s">
        <v>3321</v>
      </c>
      <c r="E746" s="14"/>
      <c r="F746" s="15">
        <v>25300</v>
      </c>
      <c r="G746" s="15">
        <v>176</v>
      </c>
      <c r="H746" s="14" t="s">
        <v>5624</v>
      </c>
      <c r="I746" s="15">
        <v>0</v>
      </c>
      <c r="J746" s="14" t="s">
        <v>4935</v>
      </c>
      <c r="K746" s="36" t="s">
        <v>3322</v>
      </c>
      <c r="L746" s="14"/>
      <c r="M746" s="14"/>
      <c r="N746" s="82"/>
    </row>
    <row r="747" spans="1:14" ht="47.25">
      <c r="A747" s="14">
        <f t="shared" si="11"/>
        <v>744</v>
      </c>
      <c r="B747" s="14" t="s">
        <v>1746</v>
      </c>
      <c r="C747" s="14" t="s">
        <v>4406</v>
      </c>
      <c r="D747" s="14" t="s">
        <v>3321</v>
      </c>
      <c r="E747" s="14"/>
      <c r="F747" s="15">
        <v>25300</v>
      </c>
      <c r="G747" s="15">
        <v>68</v>
      </c>
      <c r="H747" s="14" t="s">
        <v>5624</v>
      </c>
      <c r="I747" s="15">
        <v>0</v>
      </c>
      <c r="J747" s="14" t="s">
        <v>12454</v>
      </c>
      <c r="K747" s="36" t="s">
        <v>3322</v>
      </c>
      <c r="L747" s="14"/>
      <c r="M747" s="14" t="s">
        <v>1747</v>
      </c>
    </row>
    <row r="748" spans="1:14" ht="47.25">
      <c r="A748" s="14">
        <f t="shared" si="11"/>
        <v>745</v>
      </c>
      <c r="B748" s="14" t="s">
        <v>5954</v>
      </c>
      <c r="C748" s="14" t="s">
        <v>4406</v>
      </c>
      <c r="D748" s="14" t="s">
        <v>3321</v>
      </c>
      <c r="E748" s="14" t="s">
        <v>8163</v>
      </c>
      <c r="F748" s="15">
        <v>25300</v>
      </c>
      <c r="G748" s="15">
        <v>76</v>
      </c>
      <c r="H748" s="14" t="s">
        <v>5624</v>
      </c>
      <c r="I748" s="15">
        <v>0</v>
      </c>
      <c r="J748" s="14" t="s">
        <v>4935</v>
      </c>
      <c r="K748" s="36" t="s">
        <v>3322</v>
      </c>
      <c r="L748" s="14"/>
      <c r="M748" s="14"/>
    </row>
    <row r="749" spans="1:14" ht="47.25">
      <c r="A749" s="14">
        <f t="shared" si="11"/>
        <v>746</v>
      </c>
      <c r="B749" s="14" t="s">
        <v>1748</v>
      </c>
      <c r="C749" s="14" t="s">
        <v>4406</v>
      </c>
      <c r="D749" s="14" t="s">
        <v>3321</v>
      </c>
      <c r="E749" s="14" t="s">
        <v>8163</v>
      </c>
      <c r="F749" s="15">
        <v>25300</v>
      </c>
      <c r="G749" s="15">
        <v>116</v>
      </c>
      <c r="H749" s="14" t="s">
        <v>5624</v>
      </c>
      <c r="I749" s="15">
        <v>0</v>
      </c>
      <c r="J749" s="14" t="s">
        <v>60</v>
      </c>
      <c r="K749" s="36" t="s">
        <v>3322</v>
      </c>
      <c r="L749" s="14"/>
      <c r="M749" s="14"/>
    </row>
    <row r="750" spans="1:14" ht="47.25">
      <c r="A750" s="14">
        <f t="shared" si="11"/>
        <v>747</v>
      </c>
      <c r="B750" s="14" t="s">
        <v>1749</v>
      </c>
      <c r="C750" s="14" t="s">
        <v>4406</v>
      </c>
      <c r="D750" s="14" t="s">
        <v>3321</v>
      </c>
      <c r="E750" s="14" t="s">
        <v>8163</v>
      </c>
      <c r="F750" s="15">
        <v>25300</v>
      </c>
      <c r="G750" s="15">
        <v>152</v>
      </c>
      <c r="H750" s="14" t="s">
        <v>5624</v>
      </c>
      <c r="I750" s="15">
        <v>0</v>
      </c>
      <c r="J750" s="14" t="s">
        <v>70</v>
      </c>
      <c r="K750" s="36" t="s">
        <v>3322</v>
      </c>
      <c r="L750" s="14"/>
      <c r="M750" s="14"/>
    </row>
    <row r="751" spans="1:14" ht="47.25">
      <c r="A751" s="14">
        <f t="shared" si="11"/>
        <v>748</v>
      </c>
      <c r="B751" s="14" t="s">
        <v>1750</v>
      </c>
      <c r="C751" s="14" t="s">
        <v>4406</v>
      </c>
      <c r="D751" s="14" t="s">
        <v>3321</v>
      </c>
      <c r="E751" s="14"/>
      <c r="F751" s="15">
        <v>25300</v>
      </c>
      <c r="G751" s="15">
        <v>112</v>
      </c>
      <c r="H751" s="14" t="s">
        <v>5624</v>
      </c>
      <c r="I751" s="15">
        <v>0</v>
      </c>
      <c r="J751" s="14" t="s">
        <v>1188</v>
      </c>
      <c r="K751" s="36" t="s">
        <v>3322</v>
      </c>
      <c r="L751" s="14"/>
      <c r="M751" s="14"/>
    </row>
    <row r="752" spans="1:14" ht="47.25">
      <c r="A752" s="14">
        <f t="shared" si="11"/>
        <v>749</v>
      </c>
      <c r="B752" s="14" t="s">
        <v>1751</v>
      </c>
      <c r="C752" s="14" t="s">
        <v>4406</v>
      </c>
      <c r="D752" s="14" t="s">
        <v>3321</v>
      </c>
      <c r="E752" s="14"/>
      <c r="F752" s="15">
        <v>25300</v>
      </c>
      <c r="G752" s="15">
        <v>208</v>
      </c>
      <c r="H752" s="14" t="s">
        <v>5624</v>
      </c>
      <c r="I752" s="15">
        <v>0</v>
      </c>
      <c r="J752" s="14" t="s">
        <v>12918</v>
      </c>
      <c r="K752" s="36" t="s">
        <v>3322</v>
      </c>
      <c r="L752" s="14"/>
      <c r="M752" s="14" t="s">
        <v>1752</v>
      </c>
    </row>
    <row r="753" spans="1:13" ht="47.25">
      <c r="A753" s="14">
        <f t="shared" si="11"/>
        <v>750</v>
      </c>
      <c r="B753" s="14" t="s">
        <v>1753</v>
      </c>
      <c r="C753" s="14" t="s">
        <v>4406</v>
      </c>
      <c r="D753" s="14" t="s">
        <v>3321</v>
      </c>
      <c r="E753" s="14"/>
      <c r="F753" s="15">
        <v>25300</v>
      </c>
      <c r="G753" s="15">
        <v>148</v>
      </c>
      <c r="H753" s="14" t="s">
        <v>5624</v>
      </c>
      <c r="I753" s="15">
        <v>0</v>
      </c>
      <c r="J753" s="14" t="s">
        <v>12918</v>
      </c>
      <c r="K753" s="36" t="s">
        <v>3322</v>
      </c>
      <c r="L753" s="14"/>
      <c r="M753" s="14"/>
    </row>
    <row r="754" spans="1:13" ht="47.25">
      <c r="A754" s="14">
        <f t="shared" si="11"/>
        <v>751</v>
      </c>
      <c r="B754" s="14" t="s">
        <v>1754</v>
      </c>
      <c r="C754" s="14" t="s">
        <v>4406</v>
      </c>
      <c r="D754" s="14" t="s">
        <v>3321</v>
      </c>
      <c r="E754" s="14"/>
      <c r="F754" s="15">
        <v>25300</v>
      </c>
      <c r="G754" s="15">
        <v>180</v>
      </c>
      <c r="H754" s="14" t="s">
        <v>5624</v>
      </c>
      <c r="I754" s="15">
        <v>0</v>
      </c>
      <c r="J754" s="14" t="s">
        <v>4935</v>
      </c>
      <c r="K754" s="36" t="s">
        <v>3322</v>
      </c>
      <c r="L754" s="14"/>
      <c r="M754" s="14" t="s">
        <v>1755</v>
      </c>
    </row>
    <row r="755" spans="1:13" ht="47.25">
      <c r="A755" s="14">
        <f t="shared" si="11"/>
        <v>752</v>
      </c>
      <c r="B755" s="14" t="s">
        <v>1756</v>
      </c>
      <c r="C755" s="14" t="s">
        <v>4406</v>
      </c>
      <c r="D755" s="14" t="s">
        <v>3321</v>
      </c>
      <c r="E755" s="14"/>
      <c r="F755" s="15">
        <v>25300</v>
      </c>
      <c r="G755" s="15">
        <v>152</v>
      </c>
      <c r="H755" s="14" t="s">
        <v>5624</v>
      </c>
      <c r="I755" s="15">
        <v>0</v>
      </c>
      <c r="J755" s="14" t="s">
        <v>12918</v>
      </c>
      <c r="K755" s="36" t="s">
        <v>3322</v>
      </c>
      <c r="L755" s="14"/>
      <c r="M755" s="14" t="s">
        <v>1752</v>
      </c>
    </row>
    <row r="756" spans="1:13" ht="47.25">
      <c r="A756" s="14">
        <f t="shared" si="11"/>
        <v>753</v>
      </c>
      <c r="B756" s="14" t="s">
        <v>1757</v>
      </c>
      <c r="C756" s="14" t="s">
        <v>4406</v>
      </c>
      <c r="D756" s="14" t="s">
        <v>3321</v>
      </c>
      <c r="E756" s="14"/>
      <c r="F756" s="15">
        <v>25300</v>
      </c>
      <c r="G756" s="15">
        <v>56</v>
      </c>
      <c r="H756" s="14" t="s">
        <v>5624</v>
      </c>
      <c r="I756" s="15">
        <v>0</v>
      </c>
      <c r="J756" s="14" t="s">
        <v>12454</v>
      </c>
      <c r="K756" s="36" t="s">
        <v>3322</v>
      </c>
      <c r="L756" s="14"/>
      <c r="M756" s="14" t="s">
        <v>1758</v>
      </c>
    </row>
    <row r="757" spans="1:13" ht="47.25">
      <c r="A757" s="14">
        <f t="shared" si="11"/>
        <v>754</v>
      </c>
      <c r="B757" s="14" t="s">
        <v>1759</v>
      </c>
      <c r="C757" s="14" t="s">
        <v>4406</v>
      </c>
      <c r="D757" s="14" t="s">
        <v>3321</v>
      </c>
      <c r="E757" s="14"/>
      <c r="F757" s="15">
        <v>25300</v>
      </c>
      <c r="G757" s="15">
        <v>180</v>
      </c>
      <c r="H757" s="14" t="s">
        <v>5624</v>
      </c>
      <c r="I757" s="15">
        <v>0</v>
      </c>
      <c r="J757" s="14" t="s">
        <v>7909</v>
      </c>
      <c r="K757" s="36" t="s">
        <v>3322</v>
      </c>
      <c r="L757" s="14"/>
      <c r="M757" s="14" t="s">
        <v>1758</v>
      </c>
    </row>
    <row r="758" spans="1:13" ht="47.25">
      <c r="A758" s="14">
        <f t="shared" si="11"/>
        <v>755</v>
      </c>
      <c r="B758" s="14" t="s">
        <v>1760</v>
      </c>
      <c r="C758" s="14" t="s">
        <v>4406</v>
      </c>
      <c r="D758" s="14" t="s">
        <v>3321</v>
      </c>
      <c r="E758" s="14" t="s">
        <v>8163</v>
      </c>
      <c r="F758" s="15">
        <v>25300</v>
      </c>
      <c r="G758" s="15">
        <v>108</v>
      </c>
      <c r="H758" s="14" t="s">
        <v>5624</v>
      </c>
      <c r="I758" s="15">
        <v>0</v>
      </c>
      <c r="J758" s="14" t="s">
        <v>70</v>
      </c>
      <c r="K758" s="36" t="s">
        <v>3322</v>
      </c>
      <c r="L758" s="14"/>
      <c r="M758" s="14" t="s">
        <v>1761</v>
      </c>
    </row>
    <row r="759" spans="1:13" ht="47.25">
      <c r="A759" s="14">
        <f t="shared" si="11"/>
        <v>756</v>
      </c>
      <c r="B759" s="14" t="s">
        <v>1762</v>
      </c>
      <c r="C759" s="14" t="s">
        <v>4406</v>
      </c>
      <c r="D759" s="14" t="s">
        <v>3321</v>
      </c>
      <c r="E759" s="14"/>
      <c r="F759" s="15">
        <v>25300</v>
      </c>
      <c r="G759" s="15">
        <v>248</v>
      </c>
      <c r="H759" s="14" t="s">
        <v>5624</v>
      </c>
      <c r="I759" s="15">
        <v>0</v>
      </c>
      <c r="J759" s="14" t="s">
        <v>4935</v>
      </c>
      <c r="K759" s="36" t="s">
        <v>3322</v>
      </c>
      <c r="L759" s="14"/>
      <c r="M759" s="14"/>
    </row>
    <row r="760" spans="1:13" ht="47.25">
      <c r="A760" s="14">
        <f t="shared" si="11"/>
        <v>757</v>
      </c>
      <c r="B760" s="14" t="s">
        <v>1763</v>
      </c>
      <c r="C760" s="14" t="s">
        <v>4406</v>
      </c>
      <c r="D760" s="14" t="s">
        <v>3321</v>
      </c>
      <c r="E760" s="14"/>
      <c r="F760" s="15">
        <v>25300</v>
      </c>
      <c r="G760" s="15">
        <v>144</v>
      </c>
      <c r="H760" s="14" t="s">
        <v>5624</v>
      </c>
      <c r="I760" s="15">
        <v>0</v>
      </c>
      <c r="J760" s="14" t="s">
        <v>4935</v>
      </c>
      <c r="K760" s="36" t="s">
        <v>3322</v>
      </c>
      <c r="L760" s="14"/>
      <c r="M760" s="14"/>
    </row>
    <row r="761" spans="1:13" ht="47.25">
      <c r="A761" s="14">
        <f t="shared" si="11"/>
        <v>758</v>
      </c>
      <c r="B761" s="14" t="s">
        <v>1764</v>
      </c>
      <c r="C761" s="14" t="s">
        <v>4406</v>
      </c>
      <c r="D761" s="14" t="s">
        <v>3321</v>
      </c>
      <c r="E761" s="14"/>
      <c r="F761" s="15">
        <v>25300</v>
      </c>
      <c r="G761" s="15">
        <v>216</v>
      </c>
      <c r="H761" s="14" t="s">
        <v>5624</v>
      </c>
      <c r="I761" s="15">
        <v>0</v>
      </c>
      <c r="J761" s="14" t="s">
        <v>7909</v>
      </c>
      <c r="K761" s="36" t="s">
        <v>3322</v>
      </c>
      <c r="L761" s="14"/>
      <c r="M761" s="14"/>
    </row>
    <row r="762" spans="1:13" ht="47.25">
      <c r="A762" s="14">
        <f t="shared" si="11"/>
        <v>759</v>
      </c>
      <c r="B762" s="14" t="s">
        <v>1765</v>
      </c>
      <c r="C762" s="14" t="s">
        <v>4406</v>
      </c>
      <c r="D762" s="14" t="s">
        <v>3321</v>
      </c>
      <c r="E762" s="14"/>
      <c r="F762" s="15">
        <v>25300</v>
      </c>
      <c r="G762" s="15">
        <v>256</v>
      </c>
      <c r="H762" s="14" t="s">
        <v>5624</v>
      </c>
      <c r="I762" s="15">
        <v>0</v>
      </c>
      <c r="J762" s="14" t="s">
        <v>12454</v>
      </c>
      <c r="K762" s="36" t="s">
        <v>3322</v>
      </c>
      <c r="L762" s="14"/>
      <c r="M762" s="14" t="s">
        <v>1766</v>
      </c>
    </row>
    <row r="763" spans="1:13" ht="47.25">
      <c r="A763" s="14">
        <f t="shared" si="11"/>
        <v>760</v>
      </c>
      <c r="B763" s="14" t="s">
        <v>1767</v>
      </c>
      <c r="C763" s="14" t="s">
        <v>4406</v>
      </c>
      <c r="D763" s="14" t="s">
        <v>3321</v>
      </c>
      <c r="E763" s="14"/>
      <c r="F763" s="15">
        <v>25300</v>
      </c>
      <c r="G763" s="15">
        <v>176</v>
      </c>
      <c r="H763" s="14" t="s">
        <v>5624</v>
      </c>
      <c r="I763" s="15">
        <v>0</v>
      </c>
      <c r="J763" s="14" t="s">
        <v>1193</v>
      </c>
      <c r="K763" s="36" t="s">
        <v>3322</v>
      </c>
      <c r="L763" s="14"/>
      <c r="M763" s="14" t="s">
        <v>1752</v>
      </c>
    </row>
    <row r="764" spans="1:13" ht="47.25">
      <c r="A764" s="14">
        <f t="shared" si="11"/>
        <v>761</v>
      </c>
      <c r="B764" s="14" t="s">
        <v>1768</v>
      </c>
      <c r="C764" s="14" t="s">
        <v>4406</v>
      </c>
      <c r="D764" s="14" t="s">
        <v>3321</v>
      </c>
      <c r="E764" s="14" t="s">
        <v>8163</v>
      </c>
      <c r="F764" s="15">
        <v>25300</v>
      </c>
      <c r="G764" s="15">
        <v>184</v>
      </c>
      <c r="H764" s="14" t="s">
        <v>5624</v>
      </c>
      <c r="I764" s="15">
        <v>0</v>
      </c>
      <c r="J764" s="14" t="s">
        <v>4935</v>
      </c>
      <c r="K764" s="36" t="s">
        <v>3322</v>
      </c>
      <c r="L764" s="14"/>
      <c r="M764" s="14" t="s">
        <v>1761</v>
      </c>
    </row>
    <row r="765" spans="1:13" ht="47.25">
      <c r="A765" s="14">
        <f t="shared" si="11"/>
        <v>762</v>
      </c>
      <c r="B765" s="14" t="s">
        <v>1769</v>
      </c>
      <c r="C765" s="14" t="s">
        <v>4406</v>
      </c>
      <c r="D765" s="14" t="s">
        <v>3321</v>
      </c>
      <c r="E765" s="14" t="s">
        <v>8163</v>
      </c>
      <c r="F765" s="15">
        <v>25300</v>
      </c>
      <c r="G765" s="15">
        <v>144</v>
      </c>
      <c r="H765" s="14" t="s">
        <v>5624</v>
      </c>
      <c r="I765" s="15">
        <v>0</v>
      </c>
      <c r="J765" s="14" t="s">
        <v>12454</v>
      </c>
      <c r="K765" s="36" t="s">
        <v>3322</v>
      </c>
      <c r="L765" s="14"/>
      <c r="M765" s="14" t="s">
        <v>1770</v>
      </c>
    </row>
    <row r="766" spans="1:13" ht="47.25">
      <c r="A766" s="14">
        <f t="shared" si="11"/>
        <v>763</v>
      </c>
      <c r="B766" s="14" t="s">
        <v>4235</v>
      </c>
      <c r="C766" s="14" t="s">
        <v>4406</v>
      </c>
      <c r="D766" s="14" t="s">
        <v>3321</v>
      </c>
      <c r="E766" s="14" t="s">
        <v>8163</v>
      </c>
      <c r="F766" s="15">
        <v>25300</v>
      </c>
      <c r="G766" s="15">
        <v>176</v>
      </c>
      <c r="H766" s="14" t="s">
        <v>5624</v>
      </c>
      <c r="I766" s="15">
        <v>0</v>
      </c>
      <c r="J766" s="14" t="s">
        <v>70</v>
      </c>
      <c r="K766" s="36" t="s">
        <v>3322</v>
      </c>
      <c r="L766" s="14"/>
      <c r="M766" s="14"/>
    </row>
    <row r="767" spans="1:13" ht="47.25">
      <c r="A767" s="14">
        <f t="shared" si="11"/>
        <v>764</v>
      </c>
      <c r="B767" s="14" t="s">
        <v>1068</v>
      </c>
      <c r="C767" s="14" t="s">
        <v>4406</v>
      </c>
      <c r="D767" s="14" t="s">
        <v>3321</v>
      </c>
      <c r="E767" s="14" t="s">
        <v>8163</v>
      </c>
      <c r="F767" s="15">
        <v>25300</v>
      </c>
      <c r="G767" s="15">
        <v>156</v>
      </c>
      <c r="H767" s="14" t="s">
        <v>5624</v>
      </c>
      <c r="I767" s="15">
        <v>0</v>
      </c>
      <c r="J767" s="14" t="s">
        <v>4935</v>
      </c>
      <c r="K767" s="36" t="s">
        <v>3322</v>
      </c>
      <c r="L767" s="14"/>
      <c r="M767" s="14"/>
    </row>
    <row r="768" spans="1:13" ht="47.25">
      <c r="A768" s="14">
        <f t="shared" si="11"/>
        <v>765</v>
      </c>
      <c r="B768" s="14" t="s">
        <v>1771</v>
      </c>
      <c r="C768" s="14" t="s">
        <v>4406</v>
      </c>
      <c r="D768" s="14" t="s">
        <v>3321</v>
      </c>
      <c r="E768" s="14"/>
      <c r="F768" s="15">
        <v>25300</v>
      </c>
      <c r="G768" s="15">
        <v>224</v>
      </c>
      <c r="H768" s="14" t="s">
        <v>5624</v>
      </c>
      <c r="I768" s="15">
        <v>0</v>
      </c>
      <c r="J768" s="14" t="s">
        <v>4935</v>
      </c>
      <c r="K768" s="36" t="s">
        <v>3322</v>
      </c>
      <c r="L768" s="14"/>
      <c r="M768" s="14"/>
    </row>
    <row r="769" spans="1:14" ht="47.25">
      <c r="A769" s="14">
        <f t="shared" si="11"/>
        <v>766</v>
      </c>
      <c r="B769" s="14" t="s">
        <v>354</v>
      </c>
      <c r="C769" s="14" t="s">
        <v>4406</v>
      </c>
      <c r="D769" s="14" t="s">
        <v>3321</v>
      </c>
      <c r="E769" s="14" t="s">
        <v>8163</v>
      </c>
      <c r="F769" s="15">
        <v>25300</v>
      </c>
      <c r="G769" s="15">
        <v>128</v>
      </c>
      <c r="H769" s="14" t="s">
        <v>5624</v>
      </c>
      <c r="I769" s="15">
        <v>0</v>
      </c>
      <c r="J769" s="14" t="s">
        <v>7909</v>
      </c>
      <c r="K769" s="36" t="s">
        <v>3322</v>
      </c>
      <c r="L769" s="14"/>
      <c r="M769" s="14"/>
    </row>
    <row r="770" spans="1:14" ht="47.25">
      <c r="A770" s="14">
        <f t="shared" si="11"/>
        <v>767</v>
      </c>
      <c r="B770" s="14" t="s">
        <v>1772</v>
      </c>
      <c r="C770" s="14" t="s">
        <v>4406</v>
      </c>
      <c r="D770" s="14" t="s">
        <v>3321</v>
      </c>
      <c r="E770" s="14"/>
      <c r="F770" s="15">
        <v>25300</v>
      </c>
      <c r="G770" s="15">
        <v>152</v>
      </c>
      <c r="H770" s="14" t="s">
        <v>5624</v>
      </c>
      <c r="I770" s="15">
        <v>0</v>
      </c>
      <c r="J770" s="14" t="s">
        <v>4935</v>
      </c>
      <c r="K770" s="36" t="s">
        <v>3322</v>
      </c>
      <c r="L770" s="14"/>
      <c r="M770" s="14" t="s">
        <v>811</v>
      </c>
    </row>
    <row r="771" spans="1:14" ht="47.25">
      <c r="A771" s="14">
        <f t="shared" si="11"/>
        <v>768</v>
      </c>
      <c r="B771" s="14" t="s">
        <v>812</v>
      </c>
      <c r="C771" s="14" t="s">
        <v>4406</v>
      </c>
      <c r="D771" s="14" t="s">
        <v>3321</v>
      </c>
      <c r="E771" s="14"/>
      <c r="F771" s="22">
        <v>25300</v>
      </c>
      <c r="G771" s="15">
        <v>168</v>
      </c>
      <c r="H771" s="14" t="s">
        <v>5624</v>
      </c>
      <c r="I771" s="15">
        <v>0</v>
      </c>
      <c r="J771" s="14" t="s">
        <v>12454</v>
      </c>
      <c r="K771" s="36" t="s">
        <v>3322</v>
      </c>
      <c r="L771" s="14"/>
      <c r="M771" s="14"/>
    </row>
    <row r="772" spans="1:14" ht="47.25">
      <c r="A772" s="14">
        <f t="shared" si="11"/>
        <v>769</v>
      </c>
      <c r="B772" s="14" t="s">
        <v>813</v>
      </c>
      <c r="C772" s="14" t="s">
        <v>4406</v>
      </c>
      <c r="D772" s="14" t="s">
        <v>3321</v>
      </c>
      <c r="E772" s="14"/>
      <c r="F772" s="15">
        <v>25300</v>
      </c>
      <c r="G772" s="15">
        <v>152</v>
      </c>
      <c r="H772" s="14" t="s">
        <v>5624</v>
      </c>
      <c r="I772" s="15">
        <v>0</v>
      </c>
      <c r="J772" s="14" t="s">
        <v>7909</v>
      </c>
      <c r="K772" s="36" t="s">
        <v>3322</v>
      </c>
      <c r="L772" s="14"/>
      <c r="M772" s="14"/>
      <c r="N772" s="82"/>
    </row>
    <row r="773" spans="1:14" ht="47.25">
      <c r="A773" s="14">
        <f t="shared" ref="A773:A836" si="12">A772+1</f>
        <v>770</v>
      </c>
      <c r="B773" s="14" t="s">
        <v>650</v>
      </c>
      <c r="C773" s="14" t="s">
        <v>4406</v>
      </c>
      <c r="D773" s="14" t="s">
        <v>3321</v>
      </c>
      <c r="E773" s="14"/>
      <c r="F773" s="15">
        <v>25300</v>
      </c>
      <c r="G773" s="15">
        <v>264</v>
      </c>
      <c r="H773" s="14" t="s">
        <v>5624</v>
      </c>
      <c r="I773" s="15">
        <v>0</v>
      </c>
      <c r="J773" s="14" t="s">
        <v>4935</v>
      </c>
      <c r="K773" s="36" t="s">
        <v>3322</v>
      </c>
      <c r="L773" s="14"/>
      <c r="M773" s="14" t="s">
        <v>651</v>
      </c>
    </row>
    <row r="774" spans="1:14" ht="47.25">
      <c r="A774" s="14">
        <f t="shared" si="12"/>
        <v>771</v>
      </c>
      <c r="B774" s="14" t="s">
        <v>7002</v>
      </c>
      <c r="C774" s="14" t="s">
        <v>4406</v>
      </c>
      <c r="D774" s="14" t="s">
        <v>3321</v>
      </c>
      <c r="E774" s="14" t="s">
        <v>8163</v>
      </c>
      <c r="F774" s="15">
        <v>25300</v>
      </c>
      <c r="G774" s="15">
        <v>220</v>
      </c>
      <c r="H774" s="14" t="s">
        <v>5624</v>
      </c>
      <c r="I774" s="15">
        <v>0</v>
      </c>
      <c r="J774" s="14" t="s">
        <v>7909</v>
      </c>
      <c r="K774" s="36" t="s">
        <v>3322</v>
      </c>
      <c r="L774" s="14"/>
      <c r="M774" s="14"/>
      <c r="N774" s="82"/>
    </row>
    <row r="775" spans="1:14" ht="47.25">
      <c r="A775" s="14">
        <f t="shared" si="12"/>
        <v>772</v>
      </c>
      <c r="B775" s="14" t="s">
        <v>4834</v>
      </c>
      <c r="C775" s="14" t="s">
        <v>4406</v>
      </c>
      <c r="D775" s="14" t="s">
        <v>3321</v>
      </c>
      <c r="E775" s="14"/>
      <c r="F775" s="15">
        <v>25300</v>
      </c>
      <c r="G775" s="15">
        <v>292</v>
      </c>
      <c r="H775" s="14" t="s">
        <v>5624</v>
      </c>
      <c r="I775" s="15">
        <v>0</v>
      </c>
      <c r="J775" s="14" t="s">
        <v>1193</v>
      </c>
      <c r="K775" s="36" t="s">
        <v>3322</v>
      </c>
      <c r="L775" s="14"/>
      <c r="M775" s="14"/>
    </row>
    <row r="776" spans="1:14" ht="47.25">
      <c r="A776" s="14">
        <f t="shared" si="12"/>
        <v>773</v>
      </c>
      <c r="B776" s="14" t="s">
        <v>652</v>
      </c>
      <c r="C776" s="14" t="s">
        <v>4406</v>
      </c>
      <c r="D776" s="14" t="s">
        <v>3321</v>
      </c>
      <c r="E776" s="14"/>
      <c r="F776" s="15">
        <v>25300</v>
      </c>
      <c r="G776" s="15">
        <v>276</v>
      </c>
      <c r="H776" s="14" t="s">
        <v>5624</v>
      </c>
      <c r="I776" s="15">
        <v>0</v>
      </c>
      <c r="J776" s="14" t="s">
        <v>4935</v>
      </c>
      <c r="K776" s="36" t="s">
        <v>3322</v>
      </c>
      <c r="L776" s="14"/>
      <c r="M776" s="14"/>
      <c r="N776" s="82"/>
    </row>
    <row r="777" spans="1:14" ht="47.25">
      <c r="A777" s="14">
        <f t="shared" si="12"/>
        <v>774</v>
      </c>
      <c r="B777" s="14" t="s">
        <v>653</v>
      </c>
      <c r="C777" s="14" t="s">
        <v>4406</v>
      </c>
      <c r="D777" s="14" t="s">
        <v>3321</v>
      </c>
      <c r="E777" s="14" t="s">
        <v>8163</v>
      </c>
      <c r="F777" s="15">
        <v>25300</v>
      </c>
      <c r="G777" s="15">
        <v>168</v>
      </c>
      <c r="H777" s="14" t="s">
        <v>5624</v>
      </c>
      <c r="I777" s="15">
        <v>0</v>
      </c>
      <c r="J777" s="14" t="s">
        <v>7909</v>
      </c>
      <c r="K777" s="36" t="s">
        <v>3322</v>
      </c>
      <c r="L777" s="14"/>
      <c r="M777" s="14"/>
    </row>
    <row r="778" spans="1:14" ht="47.25">
      <c r="A778" s="14">
        <f t="shared" si="12"/>
        <v>775</v>
      </c>
      <c r="B778" s="14" t="s">
        <v>654</v>
      </c>
      <c r="C778" s="14" t="s">
        <v>4406</v>
      </c>
      <c r="D778" s="14" t="s">
        <v>3321</v>
      </c>
      <c r="E778" s="14"/>
      <c r="F778" s="15">
        <v>25300</v>
      </c>
      <c r="G778" s="15">
        <v>188</v>
      </c>
      <c r="H778" s="14" t="s">
        <v>5624</v>
      </c>
      <c r="I778" s="15">
        <v>0</v>
      </c>
      <c r="J778" s="14" t="s">
        <v>4935</v>
      </c>
      <c r="K778" s="36" t="s">
        <v>3322</v>
      </c>
      <c r="L778" s="14"/>
      <c r="M778" s="14" t="s">
        <v>1761</v>
      </c>
      <c r="N778" s="82"/>
    </row>
    <row r="779" spans="1:14" ht="47.25">
      <c r="A779" s="14">
        <f t="shared" si="12"/>
        <v>776</v>
      </c>
      <c r="B779" s="14" t="s">
        <v>655</v>
      </c>
      <c r="C779" s="14" t="s">
        <v>4406</v>
      </c>
      <c r="D779" s="14" t="s">
        <v>3321</v>
      </c>
      <c r="E779" s="14"/>
      <c r="F779" s="15">
        <v>25300</v>
      </c>
      <c r="G779" s="15">
        <v>108</v>
      </c>
      <c r="H779" s="14" t="s">
        <v>5624</v>
      </c>
      <c r="I779" s="15">
        <v>0</v>
      </c>
      <c r="J779" s="14" t="s">
        <v>4935</v>
      </c>
      <c r="K779" s="36" t="s">
        <v>3322</v>
      </c>
      <c r="L779" s="14"/>
      <c r="M779" s="14"/>
    </row>
    <row r="780" spans="1:14" ht="47.25">
      <c r="A780" s="14">
        <f t="shared" si="12"/>
        <v>777</v>
      </c>
      <c r="B780" s="14" t="s">
        <v>656</v>
      </c>
      <c r="C780" s="14" t="s">
        <v>4406</v>
      </c>
      <c r="D780" s="14" t="s">
        <v>3321</v>
      </c>
      <c r="E780" s="14"/>
      <c r="F780" s="15">
        <v>25300</v>
      </c>
      <c r="G780" s="15">
        <v>120</v>
      </c>
      <c r="H780" s="14" t="s">
        <v>5624</v>
      </c>
      <c r="I780" s="15">
        <v>0</v>
      </c>
      <c r="J780" s="14" t="s">
        <v>12918</v>
      </c>
      <c r="K780" s="36" t="s">
        <v>3322</v>
      </c>
      <c r="L780" s="14"/>
      <c r="M780" s="14" t="s">
        <v>1758</v>
      </c>
      <c r="N780" s="82"/>
    </row>
    <row r="781" spans="1:14">
      <c r="A781" s="14">
        <f t="shared" si="12"/>
        <v>778</v>
      </c>
      <c r="B781" s="14" t="s">
        <v>9388</v>
      </c>
      <c r="C781" s="14" t="s">
        <v>2744</v>
      </c>
      <c r="D781" s="14" t="s">
        <v>1187</v>
      </c>
      <c r="E781" s="14"/>
      <c r="F781" s="15">
        <v>500</v>
      </c>
      <c r="G781" s="15">
        <v>128</v>
      </c>
      <c r="H781" s="14" t="s">
        <v>2528</v>
      </c>
      <c r="I781" s="15">
        <v>26000</v>
      </c>
      <c r="J781" s="14" t="s">
        <v>4935</v>
      </c>
      <c r="K781" s="36" t="s">
        <v>3322</v>
      </c>
      <c r="L781" s="14" t="s">
        <v>2916</v>
      </c>
      <c r="M781" s="14"/>
    </row>
    <row r="782" spans="1:14" ht="63">
      <c r="A782" s="14">
        <f t="shared" si="12"/>
        <v>779</v>
      </c>
      <c r="B782" s="14" t="s">
        <v>657</v>
      </c>
      <c r="C782" s="14" t="s">
        <v>658</v>
      </c>
      <c r="D782" s="14" t="s">
        <v>1187</v>
      </c>
      <c r="E782" s="14"/>
      <c r="F782" s="15">
        <v>730</v>
      </c>
      <c r="G782" s="15">
        <v>264</v>
      </c>
      <c r="H782" s="14" t="s">
        <v>8087</v>
      </c>
      <c r="I782" s="15">
        <v>76000</v>
      </c>
      <c r="J782" s="14" t="s">
        <v>4642</v>
      </c>
      <c r="K782" s="36" t="s">
        <v>3322</v>
      </c>
      <c r="L782" s="14" t="s">
        <v>12923</v>
      </c>
      <c r="M782" s="14"/>
      <c r="N782" s="82"/>
    </row>
    <row r="783" spans="1:14">
      <c r="A783" s="14">
        <f t="shared" si="12"/>
        <v>780</v>
      </c>
      <c r="B783" s="14" t="s">
        <v>659</v>
      </c>
      <c r="C783" s="14" t="s">
        <v>660</v>
      </c>
      <c r="D783" s="14" t="s">
        <v>4473</v>
      </c>
      <c r="E783" s="14"/>
      <c r="F783" s="15">
        <v>1000</v>
      </c>
      <c r="G783" s="15">
        <v>504</v>
      </c>
      <c r="H783" s="14" t="s">
        <v>8087</v>
      </c>
      <c r="I783" s="15">
        <v>0</v>
      </c>
      <c r="J783" s="14" t="s">
        <v>70</v>
      </c>
      <c r="K783" s="36" t="s">
        <v>3322</v>
      </c>
      <c r="L783" s="14" t="s">
        <v>5117</v>
      </c>
      <c r="M783" s="14"/>
    </row>
    <row r="784" spans="1:14">
      <c r="A784" s="14">
        <f t="shared" si="12"/>
        <v>781</v>
      </c>
      <c r="B784" s="14" t="s">
        <v>661</v>
      </c>
      <c r="C784" s="14" t="s">
        <v>2744</v>
      </c>
      <c r="D784" s="14" t="s">
        <v>1187</v>
      </c>
      <c r="E784" s="14"/>
      <c r="F784" s="15">
        <v>13000</v>
      </c>
      <c r="G784" s="15">
        <v>512</v>
      </c>
      <c r="H784" s="14" t="s">
        <v>8087</v>
      </c>
      <c r="I784" s="15">
        <v>73000</v>
      </c>
      <c r="J784" s="14" t="s">
        <v>4935</v>
      </c>
      <c r="K784" s="36" t="s">
        <v>3322</v>
      </c>
      <c r="L784" s="14"/>
      <c r="M784" s="14"/>
      <c r="N784" s="82"/>
    </row>
    <row r="785" spans="1:14">
      <c r="A785" s="14">
        <f t="shared" si="12"/>
        <v>782</v>
      </c>
      <c r="B785" s="14" t="s">
        <v>662</v>
      </c>
      <c r="C785" s="14" t="s">
        <v>9330</v>
      </c>
      <c r="D785" s="14" t="s">
        <v>4473</v>
      </c>
      <c r="E785" s="14"/>
      <c r="F785" s="15">
        <v>500</v>
      </c>
      <c r="G785" s="15">
        <v>624</v>
      </c>
      <c r="H785" s="14" t="s">
        <v>2161</v>
      </c>
      <c r="I785" s="15">
        <v>0</v>
      </c>
      <c r="J785" s="14" t="s">
        <v>1188</v>
      </c>
      <c r="K785" s="36" t="s">
        <v>3322</v>
      </c>
      <c r="L785" s="14" t="s">
        <v>10095</v>
      </c>
      <c r="M785" s="14"/>
    </row>
    <row r="786" spans="1:14" ht="63">
      <c r="A786" s="14">
        <f t="shared" si="12"/>
        <v>783</v>
      </c>
      <c r="B786" s="14" t="s">
        <v>663</v>
      </c>
      <c r="C786" s="14" t="s">
        <v>664</v>
      </c>
      <c r="D786" s="14" t="s">
        <v>4473</v>
      </c>
      <c r="E786" s="14"/>
      <c r="F786" s="15">
        <v>1000</v>
      </c>
      <c r="G786" s="15">
        <v>1072</v>
      </c>
      <c r="H786" s="14" t="s">
        <v>2161</v>
      </c>
      <c r="I786" s="15">
        <v>0</v>
      </c>
      <c r="J786" s="14" t="s">
        <v>70</v>
      </c>
      <c r="K786" s="36" t="s">
        <v>3322</v>
      </c>
      <c r="L786" s="14" t="s">
        <v>73</v>
      </c>
      <c r="M786" s="14"/>
      <c r="N786" s="82"/>
    </row>
    <row r="787" spans="1:14" ht="63">
      <c r="A787" s="14">
        <f t="shared" si="12"/>
        <v>784</v>
      </c>
      <c r="B787" s="14" t="s">
        <v>665</v>
      </c>
      <c r="C787" s="14" t="s">
        <v>666</v>
      </c>
      <c r="D787" s="14" t="s">
        <v>3436</v>
      </c>
      <c r="E787" s="14"/>
      <c r="F787" s="15">
        <v>2000</v>
      </c>
      <c r="G787" s="15">
        <v>484</v>
      </c>
      <c r="H787" s="14" t="s">
        <v>2161</v>
      </c>
      <c r="I787" s="15">
        <v>0</v>
      </c>
      <c r="J787" s="14" t="s">
        <v>1188</v>
      </c>
      <c r="K787" s="36" t="s">
        <v>3322</v>
      </c>
      <c r="L787" s="14" t="s">
        <v>73</v>
      </c>
      <c r="M787" s="14"/>
    </row>
    <row r="788" spans="1:14" ht="47.25">
      <c r="A788" s="14">
        <f t="shared" si="12"/>
        <v>785</v>
      </c>
      <c r="B788" s="14" t="s">
        <v>1804</v>
      </c>
      <c r="C788" s="14" t="s">
        <v>4406</v>
      </c>
      <c r="D788" s="14" t="s">
        <v>3321</v>
      </c>
      <c r="E788" s="14"/>
      <c r="F788" s="15">
        <v>25300</v>
      </c>
      <c r="G788" s="15">
        <v>216</v>
      </c>
      <c r="H788" s="14" t="s">
        <v>5624</v>
      </c>
      <c r="I788" s="15">
        <v>0</v>
      </c>
      <c r="J788" s="14" t="s">
        <v>4935</v>
      </c>
      <c r="K788" s="36" t="s">
        <v>3322</v>
      </c>
      <c r="L788" s="14"/>
      <c r="M788" s="14"/>
      <c r="N788" s="82"/>
    </row>
    <row r="789" spans="1:14" ht="47.25">
      <c r="A789" s="14">
        <f t="shared" si="12"/>
        <v>786</v>
      </c>
      <c r="B789" s="14" t="s">
        <v>1809</v>
      </c>
      <c r="C789" s="14" t="s">
        <v>4406</v>
      </c>
      <c r="D789" s="14" t="s">
        <v>3321</v>
      </c>
      <c r="E789" s="14"/>
      <c r="F789" s="15">
        <v>25300</v>
      </c>
      <c r="G789" s="15">
        <v>256</v>
      </c>
      <c r="H789" s="14" t="s">
        <v>5624</v>
      </c>
      <c r="I789" s="15">
        <v>0</v>
      </c>
      <c r="J789" s="14" t="s">
        <v>7909</v>
      </c>
      <c r="K789" s="36" t="s">
        <v>3322</v>
      </c>
      <c r="L789" s="14"/>
      <c r="M789" s="14"/>
    </row>
    <row r="790" spans="1:14" ht="47.25">
      <c r="A790" s="14">
        <f t="shared" si="12"/>
        <v>787</v>
      </c>
      <c r="B790" s="14" t="s">
        <v>1810</v>
      </c>
      <c r="C790" s="14" t="s">
        <v>4406</v>
      </c>
      <c r="D790" s="14" t="s">
        <v>3321</v>
      </c>
      <c r="E790" s="14" t="s">
        <v>8163</v>
      </c>
      <c r="F790" s="15">
        <v>25300</v>
      </c>
      <c r="G790" s="15">
        <v>276</v>
      </c>
      <c r="H790" s="14" t="s">
        <v>5624</v>
      </c>
      <c r="I790" s="15">
        <v>0</v>
      </c>
      <c r="J790" s="14" t="s">
        <v>7909</v>
      </c>
      <c r="K790" s="36" t="s">
        <v>3322</v>
      </c>
      <c r="L790" s="14"/>
      <c r="M790" s="14"/>
      <c r="N790" s="82"/>
    </row>
    <row r="791" spans="1:14" ht="63">
      <c r="A791" s="14">
        <f t="shared" si="12"/>
        <v>788</v>
      </c>
      <c r="B791" s="14" t="s">
        <v>1824</v>
      </c>
      <c r="C791" s="14" t="s">
        <v>1825</v>
      </c>
      <c r="D791" s="14" t="s">
        <v>1162</v>
      </c>
      <c r="E791" s="14"/>
      <c r="F791" s="15">
        <v>6500</v>
      </c>
      <c r="G791" s="15">
        <v>432</v>
      </c>
      <c r="H791" s="14" t="s">
        <v>8087</v>
      </c>
      <c r="I791" s="15">
        <v>92000</v>
      </c>
      <c r="J791" s="14" t="s">
        <v>1193</v>
      </c>
      <c r="K791" s="36" t="s">
        <v>3322</v>
      </c>
      <c r="L791" s="14" t="s">
        <v>11729</v>
      </c>
      <c r="M791" s="14"/>
    </row>
    <row r="792" spans="1:14" ht="31.5">
      <c r="A792" s="14">
        <f t="shared" si="12"/>
        <v>789</v>
      </c>
      <c r="B792" s="14" t="s">
        <v>1830</v>
      </c>
      <c r="C792" s="14" t="s">
        <v>1831</v>
      </c>
      <c r="D792" s="14" t="s">
        <v>1162</v>
      </c>
      <c r="E792" s="14"/>
      <c r="F792" s="15">
        <v>200</v>
      </c>
      <c r="G792" s="15">
        <v>216</v>
      </c>
      <c r="H792" s="14" t="s">
        <v>8087</v>
      </c>
      <c r="I792" s="15">
        <v>0</v>
      </c>
      <c r="J792" s="14" t="s">
        <v>7909</v>
      </c>
      <c r="K792" s="36" t="s">
        <v>3322</v>
      </c>
      <c r="L792" s="14" t="s">
        <v>3437</v>
      </c>
      <c r="M792" s="14"/>
      <c r="N792" s="82"/>
    </row>
    <row r="793" spans="1:14" ht="31.5">
      <c r="A793" s="14">
        <f t="shared" si="12"/>
        <v>790</v>
      </c>
      <c r="B793" s="14" t="s">
        <v>1843</v>
      </c>
      <c r="C793" s="14" t="s">
        <v>1844</v>
      </c>
      <c r="D793" s="14" t="s">
        <v>4473</v>
      </c>
      <c r="E793" s="14"/>
      <c r="F793" s="15">
        <v>1000</v>
      </c>
      <c r="G793" s="15">
        <v>344</v>
      </c>
      <c r="H793" s="14" t="s">
        <v>2161</v>
      </c>
      <c r="I793" s="15">
        <v>0</v>
      </c>
      <c r="J793" s="14" t="s">
        <v>70</v>
      </c>
      <c r="K793" s="36" t="s">
        <v>3322</v>
      </c>
      <c r="L793" s="14" t="s">
        <v>10095</v>
      </c>
      <c r="M793" s="14"/>
    </row>
    <row r="794" spans="1:14" ht="47.25">
      <c r="A794" s="14">
        <f t="shared" si="12"/>
        <v>791</v>
      </c>
      <c r="B794" s="14" t="s">
        <v>6771</v>
      </c>
      <c r="C794" s="41" t="s">
        <v>1852</v>
      </c>
      <c r="D794" s="14" t="s">
        <v>1421</v>
      </c>
      <c r="E794" s="14" t="s">
        <v>8163</v>
      </c>
      <c r="F794" s="15">
        <v>3000</v>
      </c>
      <c r="G794" s="15">
        <v>200</v>
      </c>
      <c r="H794" s="14" t="s">
        <v>2161</v>
      </c>
      <c r="I794" s="15">
        <v>65000</v>
      </c>
      <c r="J794" s="14" t="s">
        <v>1193</v>
      </c>
      <c r="K794" s="36" t="s">
        <v>3322</v>
      </c>
      <c r="L794" s="14" t="s">
        <v>8938</v>
      </c>
      <c r="M794" s="14"/>
      <c r="N794" s="82"/>
    </row>
    <row r="795" spans="1:14" ht="47.25">
      <c r="A795" s="14">
        <f t="shared" si="12"/>
        <v>792</v>
      </c>
      <c r="B795" s="14" t="s">
        <v>8936</v>
      </c>
      <c r="C795" s="41" t="s">
        <v>1852</v>
      </c>
      <c r="D795" s="14" t="s">
        <v>1421</v>
      </c>
      <c r="E795" s="14" t="s">
        <v>8163</v>
      </c>
      <c r="F795" s="15">
        <v>8000</v>
      </c>
      <c r="G795" s="15">
        <v>200</v>
      </c>
      <c r="H795" s="14" t="s">
        <v>2161</v>
      </c>
      <c r="I795" s="15">
        <v>65000</v>
      </c>
      <c r="J795" s="14" t="s">
        <v>1193</v>
      </c>
      <c r="K795" s="36" t="s">
        <v>3322</v>
      </c>
      <c r="L795" s="14" t="s">
        <v>8938</v>
      </c>
      <c r="M795" s="14"/>
    </row>
    <row r="796" spans="1:14" ht="47.25">
      <c r="A796" s="14">
        <f t="shared" si="12"/>
        <v>793</v>
      </c>
      <c r="B796" s="14" t="s">
        <v>1853</v>
      </c>
      <c r="C796" s="14" t="s">
        <v>4406</v>
      </c>
      <c r="D796" s="14" t="s">
        <v>3321</v>
      </c>
      <c r="E796" s="14"/>
      <c r="F796" s="15">
        <v>25300</v>
      </c>
      <c r="G796" s="15">
        <v>176</v>
      </c>
      <c r="H796" s="14" t="s">
        <v>5624</v>
      </c>
      <c r="I796" s="15">
        <v>0</v>
      </c>
      <c r="J796" s="14" t="s">
        <v>70</v>
      </c>
      <c r="K796" s="36" t="s">
        <v>3322</v>
      </c>
      <c r="L796" s="14"/>
      <c r="M796" s="14"/>
      <c r="N796" s="82"/>
    </row>
    <row r="797" spans="1:14" ht="47.25">
      <c r="A797" s="14">
        <f t="shared" si="12"/>
        <v>794</v>
      </c>
      <c r="B797" s="14" t="s">
        <v>1854</v>
      </c>
      <c r="C797" s="14" t="s">
        <v>4406</v>
      </c>
      <c r="D797" s="14" t="s">
        <v>3321</v>
      </c>
      <c r="E797" s="14"/>
      <c r="F797" s="15">
        <v>25300</v>
      </c>
      <c r="G797" s="15">
        <v>216</v>
      </c>
      <c r="H797" s="14" t="s">
        <v>5624</v>
      </c>
      <c r="I797" s="15">
        <v>0</v>
      </c>
      <c r="J797" s="14" t="s">
        <v>1188</v>
      </c>
      <c r="K797" s="36" t="s">
        <v>3322</v>
      </c>
      <c r="L797" s="14"/>
      <c r="M797" s="14"/>
    </row>
    <row r="798" spans="1:14" ht="47.25">
      <c r="A798" s="14">
        <f t="shared" si="12"/>
        <v>795</v>
      </c>
      <c r="B798" s="14" t="s">
        <v>1855</v>
      </c>
      <c r="C798" s="14" t="s">
        <v>4406</v>
      </c>
      <c r="D798" s="14" t="s">
        <v>3321</v>
      </c>
      <c r="E798" s="14"/>
      <c r="F798" s="15">
        <v>25300</v>
      </c>
      <c r="G798" s="15">
        <v>180</v>
      </c>
      <c r="H798" s="14" t="s">
        <v>5624</v>
      </c>
      <c r="I798" s="15">
        <v>0</v>
      </c>
      <c r="J798" s="14" t="s">
        <v>1188</v>
      </c>
      <c r="K798" s="36" t="s">
        <v>3322</v>
      </c>
      <c r="L798" s="14"/>
      <c r="M798" s="14"/>
      <c r="N798" s="82"/>
    </row>
    <row r="799" spans="1:14" ht="47.25">
      <c r="A799" s="14">
        <f t="shared" si="12"/>
        <v>796</v>
      </c>
      <c r="B799" s="14" t="s">
        <v>698</v>
      </c>
      <c r="C799" s="14" t="s">
        <v>4406</v>
      </c>
      <c r="D799" s="14" t="s">
        <v>3321</v>
      </c>
      <c r="E799" s="14"/>
      <c r="F799" s="15">
        <v>25300</v>
      </c>
      <c r="G799" s="15">
        <v>140</v>
      </c>
      <c r="H799" s="14" t="s">
        <v>5624</v>
      </c>
      <c r="I799" s="15">
        <v>0</v>
      </c>
      <c r="J799" s="14" t="s">
        <v>1188</v>
      </c>
      <c r="K799" s="36" t="s">
        <v>3322</v>
      </c>
      <c r="L799" s="14"/>
      <c r="M799" s="14"/>
    </row>
    <row r="800" spans="1:14" ht="47.25">
      <c r="A800" s="14">
        <f t="shared" si="12"/>
        <v>797</v>
      </c>
      <c r="B800" s="14" t="s">
        <v>699</v>
      </c>
      <c r="C800" s="14" t="s">
        <v>4406</v>
      </c>
      <c r="D800" s="14" t="s">
        <v>3321</v>
      </c>
      <c r="E800" s="14"/>
      <c r="F800" s="15">
        <v>25300</v>
      </c>
      <c r="G800" s="15">
        <v>228</v>
      </c>
      <c r="H800" s="14" t="s">
        <v>5624</v>
      </c>
      <c r="I800" s="15">
        <v>0</v>
      </c>
      <c r="J800" s="14" t="s">
        <v>7909</v>
      </c>
      <c r="K800" s="36" t="s">
        <v>3322</v>
      </c>
      <c r="L800" s="14"/>
      <c r="M800" s="14" t="s">
        <v>6747</v>
      </c>
      <c r="N800" s="82"/>
    </row>
    <row r="801" spans="1:14">
      <c r="A801" s="14">
        <f t="shared" si="12"/>
        <v>798</v>
      </c>
      <c r="B801" s="14" t="s">
        <v>3325</v>
      </c>
      <c r="C801" s="14" t="s">
        <v>2744</v>
      </c>
      <c r="D801" s="14" t="s">
        <v>1187</v>
      </c>
      <c r="E801" s="14"/>
      <c r="F801" s="15">
        <v>1000</v>
      </c>
      <c r="G801" s="15">
        <v>72</v>
      </c>
      <c r="H801" s="14" t="s">
        <v>8076</v>
      </c>
      <c r="I801" s="15">
        <v>14000</v>
      </c>
      <c r="J801" s="14" t="s">
        <v>4935</v>
      </c>
      <c r="K801" s="36" t="s">
        <v>3322</v>
      </c>
      <c r="L801" s="14" t="s">
        <v>4009</v>
      </c>
      <c r="M801" s="14"/>
    </row>
    <row r="802" spans="1:14">
      <c r="A802" s="14">
        <f t="shared" si="12"/>
        <v>799</v>
      </c>
      <c r="B802" s="14" t="s">
        <v>2527</v>
      </c>
      <c r="C802" s="14" t="s">
        <v>2744</v>
      </c>
      <c r="D802" s="14" t="s">
        <v>1187</v>
      </c>
      <c r="E802" s="14"/>
      <c r="F802" s="15">
        <v>1000</v>
      </c>
      <c r="G802" s="15">
        <v>84</v>
      </c>
      <c r="H802" s="14" t="s">
        <v>8076</v>
      </c>
      <c r="I802" s="15">
        <v>15000</v>
      </c>
      <c r="J802" s="14" t="s">
        <v>4935</v>
      </c>
      <c r="K802" s="36" t="s">
        <v>3322</v>
      </c>
      <c r="L802" s="14" t="s">
        <v>4009</v>
      </c>
      <c r="M802" s="14"/>
      <c r="N802" s="82"/>
    </row>
    <row r="803" spans="1:14">
      <c r="A803" s="14">
        <f t="shared" si="12"/>
        <v>800</v>
      </c>
      <c r="B803" s="14" t="s">
        <v>6242</v>
      </c>
      <c r="C803" s="14" t="s">
        <v>2744</v>
      </c>
      <c r="D803" s="14" t="s">
        <v>1187</v>
      </c>
      <c r="E803" s="14"/>
      <c r="F803" s="15">
        <v>1500</v>
      </c>
      <c r="G803" s="15">
        <v>344</v>
      </c>
      <c r="H803" s="14" t="s">
        <v>8076</v>
      </c>
      <c r="I803" s="15">
        <v>45000</v>
      </c>
      <c r="J803" s="14" t="s">
        <v>4935</v>
      </c>
      <c r="K803" s="36" t="s">
        <v>3322</v>
      </c>
      <c r="L803" s="14" t="s">
        <v>4009</v>
      </c>
      <c r="M803" s="14"/>
    </row>
    <row r="804" spans="1:14" ht="31.5">
      <c r="A804" s="14">
        <f t="shared" si="12"/>
        <v>801</v>
      </c>
      <c r="B804" s="14" t="s">
        <v>3326</v>
      </c>
      <c r="C804" s="14" t="s">
        <v>2744</v>
      </c>
      <c r="D804" s="14" t="s">
        <v>1187</v>
      </c>
      <c r="E804" s="14"/>
      <c r="F804" s="15">
        <v>1000</v>
      </c>
      <c r="G804" s="15">
        <v>52</v>
      </c>
      <c r="H804" s="14" t="s">
        <v>8076</v>
      </c>
      <c r="I804" s="15">
        <v>11000</v>
      </c>
      <c r="J804" s="14" t="s">
        <v>4935</v>
      </c>
      <c r="K804" s="36" t="s">
        <v>3322</v>
      </c>
      <c r="L804" s="14" t="s">
        <v>4009</v>
      </c>
      <c r="M804" s="14"/>
      <c r="N804" s="82"/>
    </row>
    <row r="805" spans="1:14">
      <c r="A805" s="14">
        <f t="shared" si="12"/>
        <v>802</v>
      </c>
      <c r="B805" s="14" t="s">
        <v>3327</v>
      </c>
      <c r="C805" s="14" t="s">
        <v>2744</v>
      </c>
      <c r="D805" s="14" t="s">
        <v>1187</v>
      </c>
      <c r="E805" s="14"/>
      <c r="F805" s="15">
        <v>2000</v>
      </c>
      <c r="G805" s="15">
        <v>84</v>
      </c>
      <c r="H805" s="14" t="s">
        <v>8076</v>
      </c>
      <c r="I805" s="15">
        <v>15000</v>
      </c>
      <c r="J805" s="14" t="s">
        <v>4935</v>
      </c>
      <c r="K805" s="36" t="s">
        <v>3322</v>
      </c>
      <c r="L805" s="14" t="s">
        <v>4009</v>
      </c>
      <c r="M805" s="14"/>
    </row>
    <row r="806" spans="1:14">
      <c r="A806" s="14">
        <f t="shared" si="12"/>
        <v>803</v>
      </c>
      <c r="B806" s="14" t="s">
        <v>3323</v>
      </c>
      <c r="C806" s="14" t="s">
        <v>2744</v>
      </c>
      <c r="D806" s="14" t="s">
        <v>1187</v>
      </c>
      <c r="E806" s="14"/>
      <c r="F806" s="15">
        <v>2000</v>
      </c>
      <c r="G806" s="15">
        <v>48</v>
      </c>
      <c r="H806" s="14" t="s">
        <v>8076</v>
      </c>
      <c r="I806" s="15">
        <v>11000</v>
      </c>
      <c r="J806" s="14" t="s">
        <v>4935</v>
      </c>
      <c r="K806" s="36" t="s">
        <v>3322</v>
      </c>
      <c r="L806" s="14" t="s">
        <v>4009</v>
      </c>
      <c r="M806" s="14"/>
      <c r="N806" s="82"/>
    </row>
    <row r="807" spans="1:14" ht="47.25">
      <c r="A807" s="14">
        <f t="shared" si="12"/>
        <v>804</v>
      </c>
      <c r="B807" s="14" t="s">
        <v>2526</v>
      </c>
      <c r="C807" s="14" t="s">
        <v>2744</v>
      </c>
      <c r="D807" s="14" t="s">
        <v>1187</v>
      </c>
      <c r="E807" s="14"/>
      <c r="F807" s="15">
        <v>1000</v>
      </c>
      <c r="G807" s="15">
        <v>80</v>
      </c>
      <c r="H807" s="14" t="s">
        <v>8076</v>
      </c>
      <c r="I807" s="15">
        <v>15000</v>
      </c>
      <c r="J807" s="14" t="s">
        <v>4935</v>
      </c>
      <c r="K807" s="36" t="s">
        <v>3322</v>
      </c>
      <c r="L807" s="14" t="s">
        <v>4009</v>
      </c>
      <c r="M807" s="52" t="s">
        <v>2727</v>
      </c>
    </row>
    <row r="808" spans="1:14">
      <c r="A808" s="14">
        <f t="shared" si="12"/>
        <v>805</v>
      </c>
      <c r="B808" s="14" t="s">
        <v>3324</v>
      </c>
      <c r="C808" s="14" t="s">
        <v>2744</v>
      </c>
      <c r="D808" s="14" t="s">
        <v>1187</v>
      </c>
      <c r="E808" s="14"/>
      <c r="F808" s="15">
        <v>1500</v>
      </c>
      <c r="G808" s="15">
        <v>92</v>
      </c>
      <c r="H808" s="14" t="s">
        <v>8076</v>
      </c>
      <c r="I808" s="15">
        <v>16000</v>
      </c>
      <c r="J808" s="14" t="s">
        <v>4935</v>
      </c>
      <c r="K808" s="36" t="s">
        <v>3322</v>
      </c>
      <c r="L808" s="14" t="s">
        <v>4009</v>
      </c>
      <c r="M808" s="14"/>
      <c r="N808" s="82"/>
    </row>
    <row r="809" spans="1:14">
      <c r="A809" s="14">
        <f t="shared" si="12"/>
        <v>806</v>
      </c>
      <c r="B809" s="14" t="s">
        <v>2525</v>
      </c>
      <c r="C809" s="14" t="s">
        <v>2744</v>
      </c>
      <c r="D809" s="14" t="s">
        <v>1187</v>
      </c>
      <c r="E809" s="14"/>
      <c r="F809" s="15">
        <v>1000</v>
      </c>
      <c r="G809" s="15">
        <v>72</v>
      </c>
      <c r="H809" s="14" t="s">
        <v>8076</v>
      </c>
      <c r="I809" s="15">
        <v>14000</v>
      </c>
      <c r="J809" s="14" t="s">
        <v>4935</v>
      </c>
      <c r="K809" s="36" t="s">
        <v>3322</v>
      </c>
      <c r="L809" s="14" t="s">
        <v>4009</v>
      </c>
      <c r="M809" s="14"/>
    </row>
    <row r="810" spans="1:14" ht="31.5">
      <c r="A810" s="14">
        <f t="shared" si="12"/>
        <v>807</v>
      </c>
      <c r="B810" s="14" t="s">
        <v>3328</v>
      </c>
      <c r="C810" s="14" t="s">
        <v>2744</v>
      </c>
      <c r="D810" s="14" t="s">
        <v>1187</v>
      </c>
      <c r="E810" s="14"/>
      <c r="F810" s="15">
        <v>1000</v>
      </c>
      <c r="G810" s="15">
        <v>144</v>
      </c>
      <c r="H810" s="14" t="s">
        <v>8076</v>
      </c>
      <c r="I810" s="15">
        <v>22000</v>
      </c>
      <c r="J810" s="14" t="s">
        <v>4935</v>
      </c>
      <c r="K810" s="36" t="s">
        <v>3322</v>
      </c>
      <c r="L810" s="14" t="s">
        <v>4009</v>
      </c>
      <c r="M810" s="14"/>
      <c r="N810" s="82"/>
    </row>
    <row r="811" spans="1:14">
      <c r="A811" s="14">
        <f t="shared" si="12"/>
        <v>808</v>
      </c>
      <c r="B811" s="14" t="s">
        <v>2533</v>
      </c>
      <c r="C811" s="14" t="s">
        <v>2744</v>
      </c>
      <c r="D811" s="14" t="s">
        <v>1187</v>
      </c>
      <c r="E811" s="14"/>
      <c r="F811" s="15">
        <v>2000</v>
      </c>
      <c r="G811" s="15">
        <v>452</v>
      </c>
      <c r="H811" s="14" t="s">
        <v>8087</v>
      </c>
      <c r="I811" s="15">
        <v>65000</v>
      </c>
      <c r="J811" s="14" t="s">
        <v>4935</v>
      </c>
      <c r="K811" s="36" t="s">
        <v>3322</v>
      </c>
      <c r="L811" s="14" t="s">
        <v>4009</v>
      </c>
      <c r="M811" s="14"/>
    </row>
    <row r="812" spans="1:14">
      <c r="A812" s="14">
        <f t="shared" si="12"/>
        <v>809</v>
      </c>
      <c r="B812" s="14" t="s">
        <v>2534</v>
      </c>
      <c r="C812" s="14" t="s">
        <v>2744</v>
      </c>
      <c r="D812" s="14" t="s">
        <v>1187</v>
      </c>
      <c r="E812" s="14"/>
      <c r="F812" s="15">
        <v>2000</v>
      </c>
      <c r="G812" s="15">
        <v>464</v>
      </c>
      <c r="H812" s="14" t="s">
        <v>8087</v>
      </c>
      <c r="I812" s="15">
        <v>67000</v>
      </c>
      <c r="J812" s="14" t="s">
        <v>4935</v>
      </c>
      <c r="K812" s="36" t="s">
        <v>3322</v>
      </c>
      <c r="L812" s="14" t="s">
        <v>4009</v>
      </c>
      <c r="M812" s="14"/>
      <c r="N812" s="82"/>
    </row>
    <row r="813" spans="1:14">
      <c r="A813" s="14">
        <f t="shared" si="12"/>
        <v>810</v>
      </c>
      <c r="B813" s="14" t="s">
        <v>661</v>
      </c>
      <c r="C813" s="14" t="s">
        <v>2744</v>
      </c>
      <c r="D813" s="14" t="s">
        <v>1187</v>
      </c>
      <c r="E813" s="14"/>
      <c r="F813" s="15">
        <v>3000</v>
      </c>
      <c r="G813" s="15">
        <v>512</v>
      </c>
      <c r="H813" s="14" t="s">
        <v>8087</v>
      </c>
      <c r="I813" s="15">
        <v>73000</v>
      </c>
      <c r="J813" s="14" t="s">
        <v>4935</v>
      </c>
      <c r="K813" s="36" t="s">
        <v>3322</v>
      </c>
      <c r="L813" s="14" t="s">
        <v>4009</v>
      </c>
      <c r="M813" s="14"/>
    </row>
    <row r="814" spans="1:14">
      <c r="A814" s="14">
        <f t="shared" si="12"/>
        <v>811</v>
      </c>
      <c r="B814" s="14" t="s">
        <v>8556</v>
      </c>
      <c r="C814" s="14" t="s">
        <v>2744</v>
      </c>
      <c r="D814" s="14" t="s">
        <v>1187</v>
      </c>
      <c r="E814" s="14"/>
      <c r="F814" s="15">
        <v>1000</v>
      </c>
      <c r="G814" s="15">
        <v>252</v>
      </c>
      <c r="H814" s="14" t="s">
        <v>8087</v>
      </c>
      <c r="I814" s="15">
        <v>34000</v>
      </c>
      <c r="J814" s="14" t="s">
        <v>4935</v>
      </c>
      <c r="K814" s="36" t="s">
        <v>3322</v>
      </c>
      <c r="L814" s="14" t="s">
        <v>4009</v>
      </c>
      <c r="M814" s="14"/>
      <c r="N814" s="82"/>
    </row>
    <row r="815" spans="1:14">
      <c r="A815" s="14">
        <f t="shared" si="12"/>
        <v>812</v>
      </c>
      <c r="B815" s="14" t="s">
        <v>10777</v>
      </c>
      <c r="C815" s="14" t="s">
        <v>2744</v>
      </c>
      <c r="D815" s="14" t="s">
        <v>1187</v>
      </c>
      <c r="E815" s="14"/>
      <c r="F815" s="15">
        <v>3000</v>
      </c>
      <c r="G815" s="15">
        <v>352</v>
      </c>
      <c r="H815" s="14" t="s">
        <v>8087</v>
      </c>
      <c r="I815" s="15">
        <v>52000</v>
      </c>
      <c r="J815" s="14" t="s">
        <v>4935</v>
      </c>
      <c r="K815" s="36" t="s">
        <v>3322</v>
      </c>
      <c r="L815" s="14" t="s">
        <v>4009</v>
      </c>
      <c r="M815" s="14"/>
    </row>
    <row r="816" spans="1:14">
      <c r="A816" s="14">
        <f t="shared" si="12"/>
        <v>813</v>
      </c>
      <c r="B816" s="14" t="s">
        <v>1621</v>
      </c>
      <c r="C816" s="14" t="s">
        <v>1622</v>
      </c>
      <c r="D816" s="14" t="s">
        <v>4473</v>
      </c>
      <c r="E816" s="14"/>
      <c r="F816" s="15">
        <v>1000</v>
      </c>
      <c r="G816" s="15">
        <v>584</v>
      </c>
      <c r="H816" s="14" t="s">
        <v>2161</v>
      </c>
      <c r="I816" s="15">
        <v>0</v>
      </c>
      <c r="J816" s="14" t="s">
        <v>1188</v>
      </c>
      <c r="K816" s="36" t="s">
        <v>3322</v>
      </c>
      <c r="L816" s="14" t="s">
        <v>73</v>
      </c>
      <c r="M816" s="14"/>
      <c r="N816" s="82"/>
    </row>
    <row r="817" spans="1:14">
      <c r="A817" s="14">
        <f t="shared" si="12"/>
        <v>814</v>
      </c>
      <c r="B817" s="14" t="s">
        <v>2300</v>
      </c>
      <c r="C817" s="14" t="s">
        <v>10696</v>
      </c>
      <c r="D817" s="14" t="s">
        <v>1421</v>
      </c>
      <c r="E817" s="14" t="s">
        <v>8163</v>
      </c>
      <c r="F817" s="15">
        <v>500</v>
      </c>
      <c r="G817" s="15">
        <v>808</v>
      </c>
      <c r="H817" s="14" t="s">
        <v>1228</v>
      </c>
      <c r="I817" s="15">
        <v>0</v>
      </c>
      <c r="J817" s="14" t="s">
        <v>1193</v>
      </c>
      <c r="K817" s="36" t="s">
        <v>3322</v>
      </c>
      <c r="L817" s="14" t="s">
        <v>5941</v>
      </c>
      <c r="M817" s="14"/>
    </row>
    <row r="818" spans="1:14">
      <c r="A818" s="14">
        <f t="shared" si="12"/>
        <v>815</v>
      </c>
      <c r="B818" s="14" t="s">
        <v>2301</v>
      </c>
      <c r="C818" s="14" t="s">
        <v>10696</v>
      </c>
      <c r="D818" s="14" t="s">
        <v>1421</v>
      </c>
      <c r="E818" s="14" t="s">
        <v>8163</v>
      </c>
      <c r="F818" s="15">
        <v>500</v>
      </c>
      <c r="G818" s="15">
        <v>904</v>
      </c>
      <c r="H818" s="14" t="s">
        <v>1228</v>
      </c>
      <c r="I818" s="15">
        <v>0</v>
      </c>
      <c r="J818" s="14" t="s">
        <v>1193</v>
      </c>
      <c r="K818" s="36" t="s">
        <v>3322</v>
      </c>
      <c r="L818" s="14" t="s">
        <v>5941</v>
      </c>
      <c r="M818" s="14"/>
      <c r="N818" s="82"/>
    </row>
    <row r="819" spans="1:14" ht="47.25">
      <c r="A819" s="14">
        <f t="shared" si="12"/>
        <v>816</v>
      </c>
      <c r="B819" s="14" t="s">
        <v>2305</v>
      </c>
      <c r="C819" s="14" t="s">
        <v>4406</v>
      </c>
      <c r="D819" s="14" t="s">
        <v>3321</v>
      </c>
      <c r="E819" s="14"/>
      <c r="F819" s="15">
        <v>21050</v>
      </c>
      <c r="G819" s="15">
        <v>196</v>
      </c>
      <c r="H819" s="14" t="s">
        <v>5624</v>
      </c>
      <c r="I819" s="15">
        <v>0</v>
      </c>
      <c r="J819" s="14" t="s">
        <v>60</v>
      </c>
      <c r="K819" s="36" t="s">
        <v>3322</v>
      </c>
      <c r="L819" s="14"/>
      <c r="M819" s="14"/>
    </row>
    <row r="820" spans="1:14" ht="47.25">
      <c r="A820" s="14">
        <f t="shared" si="12"/>
        <v>817</v>
      </c>
      <c r="B820" s="14" t="s">
        <v>2306</v>
      </c>
      <c r="C820" s="14" t="s">
        <v>4406</v>
      </c>
      <c r="D820" s="14" t="s">
        <v>3321</v>
      </c>
      <c r="E820" s="14"/>
      <c r="F820" s="15">
        <v>21050</v>
      </c>
      <c r="G820" s="15">
        <v>232</v>
      </c>
      <c r="H820" s="14" t="s">
        <v>5624</v>
      </c>
      <c r="I820" s="15">
        <v>0</v>
      </c>
      <c r="J820" s="14" t="s">
        <v>4935</v>
      </c>
      <c r="K820" s="36" t="s">
        <v>3322</v>
      </c>
      <c r="L820" s="14"/>
      <c r="M820" s="14" t="s">
        <v>2307</v>
      </c>
      <c r="N820" s="82"/>
    </row>
    <row r="821" spans="1:14" ht="47.25">
      <c r="A821" s="14">
        <f t="shared" si="12"/>
        <v>818</v>
      </c>
      <c r="B821" s="14" t="s">
        <v>2308</v>
      </c>
      <c r="C821" s="14" t="s">
        <v>4406</v>
      </c>
      <c r="D821" s="14" t="s">
        <v>3321</v>
      </c>
      <c r="E821" s="14"/>
      <c r="F821" s="15">
        <v>21050</v>
      </c>
      <c r="G821" s="15">
        <v>172</v>
      </c>
      <c r="H821" s="14" t="s">
        <v>5624</v>
      </c>
      <c r="I821" s="15">
        <v>0</v>
      </c>
      <c r="J821" s="14" t="s">
        <v>1188</v>
      </c>
      <c r="K821" s="36" t="s">
        <v>3322</v>
      </c>
      <c r="L821" s="14"/>
      <c r="M821" s="14"/>
    </row>
    <row r="822" spans="1:14" ht="47.25">
      <c r="A822" s="14">
        <f t="shared" si="12"/>
        <v>819</v>
      </c>
      <c r="B822" s="14" t="s">
        <v>2309</v>
      </c>
      <c r="C822" s="14" t="s">
        <v>4406</v>
      </c>
      <c r="D822" s="14" t="s">
        <v>3321</v>
      </c>
      <c r="E822" s="14"/>
      <c r="F822" s="15">
        <v>21050</v>
      </c>
      <c r="G822" s="15">
        <v>184</v>
      </c>
      <c r="H822" s="14" t="s">
        <v>5624</v>
      </c>
      <c r="I822" s="15">
        <v>0</v>
      </c>
      <c r="J822" s="14" t="s">
        <v>12918</v>
      </c>
      <c r="K822" s="36" t="s">
        <v>3322</v>
      </c>
      <c r="L822" s="14"/>
      <c r="M822" s="14"/>
      <c r="N822" s="82"/>
    </row>
    <row r="823" spans="1:14" ht="47.25">
      <c r="A823" s="14">
        <f t="shared" si="12"/>
        <v>820</v>
      </c>
      <c r="B823" s="14" t="s">
        <v>2310</v>
      </c>
      <c r="C823" s="14" t="s">
        <v>4406</v>
      </c>
      <c r="D823" s="14" t="s">
        <v>3321</v>
      </c>
      <c r="E823" s="14"/>
      <c r="F823" s="15">
        <v>21050</v>
      </c>
      <c r="G823" s="15">
        <v>40</v>
      </c>
      <c r="H823" s="14" t="s">
        <v>5624</v>
      </c>
      <c r="I823" s="15">
        <v>0</v>
      </c>
      <c r="J823" s="14" t="s">
        <v>60</v>
      </c>
      <c r="K823" s="36" t="s">
        <v>3322</v>
      </c>
      <c r="L823" s="14"/>
      <c r="M823" s="14" t="s">
        <v>2311</v>
      </c>
    </row>
    <row r="824" spans="1:14" ht="47.25">
      <c r="A824" s="14">
        <f t="shared" si="12"/>
        <v>821</v>
      </c>
      <c r="B824" s="14" t="s">
        <v>2312</v>
      </c>
      <c r="C824" s="14" t="s">
        <v>4406</v>
      </c>
      <c r="D824" s="14" t="s">
        <v>3321</v>
      </c>
      <c r="E824" s="14"/>
      <c r="F824" s="15">
        <v>25300</v>
      </c>
      <c r="G824" s="15">
        <v>172</v>
      </c>
      <c r="H824" s="14" t="s">
        <v>5624</v>
      </c>
      <c r="I824" s="15">
        <v>0</v>
      </c>
      <c r="J824" s="14" t="s">
        <v>7909</v>
      </c>
      <c r="K824" s="36" t="s">
        <v>3322</v>
      </c>
      <c r="L824" s="14"/>
      <c r="M824" s="14" t="s">
        <v>1758</v>
      </c>
      <c r="N824" s="82"/>
    </row>
    <row r="825" spans="1:14" ht="47.25">
      <c r="A825" s="14">
        <f t="shared" si="12"/>
        <v>822</v>
      </c>
      <c r="B825" s="14" t="s">
        <v>2313</v>
      </c>
      <c r="C825" s="14" t="s">
        <v>4406</v>
      </c>
      <c r="D825" s="14" t="s">
        <v>3321</v>
      </c>
      <c r="E825" s="14"/>
      <c r="F825" s="15">
        <v>25300</v>
      </c>
      <c r="G825" s="15">
        <v>176</v>
      </c>
      <c r="H825" s="14" t="s">
        <v>5624</v>
      </c>
      <c r="I825" s="15">
        <v>0</v>
      </c>
      <c r="J825" s="14" t="s">
        <v>12918</v>
      </c>
      <c r="K825" s="36" t="s">
        <v>3322</v>
      </c>
      <c r="L825" s="14"/>
      <c r="M825" s="14"/>
    </row>
    <row r="826" spans="1:14" ht="47.25">
      <c r="A826" s="14">
        <f t="shared" si="12"/>
        <v>823</v>
      </c>
      <c r="B826" s="14" t="s">
        <v>2314</v>
      </c>
      <c r="C826" s="14" t="s">
        <v>4406</v>
      </c>
      <c r="D826" s="14" t="s">
        <v>3321</v>
      </c>
      <c r="E826" s="14"/>
      <c r="F826" s="15">
        <v>25300</v>
      </c>
      <c r="G826" s="15">
        <v>208</v>
      </c>
      <c r="H826" s="14" t="s">
        <v>5624</v>
      </c>
      <c r="I826" s="15">
        <v>0</v>
      </c>
      <c r="J826" s="14" t="s">
        <v>1188</v>
      </c>
      <c r="K826" s="36" t="s">
        <v>3322</v>
      </c>
      <c r="L826" s="14"/>
      <c r="M826" s="14"/>
      <c r="N826" s="82"/>
    </row>
    <row r="827" spans="1:14" ht="47.25">
      <c r="A827" s="14">
        <f t="shared" si="12"/>
        <v>824</v>
      </c>
      <c r="B827" s="14" t="s">
        <v>2315</v>
      </c>
      <c r="C827" s="14" t="s">
        <v>4406</v>
      </c>
      <c r="D827" s="14" t="s">
        <v>3321</v>
      </c>
      <c r="E827" s="14"/>
      <c r="F827" s="15">
        <v>25300</v>
      </c>
      <c r="G827" s="15">
        <v>164</v>
      </c>
      <c r="H827" s="14" t="s">
        <v>5624</v>
      </c>
      <c r="I827" s="15">
        <v>0</v>
      </c>
      <c r="J827" s="14" t="s">
        <v>12918</v>
      </c>
      <c r="K827" s="36" t="s">
        <v>3322</v>
      </c>
      <c r="L827" s="14"/>
      <c r="M827" s="14"/>
    </row>
    <row r="828" spans="1:14" ht="47.25">
      <c r="A828" s="14">
        <f t="shared" si="12"/>
        <v>825</v>
      </c>
      <c r="B828" s="14" t="s">
        <v>2316</v>
      </c>
      <c r="C828" s="14" t="s">
        <v>4406</v>
      </c>
      <c r="D828" s="14" t="s">
        <v>3321</v>
      </c>
      <c r="E828" s="14" t="s">
        <v>8163</v>
      </c>
      <c r="F828" s="15">
        <v>25300</v>
      </c>
      <c r="G828" s="15">
        <v>112</v>
      </c>
      <c r="H828" s="14" t="s">
        <v>5624</v>
      </c>
      <c r="I828" s="15">
        <v>0</v>
      </c>
      <c r="J828" s="14" t="s">
        <v>4935</v>
      </c>
      <c r="K828" s="36" t="s">
        <v>3322</v>
      </c>
      <c r="L828" s="14"/>
      <c r="M828" s="14"/>
      <c r="N828" s="82"/>
    </row>
    <row r="829" spans="1:14" ht="47.25">
      <c r="A829" s="14">
        <f t="shared" si="12"/>
        <v>826</v>
      </c>
      <c r="B829" s="14" t="s">
        <v>2317</v>
      </c>
      <c r="C829" s="14" t="s">
        <v>4406</v>
      </c>
      <c r="D829" s="14" t="s">
        <v>3321</v>
      </c>
      <c r="E829" s="14"/>
      <c r="F829" s="15">
        <v>21050</v>
      </c>
      <c r="G829" s="15">
        <v>168</v>
      </c>
      <c r="H829" s="14" t="s">
        <v>5624</v>
      </c>
      <c r="I829" s="15">
        <v>0</v>
      </c>
      <c r="J829" s="14" t="s">
        <v>60</v>
      </c>
      <c r="K829" s="36" t="s">
        <v>3322</v>
      </c>
      <c r="L829" s="14"/>
      <c r="M829" s="14"/>
    </row>
    <row r="830" spans="1:14" ht="47.25">
      <c r="A830" s="14">
        <f t="shared" si="12"/>
        <v>827</v>
      </c>
      <c r="B830" s="14" t="s">
        <v>2318</v>
      </c>
      <c r="C830" s="14" t="s">
        <v>4406</v>
      </c>
      <c r="D830" s="14" t="s">
        <v>3321</v>
      </c>
      <c r="E830" s="14"/>
      <c r="F830" s="15">
        <v>21050</v>
      </c>
      <c r="G830" s="15">
        <v>112</v>
      </c>
      <c r="H830" s="14" t="s">
        <v>5624</v>
      </c>
      <c r="I830" s="15">
        <v>0</v>
      </c>
      <c r="J830" s="14" t="s">
        <v>12454</v>
      </c>
      <c r="K830" s="36" t="s">
        <v>3322</v>
      </c>
      <c r="L830" s="14"/>
      <c r="M830" s="14" t="s">
        <v>1770</v>
      </c>
      <c r="N830" s="82"/>
    </row>
    <row r="831" spans="1:14" ht="47.25">
      <c r="A831" s="14">
        <f t="shared" si="12"/>
        <v>828</v>
      </c>
      <c r="B831" s="14" t="s">
        <v>2319</v>
      </c>
      <c r="C831" s="14" t="s">
        <v>4406</v>
      </c>
      <c r="D831" s="14" t="s">
        <v>3321</v>
      </c>
      <c r="E831" s="14"/>
      <c r="F831" s="15">
        <v>25300</v>
      </c>
      <c r="G831" s="15">
        <v>164</v>
      </c>
      <c r="H831" s="14" t="s">
        <v>5624</v>
      </c>
      <c r="I831" s="15">
        <v>0</v>
      </c>
      <c r="J831" s="14" t="s">
        <v>1188</v>
      </c>
      <c r="K831" s="36" t="s">
        <v>3322</v>
      </c>
      <c r="L831" s="14"/>
      <c r="M831" s="14"/>
    </row>
    <row r="832" spans="1:14" ht="47.25">
      <c r="A832" s="14">
        <f t="shared" si="12"/>
        <v>829</v>
      </c>
      <c r="B832" s="14" t="s">
        <v>2320</v>
      </c>
      <c r="C832" s="14" t="s">
        <v>4406</v>
      </c>
      <c r="D832" s="14" t="s">
        <v>3321</v>
      </c>
      <c r="E832" s="14"/>
      <c r="F832" s="15">
        <v>21050</v>
      </c>
      <c r="G832" s="15">
        <v>264</v>
      </c>
      <c r="H832" s="14" t="s">
        <v>5624</v>
      </c>
      <c r="I832" s="15">
        <v>0</v>
      </c>
      <c r="J832" s="14" t="s">
        <v>60</v>
      </c>
      <c r="K832" s="36" t="s">
        <v>3322</v>
      </c>
      <c r="L832" s="14"/>
      <c r="M832" s="14"/>
      <c r="N832" s="82"/>
    </row>
    <row r="833" spans="1:14" ht="47.25">
      <c r="A833" s="14">
        <f t="shared" si="12"/>
        <v>830</v>
      </c>
      <c r="B833" s="14" t="s">
        <v>2321</v>
      </c>
      <c r="C833" s="14" t="s">
        <v>4406</v>
      </c>
      <c r="D833" s="14" t="s">
        <v>3321</v>
      </c>
      <c r="E833" s="14"/>
      <c r="F833" s="15">
        <v>21050</v>
      </c>
      <c r="G833" s="15">
        <v>200</v>
      </c>
      <c r="H833" s="14" t="s">
        <v>5624</v>
      </c>
      <c r="I833" s="15">
        <v>0</v>
      </c>
      <c r="J833" s="14" t="s">
        <v>60</v>
      </c>
      <c r="K833" s="36" t="s">
        <v>3322</v>
      </c>
      <c r="L833" s="14"/>
      <c r="M833" s="14"/>
    </row>
    <row r="834" spans="1:14" ht="47.25">
      <c r="A834" s="14">
        <f t="shared" si="12"/>
        <v>831</v>
      </c>
      <c r="B834" s="14" t="s">
        <v>2322</v>
      </c>
      <c r="C834" s="14" t="s">
        <v>4406</v>
      </c>
      <c r="D834" s="14" t="s">
        <v>3321</v>
      </c>
      <c r="E834" s="14"/>
      <c r="F834" s="15">
        <v>21050</v>
      </c>
      <c r="G834" s="15">
        <v>108</v>
      </c>
      <c r="H834" s="14" t="s">
        <v>5624</v>
      </c>
      <c r="I834" s="15">
        <v>0</v>
      </c>
      <c r="J834" s="14" t="s">
        <v>60</v>
      </c>
      <c r="K834" s="36" t="s">
        <v>3322</v>
      </c>
      <c r="L834" s="14"/>
      <c r="M834" s="14"/>
      <c r="N834" s="82"/>
    </row>
    <row r="835" spans="1:14" ht="47.25">
      <c r="A835" s="14">
        <f t="shared" si="12"/>
        <v>832</v>
      </c>
      <c r="B835" s="14" t="s">
        <v>2323</v>
      </c>
      <c r="C835" s="14" t="s">
        <v>4406</v>
      </c>
      <c r="D835" s="14" t="s">
        <v>3321</v>
      </c>
      <c r="E835" s="14"/>
      <c r="F835" s="15">
        <v>21050</v>
      </c>
      <c r="G835" s="15">
        <v>160</v>
      </c>
      <c r="H835" s="14" t="s">
        <v>5624</v>
      </c>
      <c r="I835" s="15">
        <v>0</v>
      </c>
      <c r="J835" s="14" t="s">
        <v>12454</v>
      </c>
      <c r="K835" s="36" t="s">
        <v>3322</v>
      </c>
      <c r="L835" s="14"/>
      <c r="M835" s="14" t="s">
        <v>2324</v>
      </c>
    </row>
    <row r="836" spans="1:14" ht="47.25">
      <c r="A836" s="14">
        <f t="shared" si="12"/>
        <v>833</v>
      </c>
      <c r="B836" s="14" t="s">
        <v>2356</v>
      </c>
      <c r="C836" s="14" t="s">
        <v>4406</v>
      </c>
      <c r="D836" s="14" t="s">
        <v>3321</v>
      </c>
      <c r="E836" s="14"/>
      <c r="F836" s="15">
        <v>21050</v>
      </c>
      <c r="G836" s="15">
        <v>172</v>
      </c>
      <c r="H836" s="14" t="s">
        <v>5624</v>
      </c>
      <c r="I836" s="15">
        <v>0</v>
      </c>
      <c r="J836" s="14" t="s">
        <v>4935</v>
      </c>
      <c r="K836" s="36" t="s">
        <v>3322</v>
      </c>
      <c r="L836" s="14"/>
      <c r="M836" s="14" t="s">
        <v>10412</v>
      </c>
    </row>
    <row r="837" spans="1:14" ht="47.25">
      <c r="A837" s="14">
        <f t="shared" ref="A837:A861" si="13">A836+1</f>
        <v>834</v>
      </c>
      <c r="B837" s="14" t="s">
        <v>2357</v>
      </c>
      <c r="C837" s="14" t="s">
        <v>4406</v>
      </c>
      <c r="D837" s="14" t="s">
        <v>3321</v>
      </c>
      <c r="E837" s="14"/>
      <c r="F837" s="15">
        <v>21050</v>
      </c>
      <c r="G837" s="15">
        <v>248</v>
      </c>
      <c r="H837" s="14" t="s">
        <v>5624</v>
      </c>
      <c r="I837" s="15">
        <v>0</v>
      </c>
      <c r="J837" s="14" t="s">
        <v>60</v>
      </c>
      <c r="K837" s="36" t="s">
        <v>3322</v>
      </c>
      <c r="L837" s="14"/>
      <c r="M837" s="14"/>
    </row>
    <row r="838" spans="1:14" ht="47.25">
      <c r="A838" s="14">
        <f t="shared" si="13"/>
        <v>835</v>
      </c>
      <c r="B838" s="14" t="s">
        <v>2358</v>
      </c>
      <c r="C838" s="14" t="s">
        <v>4406</v>
      </c>
      <c r="D838" s="14" t="s">
        <v>3321</v>
      </c>
      <c r="E838" s="14"/>
      <c r="F838" s="15">
        <v>25300</v>
      </c>
      <c r="G838" s="15">
        <v>264</v>
      </c>
      <c r="H838" s="14" t="s">
        <v>5624</v>
      </c>
      <c r="I838" s="15">
        <v>0</v>
      </c>
      <c r="J838" s="14" t="s">
        <v>60</v>
      </c>
      <c r="K838" s="36" t="s">
        <v>3322</v>
      </c>
      <c r="L838" s="14"/>
      <c r="M838" s="14"/>
    </row>
    <row r="839" spans="1:14" ht="47.25">
      <c r="A839" s="14">
        <f t="shared" si="13"/>
        <v>836</v>
      </c>
      <c r="B839" s="14" t="s">
        <v>2359</v>
      </c>
      <c r="C839" s="14" t="s">
        <v>4406</v>
      </c>
      <c r="D839" s="14" t="s">
        <v>3321</v>
      </c>
      <c r="E839" s="14"/>
      <c r="F839" s="15">
        <v>21050</v>
      </c>
      <c r="G839" s="15">
        <v>196</v>
      </c>
      <c r="H839" s="14" t="s">
        <v>5624</v>
      </c>
      <c r="I839" s="15">
        <v>0</v>
      </c>
      <c r="J839" s="14" t="s">
        <v>60</v>
      </c>
      <c r="K839" s="36" t="s">
        <v>3322</v>
      </c>
      <c r="L839" s="14"/>
      <c r="M839" s="14" t="s">
        <v>8569</v>
      </c>
    </row>
    <row r="840" spans="1:14" ht="47.25">
      <c r="A840" s="14">
        <f t="shared" si="13"/>
        <v>837</v>
      </c>
      <c r="B840" s="14" t="s">
        <v>2360</v>
      </c>
      <c r="C840" s="14" t="s">
        <v>4406</v>
      </c>
      <c r="D840" s="14" t="s">
        <v>3321</v>
      </c>
      <c r="E840" s="14"/>
      <c r="F840" s="15">
        <v>25300</v>
      </c>
      <c r="G840" s="15">
        <v>168</v>
      </c>
      <c r="H840" s="14" t="s">
        <v>5624</v>
      </c>
      <c r="I840" s="15">
        <v>0</v>
      </c>
      <c r="J840" s="14" t="s">
        <v>12918</v>
      </c>
      <c r="K840" s="36" t="s">
        <v>3322</v>
      </c>
      <c r="L840" s="14"/>
      <c r="M840" s="14"/>
    </row>
    <row r="841" spans="1:14" ht="47.25">
      <c r="A841" s="14">
        <f t="shared" si="13"/>
        <v>838</v>
      </c>
      <c r="B841" s="14" t="s">
        <v>2361</v>
      </c>
      <c r="C841" s="14" t="s">
        <v>4406</v>
      </c>
      <c r="D841" s="14" t="s">
        <v>3321</v>
      </c>
      <c r="E841" s="14"/>
      <c r="F841" s="15">
        <v>21050</v>
      </c>
      <c r="G841" s="15">
        <v>220</v>
      </c>
      <c r="H841" s="14" t="s">
        <v>5624</v>
      </c>
      <c r="I841" s="15">
        <v>0</v>
      </c>
      <c r="J841" s="14" t="s">
        <v>60</v>
      </c>
      <c r="K841" s="36" t="s">
        <v>3322</v>
      </c>
      <c r="L841" s="14"/>
      <c r="M841" s="14"/>
    </row>
    <row r="842" spans="1:14" ht="47.25">
      <c r="A842" s="14">
        <f t="shared" si="13"/>
        <v>839</v>
      </c>
      <c r="B842" s="14" t="s">
        <v>2362</v>
      </c>
      <c r="C842" s="14" t="s">
        <v>4406</v>
      </c>
      <c r="D842" s="14" t="s">
        <v>3321</v>
      </c>
      <c r="E842" s="14"/>
      <c r="F842" s="15">
        <v>25300</v>
      </c>
      <c r="G842" s="15">
        <v>132</v>
      </c>
      <c r="H842" s="14" t="s">
        <v>5624</v>
      </c>
      <c r="I842" s="15">
        <v>0</v>
      </c>
      <c r="J842" s="14" t="s">
        <v>60</v>
      </c>
      <c r="K842" s="36" t="s">
        <v>3322</v>
      </c>
      <c r="L842" s="14"/>
      <c r="M842" s="14"/>
    </row>
    <row r="843" spans="1:14" ht="47.25">
      <c r="A843" s="14">
        <f t="shared" si="13"/>
        <v>840</v>
      </c>
      <c r="B843" s="14" t="s">
        <v>2363</v>
      </c>
      <c r="C843" s="14" t="s">
        <v>4406</v>
      </c>
      <c r="D843" s="14" t="s">
        <v>3321</v>
      </c>
      <c r="E843" s="14"/>
      <c r="F843" s="15">
        <v>21050</v>
      </c>
      <c r="G843" s="15">
        <v>168</v>
      </c>
      <c r="H843" s="14" t="s">
        <v>5624</v>
      </c>
      <c r="I843" s="15">
        <v>0</v>
      </c>
      <c r="J843" s="14" t="s">
        <v>60</v>
      </c>
      <c r="K843" s="36" t="s">
        <v>3322</v>
      </c>
      <c r="L843" s="14"/>
      <c r="M843" s="14" t="s">
        <v>8569</v>
      </c>
    </row>
    <row r="844" spans="1:14" ht="47.25">
      <c r="A844" s="14">
        <f t="shared" si="13"/>
        <v>841</v>
      </c>
      <c r="B844" s="14" t="s">
        <v>2364</v>
      </c>
      <c r="C844" s="14" t="s">
        <v>4406</v>
      </c>
      <c r="D844" s="14" t="s">
        <v>3321</v>
      </c>
      <c r="E844" s="14" t="s">
        <v>8163</v>
      </c>
      <c r="F844" s="15">
        <v>25300</v>
      </c>
      <c r="G844" s="15">
        <v>80</v>
      </c>
      <c r="H844" s="14" t="s">
        <v>5624</v>
      </c>
      <c r="I844" s="15">
        <v>0</v>
      </c>
      <c r="J844" s="14" t="s">
        <v>4935</v>
      </c>
      <c r="K844" s="36" t="s">
        <v>3322</v>
      </c>
      <c r="L844" s="14"/>
      <c r="M844" s="14"/>
    </row>
    <row r="845" spans="1:14" ht="47.25">
      <c r="A845" s="14">
        <f t="shared" si="13"/>
        <v>842</v>
      </c>
      <c r="B845" s="14" t="s">
        <v>2378</v>
      </c>
      <c r="C845" s="14" t="s">
        <v>2379</v>
      </c>
      <c r="D845" s="14" t="s">
        <v>3321</v>
      </c>
      <c r="E845" s="14"/>
      <c r="F845" s="15">
        <v>25300</v>
      </c>
      <c r="G845" s="15">
        <v>188</v>
      </c>
      <c r="H845" s="14" t="s">
        <v>5624</v>
      </c>
      <c r="I845" s="15">
        <v>0</v>
      </c>
      <c r="J845" s="14" t="s">
        <v>70</v>
      </c>
      <c r="K845" s="36" t="s">
        <v>3322</v>
      </c>
      <c r="L845" s="14"/>
      <c r="M845" s="14"/>
    </row>
    <row r="846" spans="1:14" ht="47.25">
      <c r="A846" s="14">
        <f t="shared" si="13"/>
        <v>843</v>
      </c>
      <c r="B846" s="14" t="s">
        <v>2380</v>
      </c>
      <c r="C846" s="14" t="s">
        <v>2379</v>
      </c>
      <c r="D846" s="14" t="s">
        <v>3321</v>
      </c>
      <c r="E846" s="14"/>
      <c r="F846" s="15">
        <v>25300</v>
      </c>
      <c r="G846" s="15">
        <v>0</v>
      </c>
      <c r="H846" s="14">
        <v>0</v>
      </c>
      <c r="I846" s="15">
        <v>0</v>
      </c>
      <c r="J846" s="14" t="s">
        <v>12918</v>
      </c>
      <c r="K846" s="36" t="s">
        <v>3322</v>
      </c>
      <c r="L846" s="14" t="s">
        <v>1812</v>
      </c>
      <c r="M846" s="14"/>
    </row>
    <row r="847" spans="1:14" ht="47.25">
      <c r="A847" s="14">
        <f t="shared" si="13"/>
        <v>844</v>
      </c>
      <c r="B847" s="14" t="s">
        <v>1263</v>
      </c>
      <c r="C847" s="14" t="s">
        <v>4406</v>
      </c>
      <c r="D847" s="14" t="s">
        <v>3321</v>
      </c>
      <c r="E847" s="14"/>
      <c r="F847" s="15">
        <v>2000</v>
      </c>
      <c r="G847" s="15">
        <v>240</v>
      </c>
      <c r="H847" s="14" t="s">
        <v>5624</v>
      </c>
      <c r="I847" s="15">
        <v>0</v>
      </c>
      <c r="J847" s="14" t="s">
        <v>60</v>
      </c>
      <c r="K847" s="36" t="s">
        <v>3322</v>
      </c>
      <c r="L847" s="14" t="s">
        <v>5129</v>
      </c>
      <c r="M847" s="14" t="s">
        <v>1264</v>
      </c>
    </row>
    <row r="848" spans="1:14" ht="31.5">
      <c r="A848" s="14">
        <f t="shared" si="13"/>
        <v>845</v>
      </c>
      <c r="B848" s="14" t="s">
        <v>2451</v>
      </c>
      <c r="C848" s="14" t="s">
        <v>4493</v>
      </c>
      <c r="D848" s="14" t="s">
        <v>1162</v>
      </c>
      <c r="E848" s="14"/>
      <c r="F848" s="15">
        <v>300</v>
      </c>
      <c r="G848" s="15">
        <v>784</v>
      </c>
      <c r="H848" s="14" t="s">
        <v>2161</v>
      </c>
      <c r="I848" s="15">
        <v>0</v>
      </c>
      <c r="J848" s="14" t="s">
        <v>2724</v>
      </c>
      <c r="K848" s="36" t="s">
        <v>3322</v>
      </c>
      <c r="L848" s="14" t="s">
        <v>12923</v>
      </c>
      <c r="M848" s="14"/>
    </row>
    <row r="849" spans="1:14" ht="31.5">
      <c r="A849" s="14">
        <f t="shared" si="13"/>
        <v>846</v>
      </c>
      <c r="B849" s="14" t="s">
        <v>3593</v>
      </c>
      <c r="C849" s="14" t="s">
        <v>3594</v>
      </c>
      <c r="D849" s="14" t="s">
        <v>1162</v>
      </c>
      <c r="E849" s="14"/>
      <c r="F849" s="15">
        <v>500</v>
      </c>
      <c r="G849" s="15">
        <v>252</v>
      </c>
      <c r="H849" s="14" t="s">
        <v>8087</v>
      </c>
      <c r="I849" s="15">
        <v>40000</v>
      </c>
      <c r="J849" s="14" t="s">
        <v>1188</v>
      </c>
      <c r="K849" s="36" t="s">
        <v>3322</v>
      </c>
      <c r="L849" s="14" t="s">
        <v>6101</v>
      </c>
      <c r="M849" s="14"/>
    </row>
    <row r="850" spans="1:14" ht="79.5" customHeight="1">
      <c r="A850" s="14">
        <f t="shared" si="13"/>
        <v>847</v>
      </c>
      <c r="B850" s="14" t="s">
        <v>4098</v>
      </c>
      <c r="C850" s="14" t="s">
        <v>4099</v>
      </c>
      <c r="D850" s="14" t="s">
        <v>1162</v>
      </c>
      <c r="E850" s="14"/>
      <c r="F850" s="15">
        <v>500</v>
      </c>
      <c r="G850" s="15">
        <v>808</v>
      </c>
      <c r="H850" s="14" t="s">
        <v>2161</v>
      </c>
      <c r="I850" s="15">
        <v>0</v>
      </c>
      <c r="J850" s="14" t="s">
        <v>1188</v>
      </c>
      <c r="K850" s="36" t="s">
        <v>3322</v>
      </c>
      <c r="L850" s="14" t="s">
        <v>6094</v>
      </c>
      <c r="M850" s="14"/>
    </row>
    <row r="851" spans="1:14" ht="47.25">
      <c r="A851" s="14">
        <f t="shared" si="13"/>
        <v>848</v>
      </c>
      <c r="B851" s="14" t="s">
        <v>4756</v>
      </c>
      <c r="C851" s="14" t="s">
        <v>4406</v>
      </c>
      <c r="D851" s="14" t="s">
        <v>3321</v>
      </c>
      <c r="E851" s="14" t="s">
        <v>8163</v>
      </c>
      <c r="F851" s="15">
        <v>25300</v>
      </c>
      <c r="G851" s="15">
        <v>168</v>
      </c>
      <c r="H851" s="14" t="s">
        <v>5624</v>
      </c>
      <c r="I851" s="15">
        <v>0</v>
      </c>
      <c r="J851" s="14" t="s">
        <v>4935</v>
      </c>
      <c r="K851" s="36" t="s">
        <v>3322</v>
      </c>
      <c r="L851" s="14" t="s">
        <v>4119</v>
      </c>
      <c r="M851" s="14"/>
    </row>
    <row r="852" spans="1:14" ht="47.25">
      <c r="A852" s="14">
        <f t="shared" si="13"/>
        <v>849</v>
      </c>
      <c r="B852" s="14" t="s">
        <v>4120</v>
      </c>
      <c r="C852" s="14" t="s">
        <v>4406</v>
      </c>
      <c r="D852" s="14" t="s">
        <v>3321</v>
      </c>
      <c r="E852" s="14"/>
      <c r="F852" s="15">
        <v>21050</v>
      </c>
      <c r="G852" s="15">
        <v>108</v>
      </c>
      <c r="H852" s="14" t="s">
        <v>5624</v>
      </c>
      <c r="I852" s="15">
        <v>0</v>
      </c>
      <c r="J852" s="14" t="s">
        <v>60</v>
      </c>
      <c r="K852" s="36" t="s">
        <v>3322</v>
      </c>
      <c r="L852" s="14" t="s">
        <v>4119</v>
      </c>
      <c r="M852" s="14" t="s">
        <v>8569</v>
      </c>
    </row>
    <row r="853" spans="1:14" ht="47.25">
      <c r="A853" s="14">
        <f t="shared" si="13"/>
        <v>850</v>
      </c>
      <c r="B853" s="14" t="s">
        <v>4121</v>
      </c>
      <c r="C853" s="14" t="s">
        <v>4406</v>
      </c>
      <c r="D853" s="14" t="s">
        <v>3321</v>
      </c>
      <c r="E853" s="14"/>
      <c r="F853" s="15">
        <v>21050</v>
      </c>
      <c r="G853" s="15">
        <v>136</v>
      </c>
      <c r="H853" s="14" t="s">
        <v>5624</v>
      </c>
      <c r="I853" s="15">
        <v>0</v>
      </c>
      <c r="J853" s="14" t="s">
        <v>1188</v>
      </c>
      <c r="K853" s="36" t="s">
        <v>3322</v>
      </c>
      <c r="L853" s="14" t="s">
        <v>4119</v>
      </c>
      <c r="M853" s="14"/>
    </row>
    <row r="854" spans="1:14" ht="47.25">
      <c r="A854" s="14">
        <f t="shared" si="13"/>
        <v>851</v>
      </c>
      <c r="B854" s="14" t="s">
        <v>4122</v>
      </c>
      <c r="C854" s="14" t="s">
        <v>4406</v>
      </c>
      <c r="D854" s="14" t="s">
        <v>3321</v>
      </c>
      <c r="E854" s="14"/>
      <c r="F854" s="15">
        <v>21050</v>
      </c>
      <c r="G854" s="15">
        <v>152</v>
      </c>
      <c r="H854" s="14" t="s">
        <v>5624</v>
      </c>
      <c r="I854" s="15">
        <v>0</v>
      </c>
      <c r="J854" s="14" t="s">
        <v>12141</v>
      </c>
      <c r="K854" s="36" t="s">
        <v>3322</v>
      </c>
      <c r="L854" s="14" t="s">
        <v>4119</v>
      </c>
      <c r="M854" s="14"/>
    </row>
    <row r="855" spans="1:14" ht="47.25">
      <c r="A855" s="14">
        <f t="shared" si="13"/>
        <v>852</v>
      </c>
      <c r="B855" s="14" t="s">
        <v>1267</v>
      </c>
      <c r="C855" s="14" t="s">
        <v>4406</v>
      </c>
      <c r="D855" s="14" t="s">
        <v>3321</v>
      </c>
      <c r="E855" s="14"/>
      <c r="F855" s="15">
        <v>21050</v>
      </c>
      <c r="G855" s="15">
        <v>204</v>
      </c>
      <c r="H855" s="14" t="s">
        <v>5624</v>
      </c>
      <c r="I855" s="15">
        <v>0</v>
      </c>
      <c r="J855" s="14" t="s">
        <v>60</v>
      </c>
      <c r="K855" s="36" t="s">
        <v>3322</v>
      </c>
      <c r="L855" s="14" t="s">
        <v>4119</v>
      </c>
      <c r="M855" s="14"/>
    </row>
    <row r="856" spans="1:14" ht="47.25">
      <c r="A856" s="14">
        <f t="shared" si="13"/>
        <v>853</v>
      </c>
      <c r="B856" s="14" t="s">
        <v>1268</v>
      </c>
      <c r="C856" s="14" t="s">
        <v>4406</v>
      </c>
      <c r="D856" s="14" t="s">
        <v>3321</v>
      </c>
      <c r="E856" s="14"/>
      <c r="F856" s="15">
        <v>21050</v>
      </c>
      <c r="G856" s="15">
        <v>164</v>
      </c>
      <c r="H856" s="14" t="s">
        <v>5624</v>
      </c>
      <c r="I856" s="15">
        <v>0</v>
      </c>
      <c r="J856" s="14" t="s">
        <v>1188</v>
      </c>
      <c r="K856" s="36" t="s">
        <v>3322</v>
      </c>
      <c r="L856" s="14" t="s">
        <v>4119</v>
      </c>
      <c r="M856" s="14"/>
    </row>
    <row r="857" spans="1:14" ht="47.25">
      <c r="A857" s="14">
        <f t="shared" si="13"/>
        <v>854</v>
      </c>
      <c r="B857" s="14" t="s">
        <v>1269</v>
      </c>
      <c r="C857" s="14" t="s">
        <v>4406</v>
      </c>
      <c r="D857" s="14" t="s">
        <v>3321</v>
      </c>
      <c r="E857" s="14"/>
      <c r="F857" s="15">
        <v>25300</v>
      </c>
      <c r="G857" s="15">
        <v>212</v>
      </c>
      <c r="H857" s="14" t="s">
        <v>5624</v>
      </c>
      <c r="I857" s="15">
        <v>0</v>
      </c>
      <c r="J857" s="14" t="s">
        <v>70</v>
      </c>
      <c r="K857" s="36" t="s">
        <v>3322</v>
      </c>
      <c r="L857" s="14" t="s">
        <v>4119</v>
      </c>
      <c r="M857" s="14" t="s">
        <v>1270</v>
      </c>
    </row>
    <row r="858" spans="1:14" ht="47.25">
      <c r="A858" s="14">
        <f t="shared" si="13"/>
        <v>855</v>
      </c>
      <c r="B858" s="14" t="s">
        <v>1271</v>
      </c>
      <c r="C858" s="14" t="s">
        <v>4406</v>
      </c>
      <c r="D858" s="14" t="s">
        <v>3321</v>
      </c>
      <c r="E858" s="14"/>
      <c r="F858" s="15">
        <v>21050</v>
      </c>
      <c r="G858" s="15">
        <v>212</v>
      </c>
      <c r="H858" s="14" t="s">
        <v>5624</v>
      </c>
      <c r="I858" s="15">
        <v>0</v>
      </c>
      <c r="J858" s="14" t="s">
        <v>12141</v>
      </c>
      <c r="K858" s="36" t="s">
        <v>3322</v>
      </c>
      <c r="L858" s="14" t="s">
        <v>4119</v>
      </c>
      <c r="M858" s="14" t="s">
        <v>1272</v>
      </c>
    </row>
    <row r="859" spans="1:14" ht="47.25">
      <c r="A859" s="14">
        <f t="shared" si="13"/>
        <v>856</v>
      </c>
      <c r="B859" s="14" t="s">
        <v>7301</v>
      </c>
      <c r="C859" s="14" t="s">
        <v>4406</v>
      </c>
      <c r="D859" s="14" t="s">
        <v>3321</v>
      </c>
      <c r="E859" s="14"/>
      <c r="F859" s="15">
        <v>21050</v>
      </c>
      <c r="G859" s="15">
        <v>204</v>
      </c>
      <c r="H859" s="14" t="s">
        <v>5624</v>
      </c>
      <c r="I859" s="15">
        <v>0</v>
      </c>
      <c r="J859" s="14" t="s">
        <v>60</v>
      </c>
      <c r="K859" s="36" t="s">
        <v>3322</v>
      </c>
      <c r="L859" s="14" t="s">
        <v>4119</v>
      </c>
      <c r="M859" s="14" t="s">
        <v>8569</v>
      </c>
    </row>
    <row r="860" spans="1:14">
      <c r="A860" s="14">
        <f t="shared" si="13"/>
        <v>857</v>
      </c>
      <c r="B860" s="14" t="s">
        <v>11672</v>
      </c>
      <c r="C860" s="14" t="s">
        <v>10123</v>
      </c>
      <c r="D860" s="14" t="s">
        <v>1187</v>
      </c>
      <c r="E860" s="14"/>
      <c r="F860" s="15">
        <v>3000</v>
      </c>
      <c r="G860" s="15">
        <v>200</v>
      </c>
      <c r="H860" s="14" t="s">
        <v>2161</v>
      </c>
      <c r="I860" s="15"/>
      <c r="J860" s="14" t="s">
        <v>4642</v>
      </c>
      <c r="K860" s="36" t="s">
        <v>3322</v>
      </c>
      <c r="L860" s="14"/>
      <c r="M860" s="14"/>
    </row>
    <row r="861" spans="1:14" ht="31.5">
      <c r="A861" s="14">
        <f t="shared" si="13"/>
        <v>858</v>
      </c>
      <c r="B861" s="14" t="s">
        <v>976</v>
      </c>
      <c r="C861" s="14" t="s">
        <v>977</v>
      </c>
      <c r="D861" s="14" t="s">
        <v>1162</v>
      </c>
      <c r="E861" s="14"/>
      <c r="F861" s="15">
        <v>430</v>
      </c>
      <c r="G861" s="15">
        <v>364</v>
      </c>
      <c r="H861" s="14" t="s">
        <v>8087</v>
      </c>
      <c r="I861" s="15">
        <v>0</v>
      </c>
      <c r="J861" s="14" t="s">
        <v>1193</v>
      </c>
      <c r="K861" s="36" t="s">
        <v>3322</v>
      </c>
      <c r="L861" s="14" t="s">
        <v>11729</v>
      </c>
      <c r="M861" s="23"/>
      <c r="N861" s="69"/>
    </row>
    <row r="862" spans="1:14">
      <c r="F862" s="89">
        <f>SUM(F4:F861)</f>
        <v>3569994</v>
      </c>
    </row>
  </sheetData>
  <sortState xmlns:xlrd2="http://schemas.microsoft.com/office/spreadsheetml/2017/richdata2" ref="B4:M767">
    <sortCondition ref="K4:K767"/>
  </sortState>
  <phoneticPr fontId="8" type="noConversion"/>
  <pageMargins left="0.75" right="0.75" top="1" bottom="1" header="0.5" footer="0.5"/>
  <pageSetup paperSize="9" orientation="portrait" verticalDpi="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684"/>
  <sheetViews>
    <sheetView tabSelected="1" zoomScaleNormal="100" workbookViewId="0"/>
  </sheetViews>
  <sheetFormatPr defaultRowHeight="15.75"/>
  <cols>
    <col min="1" max="1" width="5.42578125" style="21" customWidth="1"/>
    <col min="2" max="2" width="49" style="21" customWidth="1"/>
    <col min="3" max="3" width="21.28515625" style="21" customWidth="1"/>
    <col min="4" max="4" width="8.5703125" style="21" customWidth="1"/>
    <col min="5" max="5" width="5.85546875" style="21" customWidth="1"/>
    <col min="6" max="6" width="13.28515625" style="22" customWidth="1"/>
    <col min="7" max="7" width="9.85546875" style="22" customWidth="1"/>
    <col min="8" max="8" width="10.140625" style="21" customWidth="1"/>
    <col min="9" max="9" width="12.85546875" style="22" customWidth="1"/>
    <col min="10" max="10" width="8.7109375" style="21" customWidth="1"/>
    <col min="11" max="11" width="11.28515625" style="21" customWidth="1"/>
    <col min="12" max="12" width="13.7109375" style="21" customWidth="1"/>
    <col min="13" max="13" width="16" style="21" customWidth="1"/>
    <col min="14" max="14" width="17.140625" style="21" customWidth="1"/>
    <col min="15" max="15" width="18.28515625" style="21" customWidth="1"/>
    <col min="16" max="16384" width="9.140625" style="21"/>
  </cols>
  <sheetData>
    <row r="1" spans="1:15" ht="60">
      <c r="B1" s="64" t="s">
        <v>1297</v>
      </c>
      <c r="C1" s="75"/>
      <c r="D1" s="65"/>
      <c r="E1" s="65"/>
    </row>
    <row r="3" spans="1:15" s="81" customFormat="1" ht="28.5">
      <c r="A3" s="76" t="s">
        <v>3915</v>
      </c>
      <c r="B3" s="76" t="s">
        <v>8067</v>
      </c>
      <c r="C3" s="76" t="s">
        <v>8068</v>
      </c>
      <c r="D3" s="76" t="s">
        <v>8069</v>
      </c>
      <c r="E3" s="76" t="s">
        <v>3805</v>
      </c>
      <c r="F3" s="77" t="s">
        <v>8071</v>
      </c>
      <c r="G3" s="78" t="s">
        <v>3803</v>
      </c>
      <c r="H3" s="76" t="s">
        <v>3804</v>
      </c>
      <c r="I3" s="77" t="s">
        <v>8074</v>
      </c>
      <c r="J3" s="79" t="s">
        <v>1098</v>
      </c>
      <c r="K3" s="76" t="s">
        <v>3319</v>
      </c>
      <c r="L3" s="79" t="s">
        <v>1183</v>
      </c>
      <c r="M3" s="80" t="s">
        <v>1184</v>
      </c>
      <c r="N3" s="76" t="s">
        <v>20317</v>
      </c>
      <c r="O3" s="76" t="s">
        <v>20316</v>
      </c>
    </row>
    <row r="4" spans="1:15" ht="47.25">
      <c r="A4" s="14">
        <v>1</v>
      </c>
      <c r="B4" s="14" t="s">
        <v>668</v>
      </c>
      <c r="C4" s="15" t="s">
        <v>6967</v>
      </c>
      <c r="D4" s="14" t="s">
        <v>1187</v>
      </c>
      <c r="E4" s="14" t="s">
        <v>8163</v>
      </c>
      <c r="F4" s="14">
        <v>531</v>
      </c>
      <c r="G4" s="15">
        <v>356</v>
      </c>
      <c r="H4" s="14" t="s">
        <v>8087</v>
      </c>
      <c r="I4" s="15">
        <v>88000</v>
      </c>
      <c r="J4" s="14" t="s">
        <v>70</v>
      </c>
      <c r="K4" s="36" t="s">
        <v>669</v>
      </c>
      <c r="L4" s="14" t="s">
        <v>10095</v>
      </c>
      <c r="M4" s="52" t="s">
        <v>1803</v>
      </c>
      <c r="N4" s="21" t="s">
        <v>20321</v>
      </c>
      <c r="O4" s="21" t="s">
        <v>20349</v>
      </c>
    </row>
    <row r="5" spans="1:15" ht="47.25">
      <c r="A5" s="14">
        <f t="shared" ref="A5:A17" si="0">A4+1</f>
        <v>2</v>
      </c>
      <c r="B5" s="14" t="s">
        <v>1811</v>
      </c>
      <c r="C5" s="14" t="s">
        <v>2516</v>
      </c>
      <c r="D5" s="14" t="s">
        <v>4473</v>
      </c>
      <c r="E5" s="14"/>
      <c r="F5" s="15">
        <v>1000</v>
      </c>
      <c r="G5" s="15"/>
      <c r="H5" s="14"/>
      <c r="I5" s="15">
        <v>0</v>
      </c>
      <c r="J5" s="14" t="s">
        <v>12918</v>
      </c>
      <c r="K5" s="36" t="s">
        <v>669</v>
      </c>
      <c r="L5" s="14" t="s">
        <v>1812</v>
      </c>
      <c r="M5" s="14"/>
      <c r="N5" s="21" t="s">
        <v>20349</v>
      </c>
      <c r="O5" s="21" t="s">
        <v>20349</v>
      </c>
    </row>
    <row r="6" spans="1:15" ht="47.25">
      <c r="A6" s="14">
        <f t="shared" si="0"/>
        <v>3</v>
      </c>
      <c r="B6" s="14" t="s">
        <v>1813</v>
      </c>
      <c r="C6" s="14" t="s">
        <v>2516</v>
      </c>
      <c r="D6" s="14" t="s">
        <v>4473</v>
      </c>
      <c r="E6" s="14"/>
      <c r="F6" s="15">
        <v>1000</v>
      </c>
      <c r="G6" s="15"/>
      <c r="H6" s="14"/>
      <c r="I6" s="15">
        <v>0</v>
      </c>
      <c r="J6" s="14" t="s">
        <v>12918</v>
      </c>
      <c r="K6" s="36" t="s">
        <v>669</v>
      </c>
      <c r="L6" s="14" t="s">
        <v>1812</v>
      </c>
      <c r="M6" s="14"/>
      <c r="N6" s="21" t="s">
        <v>20349</v>
      </c>
      <c r="O6" s="21" t="s">
        <v>20349</v>
      </c>
    </row>
    <row r="7" spans="1:15">
      <c r="A7" s="14">
        <f t="shared" si="0"/>
        <v>4</v>
      </c>
      <c r="B7" s="14" t="s">
        <v>7789</v>
      </c>
      <c r="C7" s="14" t="s">
        <v>2744</v>
      </c>
      <c r="D7" s="14" t="s">
        <v>1187</v>
      </c>
      <c r="E7" s="14" t="s">
        <v>8163</v>
      </c>
      <c r="F7" s="15">
        <v>800</v>
      </c>
      <c r="G7" s="15">
        <v>64</v>
      </c>
      <c r="H7" s="14" t="s">
        <v>2528</v>
      </c>
      <c r="I7" s="15">
        <v>14000</v>
      </c>
      <c r="J7" s="14" t="s">
        <v>4935</v>
      </c>
      <c r="K7" s="36" t="s">
        <v>669</v>
      </c>
      <c r="L7" s="14" t="s">
        <v>2255</v>
      </c>
      <c r="M7" s="14"/>
      <c r="N7" s="21" t="s">
        <v>20349</v>
      </c>
      <c r="O7" s="21" t="s">
        <v>20349</v>
      </c>
    </row>
    <row r="8" spans="1:15">
      <c r="A8" s="14">
        <f t="shared" si="0"/>
        <v>5</v>
      </c>
      <c r="B8" s="14" t="s">
        <v>6746</v>
      </c>
      <c r="C8" s="14" t="s">
        <v>2744</v>
      </c>
      <c r="D8" s="14" t="s">
        <v>1187</v>
      </c>
      <c r="E8" s="14" t="s">
        <v>8163</v>
      </c>
      <c r="F8" s="15">
        <v>725</v>
      </c>
      <c r="G8" s="15">
        <v>80</v>
      </c>
      <c r="H8" s="14" t="s">
        <v>8076</v>
      </c>
      <c r="I8" s="15">
        <v>15000</v>
      </c>
      <c r="J8" s="14" t="s">
        <v>4935</v>
      </c>
      <c r="K8" s="36" t="s">
        <v>669</v>
      </c>
      <c r="L8" s="14" t="s">
        <v>2255</v>
      </c>
      <c r="M8" s="14"/>
      <c r="N8" s="21" t="s">
        <v>20321</v>
      </c>
      <c r="O8" s="21" t="s">
        <v>20321</v>
      </c>
    </row>
    <row r="9" spans="1:15">
      <c r="A9" s="14">
        <f t="shared" si="0"/>
        <v>6</v>
      </c>
      <c r="B9" s="14" t="s">
        <v>3132</v>
      </c>
      <c r="C9" s="14" t="s">
        <v>2744</v>
      </c>
      <c r="D9" s="14" t="s">
        <v>1187</v>
      </c>
      <c r="E9" s="14" t="s">
        <v>8163</v>
      </c>
      <c r="F9" s="15">
        <v>5025</v>
      </c>
      <c r="G9" s="15">
        <v>156</v>
      </c>
      <c r="H9" s="14" t="s">
        <v>8076</v>
      </c>
      <c r="I9" s="15">
        <v>21000</v>
      </c>
      <c r="J9" s="14" t="s">
        <v>4935</v>
      </c>
      <c r="K9" s="36" t="s">
        <v>669</v>
      </c>
      <c r="L9" s="14" t="s">
        <v>2255</v>
      </c>
      <c r="M9" s="14"/>
      <c r="N9" s="21" t="s">
        <v>20321</v>
      </c>
      <c r="O9" s="21" t="s">
        <v>20349</v>
      </c>
    </row>
    <row r="10" spans="1:15" ht="47.25" customHeight="1">
      <c r="A10" s="14">
        <f t="shared" si="0"/>
        <v>7</v>
      </c>
      <c r="B10" s="14" t="s">
        <v>3323</v>
      </c>
      <c r="C10" s="14" t="s">
        <v>2744</v>
      </c>
      <c r="D10" s="14" t="s">
        <v>1187</v>
      </c>
      <c r="E10" s="14" t="s">
        <v>8163</v>
      </c>
      <c r="F10" s="15">
        <v>1525</v>
      </c>
      <c r="G10" s="15">
        <v>48</v>
      </c>
      <c r="H10" s="14" t="s">
        <v>8076</v>
      </c>
      <c r="I10" s="15">
        <v>11000</v>
      </c>
      <c r="J10" s="14" t="s">
        <v>4935</v>
      </c>
      <c r="K10" s="36" t="s">
        <v>669</v>
      </c>
      <c r="L10" s="14" t="s">
        <v>693</v>
      </c>
      <c r="M10" s="14"/>
      <c r="N10" s="21" t="s">
        <v>20321</v>
      </c>
      <c r="O10" s="21" t="s">
        <v>20321</v>
      </c>
    </row>
    <row r="11" spans="1:15">
      <c r="A11" s="14">
        <f t="shared" si="0"/>
        <v>8</v>
      </c>
      <c r="B11" s="14" t="s">
        <v>2525</v>
      </c>
      <c r="C11" s="14" t="s">
        <v>2744</v>
      </c>
      <c r="D11" s="14" t="s">
        <v>1187</v>
      </c>
      <c r="E11" s="14" t="s">
        <v>8163</v>
      </c>
      <c r="F11" s="15">
        <v>1025</v>
      </c>
      <c r="G11" s="15">
        <v>72</v>
      </c>
      <c r="H11" s="14" t="s">
        <v>8076</v>
      </c>
      <c r="I11" s="15">
        <v>14000</v>
      </c>
      <c r="J11" s="14" t="s">
        <v>4935</v>
      </c>
      <c r="K11" s="36" t="s">
        <v>669</v>
      </c>
      <c r="L11" s="14" t="s">
        <v>2255</v>
      </c>
      <c r="M11" s="14"/>
      <c r="N11" s="21" t="s">
        <v>20349</v>
      </c>
      <c r="O11" s="21" t="s">
        <v>20349</v>
      </c>
    </row>
    <row r="12" spans="1:15">
      <c r="A12" s="14">
        <f t="shared" si="0"/>
        <v>9</v>
      </c>
      <c r="B12" s="14" t="s">
        <v>7629</v>
      </c>
      <c r="C12" s="14" t="s">
        <v>2744</v>
      </c>
      <c r="D12" s="14" t="s">
        <v>1187</v>
      </c>
      <c r="E12" s="14" t="s">
        <v>8163</v>
      </c>
      <c r="F12" s="15">
        <v>1025</v>
      </c>
      <c r="G12" s="15">
        <v>296</v>
      </c>
      <c r="H12" s="14" t="s">
        <v>8076</v>
      </c>
      <c r="I12" s="15">
        <v>39000</v>
      </c>
      <c r="J12" s="14" t="s">
        <v>4935</v>
      </c>
      <c r="K12" s="36" t="s">
        <v>669</v>
      </c>
      <c r="L12" s="14" t="s">
        <v>2255</v>
      </c>
      <c r="M12" s="14"/>
      <c r="N12" s="21" t="s">
        <v>20321</v>
      </c>
      <c r="O12" s="21" t="s">
        <v>20349</v>
      </c>
    </row>
    <row r="13" spans="1:15" ht="31.5">
      <c r="A13" s="14">
        <f t="shared" si="0"/>
        <v>10</v>
      </c>
      <c r="B13" s="14" t="s">
        <v>1817</v>
      </c>
      <c r="C13" s="14" t="s">
        <v>2744</v>
      </c>
      <c r="D13" s="14" t="s">
        <v>1187</v>
      </c>
      <c r="E13" s="14" t="s">
        <v>8163</v>
      </c>
      <c r="F13" s="15">
        <v>5025</v>
      </c>
      <c r="G13" s="15">
        <v>108</v>
      </c>
      <c r="H13" s="14" t="s">
        <v>8076</v>
      </c>
      <c r="I13" s="15">
        <v>16000</v>
      </c>
      <c r="J13" s="14" t="s">
        <v>4935</v>
      </c>
      <c r="K13" s="36" t="s">
        <v>669</v>
      </c>
      <c r="L13" s="14" t="s">
        <v>2255</v>
      </c>
      <c r="M13" s="14"/>
      <c r="N13" s="21" t="s">
        <v>20321</v>
      </c>
      <c r="O13" s="21" t="s">
        <v>20349</v>
      </c>
    </row>
    <row r="14" spans="1:15" ht="47.25" customHeight="1">
      <c r="A14" s="14">
        <f t="shared" si="0"/>
        <v>11</v>
      </c>
      <c r="B14" s="14" t="s">
        <v>1819</v>
      </c>
      <c r="C14" s="14" t="s">
        <v>2744</v>
      </c>
      <c r="D14" s="14" t="s">
        <v>1187</v>
      </c>
      <c r="E14" s="14" t="s">
        <v>8163</v>
      </c>
      <c r="F14" s="15">
        <v>1525</v>
      </c>
      <c r="G14" s="15">
        <v>388</v>
      </c>
      <c r="H14" s="14" t="s">
        <v>8076</v>
      </c>
      <c r="I14" s="15">
        <v>45000</v>
      </c>
      <c r="J14" s="14" t="s">
        <v>4935</v>
      </c>
      <c r="K14" s="36" t="s">
        <v>669</v>
      </c>
      <c r="L14" s="14" t="s">
        <v>2255</v>
      </c>
      <c r="M14" s="14"/>
      <c r="N14" s="21" t="s">
        <v>20349</v>
      </c>
      <c r="O14" s="21" t="s">
        <v>20321</v>
      </c>
    </row>
    <row r="15" spans="1:15" ht="31.5">
      <c r="A15" s="14">
        <f t="shared" si="0"/>
        <v>12</v>
      </c>
      <c r="B15" s="14" t="s">
        <v>1826</v>
      </c>
      <c r="C15" s="14" t="s">
        <v>1827</v>
      </c>
      <c r="D15" s="14" t="s">
        <v>1187</v>
      </c>
      <c r="E15" s="14"/>
      <c r="F15" s="15">
        <v>500</v>
      </c>
      <c r="G15" s="15">
        <v>360</v>
      </c>
      <c r="H15" s="14" t="s">
        <v>8087</v>
      </c>
      <c r="I15" s="15">
        <v>93000</v>
      </c>
      <c r="J15" s="14" t="s">
        <v>7909</v>
      </c>
      <c r="K15" s="36" t="s">
        <v>669</v>
      </c>
      <c r="L15" s="14" t="s">
        <v>3437</v>
      </c>
      <c r="M15" s="14"/>
      <c r="N15" s="21" t="s">
        <v>20321</v>
      </c>
      <c r="O15" s="21" t="s">
        <v>20349</v>
      </c>
    </row>
    <row r="16" spans="1:15" ht="47.25">
      <c r="A16" s="14">
        <f t="shared" si="0"/>
        <v>13</v>
      </c>
      <c r="B16" s="14" t="s">
        <v>1832</v>
      </c>
      <c r="C16" s="14" t="s">
        <v>1833</v>
      </c>
      <c r="D16" s="14" t="s">
        <v>1162</v>
      </c>
      <c r="E16" s="14"/>
      <c r="F16" s="15">
        <v>500</v>
      </c>
      <c r="G16" s="15">
        <v>336</v>
      </c>
      <c r="H16" s="14" t="s">
        <v>8087</v>
      </c>
      <c r="I16" s="15">
        <v>0</v>
      </c>
      <c r="J16" s="14" t="s">
        <v>1188</v>
      </c>
      <c r="K16" s="36" t="s">
        <v>669</v>
      </c>
      <c r="L16" s="14" t="s">
        <v>4009</v>
      </c>
      <c r="M16" s="14"/>
      <c r="N16" s="21" t="s">
        <v>20349</v>
      </c>
      <c r="O16" s="21" t="s">
        <v>20349</v>
      </c>
    </row>
    <row r="17" spans="1:15" ht="31.5">
      <c r="A17" s="14">
        <f t="shared" si="0"/>
        <v>14</v>
      </c>
      <c r="B17" s="14" t="s">
        <v>1834</v>
      </c>
      <c r="C17" s="14" t="s">
        <v>1835</v>
      </c>
      <c r="D17" s="14" t="s">
        <v>1162</v>
      </c>
      <c r="E17" s="14"/>
      <c r="F17" s="15">
        <v>550</v>
      </c>
      <c r="G17" s="15">
        <v>364</v>
      </c>
      <c r="H17" s="14" t="s">
        <v>8087</v>
      </c>
      <c r="I17" s="15">
        <v>0</v>
      </c>
      <c r="J17" s="14" t="s">
        <v>7909</v>
      </c>
      <c r="K17" s="36" t="s">
        <v>669</v>
      </c>
      <c r="L17" s="14" t="s">
        <v>7889</v>
      </c>
      <c r="M17" s="14"/>
      <c r="N17" s="21" t="s">
        <v>20349</v>
      </c>
      <c r="O17" s="21" t="s">
        <v>20349</v>
      </c>
    </row>
    <row r="18" spans="1:15" ht="78.75">
      <c r="A18" s="14">
        <f t="shared" ref="A18:A81" si="1">A17+1</f>
        <v>15</v>
      </c>
      <c r="B18" s="14" t="s">
        <v>1836</v>
      </c>
      <c r="C18" s="14" t="s">
        <v>7331</v>
      </c>
      <c r="D18" s="14" t="s">
        <v>4473</v>
      </c>
      <c r="E18" s="14"/>
      <c r="F18" s="15">
        <v>1500</v>
      </c>
      <c r="G18" s="15">
        <v>232</v>
      </c>
      <c r="H18" s="14" t="s">
        <v>8087</v>
      </c>
      <c r="I18" s="15">
        <v>0</v>
      </c>
      <c r="J18" s="14" t="s">
        <v>1188</v>
      </c>
      <c r="K18" s="36" t="s">
        <v>669</v>
      </c>
      <c r="L18" s="14" t="s">
        <v>10095</v>
      </c>
      <c r="M18" s="14"/>
      <c r="N18" s="21" t="s">
        <v>20350</v>
      </c>
      <c r="O18" s="21" t="s">
        <v>20321</v>
      </c>
    </row>
    <row r="19" spans="1:15" ht="31.5">
      <c r="A19" s="14">
        <f t="shared" si="1"/>
        <v>16</v>
      </c>
      <c r="B19" s="14" t="s">
        <v>1837</v>
      </c>
      <c r="C19" s="14" t="s">
        <v>11168</v>
      </c>
      <c r="D19" s="14" t="s">
        <v>9193</v>
      </c>
      <c r="E19" s="14"/>
      <c r="F19" s="15">
        <v>2000</v>
      </c>
      <c r="G19" s="15">
        <v>1128</v>
      </c>
      <c r="H19" s="14" t="s">
        <v>2161</v>
      </c>
      <c r="I19" s="15">
        <v>0</v>
      </c>
      <c r="J19" s="14" t="s">
        <v>70</v>
      </c>
      <c r="K19" s="36" t="s">
        <v>669</v>
      </c>
      <c r="L19" s="14" t="s">
        <v>11729</v>
      </c>
      <c r="M19" s="14"/>
      <c r="N19" s="21" t="s">
        <v>20349</v>
      </c>
      <c r="O19" s="21" t="s">
        <v>20349</v>
      </c>
    </row>
    <row r="20" spans="1:15" ht="63">
      <c r="A20" s="14">
        <f t="shared" si="1"/>
        <v>17</v>
      </c>
      <c r="B20" s="14" t="s">
        <v>1838</v>
      </c>
      <c r="C20" s="14" t="s">
        <v>1839</v>
      </c>
      <c r="D20" s="14" t="s">
        <v>1187</v>
      </c>
      <c r="E20" s="14"/>
      <c r="F20" s="15">
        <v>800</v>
      </c>
      <c r="G20" s="15">
        <v>680</v>
      </c>
      <c r="H20" s="14" t="s">
        <v>2161</v>
      </c>
      <c r="I20" s="15">
        <v>186000</v>
      </c>
      <c r="J20" s="14" t="s">
        <v>60</v>
      </c>
      <c r="K20" s="36" t="s">
        <v>669</v>
      </c>
      <c r="L20" s="14" t="s">
        <v>693</v>
      </c>
      <c r="M20" s="14"/>
      <c r="N20" s="21" t="s">
        <v>20349</v>
      </c>
      <c r="O20" s="21" t="s">
        <v>20349</v>
      </c>
    </row>
    <row r="21" spans="1:15" ht="31.5">
      <c r="A21" s="14">
        <f t="shared" si="1"/>
        <v>18</v>
      </c>
      <c r="B21" s="14" t="s">
        <v>1840</v>
      </c>
      <c r="C21" s="14" t="s">
        <v>1841</v>
      </c>
      <c r="D21" s="14" t="s">
        <v>1162</v>
      </c>
      <c r="E21" s="14"/>
      <c r="F21" s="15">
        <v>400</v>
      </c>
      <c r="G21" s="15">
        <v>528</v>
      </c>
      <c r="H21" s="14" t="s">
        <v>2161</v>
      </c>
      <c r="I21" s="15">
        <v>111000</v>
      </c>
      <c r="J21" s="14" t="s">
        <v>70</v>
      </c>
      <c r="K21" s="36" t="s">
        <v>669</v>
      </c>
      <c r="L21" s="14" t="s">
        <v>3437</v>
      </c>
      <c r="M21" s="14"/>
      <c r="N21" s="21" t="s">
        <v>20349</v>
      </c>
      <c r="O21" s="21" t="s">
        <v>20349</v>
      </c>
    </row>
    <row r="22" spans="1:15" ht="31.5">
      <c r="A22" s="14">
        <f t="shared" si="1"/>
        <v>19</v>
      </c>
      <c r="B22" s="14" t="s">
        <v>1842</v>
      </c>
      <c r="C22" s="14" t="s">
        <v>11358</v>
      </c>
      <c r="D22" s="14" t="s">
        <v>4473</v>
      </c>
      <c r="E22" s="14"/>
      <c r="F22" s="15">
        <v>1000</v>
      </c>
      <c r="G22" s="15">
        <v>424</v>
      </c>
      <c r="H22" s="14" t="s">
        <v>2161</v>
      </c>
      <c r="I22" s="15">
        <v>0</v>
      </c>
      <c r="J22" s="14" t="s">
        <v>60</v>
      </c>
      <c r="K22" s="36" t="s">
        <v>669</v>
      </c>
      <c r="L22" s="14" t="s">
        <v>3437</v>
      </c>
      <c r="M22" s="14"/>
      <c r="N22" s="21" t="s">
        <v>20321</v>
      </c>
      <c r="O22" s="21" t="s">
        <v>20349</v>
      </c>
    </row>
    <row r="23" spans="1:15" ht="31.5">
      <c r="A23" s="14">
        <f t="shared" si="1"/>
        <v>20</v>
      </c>
      <c r="B23" s="14" t="s">
        <v>1845</v>
      </c>
      <c r="C23" s="14" t="s">
        <v>10123</v>
      </c>
      <c r="D23" s="14" t="s">
        <v>4473</v>
      </c>
      <c r="E23" s="14"/>
      <c r="F23" s="15">
        <v>1500</v>
      </c>
      <c r="G23" s="15">
        <v>716</v>
      </c>
      <c r="H23" s="14" t="s">
        <v>2161</v>
      </c>
      <c r="I23" s="15">
        <v>0</v>
      </c>
      <c r="J23" s="14" t="s">
        <v>1193</v>
      </c>
      <c r="K23" s="36" t="s">
        <v>669</v>
      </c>
      <c r="L23" s="14" t="s">
        <v>73</v>
      </c>
      <c r="M23" s="14"/>
      <c r="N23" s="21" t="s">
        <v>20321</v>
      </c>
      <c r="O23" s="21" t="s">
        <v>20349</v>
      </c>
    </row>
    <row r="24" spans="1:15" ht="63">
      <c r="A24" s="14">
        <f t="shared" si="1"/>
        <v>21</v>
      </c>
      <c r="B24" s="14" t="s">
        <v>1846</v>
      </c>
      <c r="C24" s="14" t="s">
        <v>1847</v>
      </c>
      <c r="D24" s="14" t="s">
        <v>1162</v>
      </c>
      <c r="E24" s="14"/>
      <c r="F24" s="15">
        <v>300</v>
      </c>
      <c r="G24" s="15">
        <v>332</v>
      </c>
      <c r="H24" s="14" t="s">
        <v>2161</v>
      </c>
      <c r="I24" s="15">
        <v>192000</v>
      </c>
      <c r="J24" s="14" t="s">
        <v>7909</v>
      </c>
      <c r="K24" s="36" t="s">
        <v>669</v>
      </c>
      <c r="L24" s="14" t="s">
        <v>3437</v>
      </c>
      <c r="M24" s="14"/>
      <c r="N24" s="21" t="s">
        <v>20321</v>
      </c>
      <c r="O24" s="21" t="s">
        <v>20349</v>
      </c>
    </row>
    <row r="25" spans="1:15" ht="31.5">
      <c r="A25" s="14">
        <f t="shared" si="1"/>
        <v>22</v>
      </c>
      <c r="B25" s="14" t="s">
        <v>1848</v>
      </c>
      <c r="C25" s="14" t="s">
        <v>1849</v>
      </c>
      <c r="D25" s="14" t="s">
        <v>1187</v>
      </c>
      <c r="E25" s="14"/>
      <c r="F25" s="15">
        <v>1226</v>
      </c>
      <c r="G25" s="15">
        <v>224</v>
      </c>
      <c r="H25" s="14" t="s">
        <v>3703</v>
      </c>
      <c r="I25" s="15">
        <v>0</v>
      </c>
      <c r="J25" s="14" t="s">
        <v>4935</v>
      </c>
      <c r="K25" s="36" t="s">
        <v>669</v>
      </c>
      <c r="L25" s="14" t="s">
        <v>73</v>
      </c>
      <c r="M25" s="14"/>
      <c r="N25" s="21" t="s">
        <v>20349</v>
      </c>
      <c r="O25" s="21" t="s">
        <v>20349</v>
      </c>
    </row>
    <row r="26" spans="1:15" ht="47.25">
      <c r="A26" s="14">
        <f t="shared" si="1"/>
        <v>23</v>
      </c>
      <c r="B26" s="14" t="s">
        <v>1850</v>
      </c>
      <c r="C26" s="14" t="s">
        <v>1851</v>
      </c>
      <c r="D26" s="14" t="s">
        <v>1187</v>
      </c>
      <c r="E26" s="14"/>
      <c r="F26" s="15">
        <v>1226</v>
      </c>
      <c r="G26" s="15">
        <v>152</v>
      </c>
      <c r="H26" s="14" t="s">
        <v>3703</v>
      </c>
      <c r="I26" s="15">
        <v>0</v>
      </c>
      <c r="J26" s="14" t="s">
        <v>4935</v>
      </c>
      <c r="K26" s="36" t="s">
        <v>669</v>
      </c>
      <c r="L26" s="14" t="s">
        <v>73</v>
      </c>
      <c r="M26" s="14"/>
      <c r="N26" s="21" t="s">
        <v>20349</v>
      </c>
      <c r="O26" s="21" t="s">
        <v>20349</v>
      </c>
    </row>
    <row r="27" spans="1:15" ht="31.5">
      <c r="A27" s="14">
        <f t="shared" si="1"/>
        <v>24</v>
      </c>
      <c r="B27" s="14" t="s">
        <v>9542</v>
      </c>
      <c r="C27" s="14" t="s">
        <v>11192</v>
      </c>
      <c r="D27" s="14" t="s">
        <v>1187</v>
      </c>
      <c r="E27" s="14" t="s">
        <v>8163</v>
      </c>
      <c r="F27" s="15">
        <v>731</v>
      </c>
      <c r="G27" s="15">
        <v>200</v>
      </c>
      <c r="H27" s="14" t="s">
        <v>3703</v>
      </c>
      <c r="I27" s="15">
        <v>85000</v>
      </c>
      <c r="J27" s="14" t="s">
        <v>12918</v>
      </c>
      <c r="K27" s="36" t="s">
        <v>669</v>
      </c>
      <c r="L27" s="14" t="s">
        <v>3437</v>
      </c>
      <c r="M27" s="14"/>
      <c r="N27" s="21" t="s">
        <v>20349</v>
      </c>
      <c r="O27" s="21" t="s">
        <v>20349</v>
      </c>
    </row>
    <row r="28" spans="1:15" ht="47.25">
      <c r="A28" s="14">
        <f t="shared" si="1"/>
        <v>25</v>
      </c>
      <c r="B28" s="14" t="s">
        <v>700</v>
      </c>
      <c r="C28" s="14" t="s">
        <v>701</v>
      </c>
      <c r="D28" s="14" t="s">
        <v>1187</v>
      </c>
      <c r="E28" s="14"/>
      <c r="F28" s="15">
        <v>1000</v>
      </c>
      <c r="G28" s="15">
        <v>140</v>
      </c>
      <c r="H28" s="14" t="s">
        <v>8076</v>
      </c>
      <c r="I28" s="15">
        <v>26000</v>
      </c>
      <c r="J28" s="14" t="s">
        <v>4935</v>
      </c>
      <c r="K28" s="36" t="s">
        <v>669</v>
      </c>
      <c r="L28" s="14" t="s">
        <v>693</v>
      </c>
      <c r="M28" s="14"/>
      <c r="N28" s="21" t="s">
        <v>20349</v>
      </c>
      <c r="O28" s="21" t="s">
        <v>20349</v>
      </c>
    </row>
    <row r="29" spans="1:15">
      <c r="A29" s="14">
        <f t="shared" si="1"/>
        <v>26</v>
      </c>
      <c r="B29" s="14" t="s">
        <v>10511</v>
      </c>
      <c r="C29" s="14" t="s">
        <v>2744</v>
      </c>
      <c r="D29" s="14" t="s">
        <v>1187</v>
      </c>
      <c r="E29" s="14" t="s">
        <v>8163</v>
      </c>
      <c r="F29" s="15">
        <v>2025</v>
      </c>
      <c r="G29" s="15">
        <v>86</v>
      </c>
      <c r="H29" s="14" t="s">
        <v>8076</v>
      </c>
      <c r="I29" s="15">
        <v>13000</v>
      </c>
      <c r="J29" s="14" t="s">
        <v>4935</v>
      </c>
      <c r="K29" s="36" t="s">
        <v>669</v>
      </c>
      <c r="L29" s="14" t="s">
        <v>4009</v>
      </c>
      <c r="M29" s="14"/>
      <c r="N29" s="21" t="s">
        <v>20321</v>
      </c>
      <c r="O29" s="21" t="s">
        <v>20321</v>
      </c>
    </row>
    <row r="30" spans="1:15">
      <c r="A30" s="14">
        <f t="shared" si="1"/>
        <v>27</v>
      </c>
      <c r="B30" s="14" t="s">
        <v>343</v>
      </c>
      <c r="C30" s="14" t="s">
        <v>2744</v>
      </c>
      <c r="D30" s="14" t="s">
        <v>1187</v>
      </c>
      <c r="E30" s="14" t="s">
        <v>8163</v>
      </c>
      <c r="F30" s="15">
        <v>1025</v>
      </c>
      <c r="G30" s="15">
        <v>192</v>
      </c>
      <c r="H30" s="14" t="s">
        <v>8076</v>
      </c>
      <c r="I30" s="15">
        <v>25000</v>
      </c>
      <c r="J30" s="14" t="s">
        <v>4935</v>
      </c>
      <c r="K30" s="36" t="s">
        <v>669</v>
      </c>
      <c r="L30" s="14" t="s">
        <v>4009</v>
      </c>
      <c r="M30" s="14"/>
      <c r="N30" s="21" t="s">
        <v>20349</v>
      </c>
      <c r="O30" s="21" t="s">
        <v>20349</v>
      </c>
    </row>
    <row r="31" spans="1:15">
      <c r="A31" s="14">
        <f t="shared" si="1"/>
        <v>28</v>
      </c>
      <c r="B31" s="14" t="s">
        <v>2533</v>
      </c>
      <c r="C31" s="14" t="s">
        <v>2744</v>
      </c>
      <c r="D31" s="14" t="s">
        <v>1187</v>
      </c>
      <c r="E31" s="14" t="s">
        <v>8163</v>
      </c>
      <c r="F31" s="15">
        <v>5025</v>
      </c>
      <c r="G31" s="15">
        <v>452</v>
      </c>
      <c r="H31" s="14" t="s">
        <v>8087</v>
      </c>
      <c r="I31" s="15">
        <v>65000</v>
      </c>
      <c r="J31" s="14" t="s">
        <v>4935</v>
      </c>
      <c r="K31" s="36" t="s">
        <v>669</v>
      </c>
      <c r="L31" s="14" t="s">
        <v>5941</v>
      </c>
      <c r="M31" s="14"/>
      <c r="N31" s="21" t="s">
        <v>20349</v>
      </c>
      <c r="O31" s="21" t="s">
        <v>20321</v>
      </c>
    </row>
    <row r="32" spans="1:15" ht="78.75">
      <c r="A32" s="14">
        <f t="shared" si="1"/>
        <v>29</v>
      </c>
      <c r="B32" s="14" t="s">
        <v>2732</v>
      </c>
      <c r="C32" s="14" t="s">
        <v>3888</v>
      </c>
      <c r="D32" s="14" t="s">
        <v>1162</v>
      </c>
      <c r="E32" s="14"/>
      <c r="F32" s="15">
        <v>500</v>
      </c>
      <c r="G32" s="15">
        <v>148</v>
      </c>
      <c r="H32" s="14" t="s">
        <v>8087</v>
      </c>
      <c r="I32" s="15">
        <v>57000</v>
      </c>
      <c r="J32" s="14" t="s">
        <v>60</v>
      </c>
      <c r="K32" s="36" t="s">
        <v>669</v>
      </c>
      <c r="L32" s="14" t="s">
        <v>6101</v>
      </c>
      <c r="M32" s="14"/>
      <c r="N32" s="21" t="s">
        <v>20321</v>
      </c>
      <c r="O32" s="21" t="s">
        <v>20349</v>
      </c>
    </row>
    <row r="33" spans="1:15" ht="31.5">
      <c r="A33" s="14">
        <f t="shared" si="1"/>
        <v>30</v>
      </c>
      <c r="B33" s="14" t="s">
        <v>1616</v>
      </c>
      <c r="C33" s="14" t="s">
        <v>1617</v>
      </c>
      <c r="D33" s="14" t="s">
        <v>4473</v>
      </c>
      <c r="E33" s="14"/>
      <c r="F33" s="15">
        <v>1000</v>
      </c>
      <c r="G33" s="15">
        <v>400</v>
      </c>
      <c r="H33" s="14" t="s">
        <v>2161</v>
      </c>
      <c r="I33" s="15">
        <v>0</v>
      </c>
      <c r="J33" s="14" t="s">
        <v>7909</v>
      </c>
      <c r="K33" s="36" t="s">
        <v>669</v>
      </c>
      <c r="L33" s="14" t="s">
        <v>10095</v>
      </c>
      <c r="M33" s="14"/>
      <c r="N33" s="21" t="s">
        <v>20321</v>
      </c>
      <c r="O33" s="21" t="s">
        <v>20349</v>
      </c>
    </row>
    <row r="34" spans="1:15" ht="31.5">
      <c r="A34" s="14">
        <f t="shared" si="1"/>
        <v>31</v>
      </c>
      <c r="B34" s="14" t="s">
        <v>1618</v>
      </c>
      <c r="C34" s="14" t="s">
        <v>1619</v>
      </c>
      <c r="D34" s="14" t="s">
        <v>9193</v>
      </c>
      <c r="E34" s="14"/>
      <c r="F34" s="15">
        <v>1100</v>
      </c>
      <c r="G34" s="15">
        <v>560</v>
      </c>
      <c r="H34" s="14" t="s">
        <v>2161</v>
      </c>
      <c r="I34" s="15">
        <v>0</v>
      </c>
      <c r="J34" s="14" t="s">
        <v>1188</v>
      </c>
      <c r="K34" s="36" t="s">
        <v>669</v>
      </c>
      <c r="L34" s="14" t="s">
        <v>73</v>
      </c>
      <c r="M34" s="14"/>
      <c r="N34" s="21" t="s">
        <v>20321</v>
      </c>
      <c r="O34" s="21" t="s">
        <v>20349</v>
      </c>
    </row>
    <row r="35" spans="1:15" ht="47.25">
      <c r="A35" s="14">
        <f t="shared" si="1"/>
        <v>32</v>
      </c>
      <c r="B35" s="14" t="s">
        <v>1620</v>
      </c>
      <c r="C35" s="14" t="s">
        <v>11169</v>
      </c>
      <c r="D35" s="14" t="s">
        <v>4473</v>
      </c>
      <c r="E35" s="14"/>
      <c r="F35" s="15">
        <v>1000</v>
      </c>
      <c r="G35" s="15">
        <v>264</v>
      </c>
      <c r="H35" s="14" t="s">
        <v>2161</v>
      </c>
      <c r="I35" s="15">
        <v>0</v>
      </c>
      <c r="J35" s="14" t="s">
        <v>1188</v>
      </c>
      <c r="K35" s="36" t="s">
        <v>669</v>
      </c>
      <c r="L35" s="14" t="s">
        <v>73</v>
      </c>
      <c r="M35" s="14"/>
      <c r="N35" s="21" t="s">
        <v>20321</v>
      </c>
      <c r="O35" s="21" t="s">
        <v>20349</v>
      </c>
    </row>
    <row r="36" spans="1:15" ht="47.25">
      <c r="A36" s="14">
        <f t="shared" si="1"/>
        <v>33</v>
      </c>
      <c r="B36" s="14" t="s">
        <v>6478</v>
      </c>
      <c r="C36" s="14" t="s">
        <v>6479</v>
      </c>
      <c r="D36" s="14" t="s">
        <v>1162</v>
      </c>
      <c r="E36" s="14"/>
      <c r="F36" s="15">
        <v>500</v>
      </c>
      <c r="G36" s="15">
        <v>600</v>
      </c>
      <c r="H36" s="14" t="s">
        <v>2161</v>
      </c>
      <c r="I36" s="15">
        <v>0</v>
      </c>
      <c r="J36" s="14" t="s">
        <v>7909</v>
      </c>
      <c r="K36" s="36" t="s">
        <v>669</v>
      </c>
      <c r="L36" s="14" t="s">
        <v>3437</v>
      </c>
      <c r="M36" s="14"/>
      <c r="N36" s="21" t="s">
        <v>20321</v>
      </c>
      <c r="O36" s="21" t="s">
        <v>20349</v>
      </c>
    </row>
    <row r="37" spans="1:15" ht="47.25">
      <c r="A37" s="14">
        <f t="shared" si="1"/>
        <v>34</v>
      </c>
      <c r="B37" s="14" t="s">
        <v>6481</v>
      </c>
      <c r="C37" s="14" t="s">
        <v>6479</v>
      </c>
      <c r="D37" s="14" t="s">
        <v>1162</v>
      </c>
      <c r="E37" s="14"/>
      <c r="F37" s="15">
        <v>500</v>
      </c>
      <c r="G37" s="15">
        <v>884</v>
      </c>
      <c r="H37" s="14" t="s">
        <v>3703</v>
      </c>
      <c r="I37" s="15">
        <v>0</v>
      </c>
      <c r="J37" s="14" t="s">
        <v>7909</v>
      </c>
      <c r="K37" s="36" t="s">
        <v>669</v>
      </c>
      <c r="L37" s="14" t="s">
        <v>3437</v>
      </c>
      <c r="M37" s="14"/>
      <c r="N37" s="21" t="s">
        <v>20321</v>
      </c>
      <c r="O37" s="21" t="s">
        <v>20349</v>
      </c>
    </row>
    <row r="38" spans="1:15" ht="47.25">
      <c r="A38" s="14">
        <f t="shared" si="1"/>
        <v>35</v>
      </c>
      <c r="B38" s="14" t="s">
        <v>6482</v>
      </c>
      <c r="C38" s="14" t="s">
        <v>6479</v>
      </c>
      <c r="D38" s="14" t="s">
        <v>1162</v>
      </c>
      <c r="E38" s="14"/>
      <c r="F38" s="15">
        <v>500</v>
      </c>
      <c r="G38" s="15">
        <v>852</v>
      </c>
      <c r="H38" s="14" t="s">
        <v>3703</v>
      </c>
      <c r="I38" s="15">
        <v>0</v>
      </c>
      <c r="J38" s="14" t="s">
        <v>7909</v>
      </c>
      <c r="K38" s="36" t="s">
        <v>669</v>
      </c>
      <c r="L38" s="14" t="s">
        <v>3437</v>
      </c>
      <c r="M38" s="14"/>
      <c r="N38" s="21" t="s">
        <v>20321</v>
      </c>
      <c r="O38" s="21" t="s">
        <v>20349</v>
      </c>
    </row>
    <row r="39" spans="1:15">
      <c r="A39" s="14">
        <f t="shared" si="1"/>
        <v>36</v>
      </c>
      <c r="B39" s="14" t="s">
        <v>1221</v>
      </c>
      <c r="C39" s="14" t="s">
        <v>2744</v>
      </c>
      <c r="D39" s="14" t="s">
        <v>1187</v>
      </c>
      <c r="E39" s="14" t="s">
        <v>8163</v>
      </c>
      <c r="F39" s="15">
        <v>2025</v>
      </c>
      <c r="G39" s="15">
        <v>248</v>
      </c>
      <c r="H39" s="14" t="s">
        <v>8087</v>
      </c>
      <c r="I39" s="15">
        <v>36000</v>
      </c>
      <c r="J39" s="14" t="s">
        <v>4935</v>
      </c>
      <c r="K39" s="36" t="s">
        <v>669</v>
      </c>
      <c r="L39" s="14" t="s">
        <v>4009</v>
      </c>
      <c r="M39" s="14"/>
      <c r="N39" s="21" t="s">
        <v>20349</v>
      </c>
      <c r="O39" s="21" t="s">
        <v>20349</v>
      </c>
    </row>
    <row r="40" spans="1:15">
      <c r="A40" s="14">
        <f t="shared" si="1"/>
        <v>37</v>
      </c>
      <c r="B40" s="14" t="s">
        <v>5707</v>
      </c>
      <c r="C40" s="14" t="s">
        <v>2744</v>
      </c>
      <c r="D40" s="14" t="s">
        <v>1187</v>
      </c>
      <c r="E40" s="14" t="s">
        <v>8163</v>
      </c>
      <c r="F40" s="15">
        <v>2025</v>
      </c>
      <c r="G40" s="15">
        <v>72</v>
      </c>
      <c r="H40" s="14" t="s">
        <v>8076</v>
      </c>
      <c r="I40" s="15">
        <v>14000</v>
      </c>
      <c r="J40" s="14" t="s">
        <v>4935</v>
      </c>
      <c r="K40" s="36" t="s">
        <v>669</v>
      </c>
      <c r="L40" s="14" t="s">
        <v>12923</v>
      </c>
      <c r="M40" s="14"/>
      <c r="N40" s="21" t="s">
        <v>20321</v>
      </c>
      <c r="O40" s="21" t="s">
        <v>20321</v>
      </c>
    </row>
    <row r="41" spans="1:15" ht="31.5">
      <c r="A41" s="14">
        <f t="shared" si="1"/>
        <v>38</v>
      </c>
      <c r="B41" s="14" t="s">
        <v>6258</v>
      </c>
      <c r="C41" s="14" t="s">
        <v>2744</v>
      </c>
      <c r="D41" s="14" t="s">
        <v>1187</v>
      </c>
      <c r="E41" s="14" t="s">
        <v>8163</v>
      </c>
      <c r="F41" s="15">
        <v>1525</v>
      </c>
      <c r="G41" s="15">
        <v>188</v>
      </c>
      <c r="H41" s="14" t="s">
        <v>8076</v>
      </c>
      <c r="I41" s="15">
        <v>25000</v>
      </c>
      <c r="J41" s="14" t="s">
        <v>4935</v>
      </c>
      <c r="K41" s="36" t="s">
        <v>669</v>
      </c>
      <c r="L41" s="14" t="s">
        <v>6094</v>
      </c>
      <c r="M41" s="14"/>
      <c r="N41" s="21" t="s">
        <v>20321</v>
      </c>
      <c r="O41" s="21" t="s">
        <v>20349</v>
      </c>
    </row>
    <row r="42" spans="1:15" ht="31.5">
      <c r="A42" s="14">
        <f t="shared" si="1"/>
        <v>39</v>
      </c>
      <c r="B42" s="14" t="s">
        <v>11208</v>
      </c>
      <c r="C42" s="14" t="s">
        <v>2744</v>
      </c>
      <c r="D42" s="14" t="s">
        <v>1187</v>
      </c>
      <c r="E42" s="14" t="s">
        <v>8163</v>
      </c>
      <c r="F42" s="15">
        <v>1525</v>
      </c>
      <c r="G42" s="15">
        <v>228</v>
      </c>
      <c r="H42" s="14" t="s">
        <v>8076</v>
      </c>
      <c r="I42" s="15">
        <v>36000</v>
      </c>
      <c r="J42" s="14" t="s">
        <v>4935</v>
      </c>
      <c r="K42" s="36" t="s">
        <v>669</v>
      </c>
      <c r="L42" s="14" t="s">
        <v>6094</v>
      </c>
      <c r="M42" s="14"/>
      <c r="N42" s="21" t="s">
        <v>20349</v>
      </c>
      <c r="O42" s="21" t="s">
        <v>20349</v>
      </c>
    </row>
    <row r="43" spans="1:15" ht="31.5">
      <c r="A43" s="14">
        <f t="shared" si="1"/>
        <v>40</v>
      </c>
      <c r="B43" s="14" t="s">
        <v>7680</v>
      </c>
      <c r="C43" s="14" t="s">
        <v>2744</v>
      </c>
      <c r="D43" s="14" t="s">
        <v>1187</v>
      </c>
      <c r="E43" s="14" t="s">
        <v>8163</v>
      </c>
      <c r="F43" s="15">
        <v>1525</v>
      </c>
      <c r="G43" s="15">
        <v>72</v>
      </c>
      <c r="H43" s="14" t="s">
        <v>8076</v>
      </c>
      <c r="I43" s="15">
        <v>12000</v>
      </c>
      <c r="J43" s="14" t="s">
        <v>4935</v>
      </c>
      <c r="K43" s="36" t="s">
        <v>669</v>
      </c>
      <c r="L43" s="14" t="s">
        <v>6094</v>
      </c>
      <c r="M43" s="14"/>
      <c r="N43" s="21" t="s">
        <v>20321</v>
      </c>
      <c r="O43" s="21" t="s">
        <v>20349</v>
      </c>
    </row>
    <row r="44" spans="1:15" ht="47.25">
      <c r="A44" s="14">
        <f t="shared" si="1"/>
        <v>41</v>
      </c>
      <c r="B44" s="14" t="s">
        <v>2291</v>
      </c>
      <c r="C44" s="14" t="s">
        <v>2292</v>
      </c>
      <c r="D44" s="14" t="s">
        <v>1162</v>
      </c>
      <c r="E44" s="14"/>
      <c r="F44" s="15">
        <v>3500</v>
      </c>
      <c r="G44" s="15">
        <v>632</v>
      </c>
      <c r="H44" s="14" t="s">
        <v>8087</v>
      </c>
      <c r="I44" s="15">
        <v>0</v>
      </c>
      <c r="J44" s="14" t="s">
        <v>1193</v>
      </c>
      <c r="K44" s="36" t="s">
        <v>669</v>
      </c>
      <c r="L44" s="14" t="s">
        <v>11729</v>
      </c>
      <c r="M44" s="14"/>
      <c r="N44" s="21" t="s">
        <v>20349</v>
      </c>
      <c r="O44" s="21" t="s">
        <v>20321</v>
      </c>
    </row>
    <row r="45" spans="1:15" ht="63">
      <c r="A45" s="14">
        <f t="shared" si="1"/>
        <v>42</v>
      </c>
      <c r="B45" s="14" t="s">
        <v>2302</v>
      </c>
      <c r="C45" s="14" t="s">
        <v>2303</v>
      </c>
      <c r="D45" s="14" t="s">
        <v>1162</v>
      </c>
      <c r="E45" s="14"/>
      <c r="F45" s="15">
        <v>1000</v>
      </c>
      <c r="G45" s="15">
        <v>704</v>
      </c>
      <c r="H45" s="14" t="s">
        <v>2161</v>
      </c>
      <c r="I45" s="15">
        <v>0</v>
      </c>
      <c r="J45" s="14" t="s">
        <v>1193</v>
      </c>
      <c r="K45" s="36" t="s">
        <v>669</v>
      </c>
      <c r="L45" s="14" t="s">
        <v>11729</v>
      </c>
      <c r="M45" s="52" t="s">
        <v>2304</v>
      </c>
      <c r="N45" s="21" t="s">
        <v>20321</v>
      </c>
      <c r="O45" s="21" t="s">
        <v>20349</v>
      </c>
    </row>
    <row r="46" spans="1:15">
      <c r="A46" s="14">
        <f t="shared" si="1"/>
        <v>43</v>
      </c>
      <c r="B46" s="14" t="s">
        <v>9009</v>
      </c>
      <c r="C46" s="14" t="s">
        <v>2744</v>
      </c>
      <c r="D46" s="14" t="s">
        <v>1187</v>
      </c>
      <c r="E46" s="14" t="s">
        <v>8163</v>
      </c>
      <c r="F46" s="15">
        <v>1025</v>
      </c>
      <c r="G46" s="15">
        <v>56</v>
      </c>
      <c r="H46" s="14" t="s">
        <v>8076</v>
      </c>
      <c r="I46" s="15">
        <v>12000</v>
      </c>
      <c r="J46" s="14" t="s">
        <v>4935</v>
      </c>
      <c r="K46" s="36" t="s">
        <v>669</v>
      </c>
      <c r="L46" s="14" t="s">
        <v>5922</v>
      </c>
      <c r="M46" s="14"/>
      <c r="N46" s="21" t="s">
        <v>20321</v>
      </c>
      <c r="O46" s="21" t="s">
        <v>20349</v>
      </c>
    </row>
    <row r="47" spans="1:15" ht="47.25">
      <c r="A47" s="14">
        <f t="shared" si="1"/>
        <v>44</v>
      </c>
      <c r="B47" s="14" t="s">
        <v>2383</v>
      </c>
      <c r="C47" s="14" t="s">
        <v>6479</v>
      </c>
      <c r="D47" s="14" t="s">
        <v>1162</v>
      </c>
      <c r="E47" s="14"/>
      <c r="F47" s="15">
        <v>500</v>
      </c>
      <c r="G47" s="15">
        <v>688</v>
      </c>
      <c r="H47" s="14" t="s">
        <v>3703</v>
      </c>
      <c r="I47" s="15">
        <v>0</v>
      </c>
      <c r="J47" s="14" t="s">
        <v>7909</v>
      </c>
      <c r="K47" s="36" t="s">
        <v>669</v>
      </c>
      <c r="L47" s="14" t="s">
        <v>3437</v>
      </c>
      <c r="M47" s="14"/>
      <c r="N47" s="21" t="s">
        <v>20321</v>
      </c>
      <c r="O47" s="21" t="s">
        <v>20349</v>
      </c>
    </row>
    <row r="48" spans="1:15" ht="63">
      <c r="A48" s="14">
        <f t="shared" si="1"/>
        <v>45</v>
      </c>
      <c r="B48" s="14" t="s">
        <v>2399</v>
      </c>
      <c r="C48" s="14" t="s">
        <v>2400</v>
      </c>
      <c r="D48" s="14" t="s">
        <v>1162</v>
      </c>
      <c r="E48" s="14"/>
      <c r="F48" s="15">
        <v>1000</v>
      </c>
      <c r="G48" s="15">
        <v>584</v>
      </c>
      <c r="H48" s="14" t="s">
        <v>2161</v>
      </c>
      <c r="I48" s="15">
        <v>0</v>
      </c>
      <c r="J48" s="14" t="s">
        <v>7909</v>
      </c>
      <c r="K48" s="36" t="s">
        <v>669</v>
      </c>
      <c r="L48" s="14" t="s">
        <v>11729</v>
      </c>
      <c r="M48" s="52" t="s">
        <v>2401</v>
      </c>
      <c r="N48" s="21" t="s">
        <v>20349</v>
      </c>
      <c r="O48" s="21" t="s">
        <v>20349</v>
      </c>
    </row>
    <row r="49" spans="1:15">
      <c r="A49" s="14">
        <f t="shared" si="1"/>
        <v>46</v>
      </c>
      <c r="B49" s="14" t="s">
        <v>10147</v>
      </c>
      <c r="C49" s="14" t="s">
        <v>2744</v>
      </c>
      <c r="D49" s="14" t="s">
        <v>1187</v>
      </c>
      <c r="E49" s="14" t="s">
        <v>8163</v>
      </c>
      <c r="F49" s="15">
        <v>1525</v>
      </c>
      <c r="G49" s="15">
        <v>80</v>
      </c>
      <c r="H49" s="14" t="s">
        <v>8076</v>
      </c>
      <c r="I49" s="15">
        <v>13000</v>
      </c>
      <c r="J49" s="14" t="s">
        <v>4935</v>
      </c>
      <c r="K49" s="36" t="s">
        <v>669</v>
      </c>
      <c r="L49" s="14" t="s">
        <v>12923</v>
      </c>
      <c r="M49" s="14"/>
      <c r="N49" s="21" t="s">
        <v>20349</v>
      </c>
      <c r="O49" s="21" t="s">
        <v>20349</v>
      </c>
    </row>
    <row r="50" spans="1:15" ht="47.25">
      <c r="A50" s="14">
        <f t="shared" si="1"/>
        <v>47</v>
      </c>
      <c r="B50" s="14" t="s">
        <v>12329</v>
      </c>
      <c r="C50" s="14" t="s">
        <v>12330</v>
      </c>
      <c r="D50" s="14" t="s">
        <v>1187</v>
      </c>
      <c r="E50" s="14"/>
      <c r="F50" s="15">
        <v>1125</v>
      </c>
      <c r="G50" s="15">
        <v>484</v>
      </c>
      <c r="H50" s="14" t="s">
        <v>2161</v>
      </c>
      <c r="I50" s="15">
        <v>215000</v>
      </c>
      <c r="J50" s="14" t="s">
        <v>4642</v>
      </c>
      <c r="K50" s="36" t="s">
        <v>669</v>
      </c>
      <c r="L50" s="14" t="s">
        <v>6094</v>
      </c>
      <c r="M50" s="14"/>
      <c r="N50" s="21" t="s">
        <v>20349</v>
      </c>
      <c r="O50" s="21" t="s">
        <v>20349</v>
      </c>
    </row>
    <row r="51" spans="1:15" ht="31.5">
      <c r="A51" s="14">
        <f t="shared" si="1"/>
        <v>48</v>
      </c>
      <c r="B51" s="14" t="s">
        <v>12335</v>
      </c>
      <c r="C51" s="14" t="s">
        <v>12336</v>
      </c>
      <c r="D51" s="14" t="s">
        <v>1162</v>
      </c>
      <c r="E51" s="14"/>
      <c r="F51" s="15">
        <v>525</v>
      </c>
      <c r="G51" s="15">
        <v>304</v>
      </c>
      <c r="H51" s="14" t="s">
        <v>2161</v>
      </c>
      <c r="I51" s="15">
        <v>0</v>
      </c>
      <c r="J51" s="14" t="s">
        <v>4642</v>
      </c>
      <c r="K51" s="36" t="s">
        <v>669</v>
      </c>
      <c r="L51" s="14" t="s">
        <v>6094</v>
      </c>
      <c r="M51" s="14"/>
      <c r="N51" s="21" t="s">
        <v>20349</v>
      </c>
      <c r="O51" s="21" t="s">
        <v>20349</v>
      </c>
    </row>
    <row r="52" spans="1:15" ht="78.75">
      <c r="A52" s="14">
        <f t="shared" si="1"/>
        <v>49</v>
      </c>
      <c r="B52" s="14" t="s">
        <v>4791</v>
      </c>
      <c r="C52" s="14" t="s">
        <v>4792</v>
      </c>
      <c r="D52" s="14" t="s">
        <v>1162</v>
      </c>
      <c r="E52" s="14"/>
      <c r="F52" s="15">
        <v>1025</v>
      </c>
      <c r="G52" s="15">
        <v>372</v>
      </c>
      <c r="H52" s="14" t="s">
        <v>1228</v>
      </c>
      <c r="I52" s="15">
        <v>0</v>
      </c>
      <c r="J52" s="14" t="s">
        <v>4642</v>
      </c>
      <c r="K52" s="36" t="s">
        <v>669</v>
      </c>
      <c r="L52" s="14" t="s">
        <v>12923</v>
      </c>
      <c r="M52" s="14"/>
      <c r="N52" s="21" t="s">
        <v>20349</v>
      </c>
      <c r="O52" s="21" t="s">
        <v>20349</v>
      </c>
    </row>
    <row r="53" spans="1:15">
      <c r="A53" s="14">
        <f t="shared" si="1"/>
        <v>50</v>
      </c>
      <c r="B53" s="14" t="s">
        <v>3568</v>
      </c>
      <c r="C53" s="14" t="s">
        <v>2744</v>
      </c>
      <c r="D53" s="14" t="s">
        <v>1187</v>
      </c>
      <c r="E53" s="14" t="s">
        <v>8163</v>
      </c>
      <c r="F53" s="15">
        <v>1525</v>
      </c>
      <c r="G53" s="15">
        <v>200</v>
      </c>
      <c r="H53" s="14" t="s">
        <v>8076</v>
      </c>
      <c r="I53" s="15">
        <v>25000</v>
      </c>
      <c r="J53" s="14" t="s">
        <v>4935</v>
      </c>
      <c r="K53" s="36" t="s">
        <v>669</v>
      </c>
      <c r="L53" s="14" t="s">
        <v>4009</v>
      </c>
      <c r="M53" s="14"/>
      <c r="N53" s="21" t="s">
        <v>20349</v>
      </c>
      <c r="O53" s="21" t="s">
        <v>20349</v>
      </c>
    </row>
    <row r="54" spans="1:15" ht="31.5">
      <c r="A54" s="14">
        <f t="shared" si="1"/>
        <v>51</v>
      </c>
      <c r="B54" s="14" t="s">
        <v>9942</v>
      </c>
      <c r="C54" s="14" t="s">
        <v>9943</v>
      </c>
      <c r="D54" s="14" t="s">
        <v>1162</v>
      </c>
      <c r="E54" s="14"/>
      <c r="F54" s="15">
        <v>350</v>
      </c>
      <c r="G54" s="15">
        <v>252</v>
      </c>
      <c r="H54" s="14" t="s">
        <v>8087</v>
      </c>
      <c r="I54" s="15">
        <v>0</v>
      </c>
      <c r="J54" s="14" t="s">
        <v>70</v>
      </c>
      <c r="K54" s="36" t="s">
        <v>669</v>
      </c>
      <c r="L54" s="14" t="s">
        <v>9944</v>
      </c>
      <c r="M54" s="14"/>
      <c r="N54" s="21" t="s">
        <v>20321</v>
      </c>
      <c r="O54" s="21" t="s">
        <v>20349</v>
      </c>
    </row>
    <row r="55" spans="1:15">
      <c r="A55" s="14">
        <f t="shared" si="1"/>
        <v>52</v>
      </c>
      <c r="B55" s="14" t="s">
        <v>1814</v>
      </c>
      <c r="C55" s="14" t="s">
        <v>2744</v>
      </c>
      <c r="D55" s="14" t="s">
        <v>1187</v>
      </c>
      <c r="E55" s="14" t="s">
        <v>8163</v>
      </c>
      <c r="F55" s="15">
        <v>5025</v>
      </c>
      <c r="G55" s="15">
        <v>88</v>
      </c>
      <c r="H55" s="14" t="s">
        <v>8076</v>
      </c>
      <c r="I55" s="15">
        <v>16000</v>
      </c>
      <c r="J55" s="14" t="s">
        <v>4935</v>
      </c>
      <c r="K55" s="36" t="s">
        <v>1815</v>
      </c>
      <c r="L55" s="14" t="s">
        <v>2255</v>
      </c>
      <c r="M55" s="14"/>
      <c r="N55" s="21" t="s">
        <v>20349</v>
      </c>
      <c r="O55" s="21" t="s">
        <v>20349</v>
      </c>
    </row>
    <row r="56" spans="1:15">
      <c r="A56" s="14">
        <f t="shared" si="1"/>
        <v>53</v>
      </c>
      <c r="B56" s="14" t="s">
        <v>2527</v>
      </c>
      <c r="C56" s="14" t="s">
        <v>2744</v>
      </c>
      <c r="D56" s="14" t="s">
        <v>1187</v>
      </c>
      <c r="E56" s="14" t="s">
        <v>8163</v>
      </c>
      <c r="F56" s="15">
        <v>1025</v>
      </c>
      <c r="G56" s="15">
        <v>84</v>
      </c>
      <c r="H56" s="14" t="s">
        <v>8076</v>
      </c>
      <c r="I56" s="15">
        <v>15000</v>
      </c>
      <c r="J56" s="14" t="s">
        <v>4935</v>
      </c>
      <c r="K56" s="36" t="s">
        <v>1815</v>
      </c>
      <c r="L56" s="14" t="s">
        <v>73</v>
      </c>
      <c r="M56" s="14"/>
      <c r="N56" s="21" t="s">
        <v>20349</v>
      </c>
      <c r="O56" s="21" t="s">
        <v>20349</v>
      </c>
    </row>
    <row r="57" spans="1:15" ht="47.25">
      <c r="A57" s="14">
        <f t="shared" si="1"/>
        <v>54</v>
      </c>
      <c r="B57" s="14" t="s">
        <v>3325</v>
      </c>
      <c r="C57" s="14" t="s">
        <v>2744</v>
      </c>
      <c r="D57" s="14" t="s">
        <v>1187</v>
      </c>
      <c r="E57" s="14" t="s">
        <v>8163</v>
      </c>
      <c r="F57" s="15">
        <v>1025</v>
      </c>
      <c r="G57" s="15">
        <v>72</v>
      </c>
      <c r="H57" s="14" t="s">
        <v>8076</v>
      </c>
      <c r="I57" s="15">
        <v>14000</v>
      </c>
      <c r="J57" s="14" t="s">
        <v>4935</v>
      </c>
      <c r="K57" s="36" t="s">
        <v>1815</v>
      </c>
      <c r="L57" s="14" t="s">
        <v>5117</v>
      </c>
      <c r="M57" s="52" t="s">
        <v>1816</v>
      </c>
      <c r="N57" s="21" t="s">
        <v>20349</v>
      </c>
      <c r="O57" s="21" t="s">
        <v>20349</v>
      </c>
    </row>
    <row r="58" spans="1:15" ht="31.5">
      <c r="A58" s="14">
        <f t="shared" si="1"/>
        <v>55</v>
      </c>
      <c r="B58" s="14" t="s">
        <v>3326</v>
      </c>
      <c r="C58" s="14" t="s">
        <v>2744</v>
      </c>
      <c r="D58" s="14" t="s">
        <v>1187</v>
      </c>
      <c r="E58" s="14" t="s">
        <v>8163</v>
      </c>
      <c r="F58" s="15">
        <v>725</v>
      </c>
      <c r="G58" s="15">
        <v>52</v>
      </c>
      <c r="H58" s="14" t="s">
        <v>8076</v>
      </c>
      <c r="I58" s="15">
        <v>11000</v>
      </c>
      <c r="J58" s="14" t="s">
        <v>4935</v>
      </c>
      <c r="K58" s="36" t="s">
        <v>1815</v>
      </c>
      <c r="L58" s="14" t="s">
        <v>693</v>
      </c>
      <c r="M58" s="14"/>
      <c r="N58" s="21" t="s">
        <v>20321</v>
      </c>
      <c r="O58" s="21" t="s">
        <v>20321</v>
      </c>
    </row>
    <row r="59" spans="1:15" ht="31.5">
      <c r="A59" s="14">
        <f t="shared" si="1"/>
        <v>56</v>
      </c>
      <c r="B59" s="14" t="s">
        <v>6298</v>
      </c>
      <c r="C59" s="14" t="s">
        <v>2744</v>
      </c>
      <c r="D59" s="14" t="s">
        <v>1187</v>
      </c>
      <c r="E59" s="14" t="s">
        <v>8163</v>
      </c>
      <c r="F59" s="15">
        <v>1525</v>
      </c>
      <c r="G59" s="15">
        <v>172</v>
      </c>
      <c r="H59" s="14" t="s">
        <v>8076</v>
      </c>
      <c r="I59" s="15">
        <v>23000</v>
      </c>
      <c r="J59" s="14" t="s">
        <v>4935</v>
      </c>
      <c r="K59" s="36" t="s">
        <v>1815</v>
      </c>
      <c r="L59" s="14" t="s">
        <v>3437</v>
      </c>
      <c r="M59" s="14"/>
      <c r="N59" s="21" t="s">
        <v>20349</v>
      </c>
      <c r="O59" s="21" t="s">
        <v>20321</v>
      </c>
    </row>
    <row r="60" spans="1:15" ht="47.25">
      <c r="A60" s="14">
        <f t="shared" si="1"/>
        <v>57</v>
      </c>
      <c r="B60" s="14" t="s">
        <v>3328</v>
      </c>
      <c r="C60" s="14" t="s">
        <v>2744</v>
      </c>
      <c r="D60" s="14" t="s">
        <v>1187</v>
      </c>
      <c r="E60" s="14" t="s">
        <v>8163</v>
      </c>
      <c r="F60" s="15">
        <v>725</v>
      </c>
      <c r="G60" s="15">
        <v>144</v>
      </c>
      <c r="H60" s="14" t="s">
        <v>8076</v>
      </c>
      <c r="I60" s="15">
        <v>22000</v>
      </c>
      <c r="J60" s="14" t="s">
        <v>4935</v>
      </c>
      <c r="K60" s="36" t="s">
        <v>1815</v>
      </c>
      <c r="L60" s="14" t="s">
        <v>693</v>
      </c>
      <c r="M60" s="52" t="s">
        <v>1818</v>
      </c>
      <c r="N60" s="21" t="s">
        <v>20321</v>
      </c>
      <c r="O60" s="21" t="s">
        <v>20321</v>
      </c>
    </row>
    <row r="61" spans="1:15">
      <c r="A61" s="14">
        <f t="shared" si="1"/>
        <v>58</v>
      </c>
      <c r="B61" s="14" t="s">
        <v>2534</v>
      </c>
      <c r="C61" s="14" t="s">
        <v>2744</v>
      </c>
      <c r="D61" s="14" t="s">
        <v>1187</v>
      </c>
      <c r="E61" s="14" t="s">
        <v>8163</v>
      </c>
      <c r="F61" s="15">
        <v>5025</v>
      </c>
      <c r="G61" s="15">
        <v>464</v>
      </c>
      <c r="H61" s="14" t="s">
        <v>8087</v>
      </c>
      <c r="I61" s="15">
        <v>67000</v>
      </c>
      <c r="J61" s="14" t="s">
        <v>4935</v>
      </c>
      <c r="K61" s="36" t="s">
        <v>1815</v>
      </c>
      <c r="L61" s="14" t="s">
        <v>10095</v>
      </c>
      <c r="M61" s="14"/>
      <c r="N61" s="21" t="s">
        <v>20349</v>
      </c>
      <c r="O61" s="21" t="s">
        <v>20321</v>
      </c>
    </row>
    <row r="62" spans="1:15" ht="31.5">
      <c r="A62" s="14">
        <f t="shared" si="1"/>
        <v>59</v>
      </c>
      <c r="B62" s="14" t="s">
        <v>1828</v>
      </c>
      <c r="C62" s="14" t="s">
        <v>1829</v>
      </c>
      <c r="D62" s="14" t="s">
        <v>1187</v>
      </c>
      <c r="E62" s="14"/>
      <c r="F62" s="15">
        <v>600</v>
      </c>
      <c r="G62" s="15">
        <v>324</v>
      </c>
      <c r="H62" s="14" t="s">
        <v>8087</v>
      </c>
      <c r="I62" s="15">
        <v>81000</v>
      </c>
      <c r="J62" s="14" t="s">
        <v>1193</v>
      </c>
      <c r="K62" s="36" t="s">
        <v>1815</v>
      </c>
      <c r="L62" s="14" t="s">
        <v>3437</v>
      </c>
      <c r="M62" s="14"/>
      <c r="N62" s="21" t="s">
        <v>20321</v>
      </c>
      <c r="O62" s="21" t="s">
        <v>20349</v>
      </c>
    </row>
    <row r="63" spans="1:15">
      <c r="A63" s="14">
        <f t="shared" si="1"/>
        <v>60</v>
      </c>
      <c r="B63" s="14" t="s">
        <v>3327</v>
      </c>
      <c r="C63" s="14" t="s">
        <v>2744</v>
      </c>
      <c r="D63" s="14" t="s">
        <v>1187</v>
      </c>
      <c r="E63" s="14" t="s">
        <v>8163</v>
      </c>
      <c r="F63" s="15">
        <v>3025</v>
      </c>
      <c r="G63" s="15">
        <v>84</v>
      </c>
      <c r="H63" s="14" t="s">
        <v>8076</v>
      </c>
      <c r="I63" s="15">
        <v>15000</v>
      </c>
      <c r="J63" s="14" t="s">
        <v>4935</v>
      </c>
      <c r="K63" s="36" t="s">
        <v>1815</v>
      </c>
      <c r="L63" s="14" t="s">
        <v>10095</v>
      </c>
      <c r="M63" s="14"/>
      <c r="N63" s="21" t="s">
        <v>20349</v>
      </c>
      <c r="O63" s="21" t="s">
        <v>20321</v>
      </c>
    </row>
    <row r="64" spans="1:15" ht="47.25">
      <c r="A64" s="14">
        <f t="shared" si="1"/>
        <v>61</v>
      </c>
      <c r="B64" s="14" t="s">
        <v>1850</v>
      </c>
      <c r="C64" s="14" t="s">
        <v>1851</v>
      </c>
      <c r="D64" s="14" t="s">
        <v>1187</v>
      </c>
      <c r="E64" s="14" t="s">
        <v>8163</v>
      </c>
      <c r="F64" s="15">
        <v>64458</v>
      </c>
      <c r="G64" s="15">
        <v>220</v>
      </c>
      <c r="H64" s="14" t="s">
        <v>8076</v>
      </c>
      <c r="I64" s="15">
        <v>0</v>
      </c>
      <c r="J64" s="14" t="s">
        <v>4935</v>
      </c>
      <c r="K64" s="36" t="s">
        <v>1815</v>
      </c>
      <c r="L64" s="14" t="s">
        <v>10095</v>
      </c>
      <c r="M64" s="14"/>
      <c r="N64" s="21" t="s">
        <v>20349</v>
      </c>
      <c r="O64" s="21" t="s">
        <v>20349</v>
      </c>
    </row>
    <row r="65" spans="1:15" ht="31.5">
      <c r="A65" s="14">
        <f t="shared" si="1"/>
        <v>62</v>
      </c>
      <c r="B65" s="14" t="s">
        <v>2524</v>
      </c>
      <c r="C65" s="14" t="s">
        <v>2744</v>
      </c>
      <c r="D65" s="14" t="s">
        <v>1187</v>
      </c>
      <c r="E65" s="14" t="s">
        <v>8163</v>
      </c>
      <c r="F65" s="15">
        <v>625</v>
      </c>
      <c r="G65" s="15">
        <v>76</v>
      </c>
      <c r="H65" s="14" t="s">
        <v>8076</v>
      </c>
      <c r="I65" s="15">
        <v>14000</v>
      </c>
      <c r="J65" s="14" t="s">
        <v>4935</v>
      </c>
      <c r="K65" s="36" t="s">
        <v>1815</v>
      </c>
      <c r="L65" s="14" t="s">
        <v>10095</v>
      </c>
      <c r="M65" s="14"/>
      <c r="N65" s="21" t="s">
        <v>20349</v>
      </c>
      <c r="O65" s="21" t="s">
        <v>20349</v>
      </c>
    </row>
    <row r="66" spans="1:15">
      <c r="A66" s="14">
        <f t="shared" si="1"/>
        <v>63</v>
      </c>
      <c r="B66" s="14" t="s">
        <v>8556</v>
      </c>
      <c r="C66" s="14" t="s">
        <v>2744</v>
      </c>
      <c r="D66" s="14" t="s">
        <v>1187</v>
      </c>
      <c r="E66" s="14" t="s">
        <v>8163</v>
      </c>
      <c r="F66" s="15">
        <v>2025</v>
      </c>
      <c r="G66" s="15">
        <v>252</v>
      </c>
      <c r="H66" s="14" t="s">
        <v>8087</v>
      </c>
      <c r="I66" s="15">
        <v>34000</v>
      </c>
      <c r="J66" s="14" t="s">
        <v>4935</v>
      </c>
      <c r="K66" s="36" t="s">
        <v>1815</v>
      </c>
      <c r="L66" s="14" t="s">
        <v>693</v>
      </c>
      <c r="M66" s="14"/>
      <c r="N66" s="21" t="s">
        <v>20349</v>
      </c>
      <c r="O66" s="21" t="s">
        <v>20349</v>
      </c>
    </row>
    <row r="67" spans="1:15" ht="31.5">
      <c r="A67" s="14">
        <f t="shared" si="1"/>
        <v>64</v>
      </c>
      <c r="B67" s="14" t="s">
        <v>2728</v>
      </c>
      <c r="C67" s="14" t="s">
        <v>2619</v>
      </c>
      <c r="D67" s="14" t="s">
        <v>1187</v>
      </c>
      <c r="E67" s="14" t="s">
        <v>8163</v>
      </c>
      <c r="F67" s="15">
        <v>731</v>
      </c>
      <c r="G67" s="15">
        <v>136</v>
      </c>
      <c r="H67" s="14" t="s">
        <v>5624</v>
      </c>
      <c r="I67" s="15">
        <v>47000</v>
      </c>
      <c r="J67" s="14" t="s">
        <v>70</v>
      </c>
      <c r="K67" s="36" t="s">
        <v>1815</v>
      </c>
      <c r="L67" s="14" t="s">
        <v>10095</v>
      </c>
      <c r="M67" s="14"/>
      <c r="N67" s="21" t="s">
        <v>20349</v>
      </c>
      <c r="O67" s="21" t="s">
        <v>20349</v>
      </c>
    </row>
    <row r="68" spans="1:15" ht="31.5">
      <c r="A68" s="14">
        <f t="shared" si="1"/>
        <v>65</v>
      </c>
      <c r="B68" s="14" t="s">
        <v>2729</v>
      </c>
      <c r="C68" s="14" t="s">
        <v>2922</v>
      </c>
      <c r="D68" s="14" t="s">
        <v>1187</v>
      </c>
      <c r="E68" s="14" t="s">
        <v>8163</v>
      </c>
      <c r="F68" s="15">
        <v>831</v>
      </c>
      <c r="G68" s="15">
        <v>192</v>
      </c>
      <c r="H68" s="14" t="s">
        <v>8087</v>
      </c>
      <c r="I68" s="15">
        <v>35000</v>
      </c>
      <c r="J68" s="14" t="s">
        <v>7909</v>
      </c>
      <c r="K68" s="36" t="s">
        <v>1815</v>
      </c>
      <c r="L68" s="14" t="s">
        <v>2255</v>
      </c>
      <c r="M68" s="14"/>
      <c r="N68" s="21" t="s">
        <v>20349</v>
      </c>
      <c r="O68" s="21" t="s">
        <v>20349</v>
      </c>
    </row>
    <row r="69" spans="1:15" ht="31.5">
      <c r="A69" s="14">
        <f t="shared" si="1"/>
        <v>66</v>
      </c>
      <c r="B69" s="14" t="s">
        <v>2730</v>
      </c>
      <c r="C69" s="14" t="s">
        <v>2731</v>
      </c>
      <c r="D69" s="14" t="s">
        <v>1421</v>
      </c>
      <c r="E69" s="14"/>
      <c r="F69" s="15">
        <v>500</v>
      </c>
      <c r="G69" s="15">
        <v>264</v>
      </c>
      <c r="H69" s="14" t="s">
        <v>8087</v>
      </c>
      <c r="I69" s="15">
        <v>70000</v>
      </c>
      <c r="J69" s="14" t="s">
        <v>60</v>
      </c>
      <c r="K69" s="36" t="s">
        <v>1815</v>
      </c>
      <c r="L69" s="14" t="s">
        <v>6101</v>
      </c>
      <c r="M69" s="14"/>
      <c r="N69" s="21" t="s">
        <v>20349</v>
      </c>
      <c r="O69" s="21" t="s">
        <v>20349</v>
      </c>
    </row>
    <row r="70" spans="1:15" ht="31.5">
      <c r="A70" s="14">
        <f t="shared" si="1"/>
        <v>67</v>
      </c>
      <c r="B70" s="14" t="s">
        <v>3889</v>
      </c>
      <c r="C70" s="14" t="s">
        <v>5877</v>
      </c>
      <c r="D70" s="14" t="s">
        <v>1187</v>
      </c>
      <c r="E70" s="14" t="s">
        <v>8163</v>
      </c>
      <c r="F70" s="15">
        <v>700</v>
      </c>
      <c r="G70" s="15">
        <v>152</v>
      </c>
      <c r="H70" s="14" t="s">
        <v>8076</v>
      </c>
      <c r="I70" s="15">
        <v>35000</v>
      </c>
      <c r="J70" s="14" t="s">
        <v>7909</v>
      </c>
      <c r="K70" s="36" t="s">
        <v>1815</v>
      </c>
      <c r="L70" s="14" t="s">
        <v>73</v>
      </c>
      <c r="M70" s="14"/>
      <c r="N70" s="21" t="s">
        <v>20349</v>
      </c>
      <c r="O70" s="21" t="s">
        <v>20349</v>
      </c>
    </row>
    <row r="71" spans="1:15" ht="60.75" customHeight="1">
      <c r="A71" s="14">
        <f t="shared" si="1"/>
        <v>68</v>
      </c>
      <c r="B71" s="14" t="s">
        <v>1613</v>
      </c>
      <c r="C71" s="14" t="s">
        <v>1614</v>
      </c>
      <c r="D71" s="14" t="s">
        <v>4473</v>
      </c>
      <c r="E71" s="14"/>
      <c r="F71" s="15">
        <v>1000</v>
      </c>
      <c r="G71" s="15">
        <v>252</v>
      </c>
      <c r="H71" s="14" t="s">
        <v>8087</v>
      </c>
      <c r="I71" s="15">
        <v>0</v>
      </c>
      <c r="J71" s="14" t="s">
        <v>60</v>
      </c>
      <c r="K71" s="36" t="s">
        <v>1815</v>
      </c>
      <c r="L71" s="14" t="s">
        <v>3437</v>
      </c>
      <c r="M71" s="14"/>
      <c r="N71" s="21" t="s">
        <v>20349</v>
      </c>
      <c r="O71" s="21" t="s">
        <v>20349</v>
      </c>
    </row>
    <row r="72" spans="1:15" ht="47.25">
      <c r="A72" s="14">
        <f t="shared" si="1"/>
        <v>69</v>
      </c>
      <c r="B72" s="14" t="s">
        <v>2289</v>
      </c>
      <c r="C72" s="14" t="s">
        <v>2290</v>
      </c>
      <c r="D72" s="14" t="s">
        <v>1162</v>
      </c>
      <c r="E72" s="14"/>
      <c r="F72" s="15">
        <v>500</v>
      </c>
      <c r="G72" s="15">
        <v>196</v>
      </c>
      <c r="H72" s="14" t="s">
        <v>8087</v>
      </c>
      <c r="I72" s="15">
        <v>70000</v>
      </c>
      <c r="J72" s="14" t="s">
        <v>7909</v>
      </c>
      <c r="K72" s="36" t="s">
        <v>1815</v>
      </c>
      <c r="L72" s="14" t="s">
        <v>3437</v>
      </c>
      <c r="M72" s="14"/>
      <c r="N72" s="21" t="s">
        <v>20321</v>
      </c>
      <c r="O72" s="21" t="s">
        <v>20349</v>
      </c>
    </row>
    <row r="73" spans="1:15" ht="31.5">
      <c r="A73" s="14">
        <f t="shared" si="1"/>
        <v>70</v>
      </c>
      <c r="B73" s="14" t="s">
        <v>2295</v>
      </c>
      <c r="C73" s="14" t="s">
        <v>2296</v>
      </c>
      <c r="D73" s="14" t="s">
        <v>4473</v>
      </c>
      <c r="E73" s="14"/>
      <c r="F73" s="15">
        <v>1000</v>
      </c>
      <c r="G73" s="15">
        <v>284</v>
      </c>
      <c r="H73" s="14" t="s">
        <v>8087</v>
      </c>
      <c r="I73" s="15">
        <v>0</v>
      </c>
      <c r="J73" s="14" t="s">
        <v>60</v>
      </c>
      <c r="K73" s="36" t="s">
        <v>1815</v>
      </c>
      <c r="L73" s="14" t="s">
        <v>10095</v>
      </c>
      <c r="M73" s="14"/>
      <c r="N73" s="21" t="s">
        <v>20321</v>
      </c>
      <c r="O73" s="21" t="s">
        <v>20349</v>
      </c>
    </row>
    <row r="74" spans="1:15" ht="31.5">
      <c r="A74" s="14">
        <f t="shared" si="1"/>
        <v>71</v>
      </c>
      <c r="B74" s="14" t="s">
        <v>7563</v>
      </c>
      <c r="C74" s="14" t="s">
        <v>7564</v>
      </c>
      <c r="D74" s="14" t="s">
        <v>1187</v>
      </c>
      <c r="E74" s="14" t="s">
        <v>8163</v>
      </c>
      <c r="F74" s="15">
        <v>731</v>
      </c>
      <c r="G74" s="15">
        <v>268</v>
      </c>
      <c r="H74" s="14" t="s">
        <v>8087</v>
      </c>
      <c r="I74" s="15">
        <v>69000</v>
      </c>
      <c r="J74" s="14" t="s">
        <v>60</v>
      </c>
      <c r="K74" s="36" t="s">
        <v>1815</v>
      </c>
      <c r="L74" s="14" t="s">
        <v>693</v>
      </c>
      <c r="M74" s="14"/>
      <c r="N74" s="21" t="s">
        <v>20349</v>
      </c>
      <c r="O74" s="21" t="s">
        <v>20349</v>
      </c>
    </row>
    <row r="75" spans="1:15" ht="31.5">
      <c r="A75" s="14">
        <f t="shared" si="1"/>
        <v>72</v>
      </c>
      <c r="B75" s="14" t="s">
        <v>8473</v>
      </c>
      <c r="C75" s="14" t="s">
        <v>8474</v>
      </c>
      <c r="D75" s="14" t="s">
        <v>1187</v>
      </c>
      <c r="E75" s="14" t="s">
        <v>8163</v>
      </c>
      <c r="F75" s="15">
        <v>731</v>
      </c>
      <c r="G75" s="15">
        <v>304</v>
      </c>
      <c r="H75" s="14" t="s">
        <v>5624</v>
      </c>
      <c r="I75" s="15">
        <v>70000</v>
      </c>
      <c r="J75" s="14" t="s">
        <v>7909</v>
      </c>
      <c r="K75" s="36" t="s">
        <v>1815</v>
      </c>
      <c r="L75" s="14" t="s">
        <v>2255</v>
      </c>
      <c r="M75" s="14"/>
      <c r="N75" s="21" t="s">
        <v>20349</v>
      </c>
      <c r="O75" s="21" t="s">
        <v>20349</v>
      </c>
    </row>
    <row r="76" spans="1:15" ht="31.5">
      <c r="A76" s="14">
        <f t="shared" si="1"/>
        <v>73</v>
      </c>
      <c r="B76" s="14" t="s">
        <v>2297</v>
      </c>
      <c r="C76" s="14" t="s">
        <v>2922</v>
      </c>
      <c r="D76" s="14" t="s">
        <v>1187</v>
      </c>
      <c r="E76" s="14" t="s">
        <v>8163</v>
      </c>
      <c r="F76" s="15">
        <v>531</v>
      </c>
      <c r="G76" s="15">
        <v>160</v>
      </c>
      <c r="H76" s="14" t="s">
        <v>8087</v>
      </c>
      <c r="I76" s="15">
        <v>30000</v>
      </c>
      <c r="J76" s="14" t="s">
        <v>7909</v>
      </c>
      <c r="K76" s="36" t="s">
        <v>1815</v>
      </c>
      <c r="L76" s="14" t="s">
        <v>2255</v>
      </c>
      <c r="M76" s="14"/>
      <c r="N76" s="21" t="s">
        <v>20349</v>
      </c>
      <c r="O76" s="21" t="s">
        <v>20349</v>
      </c>
    </row>
    <row r="77" spans="1:15" ht="47.25">
      <c r="A77" s="14">
        <f t="shared" si="1"/>
        <v>74</v>
      </c>
      <c r="B77" s="14" t="s">
        <v>2298</v>
      </c>
      <c r="C77" s="14" t="s">
        <v>2299</v>
      </c>
      <c r="D77" s="14" t="s">
        <v>4473</v>
      </c>
      <c r="E77" s="14"/>
      <c r="F77" s="15">
        <v>1000</v>
      </c>
      <c r="G77" s="15">
        <v>352</v>
      </c>
      <c r="H77" s="14" t="s">
        <v>2161</v>
      </c>
      <c r="I77" s="15">
        <v>0</v>
      </c>
      <c r="J77" s="14" t="s">
        <v>7909</v>
      </c>
      <c r="K77" s="36" t="s">
        <v>1815</v>
      </c>
      <c r="L77" s="14" t="s">
        <v>5117</v>
      </c>
      <c r="M77" s="14"/>
      <c r="N77" s="21" t="s">
        <v>20321</v>
      </c>
      <c r="O77" s="21" t="s">
        <v>20349</v>
      </c>
    </row>
    <row r="78" spans="1:15" ht="78.75">
      <c r="A78" s="14">
        <f t="shared" si="1"/>
        <v>75</v>
      </c>
      <c r="B78" s="14" t="s">
        <v>2365</v>
      </c>
      <c r="C78" s="14" t="s">
        <v>2366</v>
      </c>
      <c r="D78" s="14" t="s">
        <v>1187</v>
      </c>
      <c r="E78" s="14"/>
      <c r="F78" s="15">
        <v>850</v>
      </c>
      <c r="G78" s="15">
        <v>336</v>
      </c>
      <c r="H78" s="14" t="s">
        <v>8087</v>
      </c>
      <c r="I78" s="15">
        <v>84000</v>
      </c>
      <c r="J78" s="14" t="s">
        <v>60</v>
      </c>
      <c r="K78" s="36" t="s">
        <v>1815</v>
      </c>
      <c r="L78" s="14" t="s">
        <v>693</v>
      </c>
      <c r="M78" s="14"/>
      <c r="N78" s="21" t="s">
        <v>20321</v>
      </c>
      <c r="O78" s="21" t="s">
        <v>20349</v>
      </c>
    </row>
    <row r="79" spans="1:15" ht="63">
      <c r="A79" s="14">
        <f t="shared" si="1"/>
        <v>76</v>
      </c>
      <c r="B79" s="14" t="s">
        <v>2367</v>
      </c>
      <c r="C79" s="14" t="s">
        <v>2368</v>
      </c>
      <c r="D79" s="14" t="s">
        <v>1187</v>
      </c>
      <c r="E79" s="14" t="s">
        <v>8163</v>
      </c>
      <c r="F79" s="15">
        <v>600</v>
      </c>
      <c r="G79" s="15">
        <v>432</v>
      </c>
      <c r="H79" s="14" t="s">
        <v>8087</v>
      </c>
      <c r="I79" s="15">
        <v>100000</v>
      </c>
      <c r="J79" s="14" t="s">
        <v>70</v>
      </c>
      <c r="K79" s="36" t="s">
        <v>1815</v>
      </c>
      <c r="L79" s="14" t="s">
        <v>3437</v>
      </c>
      <c r="M79" s="14"/>
      <c r="N79" s="21" t="s">
        <v>20321</v>
      </c>
      <c r="O79" s="21" t="s">
        <v>20321</v>
      </c>
    </row>
    <row r="80" spans="1:15" ht="47.25">
      <c r="A80" s="14">
        <f t="shared" si="1"/>
        <v>77</v>
      </c>
      <c r="B80" s="14" t="s">
        <v>2369</v>
      </c>
      <c r="C80" s="14" t="s">
        <v>2370</v>
      </c>
      <c r="D80" s="14" t="s">
        <v>9193</v>
      </c>
      <c r="E80" s="14"/>
      <c r="F80" s="15">
        <v>1100</v>
      </c>
      <c r="G80" s="15">
        <v>228</v>
      </c>
      <c r="H80" s="14" t="s">
        <v>8087</v>
      </c>
      <c r="I80" s="15">
        <v>0</v>
      </c>
      <c r="J80" s="14" t="s">
        <v>60</v>
      </c>
      <c r="K80" s="36" t="s">
        <v>1815</v>
      </c>
      <c r="L80" s="14" t="s">
        <v>3437</v>
      </c>
      <c r="M80" s="14"/>
      <c r="N80" s="21" t="s">
        <v>20321</v>
      </c>
      <c r="O80" s="21" t="s">
        <v>20349</v>
      </c>
    </row>
    <row r="81" spans="1:15" ht="63">
      <c r="A81" s="14">
        <f t="shared" si="1"/>
        <v>78</v>
      </c>
      <c r="B81" s="14" t="s">
        <v>2371</v>
      </c>
      <c r="C81" s="14" t="s">
        <v>2372</v>
      </c>
      <c r="D81" s="14" t="s">
        <v>4473</v>
      </c>
      <c r="E81" s="14"/>
      <c r="F81" s="15">
        <v>1000</v>
      </c>
      <c r="G81" s="15">
        <v>352</v>
      </c>
      <c r="H81" s="14" t="s">
        <v>2161</v>
      </c>
      <c r="I81" s="15">
        <v>0</v>
      </c>
      <c r="J81" s="14" t="s">
        <v>1188</v>
      </c>
      <c r="K81" s="36" t="s">
        <v>1815</v>
      </c>
      <c r="L81" s="14" t="s">
        <v>73</v>
      </c>
      <c r="M81" s="14"/>
      <c r="N81" s="21" t="s">
        <v>20321</v>
      </c>
      <c r="O81" s="21" t="s">
        <v>20349</v>
      </c>
    </row>
    <row r="82" spans="1:15" ht="31.5">
      <c r="A82" s="14">
        <f t="shared" ref="A82:A145" si="2">A81+1</f>
        <v>79</v>
      </c>
      <c r="B82" s="14" t="s">
        <v>10777</v>
      </c>
      <c r="C82" s="14" t="s">
        <v>2744</v>
      </c>
      <c r="D82" s="14" t="s">
        <v>1187</v>
      </c>
      <c r="E82" s="14" t="s">
        <v>8163</v>
      </c>
      <c r="F82" s="15">
        <v>5025</v>
      </c>
      <c r="G82" s="15">
        <v>352</v>
      </c>
      <c r="H82" s="14" t="s">
        <v>8087</v>
      </c>
      <c r="I82" s="15">
        <v>52000</v>
      </c>
      <c r="J82" s="14" t="s">
        <v>4935</v>
      </c>
      <c r="K82" s="36" t="s">
        <v>1815</v>
      </c>
      <c r="L82" s="14" t="s">
        <v>6094</v>
      </c>
      <c r="M82" s="14"/>
      <c r="N82" s="21" t="s">
        <v>20349</v>
      </c>
      <c r="O82" s="21" t="s">
        <v>20321</v>
      </c>
    </row>
    <row r="83" spans="1:15">
      <c r="A83" s="14">
        <f t="shared" si="2"/>
        <v>80</v>
      </c>
      <c r="B83" s="14" t="s">
        <v>661</v>
      </c>
      <c r="C83" s="14" t="s">
        <v>2744</v>
      </c>
      <c r="D83" s="14" t="s">
        <v>1187</v>
      </c>
      <c r="E83" s="14" t="s">
        <v>8163</v>
      </c>
      <c r="F83" s="15">
        <v>5025</v>
      </c>
      <c r="G83" s="15">
        <v>512</v>
      </c>
      <c r="H83" s="14" t="s">
        <v>8087</v>
      </c>
      <c r="I83" s="15">
        <v>73000</v>
      </c>
      <c r="J83" s="14" t="s">
        <v>4935</v>
      </c>
      <c r="K83" s="36" t="s">
        <v>1815</v>
      </c>
      <c r="L83" s="14" t="s">
        <v>12923</v>
      </c>
      <c r="M83" s="14"/>
      <c r="N83" s="21" t="s">
        <v>20349</v>
      </c>
      <c r="O83" s="21" t="s">
        <v>20321</v>
      </c>
    </row>
    <row r="84" spans="1:15" ht="31.5">
      <c r="A84" s="14">
        <f t="shared" si="2"/>
        <v>81</v>
      </c>
      <c r="B84" s="14" t="s">
        <v>2373</v>
      </c>
      <c r="C84" s="14" t="s">
        <v>5675</v>
      </c>
      <c r="D84" s="14" t="s">
        <v>1187</v>
      </c>
      <c r="E84" s="14"/>
      <c r="F84" s="15">
        <v>1000</v>
      </c>
      <c r="G84" s="15">
        <v>392</v>
      </c>
      <c r="H84" s="14" t="s">
        <v>8087</v>
      </c>
      <c r="I84" s="15">
        <v>80000</v>
      </c>
      <c r="J84" s="14" t="s">
        <v>4935</v>
      </c>
      <c r="K84" s="36" t="s">
        <v>1815</v>
      </c>
      <c r="L84" s="14" t="s">
        <v>3437</v>
      </c>
      <c r="M84" s="14"/>
      <c r="N84" s="21" t="s">
        <v>20321</v>
      </c>
      <c r="O84" s="21" t="s">
        <v>20321</v>
      </c>
    </row>
    <row r="85" spans="1:15">
      <c r="A85" s="14">
        <f t="shared" si="2"/>
        <v>82</v>
      </c>
      <c r="B85" s="14" t="s">
        <v>2415</v>
      </c>
      <c r="C85" s="14" t="s">
        <v>2744</v>
      </c>
      <c r="D85" s="14" t="s">
        <v>1187</v>
      </c>
      <c r="E85" s="14" t="s">
        <v>8163</v>
      </c>
      <c r="F85" s="15">
        <v>3025</v>
      </c>
      <c r="G85" s="15">
        <v>92</v>
      </c>
      <c r="H85" s="14" t="s">
        <v>2528</v>
      </c>
      <c r="I85" s="15">
        <v>14000</v>
      </c>
      <c r="J85" s="14" t="s">
        <v>4935</v>
      </c>
      <c r="K85" s="36" t="s">
        <v>1815</v>
      </c>
      <c r="L85" s="14" t="s">
        <v>11729</v>
      </c>
      <c r="M85" s="14"/>
      <c r="N85" s="21" t="s">
        <v>20349</v>
      </c>
      <c r="O85" s="21" t="s">
        <v>20349</v>
      </c>
    </row>
    <row r="86" spans="1:15" ht="47.25">
      <c r="A86" s="14">
        <f t="shared" si="2"/>
        <v>83</v>
      </c>
      <c r="B86" s="14" t="s">
        <v>8082</v>
      </c>
      <c r="C86" s="14" t="s">
        <v>2744</v>
      </c>
      <c r="D86" s="14" t="s">
        <v>1187</v>
      </c>
      <c r="E86" s="14" t="s">
        <v>8163</v>
      </c>
      <c r="F86" s="15">
        <v>1025</v>
      </c>
      <c r="G86" s="15">
        <v>40</v>
      </c>
      <c r="H86" s="14" t="s">
        <v>8076</v>
      </c>
      <c r="I86" s="15">
        <v>10000</v>
      </c>
      <c r="J86" s="14" t="s">
        <v>4935</v>
      </c>
      <c r="K86" s="36" t="s">
        <v>1815</v>
      </c>
      <c r="L86" s="14" t="s">
        <v>5922</v>
      </c>
      <c r="M86" s="52" t="s">
        <v>2374</v>
      </c>
      <c r="N86" s="21" t="s">
        <v>20321</v>
      </c>
      <c r="O86" s="21" t="s">
        <v>20349</v>
      </c>
    </row>
    <row r="87" spans="1:15" ht="47.25">
      <c r="A87" s="14">
        <f t="shared" si="2"/>
        <v>84</v>
      </c>
      <c r="B87" s="14" t="s">
        <v>2381</v>
      </c>
      <c r="C87" s="14" t="s">
        <v>2382</v>
      </c>
      <c r="D87" s="14" t="s">
        <v>1162</v>
      </c>
      <c r="E87" s="14"/>
      <c r="F87" s="15">
        <v>220</v>
      </c>
      <c r="G87" s="15">
        <v>128</v>
      </c>
      <c r="H87" s="14" t="s">
        <v>9488</v>
      </c>
      <c r="I87" s="15">
        <v>0</v>
      </c>
      <c r="J87" s="14" t="s">
        <v>60</v>
      </c>
      <c r="K87" s="36" t="s">
        <v>1815</v>
      </c>
      <c r="L87" s="14" t="s">
        <v>6101</v>
      </c>
      <c r="M87" s="14"/>
      <c r="N87" s="21" t="s">
        <v>20349</v>
      </c>
      <c r="O87" s="21" t="s">
        <v>20349</v>
      </c>
    </row>
    <row r="88" spans="1:15" ht="31.5">
      <c r="A88" s="14">
        <f t="shared" si="2"/>
        <v>85</v>
      </c>
      <c r="B88" s="14" t="s">
        <v>1848</v>
      </c>
      <c r="C88" s="14" t="s">
        <v>1849</v>
      </c>
      <c r="D88" s="14" t="s">
        <v>1187</v>
      </c>
      <c r="E88" s="14" t="s">
        <v>8163</v>
      </c>
      <c r="F88" s="15">
        <v>64458</v>
      </c>
      <c r="G88" s="15">
        <v>280</v>
      </c>
      <c r="H88" s="14" t="s">
        <v>3703</v>
      </c>
      <c r="I88" s="15">
        <v>0</v>
      </c>
      <c r="J88" s="14" t="s">
        <v>4935</v>
      </c>
      <c r="K88" s="36" t="s">
        <v>1815</v>
      </c>
      <c r="L88" s="14" t="s">
        <v>5941</v>
      </c>
      <c r="M88" s="14"/>
      <c r="N88" s="21" t="s">
        <v>20349</v>
      </c>
      <c r="O88" s="21" t="s">
        <v>20321</v>
      </c>
    </row>
    <row r="89" spans="1:15" ht="31.5">
      <c r="A89" s="14">
        <f t="shared" si="2"/>
        <v>86</v>
      </c>
      <c r="B89" s="14" t="s">
        <v>2384</v>
      </c>
      <c r="C89" s="14" t="s">
        <v>2385</v>
      </c>
      <c r="D89" s="14" t="s">
        <v>1162</v>
      </c>
      <c r="E89" s="14"/>
      <c r="F89" s="15">
        <v>7500</v>
      </c>
      <c r="G89" s="15">
        <v>48</v>
      </c>
      <c r="H89" s="14" t="s">
        <v>8076</v>
      </c>
      <c r="I89" s="15">
        <v>0</v>
      </c>
      <c r="J89" s="14" t="s">
        <v>1188</v>
      </c>
      <c r="K89" s="36" t="s">
        <v>1815</v>
      </c>
      <c r="L89" s="14" t="s">
        <v>7889</v>
      </c>
      <c r="M89" s="14"/>
      <c r="N89" s="21" t="s">
        <v>20349</v>
      </c>
      <c r="O89" s="21" t="s">
        <v>20349</v>
      </c>
    </row>
    <row r="90" spans="1:15" ht="78.75">
      <c r="A90" s="14">
        <f t="shared" si="2"/>
        <v>87</v>
      </c>
      <c r="B90" s="14" t="s">
        <v>2390</v>
      </c>
      <c r="C90" s="14" t="s">
        <v>7331</v>
      </c>
      <c r="D90" s="14" t="s">
        <v>4473</v>
      </c>
      <c r="E90" s="14"/>
      <c r="F90" s="15">
        <v>1500</v>
      </c>
      <c r="G90" s="15">
        <v>420</v>
      </c>
      <c r="H90" s="14" t="s">
        <v>8087</v>
      </c>
      <c r="I90" s="15">
        <v>0</v>
      </c>
      <c r="J90" s="14" t="s">
        <v>70</v>
      </c>
      <c r="K90" s="36" t="s">
        <v>1815</v>
      </c>
      <c r="L90" s="14" t="s">
        <v>1552</v>
      </c>
      <c r="M90" s="14"/>
      <c r="N90" s="21" t="s">
        <v>20321</v>
      </c>
      <c r="O90" s="21" t="s">
        <v>20321</v>
      </c>
    </row>
    <row r="91" spans="1:15">
      <c r="A91" s="14">
        <f t="shared" si="2"/>
        <v>88</v>
      </c>
      <c r="B91" s="14" t="s">
        <v>2397</v>
      </c>
      <c r="C91" s="14" t="s">
        <v>9330</v>
      </c>
      <c r="D91" s="14" t="s">
        <v>1162</v>
      </c>
      <c r="E91" s="14"/>
      <c r="F91" s="15">
        <v>1150</v>
      </c>
      <c r="G91" s="15">
        <v>408</v>
      </c>
      <c r="H91" s="14" t="s">
        <v>2161</v>
      </c>
      <c r="I91" s="15">
        <v>0</v>
      </c>
      <c r="J91" s="14" t="s">
        <v>1188</v>
      </c>
      <c r="K91" s="36" t="s">
        <v>1815</v>
      </c>
      <c r="L91" s="14" t="s">
        <v>7889</v>
      </c>
      <c r="M91" s="14"/>
      <c r="N91" s="21" t="s">
        <v>20349</v>
      </c>
      <c r="O91" s="21" t="s">
        <v>20349</v>
      </c>
    </row>
    <row r="92" spans="1:15" ht="31.5">
      <c r="A92" s="14">
        <f t="shared" si="2"/>
        <v>89</v>
      </c>
      <c r="B92" s="14" t="s">
        <v>2398</v>
      </c>
      <c r="C92" s="14" t="s">
        <v>9330</v>
      </c>
      <c r="D92" s="14" t="s">
        <v>4473</v>
      </c>
      <c r="E92" s="14"/>
      <c r="F92" s="15">
        <v>500</v>
      </c>
      <c r="G92" s="15">
        <v>760</v>
      </c>
      <c r="H92" s="14" t="s">
        <v>2161</v>
      </c>
      <c r="I92" s="15">
        <v>0</v>
      </c>
      <c r="J92" s="14" t="s">
        <v>12918</v>
      </c>
      <c r="K92" s="36" t="s">
        <v>1815</v>
      </c>
      <c r="L92" s="14" t="s">
        <v>11729</v>
      </c>
      <c r="M92" s="14"/>
      <c r="N92" s="21" t="s">
        <v>20349</v>
      </c>
      <c r="O92" s="21" t="s">
        <v>20349</v>
      </c>
    </row>
    <row r="93" spans="1:15">
      <c r="A93" s="14">
        <f t="shared" si="2"/>
        <v>90</v>
      </c>
      <c r="B93" s="14" t="s">
        <v>2415</v>
      </c>
      <c r="C93" s="14" t="s">
        <v>2744</v>
      </c>
      <c r="D93" s="14" t="s">
        <v>1187</v>
      </c>
      <c r="E93" s="14" t="s">
        <v>8163</v>
      </c>
      <c r="F93" s="15">
        <v>2025</v>
      </c>
      <c r="G93" s="15">
        <v>72</v>
      </c>
      <c r="H93" s="14" t="s">
        <v>8076</v>
      </c>
      <c r="I93" s="15">
        <v>14000</v>
      </c>
      <c r="J93" s="14" t="s">
        <v>4935</v>
      </c>
      <c r="K93" s="36" t="s">
        <v>1815</v>
      </c>
      <c r="L93" s="14" t="s">
        <v>5129</v>
      </c>
      <c r="M93" s="14"/>
      <c r="N93" s="21" t="s">
        <v>20349</v>
      </c>
      <c r="O93" s="21" t="s">
        <v>20349</v>
      </c>
    </row>
    <row r="94" spans="1:15">
      <c r="A94" s="14">
        <f t="shared" si="2"/>
        <v>91</v>
      </c>
      <c r="B94" s="14" t="s">
        <v>6242</v>
      </c>
      <c r="C94" s="14" t="s">
        <v>2744</v>
      </c>
      <c r="D94" s="14" t="s">
        <v>1187</v>
      </c>
      <c r="E94" s="14" t="s">
        <v>8163</v>
      </c>
      <c r="F94" s="15">
        <v>1525</v>
      </c>
      <c r="G94" s="15">
        <v>334</v>
      </c>
      <c r="H94" s="14" t="s">
        <v>8076</v>
      </c>
      <c r="I94" s="15">
        <v>45000</v>
      </c>
      <c r="J94" s="14" t="s">
        <v>4935</v>
      </c>
      <c r="K94" s="36" t="s">
        <v>1815</v>
      </c>
      <c r="L94" s="14" t="s">
        <v>5129</v>
      </c>
      <c r="M94" s="14"/>
      <c r="N94" s="21" t="s">
        <v>20349</v>
      </c>
      <c r="O94" s="21" t="s">
        <v>20349</v>
      </c>
    </row>
    <row r="95" spans="1:15" ht="31.5">
      <c r="A95" s="14">
        <f t="shared" si="2"/>
        <v>92</v>
      </c>
      <c r="B95" s="14" t="s">
        <v>2520</v>
      </c>
      <c r="C95" s="14" t="s">
        <v>2521</v>
      </c>
      <c r="D95" s="14" t="s">
        <v>1162</v>
      </c>
      <c r="E95" s="14"/>
      <c r="F95" s="15">
        <v>180</v>
      </c>
      <c r="G95" s="15">
        <v>1432</v>
      </c>
      <c r="H95" s="14" t="s">
        <v>3703</v>
      </c>
      <c r="I95" s="15">
        <v>0</v>
      </c>
      <c r="J95" s="14" t="s">
        <v>1188</v>
      </c>
      <c r="K95" s="36" t="s">
        <v>1815</v>
      </c>
      <c r="L95" s="14" t="s">
        <v>7889</v>
      </c>
      <c r="M95" s="14"/>
      <c r="N95" s="21" t="s">
        <v>20349</v>
      </c>
      <c r="O95" s="21" t="s">
        <v>20349</v>
      </c>
    </row>
    <row r="96" spans="1:15">
      <c r="A96" s="14">
        <f t="shared" si="2"/>
        <v>93</v>
      </c>
      <c r="B96" s="14" t="s">
        <v>10390</v>
      </c>
      <c r="C96" s="14" t="s">
        <v>10391</v>
      </c>
      <c r="D96" s="14" t="s">
        <v>1187</v>
      </c>
      <c r="E96" s="14"/>
      <c r="F96" s="15">
        <v>800</v>
      </c>
      <c r="G96" s="15">
        <v>180</v>
      </c>
      <c r="H96" s="14" t="s">
        <v>8087</v>
      </c>
      <c r="I96" s="15">
        <v>48000</v>
      </c>
      <c r="J96" s="14" t="s">
        <v>4642</v>
      </c>
      <c r="K96" s="36" t="s">
        <v>1815</v>
      </c>
      <c r="L96" s="14" t="s">
        <v>12923</v>
      </c>
      <c r="M96" s="14"/>
      <c r="N96" s="21" t="s">
        <v>20349</v>
      </c>
      <c r="O96" s="21" t="s">
        <v>20349</v>
      </c>
    </row>
    <row r="97" spans="1:15" ht="47.25">
      <c r="A97" s="14">
        <f t="shared" si="2"/>
        <v>94</v>
      </c>
      <c r="B97" s="14" t="s">
        <v>9317</v>
      </c>
      <c r="C97" s="14" t="s">
        <v>8231</v>
      </c>
      <c r="D97" s="14" t="s">
        <v>1162</v>
      </c>
      <c r="E97" s="14"/>
      <c r="F97" s="15">
        <v>1500</v>
      </c>
      <c r="G97" s="15">
        <v>188</v>
      </c>
      <c r="H97" s="14" t="s">
        <v>8087</v>
      </c>
      <c r="I97" s="15">
        <v>35000</v>
      </c>
      <c r="J97" s="14" t="s">
        <v>1188</v>
      </c>
      <c r="K97" s="36" t="s">
        <v>1815</v>
      </c>
      <c r="L97" s="14" t="s">
        <v>7889</v>
      </c>
      <c r="M97" s="14"/>
      <c r="N97" s="21" t="s">
        <v>20321</v>
      </c>
      <c r="O97" s="21" t="s">
        <v>20349</v>
      </c>
    </row>
    <row r="98" spans="1:15" ht="31.5">
      <c r="A98" s="14">
        <f t="shared" si="2"/>
        <v>95</v>
      </c>
      <c r="B98" s="14" t="s">
        <v>12332</v>
      </c>
      <c r="C98" s="14" t="s">
        <v>9330</v>
      </c>
      <c r="D98" s="14" t="s">
        <v>1162</v>
      </c>
      <c r="E98" s="14"/>
      <c r="F98" s="15">
        <v>1324</v>
      </c>
      <c r="G98" s="15">
        <v>424</v>
      </c>
      <c r="H98" s="14" t="s">
        <v>2161</v>
      </c>
      <c r="I98" s="15">
        <v>0</v>
      </c>
      <c r="J98" s="14" t="s">
        <v>12918</v>
      </c>
      <c r="K98" s="36" t="s">
        <v>1815</v>
      </c>
      <c r="L98" s="14" t="s">
        <v>10095</v>
      </c>
      <c r="M98" s="14" t="s">
        <v>12333</v>
      </c>
      <c r="N98" s="21" t="s">
        <v>20349</v>
      </c>
      <c r="O98" s="21" t="s">
        <v>20349</v>
      </c>
    </row>
    <row r="99" spans="1:15" ht="110.25">
      <c r="A99" s="14">
        <f t="shared" si="2"/>
        <v>96</v>
      </c>
      <c r="B99" s="14" t="s">
        <v>4802</v>
      </c>
      <c r="C99" s="14" t="s">
        <v>4803</v>
      </c>
      <c r="D99" s="14" t="s">
        <v>1162</v>
      </c>
      <c r="E99" s="14"/>
      <c r="F99" s="15">
        <v>1000</v>
      </c>
      <c r="G99" s="15">
        <v>500</v>
      </c>
      <c r="H99" s="14" t="s">
        <v>2161</v>
      </c>
      <c r="I99" s="15">
        <v>0</v>
      </c>
      <c r="J99" s="14" t="s">
        <v>4935</v>
      </c>
      <c r="K99" s="36" t="s">
        <v>1815</v>
      </c>
      <c r="L99" s="14" t="s">
        <v>7889</v>
      </c>
      <c r="M99" s="14"/>
      <c r="N99" s="21" t="s">
        <v>20349</v>
      </c>
      <c r="O99" s="21" t="s">
        <v>20349</v>
      </c>
    </row>
    <row r="100" spans="1:15" ht="31.5">
      <c r="A100" s="14">
        <f t="shared" si="2"/>
        <v>97</v>
      </c>
      <c r="B100" s="14" t="s">
        <v>4804</v>
      </c>
      <c r="C100" s="14" t="s">
        <v>9507</v>
      </c>
      <c r="D100" s="14" t="s">
        <v>1162</v>
      </c>
      <c r="E100" s="14"/>
      <c r="F100" s="15">
        <v>1000</v>
      </c>
      <c r="G100" s="15">
        <v>344</v>
      </c>
      <c r="H100" s="14" t="s">
        <v>2161</v>
      </c>
      <c r="I100" s="15">
        <v>0</v>
      </c>
      <c r="J100" s="14" t="s">
        <v>4935</v>
      </c>
      <c r="K100" s="36" t="s">
        <v>1815</v>
      </c>
      <c r="L100" s="14" t="s">
        <v>7889</v>
      </c>
      <c r="N100" s="21" t="s">
        <v>20349</v>
      </c>
      <c r="O100" s="21" t="s">
        <v>20321</v>
      </c>
    </row>
    <row r="101" spans="1:15">
      <c r="A101" s="14">
        <f t="shared" si="2"/>
        <v>98</v>
      </c>
      <c r="B101" s="14" t="s">
        <v>7625</v>
      </c>
      <c r="C101" s="14" t="s">
        <v>2744</v>
      </c>
      <c r="D101" s="14" t="s">
        <v>1187</v>
      </c>
      <c r="E101" s="14" t="s">
        <v>8163</v>
      </c>
      <c r="F101" s="15">
        <v>1525</v>
      </c>
      <c r="G101" s="15">
        <v>168</v>
      </c>
      <c r="H101" s="14" t="s">
        <v>8076</v>
      </c>
      <c r="I101" s="15">
        <v>25000</v>
      </c>
      <c r="J101" s="14" t="s">
        <v>4935</v>
      </c>
      <c r="K101" s="36" t="s">
        <v>2375</v>
      </c>
      <c r="L101" s="14" t="s">
        <v>1958</v>
      </c>
      <c r="N101" s="21" t="s">
        <v>20349</v>
      </c>
      <c r="O101" s="21" t="s">
        <v>20349</v>
      </c>
    </row>
    <row r="102" spans="1:15">
      <c r="A102" s="14">
        <f t="shared" si="2"/>
        <v>99</v>
      </c>
      <c r="B102" s="14" t="s">
        <v>6805</v>
      </c>
      <c r="C102" s="14" t="s">
        <v>2744</v>
      </c>
      <c r="D102" s="14" t="s">
        <v>1187</v>
      </c>
      <c r="E102" s="14" t="s">
        <v>8163</v>
      </c>
      <c r="F102" s="15">
        <v>1525</v>
      </c>
      <c r="G102" s="15">
        <v>112</v>
      </c>
      <c r="H102" s="14" t="s">
        <v>8076</v>
      </c>
      <c r="I102" s="15">
        <v>18000</v>
      </c>
      <c r="J102" s="14" t="s">
        <v>4935</v>
      </c>
      <c r="K102" s="36" t="s">
        <v>2375</v>
      </c>
      <c r="L102" s="14" t="s">
        <v>1958</v>
      </c>
      <c r="M102" s="14"/>
      <c r="N102" s="21" t="s">
        <v>20349</v>
      </c>
      <c r="O102" s="21" t="s">
        <v>20349</v>
      </c>
    </row>
    <row r="103" spans="1:15" ht="31.5">
      <c r="A103" s="14">
        <f t="shared" si="2"/>
        <v>100</v>
      </c>
      <c r="B103" s="14" t="s">
        <v>2376</v>
      </c>
      <c r="C103" s="14" t="s">
        <v>2744</v>
      </c>
      <c r="D103" s="14" t="s">
        <v>1187</v>
      </c>
      <c r="E103" s="14"/>
      <c r="F103" s="15">
        <v>1000</v>
      </c>
      <c r="G103" s="15">
        <v>308</v>
      </c>
      <c r="H103" s="14" t="s">
        <v>8076</v>
      </c>
      <c r="I103" s="15">
        <v>40000</v>
      </c>
      <c r="J103" s="14" t="s">
        <v>4935</v>
      </c>
      <c r="K103" s="36" t="s">
        <v>2375</v>
      </c>
      <c r="L103" s="14" t="s">
        <v>693</v>
      </c>
      <c r="M103" s="14"/>
      <c r="N103" s="21" t="s">
        <v>20349</v>
      </c>
      <c r="O103" s="21" t="s">
        <v>20349</v>
      </c>
    </row>
    <row r="104" spans="1:15" ht="31.5">
      <c r="A104" s="14">
        <f t="shared" si="2"/>
        <v>101</v>
      </c>
      <c r="B104" s="14" t="s">
        <v>2377</v>
      </c>
      <c r="C104" s="14" t="s">
        <v>2744</v>
      </c>
      <c r="D104" s="14" t="s">
        <v>1187</v>
      </c>
      <c r="E104" s="14"/>
      <c r="F104" s="15">
        <v>800</v>
      </c>
      <c r="G104" s="15">
        <v>200</v>
      </c>
      <c r="H104" s="14" t="s">
        <v>8076</v>
      </c>
      <c r="I104" s="15">
        <v>30000</v>
      </c>
      <c r="J104" s="14" t="s">
        <v>4935</v>
      </c>
      <c r="K104" s="36" t="s">
        <v>2375</v>
      </c>
      <c r="L104" s="14" t="s">
        <v>2255</v>
      </c>
      <c r="M104" s="14"/>
      <c r="N104" s="21" t="s">
        <v>20349</v>
      </c>
      <c r="O104" s="21" t="s">
        <v>20349</v>
      </c>
    </row>
    <row r="105" spans="1:15">
      <c r="A105" s="14">
        <f t="shared" si="2"/>
        <v>102</v>
      </c>
      <c r="B105" s="14" t="s">
        <v>5132</v>
      </c>
      <c r="C105" s="14" t="s">
        <v>2744</v>
      </c>
      <c r="D105" s="14" t="s">
        <v>1187</v>
      </c>
      <c r="E105" s="14" t="s">
        <v>8163</v>
      </c>
      <c r="F105" s="15">
        <v>3025</v>
      </c>
      <c r="G105" s="15">
        <v>56</v>
      </c>
      <c r="H105" s="14" t="s">
        <v>8076</v>
      </c>
      <c r="I105" s="15">
        <v>12000</v>
      </c>
      <c r="J105" s="14" t="s">
        <v>4935</v>
      </c>
      <c r="K105" s="36" t="s">
        <v>2375</v>
      </c>
      <c r="L105" s="14" t="s">
        <v>1958</v>
      </c>
      <c r="M105" s="14"/>
      <c r="N105" s="21" t="s">
        <v>20321</v>
      </c>
      <c r="O105" s="21" t="s">
        <v>20349</v>
      </c>
    </row>
    <row r="106" spans="1:15">
      <c r="A106" s="14">
        <f t="shared" si="2"/>
        <v>103</v>
      </c>
      <c r="B106" s="14" t="s">
        <v>7249</v>
      </c>
      <c r="C106" s="14" t="s">
        <v>2744</v>
      </c>
      <c r="D106" s="14" t="s">
        <v>1187</v>
      </c>
      <c r="E106" s="14" t="s">
        <v>8163</v>
      </c>
      <c r="F106" s="15">
        <v>1025</v>
      </c>
      <c r="G106" s="15">
        <v>84</v>
      </c>
      <c r="H106" s="14" t="s">
        <v>8076</v>
      </c>
      <c r="I106" s="15">
        <v>15000</v>
      </c>
      <c r="J106" s="14" t="s">
        <v>4935</v>
      </c>
      <c r="K106" s="36" t="s">
        <v>2375</v>
      </c>
      <c r="L106" s="14" t="s">
        <v>693</v>
      </c>
      <c r="M106" s="14"/>
      <c r="N106" s="21" t="s">
        <v>20349</v>
      </c>
      <c r="O106" s="21" t="s">
        <v>20349</v>
      </c>
    </row>
    <row r="107" spans="1:15" ht="31.5">
      <c r="A107" s="14">
        <f t="shared" si="2"/>
        <v>104</v>
      </c>
      <c r="B107" s="14" t="s">
        <v>2949</v>
      </c>
      <c r="C107" s="14" t="s">
        <v>2386</v>
      </c>
      <c r="D107" s="14" t="s">
        <v>1187</v>
      </c>
      <c r="E107" s="14" t="s">
        <v>8163</v>
      </c>
      <c r="F107" s="15">
        <v>1031</v>
      </c>
      <c r="G107" s="15">
        <v>64</v>
      </c>
      <c r="H107" s="14" t="s">
        <v>3449</v>
      </c>
      <c r="I107" s="15">
        <v>10000</v>
      </c>
      <c r="J107" s="14" t="s">
        <v>1193</v>
      </c>
      <c r="K107" s="36" t="s">
        <v>2375</v>
      </c>
      <c r="L107" s="14" t="s">
        <v>1958</v>
      </c>
      <c r="M107" s="14"/>
      <c r="N107" s="21" t="s">
        <v>20349</v>
      </c>
      <c r="O107" s="21" t="s">
        <v>20349</v>
      </c>
    </row>
    <row r="108" spans="1:15">
      <c r="A108" s="14">
        <f t="shared" si="2"/>
        <v>105</v>
      </c>
      <c r="B108" s="14" t="s">
        <v>2387</v>
      </c>
      <c r="C108" s="14" t="s">
        <v>3011</v>
      </c>
      <c r="D108" s="14" t="s">
        <v>1187</v>
      </c>
      <c r="E108" s="14" t="s">
        <v>8163</v>
      </c>
      <c r="F108" s="15">
        <v>5031</v>
      </c>
      <c r="G108" s="15">
        <v>72</v>
      </c>
      <c r="H108" s="14" t="s">
        <v>3449</v>
      </c>
      <c r="I108" s="15">
        <v>7000</v>
      </c>
      <c r="J108" s="14" t="s">
        <v>7909</v>
      </c>
      <c r="K108" s="36" t="s">
        <v>2375</v>
      </c>
      <c r="L108" s="14" t="s">
        <v>2255</v>
      </c>
      <c r="M108" s="14"/>
      <c r="N108" s="21" t="s">
        <v>20349</v>
      </c>
      <c r="O108" s="21" t="s">
        <v>20349</v>
      </c>
    </row>
    <row r="109" spans="1:15" ht="31.5">
      <c r="A109" s="14">
        <f t="shared" si="2"/>
        <v>106</v>
      </c>
      <c r="B109" s="14" t="s">
        <v>2388</v>
      </c>
      <c r="C109" s="14" t="s">
        <v>2389</v>
      </c>
      <c r="D109" s="14" t="s">
        <v>1187</v>
      </c>
      <c r="E109" s="14"/>
      <c r="F109" s="15">
        <v>500</v>
      </c>
      <c r="G109" s="15">
        <v>132</v>
      </c>
      <c r="H109" s="14" t="s">
        <v>8087</v>
      </c>
      <c r="I109" s="15">
        <v>40000</v>
      </c>
      <c r="J109" s="14" t="s">
        <v>70</v>
      </c>
      <c r="K109" s="36" t="s">
        <v>2375</v>
      </c>
      <c r="L109" s="14" t="s">
        <v>693</v>
      </c>
      <c r="M109" s="14"/>
      <c r="N109" s="21" t="s">
        <v>20349</v>
      </c>
      <c r="O109" s="21" t="s">
        <v>20349</v>
      </c>
    </row>
    <row r="110" spans="1:15" ht="31.5">
      <c r="A110" s="14">
        <f t="shared" si="2"/>
        <v>107</v>
      </c>
      <c r="B110" s="14" t="s">
        <v>2391</v>
      </c>
      <c r="C110" s="14" t="s">
        <v>10668</v>
      </c>
      <c r="D110" s="14" t="s">
        <v>1187</v>
      </c>
      <c r="E110" s="14" t="s">
        <v>8163</v>
      </c>
      <c r="F110" s="15">
        <v>1000</v>
      </c>
      <c r="G110" s="15">
        <v>380</v>
      </c>
      <c r="H110" s="14" t="s">
        <v>8087</v>
      </c>
      <c r="I110" s="15">
        <v>100000</v>
      </c>
      <c r="J110" s="14" t="s">
        <v>60</v>
      </c>
      <c r="K110" s="36" t="s">
        <v>2375</v>
      </c>
      <c r="L110" s="14" t="s">
        <v>11729</v>
      </c>
      <c r="M110" s="14"/>
      <c r="N110" s="21" t="s">
        <v>20349</v>
      </c>
      <c r="O110" s="21" t="s">
        <v>20321</v>
      </c>
    </row>
    <row r="111" spans="1:15" ht="47.25">
      <c r="A111" s="14">
        <f t="shared" si="2"/>
        <v>108</v>
      </c>
      <c r="B111" s="14" t="s">
        <v>2392</v>
      </c>
      <c r="C111" s="14" t="s">
        <v>2393</v>
      </c>
      <c r="D111" s="14" t="s">
        <v>1187</v>
      </c>
      <c r="E111" s="14"/>
      <c r="F111" s="15">
        <v>500</v>
      </c>
      <c r="G111" s="15">
        <v>236</v>
      </c>
      <c r="H111" s="14" t="s">
        <v>8087</v>
      </c>
      <c r="I111" s="15">
        <v>65000</v>
      </c>
      <c r="J111" s="14" t="s">
        <v>60</v>
      </c>
      <c r="K111" s="36" t="s">
        <v>2375</v>
      </c>
      <c r="L111" s="14" t="s">
        <v>693</v>
      </c>
      <c r="M111" s="52" t="s">
        <v>2394</v>
      </c>
      <c r="N111" s="21" t="s">
        <v>20321</v>
      </c>
      <c r="O111" s="21" t="s">
        <v>20349</v>
      </c>
    </row>
    <row r="112" spans="1:15" ht="31.5">
      <c r="A112" s="14">
        <f t="shared" si="2"/>
        <v>109</v>
      </c>
      <c r="B112" s="14" t="s">
        <v>2395</v>
      </c>
      <c r="C112" s="14" t="s">
        <v>2396</v>
      </c>
      <c r="D112" s="14" t="s">
        <v>1187</v>
      </c>
      <c r="E112" s="14" t="s">
        <v>8163</v>
      </c>
      <c r="F112" s="15">
        <v>731</v>
      </c>
      <c r="G112" s="15">
        <v>208</v>
      </c>
      <c r="H112" s="14" t="s">
        <v>8087</v>
      </c>
      <c r="I112" s="15">
        <v>51000</v>
      </c>
      <c r="J112" s="14" t="s">
        <v>1188</v>
      </c>
      <c r="K112" s="36" t="s">
        <v>2375</v>
      </c>
      <c r="L112" s="14" t="s">
        <v>3437</v>
      </c>
      <c r="M112" s="14"/>
      <c r="N112" s="21" t="s">
        <v>20349</v>
      </c>
      <c r="O112" s="21" t="s">
        <v>20349</v>
      </c>
    </row>
    <row r="113" spans="1:15" ht="31.5">
      <c r="A113" s="14">
        <f t="shared" si="2"/>
        <v>110</v>
      </c>
      <c r="B113" s="14" t="s">
        <v>12436</v>
      </c>
      <c r="C113" s="14" t="s">
        <v>12437</v>
      </c>
      <c r="D113" s="14" t="s">
        <v>1187</v>
      </c>
      <c r="E113" s="14" t="s">
        <v>8163</v>
      </c>
      <c r="F113" s="15">
        <v>1000</v>
      </c>
      <c r="G113" s="15">
        <v>644</v>
      </c>
      <c r="H113" s="14" t="s">
        <v>2161</v>
      </c>
      <c r="I113" s="15">
        <v>145000</v>
      </c>
      <c r="J113" s="14" t="s">
        <v>70</v>
      </c>
      <c r="K113" s="36" t="s">
        <v>2375</v>
      </c>
      <c r="L113" s="14" t="s">
        <v>5117</v>
      </c>
      <c r="M113" s="14"/>
      <c r="N113" s="21" t="s">
        <v>20349</v>
      </c>
      <c r="O113" s="21" t="s">
        <v>20349</v>
      </c>
    </row>
    <row r="114" spans="1:15">
      <c r="A114" s="14">
        <f t="shared" si="2"/>
        <v>111</v>
      </c>
      <c r="B114" s="14" t="s">
        <v>3571</v>
      </c>
      <c r="C114" s="14" t="s">
        <v>2744</v>
      </c>
      <c r="D114" s="14" t="s">
        <v>1187</v>
      </c>
      <c r="E114" s="14" t="s">
        <v>8163</v>
      </c>
      <c r="F114" s="15">
        <v>1025</v>
      </c>
      <c r="G114" s="15">
        <v>116</v>
      </c>
      <c r="H114" s="14" t="s">
        <v>8076</v>
      </c>
      <c r="I114" s="15">
        <v>16000</v>
      </c>
      <c r="J114" s="14" t="s">
        <v>4935</v>
      </c>
      <c r="K114" s="36" t="s">
        <v>2375</v>
      </c>
      <c r="L114" s="14" t="s">
        <v>2255</v>
      </c>
      <c r="M114" s="14"/>
      <c r="N114" s="21" t="s">
        <v>20349</v>
      </c>
      <c r="O114" s="21" t="s">
        <v>20321</v>
      </c>
    </row>
    <row r="115" spans="1:15">
      <c r="A115" s="14">
        <f t="shared" si="2"/>
        <v>112</v>
      </c>
      <c r="B115" s="14" t="s">
        <v>2402</v>
      </c>
      <c r="C115" s="14" t="s">
        <v>2744</v>
      </c>
      <c r="D115" s="14" t="s">
        <v>1187</v>
      </c>
      <c r="E115" s="14" t="s">
        <v>8163</v>
      </c>
      <c r="F115" s="15">
        <v>1025</v>
      </c>
      <c r="G115" s="15">
        <v>100</v>
      </c>
      <c r="H115" s="14" t="s">
        <v>8076</v>
      </c>
      <c r="I115" s="15">
        <v>17000</v>
      </c>
      <c r="J115" s="14" t="s">
        <v>4935</v>
      </c>
      <c r="K115" s="36" t="s">
        <v>2375</v>
      </c>
      <c r="L115" s="14" t="s">
        <v>2255</v>
      </c>
      <c r="M115" s="14"/>
      <c r="N115" s="21" t="s">
        <v>20349</v>
      </c>
      <c r="O115" s="21" t="s">
        <v>20349</v>
      </c>
    </row>
    <row r="116" spans="1:15" ht="63">
      <c r="A116" s="14">
        <f t="shared" si="2"/>
        <v>113</v>
      </c>
      <c r="B116" s="14" t="s">
        <v>2403</v>
      </c>
      <c r="C116" s="14" t="s">
        <v>3578</v>
      </c>
      <c r="D116" s="14" t="s">
        <v>1187</v>
      </c>
      <c r="E116" s="14"/>
      <c r="F116" s="15">
        <v>800</v>
      </c>
      <c r="G116" s="15">
        <v>212</v>
      </c>
      <c r="H116" s="14" t="s">
        <v>8087</v>
      </c>
      <c r="I116" s="15">
        <v>48000</v>
      </c>
      <c r="J116" s="14" t="s">
        <v>7909</v>
      </c>
      <c r="K116" s="36" t="s">
        <v>2375</v>
      </c>
      <c r="L116" s="14" t="s">
        <v>3437</v>
      </c>
      <c r="M116" s="14"/>
      <c r="N116" s="21" t="s">
        <v>20349</v>
      </c>
      <c r="O116" s="21" t="s">
        <v>20349</v>
      </c>
    </row>
    <row r="117" spans="1:15" ht="31.5">
      <c r="A117" s="14">
        <f t="shared" si="2"/>
        <v>114</v>
      </c>
      <c r="B117" s="14" t="s">
        <v>1298</v>
      </c>
      <c r="C117" s="14" t="s">
        <v>11330</v>
      </c>
      <c r="D117" s="14" t="s">
        <v>1187</v>
      </c>
      <c r="E117" s="14" t="s">
        <v>8163</v>
      </c>
      <c r="F117" s="15">
        <v>731</v>
      </c>
      <c r="G117" s="15">
        <v>496</v>
      </c>
      <c r="H117" s="14" t="s">
        <v>8087</v>
      </c>
      <c r="I117" s="15">
        <v>95000</v>
      </c>
      <c r="J117" s="14" t="s">
        <v>60</v>
      </c>
      <c r="K117" s="36" t="s">
        <v>2375</v>
      </c>
      <c r="L117" s="14" t="s">
        <v>1958</v>
      </c>
      <c r="M117" s="14"/>
      <c r="N117" s="21" t="s">
        <v>20349</v>
      </c>
      <c r="O117" s="21" t="s">
        <v>20349</v>
      </c>
    </row>
    <row r="118" spans="1:15" ht="31.5">
      <c r="A118" s="14">
        <f t="shared" si="2"/>
        <v>115</v>
      </c>
      <c r="B118" s="14" t="s">
        <v>1299</v>
      </c>
      <c r="C118" s="14" t="s">
        <v>1300</v>
      </c>
      <c r="D118" s="14" t="s">
        <v>1187</v>
      </c>
      <c r="E118" s="14"/>
      <c r="F118" s="15">
        <v>1000</v>
      </c>
      <c r="G118" s="15">
        <v>160</v>
      </c>
      <c r="H118" s="14" t="s">
        <v>8087</v>
      </c>
      <c r="I118" s="15">
        <v>65000</v>
      </c>
      <c r="J118" s="14" t="s">
        <v>70</v>
      </c>
      <c r="K118" s="36" t="s">
        <v>2375</v>
      </c>
      <c r="L118" s="14" t="s">
        <v>10095</v>
      </c>
      <c r="M118" s="14"/>
      <c r="N118" s="21" t="s">
        <v>20321</v>
      </c>
      <c r="O118" s="21" t="s">
        <v>20349</v>
      </c>
    </row>
    <row r="119" spans="1:15" ht="78.75">
      <c r="A119" s="14">
        <f t="shared" si="2"/>
        <v>116</v>
      </c>
      <c r="B119" s="14" t="s">
        <v>1301</v>
      </c>
      <c r="C119" s="14" t="s">
        <v>1302</v>
      </c>
      <c r="D119" s="14" t="s">
        <v>1187</v>
      </c>
      <c r="E119" s="14"/>
      <c r="F119" s="15">
        <v>2026</v>
      </c>
      <c r="G119" s="15">
        <v>152</v>
      </c>
      <c r="H119" s="14" t="s">
        <v>2161</v>
      </c>
      <c r="I119" s="15">
        <v>40000</v>
      </c>
      <c r="J119" s="14" t="s">
        <v>4935</v>
      </c>
      <c r="K119" s="36" t="s">
        <v>2375</v>
      </c>
      <c r="L119" s="14" t="s">
        <v>2255</v>
      </c>
      <c r="M119" s="14"/>
      <c r="N119" s="21" t="s">
        <v>20321</v>
      </c>
      <c r="O119" s="21" t="s">
        <v>20321</v>
      </c>
    </row>
    <row r="120" spans="1:15" ht="47.25">
      <c r="A120" s="14">
        <f t="shared" si="2"/>
        <v>117</v>
      </c>
      <c r="B120" s="14" t="s">
        <v>3330</v>
      </c>
      <c r="C120" s="14" t="s">
        <v>3331</v>
      </c>
      <c r="D120" s="14" t="s">
        <v>1162</v>
      </c>
      <c r="E120" s="14"/>
      <c r="F120" s="15">
        <v>500</v>
      </c>
      <c r="G120" s="15">
        <v>260</v>
      </c>
      <c r="H120" s="14" t="s">
        <v>8076</v>
      </c>
      <c r="I120" s="15">
        <v>90000</v>
      </c>
      <c r="J120" s="14" t="s">
        <v>7909</v>
      </c>
      <c r="K120" s="36" t="s">
        <v>2375</v>
      </c>
      <c r="L120" s="14" t="s">
        <v>3437</v>
      </c>
      <c r="M120" s="52" t="s">
        <v>3332</v>
      </c>
      <c r="N120" s="21" t="s">
        <v>20349</v>
      </c>
      <c r="O120" s="21" t="s">
        <v>20349</v>
      </c>
    </row>
    <row r="121" spans="1:15" ht="31.5">
      <c r="A121" s="14">
        <f t="shared" si="2"/>
        <v>118</v>
      </c>
      <c r="B121" s="14" t="s">
        <v>3333</v>
      </c>
      <c r="C121" s="14" t="s">
        <v>3334</v>
      </c>
      <c r="D121" s="14" t="s">
        <v>4473</v>
      </c>
      <c r="E121" s="14"/>
      <c r="F121" s="15">
        <v>1000</v>
      </c>
      <c r="G121" s="15">
        <v>548</v>
      </c>
      <c r="H121" s="14" t="s">
        <v>2161</v>
      </c>
      <c r="I121" s="15">
        <v>0</v>
      </c>
      <c r="J121" s="14" t="s">
        <v>70</v>
      </c>
      <c r="K121" s="36" t="s">
        <v>2375</v>
      </c>
      <c r="L121" s="14" t="s">
        <v>5117</v>
      </c>
      <c r="M121" s="14"/>
      <c r="N121" s="21" t="s">
        <v>20349</v>
      </c>
      <c r="O121" s="21" t="s">
        <v>20349</v>
      </c>
    </row>
    <row r="122" spans="1:15" ht="63">
      <c r="A122" s="14">
        <f t="shared" si="2"/>
        <v>119</v>
      </c>
      <c r="B122" s="14" t="s">
        <v>3335</v>
      </c>
      <c r="C122" s="14" t="s">
        <v>3336</v>
      </c>
      <c r="D122" s="14" t="s">
        <v>1187</v>
      </c>
      <c r="E122" s="14"/>
      <c r="F122" s="15">
        <v>2220</v>
      </c>
      <c r="G122" s="15">
        <v>852</v>
      </c>
      <c r="H122" s="14" t="s">
        <v>2161</v>
      </c>
      <c r="I122" s="15">
        <v>235000</v>
      </c>
      <c r="J122" s="14" t="s">
        <v>1977</v>
      </c>
      <c r="K122" s="36" t="s">
        <v>2375</v>
      </c>
      <c r="L122" s="14" t="s">
        <v>11729</v>
      </c>
      <c r="M122" s="14" t="s">
        <v>3337</v>
      </c>
      <c r="N122" s="21" t="s">
        <v>20349</v>
      </c>
      <c r="O122" s="21" t="s">
        <v>20349</v>
      </c>
    </row>
    <row r="123" spans="1:15" ht="78.75">
      <c r="A123" s="14">
        <f t="shared" si="2"/>
        <v>120</v>
      </c>
      <c r="B123" s="14" t="s">
        <v>2449</v>
      </c>
      <c r="C123" s="14" t="s">
        <v>2450</v>
      </c>
      <c r="D123" s="14" t="s">
        <v>9193</v>
      </c>
      <c r="E123" s="14"/>
      <c r="F123" s="15">
        <v>12532</v>
      </c>
      <c r="G123" s="15">
        <v>344</v>
      </c>
      <c r="H123" s="14" t="s">
        <v>8087</v>
      </c>
      <c r="I123" s="15">
        <v>0</v>
      </c>
      <c r="J123" s="14" t="s">
        <v>1193</v>
      </c>
      <c r="K123" s="36" t="s">
        <v>2375</v>
      </c>
      <c r="L123" s="14" t="s">
        <v>10095</v>
      </c>
      <c r="M123" s="14"/>
      <c r="N123" s="21" t="s">
        <v>20349</v>
      </c>
      <c r="O123" s="21" t="s">
        <v>20349</v>
      </c>
    </row>
    <row r="124" spans="1:15" ht="31.5">
      <c r="A124" s="14">
        <f t="shared" si="2"/>
        <v>121</v>
      </c>
      <c r="B124" s="14" t="s">
        <v>2452</v>
      </c>
      <c r="C124" s="14" t="s">
        <v>2453</v>
      </c>
      <c r="D124" s="14" t="s">
        <v>1162</v>
      </c>
      <c r="E124" s="14"/>
      <c r="F124" s="15">
        <v>500</v>
      </c>
      <c r="G124" s="15">
        <v>624</v>
      </c>
      <c r="H124" s="14" t="s">
        <v>2161</v>
      </c>
      <c r="I124" s="15">
        <v>0</v>
      </c>
      <c r="J124" s="14" t="s">
        <v>1193</v>
      </c>
      <c r="K124" s="36" t="s">
        <v>2375</v>
      </c>
      <c r="L124" s="14" t="s">
        <v>11729</v>
      </c>
      <c r="M124" s="14"/>
      <c r="N124" s="21" t="s">
        <v>20349</v>
      </c>
      <c r="O124" s="21" t="s">
        <v>20349</v>
      </c>
    </row>
    <row r="125" spans="1:15" ht="63">
      <c r="A125" s="14">
        <f t="shared" si="2"/>
        <v>122</v>
      </c>
      <c r="B125" s="14" t="s">
        <v>2454</v>
      </c>
      <c r="C125" s="14" t="s">
        <v>2455</v>
      </c>
      <c r="D125" s="14" t="s">
        <v>1187</v>
      </c>
      <c r="E125" s="14"/>
      <c r="F125" s="15">
        <v>176</v>
      </c>
      <c r="G125" s="15">
        <v>1100</v>
      </c>
      <c r="H125" s="14" t="s">
        <v>1604</v>
      </c>
      <c r="I125" s="15">
        <v>0</v>
      </c>
      <c r="J125" s="14" t="s">
        <v>4935</v>
      </c>
      <c r="K125" s="36" t="s">
        <v>2375</v>
      </c>
      <c r="L125" s="14" t="s">
        <v>3437</v>
      </c>
      <c r="M125" s="14"/>
      <c r="N125" s="21" t="s">
        <v>20349</v>
      </c>
      <c r="O125" s="21" t="s">
        <v>20349</v>
      </c>
    </row>
    <row r="126" spans="1:15" ht="63">
      <c r="A126" s="14">
        <f t="shared" si="2"/>
        <v>123</v>
      </c>
      <c r="B126" s="14" t="s">
        <v>2414</v>
      </c>
      <c r="C126" s="14" t="s">
        <v>2455</v>
      </c>
      <c r="D126" s="14" t="s">
        <v>1187</v>
      </c>
      <c r="E126" s="14"/>
      <c r="F126" s="15">
        <v>176</v>
      </c>
      <c r="G126" s="15">
        <v>940</v>
      </c>
      <c r="H126" s="14" t="s">
        <v>1604</v>
      </c>
      <c r="I126" s="15">
        <v>0</v>
      </c>
      <c r="J126" s="14" t="s">
        <v>4935</v>
      </c>
      <c r="K126" s="36" t="s">
        <v>2375</v>
      </c>
      <c r="L126" s="14" t="s">
        <v>3437</v>
      </c>
      <c r="M126" s="14"/>
      <c r="N126" s="21" t="s">
        <v>20325</v>
      </c>
      <c r="O126" s="21" t="s">
        <v>20349</v>
      </c>
    </row>
    <row r="127" spans="1:15" ht="63">
      <c r="A127" s="14">
        <f t="shared" si="2"/>
        <v>124</v>
      </c>
      <c r="B127" s="14" t="s">
        <v>10372</v>
      </c>
      <c r="C127" s="14" t="s">
        <v>11451</v>
      </c>
      <c r="D127" s="14" t="s">
        <v>1187</v>
      </c>
      <c r="E127" s="14"/>
      <c r="F127" s="15">
        <v>700</v>
      </c>
      <c r="G127" s="15">
        <v>232</v>
      </c>
      <c r="H127" s="14" t="s">
        <v>8087</v>
      </c>
      <c r="I127" s="15">
        <v>58000</v>
      </c>
      <c r="J127" s="14" t="s">
        <v>4935</v>
      </c>
      <c r="K127" s="36" t="s">
        <v>2375</v>
      </c>
      <c r="L127" s="14" t="s">
        <v>693</v>
      </c>
      <c r="M127" s="14"/>
      <c r="N127" s="21" t="s">
        <v>20349</v>
      </c>
      <c r="O127" s="21" t="s">
        <v>20349</v>
      </c>
    </row>
    <row r="128" spans="1:15" ht="31.5">
      <c r="A128" s="14">
        <f t="shared" si="2"/>
        <v>125</v>
      </c>
      <c r="B128" s="14" t="s">
        <v>11452</v>
      </c>
      <c r="C128" s="14" t="s">
        <v>11453</v>
      </c>
      <c r="D128" s="14" t="s">
        <v>1187</v>
      </c>
      <c r="E128" s="14"/>
      <c r="F128" s="15">
        <v>500</v>
      </c>
      <c r="G128" s="15">
        <v>180</v>
      </c>
      <c r="H128" s="14" t="s">
        <v>8076</v>
      </c>
      <c r="I128" s="15">
        <v>43000</v>
      </c>
      <c r="J128" s="14" t="s">
        <v>4935</v>
      </c>
      <c r="K128" s="36" t="s">
        <v>2375</v>
      </c>
      <c r="L128" s="14" t="s">
        <v>1958</v>
      </c>
      <c r="M128" s="14" t="s">
        <v>11454</v>
      </c>
      <c r="N128" s="21" t="s">
        <v>20349</v>
      </c>
      <c r="O128" s="21" t="s">
        <v>20349</v>
      </c>
    </row>
    <row r="129" spans="1:15" ht="31.5">
      <c r="A129" s="14">
        <f t="shared" si="2"/>
        <v>126</v>
      </c>
      <c r="B129" s="14" t="s">
        <v>11455</v>
      </c>
      <c r="C129" s="14" t="s">
        <v>4677</v>
      </c>
      <c r="D129" s="14" t="s">
        <v>1187</v>
      </c>
      <c r="E129" s="14"/>
      <c r="F129" s="15">
        <v>500</v>
      </c>
      <c r="G129" s="15">
        <v>168</v>
      </c>
      <c r="H129" s="14" t="s">
        <v>8076</v>
      </c>
      <c r="I129" s="15">
        <v>40000</v>
      </c>
      <c r="J129" s="14" t="s">
        <v>4935</v>
      </c>
      <c r="K129" s="36" t="s">
        <v>2375</v>
      </c>
      <c r="L129" s="14" t="s">
        <v>2255</v>
      </c>
      <c r="M129" s="14" t="s">
        <v>11454</v>
      </c>
      <c r="N129" s="21" t="s">
        <v>20349</v>
      </c>
      <c r="O129" s="21" t="s">
        <v>20349</v>
      </c>
    </row>
    <row r="130" spans="1:15" ht="47.25">
      <c r="A130" s="14">
        <f t="shared" si="2"/>
        <v>127</v>
      </c>
      <c r="B130" s="14" t="s">
        <v>11456</v>
      </c>
      <c r="C130" s="14" t="s">
        <v>11457</v>
      </c>
      <c r="D130" s="14" t="s">
        <v>1187</v>
      </c>
      <c r="E130" s="14"/>
      <c r="F130" s="15">
        <v>600</v>
      </c>
      <c r="G130" s="15">
        <v>204</v>
      </c>
      <c r="H130" s="14" t="s">
        <v>8076</v>
      </c>
      <c r="I130" s="15">
        <v>45000</v>
      </c>
      <c r="J130" s="14" t="s">
        <v>4935</v>
      </c>
      <c r="K130" s="36" t="s">
        <v>2375</v>
      </c>
      <c r="L130" s="14" t="s">
        <v>2255</v>
      </c>
      <c r="M130" s="14" t="s">
        <v>11458</v>
      </c>
      <c r="N130" s="21" t="s">
        <v>20349</v>
      </c>
      <c r="O130" s="21" t="s">
        <v>20349</v>
      </c>
    </row>
    <row r="131" spans="1:15" ht="31.5">
      <c r="A131" s="14">
        <f t="shared" si="2"/>
        <v>128</v>
      </c>
      <c r="B131" s="14" t="s">
        <v>11459</v>
      </c>
      <c r="C131" s="14" t="s">
        <v>2744</v>
      </c>
      <c r="D131" s="14" t="s">
        <v>1187</v>
      </c>
      <c r="E131" s="14" t="s">
        <v>8163</v>
      </c>
      <c r="F131" s="15">
        <v>1525</v>
      </c>
      <c r="G131" s="15">
        <v>132</v>
      </c>
      <c r="H131" s="14" t="s">
        <v>8076</v>
      </c>
      <c r="I131" s="15">
        <v>20000</v>
      </c>
      <c r="J131" s="14" t="s">
        <v>4935</v>
      </c>
      <c r="K131" s="36" t="s">
        <v>2375</v>
      </c>
      <c r="L131" s="14" t="s">
        <v>4009</v>
      </c>
      <c r="M131" s="14"/>
      <c r="N131" s="21" t="s">
        <v>20349</v>
      </c>
      <c r="O131" s="21" t="s">
        <v>20349</v>
      </c>
    </row>
    <row r="132" spans="1:15" ht="31.5">
      <c r="A132" s="14">
        <f t="shared" si="2"/>
        <v>129</v>
      </c>
      <c r="B132" s="14" t="s">
        <v>11460</v>
      </c>
      <c r="C132" s="14" t="s">
        <v>10384</v>
      </c>
      <c r="D132" s="14" t="s">
        <v>1187</v>
      </c>
      <c r="E132" s="14"/>
      <c r="F132" s="15">
        <v>700</v>
      </c>
      <c r="G132" s="15">
        <v>116</v>
      </c>
      <c r="H132" s="14" t="s">
        <v>8076</v>
      </c>
      <c r="I132" s="15">
        <v>28000</v>
      </c>
      <c r="J132" s="14" t="s">
        <v>4935</v>
      </c>
      <c r="K132" s="36" t="s">
        <v>2375</v>
      </c>
      <c r="L132" s="14" t="s">
        <v>5117</v>
      </c>
      <c r="M132" s="14"/>
      <c r="N132" s="21" t="s">
        <v>20349</v>
      </c>
      <c r="O132" s="21" t="s">
        <v>20349</v>
      </c>
    </row>
    <row r="133" spans="1:15" ht="31.5">
      <c r="A133" s="14">
        <f t="shared" si="2"/>
        <v>130</v>
      </c>
      <c r="B133" s="14" t="s">
        <v>10385</v>
      </c>
      <c r="C133" s="14" t="s">
        <v>6874</v>
      </c>
      <c r="D133" s="14" t="s">
        <v>1187</v>
      </c>
      <c r="E133" s="14"/>
      <c r="F133" s="15">
        <v>800</v>
      </c>
      <c r="G133" s="15">
        <v>212</v>
      </c>
      <c r="H133" s="14" t="s">
        <v>8076</v>
      </c>
      <c r="I133" s="15">
        <v>32000</v>
      </c>
      <c r="J133" s="14" t="s">
        <v>4935</v>
      </c>
      <c r="K133" s="36" t="s">
        <v>2375</v>
      </c>
      <c r="L133" s="14" t="s">
        <v>3437</v>
      </c>
      <c r="M133" s="14"/>
      <c r="N133" s="21" t="s">
        <v>20349</v>
      </c>
      <c r="O133" s="21" t="s">
        <v>20349</v>
      </c>
    </row>
    <row r="134" spans="1:15">
      <c r="A134" s="14">
        <f t="shared" si="2"/>
        <v>131</v>
      </c>
      <c r="B134" s="14" t="s">
        <v>1687</v>
      </c>
      <c r="C134" s="14" t="s">
        <v>4078</v>
      </c>
      <c r="D134" s="14" t="s">
        <v>1187</v>
      </c>
      <c r="E134" s="14" t="s">
        <v>8163</v>
      </c>
      <c r="F134" s="15">
        <v>2031</v>
      </c>
      <c r="G134" s="15">
        <v>68</v>
      </c>
      <c r="H134" s="14" t="s">
        <v>3449</v>
      </c>
      <c r="I134" s="15">
        <v>20000</v>
      </c>
      <c r="J134" s="14" t="s">
        <v>7909</v>
      </c>
      <c r="K134" s="36" t="s">
        <v>2375</v>
      </c>
      <c r="L134" s="14" t="s">
        <v>5941</v>
      </c>
      <c r="M134" s="14"/>
      <c r="N134" s="21" t="s">
        <v>20349</v>
      </c>
      <c r="O134" s="21" t="s">
        <v>20349</v>
      </c>
    </row>
    <row r="135" spans="1:15">
      <c r="A135" s="14">
        <f t="shared" si="2"/>
        <v>132</v>
      </c>
      <c r="B135" s="14" t="s">
        <v>3002</v>
      </c>
      <c r="C135" s="14" t="s">
        <v>2744</v>
      </c>
      <c r="D135" s="14" t="s">
        <v>1187</v>
      </c>
      <c r="E135" s="14" t="s">
        <v>8163</v>
      </c>
      <c r="F135" s="15">
        <v>1525</v>
      </c>
      <c r="G135" s="15">
        <v>112</v>
      </c>
      <c r="H135" s="14" t="s">
        <v>8076</v>
      </c>
      <c r="I135" s="15">
        <v>18000</v>
      </c>
      <c r="J135" s="14" t="s">
        <v>4935</v>
      </c>
      <c r="K135" s="36" t="s">
        <v>2375</v>
      </c>
      <c r="L135" s="14" t="s">
        <v>4009</v>
      </c>
      <c r="M135" s="14"/>
      <c r="N135" s="21" t="s">
        <v>20349</v>
      </c>
      <c r="O135" s="21" t="s">
        <v>20349</v>
      </c>
    </row>
    <row r="136" spans="1:15">
      <c r="A136" s="14">
        <f t="shared" si="2"/>
        <v>133</v>
      </c>
      <c r="B136" s="21" t="s">
        <v>7628</v>
      </c>
      <c r="C136" s="14" t="s">
        <v>2744</v>
      </c>
      <c r="D136" s="14" t="s">
        <v>1187</v>
      </c>
      <c r="E136" s="14" t="s">
        <v>8163</v>
      </c>
      <c r="F136" s="15">
        <v>3525</v>
      </c>
      <c r="G136" s="15">
        <v>152</v>
      </c>
      <c r="H136" s="14" t="s">
        <v>8076</v>
      </c>
      <c r="I136" s="15">
        <v>20000</v>
      </c>
      <c r="J136" s="14" t="s">
        <v>4935</v>
      </c>
      <c r="K136" s="36" t="s">
        <v>2375</v>
      </c>
      <c r="L136" s="14" t="s">
        <v>4009</v>
      </c>
      <c r="M136" s="14"/>
      <c r="N136" s="21" t="s">
        <v>20349</v>
      </c>
      <c r="O136" s="21" t="s">
        <v>20349</v>
      </c>
    </row>
    <row r="137" spans="1:15" ht="110.25">
      <c r="A137" s="14">
        <f t="shared" si="2"/>
        <v>134</v>
      </c>
      <c r="B137" s="14" t="s">
        <v>10392</v>
      </c>
      <c r="C137" s="14" t="s">
        <v>10393</v>
      </c>
      <c r="D137" s="14" t="s">
        <v>1187</v>
      </c>
      <c r="E137" s="14"/>
      <c r="F137" s="15">
        <v>600</v>
      </c>
      <c r="G137" s="15">
        <v>412</v>
      </c>
      <c r="H137" s="14" t="s">
        <v>8087</v>
      </c>
      <c r="I137" s="15">
        <v>115000</v>
      </c>
      <c r="J137" s="14" t="s">
        <v>70</v>
      </c>
      <c r="K137" s="36" t="s">
        <v>2375</v>
      </c>
      <c r="L137" s="14" t="s">
        <v>4009</v>
      </c>
      <c r="M137" s="14" t="s">
        <v>10394</v>
      </c>
      <c r="N137" s="21" t="s">
        <v>20349</v>
      </c>
      <c r="O137" s="21" t="s">
        <v>20349</v>
      </c>
    </row>
    <row r="138" spans="1:15" ht="63">
      <c r="A138" s="14">
        <f t="shared" si="2"/>
        <v>135</v>
      </c>
      <c r="B138" s="14" t="s">
        <v>10395</v>
      </c>
      <c r="C138" s="14" t="s">
        <v>10396</v>
      </c>
      <c r="D138" s="14" t="s">
        <v>1187</v>
      </c>
      <c r="E138" s="14"/>
      <c r="F138" s="15">
        <v>2000</v>
      </c>
      <c r="G138" s="15">
        <v>180</v>
      </c>
      <c r="H138" s="14" t="s">
        <v>8087</v>
      </c>
      <c r="I138" s="15">
        <v>36000</v>
      </c>
      <c r="J138" s="14" t="s">
        <v>4642</v>
      </c>
      <c r="K138" s="36" t="s">
        <v>2375</v>
      </c>
      <c r="L138" s="14" t="s">
        <v>12923</v>
      </c>
      <c r="M138" s="14"/>
      <c r="N138" s="21" t="s">
        <v>20349</v>
      </c>
      <c r="O138" s="21" t="s">
        <v>20349</v>
      </c>
    </row>
    <row r="139" spans="1:15" ht="47.25">
      <c r="A139" s="14">
        <f t="shared" si="2"/>
        <v>136</v>
      </c>
      <c r="B139" s="14" t="s">
        <v>9381</v>
      </c>
      <c r="C139" s="14" t="s">
        <v>9382</v>
      </c>
      <c r="D139" s="14" t="s">
        <v>1187</v>
      </c>
      <c r="E139" s="14" t="s">
        <v>8163</v>
      </c>
      <c r="F139" s="15">
        <v>10031</v>
      </c>
      <c r="G139" s="15">
        <v>288</v>
      </c>
      <c r="H139" s="14" t="s">
        <v>8087</v>
      </c>
      <c r="I139" s="15">
        <v>24000</v>
      </c>
      <c r="J139" s="14" t="s">
        <v>1188</v>
      </c>
      <c r="K139" s="36" t="s">
        <v>2375</v>
      </c>
      <c r="L139" s="14" t="s">
        <v>2255</v>
      </c>
      <c r="M139" s="14"/>
      <c r="N139" s="21" t="s">
        <v>20349</v>
      </c>
      <c r="O139" s="21" t="s">
        <v>20349</v>
      </c>
    </row>
    <row r="140" spans="1:15" ht="63">
      <c r="A140" s="14">
        <f t="shared" si="2"/>
        <v>137</v>
      </c>
      <c r="B140" s="14" t="s">
        <v>10463</v>
      </c>
      <c r="C140" s="14" t="s">
        <v>10464</v>
      </c>
      <c r="D140" s="14" t="s">
        <v>1421</v>
      </c>
      <c r="E140" s="14" t="s">
        <v>8163</v>
      </c>
      <c r="F140" s="15">
        <v>2000</v>
      </c>
      <c r="G140" s="15">
        <v>352</v>
      </c>
      <c r="H140" s="14" t="s">
        <v>8087</v>
      </c>
      <c r="I140" s="15">
        <v>75000</v>
      </c>
      <c r="J140" s="14" t="s">
        <v>1188</v>
      </c>
      <c r="K140" s="36" t="s">
        <v>2375</v>
      </c>
      <c r="L140" s="14" t="s">
        <v>3437</v>
      </c>
      <c r="M140" s="14"/>
      <c r="N140" s="21" t="s">
        <v>20349</v>
      </c>
      <c r="O140" s="21" t="s">
        <v>20349</v>
      </c>
    </row>
    <row r="141" spans="1:15" ht="67.5">
      <c r="A141" s="14">
        <f t="shared" si="2"/>
        <v>138</v>
      </c>
      <c r="B141" s="14" t="s">
        <v>10465</v>
      </c>
      <c r="C141" s="14" t="s">
        <v>10466</v>
      </c>
      <c r="D141" s="14" t="s">
        <v>1162</v>
      </c>
      <c r="E141" s="14" t="s">
        <v>8163</v>
      </c>
      <c r="F141" s="15">
        <v>500</v>
      </c>
      <c r="G141" s="15">
        <v>392</v>
      </c>
      <c r="H141" s="14" t="s">
        <v>8087</v>
      </c>
      <c r="I141" s="15">
        <v>0</v>
      </c>
      <c r="J141" s="14" t="s">
        <v>4935</v>
      </c>
      <c r="K141" s="36" t="s">
        <v>2375</v>
      </c>
      <c r="L141" s="14" t="s">
        <v>7889</v>
      </c>
      <c r="M141" s="33" t="s">
        <v>932</v>
      </c>
      <c r="N141" s="21" t="s">
        <v>20349</v>
      </c>
      <c r="O141" s="21" t="s">
        <v>20349</v>
      </c>
    </row>
    <row r="142" spans="1:15" ht="31.5">
      <c r="A142" s="14">
        <f t="shared" si="2"/>
        <v>139</v>
      </c>
      <c r="B142" s="14" t="s">
        <v>10040</v>
      </c>
      <c r="C142" s="14" t="s">
        <v>10041</v>
      </c>
      <c r="D142" s="14" t="s">
        <v>1187</v>
      </c>
      <c r="E142" s="14"/>
      <c r="F142" s="15">
        <v>500</v>
      </c>
      <c r="G142" s="15">
        <v>460</v>
      </c>
      <c r="H142" s="14" t="s">
        <v>1228</v>
      </c>
      <c r="I142" s="15">
        <v>120000</v>
      </c>
      <c r="J142" s="14" t="s">
        <v>7909</v>
      </c>
      <c r="K142" s="36" t="s">
        <v>2375</v>
      </c>
      <c r="L142" s="14" t="s">
        <v>693</v>
      </c>
      <c r="M142" s="14"/>
      <c r="N142" s="21" t="s">
        <v>20349</v>
      </c>
      <c r="O142" s="21" t="s">
        <v>20349</v>
      </c>
    </row>
    <row r="143" spans="1:15" ht="63">
      <c r="A143" s="14">
        <f t="shared" si="2"/>
        <v>140</v>
      </c>
      <c r="B143" s="14" t="s">
        <v>12325</v>
      </c>
      <c r="C143" s="14" t="s">
        <v>7011</v>
      </c>
      <c r="D143" s="14" t="s">
        <v>1162</v>
      </c>
      <c r="E143" s="14"/>
      <c r="F143" s="15">
        <v>1000</v>
      </c>
      <c r="G143" s="15">
        <v>536</v>
      </c>
      <c r="H143" s="14" t="s">
        <v>8087</v>
      </c>
      <c r="I143" s="15">
        <v>0</v>
      </c>
      <c r="J143" s="14" t="s">
        <v>1193</v>
      </c>
      <c r="K143" s="36" t="s">
        <v>2375</v>
      </c>
      <c r="L143" s="14" t="s">
        <v>11729</v>
      </c>
      <c r="M143" s="14"/>
      <c r="N143" s="21" t="s">
        <v>20349</v>
      </c>
      <c r="O143" s="21" t="s">
        <v>20349</v>
      </c>
    </row>
    <row r="144" spans="1:15">
      <c r="A144" s="14">
        <f t="shared" si="2"/>
        <v>141</v>
      </c>
      <c r="B144" s="14" t="s">
        <v>12331</v>
      </c>
      <c r="C144" s="14" t="s">
        <v>8739</v>
      </c>
      <c r="D144" s="14" t="s">
        <v>4473</v>
      </c>
      <c r="E144" s="14"/>
      <c r="F144" s="15">
        <v>1000</v>
      </c>
      <c r="G144" s="15">
        <v>552</v>
      </c>
      <c r="H144" s="14" t="s">
        <v>2161</v>
      </c>
      <c r="I144" s="15">
        <v>0</v>
      </c>
      <c r="J144" s="14" t="s">
        <v>70</v>
      </c>
      <c r="K144" s="36" t="s">
        <v>2375</v>
      </c>
      <c r="L144" s="14" t="s">
        <v>5941</v>
      </c>
      <c r="M144" s="14"/>
      <c r="N144" s="21" t="s">
        <v>20349</v>
      </c>
      <c r="O144" s="21" t="s">
        <v>20349</v>
      </c>
    </row>
    <row r="145" spans="1:16" ht="31.5">
      <c r="A145" s="14">
        <f t="shared" si="2"/>
        <v>142</v>
      </c>
      <c r="B145" s="14" t="s">
        <v>12334</v>
      </c>
      <c r="C145" s="14" t="s">
        <v>9403</v>
      </c>
      <c r="D145" s="14" t="s">
        <v>4473</v>
      </c>
      <c r="E145" s="14"/>
      <c r="F145" s="15">
        <v>1000</v>
      </c>
      <c r="G145" s="15">
        <v>280</v>
      </c>
      <c r="H145" s="14" t="s">
        <v>2161</v>
      </c>
      <c r="I145" s="15">
        <v>0</v>
      </c>
      <c r="J145" s="14" t="s">
        <v>1188</v>
      </c>
      <c r="K145" s="36" t="s">
        <v>2375</v>
      </c>
      <c r="L145" s="14" t="s">
        <v>5117</v>
      </c>
      <c r="M145" s="14"/>
      <c r="N145" s="21" t="s">
        <v>20325</v>
      </c>
      <c r="O145" s="21" t="s">
        <v>20349</v>
      </c>
      <c r="P145" s="21" t="s">
        <v>20353</v>
      </c>
    </row>
    <row r="146" spans="1:16" ht="94.5">
      <c r="A146" s="14">
        <f t="shared" ref="A146:A209" si="3">A145+1</f>
        <v>143</v>
      </c>
      <c r="B146" s="14" t="s">
        <v>12337</v>
      </c>
      <c r="C146" s="14" t="s">
        <v>12338</v>
      </c>
      <c r="D146" s="14" t="s">
        <v>1421</v>
      </c>
      <c r="E146" s="14"/>
      <c r="F146" s="15">
        <v>200</v>
      </c>
      <c r="G146" s="15">
        <v>272</v>
      </c>
      <c r="H146" s="14" t="s">
        <v>2161</v>
      </c>
      <c r="I146" s="15">
        <v>105000</v>
      </c>
      <c r="J146" s="14" t="s">
        <v>1188</v>
      </c>
      <c r="K146" s="36" t="s">
        <v>2375</v>
      </c>
      <c r="L146" s="14" t="s">
        <v>2255</v>
      </c>
      <c r="M146" s="14"/>
      <c r="N146" s="21" t="s">
        <v>20325</v>
      </c>
      <c r="O146" s="21" t="s">
        <v>20349</v>
      </c>
      <c r="P146" s="21" t="s">
        <v>20353</v>
      </c>
    </row>
    <row r="147" spans="1:16" ht="31.5">
      <c r="A147" s="14">
        <f t="shared" si="3"/>
        <v>144</v>
      </c>
      <c r="B147" s="14" t="s">
        <v>4760</v>
      </c>
      <c r="C147" s="14" t="s">
        <v>12339</v>
      </c>
      <c r="D147" s="14" t="s">
        <v>1187</v>
      </c>
      <c r="E147" s="14" t="s">
        <v>8163</v>
      </c>
      <c r="F147" s="15">
        <v>3025</v>
      </c>
      <c r="G147" s="15">
        <v>184</v>
      </c>
      <c r="H147" s="14" t="s">
        <v>2161</v>
      </c>
      <c r="I147" s="15">
        <v>42000</v>
      </c>
      <c r="J147" s="14" t="s">
        <v>4935</v>
      </c>
      <c r="K147" s="36" t="s">
        <v>2375</v>
      </c>
      <c r="L147" s="14" t="s">
        <v>4009</v>
      </c>
      <c r="M147" s="14"/>
      <c r="N147" s="21" t="s">
        <v>20349</v>
      </c>
      <c r="O147" s="21" t="s">
        <v>20349</v>
      </c>
    </row>
    <row r="148" spans="1:16" ht="47.25">
      <c r="A148" s="14">
        <f t="shared" si="3"/>
        <v>145</v>
      </c>
      <c r="B148" s="14" t="s">
        <v>12340</v>
      </c>
      <c r="C148" s="14" t="s">
        <v>12341</v>
      </c>
      <c r="D148" s="14" t="s">
        <v>1162</v>
      </c>
      <c r="E148" s="14"/>
      <c r="F148" s="15">
        <v>400</v>
      </c>
      <c r="G148" s="15">
        <v>68</v>
      </c>
      <c r="H148" s="14" t="s">
        <v>2471</v>
      </c>
      <c r="I148" s="15">
        <v>0</v>
      </c>
      <c r="J148" s="14" t="s">
        <v>70</v>
      </c>
      <c r="K148" s="36" t="s">
        <v>2375</v>
      </c>
      <c r="L148" s="14" t="s">
        <v>11688</v>
      </c>
      <c r="M148" s="14"/>
      <c r="N148" s="21" t="s">
        <v>20349</v>
      </c>
      <c r="O148" s="21" t="s">
        <v>20349</v>
      </c>
    </row>
    <row r="149" spans="1:16" ht="31.5">
      <c r="A149" s="14">
        <f t="shared" si="3"/>
        <v>146</v>
      </c>
      <c r="B149" s="14" t="s">
        <v>12342</v>
      </c>
      <c r="C149" s="14" t="s">
        <v>12343</v>
      </c>
      <c r="D149" s="14" t="s">
        <v>9193</v>
      </c>
      <c r="E149" s="14"/>
      <c r="F149" s="15">
        <v>1460</v>
      </c>
      <c r="G149" s="15">
        <v>908</v>
      </c>
      <c r="H149" s="14" t="s">
        <v>2161</v>
      </c>
      <c r="I149" s="15">
        <v>0</v>
      </c>
      <c r="J149" s="14" t="s">
        <v>60</v>
      </c>
      <c r="K149" s="36" t="s">
        <v>2375</v>
      </c>
      <c r="L149" s="14" t="s">
        <v>3437</v>
      </c>
      <c r="M149" s="14"/>
      <c r="N149" s="21" t="s">
        <v>20325</v>
      </c>
      <c r="O149" s="21" t="s">
        <v>20349</v>
      </c>
      <c r="P149" s="21" t="s">
        <v>20353</v>
      </c>
    </row>
    <row r="150" spans="1:16" ht="47.25">
      <c r="A150" s="14">
        <f t="shared" si="3"/>
        <v>147</v>
      </c>
      <c r="B150" s="14" t="s">
        <v>8444</v>
      </c>
      <c r="C150" s="14" t="s">
        <v>3778</v>
      </c>
      <c r="D150" s="14" t="s">
        <v>1162</v>
      </c>
      <c r="E150" s="14" t="s">
        <v>8163</v>
      </c>
      <c r="F150" s="15">
        <v>1000</v>
      </c>
      <c r="G150" s="15">
        <v>328</v>
      </c>
      <c r="H150" s="14" t="s">
        <v>3449</v>
      </c>
      <c r="I150" s="15">
        <v>40000</v>
      </c>
      <c r="J150" s="14" t="s">
        <v>1193</v>
      </c>
      <c r="K150" s="36" t="s">
        <v>2375</v>
      </c>
      <c r="L150" s="14" t="s">
        <v>11729</v>
      </c>
      <c r="M150" s="52" t="s">
        <v>4761</v>
      </c>
      <c r="N150" s="21" t="s">
        <v>20325</v>
      </c>
      <c r="O150" s="21" t="s">
        <v>20349</v>
      </c>
      <c r="P150" s="21" t="s">
        <v>20353</v>
      </c>
    </row>
    <row r="151" spans="1:16" ht="63">
      <c r="A151" s="14">
        <f t="shared" si="3"/>
        <v>148</v>
      </c>
      <c r="B151" s="14" t="s">
        <v>4762</v>
      </c>
      <c r="C151" s="14" t="s">
        <v>4763</v>
      </c>
      <c r="D151" s="14" t="s">
        <v>1162</v>
      </c>
      <c r="E151" s="14"/>
      <c r="F151" s="15">
        <v>1650</v>
      </c>
      <c r="G151" s="15">
        <v>108</v>
      </c>
      <c r="H151" s="14" t="s">
        <v>8076</v>
      </c>
      <c r="I151" s="15">
        <v>0</v>
      </c>
      <c r="J151" s="14" t="s">
        <v>70</v>
      </c>
      <c r="K151" s="36" t="s">
        <v>2375</v>
      </c>
      <c r="L151" s="14" t="s">
        <v>5941</v>
      </c>
      <c r="M151" s="14"/>
      <c r="N151" s="21" t="s">
        <v>20349</v>
      </c>
      <c r="O151" s="21" t="s">
        <v>20349</v>
      </c>
    </row>
    <row r="152" spans="1:16" ht="47.25">
      <c r="A152" s="14">
        <f t="shared" si="3"/>
        <v>149</v>
      </c>
      <c r="B152" s="14" t="s">
        <v>4766</v>
      </c>
      <c r="C152" s="14" t="s">
        <v>4767</v>
      </c>
      <c r="D152" s="14" t="s">
        <v>1162</v>
      </c>
      <c r="E152" s="14"/>
      <c r="F152" s="15">
        <v>30000</v>
      </c>
      <c r="G152" s="15">
        <v>196</v>
      </c>
      <c r="H152" s="14" t="s">
        <v>8076</v>
      </c>
      <c r="I152" s="15">
        <v>0</v>
      </c>
      <c r="J152" s="14" t="s">
        <v>70</v>
      </c>
      <c r="K152" s="36" t="s">
        <v>2375</v>
      </c>
      <c r="L152" s="14" t="s">
        <v>5941</v>
      </c>
      <c r="M152" s="14"/>
      <c r="N152" s="21" t="s">
        <v>20349</v>
      </c>
      <c r="O152" s="21" t="s">
        <v>20349</v>
      </c>
    </row>
    <row r="153" spans="1:16" ht="31.5">
      <c r="A153" s="14">
        <f t="shared" si="3"/>
        <v>150</v>
      </c>
      <c r="B153" s="14" t="s">
        <v>4777</v>
      </c>
      <c r="C153" s="14" t="s">
        <v>4778</v>
      </c>
      <c r="D153" s="14" t="s">
        <v>1421</v>
      </c>
      <c r="E153" s="14"/>
      <c r="F153" s="15">
        <v>300</v>
      </c>
      <c r="G153" s="15">
        <v>276</v>
      </c>
      <c r="H153" s="14" t="s">
        <v>8087</v>
      </c>
      <c r="I153" s="15">
        <v>80000</v>
      </c>
      <c r="J153" s="14" t="s">
        <v>60</v>
      </c>
      <c r="K153" s="36" t="s">
        <v>2375</v>
      </c>
      <c r="L153" s="14" t="s">
        <v>6101</v>
      </c>
      <c r="M153" s="14"/>
      <c r="N153" s="21" t="s">
        <v>20349</v>
      </c>
      <c r="O153" s="21" t="s">
        <v>20349</v>
      </c>
    </row>
    <row r="154" spans="1:16" ht="63">
      <c r="A154" s="14">
        <f t="shared" si="3"/>
        <v>151</v>
      </c>
      <c r="B154" s="14" t="s">
        <v>4782</v>
      </c>
      <c r="C154" s="14" t="s">
        <v>4783</v>
      </c>
      <c r="D154" s="14" t="s">
        <v>1187</v>
      </c>
      <c r="E154" s="14"/>
      <c r="F154" s="15">
        <v>800</v>
      </c>
      <c r="G154" s="15">
        <v>232</v>
      </c>
      <c r="H154" s="14" t="s">
        <v>8087</v>
      </c>
      <c r="I154" s="15">
        <v>54000</v>
      </c>
      <c r="J154" s="14" t="s">
        <v>7909</v>
      </c>
      <c r="K154" s="36" t="s">
        <v>2375</v>
      </c>
      <c r="L154" s="14" t="s">
        <v>2255</v>
      </c>
      <c r="M154" s="14"/>
      <c r="N154" s="21" t="s">
        <v>20325</v>
      </c>
      <c r="O154" s="21" t="s">
        <v>20349</v>
      </c>
      <c r="P154" s="21" t="s">
        <v>20353</v>
      </c>
    </row>
    <row r="155" spans="1:16" ht="63">
      <c r="A155" s="14">
        <f t="shared" si="3"/>
        <v>152</v>
      </c>
      <c r="B155" s="14" t="s">
        <v>4800</v>
      </c>
      <c r="C155" s="14" t="s">
        <v>4801</v>
      </c>
      <c r="D155" s="14" t="s">
        <v>1162</v>
      </c>
      <c r="E155" s="14"/>
      <c r="F155" s="15">
        <v>1000</v>
      </c>
      <c r="G155" s="15">
        <v>610</v>
      </c>
      <c r="H155" s="14" t="s">
        <v>2161</v>
      </c>
      <c r="I155" s="15">
        <v>0</v>
      </c>
      <c r="J155" s="14" t="s">
        <v>4935</v>
      </c>
      <c r="K155" s="36" t="s">
        <v>2375</v>
      </c>
      <c r="L155" s="14" t="s">
        <v>7889</v>
      </c>
      <c r="M155" s="14"/>
      <c r="N155" s="21" t="s">
        <v>20349</v>
      </c>
      <c r="O155" s="21" t="s">
        <v>20349</v>
      </c>
    </row>
    <row r="156" spans="1:16" ht="63">
      <c r="A156" s="14">
        <f t="shared" si="3"/>
        <v>153</v>
      </c>
      <c r="B156" s="14" t="s">
        <v>10026</v>
      </c>
      <c r="C156" s="14" t="s">
        <v>2652</v>
      </c>
      <c r="D156" s="14" t="s">
        <v>1187</v>
      </c>
      <c r="E156" s="14" t="s">
        <v>8163</v>
      </c>
      <c r="F156" s="15">
        <v>1000</v>
      </c>
      <c r="G156" s="15">
        <v>688</v>
      </c>
      <c r="H156" s="14" t="s">
        <v>2161</v>
      </c>
      <c r="I156" s="15">
        <v>195000</v>
      </c>
      <c r="J156" s="14" t="s">
        <v>70</v>
      </c>
      <c r="K156" s="36" t="s">
        <v>2375</v>
      </c>
      <c r="L156" s="14" t="s">
        <v>3437</v>
      </c>
      <c r="M156" s="14"/>
      <c r="N156" s="21" t="s">
        <v>20349</v>
      </c>
      <c r="O156" s="21" t="s">
        <v>20349</v>
      </c>
    </row>
    <row r="157" spans="1:16" ht="47.25">
      <c r="A157" s="14">
        <f t="shared" si="3"/>
        <v>154</v>
      </c>
      <c r="B157" s="14" t="s">
        <v>3671</v>
      </c>
      <c r="C157" s="14" t="s">
        <v>3672</v>
      </c>
      <c r="D157" s="14" t="s">
        <v>1162</v>
      </c>
      <c r="E157" s="14"/>
      <c r="F157" s="15">
        <v>1200</v>
      </c>
      <c r="G157" s="15">
        <v>576</v>
      </c>
      <c r="H157" s="14" t="s">
        <v>3703</v>
      </c>
      <c r="I157" s="15">
        <v>0</v>
      </c>
      <c r="J157" s="14" t="s">
        <v>4935</v>
      </c>
      <c r="K157" s="36" t="s">
        <v>2375</v>
      </c>
      <c r="L157" s="14" t="s">
        <v>7889</v>
      </c>
      <c r="M157" s="14" t="s">
        <v>12333</v>
      </c>
      <c r="N157" s="21" t="s">
        <v>20349</v>
      </c>
      <c r="O157" s="21" t="s">
        <v>20349</v>
      </c>
    </row>
    <row r="158" spans="1:16" ht="47.25">
      <c r="A158" s="14">
        <f t="shared" si="3"/>
        <v>155</v>
      </c>
      <c r="B158" s="14" t="s">
        <v>2900</v>
      </c>
      <c r="C158" s="14" t="s">
        <v>2901</v>
      </c>
      <c r="D158" s="14" t="s">
        <v>1421</v>
      </c>
      <c r="E158" s="14"/>
      <c r="F158" s="15">
        <v>500</v>
      </c>
      <c r="G158" s="15">
        <v>192</v>
      </c>
      <c r="H158" s="14" t="s">
        <v>8087</v>
      </c>
      <c r="I158" s="15">
        <v>0</v>
      </c>
      <c r="J158" s="14" t="s">
        <v>7909</v>
      </c>
      <c r="K158" s="36" t="s">
        <v>2375</v>
      </c>
      <c r="L158" s="14" t="s">
        <v>2902</v>
      </c>
      <c r="M158" s="14"/>
      <c r="N158" s="21" t="s">
        <v>20349</v>
      </c>
      <c r="O158" s="21" t="s">
        <v>20349</v>
      </c>
    </row>
    <row r="159" spans="1:16" ht="47.25">
      <c r="A159" s="14">
        <f t="shared" si="3"/>
        <v>156</v>
      </c>
      <c r="B159" s="14" t="s">
        <v>4102</v>
      </c>
      <c r="C159" s="14" t="s">
        <v>4103</v>
      </c>
      <c r="D159" s="14" t="s">
        <v>4473</v>
      </c>
      <c r="E159" s="14"/>
      <c r="F159" s="15">
        <v>1000</v>
      </c>
      <c r="G159" s="15">
        <v>432</v>
      </c>
      <c r="H159" s="14" t="s">
        <v>2161</v>
      </c>
      <c r="I159" s="15">
        <v>0</v>
      </c>
      <c r="J159" s="14" t="s">
        <v>7909</v>
      </c>
      <c r="K159" s="36" t="s">
        <v>2375</v>
      </c>
      <c r="L159" s="14" t="s">
        <v>3437</v>
      </c>
      <c r="M159" s="14"/>
      <c r="N159" s="21" t="s">
        <v>20325</v>
      </c>
      <c r="O159" s="21" t="s">
        <v>20349</v>
      </c>
      <c r="P159" s="21" t="s">
        <v>20353</v>
      </c>
    </row>
    <row r="160" spans="1:16" ht="63">
      <c r="A160" s="14">
        <f t="shared" si="3"/>
        <v>157</v>
      </c>
      <c r="B160" s="14" t="s">
        <v>1286</v>
      </c>
      <c r="C160" s="14" t="s">
        <v>1287</v>
      </c>
      <c r="D160" s="14" t="s">
        <v>1421</v>
      </c>
      <c r="E160" s="14"/>
      <c r="F160" s="15">
        <v>300</v>
      </c>
      <c r="G160" s="15">
        <v>152</v>
      </c>
      <c r="H160" s="14" t="s">
        <v>8087</v>
      </c>
      <c r="I160" s="15">
        <v>60000</v>
      </c>
      <c r="J160" s="14" t="s">
        <v>4935</v>
      </c>
      <c r="K160" s="36" t="s">
        <v>2375</v>
      </c>
      <c r="L160" s="14" t="s">
        <v>6101</v>
      </c>
      <c r="M160" s="14"/>
      <c r="N160" s="21" t="s">
        <v>20325</v>
      </c>
      <c r="O160" s="21" t="s">
        <v>20349</v>
      </c>
      <c r="P160" s="21" t="s">
        <v>20353</v>
      </c>
    </row>
    <row r="161" spans="1:16" ht="31.5">
      <c r="A161" s="14">
        <f t="shared" si="3"/>
        <v>158</v>
      </c>
      <c r="B161" s="14" t="s">
        <v>3627</v>
      </c>
      <c r="C161" s="14" t="s">
        <v>3628</v>
      </c>
      <c r="D161" s="14" t="s">
        <v>1187</v>
      </c>
      <c r="E161" s="14" t="s">
        <v>8163</v>
      </c>
      <c r="F161" s="15">
        <v>625</v>
      </c>
      <c r="G161" s="15">
        <v>648</v>
      </c>
      <c r="H161" s="14" t="s">
        <v>2161</v>
      </c>
      <c r="I161" s="15">
        <v>135000</v>
      </c>
      <c r="J161" s="14" t="s">
        <v>4642</v>
      </c>
      <c r="K161" s="36" t="s">
        <v>2375</v>
      </c>
      <c r="L161" s="14" t="s">
        <v>12923</v>
      </c>
      <c r="M161" s="14"/>
      <c r="N161" s="21" t="s">
        <v>20349</v>
      </c>
      <c r="O161" s="21" t="s">
        <v>20349</v>
      </c>
    </row>
    <row r="162" spans="1:16">
      <c r="A162" s="14">
        <f t="shared" si="3"/>
        <v>159</v>
      </c>
      <c r="B162" s="14" t="s">
        <v>8290</v>
      </c>
      <c r="C162" s="14" t="s">
        <v>10123</v>
      </c>
      <c r="D162" s="14" t="s">
        <v>1187</v>
      </c>
      <c r="E162" s="14"/>
      <c r="F162" s="15">
        <v>1200</v>
      </c>
      <c r="G162" s="15">
        <v>300</v>
      </c>
      <c r="H162" s="14" t="s">
        <v>8087</v>
      </c>
      <c r="I162" s="15">
        <v>59000</v>
      </c>
      <c r="J162" s="14" t="s">
        <v>4642</v>
      </c>
      <c r="K162" s="36" t="s">
        <v>2375</v>
      </c>
      <c r="L162" s="14" t="s">
        <v>12923</v>
      </c>
      <c r="M162" s="14"/>
      <c r="N162" s="21" t="s">
        <v>20349</v>
      </c>
      <c r="O162" s="21" t="s">
        <v>20349</v>
      </c>
    </row>
    <row r="163" spans="1:16" ht="31.5">
      <c r="A163" s="14">
        <f t="shared" si="3"/>
        <v>160</v>
      </c>
      <c r="B163" s="14" t="s">
        <v>8291</v>
      </c>
      <c r="C163" s="14" t="s">
        <v>10123</v>
      </c>
      <c r="D163" s="14" t="s">
        <v>1187</v>
      </c>
      <c r="E163" s="14"/>
      <c r="F163" s="15">
        <v>1200</v>
      </c>
      <c r="G163" s="15">
        <v>496</v>
      </c>
      <c r="H163" s="14" t="s">
        <v>8087</v>
      </c>
      <c r="I163" s="15">
        <v>82000</v>
      </c>
      <c r="J163" s="14" t="s">
        <v>4642</v>
      </c>
      <c r="K163" s="36" t="s">
        <v>2375</v>
      </c>
      <c r="L163" s="14" t="s">
        <v>6094</v>
      </c>
      <c r="M163" s="14"/>
      <c r="N163" s="21" t="s">
        <v>20349</v>
      </c>
      <c r="O163" s="21" t="s">
        <v>20349</v>
      </c>
    </row>
    <row r="164" spans="1:16">
      <c r="A164" s="14">
        <f t="shared" si="3"/>
        <v>161</v>
      </c>
      <c r="B164" s="14" t="s">
        <v>4869</v>
      </c>
      <c r="C164" s="14" t="s">
        <v>2744</v>
      </c>
      <c r="D164" s="14" t="s">
        <v>1187</v>
      </c>
      <c r="E164" s="14" t="s">
        <v>8163</v>
      </c>
      <c r="F164" s="15">
        <v>1775</v>
      </c>
      <c r="G164" s="15">
        <v>100</v>
      </c>
      <c r="H164" s="14" t="s">
        <v>8076</v>
      </c>
      <c r="I164" s="15">
        <v>16000</v>
      </c>
      <c r="J164" s="14" t="s">
        <v>4935</v>
      </c>
      <c r="K164" s="36" t="s">
        <v>2375</v>
      </c>
      <c r="L164" s="14" t="s">
        <v>5129</v>
      </c>
      <c r="M164" s="14"/>
      <c r="N164" s="21" t="s">
        <v>20349</v>
      </c>
      <c r="O164" s="21" t="s">
        <v>20349</v>
      </c>
    </row>
    <row r="165" spans="1:16" ht="47.25">
      <c r="A165" s="14">
        <f t="shared" si="3"/>
        <v>162</v>
      </c>
      <c r="B165" s="14" t="s">
        <v>12228</v>
      </c>
      <c r="C165" s="14" t="s">
        <v>12229</v>
      </c>
      <c r="D165" s="14" t="s">
        <v>1162</v>
      </c>
      <c r="E165" s="14"/>
      <c r="F165" s="15">
        <v>500</v>
      </c>
      <c r="G165" s="15">
        <v>204</v>
      </c>
      <c r="H165" s="14" t="s">
        <v>8076</v>
      </c>
      <c r="I165" s="15">
        <v>71000</v>
      </c>
      <c r="J165" s="14" t="s">
        <v>7909</v>
      </c>
      <c r="K165" s="36" t="s">
        <v>2375</v>
      </c>
      <c r="L165" s="14" t="s">
        <v>3437</v>
      </c>
      <c r="M165" s="14"/>
      <c r="N165" s="21" t="s">
        <v>20349</v>
      </c>
      <c r="O165" s="21" t="s">
        <v>20349</v>
      </c>
    </row>
    <row r="166" spans="1:16" ht="31.5">
      <c r="A166" s="14">
        <f t="shared" si="3"/>
        <v>163</v>
      </c>
      <c r="B166" s="14" t="s">
        <v>10386</v>
      </c>
      <c r="C166" s="14" t="s">
        <v>11453</v>
      </c>
      <c r="D166" s="14" t="s">
        <v>1187</v>
      </c>
      <c r="E166" s="14"/>
      <c r="F166" s="15">
        <v>600</v>
      </c>
      <c r="G166" s="15">
        <v>220</v>
      </c>
      <c r="H166" s="14" t="s">
        <v>8076</v>
      </c>
      <c r="I166" s="15">
        <v>48000</v>
      </c>
      <c r="J166" s="14" t="s">
        <v>4935</v>
      </c>
      <c r="K166" s="36" t="s">
        <v>10387</v>
      </c>
      <c r="L166" s="14" t="s">
        <v>2255</v>
      </c>
      <c r="M166" s="14" t="s">
        <v>11454</v>
      </c>
      <c r="N166" s="21" t="s">
        <v>20349</v>
      </c>
      <c r="O166" s="21" t="s">
        <v>20349</v>
      </c>
    </row>
    <row r="167" spans="1:16" ht="63">
      <c r="A167" s="14">
        <f t="shared" si="3"/>
        <v>164</v>
      </c>
      <c r="B167" s="14" t="s">
        <v>10388</v>
      </c>
      <c r="C167" s="14" t="s">
        <v>11192</v>
      </c>
      <c r="D167" s="14" t="s">
        <v>1187</v>
      </c>
      <c r="E167" s="14"/>
      <c r="F167" s="15">
        <v>35000</v>
      </c>
      <c r="G167" s="15">
        <v>450</v>
      </c>
      <c r="H167" s="14" t="s">
        <v>8076</v>
      </c>
      <c r="I167" s="15">
        <v>55000</v>
      </c>
      <c r="J167" s="14" t="s">
        <v>7909</v>
      </c>
      <c r="K167" s="36" t="s">
        <v>10387</v>
      </c>
      <c r="L167" s="14" t="s">
        <v>6748</v>
      </c>
      <c r="M167" s="52" t="s">
        <v>10389</v>
      </c>
      <c r="N167" s="21" t="s">
        <v>20349</v>
      </c>
      <c r="O167" s="21" t="s">
        <v>20349</v>
      </c>
    </row>
    <row r="168" spans="1:16" ht="47.25">
      <c r="A168" s="14">
        <f t="shared" si="3"/>
        <v>165</v>
      </c>
      <c r="B168" s="14" t="s">
        <v>10397</v>
      </c>
      <c r="C168" s="14" t="s">
        <v>10398</v>
      </c>
      <c r="D168" s="14" t="s">
        <v>1187</v>
      </c>
      <c r="E168" s="14"/>
      <c r="F168" s="15">
        <v>1500</v>
      </c>
      <c r="G168" s="15">
        <v>196</v>
      </c>
      <c r="H168" s="14" t="s">
        <v>8087</v>
      </c>
      <c r="I168" s="15">
        <v>60000</v>
      </c>
      <c r="J168" s="14" t="s">
        <v>70</v>
      </c>
      <c r="K168" s="36" t="s">
        <v>10387</v>
      </c>
      <c r="L168" s="14" t="s">
        <v>10095</v>
      </c>
      <c r="M168" s="14"/>
      <c r="N168" s="21" t="s">
        <v>20349</v>
      </c>
      <c r="O168" s="21" t="s">
        <v>20349</v>
      </c>
    </row>
    <row r="169" spans="1:16" ht="47.25">
      <c r="A169" s="14">
        <f t="shared" si="3"/>
        <v>166</v>
      </c>
      <c r="B169" s="14" t="s">
        <v>9313</v>
      </c>
      <c r="C169" s="14" t="s">
        <v>9314</v>
      </c>
      <c r="D169" s="14" t="s">
        <v>1187</v>
      </c>
      <c r="E169" s="14"/>
      <c r="F169" s="15">
        <v>500</v>
      </c>
      <c r="G169" s="15">
        <v>344</v>
      </c>
      <c r="H169" s="14" t="s">
        <v>8087</v>
      </c>
      <c r="I169" s="15">
        <v>89000</v>
      </c>
      <c r="J169" s="14" t="s">
        <v>4935</v>
      </c>
      <c r="K169" s="36" t="s">
        <v>10387</v>
      </c>
      <c r="L169" s="14" t="s">
        <v>2255</v>
      </c>
      <c r="M169" s="14"/>
      <c r="N169" s="21" t="s">
        <v>20349</v>
      </c>
      <c r="O169" s="21" t="s">
        <v>20349</v>
      </c>
    </row>
    <row r="170" spans="1:16" ht="59.25" customHeight="1">
      <c r="A170" s="14">
        <f t="shared" si="3"/>
        <v>167</v>
      </c>
      <c r="B170" s="14" t="s">
        <v>9315</v>
      </c>
      <c r="C170" s="14" t="s">
        <v>9316</v>
      </c>
      <c r="D170" s="14" t="s">
        <v>1187</v>
      </c>
      <c r="E170" s="14"/>
      <c r="F170" s="15">
        <v>500</v>
      </c>
      <c r="G170" s="15">
        <v>140</v>
      </c>
      <c r="H170" s="14" t="s">
        <v>8087</v>
      </c>
      <c r="I170" s="15">
        <v>42000</v>
      </c>
      <c r="J170" s="14" t="s">
        <v>1188</v>
      </c>
      <c r="K170" s="36" t="s">
        <v>10387</v>
      </c>
      <c r="L170" s="14" t="s">
        <v>1958</v>
      </c>
      <c r="M170" s="14"/>
      <c r="N170" s="21" t="s">
        <v>20325</v>
      </c>
      <c r="O170" s="21" t="s">
        <v>20349</v>
      </c>
      <c r="P170" s="21" t="s">
        <v>20353</v>
      </c>
    </row>
    <row r="171" spans="1:16" ht="47.25">
      <c r="A171" s="14">
        <f t="shared" si="3"/>
        <v>168</v>
      </c>
      <c r="B171" s="14" t="s">
        <v>4764</v>
      </c>
      <c r="C171" s="14" t="s">
        <v>4765</v>
      </c>
      <c r="D171" s="14" t="s">
        <v>1187</v>
      </c>
      <c r="E171" s="14"/>
      <c r="F171" s="15">
        <v>600</v>
      </c>
      <c r="G171" s="15">
        <v>432</v>
      </c>
      <c r="H171" s="14" t="s">
        <v>8087</v>
      </c>
      <c r="I171" s="15">
        <v>100000</v>
      </c>
      <c r="J171" s="14" t="s">
        <v>60</v>
      </c>
      <c r="K171" s="36" t="s">
        <v>10387</v>
      </c>
      <c r="L171" s="14" t="s">
        <v>693</v>
      </c>
      <c r="M171" s="14"/>
      <c r="N171" s="21" t="s">
        <v>20325</v>
      </c>
      <c r="O171" s="21" t="s">
        <v>20349</v>
      </c>
      <c r="P171" s="21" t="s">
        <v>20353</v>
      </c>
    </row>
    <row r="172" spans="1:16" ht="47.25">
      <c r="A172" s="14">
        <f t="shared" si="3"/>
        <v>169</v>
      </c>
      <c r="B172" s="14" t="s">
        <v>3595</v>
      </c>
      <c r="C172" s="14" t="s">
        <v>1736</v>
      </c>
      <c r="D172" s="14" t="s">
        <v>1187</v>
      </c>
      <c r="E172" s="14"/>
      <c r="F172" s="15">
        <v>1000</v>
      </c>
      <c r="G172" s="15">
        <v>220</v>
      </c>
      <c r="H172" s="14" t="s">
        <v>8076</v>
      </c>
      <c r="I172" s="15">
        <v>42000</v>
      </c>
      <c r="J172" s="14" t="s">
        <v>1193</v>
      </c>
      <c r="K172" s="36" t="s">
        <v>10387</v>
      </c>
      <c r="L172" s="14" t="s">
        <v>2255</v>
      </c>
      <c r="M172" s="14"/>
      <c r="N172" s="21" t="s">
        <v>20349</v>
      </c>
      <c r="O172" s="21" t="s">
        <v>20325</v>
      </c>
      <c r="P172" s="21" t="s">
        <v>20354</v>
      </c>
    </row>
    <row r="173" spans="1:16" ht="47.25">
      <c r="A173" s="14">
        <f t="shared" si="3"/>
        <v>170</v>
      </c>
      <c r="B173" s="14" t="s">
        <v>3596</v>
      </c>
      <c r="C173" s="14" t="s">
        <v>3597</v>
      </c>
      <c r="D173" s="14" t="s">
        <v>1187</v>
      </c>
      <c r="E173" s="14"/>
      <c r="F173" s="15">
        <v>500</v>
      </c>
      <c r="G173" s="15">
        <v>184</v>
      </c>
      <c r="H173" s="14" t="s">
        <v>8087</v>
      </c>
      <c r="I173" s="15">
        <v>55000</v>
      </c>
      <c r="J173" s="14" t="s">
        <v>7909</v>
      </c>
      <c r="K173" s="36" t="s">
        <v>10387</v>
      </c>
      <c r="L173" s="14" t="s">
        <v>2255</v>
      </c>
      <c r="M173" s="14"/>
      <c r="N173" s="21" t="s">
        <v>20349</v>
      </c>
      <c r="O173" s="21" t="s">
        <v>20349</v>
      </c>
    </row>
    <row r="174" spans="1:16" ht="31.5">
      <c r="A174" s="14">
        <f t="shared" si="3"/>
        <v>171</v>
      </c>
      <c r="B174" s="14" t="s">
        <v>3598</v>
      </c>
      <c r="C174" s="14" t="s">
        <v>3599</v>
      </c>
      <c r="D174" s="14" t="s">
        <v>1187</v>
      </c>
      <c r="E174" s="14"/>
      <c r="F174" s="15">
        <v>1000</v>
      </c>
      <c r="G174" s="15">
        <v>200</v>
      </c>
      <c r="H174" s="14" t="s">
        <v>8087</v>
      </c>
      <c r="I174" s="15">
        <v>52000</v>
      </c>
      <c r="J174" s="14" t="s">
        <v>60</v>
      </c>
      <c r="K174" s="36" t="s">
        <v>10387</v>
      </c>
      <c r="L174" s="14" t="s">
        <v>693</v>
      </c>
      <c r="M174" s="14"/>
      <c r="N174" s="21" t="s">
        <v>20349</v>
      </c>
      <c r="O174" s="21" t="s">
        <v>20349</v>
      </c>
    </row>
    <row r="175" spans="1:16" ht="47.25">
      <c r="A175" s="14">
        <f t="shared" si="3"/>
        <v>172</v>
      </c>
      <c r="B175" s="14" t="s">
        <v>3600</v>
      </c>
      <c r="C175" s="14" t="s">
        <v>3601</v>
      </c>
      <c r="D175" s="14" t="s">
        <v>1421</v>
      </c>
      <c r="E175" s="14"/>
      <c r="F175" s="15">
        <v>500</v>
      </c>
      <c r="G175" s="15">
        <v>196</v>
      </c>
      <c r="H175" s="14" t="s">
        <v>8087</v>
      </c>
      <c r="I175" s="15">
        <v>58000</v>
      </c>
      <c r="J175" s="14" t="s">
        <v>60</v>
      </c>
      <c r="K175" s="36" t="s">
        <v>10387</v>
      </c>
      <c r="L175" s="14" t="s">
        <v>6101</v>
      </c>
      <c r="M175" s="52" t="s">
        <v>3602</v>
      </c>
      <c r="N175" s="21" t="s">
        <v>20349</v>
      </c>
      <c r="O175" s="21" t="s">
        <v>20349</v>
      </c>
    </row>
    <row r="176" spans="1:16" ht="31.5">
      <c r="A176" s="14">
        <f t="shared" si="3"/>
        <v>173</v>
      </c>
      <c r="B176" s="14" t="s">
        <v>3603</v>
      </c>
      <c r="C176" s="14" t="s">
        <v>3604</v>
      </c>
      <c r="D176" s="14" t="s">
        <v>1421</v>
      </c>
      <c r="E176" s="14"/>
      <c r="F176" s="15">
        <v>500</v>
      </c>
      <c r="G176" s="15">
        <v>200</v>
      </c>
      <c r="H176" s="14" t="s">
        <v>8087</v>
      </c>
      <c r="I176" s="15">
        <v>60000</v>
      </c>
      <c r="J176" s="14" t="s">
        <v>4935</v>
      </c>
      <c r="K176" s="36" t="s">
        <v>10387</v>
      </c>
      <c r="L176" s="14" t="s">
        <v>3605</v>
      </c>
      <c r="M176" s="14"/>
      <c r="N176" s="21" t="s">
        <v>20349</v>
      </c>
      <c r="O176" s="21" t="s">
        <v>20349</v>
      </c>
    </row>
    <row r="177" spans="1:16" ht="31.5">
      <c r="A177" s="14">
        <f t="shared" si="3"/>
        <v>174</v>
      </c>
      <c r="B177" s="14" t="s">
        <v>3606</v>
      </c>
      <c r="C177" s="14" t="s">
        <v>6874</v>
      </c>
      <c r="D177" s="14" t="s">
        <v>1187</v>
      </c>
      <c r="E177" s="14"/>
      <c r="F177" s="15">
        <v>1000</v>
      </c>
      <c r="G177" s="15">
        <v>140</v>
      </c>
      <c r="H177" s="14" t="s">
        <v>8076</v>
      </c>
      <c r="I177" s="15">
        <v>22000</v>
      </c>
      <c r="J177" s="14" t="s">
        <v>4935</v>
      </c>
      <c r="K177" s="36" t="s">
        <v>10387</v>
      </c>
      <c r="L177" s="14" t="s">
        <v>2255</v>
      </c>
      <c r="M177" s="14"/>
      <c r="N177" s="21" t="s">
        <v>20349</v>
      </c>
      <c r="O177" s="21" t="s">
        <v>20325</v>
      </c>
      <c r="P177" s="21" t="s">
        <v>20354</v>
      </c>
    </row>
    <row r="178" spans="1:16" ht="47.25">
      <c r="A178" s="14">
        <f t="shared" si="3"/>
        <v>175</v>
      </c>
      <c r="B178" s="14" t="s">
        <v>3607</v>
      </c>
      <c r="C178" s="14" t="s">
        <v>3608</v>
      </c>
      <c r="D178" s="14" t="s">
        <v>1187</v>
      </c>
      <c r="E178" s="14" t="s">
        <v>8163</v>
      </c>
      <c r="F178" s="15">
        <v>1500</v>
      </c>
      <c r="G178" s="15">
        <v>332</v>
      </c>
      <c r="H178" s="14" t="s">
        <v>8087</v>
      </c>
      <c r="I178" s="15">
        <v>70000</v>
      </c>
      <c r="J178" s="14" t="s">
        <v>70</v>
      </c>
      <c r="K178" s="36" t="s">
        <v>10387</v>
      </c>
      <c r="L178" s="14" t="s">
        <v>3437</v>
      </c>
      <c r="M178" s="14"/>
      <c r="N178" s="21" t="s">
        <v>20325</v>
      </c>
      <c r="O178" s="21" t="s">
        <v>20349</v>
      </c>
      <c r="P178" s="21" t="s">
        <v>20353</v>
      </c>
    </row>
    <row r="179" spans="1:16" ht="31.5">
      <c r="A179" s="14">
        <f t="shared" si="3"/>
        <v>176</v>
      </c>
      <c r="B179" s="14" t="s">
        <v>3609</v>
      </c>
      <c r="C179" s="14" t="s">
        <v>10533</v>
      </c>
      <c r="D179" s="14" t="s">
        <v>12961</v>
      </c>
      <c r="E179" s="14"/>
      <c r="F179" s="15">
        <v>2032</v>
      </c>
      <c r="G179" s="15">
        <v>140</v>
      </c>
      <c r="H179" s="14" t="s">
        <v>8076</v>
      </c>
      <c r="I179" s="15">
        <v>0</v>
      </c>
      <c r="J179" s="14" t="s">
        <v>1188</v>
      </c>
      <c r="K179" s="36" t="s">
        <v>10387</v>
      </c>
      <c r="L179" s="14" t="s">
        <v>2255</v>
      </c>
      <c r="M179" s="14"/>
      <c r="N179" s="21" t="s">
        <v>20349</v>
      </c>
      <c r="O179" s="21" t="s">
        <v>20349</v>
      </c>
    </row>
    <row r="180" spans="1:16" ht="47.25">
      <c r="A180" s="14">
        <f t="shared" si="3"/>
        <v>177</v>
      </c>
      <c r="B180" s="14" t="s">
        <v>74</v>
      </c>
      <c r="C180" s="14" t="s">
        <v>10533</v>
      </c>
      <c r="D180" s="14" t="s">
        <v>12961</v>
      </c>
      <c r="E180" s="14"/>
      <c r="F180" s="15">
        <v>2032</v>
      </c>
      <c r="G180" s="15">
        <v>304</v>
      </c>
      <c r="H180" s="14" t="s">
        <v>8076</v>
      </c>
      <c r="I180" s="15">
        <v>0</v>
      </c>
      <c r="J180" s="14" t="s">
        <v>1188</v>
      </c>
      <c r="K180" s="36" t="s">
        <v>10387</v>
      </c>
      <c r="L180" s="14" t="s">
        <v>2255</v>
      </c>
      <c r="M180" s="14"/>
      <c r="N180" s="21" t="s">
        <v>20349</v>
      </c>
      <c r="O180" s="21" t="s">
        <v>20349</v>
      </c>
    </row>
    <row r="181" spans="1:16" ht="47.25">
      <c r="A181" s="14">
        <f t="shared" si="3"/>
        <v>178</v>
      </c>
      <c r="B181" s="14" t="s">
        <v>3610</v>
      </c>
      <c r="C181" s="14" t="s">
        <v>10533</v>
      </c>
      <c r="D181" s="14" t="s">
        <v>12961</v>
      </c>
      <c r="E181" s="14"/>
      <c r="F181" s="15">
        <v>2032</v>
      </c>
      <c r="G181" s="15">
        <v>192</v>
      </c>
      <c r="H181" s="14" t="s">
        <v>8076</v>
      </c>
      <c r="I181" s="15">
        <v>0</v>
      </c>
      <c r="J181" s="14" t="s">
        <v>1188</v>
      </c>
      <c r="K181" s="36" t="s">
        <v>10387</v>
      </c>
      <c r="L181" s="14" t="s">
        <v>2255</v>
      </c>
      <c r="M181" s="14"/>
      <c r="N181" s="21" t="s">
        <v>20349</v>
      </c>
      <c r="O181" s="21" t="s">
        <v>20349</v>
      </c>
    </row>
    <row r="182" spans="1:16" ht="63">
      <c r="A182" s="14">
        <f t="shared" si="3"/>
        <v>179</v>
      </c>
      <c r="B182" s="14" t="s">
        <v>3611</v>
      </c>
      <c r="C182" s="14" t="s">
        <v>10533</v>
      </c>
      <c r="D182" s="14" t="s">
        <v>12961</v>
      </c>
      <c r="E182" s="14"/>
      <c r="F182" s="15">
        <v>2032</v>
      </c>
      <c r="G182" s="15">
        <v>204</v>
      </c>
      <c r="H182" s="14" t="s">
        <v>8076</v>
      </c>
      <c r="I182" s="15">
        <v>0</v>
      </c>
      <c r="J182" s="14" t="s">
        <v>1188</v>
      </c>
      <c r="K182" s="36" t="s">
        <v>10387</v>
      </c>
      <c r="L182" s="14" t="s">
        <v>2255</v>
      </c>
      <c r="M182" s="14"/>
      <c r="N182" s="21" t="s">
        <v>20349</v>
      </c>
      <c r="O182" s="21" t="s">
        <v>20349</v>
      </c>
    </row>
    <row r="183" spans="1:16" ht="31.5">
      <c r="A183" s="14">
        <f t="shared" si="3"/>
        <v>180</v>
      </c>
      <c r="B183" s="14" t="s">
        <v>3612</v>
      </c>
      <c r="C183" s="14" t="s">
        <v>10533</v>
      </c>
      <c r="D183" s="14" t="s">
        <v>12961</v>
      </c>
      <c r="E183" s="14"/>
      <c r="F183" s="15">
        <v>2032</v>
      </c>
      <c r="G183" s="15">
        <v>344</v>
      </c>
      <c r="H183" s="14" t="s">
        <v>8076</v>
      </c>
      <c r="I183" s="15">
        <v>0</v>
      </c>
      <c r="J183" s="14" t="s">
        <v>1188</v>
      </c>
      <c r="K183" s="36" t="s">
        <v>10387</v>
      </c>
      <c r="L183" s="14" t="s">
        <v>2255</v>
      </c>
      <c r="M183" s="14"/>
      <c r="N183" s="21" t="s">
        <v>20349</v>
      </c>
      <c r="O183" s="21" t="s">
        <v>20349</v>
      </c>
    </row>
    <row r="184" spans="1:16" ht="63">
      <c r="A184" s="14">
        <f t="shared" si="3"/>
        <v>181</v>
      </c>
      <c r="B184" s="14" t="s">
        <v>3613</v>
      </c>
      <c r="C184" s="14" t="s">
        <v>4774</v>
      </c>
      <c r="D184" s="14" t="s">
        <v>1162</v>
      </c>
      <c r="E184" s="14"/>
      <c r="F184" s="15">
        <v>500</v>
      </c>
      <c r="G184" s="15">
        <v>204</v>
      </c>
      <c r="H184" s="14" t="s">
        <v>8087</v>
      </c>
      <c r="I184" s="15">
        <v>63000</v>
      </c>
      <c r="J184" s="14" t="s">
        <v>7909</v>
      </c>
      <c r="K184" s="36" t="s">
        <v>10387</v>
      </c>
      <c r="L184" s="14" t="s">
        <v>3437</v>
      </c>
      <c r="M184" s="14"/>
      <c r="N184" s="21" t="s">
        <v>20349</v>
      </c>
      <c r="O184" s="21" t="s">
        <v>20349</v>
      </c>
    </row>
    <row r="185" spans="1:16" ht="31.5">
      <c r="A185" s="14">
        <f t="shared" si="3"/>
        <v>182</v>
      </c>
      <c r="B185" s="14" t="s">
        <v>4775</v>
      </c>
      <c r="C185" s="14" t="s">
        <v>4776</v>
      </c>
      <c r="D185" s="14" t="s">
        <v>1162</v>
      </c>
      <c r="E185" s="14"/>
      <c r="F185" s="15">
        <v>1000</v>
      </c>
      <c r="G185" s="15">
        <v>128</v>
      </c>
      <c r="H185" s="14" t="s">
        <v>8076</v>
      </c>
      <c r="I185" s="15">
        <v>0</v>
      </c>
      <c r="J185" s="14" t="s">
        <v>60</v>
      </c>
      <c r="K185" s="36" t="s">
        <v>10387</v>
      </c>
      <c r="L185" s="14" t="s">
        <v>6101</v>
      </c>
      <c r="M185" s="14"/>
      <c r="N185" s="21" t="s">
        <v>20349</v>
      </c>
      <c r="O185" s="21" t="s">
        <v>20349</v>
      </c>
    </row>
    <row r="186" spans="1:16" ht="47.25">
      <c r="A186" s="14">
        <f t="shared" si="3"/>
        <v>183</v>
      </c>
      <c r="B186" s="14" t="s">
        <v>4779</v>
      </c>
      <c r="C186" s="14" t="s">
        <v>4780</v>
      </c>
      <c r="D186" s="14" t="s">
        <v>1187</v>
      </c>
      <c r="E186" s="14"/>
      <c r="F186" s="15">
        <v>500</v>
      </c>
      <c r="G186" s="15">
        <v>328</v>
      </c>
      <c r="H186" s="14" t="s">
        <v>8087</v>
      </c>
      <c r="I186" s="15">
        <v>86000</v>
      </c>
      <c r="J186" s="14" t="s">
        <v>4935</v>
      </c>
      <c r="K186" s="36" t="s">
        <v>10387</v>
      </c>
      <c r="L186" s="14" t="s">
        <v>2255</v>
      </c>
      <c r="M186" s="14"/>
      <c r="N186" s="21" t="s">
        <v>20325</v>
      </c>
      <c r="O186" s="21" t="s">
        <v>20349</v>
      </c>
      <c r="P186" s="21" t="s">
        <v>20353</v>
      </c>
    </row>
    <row r="187" spans="1:16" ht="47.25">
      <c r="A187" s="14">
        <f t="shared" si="3"/>
        <v>184</v>
      </c>
      <c r="B187" s="14" t="s">
        <v>11392</v>
      </c>
      <c r="C187" s="14" t="s">
        <v>11393</v>
      </c>
      <c r="D187" s="14" t="s">
        <v>1187</v>
      </c>
      <c r="E187" s="14" t="s">
        <v>8163</v>
      </c>
      <c r="F187" s="15">
        <v>1000</v>
      </c>
      <c r="G187" s="15">
        <v>216</v>
      </c>
      <c r="H187" s="14" t="s">
        <v>8087</v>
      </c>
      <c r="I187" s="15">
        <v>47000</v>
      </c>
      <c r="J187" s="14" t="s">
        <v>70</v>
      </c>
      <c r="K187" s="36" t="s">
        <v>10387</v>
      </c>
      <c r="L187" s="14" t="s">
        <v>2255</v>
      </c>
      <c r="M187" s="52" t="s">
        <v>4781</v>
      </c>
      <c r="N187" s="21" t="s">
        <v>20349</v>
      </c>
      <c r="O187" s="21" t="s">
        <v>20349</v>
      </c>
    </row>
    <row r="188" spans="1:16" ht="31.5">
      <c r="A188" s="14">
        <f t="shared" si="3"/>
        <v>185</v>
      </c>
      <c r="B188" s="14" t="s">
        <v>4784</v>
      </c>
      <c r="C188" s="14" t="s">
        <v>6874</v>
      </c>
      <c r="D188" s="14" t="s">
        <v>1187</v>
      </c>
      <c r="E188" s="14"/>
      <c r="F188" s="15">
        <v>1000</v>
      </c>
      <c r="G188" s="15">
        <v>112</v>
      </c>
      <c r="H188" s="14" t="s">
        <v>8076</v>
      </c>
      <c r="I188" s="15">
        <v>18000</v>
      </c>
      <c r="J188" s="14" t="s">
        <v>4935</v>
      </c>
      <c r="K188" s="36" t="s">
        <v>10387</v>
      </c>
      <c r="L188" s="14" t="s">
        <v>2255</v>
      </c>
      <c r="M188" s="14"/>
      <c r="P188" s="21" t="s">
        <v>20336</v>
      </c>
    </row>
    <row r="189" spans="1:16" ht="31.5">
      <c r="A189" s="14">
        <f t="shared" si="3"/>
        <v>186</v>
      </c>
      <c r="B189" s="14" t="s">
        <v>4785</v>
      </c>
      <c r="C189" s="14" t="s">
        <v>8697</v>
      </c>
      <c r="D189" s="14" t="s">
        <v>1187</v>
      </c>
      <c r="E189" s="14"/>
      <c r="F189" s="15">
        <v>600</v>
      </c>
      <c r="G189" s="15">
        <v>156</v>
      </c>
      <c r="H189" s="14" t="s">
        <v>8076</v>
      </c>
      <c r="I189" s="15">
        <v>36000</v>
      </c>
      <c r="J189" s="14" t="s">
        <v>4935</v>
      </c>
      <c r="K189" s="36" t="s">
        <v>10387</v>
      </c>
      <c r="L189" s="14" t="s">
        <v>2255</v>
      </c>
      <c r="M189" s="14"/>
      <c r="P189" s="21" t="s">
        <v>20336</v>
      </c>
    </row>
    <row r="190" spans="1:16" ht="47.25">
      <c r="A190" s="14">
        <f t="shared" si="3"/>
        <v>187</v>
      </c>
      <c r="B190" s="14" t="s">
        <v>4786</v>
      </c>
      <c r="C190" s="14" t="s">
        <v>4787</v>
      </c>
      <c r="D190" s="14" t="s">
        <v>1187</v>
      </c>
      <c r="E190" s="14"/>
      <c r="F190" s="15">
        <v>500</v>
      </c>
      <c r="G190" s="15">
        <v>112</v>
      </c>
      <c r="H190" s="14" t="s">
        <v>8076</v>
      </c>
      <c r="I190" s="15">
        <v>30000</v>
      </c>
      <c r="J190" s="14" t="s">
        <v>4935</v>
      </c>
      <c r="K190" s="36" t="s">
        <v>10387</v>
      </c>
      <c r="L190" s="14" t="s">
        <v>2255</v>
      </c>
      <c r="M190" s="14" t="s">
        <v>11454</v>
      </c>
      <c r="P190" s="21" t="s">
        <v>20336</v>
      </c>
    </row>
    <row r="191" spans="1:16" ht="31.5">
      <c r="A191" s="14">
        <f t="shared" si="3"/>
        <v>188</v>
      </c>
      <c r="B191" s="14" t="s">
        <v>4788</v>
      </c>
      <c r="C191" s="14" t="s">
        <v>10894</v>
      </c>
      <c r="D191" s="14" t="s">
        <v>1187</v>
      </c>
      <c r="E191" s="14"/>
      <c r="F191" s="15">
        <v>500</v>
      </c>
      <c r="G191" s="15">
        <v>152</v>
      </c>
      <c r="H191" s="14" t="s">
        <v>8076</v>
      </c>
      <c r="I191" s="15">
        <v>37000</v>
      </c>
      <c r="J191" s="14" t="s">
        <v>4935</v>
      </c>
      <c r="K191" s="36" t="s">
        <v>10387</v>
      </c>
      <c r="L191" s="14" t="s">
        <v>1958</v>
      </c>
      <c r="M191" s="14" t="s">
        <v>11458</v>
      </c>
      <c r="P191" s="21" t="s">
        <v>20336</v>
      </c>
    </row>
    <row r="192" spans="1:16" ht="31.5">
      <c r="A192" s="14">
        <f t="shared" si="3"/>
        <v>189</v>
      </c>
      <c r="B192" s="14" t="s">
        <v>4789</v>
      </c>
      <c r="C192" s="14" t="s">
        <v>4790</v>
      </c>
      <c r="D192" s="14" t="s">
        <v>1162</v>
      </c>
      <c r="E192" s="14"/>
      <c r="F192" s="15">
        <v>500</v>
      </c>
      <c r="G192" s="15">
        <v>284</v>
      </c>
      <c r="H192" s="14" t="s">
        <v>8087</v>
      </c>
      <c r="I192" s="15">
        <v>0</v>
      </c>
      <c r="J192" s="14" t="s">
        <v>60</v>
      </c>
      <c r="K192" s="36" t="s">
        <v>10387</v>
      </c>
      <c r="L192" s="14" t="s">
        <v>2255</v>
      </c>
      <c r="M192" s="14"/>
      <c r="N192" s="21" t="s">
        <v>20349</v>
      </c>
      <c r="O192" s="21" t="s">
        <v>20349</v>
      </c>
    </row>
    <row r="193" spans="1:16" ht="31.5">
      <c r="A193" s="14">
        <f t="shared" si="3"/>
        <v>190</v>
      </c>
      <c r="B193" s="14" t="s">
        <v>4793</v>
      </c>
      <c r="C193" s="14" t="s">
        <v>3683</v>
      </c>
      <c r="D193" s="14" t="s">
        <v>1187</v>
      </c>
      <c r="E193" s="14" t="s">
        <v>8163</v>
      </c>
      <c r="F193" s="15">
        <v>1000</v>
      </c>
      <c r="G193" s="15">
        <v>552</v>
      </c>
      <c r="H193" s="14" t="s">
        <v>2161</v>
      </c>
      <c r="I193" s="15">
        <v>155000</v>
      </c>
      <c r="J193" s="14" t="s">
        <v>7909</v>
      </c>
      <c r="K193" s="36" t="s">
        <v>10387</v>
      </c>
      <c r="L193" s="14" t="s">
        <v>3437</v>
      </c>
      <c r="M193" s="14"/>
      <c r="N193" s="21" t="s">
        <v>20349</v>
      </c>
      <c r="O193" s="21" t="s">
        <v>20349</v>
      </c>
    </row>
    <row r="194" spans="1:16" ht="47.25">
      <c r="A194" s="14">
        <f t="shared" si="3"/>
        <v>191</v>
      </c>
      <c r="B194" s="14" t="s">
        <v>4794</v>
      </c>
      <c r="C194" s="14" t="s">
        <v>4795</v>
      </c>
      <c r="D194" s="14" t="s">
        <v>1187</v>
      </c>
      <c r="E194" s="14" t="s">
        <v>8163</v>
      </c>
      <c r="F194" s="15">
        <v>800</v>
      </c>
      <c r="G194" s="15">
        <v>492</v>
      </c>
      <c r="H194" s="14" t="s">
        <v>2161</v>
      </c>
      <c r="I194" s="15">
        <v>135000</v>
      </c>
      <c r="J194" s="14" t="s">
        <v>7909</v>
      </c>
      <c r="K194" s="36" t="s">
        <v>10387</v>
      </c>
      <c r="L194" s="14" t="s">
        <v>10095</v>
      </c>
      <c r="M194" s="14"/>
      <c r="N194" s="21" t="s">
        <v>20325</v>
      </c>
      <c r="O194" s="21" t="s">
        <v>20349</v>
      </c>
      <c r="P194" s="21" t="s">
        <v>20353</v>
      </c>
    </row>
    <row r="195" spans="1:16" ht="31.5">
      <c r="A195" s="14">
        <f t="shared" si="3"/>
        <v>192</v>
      </c>
      <c r="B195" s="14" t="s">
        <v>4796</v>
      </c>
      <c r="C195" s="14" t="s">
        <v>4795</v>
      </c>
      <c r="D195" s="14" t="s">
        <v>1187</v>
      </c>
      <c r="E195" s="14" t="s">
        <v>8163</v>
      </c>
      <c r="F195" s="15">
        <v>800</v>
      </c>
      <c r="G195" s="15">
        <v>616</v>
      </c>
      <c r="H195" s="14" t="s">
        <v>2161</v>
      </c>
      <c r="I195" s="15">
        <v>165000</v>
      </c>
      <c r="J195" s="14" t="s">
        <v>7909</v>
      </c>
      <c r="K195" s="36" t="s">
        <v>10387</v>
      </c>
      <c r="L195" s="14" t="s">
        <v>1958</v>
      </c>
      <c r="M195" s="14"/>
      <c r="N195" s="21" t="s">
        <v>20325</v>
      </c>
      <c r="O195" s="21" t="s">
        <v>20349</v>
      </c>
      <c r="P195" s="21" t="s">
        <v>20353</v>
      </c>
    </row>
    <row r="196" spans="1:16" ht="31.5">
      <c r="A196" s="14">
        <f t="shared" si="3"/>
        <v>193</v>
      </c>
      <c r="B196" s="14" t="s">
        <v>4797</v>
      </c>
      <c r="C196" s="14" t="s">
        <v>10123</v>
      </c>
      <c r="D196" s="14" t="s">
        <v>3436</v>
      </c>
      <c r="E196" s="14"/>
      <c r="F196" s="15">
        <v>2100</v>
      </c>
      <c r="G196" s="15">
        <v>834</v>
      </c>
      <c r="H196" s="14" t="s">
        <v>2161</v>
      </c>
      <c r="I196" s="15">
        <v>0</v>
      </c>
      <c r="J196" s="14" t="s">
        <v>1188</v>
      </c>
      <c r="K196" s="36" t="s">
        <v>10387</v>
      </c>
      <c r="L196" s="14" t="s">
        <v>5941</v>
      </c>
      <c r="M196" s="14"/>
      <c r="N196" s="21" t="s">
        <v>20349</v>
      </c>
      <c r="O196" s="21" t="s">
        <v>20349</v>
      </c>
    </row>
    <row r="197" spans="1:16" ht="63">
      <c r="A197" s="14">
        <f t="shared" si="3"/>
        <v>194</v>
      </c>
      <c r="B197" s="14" t="s">
        <v>4798</v>
      </c>
      <c r="C197" s="14" t="s">
        <v>4799</v>
      </c>
      <c r="D197" s="14" t="s">
        <v>1162</v>
      </c>
      <c r="E197" s="14"/>
      <c r="F197" s="15">
        <v>300</v>
      </c>
      <c r="G197" s="15">
        <v>232</v>
      </c>
      <c r="H197" s="14" t="s">
        <v>2161</v>
      </c>
      <c r="I197" s="15">
        <v>0</v>
      </c>
      <c r="J197" s="14" t="s">
        <v>60</v>
      </c>
      <c r="K197" s="36" t="s">
        <v>10387</v>
      </c>
      <c r="L197" s="14" t="s">
        <v>6101</v>
      </c>
      <c r="M197" s="14"/>
      <c r="N197" s="21" t="s">
        <v>20349</v>
      </c>
      <c r="O197" s="21" t="s">
        <v>20349</v>
      </c>
    </row>
    <row r="198" spans="1:16" ht="78.75">
      <c r="A198" s="14">
        <f t="shared" si="3"/>
        <v>195</v>
      </c>
      <c r="B198" s="14" t="s">
        <v>4805</v>
      </c>
      <c r="C198" s="14" t="s">
        <v>3668</v>
      </c>
      <c r="D198" s="14" t="s">
        <v>1421</v>
      </c>
      <c r="E198" s="14"/>
      <c r="F198" s="15">
        <v>1000</v>
      </c>
      <c r="G198" s="15">
        <v>320</v>
      </c>
      <c r="H198" s="14" t="s">
        <v>3703</v>
      </c>
      <c r="I198" s="15">
        <v>146000</v>
      </c>
      <c r="J198" s="14" t="s">
        <v>4935</v>
      </c>
      <c r="K198" s="36" t="s">
        <v>10387</v>
      </c>
      <c r="L198" s="14" t="s">
        <v>7889</v>
      </c>
      <c r="M198" s="14"/>
      <c r="P198" s="21" t="s">
        <v>20336</v>
      </c>
    </row>
    <row r="199" spans="1:16" ht="78.75">
      <c r="A199" s="14">
        <f t="shared" si="3"/>
        <v>196</v>
      </c>
      <c r="B199" s="14" t="s">
        <v>3669</v>
      </c>
      <c r="C199" s="14" t="s">
        <v>3668</v>
      </c>
      <c r="D199" s="14" t="s">
        <v>1421</v>
      </c>
      <c r="E199" s="14"/>
      <c r="F199" s="15">
        <v>1000</v>
      </c>
      <c r="G199" s="15">
        <v>368</v>
      </c>
      <c r="H199" s="14" t="s">
        <v>3703</v>
      </c>
      <c r="I199" s="15">
        <v>158000</v>
      </c>
      <c r="J199" s="14" t="s">
        <v>4935</v>
      </c>
      <c r="K199" s="36" t="s">
        <v>10387</v>
      </c>
      <c r="L199" s="14" t="s">
        <v>7889</v>
      </c>
      <c r="M199" s="14"/>
      <c r="P199" s="21" t="s">
        <v>20336</v>
      </c>
    </row>
    <row r="200" spans="1:16" ht="78.75">
      <c r="A200" s="14">
        <f t="shared" si="3"/>
        <v>197</v>
      </c>
      <c r="B200" s="14" t="s">
        <v>3670</v>
      </c>
      <c r="C200" s="14" t="s">
        <v>3668</v>
      </c>
      <c r="D200" s="14" t="s">
        <v>1421</v>
      </c>
      <c r="E200" s="14"/>
      <c r="F200" s="15">
        <v>1000</v>
      </c>
      <c r="G200" s="15">
        <v>220</v>
      </c>
      <c r="H200" s="14" t="s">
        <v>3703</v>
      </c>
      <c r="I200" s="15">
        <v>98000</v>
      </c>
      <c r="J200" s="14" t="s">
        <v>4935</v>
      </c>
      <c r="K200" s="36" t="s">
        <v>10387</v>
      </c>
      <c r="L200" s="14" t="s">
        <v>7889</v>
      </c>
      <c r="M200" s="14"/>
      <c r="P200" s="21" t="s">
        <v>20336</v>
      </c>
    </row>
    <row r="201" spans="1:16" ht="63">
      <c r="A201" s="14">
        <f t="shared" si="3"/>
        <v>198</v>
      </c>
      <c r="B201" s="14" t="s">
        <v>3675</v>
      </c>
      <c r="C201" s="14" t="s">
        <v>3676</v>
      </c>
      <c r="D201" s="14" t="s">
        <v>1187</v>
      </c>
      <c r="E201" s="14"/>
      <c r="F201" s="15">
        <v>700</v>
      </c>
      <c r="G201" s="15">
        <v>192</v>
      </c>
      <c r="H201" s="14" t="s">
        <v>8087</v>
      </c>
      <c r="I201" s="15">
        <v>55000</v>
      </c>
      <c r="J201" s="14" t="s">
        <v>60</v>
      </c>
      <c r="K201" s="36" t="s">
        <v>10387</v>
      </c>
      <c r="L201" s="14" t="s">
        <v>3437</v>
      </c>
      <c r="M201" s="14"/>
      <c r="N201" s="21" t="s">
        <v>20325</v>
      </c>
      <c r="O201" s="21" t="s">
        <v>20349</v>
      </c>
      <c r="P201" s="21" t="s">
        <v>20353</v>
      </c>
    </row>
    <row r="202" spans="1:16" ht="31.5">
      <c r="A202" s="14">
        <f t="shared" si="3"/>
        <v>199</v>
      </c>
      <c r="B202" s="14" t="s">
        <v>3677</v>
      </c>
      <c r="C202" s="14" t="s">
        <v>3678</v>
      </c>
      <c r="D202" s="14" t="s">
        <v>1187</v>
      </c>
      <c r="E202" s="14"/>
      <c r="F202" s="15">
        <v>500</v>
      </c>
      <c r="G202" s="15">
        <v>184</v>
      </c>
      <c r="H202" s="14" t="s">
        <v>8087</v>
      </c>
      <c r="I202" s="15">
        <v>50000</v>
      </c>
      <c r="J202" s="14" t="s">
        <v>70</v>
      </c>
      <c r="K202" s="36" t="s">
        <v>10387</v>
      </c>
      <c r="L202" s="14" t="s">
        <v>1958</v>
      </c>
      <c r="M202" s="14"/>
      <c r="N202" s="21" t="s">
        <v>20349</v>
      </c>
      <c r="O202" s="21" t="s">
        <v>20349</v>
      </c>
    </row>
    <row r="203" spans="1:16" ht="31.5">
      <c r="A203" s="14">
        <f t="shared" si="3"/>
        <v>200</v>
      </c>
      <c r="B203" s="14" t="s">
        <v>3679</v>
      </c>
      <c r="C203" s="14" t="s">
        <v>3680</v>
      </c>
      <c r="D203" s="14" t="s">
        <v>1187</v>
      </c>
      <c r="E203" s="14"/>
      <c r="F203" s="15">
        <v>800</v>
      </c>
      <c r="G203" s="15">
        <v>296</v>
      </c>
      <c r="H203" s="14" t="s">
        <v>8087</v>
      </c>
      <c r="I203" s="15">
        <v>60000</v>
      </c>
      <c r="J203" s="14" t="s">
        <v>60</v>
      </c>
      <c r="K203" s="36" t="s">
        <v>10387</v>
      </c>
      <c r="L203" s="14" t="s">
        <v>693</v>
      </c>
      <c r="M203" s="14"/>
      <c r="N203" s="21" t="s">
        <v>20325</v>
      </c>
      <c r="O203" s="21" t="s">
        <v>20349</v>
      </c>
      <c r="P203" s="21" t="s">
        <v>20353</v>
      </c>
    </row>
    <row r="204" spans="1:16" ht="63">
      <c r="A204" s="14">
        <f t="shared" si="3"/>
        <v>201</v>
      </c>
      <c r="B204" s="14" t="s">
        <v>2898</v>
      </c>
      <c r="C204" s="14" t="s">
        <v>9382</v>
      </c>
      <c r="D204" s="14" t="s">
        <v>1187</v>
      </c>
      <c r="E204" s="14" t="s">
        <v>8163</v>
      </c>
      <c r="F204" s="15">
        <v>10031</v>
      </c>
      <c r="G204" s="15">
        <v>492</v>
      </c>
      <c r="H204" s="14" t="s">
        <v>8087</v>
      </c>
      <c r="I204" s="15">
        <v>36000</v>
      </c>
      <c r="J204" s="14" t="s">
        <v>1188</v>
      </c>
      <c r="K204" s="36" t="s">
        <v>10387</v>
      </c>
      <c r="L204" s="14" t="s">
        <v>2255</v>
      </c>
      <c r="M204" s="14"/>
      <c r="N204" s="21" t="s">
        <v>20325</v>
      </c>
      <c r="O204" s="21" t="s">
        <v>20349</v>
      </c>
      <c r="P204" s="21" t="s">
        <v>20353</v>
      </c>
    </row>
    <row r="205" spans="1:16" ht="63">
      <c r="A205" s="14">
        <f t="shared" si="3"/>
        <v>202</v>
      </c>
      <c r="B205" s="14" t="s">
        <v>2899</v>
      </c>
      <c r="C205" s="14" t="s">
        <v>9382</v>
      </c>
      <c r="D205" s="14" t="s">
        <v>1187</v>
      </c>
      <c r="E205" s="14" t="s">
        <v>8163</v>
      </c>
      <c r="F205" s="15">
        <v>10031</v>
      </c>
      <c r="G205" s="15">
        <v>280</v>
      </c>
      <c r="H205" s="14" t="s">
        <v>8087</v>
      </c>
      <c r="I205" s="15">
        <v>25000</v>
      </c>
      <c r="J205" s="14" t="s">
        <v>1188</v>
      </c>
      <c r="K205" s="36" t="s">
        <v>10387</v>
      </c>
      <c r="L205" s="14" t="s">
        <v>2255</v>
      </c>
      <c r="M205" s="14"/>
      <c r="N205" s="21" t="s">
        <v>20349</v>
      </c>
      <c r="O205" s="21" t="s">
        <v>20349</v>
      </c>
    </row>
    <row r="206" spans="1:16" ht="31.5">
      <c r="A206" s="14">
        <f t="shared" si="3"/>
        <v>203</v>
      </c>
      <c r="B206" s="14" t="s">
        <v>2906</v>
      </c>
      <c r="C206" s="14" t="s">
        <v>4090</v>
      </c>
      <c r="D206" s="14" t="s">
        <v>1421</v>
      </c>
      <c r="E206" s="14"/>
      <c r="F206" s="15">
        <v>200</v>
      </c>
      <c r="G206" s="15">
        <v>144</v>
      </c>
      <c r="H206" s="14" t="s">
        <v>8087</v>
      </c>
      <c r="I206" s="15">
        <v>80000</v>
      </c>
      <c r="J206" s="14" t="s">
        <v>1188</v>
      </c>
      <c r="K206" s="36" t="s">
        <v>10387</v>
      </c>
      <c r="L206" s="14" t="s">
        <v>2255</v>
      </c>
      <c r="M206" s="14"/>
      <c r="N206" s="21" t="s">
        <v>20349</v>
      </c>
      <c r="O206" s="21" t="s">
        <v>20349</v>
      </c>
    </row>
    <row r="207" spans="1:16" ht="47.25">
      <c r="A207" s="14">
        <f t="shared" si="3"/>
        <v>204</v>
      </c>
      <c r="B207" s="14" t="s">
        <v>4091</v>
      </c>
      <c r="C207" s="14" t="s">
        <v>4092</v>
      </c>
      <c r="D207" s="14" t="s">
        <v>1162</v>
      </c>
      <c r="E207" s="14"/>
      <c r="F207" s="15">
        <v>1000</v>
      </c>
      <c r="G207" s="15">
        <v>104</v>
      </c>
      <c r="H207" s="14" t="s">
        <v>8076</v>
      </c>
      <c r="I207" s="15">
        <v>25000</v>
      </c>
      <c r="J207" s="14" t="s">
        <v>60</v>
      </c>
      <c r="K207" s="36" t="s">
        <v>10387</v>
      </c>
      <c r="L207" s="14" t="s">
        <v>6101</v>
      </c>
      <c r="M207" s="14"/>
      <c r="N207" s="21" t="s">
        <v>20349</v>
      </c>
      <c r="O207" s="21" t="s">
        <v>20349</v>
      </c>
    </row>
    <row r="208" spans="1:16" ht="31.5">
      <c r="A208" s="14">
        <f t="shared" si="3"/>
        <v>205</v>
      </c>
      <c r="B208" s="14" t="s">
        <v>4093</v>
      </c>
      <c r="C208" s="14" t="s">
        <v>1736</v>
      </c>
      <c r="D208" s="14" t="s">
        <v>1187</v>
      </c>
      <c r="E208" s="14"/>
      <c r="F208" s="15">
        <v>1000</v>
      </c>
      <c r="G208" s="15">
        <v>112</v>
      </c>
      <c r="H208" s="14" t="s">
        <v>8076</v>
      </c>
      <c r="I208" s="15">
        <v>26000</v>
      </c>
      <c r="J208" s="14" t="s">
        <v>1193</v>
      </c>
      <c r="K208" s="36" t="s">
        <v>10387</v>
      </c>
      <c r="L208" s="14" t="s">
        <v>10095</v>
      </c>
      <c r="M208" s="14"/>
      <c r="N208" s="21" t="s">
        <v>20325</v>
      </c>
      <c r="O208" s="21" t="s">
        <v>20349</v>
      </c>
      <c r="P208" s="21" t="s">
        <v>20353</v>
      </c>
    </row>
    <row r="209" spans="1:16" ht="31.5">
      <c r="A209" s="14">
        <f t="shared" si="3"/>
        <v>206</v>
      </c>
      <c r="B209" s="14" t="s">
        <v>4094</v>
      </c>
      <c r="C209" s="14" t="s">
        <v>4095</v>
      </c>
      <c r="D209" s="14" t="s">
        <v>1162</v>
      </c>
      <c r="E209" s="14"/>
      <c r="F209" s="15">
        <v>500</v>
      </c>
      <c r="G209" s="15">
        <v>184</v>
      </c>
      <c r="H209" s="14" t="s">
        <v>8087</v>
      </c>
      <c r="I209" s="15">
        <v>178000</v>
      </c>
      <c r="J209" s="14" t="s">
        <v>12918</v>
      </c>
      <c r="K209" s="36" t="s">
        <v>10387</v>
      </c>
      <c r="L209" s="14" t="s">
        <v>3437</v>
      </c>
      <c r="M209" s="14"/>
      <c r="N209" s="21" t="s">
        <v>20349</v>
      </c>
      <c r="O209" s="21" t="s">
        <v>20349</v>
      </c>
    </row>
    <row r="210" spans="1:16" ht="78.75">
      <c r="A210" s="14">
        <f t="shared" ref="A210:A273" si="4">A209+1</f>
        <v>207</v>
      </c>
      <c r="B210" s="14" t="s">
        <v>4100</v>
      </c>
      <c r="C210" s="14" t="s">
        <v>4101</v>
      </c>
      <c r="D210" s="14" t="s">
        <v>4473</v>
      </c>
      <c r="E210" s="14"/>
      <c r="F210" s="15">
        <v>1000</v>
      </c>
      <c r="G210" s="15">
        <v>372</v>
      </c>
      <c r="H210" s="14" t="s">
        <v>2161</v>
      </c>
      <c r="I210" s="15">
        <v>0</v>
      </c>
      <c r="J210" s="14" t="s">
        <v>60</v>
      </c>
      <c r="K210" s="36" t="s">
        <v>10387</v>
      </c>
      <c r="L210" s="14" t="s">
        <v>5941</v>
      </c>
      <c r="M210" s="14"/>
      <c r="N210" s="21" t="s">
        <v>20349</v>
      </c>
      <c r="O210" s="21" t="s">
        <v>20349</v>
      </c>
    </row>
    <row r="211" spans="1:16" ht="31.5">
      <c r="A211" s="14">
        <f t="shared" si="4"/>
        <v>208</v>
      </c>
      <c r="B211" s="14" t="s">
        <v>4104</v>
      </c>
      <c r="C211" s="14" t="s">
        <v>4105</v>
      </c>
      <c r="D211" s="14" t="s">
        <v>1162</v>
      </c>
      <c r="E211" s="14"/>
      <c r="F211" s="15">
        <v>1000</v>
      </c>
      <c r="G211" s="15">
        <v>536</v>
      </c>
      <c r="H211" s="14" t="s">
        <v>3703</v>
      </c>
      <c r="I211" s="15">
        <v>0</v>
      </c>
      <c r="J211" s="14" t="s">
        <v>7909</v>
      </c>
      <c r="K211" s="36" t="s">
        <v>10387</v>
      </c>
      <c r="L211" s="14" t="s">
        <v>3437</v>
      </c>
      <c r="M211" s="14"/>
      <c r="N211" s="21" t="s">
        <v>20349</v>
      </c>
      <c r="O211" s="21" t="s">
        <v>20349</v>
      </c>
    </row>
    <row r="212" spans="1:16" ht="31.5">
      <c r="A212" s="14">
        <f t="shared" si="4"/>
        <v>209</v>
      </c>
      <c r="B212" s="21" t="s">
        <v>4106</v>
      </c>
      <c r="C212" s="21" t="s">
        <v>4107</v>
      </c>
      <c r="D212" s="14" t="s">
        <v>1162</v>
      </c>
      <c r="E212" s="14"/>
      <c r="F212" s="15">
        <v>1100</v>
      </c>
      <c r="G212" s="15">
        <v>272</v>
      </c>
      <c r="H212" s="14" t="s">
        <v>11934</v>
      </c>
      <c r="I212" s="15">
        <v>0</v>
      </c>
      <c r="J212" s="14" t="s">
        <v>1193</v>
      </c>
      <c r="K212" s="36" t="s">
        <v>10387</v>
      </c>
      <c r="L212" s="14" t="s">
        <v>4108</v>
      </c>
      <c r="M212" s="14"/>
      <c r="N212" s="21" t="s">
        <v>20349</v>
      </c>
      <c r="O212" s="21" t="s">
        <v>20349</v>
      </c>
    </row>
    <row r="213" spans="1:16" ht="31.5">
      <c r="A213" s="14">
        <f t="shared" si="4"/>
        <v>210</v>
      </c>
      <c r="B213" s="14" t="s">
        <v>4109</v>
      </c>
      <c r="C213" s="14" t="s">
        <v>6874</v>
      </c>
      <c r="D213" s="14" t="s">
        <v>1187</v>
      </c>
      <c r="E213" s="14"/>
      <c r="F213" s="15">
        <v>1000</v>
      </c>
      <c r="G213" s="15">
        <v>312</v>
      </c>
      <c r="H213" s="14" t="s">
        <v>8087</v>
      </c>
      <c r="I213" s="15">
        <v>50000</v>
      </c>
      <c r="J213" s="14" t="s">
        <v>4935</v>
      </c>
      <c r="K213" s="36" t="s">
        <v>10387</v>
      </c>
      <c r="L213" s="14" t="s">
        <v>1958</v>
      </c>
      <c r="M213" s="14"/>
      <c r="P213" s="21" t="s">
        <v>20336</v>
      </c>
    </row>
    <row r="214" spans="1:16" ht="31.5">
      <c r="A214" s="14">
        <f t="shared" si="4"/>
        <v>211</v>
      </c>
      <c r="B214" s="14" t="s">
        <v>4110</v>
      </c>
      <c r="C214" s="14" t="s">
        <v>2744</v>
      </c>
      <c r="D214" s="14" t="s">
        <v>1187</v>
      </c>
      <c r="E214" s="14"/>
      <c r="F214" s="15">
        <v>5000</v>
      </c>
      <c r="G214" s="15">
        <v>160</v>
      </c>
      <c r="H214" s="14" t="s">
        <v>8076</v>
      </c>
      <c r="I214" s="15">
        <v>25000</v>
      </c>
      <c r="J214" s="14" t="s">
        <v>4935</v>
      </c>
      <c r="K214" s="36" t="s">
        <v>10387</v>
      </c>
      <c r="L214" s="14" t="s">
        <v>4111</v>
      </c>
      <c r="M214" s="14"/>
      <c r="P214" s="21" t="s">
        <v>20336</v>
      </c>
    </row>
    <row r="215" spans="1:16" ht="31.5">
      <c r="A215" s="14">
        <f t="shared" si="4"/>
        <v>212</v>
      </c>
      <c r="B215" s="14" t="s">
        <v>4112</v>
      </c>
      <c r="C215" s="14" t="s">
        <v>2744</v>
      </c>
      <c r="D215" s="14" t="s">
        <v>1187</v>
      </c>
      <c r="E215" s="14"/>
      <c r="F215" s="15">
        <v>2500</v>
      </c>
      <c r="G215" s="15">
        <v>76</v>
      </c>
      <c r="H215" s="14" t="s">
        <v>8076</v>
      </c>
      <c r="I215" s="15">
        <v>15000</v>
      </c>
      <c r="J215" s="14" t="s">
        <v>4935</v>
      </c>
      <c r="K215" s="36" t="s">
        <v>10387</v>
      </c>
      <c r="L215" s="14" t="s">
        <v>4113</v>
      </c>
      <c r="M215" s="14"/>
      <c r="P215" s="21" t="s">
        <v>20336</v>
      </c>
    </row>
    <row r="216" spans="1:16" ht="31.5">
      <c r="A216" s="14">
        <f t="shared" si="4"/>
        <v>213</v>
      </c>
      <c r="B216" s="14" t="s">
        <v>4114</v>
      </c>
      <c r="C216" s="14" t="s">
        <v>2744</v>
      </c>
      <c r="D216" s="14" t="s">
        <v>1187</v>
      </c>
      <c r="E216" s="14"/>
      <c r="F216" s="15">
        <v>5000</v>
      </c>
      <c r="G216" s="15">
        <v>44</v>
      </c>
      <c r="H216" s="14" t="s">
        <v>8076</v>
      </c>
      <c r="I216" s="15">
        <v>10000</v>
      </c>
      <c r="J216" s="14" t="s">
        <v>4935</v>
      </c>
      <c r="K216" s="36" t="s">
        <v>10387</v>
      </c>
      <c r="L216" s="14" t="s">
        <v>4115</v>
      </c>
      <c r="M216" s="14"/>
      <c r="P216" s="21" t="s">
        <v>20336</v>
      </c>
    </row>
    <row r="217" spans="1:16" ht="31.5">
      <c r="A217" s="14">
        <f t="shared" si="4"/>
        <v>214</v>
      </c>
      <c r="B217" s="14" t="s">
        <v>4116</v>
      </c>
      <c r="C217" s="14" t="s">
        <v>2744</v>
      </c>
      <c r="D217" s="14" t="s">
        <v>1187</v>
      </c>
      <c r="E217" s="14"/>
      <c r="F217" s="15">
        <v>5000</v>
      </c>
      <c r="G217" s="15">
        <v>92</v>
      </c>
      <c r="H217" s="14" t="s">
        <v>8076</v>
      </c>
      <c r="I217" s="15">
        <v>20000</v>
      </c>
      <c r="J217" s="14" t="s">
        <v>4935</v>
      </c>
      <c r="K217" s="36" t="s">
        <v>10387</v>
      </c>
      <c r="L217" s="14" t="s">
        <v>4115</v>
      </c>
      <c r="M217" s="14"/>
      <c r="P217" s="21" t="s">
        <v>20336</v>
      </c>
    </row>
    <row r="218" spans="1:16" ht="31.5">
      <c r="A218" s="14">
        <f t="shared" si="4"/>
        <v>215</v>
      </c>
      <c r="B218" s="14" t="s">
        <v>4117</v>
      </c>
      <c r="C218" s="14" t="s">
        <v>2744</v>
      </c>
      <c r="D218" s="14" t="s">
        <v>1187</v>
      </c>
      <c r="E218" s="14"/>
      <c r="F218" s="15">
        <v>5000</v>
      </c>
      <c r="G218" s="15">
        <v>72</v>
      </c>
      <c r="H218" s="14" t="s">
        <v>8076</v>
      </c>
      <c r="I218" s="15">
        <v>15000</v>
      </c>
      <c r="J218" s="14" t="s">
        <v>4935</v>
      </c>
      <c r="K218" s="36" t="s">
        <v>10387</v>
      </c>
      <c r="L218" s="14" t="s">
        <v>4115</v>
      </c>
      <c r="M218" s="14"/>
      <c r="P218" s="21" t="s">
        <v>20336</v>
      </c>
    </row>
    <row r="219" spans="1:16" ht="31.5">
      <c r="A219" s="14">
        <f t="shared" si="4"/>
        <v>216</v>
      </c>
      <c r="B219" s="14" t="s">
        <v>4118</v>
      </c>
      <c r="C219" s="14" t="s">
        <v>2744</v>
      </c>
      <c r="D219" s="14" t="s">
        <v>1187</v>
      </c>
      <c r="E219" s="14"/>
      <c r="F219" s="15">
        <v>8000</v>
      </c>
      <c r="G219" s="15">
        <v>96</v>
      </c>
      <c r="H219" s="14" t="s">
        <v>8076</v>
      </c>
      <c r="I219" s="15">
        <v>20000</v>
      </c>
      <c r="J219" s="14" t="s">
        <v>4935</v>
      </c>
      <c r="K219" s="36" t="s">
        <v>10387</v>
      </c>
      <c r="L219" s="14" t="s">
        <v>4115</v>
      </c>
      <c r="M219" s="14"/>
      <c r="P219" s="21" t="s">
        <v>20336</v>
      </c>
    </row>
    <row r="220" spans="1:16" ht="31.5">
      <c r="A220" s="14">
        <f t="shared" si="4"/>
        <v>217</v>
      </c>
      <c r="B220" s="14" t="s">
        <v>7789</v>
      </c>
      <c r="C220" s="14" t="s">
        <v>2744</v>
      </c>
      <c r="D220" s="14" t="s">
        <v>1187</v>
      </c>
      <c r="E220" s="14" t="s">
        <v>8163</v>
      </c>
      <c r="F220" s="15">
        <v>625</v>
      </c>
      <c r="G220" s="15">
        <v>52</v>
      </c>
      <c r="H220" s="14" t="s">
        <v>8076</v>
      </c>
      <c r="I220" s="15">
        <v>15000</v>
      </c>
      <c r="J220" s="14" t="s">
        <v>4935</v>
      </c>
      <c r="K220" s="36" t="s">
        <v>10387</v>
      </c>
      <c r="L220" s="14" t="s">
        <v>10382</v>
      </c>
      <c r="M220" s="14"/>
      <c r="P220" s="21" t="s">
        <v>20336</v>
      </c>
    </row>
    <row r="221" spans="1:16" ht="31.5">
      <c r="A221" s="14">
        <f t="shared" si="4"/>
        <v>218</v>
      </c>
      <c r="B221" s="14" t="s">
        <v>9388</v>
      </c>
      <c r="C221" s="14" t="s">
        <v>2744</v>
      </c>
      <c r="D221" s="14" t="s">
        <v>1187</v>
      </c>
      <c r="E221" s="14" t="s">
        <v>8163</v>
      </c>
      <c r="F221" s="15">
        <v>1025</v>
      </c>
      <c r="G221" s="15">
        <v>100</v>
      </c>
      <c r="H221" s="14" t="s">
        <v>8076</v>
      </c>
      <c r="I221" s="15">
        <v>15000</v>
      </c>
      <c r="J221" s="14" t="s">
        <v>4935</v>
      </c>
      <c r="K221" s="36" t="s">
        <v>10387</v>
      </c>
      <c r="L221" s="14" t="s">
        <v>10382</v>
      </c>
      <c r="M221" s="14"/>
      <c r="P221" s="21" t="s">
        <v>20336</v>
      </c>
    </row>
    <row r="222" spans="1:16" ht="47.25">
      <c r="A222" s="14">
        <f t="shared" si="4"/>
        <v>219</v>
      </c>
      <c r="B222" s="14" t="s">
        <v>1273</v>
      </c>
      <c r="C222" s="14" t="s">
        <v>2744</v>
      </c>
      <c r="D222" s="14" t="s">
        <v>1187</v>
      </c>
      <c r="E222" s="14"/>
      <c r="F222" s="15">
        <v>2000</v>
      </c>
      <c r="G222" s="15">
        <v>20</v>
      </c>
      <c r="H222" s="14" t="s">
        <v>8076</v>
      </c>
      <c r="I222" s="15">
        <v>5000</v>
      </c>
      <c r="J222" s="14" t="s">
        <v>4935</v>
      </c>
      <c r="K222" s="36" t="s">
        <v>10387</v>
      </c>
      <c r="L222" s="14" t="s">
        <v>4009</v>
      </c>
      <c r="M222" s="14"/>
      <c r="P222" s="21" t="s">
        <v>20336</v>
      </c>
    </row>
    <row r="223" spans="1:16" ht="51">
      <c r="A223" s="14">
        <f t="shared" si="4"/>
        <v>220</v>
      </c>
      <c r="B223" s="14" t="s">
        <v>1274</v>
      </c>
      <c r="C223" s="14" t="s">
        <v>1275</v>
      </c>
      <c r="D223" s="14" t="s">
        <v>10827</v>
      </c>
      <c r="E223" s="14"/>
      <c r="F223" s="15">
        <v>7500</v>
      </c>
      <c r="G223" s="15">
        <v>296</v>
      </c>
      <c r="H223" s="14" t="s">
        <v>8076</v>
      </c>
      <c r="I223" s="15">
        <v>76000</v>
      </c>
      <c r="J223" s="14" t="s">
        <v>1193</v>
      </c>
      <c r="K223" s="36" t="s">
        <v>10387</v>
      </c>
      <c r="L223" s="14" t="s">
        <v>4108</v>
      </c>
      <c r="M223" s="23" t="s">
        <v>6749</v>
      </c>
      <c r="N223" s="21" t="s">
        <v>20349</v>
      </c>
      <c r="O223" s="21" t="s">
        <v>20349</v>
      </c>
    </row>
    <row r="224" spans="1:16" ht="31.5">
      <c r="A224" s="14">
        <f t="shared" si="4"/>
        <v>221</v>
      </c>
      <c r="B224" s="14" t="s">
        <v>1284</v>
      </c>
      <c r="C224" s="14" t="s">
        <v>1285</v>
      </c>
      <c r="D224" s="14" t="s">
        <v>1421</v>
      </c>
      <c r="E224" s="14"/>
      <c r="F224" s="15">
        <v>500</v>
      </c>
      <c r="G224" s="15">
        <v>276</v>
      </c>
      <c r="H224" s="14" t="s">
        <v>8087</v>
      </c>
      <c r="I224" s="15">
        <v>65000</v>
      </c>
      <c r="J224" s="14" t="s">
        <v>4935</v>
      </c>
      <c r="K224" s="36" t="s">
        <v>10387</v>
      </c>
      <c r="L224" s="14" t="s">
        <v>7889</v>
      </c>
      <c r="M224" s="14"/>
      <c r="N224" s="21" t="s">
        <v>20325</v>
      </c>
      <c r="O224" s="21" t="s">
        <v>20349</v>
      </c>
      <c r="P224" s="21" t="s">
        <v>20353</v>
      </c>
    </row>
    <row r="225" spans="1:17" ht="31.5">
      <c r="A225" s="14">
        <f t="shared" si="4"/>
        <v>222</v>
      </c>
      <c r="B225" s="14" t="s">
        <v>2409</v>
      </c>
      <c r="C225" s="14" t="s">
        <v>2410</v>
      </c>
      <c r="D225" s="14" t="s">
        <v>1162</v>
      </c>
      <c r="E225" s="14"/>
      <c r="F225" s="15">
        <v>300</v>
      </c>
      <c r="G225" s="15">
        <v>196</v>
      </c>
      <c r="H225" s="14" t="s">
        <v>8087</v>
      </c>
      <c r="I225" s="15">
        <v>68000</v>
      </c>
      <c r="J225" s="14" t="s">
        <v>4642</v>
      </c>
      <c r="K225" s="36" t="s">
        <v>10387</v>
      </c>
      <c r="L225" s="14" t="s">
        <v>12923</v>
      </c>
      <c r="M225" s="14"/>
      <c r="N225" s="21" t="s">
        <v>20349</v>
      </c>
      <c r="O225" s="21" t="s">
        <v>20349</v>
      </c>
    </row>
    <row r="226" spans="1:17" ht="47.25">
      <c r="A226" s="14">
        <f t="shared" si="4"/>
        <v>223</v>
      </c>
      <c r="B226" s="14" t="s">
        <v>2411</v>
      </c>
      <c r="C226" s="14" t="s">
        <v>2412</v>
      </c>
      <c r="D226" s="14" t="s">
        <v>1162</v>
      </c>
      <c r="E226" s="14"/>
      <c r="F226" s="15">
        <v>1000</v>
      </c>
      <c r="G226" s="15">
        <v>276</v>
      </c>
      <c r="H226" s="14" t="s">
        <v>8087</v>
      </c>
      <c r="I226" s="15">
        <v>0</v>
      </c>
      <c r="J226" s="14" t="s">
        <v>4642</v>
      </c>
      <c r="K226" s="36" t="s">
        <v>10387</v>
      </c>
      <c r="L226" s="14" t="s">
        <v>12923</v>
      </c>
      <c r="M226" s="14"/>
      <c r="N226" s="21" t="s">
        <v>20349</v>
      </c>
      <c r="O226" s="21" t="s">
        <v>20349</v>
      </c>
    </row>
    <row r="227" spans="1:17" ht="47.25">
      <c r="A227" s="14">
        <f t="shared" si="4"/>
        <v>224</v>
      </c>
      <c r="B227" s="14" t="s">
        <v>2413</v>
      </c>
      <c r="C227" s="14" t="s">
        <v>3614</v>
      </c>
      <c r="D227" s="14" t="s">
        <v>1162</v>
      </c>
      <c r="E227" s="14"/>
      <c r="F227" s="15">
        <v>500</v>
      </c>
      <c r="G227" s="15">
        <v>356</v>
      </c>
      <c r="H227" s="14" t="s">
        <v>8087</v>
      </c>
      <c r="I227" s="15">
        <v>0</v>
      </c>
      <c r="J227" s="14" t="s">
        <v>70</v>
      </c>
      <c r="K227" s="36" t="s">
        <v>10387</v>
      </c>
      <c r="L227" s="14" t="s">
        <v>4009</v>
      </c>
      <c r="M227" s="14" t="s">
        <v>10394</v>
      </c>
      <c r="N227" s="21" t="s">
        <v>20349</v>
      </c>
      <c r="O227" s="21" t="s">
        <v>20349</v>
      </c>
    </row>
    <row r="228" spans="1:17" ht="31.5">
      <c r="A228" s="14">
        <f t="shared" si="4"/>
        <v>225</v>
      </c>
      <c r="B228" s="14" t="s">
        <v>3619</v>
      </c>
      <c r="C228" s="14" t="s">
        <v>3620</v>
      </c>
      <c r="D228" s="14" t="s">
        <v>1162</v>
      </c>
      <c r="E228" s="14"/>
      <c r="F228" s="15">
        <v>600</v>
      </c>
      <c r="G228" s="15">
        <v>452</v>
      </c>
      <c r="H228" s="14" t="s">
        <v>1228</v>
      </c>
      <c r="I228" s="15">
        <v>0</v>
      </c>
      <c r="J228" s="14" t="s">
        <v>4642</v>
      </c>
      <c r="K228" s="36" t="s">
        <v>10387</v>
      </c>
      <c r="L228" s="14" t="s">
        <v>6094</v>
      </c>
      <c r="M228" s="14"/>
      <c r="N228" s="21" t="s">
        <v>20349</v>
      </c>
      <c r="O228" s="21" t="s">
        <v>20349</v>
      </c>
    </row>
    <row r="229" spans="1:17" ht="31.5">
      <c r="A229" s="14">
        <f t="shared" si="4"/>
        <v>226</v>
      </c>
      <c r="B229" s="14" t="s">
        <v>3630</v>
      </c>
      <c r="C229" s="14" t="s">
        <v>3631</v>
      </c>
      <c r="D229" s="14" t="s">
        <v>1421</v>
      </c>
      <c r="E229" s="14"/>
      <c r="F229" s="15">
        <v>500</v>
      </c>
      <c r="G229" s="15">
        <v>248</v>
      </c>
      <c r="H229" s="14" t="s">
        <v>2161</v>
      </c>
      <c r="I229" s="15">
        <v>84000</v>
      </c>
      <c r="J229" s="14" t="s">
        <v>7909</v>
      </c>
      <c r="K229" s="36" t="s">
        <v>10387</v>
      </c>
      <c r="L229" s="14" t="s">
        <v>3437</v>
      </c>
      <c r="M229" s="14"/>
      <c r="N229" s="21" t="s">
        <v>20349</v>
      </c>
      <c r="O229" s="21" t="s">
        <v>20349</v>
      </c>
    </row>
    <row r="230" spans="1:17" ht="31.5">
      <c r="A230" s="14">
        <f t="shared" si="4"/>
        <v>227</v>
      </c>
      <c r="B230" s="14" t="s">
        <v>6265</v>
      </c>
      <c r="C230" s="14" t="s">
        <v>2744</v>
      </c>
      <c r="D230" s="14" t="s">
        <v>1187</v>
      </c>
      <c r="E230" s="14" t="s">
        <v>8163</v>
      </c>
      <c r="F230" s="15">
        <v>525</v>
      </c>
      <c r="G230" s="15">
        <v>32</v>
      </c>
      <c r="H230" s="14" t="s">
        <v>8076</v>
      </c>
      <c r="I230" s="15">
        <v>12000</v>
      </c>
      <c r="J230" s="14" t="s">
        <v>4935</v>
      </c>
      <c r="K230" s="36" t="s">
        <v>10387</v>
      </c>
      <c r="L230" s="14" t="s">
        <v>10382</v>
      </c>
      <c r="M230" s="14"/>
      <c r="Q230" s="21" t="s">
        <v>20336</v>
      </c>
    </row>
    <row r="231" spans="1:17" ht="63">
      <c r="A231" s="14">
        <f t="shared" si="4"/>
        <v>228</v>
      </c>
      <c r="B231" s="14" t="s">
        <v>6752</v>
      </c>
      <c r="C231" s="14" t="s">
        <v>6753</v>
      </c>
      <c r="D231" s="14" t="s">
        <v>1162</v>
      </c>
      <c r="E231" s="14"/>
      <c r="F231" s="15">
        <v>600</v>
      </c>
      <c r="G231" s="15">
        <v>140</v>
      </c>
      <c r="H231" s="14" t="s">
        <v>6754</v>
      </c>
      <c r="I231" s="15">
        <v>0</v>
      </c>
      <c r="J231" s="14" t="s">
        <v>1188</v>
      </c>
      <c r="K231" s="36" t="s">
        <v>10387</v>
      </c>
      <c r="L231" s="14" t="s">
        <v>5941</v>
      </c>
      <c r="M231" s="14"/>
      <c r="N231" s="21" t="s">
        <v>20349</v>
      </c>
      <c r="O231" s="21" t="s">
        <v>20349</v>
      </c>
    </row>
    <row r="232" spans="1:17" ht="47.25">
      <c r="A232" s="14">
        <f t="shared" si="4"/>
        <v>229</v>
      </c>
      <c r="B232" s="14" t="s">
        <v>10048</v>
      </c>
      <c r="C232" s="14" t="s">
        <v>10049</v>
      </c>
      <c r="D232" s="14" t="s">
        <v>1162</v>
      </c>
      <c r="E232" s="14" t="s">
        <v>8163</v>
      </c>
      <c r="F232" s="15">
        <v>400</v>
      </c>
      <c r="G232" s="15">
        <v>168</v>
      </c>
      <c r="H232" s="14" t="s">
        <v>8076</v>
      </c>
      <c r="I232" s="15">
        <v>0</v>
      </c>
      <c r="J232" s="14" t="s">
        <v>1188</v>
      </c>
      <c r="K232" s="36" t="s">
        <v>10387</v>
      </c>
      <c r="L232" s="14" t="s">
        <v>2255</v>
      </c>
      <c r="M232" s="14"/>
      <c r="N232" s="21" t="s">
        <v>20349</v>
      </c>
      <c r="O232" s="21" t="s">
        <v>20349</v>
      </c>
    </row>
    <row r="233" spans="1:17" ht="47.25">
      <c r="A233" s="14">
        <f t="shared" si="4"/>
        <v>230</v>
      </c>
      <c r="B233" s="14" t="s">
        <v>11129</v>
      </c>
      <c r="C233" s="14" t="s">
        <v>11130</v>
      </c>
      <c r="D233" s="14" t="s">
        <v>1162</v>
      </c>
      <c r="E233" s="14"/>
      <c r="F233" s="15">
        <v>300</v>
      </c>
      <c r="G233" s="15">
        <v>352</v>
      </c>
      <c r="H233" s="14" t="s">
        <v>8087</v>
      </c>
      <c r="I233" s="15">
        <v>180000</v>
      </c>
      <c r="J233" s="14" t="s">
        <v>70</v>
      </c>
      <c r="K233" s="36" t="s">
        <v>10387</v>
      </c>
      <c r="L233" s="14" t="s">
        <v>4009</v>
      </c>
      <c r="M233" s="14" t="s">
        <v>11131</v>
      </c>
      <c r="N233" s="21" t="s">
        <v>20349</v>
      </c>
      <c r="O233" s="21" t="s">
        <v>20349</v>
      </c>
    </row>
    <row r="234" spans="1:17" ht="31.5">
      <c r="A234" s="14">
        <f t="shared" si="4"/>
        <v>231</v>
      </c>
      <c r="B234" s="14" t="s">
        <v>10477</v>
      </c>
      <c r="C234" s="14" t="s">
        <v>10478</v>
      </c>
      <c r="D234" s="14" t="s">
        <v>1187</v>
      </c>
      <c r="E234" s="14"/>
      <c r="F234" s="15">
        <v>700</v>
      </c>
      <c r="G234" s="15">
        <v>136</v>
      </c>
      <c r="H234" s="14" t="s">
        <v>8087</v>
      </c>
      <c r="I234" s="15">
        <v>44000</v>
      </c>
      <c r="J234" s="14" t="s">
        <v>4642</v>
      </c>
      <c r="K234" s="36" t="s">
        <v>10387</v>
      </c>
      <c r="L234" s="14" t="s">
        <v>12923</v>
      </c>
      <c r="M234" s="14"/>
      <c r="N234" s="21" t="s">
        <v>20349</v>
      </c>
      <c r="O234" s="21" t="s">
        <v>20349</v>
      </c>
    </row>
    <row r="235" spans="1:17" ht="78.75">
      <c r="A235" s="14">
        <f t="shared" si="4"/>
        <v>232</v>
      </c>
      <c r="B235" s="14" t="s">
        <v>10490</v>
      </c>
      <c r="C235" s="14" t="s">
        <v>9422</v>
      </c>
      <c r="D235" s="14" t="s">
        <v>1162</v>
      </c>
      <c r="E235" s="14"/>
      <c r="F235" s="15">
        <v>500</v>
      </c>
      <c r="G235" s="15">
        <v>272</v>
      </c>
      <c r="H235" s="14" t="s">
        <v>8087</v>
      </c>
      <c r="I235" s="15">
        <v>80000</v>
      </c>
      <c r="J235" s="14" t="s">
        <v>60</v>
      </c>
      <c r="K235" s="36" t="s">
        <v>10387</v>
      </c>
      <c r="L235" s="14" t="s">
        <v>6101</v>
      </c>
      <c r="M235" s="14"/>
      <c r="N235" s="21" t="s">
        <v>20349</v>
      </c>
      <c r="O235" s="21" t="s">
        <v>20349</v>
      </c>
    </row>
    <row r="236" spans="1:17" ht="31.5">
      <c r="A236" s="14">
        <f t="shared" si="4"/>
        <v>233</v>
      </c>
      <c r="B236" s="14" t="s">
        <v>15</v>
      </c>
      <c r="C236" s="14" t="s">
        <v>16</v>
      </c>
      <c r="D236" s="14" t="s">
        <v>1187</v>
      </c>
      <c r="E236" s="14"/>
      <c r="F236" s="15">
        <v>800</v>
      </c>
      <c r="G236" s="15">
        <v>460</v>
      </c>
      <c r="H236" s="14" t="s">
        <v>2161</v>
      </c>
      <c r="I236" s="15">
        <v>290000</v>
      </c>
      <c r="J236" s="14" t="s">
        <v>70</v>
      </c>
      <c r="K236" s="36" t="s">
        <v>10387</v>
      </c>
      <c r="L236" s="14" t="s">
        <v>5629</v>
      </c>
      <c r="M236" s="14" t="s">
        <v>11131</v>
      </c>
      <c r="N236" s="21" t="s">
        <v>20349</v>
      </c>
      <c r="O236" s="21" t="s">
        <v>20349</v>
      </c>
    </row>
    <row r="237" spans="1:17" ht="31.5">
      <c r="A237" s="14">
        <f t="shared" si="4"/>
        <v>234</v>
      </c>
      <c r="B237" s="14" t="s">
        <v>5201</v>
      </c>
      <c r="C237" s="14" t="s">
        <v>11470</v>
      </c>
      <c r="D237" s="14" t="s">
        <v>1187</v>
      </c>
      <c r="E237" s="14" t="s">
        <v>8163</v>
      </c>
      <c r="F237" s="15">
        <v>531</v>
      </c>
      <c r="G237" s="15">
        <v>432</v>
      </c>
      <c r="H237" s="14" t="s">
        <v>8087</v>
      </c>
      <c r="I237" s="15">
        <v>69000</v>
      </c>
      <c r="J237" s="14" t="s">
        <v>60</v>
      </c>
      <c r="K237" s="36" t="s">
        <v>5202</v>
      </c>
      <c r="L237" s="14" t="s">
        <v>2255</v>
      </c>
      <c r="M237" s="14"/>
      <c r="N237" s="21" t="s">
        <v>20325</v>
      </c>
      <c r="O237" s="21" t="s">
        <v>20349</v>
      </c>
      <c r="P237" s="21" t="s">
        <v>20353</v>
      </c>
    </row>
    <row r="238" spans="1:17" ht="78.75">
      <c r="A238" s="14">
        <f t="shared" si="4"/>
        <v>235</v>
      </c>
      <c r="B238" s="14" t="s">
        <v>2903</v>
      </c>
      <c r="C238" s="14" t="s">
        <v>2904</v>
      </c>
      <c r="D238" s="14" t="s">
        <v>1187</v>
      </c>
      <c r="E238" s="14"/>
      <c r="F238" s="15">
        <v>550</v>
      </c>
      <c r="G238" s="15">
        <v>220</v>
      </c>
      <c r="H238" s="14" t="s">
        <v>8087</v>
      </c>
      <c r="I238" s="15">
        <v>70000</v>
      </c>
      <c r="J238" s="14" t="s">
        <v>4935</v>
      </c>
      <c r="K238" s="36" t="s">
        <v>5202</v>
      </c>
      <c r="L238" s="14" t="s">
        <v>3437</v>
      </c>
      <c r="M238" s="52" t="s">
        <v>2905</v>
      </c>
      <c r="N238" s="21" t="s">
        <v>20349</v>
      </c>
      <c r="O238" s="21" t="s">
        <v>20349</v>
      </c>
    </row>
    <row r="239" spans="1:17" ht="47.25">
      <c r="A239" s="14">
        <f t="shared" si="4"/>
        <v>236</v>
      </c>
      <c r="B239" s="14" t="s">
        <v>4096</v>
      </c>
      <c r="C239" s="14" t="s">
        <v>4097</v>
      </c>
      <c r="D239" s="14" t="s">
        <v>1421</v>
      </c>
      <c r="E239" s="14"/>
      <c r="F239" s="15">
        <v>300</v>
      </c>
      <c r="G239" s="15">
        <v>304</v>
      </c>
      <c r="H239" s="14" t="s">
        <v>8087</v>
      </c>
      <c r="I239" s="15">
        <v>0</v>
      </c>
      <c r="J239" s="14" t="s">
        <v>4935</v>
      </c>
      <c r="K239" s="36" t="s">
        <v>5202</v>
      </c>
      <c r="L239" s="14" t="s">
        <v>7889</v>
      </c>
      <c r="M239" s="14"/>
      <c r="N239" s="21" t="s">
        <v>20349</v>
      </c>
      <c r="O239" s="21" t="s">
        <v>20349</v>
      </c>
    </row>
    <row r="240" spans="1:17" ht="31.5">
      <c r="A240" s="14">
        <f t="shared" si="4"/>
        <v>237</v>
      </c>
      <c r="B240" s="14" t="s">
        <v>3567</v>
      </c>
      <c r="C240" s="14" t="s">
        <v>2744</v>
      </c>
      <c r="D240" s="14" t="s">
        <v>1187</v>
      </c>
      <c r="E240" s="14" t="s">
        <v>8163</v>
      </c>
      <c r="F240" s="15">
        <v>525</v>
      </c>
      <c r="G240" s="15">
        <v>156</v>
      </c>
      <c r="H240" s="14" t="s">
        <v>8076</v>
      </c>
      <c r="I240" s="15">
        <v>22000</v>
      </c>
      <c r="J240" s="14" t="s">
        <v>4935</v>
      </c>
      <c r="K240" s="36" t="s">
        <v>5202</v>
      </c>
      <c r="L240" s="14" t="s">
        <v>693</v>
      </c>
      <c r="M240" s="14"/>
      <c r="P240" s="21" t="s">
        <v>20336</v>
      </c>
    </row>
    <row r="241" spans="1:16" ht="31.5">
      <c r="A241" s="14">
        <f t="shared" si="4"/>
        <v>238</v>
      </c>
      <c r="B241" s="14" t="s">
        <v>1276</v>
      </c>
      <c r="C241" s="14" t="s">
        <v>1277</v>
      </c>
      <c r="D241" s="14" t="s">
        <v>1187</v>
      </c>
      <c r="E241" s="14"/>
      <c r="F241" s="15">
        <v>500</v>
      </c>
      <c r="G241" s="15">
        <v>256</v>
      </c>
      <c r="H241" s="14" t="s">
        <v>8087</v>
      </c>
      <c r="I241" s="15">
        <v>54400</v>
      </c>
      <c r="J241" s="14" t="s">
        <v>7909</v>
      </c>
      <c r="K241" s="36" t="s">
        <v>5202</v>
      </c>
      <c r="L241" s="14" t="s">
        <v>3437</v>
      </c>
      <c r="M241" s="14"/>
      <c r="N241" s="21" t="s">
        <v>20349</v>
      </c>
      <c r="O241" s="21" t="s">
        <v>20349</v>
      </c>
    </row>
    <row r="242" spans="1:16" ht="31.5">
      <c r="A242" s="14">
        <f t="shared" si="4"/>
        <v>239</v>
      </c>
      <c r="B242" s="14" t="s">
        <v>1278</v>
      </c>
      <c r="C242" s="14" t="s">
        <v>1279</v>
      </c>
      <c r="D242" s="14" t="s">
        <v>1187</v>
      </c>
      <c r="E242" s="14" t="s">
        <v>8163</v>
      </c>
      <c r="F242" s="15">
        <v>800</v>
      </c>
      <c r="G242" s="15">
        <v>252</v>
      </c>
      <c r="H242" s="14" t="s">
        <v>8087</v>
      </c>
      <c r="I242" s="15">
        <v>58000</v>
      </c>
      <c r="J242" s="14" t="s">
        <v>4935</v>
      </c>
      <c r="K242" s="36" t="s">
        <v>5202</v>
      </c>
      <c r="L242" s="14" t="s">
        <v>3437</v>
      </c>
      <c r="M242" s="14"/>
      <c r="N242" s="21" t="s">
        <v>20349</v>
      </c>
      <c r="O242" s="21" t="s">
        <v>20349</v>
      </c>
    </row>
    <row r="243" spans="1:16" ht="63">
      <c r="A243" s="14">
        <f t="shared" si="4"/>
        <v>240</v>
      </c>
      <c r="B243" s="14" t="s">
        <v>1280</v>
      </c>
      <c r="C243" s="14" t="s">
        <v>1281</v>
      </c>
      <c r="D243" s="14" t="s">
        <v>1187</v>
      </c>
      <c r="E243" s="14"/>
      <c r="F243" s="15">
        <v>300</v>
      </c>
      <c r="G243" s="15">
        <v>200</v>
      </c>
      <c r="H243" s="14" t="s">
        <v>8087</v>
      </c>
      <c r="I243" s="15">
        <v>115000</v>
      </c>
      <c r="J243" s="14" t="s">
        <v>3952</v>
      </c>
      <c r="K243" s="36" t="s">
        <v>5202</v>
      </c>
      <c r="L243" s="14" t="s">
        <v>4009</v>
      </c>
      <c r="M243" s="14"/>
      <c r="N243" s="21" t="s">
        <v>20349</v>
      </c>
      <c r="O243" s="21" t="s">
        <v>20349</v>
      </c>
    </row>
    <row r="244" spans="1:16" ht="63">
      <c r="A244" s="14">
        <f t="shared" si="4"/>
        <v>241</v>
      </c>
      <c r="B244" s="14" t="s">
        <v>1282</v>
      </c>
      <c r="C244" s="14" t="s">
        <v>1283</v>
      </c>
      <c r="D244" s="14" t="s">
        <v>1162</v>
      </c>
      <c r="E244" s="14"/>
      <c r="F244" s="15">
        <v>325</v>
      </c>
      <c r="G244" s="15">
        <v>236</v>
      </c>
      <c r="H244" s="14" t="s">
        <v>8087</v>
      </c>
      <c r="I244" s="15">
        <v>110000</v>
      </c>
      <c r="J244" s="14" t="s">
        <v>7909</v>
      </c>
      <c r="K244" s="36" t="s">
        <v>5202</v>
      </c>
      <c r="L244" s="14" t="s">
        <v>3437</v>
      </c>
      <c r="M244" s="14"/>
      <c r="N244" s="21" t="s">
        <v>20349</v>
      </c>
      <c r="O244" s="21" t="s">
        <v>20349</v>
      </c>
    </row>
    <row r="245" spans="1:16" ht="49.5" customHeight="1">
      <c r="A245" s="14">
        <f t="shared" si="4"/>
        <v>242</v>
      </c>
      <c r="B245" s="14" t="s">
        <v>2404</v>
      </c>
      <c r="C245" s="14" t="s">
        <v>2405</v>
      </c>
      <c r="D245" s="14" t="s">
        <v>1421</v>
      </c>
      <c r="E245" s="14"/>
      <c r="F245" s="15">
        <v>200</v>
      </c>
      <c r="G245" s="15">
        <v>336</v>
      </c>
      <c r="H245" s="14" t="s">
        <v>8087</v>
      </c>
      <c r="I245" s="15">
        <v>100000</v>
      </c>
      <c r="J245" s="14" t="s">
        <v>1188</v>
      </c>
      <c r="K245" s="36" t="s">
        <v>5202</v>
      </c>
      <c r="L245" s="14" t="s">
        <v>2255</v>
      </c>
      <c r="M245" s="14"/>
      <c r="N245" s="21" t="s">
        <v>20325</v>
      </c>
      <c r="O245" s="21" t="s">
        <v>20349</v>
      </c>
      <c r="P245" s="21" t="s">
        <v>20353</v>
      </c>
    </row>
    <row r="246" spans="1:16" ht="47.25">
      <c r="A246" s="14">
        <f t="shared" si="4"/>
        <v>243</v>
      </c>
      <c r="B246" s="14" t="s">
        <v>2406</v>
      </c>
      <c r="C246" s="14" t="s">
        <v>2407</v>
      </c>
      <c r="D246" s="14" t="s">
        <v>1421</v>
      </c>
      <c r="E246" s="14"/>
      <c r="F246" s="15">
        <v>500</v>
      </c>
      <c r="G246" s="15">
        <v>196</v>
      </c>
      <c r="H246" s="14" t="s">
        <v>8087</v>
      </c>
      <c r="I246" s="15">
        <v>57000</v>
      </c>
      <c r="J246" s="14" t="s">
        <v>7909</v>
      </c>
      <c r="K246" s="36" t="s">
        <v>5202</v>
      </c>
      <c r="L246" s="14" t="s">
        <v>2408</v>
      </c>
      <c r="M246" s="14"/>
      <c r="N246" s="21" t="s">
        <v>20349</v>
      </c>
      <c r="O246" s="21" t="s">
        <v>20349</v>
      </c>
    </row>
    <row r="247" spans="1:16" ht="63">
      <c r="A247" s="14">
        <f t="shared" si="4"/>
        <v>244</v>
      </c>
      <c r="B247" s="14" t="s">
        <v>3615</v>
      </c>
      <c r="C247" s="14" t="s">
        <v>3616</v>
      </c>
      <c r="D247" s="14" t="s">
        <v>1162</v>
      </c>
      <c r="E247" s="14"/>
      <c r="F247" s="15">
        <v>1000</v>
      </c>
      <c r="G247" s="15">
        <v>232</v>
      </c>
      <c r="H247" s="14" t="s">
        <v>2161</v>
      </c>
      <c r="I247" s="15">
        <v>100000</v>
      </c>
      <c r="J247" s="14" t="s">
        <v>60</v>
      </c>
      <c r="K247" s="36" t="s">
        <v>5202</v>
      </c>
      <c r="L247" s="14" t="s">
        <v>6101</v>
      </c>
      <c r="M247" s="14"/>
      <c r="N247" s="21" t="s">
        <v>20349</v>
      </c>
      <c r="O247" s="21" t="s">
        <v>20349</v>
      </c>
    </row>
    <row r="248" spans="1:16" ht="31.5">
      <c r="A248" s="14">
        <f t="shared" si="4"/>
        <v>245</v>
      </c>
      <c r="B248" s="14" t="s">
        <v>3617</v>
      </c>
      <c r="C248" s="14" t="s">
        <v>3618</v>
      </c>
      <c r="D248" s="14" t="s">
        <v>1187</v>
      </c>
      <c r="E248" s="14"/>
      <c r="F248" s="15">
        <v>2500</v>
      </c>
      <c r="G248" s="15">
        <v>200</v>
      </c>
      <c r="H248" s="14" t="s">
        <v>2161</v>
      </c>
      <c r="I248" s="15">
        <v>50000</v>
      </c>
      <c r="J248" s="14" t="s">
        <v>4935</v>
      </c>
      <c r="K248" s="36" t="s">
        <v>5202</v>
      </c>
      <c r="L248" s="14" t="s">
        <v>3437</v>
      </c>
      <c r="M248" s="14"/>
      <c r="N248" s="21" t="s">
        <v>20349</v>
      </c>
      <c r="O248" s="21" t="s">
        <v>20349</v>
      </c>
    </row>
    <row r="249" spans="1:16" ht="31.5">
      <c r="A249" s="14">
        <f t="shared" si="4"/>
        <v>246</v>
      </c>
      <c r="B249" s="14" t="s">
        <v>3621</v>
      </c>
      <c r="C249" s="14" t="s">
        <v>3622</v>
      </c>
      <c r="D249" s="14" t="s">
        <v>1187</v>
      </c>
      <c r="E249" s="14"/>
      <c r="F249" s="15">
        <v>1500</v>
      </c>
      <c r="G249" s="15">
        <v>428</v>
      </c>
      <c r="H249" s="14" t="s">
        <v>2161</v>
      </c>
      <c r="I249" s="15">
        <v>150000</v>
      </c>
      <c r="J249" s="14" t="s">
        <v>70</v>
      </c>
      <c r="K249" s="36" t="s">
        <v>5202</v>
      </c>
      <c r="L249" s="14" t="s">
        <v>10095</v>
      </c>
      <c r="M249" s="14"/>
      <c r="N249" s="21" t="s">
        <v>20349</v>
      </c>
      <c r="O249" s="21" t="s">
        <v>20349</v>
      </c>
    </row>
    <row r="250" spans="1:16" ht="31.5">
      <c r="A250" s="14">
        <f t="shared" si="4"/>
        <v>247</v>
      </c>
      <c r="B250" s="14" t="s">
        <v>3623</v>
      </c>
      <c r="C250" s="14" t="s">
        <v>3624</v>
      </c>
      <c r="D250" s="14" t="s">
        <v>1187</v>
      </c>
      <c r="E250" s="14"/>
      <c r="F250" s="15">
        <v>1500</v>
      </c>
      <c r="G250" s="15">
        <v>432</v>
      </c>
      <c r="H250" s="14" t="s">
        <v>2161</v>
      </c>
      <c r="I250" s="15">
        <v>150000</v>
      </c>
      <c r="J250" s="14" t="s">
        <v>70</v>
      </c>
      <c r="K250" s="36" t="s">
        <v>5202</v>
      </c>
      <c r="L250" s="14" t="s">
        <v>10095</v>
      </c>
      <c r="M250" s="14"/>
      <c r="N250" s="21" t="s">
        <v>20349</v>
      </c>
      <c r="O250" s="21" t="s">
        <v>20349</v>
      </c>
    </row>
    <row r="251" spans="1:16" ht="31.5">
      <c r="A251" s="14">
        <f t="shared" si="4"/>
        <v>248</v>
      </c>
      <c r="B251" s="14" t="s">
        <v>3625</v>
      </c>
      <c r="C251" s="14" t="s">
        <v>3626</v>
      </c>
      <c r="D251" s="14" t="s">
        <v>1187</v>
      </c>
      <c r="E251" s="14"/>
      <c r="F251" s="15">
        <v>1500</v>
      </c>
      <c r="G251" s="15">
        <v>400</v>
      </c>
      <c r="H251" s="14" t="s">
        <v>2161</v>
      </c>
      <c r="I251" s="15">
        <v>140000</v>
      </c>
      <c r="J251" s="14" t="s">
        <v>70</v>
      </c>
      <c r="K251" s="36" t="s">
        <v>5202</v>
      </c>
      <c r="L251" s="14" t="s">
        <v>10095</v>
      </c>
      <c r="M251" s="14"/>
      <c r="N251" s="21" t="s">
        <v>20349</v>
      </c>
      <c r="O251" s="21" t="s">
        <v>20349</v>
      </c>
    </row>
    <row r="252" spans="1:16" ht="31.5">
      <c r="A252" s="14">
        <f t="shared" si="4"/>
        <v>249</v>
      </c>
      <c r="B252" s="14" t="s">
        <v>3629</v>
      </c>
      <c r="C252" s="14" t="s">
        <v>3683</v>
      </c>
      <c r="D252" s="14" t="s">
        <v>1187</v>
      </c>
      <c r="E252" s="14" t="s">
        <v>8163</v>
      </c>
      <c r="F252" s="15">
        <v>5031</v>
      </c>
      <c r="G252" s="15">
        <v>558</v>
      </c>
      <c r="H252" s="14" t="s">
        <v>2161</v>
      </c>
      <c r="I252" s="15">
        <v>155000</v>
      </c>
      <c r="J252" s="14" t="s">
        <v>7909</v>
      </c>
      <c r="K252" s="36" t="s">
        <v>5202</v>
      </c>
      <c r="L252" s="14" t="s">
        <v>3437</v>
      </c>
      <c r="M252" s="14"/>
      <c r="N252" s="21" t="s">
        <v>20325</v>
      </c>
      <c r="O252" s="21" t="s">
        <v>20349</v>
      </c>
      <c r="P252" s="21" t="s">
        <v>20353</v>
      </c>
    </row>
    <row r="253" spans="1:16" ht="31.5">
      <c r="A253" s="14">
        <f t="shared" si="4"/>
        <v>250</v>
      </c>
      <c r="B253" s="14" t="s">
        <v>3632</v>
      </c>
      <c r="C253" s="14" t="s">
        <v>9330</v>
      </c>
      <c r="D253" s="14" t="s">
        <v>4473</v>
      </c>
      <c r="E253" s="14"/>
      <c r="F253" s="15">
        <v>500</v>
      </c>
      <c r="G253" s="15">
        <v>836</v>
      </c>
      <c r="H253" s="14" t="s">
        <v>2161</v>
      </c>
      <c r="I253" s="15">
        <v>0</v>
      </c>
      <c r="J253" s="14" t="s">
        <v>12918</v>
      </c>
      <c r="K253" s="36" t="s">
        <v>5202</v>
      </c>
      <c r="L253" s="14" t="s">
        <v>3437</v>
      </c>
      <c r="M253" s="14"/>
      <c r="N253" s="21" t="s">
        <v>20349</v>
      </c>
      <c r="O253" s="21" t="s">
        <v>20349</v>
      </c>
    </row>
    <row r="254" spans="1:16" ht="31.5">
      <c r="A254" s="14">
        <f t="shared" si="4"/>
        <v>251</v>
      </c>
      <c r="B254" s="14" t="s">
        <v>6750</v>
      </c>
      <c r="C254" s="14" t="s">
        <v>2744</v>
      </c>
      <c r="D254" s="14" t="s">
        <v>1187</v>
      </c>
      <c r="E254" s="14" t="s">
        <v>8163</v>
      </c>
      <c r="F254" s="15">
        <v>1025</v>
      </c>
      <c r="G254" s="15">
        <v>76</v>
      </c>
      <c r="H254" s="14" t="s">
        <v>8076</v>
      </c>
      <c r="I254" s="15">
        <v>15000</v>
      </c>
      <c r="J254" s="14" t="s">
        <v>4935</v>
      </c>
      <c r="K254" s="36" t="s">
        <v>5202</v>
      </c>
      <c r="L254" s="14" t="s">
        <v>1958</v>
      </c>
      <c r="M254" s="14"/>
      <c r="P254" s="21" t="s">
        <v>20336</v>
      </c>
    </row>
    <row r="255" spans="1:16" ht="31.5">
      <c r="A255" s="14">
        <f t="shared" si="4"/>
        <v>252</v>
      </c>
      <c r="B255" s="14" t="s">
        <v>6299</v>
      </c>
      <c r="C255" s="14" t="s">
        <v>2744</v>
      </c>
      <c r="D255" s="14" t="s">
        <v>1187</v>
      </c>
      <c r="E255" s="14" t="s">
        <v>8163</v>
      </c>
      <c r="F255" s="15">
        <v>525</v>
      </c>
      <c r="G255" s="15">
        <v>196</v>
      </c>
      <c r="H255" s="14" t="s">
        <v>8076</v>
      </c>
      <c r="I255" s="15">
        <v>36000</v>
      </c>
      <c r="J255" s="14" t="s">
        <v>4935</v>
      </c>
      <c r="K255" s="36" t="s">
        <v>5202</v>
      </c>
      <c r="L255" s="14" t="s">
        <v>3437</v>
      </c>
      <c r="M255" s="14"/>
      <c r="P255" s="21" t="s">
        <v>20336</v>
      </c>
    </row>
    <row r="256" spans="1:16" ht="31.5">
      <c r="A256" s="14">
        <f t="shared" si="4"/>
        <v>253</v>
      </c>
      <c r="B256" s="14" t="s">
        <v>7630</v>
      </c>
      <c r="C256" s="14" t="s">
        <v>2744</v>
      </c>
      <c r="D256" s="14" t="s">
        <v>1187</v>
      </c>
      <c r="E256" s="14" t="s">
        <v>8163</v>
      </c>
      <c r="F256" s="15">
        <v>1026</v>
      </c>
      <c r="G256" s="15">
        <v>128</v>
      </c>
      <c r="H256" s="14" t="s">
        <v>8076</v>
      </c>
      <c r="I256" s="15">
        <v>20000</v>
      </c>
      <c r="J256" s="14" t="s">
        <v>4935</v>
      </c>
      <c r="K256" s="36" t="s">
        <v>5202</v>
      </c>
      <c r="L256" s="14" t="s">
        <v>1958</v>
      </c>
      <c r="M256" s="14"/>
      <c r="P256" s="21" t="s">
        <v>20336</v>
      </c>
    </row>
    <row r="257" spans="1:16" ht="31.5">
      <c r="A257" s="14">
        <f t="shared" si="4"/>
        <v>254</v>
      </c>
      <c r="B257" s="14" t="s">
        <v>6751</v>
      </c>
      <c r="C257" s="14" t="s">
        <v>2744</v>
      </c>
      <c r="D257" s="14" t="s">
        <v>1187</v>
      </c>
      <c r="E257" s="14" t="s">
        <v>8163</v>
      </c>
      <c r="F257" s="15">
        <v>1025</v>
      </c>
      <c r="G257" s="15">
        <v>88</v>
      </c>
      <c r="H257" s="14" t="s">
        <v>8076</v>
      </c>
      <c r="I257" s="15">
        <v>16000</v>
      </c>
      <c r="J257" s="14" t="s">
        <v>4935</v>
      </c>
      <c r="K257" s="36" t="s">
        <v>5202</v>
      </c>
      <c r="L257" s="14" t="s">
        <v>693</v>
      </c>
      <c r="M257" s="14"/>
      <c r="P257" s="21" t="s">
        <v>20336</v>
      </c>
    </row>
    <row r="258" spans="1:16" ht="31.5">
      <c r="A258" s="14">
        <f t="shared" si="4"/>
        <v>255</v>
      </c>
      <c r="B258" s="14" t="s">
        <v>6755</v>
      </c>
      <c r="C258" s="14" t="s">
        <v>1054</v>
      </c>
      <c r="D258" s="14" t="s">
        <v>1187</v>
      </c>
      <c r="E258" s="14" t="s">
        <v>8163</v>
      </c>
      <c r="F258" s="15">
        <v>800</v>
      </c>
      <c r="G258" s="15">
        <v>280</v>
      </c>
      <c r="H258" s="14" t="s">
        <v>4478</v>
      </c>
      <c r="I258" s="15">
        <v>98000</v>
      </c>
      <c r="J258" s="14" t="s">
        <v>60</v>
      </c>
      <c r="K258" s="36" t="s">
        <v>5202</v>
      </c>
      <c r="L258" s="14" t="s">
        <v>7889</v>
      </c>
      <c r="M258" s="14"/>
      <c r="N258" s="21" t="s">
        <v>20349</v>
      </c>
      <c r="O258" s="21" t="s">
        <v>20349</v>
      </c>
    </row>
    <row r="259" spans="1:16" ht="47.25">
      <c r="A259" s="14">
        <f t="shared" si="4"/>
        <v>256</v>
      </c>
      <c r="B259" s="14" t="s">
        <v>6756</v>
      </c>
      <c r="C259" s="14" t="s">
        <v>6494</v>
      </c>
      <c r="D259" s="14" t="s">
        <v>1162</v>
      </c>
      <c r="E259" s="14"/>
      <c r="F259" s="15">
        <v>1000</v>
      </c>
      <c r="G259" s="15">
        <v>256</v>
      </c>
      <c r="H259" s="14" t="s">
        <v>2161</v>
      </c>
      <c r="I259" s="15">
        <v>0</v>
      </c>
      <c r="J259" s="14" t="s">
        <v>4642</v>
      </c>
      <c r="K259" s="36" t="s">
        <v>5202</v>
      </c>
      <c r="L259" s="14" t="s">
        <v>6094</v>
      </c>
      <c r="M259" s="14"/>
      <c r="N259" s="21" t="s">
        <v>20349</v>
      </c>
      <c r="O259" s="21" t="s">
        <v>20349</v>
      </c>
    </row>
    <row r="260" spans="1:16" ht="31.5">
      <c r="A260" s="14">
        <f t="shared" si="4"/>
        <v>257</v>
      </c>
      <c r="B260" s="14" t="s">
        <v>6757</v>
      </c>
      <c r="C260" s="14" t="s">
        <v>6758</v>
      </c>
      <c r="D260" s="14" t="s">
        <v>1162</v>
      </c>
      <c r="E260" s="14"/>
      <c r="F260" s="15">
        <v>1000</v>
      </c>
      <c r="G260" s="15">
        <v>288</v>
      </c>
      <c r="H260" s="14" t="s">
        <v>2161</v>
      </c>
      <c r="I260" s="15">
        <v>0</v>
      </c>
      <c r="J260" s="14" t="s">
        <v>7909</v>
      </c>
      <c r="K260" s="36" t="s">
        <v>5202</v>
      </c>
      <c r="L260" s="14" t="s">
        <v>3437</v>
      </c>
      <c r="M260" s="14"/>
      <c r="N260" s="21" t="s">
        <v>20325</v>
      </c>
      <c r="O260" s="21" t="s">
        <v>20349</v>
      </c>
      <c r="P260" s="21" t="s">
        <v>20356</v>
      </c>
    </row>
    <row r="261" spans="1:16" ht="63">
      <c r="A261" s="14">
        <f t="shared" si="4"/>
        <v>258</v>
      </c>
      <c r="B261" s="14" t="s">
        <v>6759</v>
      </c>
      <c r="C261" s="14" t="s">
        <v>6760</v>
      </c>
      <c r="D261" s="14" t="s">
        <v>1162</v>
      </c>
      <c r="E261" s="14"/>
      <c r="F261" s="15">
        <v>250</v>
      </c>
      <c r="G261" s="15">
        <v>592</v>
      </c>
      <c r="H261" s="14" t="s">
        <v>2161</v>
      </c>
      <c r="I261" s="15">
        <v>0</v>
      </c>
      <c r="J261" s="14" t="s">
        <v>4642</v>
      </c>
      <c r="K261" s="36" t="s">
        <v>5202</v>
      </c>
      <c r="L261" s="14" t="s">
        <v>12923</v>
      </c>
      <c r="M261" s="14"/>
      <c r="N261" s="21" t="s">
        <v>20349</v>
      </c>
      <c r="O261" s="21" t="s">
        <v>20349</v>
      </c>
    </row>
    <row r="262" spans="1:16" ht="141.75">
      <c r="A262" s="14">
        <f t="shared" si="4"/>
        <v>259</v>
      </c>
      <c r="B262" s="14" t="s">
        <v>6761</v>
      </c>
      <c r="C262" s="14" t="s">
        <v>7841</v>
      </c>
      <c r="D262" s="14" t="s">
        <v>4473</v>
      </c>
      <c r="E262" s="14"/>
      <c r="F262" s="15">
        <v>500</v>
      </c>
      <c r="G262" s="15">
        <v>754</v>
      </c>
      <c r="H262" s="14" t="s">
        <v>2161</v>
      </c>
      <c r="I262" s="15">
        <v>0</v>
      </c>
      <c r="J262" s="14" t="s">
        <v>1188</v>
      </c>
      <c r="K262" s="36" t="s">
        <v>5202</v>
      </c>
      <c r="L262" s="14" t="s">
        <v>5941</v>
      </c>
      <c r="M262" s="14"/>
      <c r="N262" s="21" t="s">
        <v>20325</v>
      </c>
      <c r="O262" s="21" t="s">
        <v>20349</v>
      </c>
      <c r="P262" s="21" t="s">
        <v>20353</v>
      </c>
    </row>
    <row r="263" spans="1:16">
      <c r="A263" s="14">
        <f t="shared" si="4"/>
        <v>260</v>
      </c>
      <c r="B263" s="14" t="s">
        <v>7842</v>
      </c>
      <c r="C263" s="14" t="s">
        <v>7843</v>
      </c>
      <c r="D263" s="14" t="s">
        <v>1187</v>
      </c>
      <c r="E263" s="14"/>
      <c r="F263" s="15">
        <v>2000</v>
      </c>
      <c r="G263" s="15">
        <v>152</v>
      </c>
      <c r="H263" s="14" t="s">
        <v>5624</v>
      </c>
      <c r="I263" s="15">
        <v>45000</v>
      </c>
      <c r="J263" s="14" t="s">
        <v>70</v>
      </c>
      <c r="K263" s="36" t="s">
        <v>5202</v>
      </c>
      <c r="L263" s="14" t="s">
        <v>10095</v>
      </c>
      <c r="M263" s="14"/>
      <c r="N263" s="21" t="s">
        <v>20325</v>
      </c>
      <c r="O263" s="21" t="s">
        <v>20349</v>
      </c>
      <c r="P263" s="21" t="s">
        <v>20353</v>
      </c>
    </row>
    <row r="264" spans="1:16">
      <c r="A264" s="14">
        <f t="shared" si="4"/>
        <v>261</v>
      </c>
      <c r="B264" s="14" t="s">
        <v>7844</v>
      </c>
      <c r="C264" s="14" t="s">
        <v>7843</v>
      </c>
      <c r="D264" s="14" t="s">
        <v>1187</v>
      </c>
      <c r="E264" s="14"/>
      <c r="F264" s="15">
        <v>2000</v>
      </c>
      <c r="G264" s="15">
        <v>152</v>
      </c>
      <c r="H264" s="14" t="s">
        <v>5624</v>
      </c>
      <c r="I264" s="15">
        <v>45000</v>
      </c>
      <c r="J264" s="14" t="s">
        <v>70</v>
      </c>
      <c r="K264" s="36" t="s">
        <v>5202</v>
      </c>
      <c r="L264" s="14" t="s">
        <v>10095</v>
      </c>
      <c r="M264" s="14"/>
      <c r="N264" s="21" t="s">
        <v>20325</v>
      </c>
      <c r="O264" s="21" t="s">
        <v>20349</v>
      </c>
      <c r="P264" s="21" t="s">
        <v>20353</v>
      </c>
    </row>
    <row r="265" spans="1:16" ht="78.75">
      <c r="A265" s="14">
        <f t="shared" si="4"/>
        <v>262</v>
      </c>
      <c r="B265" s="14" t="s">
        <v>8175</v>
      </c>
      <c r="C265" s="14" t="s">
        <v>10050</v>
      </c>
      <c r="D265" s="14" t="s">
        <v>1187</v>
      </c>
      <c r="E265" s="14"/>
      <c r="F265" s="15">
        <v>600</v>
      </c>
      <c r="G265" s="15">
        <v>420</v>
      </c>
      <c r="H265" s="14" t="s">
        <v>8087</v>
      </c>
      <c r="I265" s="15">
        <v>98000</v>
      </c>
      <c r="J265" s="14" t="s">
        <v>60</v>
      </c>
      <c r="K265" s="36" t="s">
        <v>5202</v>
      </c>
      <c r="L265" s="14" t="s">
        <v>3437</v>
      </c>
      <c r="M265" s="14"/>
      <c r="N265" s="21" t="s">
        <v>20349</v>
      </c>
      <c r="O265" s="21" t="s">
        <v>20349</v>
      </c>
    </row>
    <row r="266" spans="1:16" ht="31.5">
      <c r="A266" s="14">
        <f t="shared" si="4"/>
        <v>263</v>
      </c>
      <c r="B266" s="14" t="s">
        <v>11117</v>
      </c>
      <c r="C266" s="14" t="s">
        <v>11118</v>
      </c>
      <c r="D266" s="14" t="s">
        <v>1162</v>
      </c>
      <c r="E266" s="14"/>
      <c r="F266" s="15">
        <v>150</v>
      </c>
      <c r="G266" s="15">
        <v>144</v>
      </c>
      <c r="H266" s="14" t="s">
        <v>8087</v>
      </c>
      <c r="I266" s="15">
        <v>0</v>
      </c>
      <c r="J266" s="14" t="s">
        <v>1188</v>
      </c>
      <c r="K266" s="36" t="s">
        <v>5202</v>
      </c>
      <c r="L266" s="14" t="s">
        <v>6101</v>
      </c>
      <c r="M266" s="14"/>
      <c r="N266" s="21" t="s">
        <v>20349</v>
      </c>
      <c r="O266" s="21" t="s">
        <v>20349</v>
      </c>
    </row>
    <row r="267" spans="1:16" ht="31.5">
      <c r="A267" s="14">
        <f t="shared" si="4"/>
        <v>264</v>
      </c>
      <c r="B267" s="14" t="s">
        <v>11119</v>
      </c>
      <c r="C267" s="14" t="s">
        <v>11120</v>
      </c>
      <c r="D267" s="14" t="s">
        <v>1421</v>
      </c>
      <c r="E267" s="14"/>
      <c r="F267" s="15">
        <v>300</v>
      </c>
      <c r="G267" s="15">
        <v>220</v>
      </c>
      <c r="H267" s="14" t="s">
        <v>8087</v>
      </c>
      <c r="I267" s="15">
        <v>65000</v>
      </c>
      <c r="J267" s="14" t="s">
        <v>60</v>
      </c>
      <c r="K267" s="36" t="s">
        <v>5202</v>
      </c>
      <c r="L267" s="14" t="s">
        <v>6101</v>
      </c>
      <c r="M267" s="14"/>
      <c r="N267" s="21" t="s">
        <v>20349</v>
      </c>
      <c r="O267" s="21" t="s">
        <v>20349</v>
      </c>
    </row>
    <row r="268" spans="1:16" ht="31.5">
      <c r="A268" s="14">
        <f t="shared" si="4"/>
        <v>265</v>
      </c>
      <c r="B268" s="14" t="s">
        <v>11124</v>
      </c>
      <c r="C268" s="14" t="s">
        <v>2744</v>
      </c>
      <c r="D268" s="14" t="s">
        <v>1187</v>
      </c>
      <c r="E268" s="14"/>
      <c r="F268" s="15">
        <v>1000</v>
      </c>
      <c r="G268" s="15">
        <v>452</v>
      </c>
      <c r="H268" s="14" t="s">
        <v>8087</v>
      </c>
      <c r="I268" s="15">
        <v>70000</v>
      </c>
      <c r="J268" s="14" t="s">
        <v>4935</v>
      </c>
      <c r="K268" s="36" t="s">
        <v>5202</v>
      </c>
      <c r="L268" s="14" t="s">
        <v>2255</v>
      </c>
      <c r="M268" s="14"/>
      <c r="N268" s="21" t="s">
        <v>20325</v>
      </c>
      <c r="O268" s="21" t="s">
        <v>20349</v>
      </c>
      <c r="P268" s="21" t="s">
        <v>20353</v>
      </c>
    </row>
    <row r="269" spans="1:16" ht="31.5">
      <c r="A269" s="14">
        <f t="shared" si="4"/>
        <v>266</v>
      </c>
      <c r="B269" s="14" t="s">
        <v>11125</v>
      </c>
      <c r="C269" s="14" t="s">
        <v>11126</v>
      </c>
      <c r="D269" s="14" t="s">
        <v>1162</v>
      </c>
      <c r="E269" s="14"/>
      <c r="F269" s="15">
        <v>500</v>
      </c>
      <c r="G269" s="15">
        <v>276</v>
      </c>
      <c r="H269" s="14" t="s">
        <v>8087</v>
      </c>
      <c r="I269" s="15">
        <v>0</v>
      </c>
      <c r="J269" s="14" t="s">
        <v>7909</v>
      </c>
      <c r="K269" s="36" t="s">
        <v>5202</v>
      </c>
      <c r="L269" s="14" t="s">
        <v>3437</v>
      </c>
      <c r="M269" s="14"/>
      <c r="N269" s="21" t="s">
        <v>20349</v>
      </c>
      <c r="O269" s="21" t="s">
        <v>20349</v>
      </c>
    </row>
    <row r="270" spans="1:16" ht="31.5">
      <c r="A270" s="14">
        <f t="shared" si="4"/>
        <v>267</v>
      </c>
      <c r="B270" s="14" t="s">
        <v>11127</v>
      </c>
      <c r="C270" s="14" t="s">
        <v>11128</v>
      </c>
      <c r="D270" s="14" t="s">
        <v>1187</v>
      </c>
      <c r="E270" s="14"/>
      <c r="F270" s="15">
        <v>500</v>
      </c>
      <c r="G270" s="15">
        <v>340</v>
      </c>
      <c r="H270" s="14" t="s">
        <v>8087</v>
      </c>
      <c r="I270" s="15">
        <v>85000</v>
      </c>
      <c r="J270" s="14" t="s">
        <v>1188</v>
      </c>
      <c r="K270" s="36" t="s">
        <v>5202</v>
      </c>
      <c r="L270" s="14" t="s">
        <v>2255</v>
      </c>
      <c r="M270" s="14"/>
      <c r="N270" s="21" t="s">
        <v>20349</v>
      </c>
      <c r="O270" s="21" t="s">
        <v>20349</v>
      </c>
    </row>
    <row r="271" spans="1:16" ht="100.5" customHeight="1">
      <c r="A271" s="14">
        <f t="shared" si="4"/>
        <v>268</v>
      </c>
      <c r="B271" s="14" t="s">
        <v>11132</v>
      </c>
      <c r="C271" s="14" t="s">
        <v>11133</v>
      </c>
      <c r="D271" s="14" t="s">
        <v>1162</v>
      </c>
      <c r="E271" s="14"/>
      <c r="F271" s="15">
        <v>1500</v>
      </c>
      <c r="G271" s="15">
        <v>224</v>
      </c>
      <c r="H271" s="14" t="s">
        <v>8087</v>
      </c>
      <c r="I271" s="15">
        <v>83000</v>
      </c>
      <c r="J271" s="14" t="s">
        <v>7909</v>
      </c>
      <c r="K271" s="36" t="s">
        <v>5202</v>
      </c>
      <c r="L271" s="14" t="s">
        <v>3437</v>
      </c>
      <c r="M271" s="14"/>
      <c r="N271" s="21" t="s">
        <v>20349</v>
      </c>
      <c r="O271" s="21" t="s">
        <v>20349</v>
      </c>
    </row>
    <row r="272" spans="1:16" ht="31.5">
      <c r="A272" s="14">
        <f t="shared" si="4"/>
        <v>269</v>
      </c>
      <c r="B272" s="14" t="s">
        <v>11134</v>
      </c>
      <c r="C272" s="14" t="s">
        <v>11135</v>
      </c>
      <c r="D272" s="14" t="s">
        <v>1421</v>
      </c>
      <c r="E272" s="14"/>
      <c r="F272" s="15">
        <v>500</v>
      </c>
      <c r="G272" s="15">
        <v>256</v>
      </c>
      <c r="H272" s="14" t="s">
        <v>8087</v>
      </c>
      <c r="I272" s="15">
        <v>65000</v>
      </c>
      <c r="J272" s="14" t="s">
        <v>70</v>
      </c>
      <c r="K272" s="36" t="s">
        <v>5202</v>
      </c>
      <c r="L272" s="14" t="s">
        <v>7889</v>
      </c>
      <c r="M272" s="14"/>
      <c r="N272" s="21" t="s">
        <v>20349</v>
      </c>
      <c r="O272" s="21" t="s">
        <v>20349</v>
      </c>
    </row>
    <row r="273" spans="1:16" ht="31.5">
      <c r="A273" s="14">
        <f t="shared" si="4"/>
        <v>270</v>
      </c>
      <c r="B273" s="14" t="s">
        <v>11560</v>
      </c>
      <c r="C273" s="14" t="s">
        <v>2465</v>
      </c>
      <c r="D273" s="14" t="s">
        <v>4473</v>
      </c>
      <c r="E273" s="14"/>
      <c r="F273" s="15">
        <v>1000</v>
      </c>
      <c r="G273" s="15">
        <v>220</v>
      </c>
      <c r="H273" s="14" t="s">
        <v>8087</v>
      </c>
      <c r="I273" s="15">
        <v>0</v>
      </c>
      <c r="J273" s="14" t="s">
        <v>1188</v>
      </c>
      <c r="K273" s="36" t="s">
        <v>5202</v>
      </c>
      <c r="L273" s="14" t="s">
        <v>5941</v>
      </c>
      <c r="M273" s="14"/>
      <c r="N273" s="21" t="s">
        <v>20349</v>
      </c>
      <c r="O273" s="21" t="s">
        <v>20349</v>
      </c>
    </row>
    <row r="274" spans="1:16" ht="47.25">
      <c r="A274" s="14">
        <f t="shared" ref="A274:A337" si="5">A273+1</f>
        <v>271</v>
      </c>
      <c r="B274" s="14" t="s">
        <v>11561</v>
      </c>
      <c r="C274" s="14" t="s">
        <v>11562</v>
      </c>
      <c r="D274" s="14" t="s">
        <v>1162</v>
      </c>
      <c r="E274" s="14"/>
      <c r="F274" s="15">
        <v>500</v>
      </c>
      <c r="G274" s="15">
        <v>296</v>
      </c>
      <c r="H274" s="14" t="s">
        <v>8087</v>
      </c>
      <c r="I274" s="15">
        <v>0</v>
      </c>
      <c r="J274" s="14" t="s">
        <v>12918</v>
      </c>
      <c r="K274" s="36" t="s">
        <v>5202</v>
      </c>
      <c r="L274" s="14" t="s">
        <v>3437</v>
      </c>
      <c r="M274" s="14"/>
      <c r="N274" s="21" t="s">
        <v>20349</v>
      </c>
      <c r="O274" s="21" t="s">
        <v>20349</v>
      </c>
    </row>
    <row r="275" spans="1:16" ht="31.5">
      <c r="A275" s="14">
        <f t="shared" si="5"/>
        <v>272</v>
      </c>
      <c r="B275" s="14" t="s">
        <v>20357</v>
      </c>
      <c r="C275" s="14" t="s">
        <v>10476</v>
      </c>
      <c r="D275" s="14" t="s">
        <v>1187</v>
      </c>
      <c r="E275" s="14"/>
      <c r="F275" s="15">
        <v>4000</v>
      </c>
      <c r="G275" s="15">
        <v>340</v>
      </c>
      <c r="H275" s="14" t="s">
        <v>8087</v>
      </c>
      <c r="I275" s="15">
        <v>69000</v>
      </c>
      <c r="J275" s="14" t="s">
        <v>4642</v>
      </c>
      <c r="K275" s="36" t="s">
        <v>5202</v>
      </c>
      <c r="L275" s="14" t="s">
        <v>6094</v>
      </c>
      <c r="M275" s="14"/>
      <c r="N275" s="21" t="s">
        <v>20349</v>
      </c>
      <c r="O275" s="21" t="s">
        <v>20349</v>
      </c>
    </row>
    <row r="276" spans="1:16">
      <c r="A276" s="14">
        <f t="shared" si="5"/>
        <v>273</v>
      </c>
      <c r="B276" s="14" t="s">
        <v>10485</v>
      </c>
      <c r="C276" s="14" t="s">
        <v>7843</v>
      </c>
      <c r="D276" s="14" t="s">
        <v>1187</v>
      </c>
      <c r="E276" s="14"/>
      <c r="F276" s="15">
        <v>2000</v>
      </c>
      <c r="G276" s="15">
        <v>120</v>
      </c>
      <c r="H276" s="14" t="s">
        <v>5624</v>
      </c>
      <c r="I276" s="15">
        <v>40000</v>
      </c>
      <c r="J276" s="14" t="s">
        <v>70</v>
      </c>
      <c r="K276" s="36" t="s">
        <v>5202</v>
      </c>
      <c r="L276" s="14" t="s">
        <v>10095</v>
      </c>
      <c r="M276" s="14"/>
      <c r="N276" s="21" t="s">
        <v>20325</v>
      </c>
      <c r="O276" s="21" t="s">
        <v>20349</v>
      </c>
      <c r="P276" s="21" t="s">
        <v>20353</v>
      </c>
    </row>
    <row r="277" spans="1:16" ht="47.25">
      <c r="A277" s="14">
        <f t="shared" si="5"/>
        <v>274</v>
      </c>
      <c r="B277" s="14" t="s">
        <v>8357</v>
      </c>
      <c r="C277" s="14" t="s">
        <v>10257</v>
      </c>
      <c r="D277" s="14" t="s">
        <v>1187</v>
      </c>
      <c r="E277" s="14"/>
      <c r="F277" s="15">
        <v>1000</v>
      </c>
      <c r="G277" s="15">
        <v>224</v>
      </c>
      <c r="H277" s="14" t="s">
        <v>3449</v>
      </c>
      <c r="I277" s="15">
        <v>50000</v>
      </c>
      <c r="J277" s="14" t="s">
        <v>7909</v>
      </c>
      <c r="K277" s="36" t="s">
        <v>5202</v>
      </c>
      <c r="L277" s="14" t="s">
        <v>5941</v>
      </c>
      <c r="M277" s="14"/>
      <c r="N277" s="21" t="s">
        <v>20349</v>
      </c>
      <c r="O277" s="21" t="s">
        <v>20349</v>
      </c>
    </row>
    <row r="278" spans="1:16" ht="94.5">
      <c r="A278" s="14">
        <f t="shared" si="5"/>
        <v>275</v>
      </c>
      <c r="B278" s="14" t="s">
        <v>8358</v>
      </c>
      <c r="C278" s="14" t="s">
        <v>8359</v>
      </c>
      <c r="D278" s="14" t="s">
        <v>1162</v>
      </c>
      <c r="E278" s="14"/>
      <c r="F278" s="15">
        <v>500</v>
      </c>
      <c r="G278" s="15">
        <v>224</v>
      </c>
      <c r="H278" s="14" t="s">
        <v>8087</v>
      </c>
      <c r="I278" s="15">
        <v>70000</v>
      </c>
      <c r="J278" s="14" t="s">
        <v>60</v>
      </c>
      <c r="K278" s="36" t="s">
        <v>5202</v>
      </c>
      <c r="L278" s="14" t="s">
        <v>6101</v>
      </c>
      <c r="M278" s="14"/>
      <c r="N278" s="21" t="s">
        <v>20349</v>
      </c>
      <c r="O278" s="21" t="s">
        <v>20349</v>
      </c>
    </row>
    <row r="279" spans="1:16" ht="47.25">
      <c r="A279" s="14">
        <f t="shared" si="5"/>
        <v>276</v>
      </c>
      <c r="B279" s="14" t="s">
        <v>75</v>
      </c>
      <c r="C279" s="14" t="s">
        <v>11479</v>
      </c>
      <c r="D279" s="14" t="s">
        <v>1421</v>
      </c>
      <c r="E279" s="14"/>
      <c r="F279" s="15">
        <v>300</v>
      </c>
      <c r="G279" s="15">
        <v>304</v>
      </c>
      <c r="H279" s="14" t="s">
        <v>8087</v>
      </c>
      <c r="I279" s="15">
        <v>93000</v>
      </c>
      <c r="J279" s="14" t="s">
        <v>4935</v>
      </c>
      <c r="K279" s="36" t="s">
        <v>5202</v>
      </c>
      <c r="L279" s="14" t="s">
        <v>7889</v>
      </c>
      <c r="M279" s="14"/>
      <c r="N279" s="21" t="s">
        <v>20349</v>
      </c>
      <c r="O279" s="21" t="s">
        <v>20349</v>
      </c>
    </row>
    <row r="280" spans="1:16" ht="63">
      <c r="A280" s="14">
        <f t="shared" si="5"/>
        <v>277</v>
      </c>
      <c r="B280" s="14" t="s">
        <v>9323</v>
      </c>
      <c r="C280" s="14" t="s">
        <v>8798</v>
      </c>
      <c r="D280" s="14" t="s">
        <v>9193</v>
      </c>
      <c r="E280" s="14"/>
      <c r="F280" s="15">
        <v>1200</v>
      </c>
      <c r="G280" s="15">
        <v>528</v>
      </c>
      <c r="H280" s="14" t="s">
        <v>2161</v>
      </c>
      <c r="I280" s="15">
        <v>0</v>
      </c>
      <c r="J280" s="14" t="s">
        <v>70</v>
      </c>
      <c r="K280" s="36" t="s">
        <v>5202</v>
      </c>
      <c r="L280" s="14" t="s">
        <v>73</v>
      </c>
      <c r="M280" s="14"/>
      <c r="N280" s="21" t="s">
        <v>20325</v>
      </c>
      <c r="O280" s="21" t="s">
        <v>20349</v>
      </c>
      <c r="P280" s="21" t="s">
        <v>20353</v>
      </c>
    </row>
    <row r="281" spans="1:16" ht="47.25">
      <c r="A281" s="14">
        <f t="shared" si="5"/>
        <v>278</v>
      </c>
      <c r="B281" s="14" t="s">
        <v>8272</v>
      </c>
      <c r="C281" s="14" t="s">
        <v>8273</v>
      </c>
      <c r="D281" s="14" t="s">
        <v>1162</v>
      </c>
      <c r="E281" s="14"/>
      <c r="F281" s="15">
        <v>120</v>
      </c>
      <c r="G281" s="15">
        <v>896</v>
      </c>
      <c r="H281" s="14" t="s">
        <v>2161</v>
      </c>
      <c r="I281" s="15">
        <v>0</v>
      </c>
      <c r="J281" s="14" t="s">
        <v>1188</v>
      </c>
      <c r="K281" s="36" t="s">
        <v>5202</v>
      </c>
      <c r="L281" s="14" t="s">
        <v>7889</v>
      </c>
      <c r="M281" s="14"/>
      <c r="N281" s="21" t="s">
        <v>20325</v>
      </c>
      <c r="O281" s="21" t="s">
        <v>20349</v>
      </c>
      <c r="P281" s="21" t="s">
        <v>20353</v>
      </c>
    </row>
    <row r="282" spans="1:16" ht="31.5">
      <c r="A282" s="14">
        <f t="shared" si="5"/>
        <v>279</v>
      </c>
      <c r="B282" s="14" t="s">
        <v>8277</v>
      </c>
      <c r="C282" s="14" t="s">
        <v>11192</v>
      </c>
      <c r="D282" s="14" t="s">
        <v>4473</v>
      </c>
      <c r="E282" s="14"/>
      <c r="F282" s="15">
        <v>5000</v>
      </c>
      <c r="G282" s="15">
        <v>982</v>
      </c>
      <c r="H282" s="14" t="s">
        <v>1228</v>
      </c>
      <c r="I282" s="15">
        <v>0</v>
      </c>
      <c r="J282" s="14" t="s">
        <v>7909</v>
      </c>
      <c r="K282" s="36" t="s">
        <v>5202</v>
      </c>
      <c r="L282" s="14" t="s">
        <v>8278</v>
      </c>
      <c r="M282" s="14"/>
      <c r="N282" s="21" t="s">
        <v>20349</v>
      </c>
      <c r="O282" s="21" t="s">
        <v>20349</v>
      </c>
    </row>
    <row r="283" spans="1:16" ht="31.5">
      <c r="A283" s="14">
        <f t="shared" si="5"/>
        <v>280</v>
      </c>
      <c r="B283" s="14" t="s">
        <v>8279</v>
      </c>
      <c r="C283" s="14" t="s">
        <v>11192</v>
      </c>
      <c r="D283" s="14" t="s">
        <v>4473</v>
      </c>
      <c r="E283" s="14"/>
      <c r="F283" s="15">
        <v>5000</v>
      </c>
      <c r="G283" s="15">
        <v>1082</v>
      </c>
      <c r="H283" s="14" t="s">
        <v>1228</v>
      </c>
      <c r="I283" s="15">
        <v>0</v>
      </c>
      <c r="J283" s="14" t="s">
        <v>7909</v>
      </c>
      <c r="K283" s="36" t="s">
        <v>5202</v>
      </c>
      <c r="L283" s="14" t="s">
        <v>8278</v>
      </c>
      <c r="M283" s="14"/>
      <c r="N283" s="21" t="s">
        <v>20349</v>
      </c>
      <c r="O283" s="21" t="s">
        <v>20349</v>
      </c>
    </row>
    <row r="284" spans="1:16" ht="31.5">
      <c r="A284" s="14">
        <f t="shared" si="5"/>
        <v>281</v>
      </c>
      <c r="B284" s="14" t="s">
        <v>8280</v>
      </c>
      <c r="C284" s="14" t="s">
        <v>11192</v>
      </c>
      <c r="D284" s="14" t="s">
        <v>4473</v>
      </c>
      <c r="E284" s="14"/>
      <c r="F284" s="15">
        <v>5000</v>
      </c>
      <c r="G284" s="15">
        <v>670</v>
      </c>
      <c r="H284" s="14" t="s">
        <v>1228</v>
      </c>
      <c r="I284" s="15">
        <v>0</v>
      </c>
      <c r="J284" s="14" t="s">
        <v>7909</v>
      </c>
      <c r="K284" s="36" t="s">
        <v>5202</v>
      </c>
      <c r="L284" s="14" t="s">
        <v>8278</v>
      </c>
      <c r="M284" s="14"/>
      <c r="N284" s="21" t="s">
        <v>20349</v>
      </c>
      <c r="O284" s="21" t="s">
        <v>20349</v>
      </c>
    </row>
    <row r="285" spans="1:16" ht="31.5">
      <c r="A285" s="14">
        <f t="shared" si="5"/>
        <v>282</v>
      </c>
      <c r="B285" s="14" t="s">
        <v>8281</v>
      </c>
      <c r="C285" s="14" t="s">
        <v>11192</v>
      </c>
      <c r="D285" s="14" t="s">
        <v>4473</v>
      </c>
      <c r="E285" s="14"/>
      <c r="F285" s="15">
        <v>5000</v>
      </c>
      <c r="G285" s="15">
        <v>844</v>
      </c>
      <c r="H285" s="14" t="s">
        <v>1228</v>
      </c>
      <c r="I285" s="15">
        <v>0</v>
      </c>
      <c r="J285" s="14" t="s">
        <v>7909</v>
      </c>
      <c r="K285" s="36" t="s">
        <v>5202</v>
      </c>
      <c r="L285" s="14" t="s">
        <v>8278</v>
      </c>
      <c r="M285" s="14"/>
      <c r="N285" s="21" t="s">
        <v>20349</v>
      </c>
      <c r="O285" s="21" t="s">
        <v>20349</v>
      </c>
    </row>
    <row r="286" spans="1:16" ht="31.5">
      <c r="A286" s="14">
        <f t="shared" si="5"/>
        <v>283</v>
      </c>
      <c r="B286" s="14" t="s">
        <v>8282</v>
      </c>
      <c r="C286" s="14" t="s">
        <v>11192</v>
      </c>
      <c r="D286" s="14" t="s">
        <v>4473</v>
      </c>
      <c r="E286" s="14"/>
      <c r="F286" s="15">
        <v>5000</v>
      </c>
      <c r="G286" s="15">
        <v>460</v>
      </c>
      <c r="H286" s="14" t="s">
        <v>1228</v>
      </c>
      <c r="I286" s="15">
        <v>0</v>
      </c>
      <c r="J286" s="14" t="s">
        <v>7909</v>
      </c>
      <c r="K286" s="36" t="s">
        <v>5202</v>
      </c>
      <c r="L286" s="14" t="s">
        <v>8278</v>
      </c>
      <c r="M286" s="14"/>
      <c r="N286" s="21" t="s">
        <v>20349</v>
      </c>
      <c r="O286" s="21" t="s">
        <v>20349</v>
      </c>
    </row>
    <row r="287" spans="1:16" ht="31.5">
      <c r="A287" s="14">
        <f t="shared" si="5"/>
        <v>284</v>
      </c>
      <c r="B287" s="14" t="s">
        <v>4163</v>
      </c>
      <c r="C287" s="14" t="s">
        <v>4164</v>
      </c>
      <c r="D287" s="14" t="s">
        <v>1162</v>
      </c>
      <c r="E287" s="14" t="s">
        <v>8163</v>
      </c>
      <c r="F287" s="15">
        <v>1000</v>
      </c>
      <c r="G287" s="15">
        <v>852</v>
      </c>
      <c r="H287" s="14" t="s">
        <v>2161</v>
      </c>
      <c r="I287" s="15">
        <v>0</v>
      </c>
      <c r="J287" s="14" t="s">
        <v>60</v>
      </c>
      <c r="K287" s="36" t="s">
        <v>5202</v>
      </c>
      <c r="L287" s="14" t="s">
        <v>6101</v>
      </c>
      <c r="M287" s="14"/>
      <c r="N287" s="21" t="s">
        <v>20349</v>
      </c>
      <c r="O287" s="21" t="s">
        <v>20349</v>
      </c>
    </row>
    <row r="288" spans="1:16" ht="63">
      <c r="A288" s="14">
        <f t="shared" si="5"/>
        <v>285</v>
      </c>
      <c r="B288" s="14" t="s">
        <v>4170</v>
      </c>
      <c r="C288" s="14" t="s">
        <v>4171</v>
      </c>
      <c r="D288" s="14" t="s">
        <v>1162</v>
      </c>
      <c r="E288" s="14"/>
      <c r="F288" s="15">
        <v>1000</v>
      </c>
      <c r="G288" s="15">
        <v>472</v>
      </c>
      <c r="H288" s="14" t="s">
        <v>2161</v>
      </c>
      <c r="I288" s="15">
        <v>0</v>
      </c>
      <c r="J288" s="14" t="s">
        <v>7909</v>
      </c>
      <c r="K288" s="36" t="s">
        <v>5202</v>
      </c>
      <c r="L288" s="14" t="s">
        <v>3437</v>
      </c>
      <c r="M288" s="14"/>
      <c r="N288" s="21" t="s">
        <v>20325</v>
      </c>
      <c r="O288" s="21" t="s">
        <v>20349</v>
      </c>
      <c r="P288" s="21" t="s">
        <v>20353</v>
      </c>
    </row>
    <row r="289" spans="1:16" ht="47.25">
      <c r="A289" s="14">
        <f t="shared" si="5"/>
        <v>286</v>
      </c>
      <c r="B289" s="14" t="s">
        <v>12230</v>
      </c>
      <c r="C289" s="14" t="s">
        <v>10938</v>
      </c>
      <c r="D289" s="14" t="s">
        <v>1162</v>
      </c>
      <c r="E289" s="14"/>
      <c r="F289" s="15">
        <v>500</v>
      </c>
      <c r="G289" s="15">
        <v>416</v>
      </c>
      <c r="H289" s="14" t="s">
        <v>8087</v>
      </c>
      <c r="I289" s="15">
        <v>0</v>
      </c>
      <c r="J289" s="14" t="s">
        <v>60</v>
      </c>
      <c r="K289" s="36" t="s">
        <v>5202</v>
      </c>
      <c r="L289" s="14" t="s">
        <v>7889</v>
      </c>
      <c r="M289" s="14"/>
      <c r="N289" s="21" t="s">
        <v>20349</v>
      </c>
      <c r="O289" s="21" t="s">
        <v>20349</v>
      </c>
    </row>
    <row r="290" spans="1:16" ht="31.5">
      <c r="A290" s="14">
        <f t="shared" si="5"/>
        <v>287</v>
      </c>
      <c r="B290" s="14" t="s">
        <v>12267</v>
      </c>
      <c r="C290" s="14" t="s">
        <v>12268</v>
      </c>
      <c r="D290" s="14" t="s">
        <v>1162</v>
      </c>
      <c r="E290" s="14"/>
      <c r="F290" s="15">
        <v>500</v>
      </c>
      <c r="G290" s="15">
        <v>284</v>
      </c>
      <c r="H290" s="14" t="s">
        <v>8087</v>
      </c>
      <c r="I290" s="15">
        <v>42000</v>
      </c>
      <c r="J290" s="14" t="s">
        <v>1188</v>
      </c>
      <c r="K290" s="36" t="s">
        <v>5202</v>
      </c>
      <c r="L290" s="14" t="s">
        <v>6101</v>
      </c>
      <c r="M290" s="14"/>
      <c r="N290" s="21" t="s">
        <v>20349</v>
      </c>
      <c r="O290" s="21" t="s">
        <v>20349</v>
      </c>
    </row>
    <row r="291" spans="1:16" ht="31.5">
      <c r="A291" s="14">
        <f t="shared" si="5"/>
        <v>288</v>
      </c>
      <c r="B291" s="14" t="s">
        <v>11114</v>
      </c>
      <c r="C291" s="14" t="s">
        <v>11115</v>
      </c>
      <c r="D291" s="14" t="s">
        <v>1187</v>
      </c>
      <c r="E291" s="14"/>
      <c r="F291" s="15">
        <v>500</v>
      </c>
      <c r="G291" s="15">
        <v>224</v>
      </c>
      <c r="H291" s="14" t="s">
        <v>8087</v>
      </c>
      <c r="I291" s="15">
        <v>70000</v>
      </c>
      <c r="J291" s="14" t="s">
        <v>1188</v>
      </c>
      <c r="K291" s="36" t="s">
        <v>11116</v>
      </c>
      <c r="L291" s="14" t="s">
        <v>3437</v>
      </c>
      <c r="M291" s="14"/>
      <c r="N291" s="21" t="s">
        <v>20325</v>
      </c>
      <c r="O291" s="21" t="s">
        <v>20349</v>
      </c>
      <c r="P291" s="21" t="s">
        <v>20353</v>
      </c>
    </row>
    <row r="292" spans="1:16" ht="47.25">
      <c r="A292" s="14">
        <f t="shared" si="5"/>
        <v>289</v>
      </c>
      <c r="B292" s="14" t="s">
        <v>11121</v>
      </c>
      <c r="C292" s="14" t="s">
        <v>11122</v>
      </c>
      <c r="D292" s="14" t="s">
        <v>1187</v>
      </c>
      <c r="E292" s="14"/>
      <c r="F292" s="15">
        <v>700</v>
      </c>
      <c r="G292" s="15">
        <v>324</v>
      </c>
      <c r="H292" s="14" t="s">
        <v>8087</v>
      </c>
      <c r="I292" s="15">
        <v>80000</v>
      </c>
      <c r="J292" s="14" t="s">
        <v>1193</v>
      </c>
      <c r="K292" s="36" t="s">
        <v>11116</v>
      </c>
      <c r="L292" s="14" t="s">
        <v>11123</v>
      </c>
      <c r="M292" s="14"/>
      <c r="N292" s="21" t="s">
        <v>20349</v>
      </c>
      <c r="O292" s="21" t="s">
        <v>20349</v>
      </c>
    </row>
    <row r="293" spans="1:16" ht="63">
      <c r="A293" s="14">
        <f t="shared" si="5"/>
        <v>290</v>
      </c>
      <c r="B293" s="14" t="s">
        <v>11563</v>
      </c>
      <c r="C293" s="14" t="s">
        <v>11564</v>
      </c>
      <c r="D293" s="14" t="s">
        <v>11565</v>
      </c>
      <c r="E293" s="14"/>
      <c r="F293" s="15">
        <v>1030</v>
      </c>
      <c r="G293" s="15">
        <v>320</v>
      </c>
      <c r="H293" s="14" t="s">
        <v>8087</v>
      </c>
      <c r="I293" s="15">
        <v>65000</v>
      </c>
      <c r="J293" s="14" t="s">
        <v>60</v>
      </c>
      <c r="K293" s="36" t="s">
        <v>11116</v>
      </c>
      <c r="L293" s="14" t="s">
        <v>6101</v>
      </c>
      <c r="M293" s="14"/>
      <c r="N293" s="21" t="s">
        <v>20349</v>
      </c>
      <c r="O293" s="21" t="s">
        <v>20349</v>
      </c>
    </row>
    <row r="294" spans="1:16" ht="31.5">
      <c r="A294" s="14">
        <f t="shared" si="5"/>
        <v>291</v>
      </c>
      <c r="B294" s="14" t="s">
        <v>10479</v>
      </c>
      <c r="C294" s="14" t="s">
        <v>10480</v>
      </c>
      <c r="D294" s="14" t="s">
        <v>1187</v>
      </c>
      <c r="E294" s="14"/>
      <c r="F294" s="15">
        <v>1000</v>
      </c>
      <c r="G294" s="15">
        <v>192</v>
      </c>
      <c r="H294" s="14" t="s">
        <v>8076</v>
      </c>
      <c r="I294" s="15">
        <v>35000</v>
      </c>
      <c r="J294" s="14" t="s">
        <v>7909</v>
      </c>
      <c r="K294" s="36" t="s">
        <v>11116</v>
      </c>
      <c r="L294" s="14" t="s">
        <v>693</v>
      </c>
      <c r="M294" s="14"/>
      <c r="N294" s="21" t="s">
        <v>20349</v>
      </c>
      <c r="O294" s="21" t="s">
        <v>20349</v>
      </c>
    </row>
    <row r="295" spans="1:16" ht="31.5">
      <c r="A295" s="14">
        <f t="shared" si="5"/>
        <v>292</v>
      </c>
      <c r="B295" s="14" t="s">
        <v>10481</v>
      </c>
      <c r="C295" s="14" t="s">
        <v>10482</v>
      </c>
      <c r="D295" s="14" t="s">
        <v>1162</v>
      </c>
      <c r="E295" s="14" t="s">
        <v>8163</v>
      </c>
      <c r="F295" s="15">
        <v>500</v>
      </c>
      <c r="G295" s="15">
        <v>216</v>
      </c>
      <c r="H295" s="14" t="s">
        <v>8087</v>
      </c>
      <c r="I295" s="15">
        <v>68000</v>
      </c>
      <c r="J295" s="14" t="s">
        <v>7909</v>
      </c>
      <c r="K295" s="36" t="s">
        <v>11116</v>
      </c>
      <c r="L295" s="14" t="s">
        <v>3437</v>
      </c>
      <c r="M295" s="14"/>
      <c r="N295" s="21" t="s">
        <v>20349</v>
      </c>
      <c r="O295" s="21" t="s">
        <v>20349</v>
      </c>
    </row>
    <row r="296" spans="1:16" ht="31.5">
      <c r="A296" s="14">
        <f t="shared" si="5"/>
        <v>293</v>
      </c>
      <c r="B296" s="14" t="s">
        <v>10483</v>
      </c>
      <c r="C296" s="14" t="s">
        <v>10482</v>
      </c>
      <c r="D296" s="14" t="s">
        <v>1162</v>
      </c>
      <c r="E296" s="14" t="s">
        <v>8163</v>
      </c>
      <c r="F296" s="15">
        <v>500</v>
      </c>
      <c r="G296" s="15">
        <v>268</v>
      </c>
      <c r="H296" s="14" t="s">
        <v>8087</v>
      </c>
      <c r="I296" s="15">
        <v>72000</v>
      </c>
      <c r="J296" s="14" t="s">
        <v>7909</v>
      </c>
      <c r="K296" s="36" t="s">
        <v>11116</v>
      </c>
      <c r="L296" s="14" t="s">
        <v>3437</v>
      </c>
      <c r="M296" s="14"/>
      <c r="N296" s="21" t="s">
        <v>20349</v>
      </c>
      <c r="O296" s="21" t="s">
        <v>20349</v>
      </c>
    </row>
    <row r="297" spans="1:16" ht="31.5">
      <c r="A297" s="14">
        <f t="shared" si="5"/>
        <v>294</v>
      </c>
      <c r="B297" s="14" t="s">
        <v>10484</v>
      </c>
      <c r="C297" s="14" t="s">
        <v>10539</v>
      </c>
      <c r="D297" s="14" t="s">
        <v>1162</v>
      </c>
      <c r="E297" s="14"/>
      <c r="F297" s="15">
        <v>230</v>
      </c>
      <c r="G297" s="15">
        <v>180</v>
      </c>
      <c r="H297" s="14" t="s">
        <v>8087</v>
      </c>
      <c r="I297" s="15">
        <v>0</v>
      </c>
      <c r="J297" s="14" t="s">
        <v>1188</v>
      </c>
      <c r="K297" s="36" t="s">
        <v>11116</v>
      </c>
      <c r="L297" s="14" t="s">
        <v>7889</v>
      </c>
      <c r="M297" s="14"/>
      <c r="N297" s="21" t="s">
        <v>20325</v>
      </c>
      <c r="O297" s="21" t="s">
        <v>20349</v>
      </c>
      <c r="P297" s="21" t="s">
        <v>20353</v>
      </c>
    </row>
    <row r="298" spans="1:16" ht="94.5">
      <c r="A298" s="14">
        <f t="shared" si="5"/>
        <v>295</v>
      </c>
      <c r="B298" s="14" t="s">
        <v>10486</v>
      </c>
      <c r="C298" s="14" t="s">
        <v>10487</v>
      </c>
      <c r="D298" s="14" t="s">
        <v>4473</v>
      </c>
      <c r="E298" s="14"/>
      <c r="F298" s="15">
        <v>10000</v>
      </c>
      <c r="G298" s="15">
        <v>832</v>
      </c>
      <c r="H298" s="14" t="s">
        <v>2161</v>
      </c>
      <c r="I298" s="15">
        <v>0</v>
      </c>
      <c r="J298" s="14" t="s">
        <v>60</v>
      </c>
      <c r="K298" s="36" t="s">
        <v>11116</v>
      </c>
      <c r="L298" s="14" t="s">
        <v>11729</v>
      </c>
      <c r="M298" s="14"/>
      <c r="N298" s="21" t="s">
        <v>20349</v>
      </c>
      <c r="O298" s="21" t="s">
        <v>20349</v>
      </c>
    </row>
    <row r="299" spans="1:16" ht="47.25">
      <c r="A299" s="14">
        <f t="shared" si="5"/>
        <v>296</v>
      </c>
      <c r="B299" s="14" t="s">
        <v>10488</v>
      </c>
      <c r="C299" s="14" t="s">
        <v>10489</v>
      </c>
      <c r="D299" s="14" t="s">
        <v>1421</v>
      </c>
      <c r="E299" s="14"/>
      <c r="F299" s="15">
        <v>500</v>
      </c>
      <c r="G299" s="15">
        <v>316</v>
      </c>
      <c r="H299" s="14" t="s">
        <v>7154</v>
      </c>
      <c r="I299" s="15">
        <v>188000</v>
      </c>
      <c r="J299" s="14" t="s">
        <v>4935</v>
      </c>
      <c r="K299" s="36" t="s">
        <v>11116</v>
      </c>
      <c r="L299" s="14" t="s">
        <v>7889</v>
      </c>
      <c r="M299" s="14"/>
      <c r="P299" s="21" t="s">
        <v>20336</v>
      </c>
    </row>
    <row r="300" spans="1:16" ht="47.25">
      <c r="A300" s="14">
        <f t="shared" si="5"/>
        <v>297</v>
      </c>
      <c r="B300" s="14" t="s">
        <v>9423</v>
      </c>
      <c r="C300" s="14" t="s">
        <v>9424</v>
      </c>
      <c r="D300" s="14" t="s">
        <v>4473</v>
      </c>
      <c r="E300" s="14"/>
      <c r="F300" s="15">
        <v>500</v>
      </c>
      <c r="G300" s="15">
        <v>808</v>
      </c>
      <c r="H300" s="14" t="s">
        <v>2161</v>
      </c>
      <c r="I300" s="15">
        <v>0</v>
      </c>
      <c r="J300" s="14" t="s">
        <v>7909</v>
      </c>
      <c r="K300" s="36" t="s">
        <v>11116</v>
      </c>
      <c r="L300" s="14" t="s">
        <v>3437</v>
      </c>
      <c r="M300" s="14"/>
      <c r="N300" s="21" t="s">
        <v>20349</v>
      </c>
      <c r="O300" s="21" t="s">
        <v>20349</v>
      </c>
    </row>
    <row r="301" spans="1:16" ht="31.5">
      <c r="A301" s="14">
        <f t="shared" si="5"/>
        <v>298</v>
      </c>
      <c r="B301" s="14" t="s">
        <v>9425</v>
      </c>
      <c r="C301" s="14" t="s">
        <v>2744</v>
      </c>
      <c r="D301" s="14" t="s">
        <v>1187</v>
      </c>
      <c r="E301" s="14"/>
      <c r="F301" s="15">
        <v>800</v>
      </c>
      <c r="G301" s="15">
        <v>208</v>
      </c>
      <c r="H301" s="14" t="s">
        <v>8076</v>
      </c>
      <c r="I301" s="15">
        <v>30000</v>
      </c>
      <c r="J301" s="14" t="s">
        <v>4935</v>
      </c>
      <c r="K301" s="36" t="s">
        <v>11116</v>
      </c>
      <c r="L301" s="14" t="s">
        <v>2255</v>
      </c>
      <c r="M301" s="14"/>
      <c r="P301" s="21" t="s">
        <v>20336</v>
      </c>
    </row>
    <row r="302" spans="1:16" ht="47.25">
      <c r="A302" s="14">
        <f t="shared" si="5"/>
        <v>299</v>
      </c>
      <c r="B302" s="14" t="s">
        <v>9426</v>
      </c>
      <c r="C302" s="14" t="s">
        <v>9427</v>
      </c>
      <c r="D302" s="14" t="s">
        <v>1187</v>
      </c>
      <c r="E302" s="14" t="s">
        <v>8163</v>
      </c>
      <c r="F302" s="15">
        <v>531</v>
      </c>
      <c r="G302" s="15">
        <v>424</v>
      </c>
      <c r="H302" s="14" t="s">
        <v>8087</v>
      </c>
      <c r="I302" s="15">
        <v>100000</v>
      </c>
      <c r="J302" s="14" t="s">
        <v>70</v>
      </c>
      <c r="K302" s="36" t="s">
        <v>11116</v>
      </c>
      <c r="L302" s="14" t="s">
        <v>2255</v>
      </c>
      <c r="M302" s="14"/>
      <c r="N302" s="21" t="s">
        <v>20325</v>
      </c>
      <c r="O302" s="21" t="s">
        <v>20349</v>
      </c>
      <c r="P302" s="21" t="s">
        <v>20353</v>
      </c>
    </row>
    <row r="303" spans="1:16" ht="47.25">
      <c r="A303" s="14">
        <f t="shared" si="5"/>
        <v>300</v>
      </c>
      <c r="B303" s="14" t="s">
        <v>9428</v>
      </c>
      <c r="C303" s="14" t="s">
        <v>9429</v>
      </c>
      <c r="D303" s="14" t="s">
        <v>1421</v>
      </c>
      <c r="E303" s="14"/>
      <c r="F303" s="15">
        <v>500</v>
      </c>
      <c r="G303" s="15">
        <v>360</v>
      </c>
      <c r="H303" s="14" t="s">
        <v>8087</v>
      </c>
      <c r="I303" s="15">
        <v>120000</v>
      </c>
      <c r="J303" s="14" t="s">
        <v>1188</v>
      </c>
      <c r="K303" s="36" t="s">
        <v>11116</v>
      </c>
      <c r="L303" s="14" t="s">
        <v>2255</v>
      </c>
      <c r="M303" s="14"/>
      <c r="N303" s="21" t="s">
        <v>20349</v>
      </c>
      <c r="O303" s="21" t="s">
        <v>20349</v>
      </c>
    </row>
    <row r="304" spans="1:16" ht="31.5">
      <c r="A304" s="14">
        <f t="shared" si="5"/>
        <v>301</v>
      </c>
      <c r="B304" s="14" t="s">
        <v>9430</v>
      </c>
      <c r="C304" s="14" t="s">
        <v>7325</v>
      </c>
      <c r="D304" s="14" t="s">
        <v>1187</v>
      </c>
      <c r="E304" s="14"/>
      <c r="F304" s="15">
        <v>500</v>
      </c>
      <c r="G304" s="15">
        <v>168</v>
      </c>
      <c r="H304" s="14" t="s">
        <v>8087</v>
      </c>
      <c r="I304" s="15">
        <v>47000</v>
      </c>
      <c r="J304" s="14" t="s">
        <v>70</v>
      </c>
      <c r="K304" s="36" t="s">
        <v>11116</v>
      </c>
      <c r="L304" s="14" t="s">
        <v>2255</v>
      </c>
      <c r="M304" s="14"/>
      <c r="N304" s="21" t="s">
        <v>20325</v>
      </c>
      <c r="O304" s="21" t="s">
        <v>20349</v>
      </c>
      <c r="P304" s="21" t="s">
        <v>20353</v>
      </c>
    </row>
    <row r="305" spans="1:16" ht="47.25">
      <c r="A305" s="14">
        <f t="shared" si="5"/>
        <v>302</v>
      </c>
      <c r="B305" s="14" t="s">
        <v>9431</v>
      </c>
      <c r="C305" s="14" t="s">
        <v>9432</v>
      </c>
      <c r="D305" s="14" t="s">
        <v>1187</v>
      </c>
      <c r="E305" s="14"/>
      <c r="F305" s="15">
        <v>500</v>
      </c>
      <c r="G305" s="15">
        <v>240</v>
      </c>
      <c r="H305" s="14" t="s">
        <v>8087</v>
      </c>
      <c r="I305" s="15">
        <v>65000</v>
      </c>
      <c r="J305" s="14" t="s">
        <v>60</v>
      </c>
      <c r="K305" s="36" t="s">
        <v>11116</v>
      </c>
      <c r="L305" s="14" t="s">
        <v>2255</v>
      </c>
      <c r="M305" s="14"/>
      <c r="N305" s="21" t="s">
        <v>20325</v>
      </c>
      <c r="O305" s="21" t="s">
        <v>20349</v>
      </c>
      <c r="P305" s="21" t="s">
        <v>20353</v>
      </c>
    </row>
    <row r="306" spans="1:16" ht="31.5">
      <c r="A306" s="14">
        <f t="shared" si="5"/>
        <v>303</v>
      </c>
      <c r="B306" s="14" t="s">
        <v>9433</v>
      </c>
      <c r="C306" s="14" t="s">
        <v>9434</v>
      </c>
      <c r="D306" s="14" t="s">
        <v>1187</v>
      </c>
      <c r="E306" s="14"/>
      <c r="F306" s="15">
        <v>3000</v>
      </c>
      <c r="G306" s="15">
        <v>80</v>
      </c>
      <c r="H306" s="14" t="s">
        <v>2528</v>
      </c>
      <c r="I306" s="15">
        <v>25000</v>
      </c>
      <c r="J306" s="14" t="s">
        <v>7909</v>
      </c>
      <c r="K306" s="36" t="s">
        <v>11116</v>
      </c>
      <c r="L306" s="14" t="s">
        <v>10095</v>
      </c>
      <c r="M306" s="14"/>
      <c r="N306" s="21" t="s">
        <v>20349</v>
      </c>
      <c r="O306" s="21" t="s">
        <v>20349</v>
      </c>
    </row>
    <row r="307" spans="1:16">
      <c r="A307" s="14">
        <f t="shared" si="5"/>
        <v>304</v>
      </c>
      <c r="B307" s="14" t="s">
        <v>8355</v>
      </c>
      <c r="C307" s="14" t="s">
        <v>8356</v>
      </c>
      <c r="D307" s="14" t="s">
        <v>1187</v>
      </c>
      <c r="E307" s="14"/>
      <c r="F307" s="15">
        <v>1000</v>
      </c>
      <c r="G307" s="15">
        <v>188</v>
      </c>
      <c r="H307" s="14" t="s">
        <v>3449</v>
      </c>
      <c r="I307" s="15">
        <v>35000</v>
      </c>
      <c r="J307" s="14" t="s">
        <v>7909</v>
      </c>
      <c r="K307" s="36" t="s">
        <v>11116</v>
      </c>
      <c r="L307" s="14" t="s">
        <v>5941</v>
      </c>
      <c r="M307" s="14"/>
      <c r="N307" s="21" t="s">
        <v>20325</v>
      </c>
      <c r="O307" s="21" t="s">
        <v>20349</v>
      </c>
      <c r="P307" s="21" t="s">
        <v>20356</v>
      </c>
    </row>
    <row r="308" spans="1:16" ht="31.5">
      <c r="A308" s="14">
        <f t="shared" si="5"/>
        <v>305</v>
      </c>
      <c r="B308" s="14" t="s">
        <v>8360</v>
      </c>
      <c r="C308" s="14" t="s">
        <v>8361</v>
      </c>
      <c r="D308" s="14" t="s">
        <v>1162</v>
      </c>
      <c r="E308" s="14"/>
      <c r="F308" s="15">
        <v>1000</v>
      </c>
      <c r="G308" s="15">
        <v>152</v>
      </c>
      <c r="H308" s="14" t="s">
        <v>8362</v>
      </c>
      <c r="I308" s="15">
        <v>0</v>
      </c>
      <c r="J308" s="14" t="s">
        <v>60</v>
      </c>
      <c r="K308" s="36" t="s">
        <v>11116</v>
      </c>
      <c r="L308" s="14" t="s">
        <v>7889</v>
      </c>
      <c r="M308" s="14"/>
      <c r="N308" s="21" t="s">
        <v>20349</v>
      </c>
      <c r="O308" s="21" t="s">
        <v>20349</v>
      </c>
    </row>
    <row r="309" spans="1:16" ht="31.5">
      <c r="A309" s="14">
        <f t="shared" si="5"/>
        <v>306</v>
      </c>
      <c r="B309" s="14" t="s">
        <v>8363</v>
      </c>
      <c r="C309" s="14" t="s">
        <v>7298</v>
      </c>
      <c r="D309" s="14" t="s">
        <v>1187</v>
      </c>
      <c r="E309" s="14" t="s">
        <v>8163</v>
      </c>
      <c r="F309" s="15">
        <v>425</v>
      </c>
      <c r="G309" s="15">
        <v>152</v>
      </c>
      <c r="H309" s="14" t="s">
        <v>8076</v>
      </c>
      <c r="I309" s="15">
        <v>30000</v>
      </c>
      <c r="J309" s="14" t="s">
        <v>4935</v>
      </c>
      <c r="K309" s="36" t="s">
        <v>11116</v>
      </c>
      <c r="L309" s="14" t="s">
        <v>2255</v>
      </c>
      <c r="M309" s="14"/>
      <c r="P309" s="21" t="s">
        <v>20336</v>
      </c>
    </row>
    <row r="310" spans="1:16" ht="31.5">
      <c r="A310" s="14">
        <f t="shared" si="5"/>
        <v>307</v>
      </c>
      <c r="B310" s="14" t="s">
        <v>7299</v>
      </c>
      <c r="C310" s="14" t="s">
        <v>2744</v>
      </c>
      <c r="D310" s="14" t="s">
        <v>1187</v>
      </c>
      <c r="E310" s="14" t="s">
        <v>8163</v>
      </c>
      <c r="F310" s="15">
        <v>625</v>
      </c>
      <c r="G310" s="15">
        <v>132</v>
      </c>
      <c r="H310" s="14" t="s">
        <v>8076</v>
      </c>
      <c r="I310" s="15">
        <v>19000</v>
      </c>
      <c r="J310" s="14" t="s">
        <v>4935</v>
      </c>
      <c r="K310" s="36" t="s">
        <v>11116</v>
      </c>
      <c r="L310" s="14" t="s">
        <v>2255</v>
      </c>
      <c r="M310" s="14"/>
      <c r="P310" s="21" t="s">
        <v>20336</v>
      </c>
    </row>
    <row r="311" spans="1:16" ht="31.5">
      <c r="A311" s="14">
        <f t="shared" si="5"/>
        <v>308</v>
      </c>
      <c r="B311" s="14" t="s">
        <v>7300</v>
      </c>
      <c r="C311" s="14" t="s">
        <v>2744</v>
      </c>
      <c r="D311" s="14" t="s">
        <v>1187</v>
      </c>
      <c r="E311" s="14" t="s">
        <v>8163</v>
      </c>
      <c r="F311" s="15">
        <v>625</v>
      </c>
      <c r="G311" s="15">
        <v>228</v>
      </c>
      <c r="H311" s="14" t="s">
        <v>8076</v>
      </c>
      <c r="I311" s="15">
        <v>29000</v>
      </c>
      <c r="J311" s="14" t="s">
        <v>4935</v>
      </c>
      <c r="K311" s="36" t="s">
        <v>11116</v>
      </c>
      <c r="L311" s="14" t="s">
        <v>2255</v>
      </c>
      <c r="M311" s="14"/>
      <c r="P311" s="21" t="s">
        <v>20336</v>
      </c>
    </row>
    <row r="312" spans="1:16" ht="47.25">
      <c r="A312" s="14">
        <f t="shared" si="5"/>
        <v>309</v>
      </c>
      <c r="B312" s="14" t="s">
        <v>7305</v>
      </c>
      <c r="C312" s="14" t="s">
        <v>7306</v>
      </c>
      <c r="D312" s="14" t="s">
        <v>1187</v>
      </c>
      <c r="E312" s="14"/>
      <c r="F312" s="15">
        <v>3533</v>
      </c>
      <c r="G312" s="15">
        <v>184</v>
      </c>
      <c r="H312" s="14" t="s">
        <v>2161</v>
      </c>
      <c r="I312" s="15">
        <v>64000</v>
      </c>
      <c r="J312" s="14" t="s">
        <v>7909</v>
      </c>
      <c r="K312" s="36" t="s">
        <v>11116</v>
      </c>
      <c r="L312" s="14" t="s">
        <v>3437</v>
      </c>
      <c r="M312" s="14"/>
      <c r="N312" s="21" t="s">
        <v>20325</v>
      </c>
      <c r="O312" s="21" t="s">
        <v>20349</v>
      </c>
      <c r="P312" s="21" t="s">
        <v>20356</v>
      </c>
    </row>
    <row r="313" spans="1:16" ht="31.5">
      <c r="A313" s="14">
        <f t="shared" si="5"/>
        <v>310</v>
      </c>
      <c r="B313" s="14" t="s">
        <v>7307</v>
      </c>
      <c r="C313" s="14" t="s">
        <v>4677</v>
      </c>
      <c r="D313" s="14" t="s">
        <v>1187</v>
      </c>
      <c r="E313" s="14" t="s">
        <v>8163</v>
      </c>
      <c r="F313" s="15">
        <v>520</v>
      </c>
      <c r="G313" s="15">
        <v>164</v>
      </c>
      <c r="H313" s="14" t="s">
        <v>8076</v>
      </c>
      <c r="I313" s="15">
        <v>36000</v>
      </c>
      <c r="J313" s="14" t="s">
        <v>4935</v>
      </c>
      <c r="K313" s="36" t="s">
        <v>11116</v>
      </c>
      <c r="L313" s="14" t="s">
        <v>2255</v>
      </c>
      <c r="M313" s="14"/>
      <c r="P313" s="21" t="s">
        <v>20336</v>
      </c>
    </row>
    <row r="314" spans="1:16" ht="47.25">
      <c r="A314" s="14">
        <f t="shared" si="5"/>
        <v>311</v>
      </c>
      <c r="B314" s="14" t="s">
        <v>7308</v>
      </c>
      <c r="C314" s="14" t="s">
        <v>11457</v>
      </c>
      <c r="D314" s="14" t="s">
        <v>1187</v>
      </c>
      <c r="E314" s="14"/>
      <c r="F314" s="15">
        <v>600</v>
      </c>
      <c r="G314" s="15">
        <v>208</v>
      </c>
      <c r="H314" s="14" t="s">
        <v>8076</v>
      </c>
      <c r="I314" s="15">
        <v>46000</v>
      </c>
      <c r="J314" s="14" t="s">
        <v>4935</v>
      </c>
      <c r="K314" s="36" t="s">
        <v>11116</v>
      </c>
      <c r="L314" s="14" t="s">
        <v>2255</v>
      </c>
      <c r="M314" s="14"/>
      <c r="P314" s="21" t="s">
        <v>20336</v>
      </c>
    </row>
    <row r="315" spans="1:16" ht="78.75">
      <c r="A315" s="14">
        <f t="shared" si="5"/>
        <v>312</v>
      </c>
      <c r="B315" s="14" t="s">
        <v>7309</v>
      </c>
      <c r="C315" s="14" t="s">
        <v>7310</v>
      </c>
      <c r="D315" s="14" t="s">
        <v>1187</v>
      </c>
      <c r="E315" s="14"/>
      <c r="F315" s="15">
        <v>550</v>
      </c>
      <c r="G315" s="15">
        <v>284</v>
      </c>
      <c r="H315" s="14" t="s">
        <v>8087</v>
      </c>
      <c r="I315" s="15">
        <v>84000</v>
      </c>
      <c r="J315" s="14" t="s">
        <v>60</v>
      </c>
      <c r="K315" s="36" t="s">
        <v>11116</v>
      </c>
      <c r="L315" s="14" t="s">
        <v>4009</v>
      </c>
      <c r="M315" s="14"/>
      <c r="N315" s="21" t="s">
        <v>20349</v>
      </c>
      <c r="O315" s="21" t="s">
        <v>20349</v>
      </c>
    </row>
    <row r="316" spans="1:16" ht="31.5">
      <c r="A316" s="14">
        <f t="shared" si="5"/>
        <v>313</v>
      </c>
      <c r="B316" s="14" t="s">
        <v>7311</v>
      </c>
      <c r="C316" s="14" t="s">
        <v>7312</v>
      </c>
      <c r="D316" s="14" t="s">
        <v>1162</v>
      </c>
      <c r="E316" s="14"/>
      <c r="F316" s="15">
        <v>500</v>
      </c>
      <c r="G316" s="15">
        <v>216</v>
      </c>
      <c r="H316" s="14" t="s">
        <v>8087</v>
      </c>
      <c r="I316" s="15">
        <v>66000</v>
      </c>
      <c r="J316" s="14" t="s">
        <v>12918</v>
      </c>
      <c r="K316" s="36" t="s">
        <v>11116</v>
      </c>
      <c r="L316" s="14" t="s">
        <v>3437</v>
      </c>
      <c r="M316" s="14"/>
      <c r="N316" s="21" t="s">
        <v>20325</v>
      </c>
      <c r="O316" s="21" t="s">
        <v>20349</v>
      </c>
      <c r="P316" s="21" t="s">
        <v>20353</v>
      </c>
    </row>
    <row r="317" spans="1:16" ht="78.75">
      <c r="A317" s="14">
        <f t="shared" si="5"/>
        <v>314</v>
      </c>
      <c r="B317" s="14" t="s">
        <v>7313</v>
      </c>
      <c r="C317" s="14" t="s">
        <v>7314</v>
      </c>
      <c r="D317" s="14" t="s">
        <v>11565</v>
      </c>
      <c r="E317" s="14"/>
      <c r="F317" s="15">
        <v>200</v>
      </c>
      <c r="G317" s="15">
        <v>620</v>
      </c>
      <c r="H317" s="14" t="s">
        <v>8087</v>
      </c>
      <c r="I317" s="15">
        <v>169000</v>
      </c>
      <c r="J317" s="14" t="s">
        <v>1188</v>
      </c>
      <c r="K317" s="36" t="s">
        <v>11116</v>
      </c>
      <c r="L317" s="14" t="s">
        <v>6101</v>
      </c>
      <c r="M317" s="14"/>
      <c r="N317" s="21" t="s">
        <v>20349</v>
      </c>
      <c r="O317" s="21" t="s">
        <v>20349</v>
      </c>
    </row>
    <row r="318" spans="1:16" ht="31.5">
      <c r="A318" s="14">
        <f t="shared" si="5"/>
        <v>315</v>
      </c>
      <c r="B318" s="14" t="s">
        <v>7315</v>
      </c>
      <c r="C318" s="14" t="s">
        <v>7316</v>
      </c>
      <c r="D318" s="14" t="s">
        <v>9193</v>
      </c>
      <c r="E318" s="14"/>
      <c r="F318" s="15">
        <v>1300</v>
      </c>
      <c r="G318" s="15">
        <v>552</v>
      </c>
      <c r="H318" s="14" t="s">
        <v>2161</v>
      </c>
      <c r="I318" s="15">
        <v>0</v>
      </c>
      <c r="J318" s="14" t="s">
        <v>1188</v>
      </c>
      <c r="K318" s="36" t="s">
        <v>11116</v>
      </c>
      <c r="L318" s="14" t="s">
        <v>5941</v>
      </c>
      <c r="M318" s="14"/>
      <c r="N318" s="21" t="s">
        <v>20325</v>
      </c>
      <c r="O318" s="21" t="s">
        <v>20349</v>
      </c>
      <c r="P318" s="21" t="s">
        <v>20353</v>
      </c>
    </row>
    <row r="319" spans="1:16" ht="31.5">
      <c r="A319" s="14">
        <f t="shared" si="5"/>
        <v>316</v>
      </c>
      <c r="B319" s="14" t="s">
        <v>7317</v>
      </c>
      <c r="C319" s="14" t="s">
        <v>5180</v>
      </c>
      <c r="D319" s="14" t="s">
        <v>4473</v>
      </c>
      <c r="E319" s="14"/>
      <c r="F319" s="15">
        <v>1000</v>
      </c>
      <c r="G319" s="15">
        <v>540</v>
      </c>
      <c r="H319" s="14" t="s">
        <v>2161</v>
      </c>
      <c r="I319" s="15">
        <v>0</v>
      </c>
      <c r="J319" s="14" t="s">
        <v>7909</v>
      </c>
      <c r="K319" s="36" t="s">
        <v>11116</v>
      </c>
      <c r="L319" s="14" t="s">
        <v>10095</v>
      </c>
      <c r="M319" s="14"/>
      <c r="N319" s="21" t="s">
        <v>20325</v>
      </c>
      <c r="O319" s="21" t="s">
        <v>20349</v>
      </c>
      <c r="P319" s="21" t="s">
        <v>20353</v>
      </c>
    </row>
    <row r="320" spans="1:16" ht="78.75">
      <c r="A320" s="14">
        <f t="shared" si="5"/>
        <v>317</v>
      </c>
      <c r="B320" s="14" t="s">
        <v>9319</v>
      </c>
      <c r="C320" s="14" t="s">
        <v>9320</v>
      </c>
      <c r="D320" s="14" t="s">
        <v>1421</v>
      </c>
      <c r="E320" s="14"/>
      <c r="F320" s="15">
        <v>500</v>
      </c>
      <c r="G320" s="15">
        <v>284</v>
      </c>
      <c r="H320" s="14" t="s">
        <v>8087</v>
      </c>
      <c r="I320" s="15">
        <v>70000</v>
      </c>
      <c r="J320" s="14" t="s">
        <v>70</v>
      </c>
      <c r="K320" s="36" t="s">
        <v>11116</v>
      </c>
      <c r="L320" s="14" t="s">
        <v>2255</v>
      </c>
      <c r="M320" s="14"/>
      <c r="N320" s="21" t="s">
        <v>20349</v>
      </c>
      <c r="O320" s="21" t="s">
        <v>20349</v>
      </c>
    </row>
    <row r="321" spans="1:16" ht="31.5">
      <c r="A321" s="14">
        <f t="shared" si="5"/>
        <v>318</v>
      </c>
      <c r="B321" s="14" t="s">
        <v>6263</v>
      </c>
      <c r="C321" s="14" t="s">
        <v>2744</v>
      </c>
      <c r="D321" s="14" t="s">
        <v>1187</v>
      </c>
      <c r="E321" s="14" t="s">
        <v>8163</v>
      </c>
      <c r="F321" s="15">
        <v>1525</v>
      </c>
      <c r="G321" s="15">
        <v>52</v>
      </c>
      <c r="H321" s="14" t="s">
        <v>8076</v>
      </c>
      <c r="I321" s="15">
        <v>10000</v>
      </c>
      <c r="J321" s="14" t="s">
        <v>4935</v>
      </c>
      <c r="K321" s="36" t="s">
        <v>11116</v>
      </c>
      <c r="L321" s="14" t="s">
        <v>3952</v>
      </c>
      <c r="M321" s="14"/>
      <c r="P321" s="21" t="s">
        <v>20336</v>
      </c>
    </row>
    <row r="322" spans="1:16" ht="47.25">
      <c r="A322" s="14">
        <f t="shared" si="5"/>
        <v>319</v>
      </c>
      <c r="B322" s="14" t="s">
        <v>8274</v>
      </c>
      <c r="C322" s="14" t="s">
        <v>8273</v>
      </c>
      <c r="D322" s="14" t="s">
        <v>1162</v>
      </c>
      <c r="E322" s="14"/>
      <c r="F322" s="15">
        <v>120</v>
      </c>
      <c r="G322" s="15">
        <v>1432</v>
      </c>
      <c r="H322" s="14" t="s">
        <v>2161</v>
      </c>
      <c r="I322" s="15">
        <v>0</v>
      </c>
      <c r="J322" s="14" t="s">
        <v>1188</v>
      </c>
      <c r="K322" s="36" t="s">
        <v>11116</v>
      </c>
      <c r="L322" s="14" t="s">
        <v>7889</v>
      </c>
      <c r="M322" s="14"/>
      <c r="N322" s="21" t="s">
        <v>20349</v>
      </c>
      <c r="O322" s="21" t="s">
        <v>20349</v>
      </c>
    </row>
    <row r="323" spans="1:16" ht="47.25">
      <c r="A323" s="14">
        <f t="shared" si="5"/>
        <v>320</v>
      </c>
      <c r="B323" s="14" t="s">
        <v>8275</v>
      </c>
      <c r="C323" s="14" t="s">
        <v>8273</v>
      </c>
      <c r="D323" s="14" t="s">
        <v>1162</v>
      </c>
      <c r="E323" s="14"/>
      <c r="F323" s="15">
        <v>120</v>
      </c>
      <c r="G323" s="15">
        <v>952</v>
      </c>
      <c r="H323" s="14" t="s">
        <v>2161</v>
      </c>
      <c r="I323" s="15">
        <v>0</v>
      </c>
      <c r="J323" s="14" t="s">
        <v>1188</v>
      </c>
      <c r="K323" s="36" t="s">
        <v>11116</v>
      </c>
      <c r="L323" s="14" t="s">
        <v>7889</v>
      </c>
      <c r="M323" s="14"/>
      <c r="N323" s="21" t="s">
        <v>20349</v>
      </c>
      <c r="O323" s="21" t="s">
        <v>20349</v>
      </c>
    </row>
    <row r="324" spans="1:16" ht="31.5">
      <c r="A324" s="14">
        <f t="shared" si="5"/>
        <v>321</v>
      </c>
      <c r="B324" s="14" t="s">
        <v>9373</v>
      </c>
      <c r="C324" s="14" t="s">
        <v>2744</v>
      </c>
      <c r="D324" s="14" t="s">
        <v>1187</v>
      </c>
      <c r="E324" s="14" t="s">
        <v>8163</v>
      </c>
      <c r="F324" s="15">
        <v>1025</v>
      </c>
      <c r="G324" s="15">
        <v>196</v>
      </c>
      <c r="H324" s="14" t="s">
        <v>8076</v>
      </c>
      <c r="I324" s="15">
        <v>27000</v>
      </c>
      <c r="J324" s="14" t="s">
        <v>4935</v>
      </c>
      <c r="K324" s="36" t="s">
        <v>11116</v>
      </c>
      <c r="L324" s="14" t="s">
        <v>6094</v>
      </c>
      <c r="M324" s="14"/>
      <c r="P324" s="21" t="s">
        <v>20336</v>
      </c>
    </row>
    <row r="325" spans="1:16" ht="94.5">
      <c r="A325" s="14">
        <f t="shared" si="5"/>
        <v>322</v>
      </c>
      <c r="B325" s="14" t="s">
        <v>8285</v>
      </c>
      <c r="C325" s="14" t="s">
        <v>8286</v>
      </c>
      <c r="D325" s="14" t="s">
        <v>1421</v>
      </c>
      <c r="E325" s="14"/>
      <c r="F325" s="15">
        <v>500</v>
      </c>
      <c r="G325" s="15">
        <v>344</v>
      </c>
      <c r="H325" s="14" t="s">
        <v>8087</v>
      </c>
      <c r="I325" s="15">
        <v>0</v>
      </c>
      <c r="J325" s="14" t="s">
        <v>7909</v>
      </c>
      <c r="K325" s="36" t="s">
        <v>11116</v>
      </c>
      <c r="L325" s="14" t="s">
        <v>3437</v>
      </c>
      <c r="M325" s="14"/>
      <c r="N325" s="21" t="s">
        <v>20325</v>
      </c>
      <c r="O325" s="21" t="s">
        <v>20349</v>
      </c>
      <c r="P325" s="21" t="s">
        <v>20353</v>
      </c>
    </row>
    <row r="326" spans="1:16">
      <c r="A326" s="14">
        <f t="shared" si="5"/>
        <v>323</v>
      </c>
      <c r="B326" s="14" t="s">
        <v>8287</v>
      </c>
      <c r="C326" s="14" t="s">
        <v>8288</v>
      </c>
      <c r="D326" s="14" t="s">
        <v>1187</v>
      </c>
      <c r="E326" s="14"/>
      <c r="F326" s="15">
        <v>700</v>
      </c>
      <c r="G326" s="15">
        <v>184</v>
      </c>
      <c r="H326" s="14" t="s">
        <v>8087</v>
      </c>
      <c r="I326" s="15">
        <v>55000</v>
      </c>
      <c r="J326" s="14" t="s">
        <v>4642</v>
      </c>
      <c r="K326" s="36" t="s">
        <v>11116</v>
      </c>
      <c r="L326" s="14" t="s">
        <v>12923</v>
      </c>
      <c r="M326" s="14"/>
      <c r="N326" s="21" t="s">
        <v>20349</v>
      </c>
      <c r="O326" s="21" t="s">
        <v>20349</v>
      </c>
    </row>
    <row r="327" spans="1:16">
      <c r="A327" s="14">
        <f t="shared" si="5"/>
        <v>324</v>
      </c>
      <c r="B327" s="14" t="s">
        <v>8289</v>
      </c>
      <c r="C327" s="14" t="s">
        <v>10123</v>
      </c>
      <c r="D327" s="14" t="s">
        <v>1187</v>
      </c>
      <c r="E327" s="14"/>
      <c r="F327" s="15">
        <v>1000</v>
      </c>
      <c r="G327" s="15">
        <v>312</v>
      </c>
      <c r="H327" s="14" t="s">
        <v>8087</v>
      </c>
      <c r="I327" s="15">
        <v>59000</v>
      </c>
      <c r="J327" s="14" t="s">
        <v>4642</v>
      </c>
      <c r="K327" s="36" t="s">
        <v>11116</v>
      </c>
      <c r="L327" s="14" t="s">
        <v>12923</v>
      </c>
      <c r="M327" s="14"/>
      <c r="N327" s="21" t="s">
        <v>20349</v>
      </c>
      <c r="O327" s="21" t="s">
        <v>20349</v>
      </c>
    </row>
    <row r="328" spans="1:16" ht="63">
      <c r="A328" s="14">
        <f t="shared" si="5"/>
        <v>325</v>
      </c>
      <c r="B328" s="14" t="s">
        <v>8934</v>
      </c>
      <c r="C328" s="14" t="s">
        <v>8292</v>
      </c>
      <c r="D328" s="14" t="s">
        <v>1421</v>
      </c>
      <c r="E328" s="14" t="s">
        <v>8163</v>
      </c>
      <c r="F328" s="15">
        <v>6000</v>
      </c>
      <c r="G328" s="15">
        <v>200</v>
      </c>
      <c r="H328" s="14" t="s">
        <v>2161</v>
      </c>
      <c r="I328" s="15">
        <v>68000</v>
      </c>
      <c r="J328" s="14" t="s">
        <v>1193</v>
      </c>
      <c r="K328" s="36" t="s">
        <v>11116</v>
      </c>
      <c r="L328" s="14" t="s">
        <v>8938</v>
      </c>
      <c r="M328" s="14" t="s">
        <v>1605</v>
      </c>
      <c r="N328" s="21" t="s">
        <v>20349</v>
      </c>
      <c r="O328" s="21" t="s">
        <v>20349</v>
      </c>
    </row>
    <row r="329" spans="1:16" ht="31.5">
      <c r="A329" s="14">
        <f t="shared" si="5"/>
        <v>326</v>
      </c>
      <c r="B329" s="14" t="s">
        <v>11669</v>
      </c>
      <c r="C329" s="14" t="s">
        <v>11670</v>
      </c>
      <c r="D329" s="14" t="s">
        <v>1187</v>
      </c>
      <c r="E329" s="14" t="s">
        <v>8163</v>
      </c>
      <c r="F329" s="15">
        <v>520</v>
      </c>
      <c r="G329" s="15">
        <v>180</v>
      </c>
      <c r="H329" s="14" t="s">
        <v>8076</v>
      </c>
      <c r="I329" s="15">
        <v>41000</v>
      </c>
      <c r="J329" s="14" t="s">
        <v>4935</v>
      </c>
      <c r="K329" s="36" t="s">
        <v>11116</v>
      </c>
      <c r="L329" s="14" t="s">
        <v>2255</v>
      </c>
      <c r="M329" s="14"/>
      <c r="P329" s="21" t="s">
        <v>20336</v>
      </c>
    </row>
    <row r="330" spans="1:16" ht="31.5">
      <c r="A330" s="14">
        <f t="shared" si="5"/>
        <v>327</v>
      </c>
      <c r="B330" s="14" t="s">
        <v>11671</v>
      </c>
      <c r="C330" s="14" t="s">
        <v>2744</v>
      </c>
      <c r="D330" s="14" t="s">
        <v>1187</v>
      </c>
      <c r="E330" s="14" t="s">
        <v>8163</v>
      </c>
      <c r="F330" s="15">
        <v>520</v>
      </c>
      <c r="G330" s="15">
        <v>80</v>
      </c>
      <c r="H330" s="14" t="s">
        <v>8076</v>
      </c>
      <c r="I330" s="15">
        <v>13000</v>
      </c>
      <c r="J330" s="14" t="s">
        <v>4935</v>
      </c>
      <c r="K330" s="36" t="s">
        <v>11116</v>
      </c>
      <c r="L330" s="14" t="s">
        <v>2255</v>
      </c>
      <c r="M330" s="14"/>
      <c r="P330" s="21" t="s">
        <v>20336</v>
      </c>
    </row>
    <row r="331" spans="1:16" ht="31.5">
      <c r="A331" s="14">
        <f t="shared" si="5"/>
        <v>328</v>
      </c>
      <c r="B331" s="14" t="s">
        <v>2871</v>
      </c>
      <c r="C331" s="14" t="s">
        <v>2744</v>
      </c>
      <c r="D331" s="14" t="s">
        <v>1187</v>
      </c>
      <c r="E331" s="14" t="s">
        <v>8163</v>
      </c>
      <c r="F331" s="15">
        <v>520</v>
      </c>
      <c r="G331" s="15">
        <v>100</v>
      </c>
      <c r="H331" s="14" t="s">
        <v>8076</v>
      </c>
      <c r="I331" s="15">
        <v>22000</v>
      </c>
      <c r="J331" s="14" t="s">
        <v>4935</v>
      </c>
      <c r="K331" s="36" t="s">
        <v>11116</v>
      </c>
      <c r="L331" s="14" t="s">
        <v>2255</v>
      </c>
      <c r="M331" s="14"/>
      <c r="P331" s="21" t="s">
        <v>20336</v>
      </c>
    </row>
    <row r="332" spans="1:16" ht="47.25">
      <c r="A332" s="14">
        <f t="shared" si="5"/>
        <v>329</v>
      </c>
      <c r="B332" s="14" t="s">
        <v>9443</v>
      </c>
      <c r="C332" s="14" t="s">
        <v>5955</v>
      </c>
      <c r="D332" s="14" t="s">
        <v>1187</v>
      </c>
      <c r="E332" s="14" t="s">
        <v>8163</v>
      </c>
      <c r="F332" s="15">
        <v>520</v>
      </c>
      <c r="G332" s="15">
        <v>76</v>
      </c>
      <c r="H332" s="14" t="s">
        <v>8076</v>
      </c>
      <c r="I332" s="15">
        <v>18000</v>
      </c>
      <c r="J332" s="14" t="s">
        <v>4935</v>
      </c>
      <c r="K332" s="36" t="s">
        <v>11116</v>
      </c>
      <c r="L332" s="14" t="s">
        <v>2255</v>
      </c>
      <c r="M332" s="14"/>
      <c r="P332" s="21" t="s">
        <v>20336</v>
      </c>
    </row>
    <row r="333" spans="1:16" ht="31.5">
      <c r="A333" s="14">
        <f t="shared" si="5"/>
        <v>330</v>
      </c>
      <c r="B333" s="14" t="s">
        <v>9444</v>
      </c>
      <c r="C333" s="14" t="s">
        <v>11454</v>
      </c>
      <c r="D333" s="14" t="s">
        <v>1187</v>
      </c>
      <c r="E333" s="14" t="s">
        <v>8163</v>
      </c>
      <c r="F333" s="15">
        <v>520</v>
      </c>
      <c r="G333" s="15">
        <v>96</v>
      </c>
      <c r="H333" s="14" t="s">
        <v>3449</v>
      </c>
      <c r="I333" s="15">
        <v>20000</v>
      </c>
      <c r="J333" s="14" t="s">
        <v>4935</v>
      </c>
      <c r="K333" s="36" t="s">
        <v>11116</v>
      </c>
      <c r="L333" s="14" t="s">
        <v>2255</v>
      </c>
      <c r="M333" s="14"/>
      <c r="P333" s="21" t="s">
        <v>20336</v>
      </c>
    </row>
    <row r="334" spans="1:16" ht="47.25">
      <c r="A334" s="14">
        <f t="shared" si="5"/>
        <v>331</v>
      </c>
      <c r="B334" s="14" t="s">
        <v>9908</v>
      </c>
      <c r="C334" s="14" t="s">
        <v>8273</v>
      </c>
      <c r="D334" s="14" t="s">
        <v>1162</v>
      </c>
      <c r="E334" s="14"/>
      <c r="F334" s="15">
        <v>120</v>
      </c>
      <c r="G334" s="15">
        <v>1152</v>
      </c>
      <c r="H334" s="14" t="s">
        <v>2161</v>
      </c>
      <c r="I334" s="15">
        <v>0</v>
      </c>
      <c r="J334" s="14" t="s">
        <v>1188</v>
      </c>
      <c r="K334" s="36" t="s">
        <v>11116</v>
      </c>
      <c r="L334" s="14" t="s">
        <v>7889</v>
      </c>
      <c r="M334" s="14"/>
      <c r="N334" s="21" t="s">
        <v>20349</v>
      </c>
      <c r="O334" s="21" t="s">
        <v>20349</v>
      </c>
    </row>
    <row r="335" spans="1:16" ht="47.25">
      <c r="A335" s="14">
        <f t="shared" si="5"/>
        <v>332</v>
      </c>
      <c r="B335" s="14" t="s">
        <v>11008</v>
      </c>
      <c r="C335" s="14" t="s">
        <v>8273</v>
      </c>
      <c r="D335" s="14" t="s">
        <v>1162</v>
      </c>
      <c r="E335" s="14"/>
      <c r="F335" s="15">
        <v>120</v>
      </c>
      <c r="G335" s="15">
        <v>872</v>
      </c>
      <c r="H335" s="14" t="s">
        <v>2161</v>
      </c>
      <c r="I335" s="15">
        <v>0</v>
      </c>
      <c r="J335" s="14" t="s">
        <v>1188</v>
      </c>
      <c r="K335" s="36" t="s">
        <v>11116</v>
      </c>
      <c r="L335" s="14" t="s">
        <v>6101</v>
      </c>
      <c r="M335" s="14"/>
      <c r="N335" s="21" t="s">
        <v>20349</v>
      </c>
      <c r="O335" s="21" t="s">
        <v>20349</v>
      </c>
    </row>
    <row r="336" spans="1:16" ht="31.5">
      <c r="A336" s="14">
        <f t="shared" si="5"/>
        <v>333</v>
      </c>
      <c r="B336" s="14" t="s">
        <v>12223</v>
      </c>
      <c r="C336" s="14" t="s">
        <v>6874</v>
      </c>
      <c r="D336" s="14" t="s">
        <v>1187</v>
      </c>
      <c r="E336" s="14" t="s">
        <v>8163</v>
      </c>
      <c r="F336" s="15">
        <v>825</v>
      </c>
      <c r="G336" s="15">
        <v>96</v>
      </c>
      <c r="H336" s="14" t="s">
        <v>8076</v>
      </c>
      <c r="I336" s="15">
        <v>17000</v>
      </c>
      <c r="J336" s="14" t="s">
        <v>4935</v>
      </c>
      <c r="K336" s="36" t="s">
        <v>11116</v>
      </c>
      <c r="L336" s="14" t="s">
        <v>5129</v>
      </c>
      <c r="M336" s="14"/>
      <c r="P336" s="21" t="s">
        <v>20336</v>
      </c>
    </row>
    <row r="337" spans="1:16" ht="31.5">
      <c r="A337" s="14">
        <f t="shared" si="5"/>
        <v>334</v>
      </c>
      <c r="B337" s="14" t="s">
        <v>12224</v>
      </c>
      <c r="C337" s="14" t="s">
        <v>2744</v>
      </c>
      <c r="D337" s="14" t="s">
        <v>1187</v>
      </c>
      <c r="E337" s="14" t="s">
        <v>8163</v>
      </c>
      <c r="F337" s="15">
        <v>525</v>
      </c>
      <c r="G337" s="15">
        <v>32</v>
      </c>
      <c r="H337" s="14" t="s">
        <v>8076</v>
      </c>
      <c r="I337" s="15">
        <v>10000</v>
      </c>
      <c r="J337" s="14" t="s">
        <v>4935</v>
      </c>
      <c r="K337" s="36" t="s">
        <v>11116</v>
      </c>
      <c r="L337" s="14" t="s">
        <v>5129</v>
      </c>
      <c r="M337" s="14"/>
      <c r="P337" s="21" t="s">
        <v>20336</v>
      </c>
    </row>
    <row r="338" spans="1:16" ht="31.5">
      <c r="A338" s="14">
        <f t="shared" ref="A338:A401" si="6">A337+1</f>
        <v>335</v>
      </c>
      <c r="B338" s="14" t="s">
        <v>820</v>
      </c>
      <c r="C338" s="14" t="s">
        <v>821</v>
      </c>
      <c r="D338" s="14" t="s">
        <v>1187</v>
      </c>
      <c r="E338" s="14" t="s">
        <v>8163</v>
      </c>
      <c r="F338" s="15">
        <v>820</v>
      </c>
      <c r="G338" s="15">
        <v>212</v>
      </c>
      <c r="H338" s="14" t="s">
        <v>8087</v>
      </c>
      <c r="I338" s="15">
        <v>58000</v>
      </c>
      <c r="J338" s="14" t="s">
        <v>4935</v>
      </c>
      <c r="K338" s="36" t="s">
        <v>11116</v>
      </c>
      <c r="L338" s="14" t="s">
        <v>2255</v>
      </c>
      <c r="M338" s="14"/>
      <c r="N338" s="21" t="s">
        <v>20349</v>
      </c>
      <c r="O338" s="21" t="s">
        <v>20349</v>
      </c>
    </row>
    <row r="339" spans="1:16" ht="31.5">
      <c r="A339" s="14">
        <f t="shared" si="6"/>
        <v>336</v>
      </c>
      <c r="B339" s="14" t="s">
        <v>3026</v>
      </c>
      <c r="C339" s="14" t="s">
        <v>10894</v>
      </c>
      <c r="D339" s="14" t="s">
        <v>1187</v>
      </c>
      <c r="E339" s="14" t="s">
        <v>8163</v>
      </c>
      <c r="F339" s="15">
        <v>425</v>
      </c>
      <c r="G339" s="15">
        <v>276</v>
      </c>
      <c r="H339" s="14" t="s">
        <v>8076</v>
      </c>
      <c r="I339" s="15">
        <v>58000</v>
      </c>
      <c r="J339" s="14" t="s">
        <v>4935</v>
      </c>
      <c r="K339" s="36" t="s">
        <v>11116</v>
      </c>
      <c r="L339" s="14" t="s">
        <v>2255</v>
      </c>
      <c r="M339" s="14"/>
      <c r="P339" s="21" t="s">
        <v>20336</v>
      </c>
    </row>
    <row r="340" spans="1:16" ht="31.5">
      <c r="A340" s="14">
        <f t="shared" si="6"/>
        <v>337</v>
      </c>
      <c r="B340" s="14" t="s">
        <v>12225</v>
      </c>
      <c r="C340" s="14" t="s">
        <v>6874</v>
      </c>
      <c r="D340" s="14" t="s">
        <v>1187</v>
      </c>
      <c r="E340" s="14" t="s">
        <v>8163</v>
      </c>
      <c r="F340" s="15">
        <v>425</v>
      </c>
      <c r="G340" s="15">
        <v>88</v>
      </c>
      <c r="H340" s="14" t="s">
        <v>8076</v>
      </c>
      <c r="I340" s="15">
        <v>16000</v>
      </c>
      <c r="J340" s="14" t="s">
        <v>4935</v>
      </c>
      <c r="K340" s="36" t="s">
        <v>11116</v>
      </c>
      <c r="L340" s="14" t="s">
        <v>2255</v>
      </c>
      <c r="M340" s="14"/>
      <c r="P340" s="21" t="s">
        <v>20336</v>
      </c>
    </row>
    <row r="341" spans="1:16" ht="63">
      <c r="A341" s="14">
        <f t="shared" si="6"/>
        <v>338</v>
      </c>
      <c r="B341" s="41" t="s">
        <v>12226</v>
      </c>
      <c r="C341" s="41" t="s">
        <v>12227</v>
      </c>
      <c r="D341" s="14" t="s">
        <v>1162</v>
      </c>
      <c r="E341" s="14" t="s">
        <v>8163</v>
      </c>
      <c r="F341" s="15">
        <v>800</v>
      </c>
      <c r="G341" s="14">
        <v>488</v>
      </c>
      <c r="H341" s="14" t="s">
        <v>2161</v>
      </c>
      <c r="I341" s="15">
        <v>0</v>
      </c>
      <c r="J341" s="14" t="s">
        <v>4642</v>
      </c>
      <c r="K341" s="36" t="s">
        <v>11116</v>
      </c>
      <c r="L341" s="14" t="s">
        <v>12923</v>
      </c>
      <c r="M341" s="14"/>
      <c r="N341" s="21" t="s">
        <v>20349</v>
      </c>
      <c r="O341" s="21" t="s">
        <v>20349</v>
      </c>
    </row>
    <row r="342" spans="1:16" ht="47.25">
      <c r="A342" s="14">
        <f t="shared" si="6"/>
        <v>339</v>
      </c>
      <c r="B342" s="14" t="s">
        <v>7302</v>
      </c>
      <c r="C342" s="14" t="s">
        <v>7303</v>
      </c>
      <c r="D342" s="14" t="s">
        <v>1187</v>
      </c>
      <c r="E342" s="14" t="s">
        <v>8163</v>
      </c>
      <c r="F342" s="15">
        <v>532</v>
      </c>
      <c r="G342" s="15">
        <v>184</v>
      </c>
      <c r="H342" s="14" t="s">
        <v>8087</v>
      </c>
      <c r="I342" s="15">
        <v>33000</v>
      </c>
      <c r="J342" s="14" t="s">
        <v>60</v>
      </c>
      <c r="K342" s="36" t="s">
        <v>7304</v>
      </c>
      <c r="L342" s="14" t="s">
        <v>3437</v>
      </c>
      <c r="M342" s="14"/>
      <c r="N342" s="21" t="s">
        <v>20325</v>
      </c>
      <c r="O342" s="21" t="s">
        <v>20349</v>
      </c>
      <c r="P342" s="21" t="s">
        <v>20353</v>
      </c>
    </row>
    <row r="343" spans="1:16" ht="31.5">
      <c r="A343" s="14">
        <f t="shared" si="6"/>
        <v>340</v>
      </c>
      <c r="B343" s="14" t="s">
        <v>11480</v>
      </c>
      <c r="C343" s="14" t="s">
        <v>11481</v>
      </c>
      <c r="D343" s="14" t="s">
        <v>1187</v>
      </c>
      <c r="E343" s="14" t="s">
        <v>8163</v>
      </c>
      <c r="F343" s="15">
        <v>532</v>
      </c>
      <c r="G343" s="15">
        <v>580</v>
      </c>
      <c r="H343" s="14" t="s">
        <v>8087</v>
      </c>
      <c r="I343" s="15">
        <v>89000</v>
      </c>
      <c r="J343" s="14" t="s">
        <v>7909</v>
      </c>
      <c r="K343" s="36" t="s">
        <v>7304</v>
      </c>
      <c r="L343" s="14" t="s">
        <v>2255</v>
      </c>
      <c r="M343" s="14"/>
      <c r="N343" s="21" t="s">
        <v>20325</v>
      </c>
      <c r="O343" s="21" t="s">
        <v>20349</v>
      </c>
      <c r="P343" s="21" t="s">
        <v>20353</v>
      </c>
    </row>
    <row r="344" spans="1:16" ht="78.75">
      <c r="A344" s="14">
        <f t="shared" si="6"/>
        <v>341</v>
      </c>
      <c r="B344" s="14" t="s">
        <v>11482</v>
      </c>
      <c r="C344" s="14" t="s">
        <v>11483</v>
      </c>
      <c r="D344" s="14" t="s">
        <v>1187</v>
      </c>
      <c r="E344" s="14" t="s">
        <v>8163</v>
      </c>
      <c r="F344" s="15">
        <v>532</v>
      </c>
      <c r="G344" s="15">
        <v>284</v>
      </c>
      <c r="H344" s="14" t="s">
        <v>8087</v>
      </c>
      <c r="I344" s="15">
        <v>68000</v>
      </c>
      <c r="J344" s="14" t="s">
        <v>7909</v>
      </c>
      <c r="K344" s="36" t="s">
        <v>7304</v>
      </c>
      <c r="L344" s="14" t="s">
        <v>2255</v>
      </c>
      <c r="M344" s="14"/>
      <c r="N344" s="21" t="s">
        <v>20349</v>
      </c>
      <c r="O344" s="21" t="s">
        <v>20349</v>
      </c>
    </row>
    <row r="345" spans="1:16" ht="31.5">
      <c r="A345" s="14">
        <f t="shared" si="6"/>
        <v>342</v>
      </c>
      <c r="B345" s="14" t="s">
        <v>9318</v>
      </c>
      <c r="C345" s="14" t="s">
        <v>3524</v>
      </c>
      <c r="D345" s="14" t="s">
        <v>1187</v>
      </c>
      <c r="E345" s="14" t="s">
        <v>8163</v>
      </c>
      <c r="F345" s="15">
        <v>532</v>
      </c>
      <c r="G345" s="15">
        <v>316</v>
      </c>
      <c r="H345" s="14" t="s">
        <v>8087</v>
      </c>
      <c r="I345" s="15">
        <v>85000</v>
      </c>
      <c r="J345" s="14" t="s">
        <v>7909</v>
      </c>
      <c r="K345" s="36" t="s">
        <v>7304</v>
      </c>
      <c r="L345" s="14" t="s">
        <v>2255</v>
      </c>
      <c r="M345" s="14"/>
      <c r="N345" s="21" t="s">
        <v>20325</v>
      </c>
      <c r="O345" s="21" t="s">
        <v>20349</v>
      </c>
      <c r="P345" s="21" t="s">
        <v>20353</v>
      </c>
    </row>
    <row r="346" spans="1:16" ht="31.5">
      <c r="A346" s="14">
        <f t="shared" si="6"/>
        <v>343</v>
      </c>
      <c r="B346" s="14" t="s">
        <v>9321</v>
      </c>
      <c r="C346" s="14" t="s">
        <v>9322</v>
      </c>
      <c r="D346" s="14" t="s">
        <v>1421</v>
      </c>
      <c r="E346" s="14"/>
      <c r="F346" s="15">
        <v>500</v>
      </c>
      <c r="G346" s="15">
        <v>260</v>
      </c>
      <c r="H346" s="14" t="s">
        <v>8087</v>
      </c>
      <c r="I346" s="15">
        <v>60000</v>
      </c>
      <c r="J346" s="14" t="s">
        <v>60</v>
      </c>
      <c r="K346" s="36" t="s">
        <v>7304</v>
      </c>
      <c r="L346" s="14" t="s">
        <v>6101</v>
      </c>
      <c r="M346" s="14"/>
      <c r="N346" s="21" t="s">
        <v>20349</v>
      </c>
      <c r="O346" s="21" t="s">
        <v>20349</v>
      </c>
    </row>
    <row r="347" spans="1:16" ht="31.5">
      <c r="A347" s="14">
        <f t="shared" si="6"/>
        <v>344</v>
      </c>
      <c r="B347" s="14" t="s">
        <v>9324</v>
      </c>
      <c r="C347" s="14" t="s">
        <v>9403</v>
      </c>
      <c r="D347" s="14" t="s">
        <v>76</v>
      </c>
      <c r="E347" s="14"/>
      <c r="F347" s="15">
        <v>1500</v>
      </c>
      <c r="G347" s="15">
        <v>332</v>
      </c>
      <c r="H347" s="14" t="s">
        <v>8087</v>
      </c>
      <c r="I347" s="15">
        <v>0</v>
      </c>
      <c r="J347" s="14" t="s">
        <v>1188</v>
      </c>
      <c r="K347" s="36" t="s">
        <v>7304</v>
      </c>
      <c r="L347" s="14" t="s">
        <v>10095</v>
      </c>
      <c r="M347" s="14" t="s">
        <v>77</v>
      </c>
      <c r="N347" s="21" t="s">
        <v>20349</v>
      </c>
      <c r="O347" s="21" t="s">
        <v>20349</v>
      </c>
    </row>
    <row r="348" spans="1:16" ht="31.5">
      <c r="A348" s="14">
        <f t="shared" si="6"/>
        <v>345</v>
      </c>
      <c r="B348" s="14" t="s">
        <v>9325</v>
      </c>
      <c r="C348" s="14" t="s">
        <v>6874</v>
      </c>
      <c r="D348" s="14" t="s">
        <v>1187</v>
      </c>
      <c r="E348" s="14"/>
      <c r="F348" s="15">
        <v>900</v>
      </c>
      <c r="G348" s="15">
        <v>452</v>
      </c>
      <c r="H348" s="14" t="s">
        <v>8087</v>
      </c>
      <c r="I348" s="15">
        <v>73000</v>
      </c>
      <c r="J348" s="14" t="s">
        <v>4935</v>
      </c>
      <c r="K348" s="36" t="s">
        <v>7304</v>
      </c>
      <c r="L348" s="14" t="s">
        <v>2255</v>
      </c>
      <c r="M348" s="14"/>
      <c r="P348" s="21" t="s">
        <v>20336</v>
      </c>
    </row>
    <row r="349" spans="1:16" ht="31.5">
      <c r="A349" s="14">
        <f t="shared" si="6"/>
        <v>346</v>
      </c>
      <c r="B349" s="14" t="s">
        <v>9326</v>
      </c>
      <c r="C349" s="14" t="s">
        <v>9327</v>
      </c>
      <c r="D349" s="14" t="s">
        <v>1421</v>
      </c>
      <c r="E349" s="14"/>
      <c r="F349" s="15">
        <v>200</v>
      </c>
      <c r="G349" s="15">
        <v>268</v>
      </c>
      <c r="H349" s="14" t="s">
        <v>8087</v>
      </c>
      <c r="I349" s="15">
        <v>95000</v>
      </c>
      <c r="J349" s="14" t="s">
        <v>1188</v>
      </c>
      <c r="K349" s="36" t="s">
        <v>7304</v>
      </c>
      <c r="L349" s="14" t="s">
        <v>2255</v>
      </c>
      <c r="M349" s="14"/>
      <c r="N349" s="21" t="s">
        <v>20349</v>
      </c>
      <c r="O349" s="21" t="s">
        <v>20349</v>
      </c>
    </row>
    <row r="350" spans="1:16" ht="31.5">
      <c r="A350" s="14">
        <f t="shared" si="6"/>
        <v>347</v>
      </c>
      <c r="B350" s="14" t="s">
        <v>9328</v>
      </c>
      <c r="C350" s="14" t="s">
        <v>8250</v>
      </c>
      <c r="D350" s="14" t="s">
        <v>1187</v>
      </c>
      <c r="E350" s="14"/>
      <c r="F350" s="15">
        <v>1500</v>
      </c>
      <c r="G350" s="15">
        <v>312</v>
      </c>
      <c r="H350" s="14" t="s">
        <v>8087</v>
      </c>
      <c r="I350" s="15">
        <v>150000</v>
      </c>
      <c r="J350" s="14" t="s">
        <v>1188</v>
      </c>
      <c r="K350" s="36" t="s">
        <v>7304</v>
      </c>
      <c r="L350" s="14" t="s">
        <v>3437</v>
      </c>
      <c r="M350" s="14"/>
      <c r="N350" s="21" t="s">
        <v>20325</v>
      </c>
      <c r="O350" s="21" t="s">
        <v>20349</v>
      </c>
      <c r="P350" s="21" t="s">
        <v>20353</v>
      </c>
    </row>
    <row r="351" spans="1:16" ht="52.5" customHeight="1">
      <c r="A351" s="14">
        <f t="shared" si="6"/>
        <v>348</v>
      </c>
      <c r="B351" s="14" t="s">
        <v>6213</v>
      </c>
      <c r="C351" s="14" t="s">
        <v>8251</v>
      </c>
      <c r="D351" s="14" t="s">
        <v>1187</v>
      </c>
      <c r="E351" s="14" t="s">
        <v>8163</v>
      </c>
      <c r="F351" s="15">
        <v>432</v>
      </c>
      <c r="G351" s="15">
        <v>456</v>
      </c>
      <c r="H351" s="14" t="s">
        <v>8087</v>
      </c>
      <c r="I351" s="15">
        <v>95000</v>
      </c>
      <c r="J351" s="14" t="s">
        <v>1188</v>
      </c>
      <c r="K351" s="36" t="s">
        <v>7304</v>
      </c>
      <c r="L351" s="14" t="s">
        <v>2255</v>
      </c>
      <c r="M351" s="14"/>
      <c r="N351" s="21" t="s">
        <v>20325</v>
      </c>
      <c r="O351" s="21" t="s">
        <v>20349</v>
      </c>
      <c r="P351" s="21" t="s">
        <v>20353</v>
      </c>
    </row>
    <row r="352" spans="1:16" ht="47.25">
      <c r="A352" s="14">
        <f t="shared" si="6"/>
        <v>349</v>
      </c>
      <c r="B352" s="14" t="s">
        <v>8252</v>
      </c>
      <c r="C352" s="14" t="s">
        <v>8253</v>
      </c>
      <c r="D352" s="14" t="s">
        <v>1187</v>
      </c>
      <c r="E352" s="14"/>
      <c r="F352" s="15">
        <v>2000</v>
      </c>
      <c r="G352" s="15">
        <v>252</v>
      </c>
      <c r="H352" s="14" t="s">
        <v>8087</v>
      </c>
      <c r="I352" s="15">
        <v>47000</v>
      </c>
      <c r="J352" s="14" t="s">
        <v>7909</v>
      </c>
      <c r="K352" s="36" t="s">
        <v>7304</v>
      </c>
      <c r="L352" s="14" t="s">
        <v>2255</v>
      </c>
      <c r="M352" s="14"/>
      <c r="N352" s="21" t="s">
        <v>20325</v>
      </c>
      <c r="O352" s="21" t="s">
        <v>20349</v>
      </c>
      <c r="P352" s="21" t="s">
        <v>20356</v>
      </c>
    </row>
    <row r="353" spans="1:16" ht="31.5">
      <c r="A353" s="14">
        <f t="shared" si="6"/>
        <v>350</v>
      </c>
      <c r="B353" s="14" t="s">
        <v>8254</v>
      </c>
      <c r="C353" s="14" t="s">
        <v>8255</v>
      </c>
      <c r="D353" s="14" t="s">
        <v>1421</v>
      </c>
      <c r="E353" s="14"/>
      <c r="F353" s="15">
        <v>500</v>
      </c>
      <c r="G353" s="15">
        <v>416</v>
      </c>
      <c r="H353" s="14" t="s">
        <v>8087</v>
      </c>
      <c r="I353" s="15">
        <v>130000</v>
      </c>
      <c r="J353" s="14" t="s">
        <v>1188</v>
      </c>
      <c r="K353" s="36" t="s">
        <v>7304</v>
      </c>
      <c r="L353" s="14" t="s">
        <v>2255</v>
      </c>
      <c r="M353" s="14"/>
      <c r="N353" s="21" t="s">
        <v>20325</v>
      </c>
      <c r="O353" s="21" t="s">
        <v>20349</v>
      </c>
      <c r="P353" s="21" t="s">
        <v>20353</v>
      </c>
    </row>
    <row r="354" spans="1:16" ht="63">
      <c r="A354" s="14">
        <f t="shared" si="6"/>
        <v>351</v>
      </c>
      <c r="B354" s="14" t="s">
        <v>8256</v>
      </c>
      <c r="C354" s="14" t="s">
        <v>8257</v>
      </c>
      <c r="D354" s="14" t="s">
        <v>1162</v>
      </c>
      <c r="E354" s="14"/>
      <c r="F354" s="15">
        <v>600</v>
      </c>
      <c r="G354" s="15">
        <v>288</v>
      </c>
      <c r="H354" s="14" t="s">
        <v>8087</v>
      </c>
      <c r="I354" s="15">
        <v>72000</v>
      </c>
      <c r="J354" s="14" t="s">
        <v>8258</v>
      </c>
      <c r="K354" s="36" t="s">
        <v>7304</v>
      </c>
      <c r="L354" s="14" t="s">
        <v>2255</v>
      </c>
      <c r="M354" s="14"/>
      <c r="N354" s="21" t="s">
        <v>20349</v>
      </c>
      <c r="O354" s="21" t="s">
        <v>20349</v>
      </c>
    </row>
    <row r="355" spans="1:16" ht="31.5">
      <c r="A355" s="14">
        <f t="shared" si="6"/>
        <v>352</v>
      </c>
      <c r="B355" s="14" t="s">
        <v>8259</v>
      </c>
      <c r="C355" s="14" t="s">
        <v>1736</v>
      </c>
      <c r="D355" s="14" t="s">
        <v>1187</v>
      </c>
      <c r="E355" s="14"/>
      <c r="F355" s="15">
        <v>1000</v>
      </c>
      <c r="G355" s="15">
        <v>156</v>
      </c>
      <c r="H355" s="14" t="s">
        <v>8076</v>
      </c>
      <c r="I355" s="15">
        <v>34000</v>
      </c>
      <c r="J355" s="14" t="s">
        <v>1193</v>
      </c>
      <c r="K355" s="36" t="s">
        <v>7304</v>
      </c>
      <c r="L355" s="14" t="s">
        <v>5941</v>
      </c>
      <c r="M355" s="14"/>
      <c r="N355" s="21" t="s">
        <v>20325</v>
      </c>
      <c r="O355" s="21" t="s">
        <v>20349</v>
      </c>
      <c r="P355" s="21" t="s">
        <v>20353</v>
      </c>
    </row>
    <row r="356" spans="1:16" ht="63">
      <c r="A356" s="14">
        <f t="shared" si="6"/>
        <v>353</v>
      </c>
      <c r="B356" s="14" t="s">
        <v>8260</v>
      </c>
      <c r="C356" s="14" t="s">
        <v>8261</v>
      </c>
      <c r="D356" s="14" t="s">
        <v>1421</v>
      </c>
      <c r="E356" s="14"/>
      <c r="F356" s="15">
        <v>1000</v>
      </c>
      <c r="G356" s="15">
        <v>344</v>
      </c>
      <c r="H356" s="14" t="s">
        <v>5624</v>
      </c>
      <c r="I356" s="15">
        <v>80000</v>
      </c>
      <c r="J356" s="14" t="s">
        <v>70</v>
      </c>
      <c r="K356" s="36" t="s">
        <v>7304</v>
      </c>
      <c r="L356" s="14" t="s">
        <v>3437</v>
      </c>
      <c r="M356" s="14"/>
      <c r="N356" s="21" t="s">
        <v>20349</v>
      </c>
      <c r="O356" s="21" t="s">
        <v>20349</v>
      </c>
    </row>
    <row r="357" spans="1:16" ht="63">
      <c r="A357" s="14">
        <f t="shared" si="6"/>
        <v>354</v>
      </c>
      <c r="B357" s="14" t="s">
        <v>8262</v>
      </c>
      <c r="C357" s="14" t="s">
        <v>8261</v>
      </c>
      <c r="D357" s="14" t="s">
        <v>1421</v>
      </c>
      <c r="E357" s="14" t="s">
        <v>8163</v>
      </c>
      <c r="F357" s="15">
        <v>1000</v>
      </c>
      <c r="G357" s="15">
        <v>552</v>
      </c>
      <c r="H357" s="14" t="s">
        <v>8087</v>
      </c>
      <c r="I357" s="15">
        <v>115000</v>
      </c>
      <c r="J357" s="14" t="s">
        <v>70</v>
      </c>
      <c r="K357" s="36" t="s">
        <v>7304</v>
      </c>
      <c r="L357" s="14" t="s">
        <v>3437</v>
      </c>
      <c r="M357" s="14"/>
      <c r="N357" s="21" t="s">
        <v>20349</v>
      </c>
      <c r="O357" s="21" t="s">
        <v>20349</v>
      </c>
    </row>
    <row r="358" spans="1:16" ht="47.25">
      <c r="A358" s="14">
        <f t="shared" si="6"/>
        <v>355</v>
      </c>
      <c r="B358" s="14" t="s">
        <v>8263</v>
      </c>
      <c r="C358" s="14" t="s">
        <v>8264</v>
      </c>
      <c r="D358" s="14" t="s">
        <v>1187</v>
      </c>
      <c r="E358" s="14" t="s">
        <v>8163</v>
      </c>
      <c r="F358" s="15">
        <v>520</v>
      </c>
      <c r="G358" s="15">
        <v>248</v>
      </c>
      <c r="H358" s="14" t="s">
        <v>8087</v>
      </c>
      <c r="I358" s="15">
        <v>47000</v>
      </c>
      <c r="J358" s="14" t="s">
        <v>4935</v>
      </c>
      <c r="K358" s="36" t="s">
        <v>7304</v>
      </c>
      <c r="L358" s="14" t="s">
        <v>2255</v>
      </c>
      <c r="M358" s="14"/>
      <c r="N358" s="21" t="s">
        <v>20349</v>
      </c>
      <c r="O358" s="21" t="s">
        <v>20349</v>
      </c>
    </row>
    <row r="359" spans="1:16" ht="31.5">
      <c r="A359" s="14">
        <f t="shared" si="6"/>
        <v>356</v>
      </c>
      <c r="B359" s="14" t="s">
        <v>8265</v>
      </c>
      <c r="C359" s="14" t="s">
        <v>8266</v>
      </c>
      <c r="D359" s="14" t="s">
        <v>1187</v>
      </c>
      <c r="E359" s="14"/>
      <c r="F359" s="15">
        <v>500</v>
      </c>
      <c r="G359" s="15">
        <v>212</v>
      </c>
      <c r="H359" s="14" t="s">
        <v>8087</v>
      </c>
      <c r="I359" s="15">
        <v>56000</v>
      </c>
      <c r="J359" s="14" t="s">
        <v>1188</v>
      </c>
      <c r="K359" s="36" t="s">
        <v>7304</v>
      </c>
      <c r="L359" s="14" t="s">
        <v>2255</v>
      </c>
      <c r="M359" s="14"/>
      <c r="N359" s="21" t="s">
        <v>20349</v>
      </c>
      <c r="O359" s="21" t="s">
        <v>20349</v>
      </c>
    </row>
    <row r="360" spans="1:16" ht="47.25">
      <c r="A360" s="14">
        <f t="shared" si="6"/>
        <v>357</v>
      </c>
      <c r="B360" s="14" t="s">
        <v>8267</v>
      </c>
      <c r="C360" s="14" t="s">
        <v>12473</v>
      </c>
      <c r="D360" s="14" t="s">
        <v>1187</v>
      </c>
      <c r="E360" s="14"/>
      <c r="F360" s="15">
        <v>2000</v>
      </c>
      <c r="G360" s="15">
        <v>296</v>
      </c>
      <c r="H360" s="14" t="s">
        <v>2528</v>
      </c>
      <c r="I360" s="15">
        <v>34000</v>
      </c>
      <c r="J360" s="14" t="s">
        <v>4935</v>
      </c>
      <c r="K360" s="36" t="s">
        <v>7304</v>
      </c>
      <c r="L360" s="14" t="s">
        <v>2255</v>
      </c>
      <c r="M360" s="14"/>
      <c r="P360" s="21" t="s">
        <v>20336</v>
      </c>
    </row>
    <row r="361" spans="1:16">
      <c r="A361" s="14">
        <f t="shared" si="6"/>
        <v>358</v>
      </c>
      <c r="B361" s="14" t="s">
        <v>8268</v>
      </c>
      <c r="C361" s="14" t="s">
        <v>8269</v>
      </c>
      <c r="D361" s="14" t="s">
        <v>1187</v>
      </c>
      <c r="E361" s="14"/>
      <c r="F361" s="15">
        <v>500</v>
      </c>
      <c r="G361" s="15">
        <v>120</v>
      </c>
      <c r="H361" s="14" t="s">
        <v>8087</v>
      </c>
      <c r="I361" s="15">
        <v>36000</v>
      </c>
      <c r="J361" s="14" t="s">
        <v>1188</v>
      </c>
      <c r="K361" s="36" t="s">
        <v>7304</v>
      </c>
      <c r="L361" s="14" t="s">
        <v>2255</v>
      </c>
      <c r="M361" s="14"/>
      <c r="N361" s="21" t="s">
        <v>20349</v>
      </c>
      <c r="O361" s="21" t="s">
        <v>20349</v>
      </c>
    </row>
    <row r="362" spans="1:16" ht="63">
      <c r="A362" s="14">
        <f t="shared" si="6"/>
        <v>359</v>
      </c>
      <c r="B362" s="14" t="s">
        <v>8270</v>
      </c>
      <c r="C362" s="14" t="s">
        <v>8271</v>
      </c>
      <c r="D362" s="14" t="s">
        <v>1421</v>
      </c>
      <c r="E362" s="14"/>
      <c r="F362" s="15">
        <v>500</v>
      </c>
      <c r="G362" s="15">
        <v>104</v>
      </c>
      <c r="H362" s="14" t="s">
        <v>8087</v>
      </c>
      <c r="I362" s="15">
        <v>37000</v>
      </c>
      <c r="J362" s="14" t="s">
        <v>60</v>
      </c>
      <c r="K362" s="36" t="s">
        <v>7304</v>
      </c>
      <c r="L362" s="14" t="s">
        <v>3437</v>
      </c>
      <c r="M362" s="14"/>
      <c r="N362" s="21" t="s">
        <v>20349</v>
      </c>
      <c r="O362" s="21" t="s">
        <v>20349</v>
      </c>
    </row>
    <row r="363" spans="1:16">
      <c r="A363" s="14">
        <f t="shared" si="6"/>
        <v>360</v>
      </c>
      <c r="B363" s="14" t="s">
        <v>8276</v>
      </c>
      <c r="C363" s="14" t="s">
        <v>1598</v>
      </c>
      <c r="D363" s="14" t="s">
        <v>4473</v>
      </c>
      <c r="E363" s="14"/>
      <c r="F363" s="15">
        <v>1000</v>
      </c>
      <c r="G363" s="15">
        <v>1132</v>
      </c>
      <c r="H363" s="14" t="s">
        <v>2161</v>
      </c>
      <c r="I363" s="15">
        <v>0</v>
      </c>
      <c r="J363" s="14" t="s">
        <v>1188</v>
      </c>
      <c r="K363" s="36" t="s">
        <v>7304</v>
      </c>
      <c r="L363" s="14" t="s">
        <v>5941</v>
      </c>
      <c r="M363" s="14"/>
      <c r="N363" s="21" t="s">
        <v>20349</v>
      </c>
      <c r="O363" s="21" t="s">
        <v>20349</v>
      </c>
    </row>
    <row r="364" spans="1:16" ht="63">
      <c r="A364" s="14">
        <f t="shared" si="6"/>
        <v>361</v>
      </c>
      <c r="B364" s="14" t="s">
        <v>8283</v>
      </c>
      <c r="C364" s="14" t="s">
        <v>8284</v>
      </c>
      <c r="D364" s="14" t="s">
        <v>1187</v>
      </c>
      <c r="E364" s="14" t="s">
        <v>8163</v>
      </c>
      <c r="F364" s="15">
        <v>533</v>
      </c>
      <c r="G364" s="15">
        <v>268</v>
      </c>
      <c r="H364" s="14" t="s">
        <v>8087</v>
      </c>
      <c r="I364" s="15">
        <v>69000</v>
      </c>
      <c r="J364" s="14" t="s">
        <v>60</v>
      </c>
      <c r="K364" s="36" t="s">
        <v>7304</v>
      </c>
      <c r="L364" s="14" t="s">
        <v>2255</v>
      </c>
      <c r="M364" s="14"/>
      <c r="N364" s="21" t="s">
        <v>20349</v>
      </c>
      <c r="O364" s="21" t="s">
        <v>20349</v>
      </c>
    </row>
    <row r="365" spans="1:16" ht="31.5">
      <c r="A365" s="14">
        <f t="shared" si="6"/>
        <v>362</v>
      </c>
      <c r="B365" s="14" t="s">
        <v>6298</v>
      </c>
      <c r="C365" s="14" t="s">
        <v>2744</v>
      </c>
      <c r="D365" s="14" t="s">
        <v>1187</v>
      </c>
      <c r="E365" s="14" t="s">
        <v>8163</v>
      </c>
      <c r="F365" s="15">
        <v>2026</v>
      </c>
      <c r="G365" s="15">
        <v>172</v>
      </c>
      <c r="H365" s="14" t="s">
        <v>8076</v>
      </c>
      <c r="I365" s="15">
        <v>23000</v>
      </c>
      <c r="J365" s="14" t="s">
        <v>4935</v>
      </c>
      <c r="K365" s="36" t="s">
        <v>7304</v>
      </c>
      <c r="L365" s="14" t="s">
        <v>6094</v>
      </c>
      <c r="M365" s="14"/>
      <c r="N365" s="21" t="s">
        <v>20349</v>
      </c>
      <c r="O365" s="21" t="s">
        <v>20349</v>
      </c>
      <c r="P365" s="21" t="s">
        <v>20336</v>
      </c>
    </row>
    <row r="366" spans="1:16" ht="47.25">
      <c r="A366" s="14">
        <f t="shared" si="6"/>
        <v>363</v>
      </c>
      <c r="B366" s="14" t="s">
        <v>12824</v>
      </c>
      <c r="C366" s="14" t="s">
        <v>12825</v>
      </c>
      <c r="D366" s="14" t="s">
        <v>1162</v>
      </c>
      <c r="E366" s="14"/>
      <c r="F366" s="15">
        <v>4263</v>
      </c>
      <c r="G366" s="15">
        <v>220</v>
      </c>
      <c r="H366" s="14" t="s">
        <v>8076</v>
      </c>
      <c r="I366" s="15">
        <v>0</v>
      </c>
      <c r="J366" s="14" t="s">
        <v>1188</v>
      </c>
      <c r="K366" s="36" t="s">
        <v>7304</v>
      </c>
      <c r="L366" s="14" t="s">
        <v>7889</v>
      </c>
      <c r="M366" s="14" t="s">
        <v>12826</v>
      </c>
      <c r="N366" s="21" t="s">
        <v>20349</v>
      </c>
      <c r="O366" s="21" t="s">
        <v>20349</v>
      </c>
    </row>
    <row r="367" spans="1:16" ht="47.25">
      <c r="A367" s="14">
        <f t="shared" si="6"/>
        <v>364</v>
      </c>
      <c r="B367" s="14" t="s">
        <v>12827</v>
      </c>
      <c r="C367" s="14" t="s">
        <v>12828</v>
      </c>
      <c r="D367" s="14" t="s">
        <v>3436</v>
      </c>
      <c r="E367" s="14"/>
      <c r="F367" s="15">
        <v>2500</v>
      </c>
      <c r="G367" s="15">
        <v>292</v>
      </c>
      <c r="H367" s="14" t="s">
        <v>2161</v>
      </c>
      <c r="I367" s="15">
        <v>0</v>
      </c>
      <c r="J367" s="14" t="s">
        <v>70</v>
      </c>
      <c r="K367" s="36" t="s">
        <v>7304</v>
      </c>
      <c r="L367" s="14" t="s">
        <v>3437</v>
      </c>
      <c r="M367" s="14" t="s">
        <v>12829</v>
      </c>
      <c r="N367" s="21" t="s">
        <v>20349</v>
      </c>
      <c r="O367" s="21" t="s">
        <v>20349</v>
      </c>
    </row>
    <row r="368" spans="1:16" ht="31.5">
      <c r="A368" s="14">
        <f t="shared" si="6"/>
        <v>365</v>
      </c>
      <c r="B368" s="14" t="s">
        <v>2964</v>
      </c>
      <c r="C368" s="14" t="s">
        <v>10482</v>
      </c>
      <c r="D368" s="14" t="s">
        <v>1187</v>
      </c>
      <c r="E368" s="14" t="s">
        <v>8163</v>
      </c>
      <c r="F368" s="15">
        <v>2233</v>
      </c>
      <c r="G368" s="15">
        <v>52</v>
      </c>
      <c r="H368" s="14" t="s">
        <v>3449</v>
      </c>
      <c r="I368" s="15">
        <v>16000</v>
      </c>
      <c r="J368" s="14" t="s">
        <v>7909</v>
      </c>
      <c r="K368" s="36" t="s">
        <v>7304</v>
      </c>
      <c r="L368" s="14" t="s">
        <v>3437</v>
      </c>
      <c r="M368" s="14"/>
      <c r="N368" s="21" t="s">
        <v>20349</v>
      </c>
      <c r="O368" s="21" t="s">
        <v>20349</v>
      </c>
    </row>
    <row r="369" spans="1:16" ht="47.25">
      <c r="A369" s="14">
        <f t="shared" si="6"/>
        <v>366</v>
      </c>
      <c r="B369" s="14" t="s">
        <v>2965</v>
      </c>
      <c r="C369" s="14" t="s">
        <v>2966</v>
      </c>
      <c r="D369" s="14" t="s">
        <v>1187</v>
      </c>
      <c r="E369" s="14"/>
      <c r="F369" s="15">
        <v>600</v>
      </c>
      <c r="G369" s="15">
        <v>232</v>
      </c>
      <c r="H369" s="14" t="s">
        <v>8087</v>
      </c>
      <c r="I369" s="15">
        <v>69000</v>
      </c>
      <c r="J369" s="14" t="s">
        <v>60</v>
      </c>
      <c r="K369" s="36" t="s">
        <v>7304</v>
      </c>
      <c r="L369" s="14" t="s">
        <v>10095</v>
      </c>
      <c r="M369" s="14"/>
      <c r="N369" s="21" t="s">
        <v>20325</v>
      </c>
      <c r="O369" s="21" t="s">
        <v>20349</v>
      </c>
      <c r="P369" s="21" t="s">
        <v>20353</v>
      </c>
    </row>
    <row r="370" spans="1:16" ht="31.5">
      <c r="A370" s="14">
        <f t="shared" si="6"/>
        <v>367</v>
      </c>
      <c r="B370" s="14" t="s">
        <v>2967</v>
      </c>
      <c r="C370" s="14" t="s">
        <v>6874</v>
      </c>
      <c r="D370" s="14" t="s">
        <v>1187</v>
      </c>
      <c r="E370" s="14"/>
      <c r="F370" s="15">
        <v>1000</v>
      </c>
      <c r="G370" s="15">
        <v>332</v>
      </c>
      <c r="H370" s="14" t="s">
        <v>8076</v>
      </c>
      <c r="I370" s="15">
        <v>43000</v>
      </c>
      <c r="J370" s="14" t="s">
        <v>4935</v>
      </c>
      <c r="K370" s="36" t="s">
        <v>7304</v>
      </c>
      <c r="L370" s="14" t="s">
        <v>2255</v>
      </c>
      <c r="M370" s="14"/>
      <c r="P370" s="21" t="s">
        <v>20336</v>
      </c>
    </row>
    <row r="371" spans="1:16" ht="47.25">
      <c r="A371" s="14">
        <f t="shared" si="6"/>
        <v>368</v>
      </c>
      <c r="B371" s="14" t="s">
        <v>4158</v>
      </c>
      <c r="C371" s="14" t="s">
        <v>4159</v>
      </c>
      <c r="D371" s="14" t="s">
        <v>1162</v>
      </c>
      <c r="E371" s="14"/>
      <c r="F371" s="15">
        <v>500</v>
      </c>
      <c r="G371" s="15">
        <v>236</v>
      </c>
      <c r="H371" s="14" t="s">
        <v>8087</v>
      </c>
      <c r="I371" s="15">
        <v>62000</v>
      </c>
      <c r="J371" s="14" t="s">
        <v>60</v>
      </c>
      <c r="K371" s="36" t="s">
        <v>7304</v>
      </c>
      <c r="L371" s="14" t="s">
        <v>6101</v>
      </c>
      <c r="M371" s="14"/>
      <c r="N371" s="21" t="s">
        <v>20349</v>
      </c>
      <c r="O371" s="21" t="s">
        <v>20349</v>
      </c>
    </row>
    <row r="372" spans="1:16" ht="78.75">
      <c r="A372" s="14">
        <f t="shared" si="6"/>
        <v>369</v>
      </c>
      <c r="B372" s="14" t="s">
        <v>4168</v>
      </c>
      <c r="C372" s="14" t="s">
        <v>8739</v>
      </c>
      <c r="D372" s="14" t="s">
        <v>1187</v>
      </c>
      <c r="E372" s="14" t="s">
        <v>8163</v>
      </c>
      <c r="F372" s="15">
        <v>3532</v>
      </c>
      <c r="G372" s="15">
        <v>552</v>
      </c>
      <c r="H372" s="14" t="s">
        <v>2161</v>
      </c>
      <c r="I372" s="15">
        <v>145000</v>
      </c>
      <c r="J372" s="14" t="s">
        <v>70</v>
      </c>
      <c r="K372" s="36" t="s">
        <v>7304</v>
      </c>
      <c r="L372" s="14" t="s">
        <v>1552</v>
      </c>
      <c r="M372" s="14" t="s">
        <v>4169</v>
      </c>
      <c r="N372" s="21" t="s">
        <v>20349</v>
      </c>
      <c r="O372" s="21" t="s">
        <v>20349</v>
      </c>
    </row>
    <row r="373" spans="1:16" ht="47.25">
      <c r="A373" s="14">
        <f t="shared" si="6"/>
        <v>370</v>
      </c>
      <c r="B373" s="14" t="s">
        <v>4172</v>
      </c>
      <c r="C373" s="14" t="s">
        <v>9242</v>
      </c>
      <c r="D373" s="14" t="s">
        <v>1162</v>
      </c>
      <c r="E373" s="14"/>
      <c r="F373" s="15">
        <v>120</v>
      </c>
      <c r="G373" s="15">
        <v>336</v>
      </c>
      <c r="H373" s="14" t="s">
        <v>735</v>
      </c>
      <c r="I373" s="15">
        <v>0</v>
      </c>
      <c r="J373" s="14" t="s">
        <v>7909</v>
      </c>
      <c r="K373" s="36" t="s">
        <v>7304</v>
      </c>
      <c r="L373" s="14" t="s">
        <v>3437</v>
      </c>
      <c r="M373" s="14"/>
      <c r="N373" s="21" t="s">
        <v>20349</v>
      </c>
      <c r="O373" s="21" t="s">
        <v>20349</v>
      </c>
    </row>
    <row r="374" spans="1:16" ht="31.5">
      <c r="A374" s="14">
        <f t="shared" si="6"/>
        <v>371</v>
      </c>
      <c r="B374" s="14" t="s">
        <v>4175</v>
      </c>
      <c r="C374" s="14" t="s">
        <v>4176</v>
      </c>
      <c r="D374" s="14" t="s">
        <v>4473</v>
      </c>
      <c r="E374" s="14"/>
      <c r="F374" s="15">
        <v>1500</v>
      </c>
      <c r="G374" s="15">
        <v>636</v>
      </c>
      <c r="H374" s="14" t="s">
        <v>2161</v>
      </c>
      <c r="I374" s="15">
        <v>0</v>
      </c>
      <c r="J374" s="14" t="s">
        <v>1188</v>
      </c>
      <c r="K374" s="36" t="s">
        <v>7304</v>
      </c>
      <c r="L374" s="14" t="s">
        <v>1552</v>
      </c>
      <c r="M374" s="14"/>
      <c r="N374" s="21" t="s">
        <v>20349</v>
      </c>
      <c r="O374" s="21" t="s">
        <v>20349</v>
      </c>
    </row>
    <row r="375" spans="1:16" ht="31.5">
      <c r="A375" s="14">
        <f t="shared" si="6"/>
        <v>372</v>
      </c>
      <c r="B375" s="14" t="s">
        <v>11666</v>
      </c>
      <c r="C375" s="14" t="s">
        <v>11192</v>
      </c>
      <c r="D375" s="14" t="s">
        <v>4473</v>
      </c>
      <c r="E375" s="14"/>
      <c r="F375" s="15">
        <v>10033</v>
      </c>
      <c r="G375" s="15">
        <v>920</v>
      </c>
      <c r="H375" s="14" t="s">
        <v>2161</v>
      </c>
      <c r="I375" s="15">
        <v>0</v>
      </c>
      <c r="J375" s="14" t="s">
        <v>7909</v>
      </c>
      <c r="K375" s="36" t="s">
        <v>7304</v>
      </c>
      <c r="L375" s="14" t="s">
        <v>2255</v>
      </c>
      <c r="M375" s="14"/>
      <c r="N375" s="21" t="s">
        <v>20325</v>
      </c>
      <c r="O375" s="21" t="s">
        <v>20349</v>
      </c>
      <c r="P375" s="21" t="s">
        <v>20356</v>
      </c>
    </row>
    <row r="376" spans="1:16" ht="47.25">
      <c r="A376" s="14">
        <f t="shared" si="6"/>
        <v>373</v>
      </c>
      <c r="B376" s="14" t="s">
        <v>3671</v>
      </c>
      <c r="C376" s="14" t="s">
        <v>3672</v>
      </c>
      <c r="D376" s="14" t="s">
        <v>4473</v>
      </c>
      <c r="E376" s="14" t="s">
        <v>8163</v>
      </c>
      <c r="F376" s="15">
        <v>1000</v>
      </c>
      <c r="G376" s="15">
        <v>576</v>
      </c>
      <c r="H376" s="14" t="s">
        <v>3703</v>
      </c>
      <c r="I376" s="15">
        <v>0</v>
      </c>
      <c r="J376" s="14" t="s">
        <v>4935</v>
      </c>
      <c r="K376" s="36" t="s">
        <v>7304</v>
      </c>
      <c r="L376" s="14" t="s">
        <v>7889</v>
      </c>
      <c r="M376" s="14"/>
    </row>
    <row r="377" spans="1:16" ht="31.5">
      <c r="A377" s="14">
        <f t="shared" si="6"/>
        <v>374</v>
      </c>
      <c r="B377" s="14" t="s">
        <v>9389</v>
      </c>
      <c r="C377" s="14" t="s">
        <v>2744</v>
      </c>
      <c r="D377" s="14" t="s">
        <v>1187</v>
      </c>
      <c r="E377" s="14" t="s">
        <v>8163</v>
      </c>
      <c r="F377" s="15">
        <v>5533</v>
      </c>
      <c r="G377" s="15">
        <v>136</v>
      </c>
      <c r="H377" s="14" t="s">
        <v>8076</v>
      </c>
      <c r="I377" s="15">
        <v>18000</v>
      </c>
      <c r="J377" s="14" t="s">
        <v>4935</v>
      </c>
      <c r="K377" s="36" t="s">
        <v>7304</v>
      </c>
      <c r="L377" s="14" t="s">
        <v>3437</v>
      </c>
      <c r="M377" s="14"/>
      <c r="P377" s="21" t="s">
        <v>20336</v>
      </c>
    </row>
    <row r="378" spans="1:16" ht="47.25">
      <c r="A378" s="14">
        <f t="shared" si="6"/>
        <v>375</v>
      </c>
      <c r="B378" s="14" t="s">
        <v>9909</v>
      </c>
      <c r="C378" s="14" t="s">
        <v>8273</v>
      </c>
      <c r="D378" s="14" t="s">
        <v>1162</v>
      </c>
      <c r="E378" s="14"/>
      <c r="F378" s="15">
        <v>120</v>
      </c>
      <c r="G378" s="15">
        <v>840</v>
      </c>
      <c r="H378" s="14" t="s">
        <v>2161</v>
      </c>
      <c r="I378" s="15">
        <v>0</v>
      </c>
      <c r="J378" s="14" t="s">
        <v>1188</v>
      </c>
      <c r="K378" s="36" t="s">
        <v>7304</v>
      </c>
      <c r="L378" s="14" t="s">
        <v>7889</v>
      </c>
      <c r="M378" s="14"/>
      <c r="N378" s="21" t="s">
        <v>20349</v>
      </c>
      <c r="O378" s="21" t="s">
        <v>20349</v>
      </c>
    </row>
    <row r="379" spans="1:16" ht="47.25">
      <c r="A379" s="14">
        <f t="shared" si="6"/>
        <v>376</v>
      </c>
      <c r="B379" s="14" t="s">
        <v>9910</v>
      </c>
      <c r="C379" s="14" t="s">
        <v>8273</v>
      </c>
      <c r="D379" s="14" t="s">
        <v>1162</v>
      </c>
      <c r="E379" s="14"/>
      <c r="F379" s="15">
        <v>120</v>
      </c>
      <c r="G379" s="15">
        <v>1320</v>
      </c>
      <c r="H379" s="14" t="s">
        <v>2161</v>
      </c>
      <c r="I379" s="15">
        <v>0</v>
      </c>
      <c r="J379" s="14" t="s">
        <v>1188</v>
      </c>
      <c r="K379" s="36" t="s">
        <v>7304</v>
      </c>
      <c r="L379" s="14" t="s">
        <v>7889</v>
      </c>
      <c r="M379" s="14"/>
      <c r="N379" s="21" t="s">
        <v>20349</v>
      </c>
      <c r="O379" s="21" t="s">
        <v>20349</v>
      </c>
    </row>
    <row r="380" spans="1:16" ht="47.25">
      <c r="A380" s="14">
        <f t="shared" si="6"/>
        <v>377</v>
      </c>
      <c r="B380" s="14" t="s">
        <v>9911</v>
      </c>
      <c r="C380" s="14" t="s">
        <v>9912</v>
      </c>
      <c r="D380" s="14" t="s">
        <v>1187</v>
      </c>
      <c r="E380" s="14"/>
      <c r="F380" s="15">
        <v>1000</v>
      </c>
      <c r="G380" s="15">
        <v>228</v>
      </c>
      <c r="H380" s="14" t="s">
        <v>8087</v>
      </c>
      <c r="I380" s="15">
        <v>52000</v>
      </c>
      <c r="J380" s="14" t="s">
        <v>4642</v>
      </c>
      <c r="K380" s="36" t="s">
        <v>7304</v>
      </c>
      <c r="L380" s="14" t="s">
        <v>6094</v>
      </c>
      <c r="M380" s="14"/>
      <c r="N380" s="21" t="s">
        <v>20349</v>
      </c>
      <c r="O380" s="21" t="s">
        <v>20349</v>
      </c>
    </row>
    <row r="381" spans="1:16" ht="47.25">
      <c r="A381" s="14">
        <f t="shared" si="6"/>
        <v>378</v>
      </c>
      <c r="B381" s="14" t="s">
        <v>9913</v>
      </c>
      <c r="C381" s="14" t="s">
        <v>9914</v>
      </c>
      <c r="D381" s="14" t="s">
        <v>1162</v>
      </c>
      <c r="E381" s="14"/>
      <c r="F381" s="15">
        <v>600</v>
      </c>
      <c r="G381" s="15">
        <v>288</v>
      </c>
      <c r="H381" s="14" t="s">
        <v>8087</v>
      </c>
      <c r="I381" s="15">
        <v>0</v>
      </c>
      <c r="J381" s="14" t="s">
        <v>4642</v>
      </c>
      <c r="K381" s="36" t="s">
        <v>7304</v>
      </c>
      <c r="L381" s="14" t="s">
        <v>6094</v>
      </c>
      <c r="M381" s="14"/>
      <c r="N381" s="21" t="s">
        <v>20349</v>
      </c>
      <c r="O381" s="21" t="s">
        <v>20349</v>
      </c>
    </row>
    <row r="382" spans="1:16" ht="63">
      <c r="A382" s="14">
        <f t="shared" si="6"/>
        <v>379</v>
      </c>
      <c r="B382" s="14" t="s">
        <v>9945</v>
      </c>
      <c r="C382" s="14" t="s">
        <v>9946</v>
      </c>
      <c r="D382" s="14" t="s">
        <v>1162</v>
      </c>
      <c r="E382" s="14"/>
      <c r="F382" s="15">
        <v>174</v>
      </c>
      <c r="G382" s="15">
        <v>292</v>
      </c>
      <c r="H382" s="14" t="s">
        <v>2161</v>
      </c>
      <c r="I382" s="15">
        <v>0</v>
      </c>
      <c r="J382" s="14" t="s">
        <v>70</v>
      </c>
      <c r="K382" s="36" t="s">
        <v>7304</v>
      </c>
      <c r="L382" s="14" t="s">
        <v>3437</v>
      </c>
      <c r="M382" s="14"/>
      <c r="N382" s="21" t="s">
        <v>20349</v>
      </c>
      <c r="O382" s="21" t="s">
        <v>20349</v>
      </c>
    </row>
    <row r="383" spans="1:16" ht="31.5">
      <c r="A383" s="14">
        <f t="shared" si="6"/>
        <v>380</v>
      </c>
      <c r="B383" s="14" t="s">
        <v>9948</v>
      </c>
      <c r="C383" s="14" t="s">
        <v>9949</v>
      </c>
      <c r="D383" s="14" t="s">
        <v>1421</v>
      </c>
      <c r="E383" s="14"/>
      <c r="F383" s="15">
        <v>200</v>
      </c>
      <c r="G383" s="15">
        <v>282</v>
      </c>
      <c r="H383" s="14" t="s">
        <v>8087</v>
      </c>
      <c r="I383" s="15">
        <v>126000</v>
      </c>
      <c r="J383" s="14" t="s">
        <v>12454</v>
      </c>
      <c r="K383" s="36" t="s">
        <v>7304</v>
      </c>
      <c r="L383" s="14" t="s">
        <v>3437</v>
      </c>
      <c r="M383" s="14"/>
      <c r="N383" s="21" t="s">
        <v>20349</v>
      </c>
      <c r="O383" s="21" t="s">
        <v>20349</v>
      </c>
    </row>
    <row r="384" spans="1:16" ht="47.25">
      <c r="A384" s="14">
        <f t="shared" si="6"/>
        <v>381</v>
      </c>
      <c r="B384" s="14" t="s">
        <v>8886</v>
      </c>
      <c r="C384" s="14" t="s">
        <v>8273</v>
      </c>
      <c r="D384" s="14" t="s">
        <v>1162</v>
      </c>
      <c r="E384" s="14"/>
      <c r="F384" s="15">
        <v>120</v>
      </c>
      <c r="G384" s="15">
        <v>1184</v>
      </c>
      <c r="H384" s="14" t="s">
        <v>2161</v>
      </c>
      <c r="I384" s="15">
        <v>0</v>
      </c>
      <c r="J384" s="14" t="s">
        <v>1188</v>
      </c>
      <c r="K384" s="36" t="s">
        <v>7304</v>
      </c>
      <c r="L384" s="14" t="s">
        <v>7889</v>
      </c>
      <c r="M384" s="14"/>
      <c r="N384" s="21" t="s">
        <v>20349</v>
      </c>
      <c r="O384" s="21" t="s">
        <v>20349</v>
      </c>
    </row>
    <row r="385" spans="1:16" ht="31.5">
      <c r="A385" s="14">
        <f t="shared" si="6"/>
        <v>382</v>
      </c>
      <c r="B385" s="14" t="s">
        <v>12586</v>
      </c>
      <c r="C385" s="14" t="s">
        <v>2744</v>
      </c>
      <c r="D385" s="14" t="s">
        <v>1187</v>
      </c>
      <c r="E385" s="14" t="s">
        <v>8163</v>
      </c>
      <c r="F385" s="15">
        <v>1025</v>
      </c>
      <c r="G385" s="15">
        <v>96</v>
      </c>
      <c r="H385" s="14" t="s">
        <v>8076</v>
      </c>
      <c r="I385" s="15">
        <v>16000</v>
      </c>
      <c r="J385" s="14" t="s">
        <v>4935</v>
      </c>
      <c r="K385" s="36" t="s">
        <v>7304</v>
      </c>
      <c r="L385" s="14" t="s">
        <v>5129</v>
      </c>
      <c r="M385" s="14"/>
      <c r="P385" s="21" t="s">
        <v>20336</v>
      </c>
    </row>
    <row r="386" spans="1:16">
      <c r="A386" s="14">
        <f t="shared" si="6"/>
        <v>383</v>
      </c>
      <c r="B386" s="14" t="s">
        <v>12989</v>
      </c>
      <c r="C386" s="14" t="s">
        <v>12825</v>
      </c>
      <c r="D386" s="14" t="s">
        <v>1162</v>
      </c>
      <c r="E386" s="14"/>
      <c r="F386" s="15">
        <v>13025</v>
      </c>
      <c r="G386" s="15">
        <v>220</v>
      </c>
      <c r="H386" s="14" t="s">
        <v>8076</v>
      </c>
      <c r="I386" s="15">
        <v>0</v>
      </c>
      <c r="J386" s="14" t="s">
        <v>1188</v>
      </c>
      <c r="K386" s="36" t="s">
        <v>7304</v>
      </c>
      <c r="L386" s="14" t="s">
        <v>7889</v>
      </c>
      <c r="M386" s="14"/>
      <c r="N386" s="21" t="s">
        <v>20349</v>
      </c>
      <c r="O386" s="21" t="s">
        <v>20349</v>
      </c>
    </row>
    <row r="387" spans="1:16" ht="31.5">
      <c r="A387" s="14">
        <f t="shared" si="6"/>
        <v>384</v>
      </c>
      <c r="B387" s="14" t="s">
        <v>4160</v>
      </c>
      <c r="C387" s="14" t="s">
        <v>4161</v>
      </c>
      <c r="D387" s="14" t="s">
        <v>1187</v>
      </c>
      <c r="E387" s="14"/>
      <c r="F387" s="15">
        <v>500</v>
      </c>
      <c r="G387" s="15">
        <v>220</v>
      </c>
      <c r="H387" s="14" t="s">
        <v>8087</v>
      </c>
      <c r="I387" s="15">
        <v>58000</v>
      </c>
      <c r="J387" s="14" t="s">
        <v>60</v>
      </c>
      <c r="K387" s="36" t="s">
        <v>4162</v>
      </c>
      <c r="L387" s="14" t="s">
        <v>3437</v>
      </c>
      <c r="M387" s="14"/>
      <c r="N387" s="21" t="s">
        <v>20325</v>
      </c>
      <c r="O387" s="21" t="s">
        <v>20349</v>
      </c>
      <c r="P387" s="21" t="s">
        <v>20353</v>
      </c>
    </row>
    <row r="388" spans="1:16" ht="31.5">
      <c r="A388" s="14">
        <f t="shared" si="6"/>
        <v>385</v>
      </c>
      <c r="B388" s="14" t="s">
        <v>3673</v>
      </c>
      <c r="C388" s="14" t="s">
        <v>3674</v>
      </c>
      <c r="D388" s="14" t="s">
        <v>1187</v>
      </c>
      <c r="E388" s="14" t="s">
        <v>8163</v>
      </c>
      <c r="F388" s="15">
        <v>533</v>
      </c>
      <c r="G388" s="15">
        <v>372</v>
      </c>
      <c r="H388" s="14" t="s">
        <v>8087</v>
      </c>
      <c r="I388" s="15">
        <v>75000</v>
      </c>
      <c r="J388" s="14" t="s">
        <v>1193</v>
      </c>
      <c r="K388" s="36" t="s">
        <v>4162</v>
      </c>
      <c r="L388" s="14" t="s">
        <v>1958</v>
      </c>
      <c r="M388" s="14"/>
      <c r="N388" s="21" t="s">
        <v>20325</v>
      </c>
      <c r="O388" s="21" t="s">
        <v>20349</v>
      </c>
      <c r="P388" s="21" t="s">
        <v>20353</v>
      </c>
    </row>
    <row r="389" spans="1:16" ht="31.5">
      <c r="A389" s="14">
        <f t="shared" si="6"/>
        <v>386</v>
      </c>
      <c r="B389" s="14" t="s">
        <v>4165</v>
      </c>
      <c r="C389" s="14" t="s">
        <v>3683</v>
      </c>
      <c r="D389" s="14" t="s">
        <v>1187</v>
      </c>
      <c r="E389" s="14"/>
      <c r="F389" s="15">
        <v>2500</v>
      </c>
      <c r="G389" s="15">
        <v>244</v>
      </c>
      <c r="H389" s="14" t="s">
        <v>2325</v>
      </c>
      <c r="I389" s="15">
        <v>62000</v>
      </c>
      <c r="J389" s="14" t="s">
        <v>7909</v>
      </c>
      <c r="K389" s="36" t="s">
        <v>4162</v>
      </c>
      <c r="L389" s="14" t="s">
        <v>3437</v>
      </c>
      <c r="M389" s="14"/>
      <c r="N389" s="21" t="s">
        <v>20325</v>
      </c>
      <c r="O389" s="21" t="s">
        <v>20349</v>
      </c>
      <c r="P389" s="21" t="s">
        <v>20353</v>
      </c>
    </row>
    <row r="390" spans="1:16" ht="63">
      <c r="A390" s="14">
        <f t="shared" si="6"/>
        <v>387</v>
      </c>
      <c r="B390" s="14" t="s">
        <v>4173</v>
      </c>
      <c r="C390" s="14" t="s">
        <v>4174</v>
      </c>
      <c r="D390" s="14" t="s">
        <v>1162</v>
      </c>
      <c r="E390" s="14"/>
      <c r="F390" s="15">
        <v>700</v>
      </c>
      <c r="G390" s="15">
        <v>376</v>
      </c>
      <c r="H390" s="14" t="s">
        <v>8087</v>
      </c>
      <c r="I390" s="15">
        <v>79000</v>
      </c>
      <c r="J390" s="14" t="s">
        <v>8258</v>
      </c>
      <c r="K390" s="36" t="s">
        <v>4162</v>
      </c>
      <c r="L390" s="14" t="s">
        <v>3437</v>
      </c>
      <c r="M390" s="14"/>
      <c r="N390" s="21" t="s">
        <v>20325</v>
      </c>
      <c r="O390" s="21" t="s">
        <v>20349</v>
      </c>
      <c r="P390" s="21" t="s">
        <v>20353</v>
      </c>
    </row>
    <row r="391" spans="1:16" ht="47.25">
      <c r="A391" s="14">
        <f t="shared" si="6"/>
        <v>388</v>
      </c>
      <c r="B391" s="14" t="s">
        <v>11651</v>
      </c>
      <c r="C391" s="14" t="s">
        <v>11652</v>
      </c>
      <c r="D391" s="14" t="s">
        <v>1187</v>
      </c>
      <c r="E391" s="14"/>
      <c r="F391" s="15">
        <v>2000</v>
      </c>
      <c r="G391" s="15">
        <v>420</v>
      </c>
      <c r="H391" s="14" t="s">
        <v>3449</v>
      </c>
      <c r="I391" s="15">
        <v>79000</v>
      </c>
      <c r="J391" s="14" t="s">
        <v>7909</v>
      </c>
      <c r="K391" s="36" t="s">
        <v>4162</v>
      </c>
      <c r="L391" s="14" t="s">
        <v>1552</v>
      </c>
      <c r="M391" s="14"/>
    </row>
    <row r="392" spans="1:16" ht="31.5">
      <c r="A392" s="14">
        <f t="shared" si="6"/>
        <v>389</v>
      </c>
      <c r="B392" s="14" t="s">
        <v>6004</v>
      </c>
      <c r="C392" s="14" t="s">
        <v>2744</v>
      </c>
      <c r="D392" s="14" t="s">
        <v>1187</v>
      </c>
      <c r="E392" s="14" t="s">
        <v>8163</v>
      </c>
      <c r="F392" s="15">
        <v>1026</v>
      </c>
      <c r="G392" s="15">
        <v>64</v>
      </c>
      <c r="H392" s="14" t="s">
        <v>8076</v>
      </c>
      <c r="I392" s="15">
        <v>13000</v>
      </c>
      <c r="J392" s="14" t="s">
        <v>4935</v>
      </c>
      <c r="K392" s="36" t="s">
        <v>4162</v>
      </c>
      <c r="L392" s="14" t="s">
        <v>3437</v>
      </c>
      <c r="M392" s="14"/>
      <c r="P392" s="21" t="s">
        <v>20336</v>
      </c>
    </row>
    <row r="393" spans="1:16" ht="31.5">
      <c r="A393" s="14">
        <f t="shared" si="6"/>
        <v>390</v>
      </c>
      <c r="B393" s="14" t="s">
        <v>11653</v>
      </c>
      <c r="C393" s="14" t="s">
        <v>11654</v>
      </c>
      <c r="D393" s="14" t="s">
        <v>1421</v>
      </c>
      <c r="E393" s="14"/>
      <c r="F393" s="15">
        <v>400</v>
      </c>
      <c r="G393" s="15">
        <v>132</v>
      </c>
      <c r="H393" s="14" t="s">
        <v>8087</v>
      </c>
      <c r="I393" s="15">
        <v>50000</v>
      </c>
      <c r="J393" s="14" t="s">
        <v>7909</v>
      </c>
      <c r="K393" s="36" t="s">
        <v>4162</v>
      </c>
      <c r="L393" s="14" t="s">
        <v>3437</v>
      </c>
      <c r="M393" s="14"/>
      <c r="N393" s="21" t="s">
        <v>20349</v>
      </c>
      <c r="O393" s="21" t="s">
        <v>20349</v>
      </c>
    </row>
    <row r="394" spans="1:16" ht="31.5">
      <c r="A394" s="14">
        <f t="shared" si="6"/>
        <v>391</v>
      </c>
      <c r="B394" s="14" t="s">
        <v>11655</v>
      </c>
      <c r="C394" s="14" t="s">
        <v>11656</v>
      </c>
      <c r="D394" s="14" t="s">
        <v>1187</v>
      </c>
      <c r="E394" s="14"/>
      <c r="F394" s="15">
        <v>700</v>
      </c>
      <c r="G394" s="15">
        <v>284</v>
      </c>
      <c r="H394" s="14" t="s">
        <v>8087</v>
      </c>
      <c r="I394" s="15">
        <v>69000</v>
      </c>
      <c r="J394" s="14" t="s">
        <v>4935</v>
      </c>
      <c r="K394" s="36" t="s">
        <v>4162</v>
      </c>
      <c r="L394" s="14" t="s">
        <v>10095</v>
      </c>
      <c r="M394" s="14"/>
      <c r="N394" s="21" t="s">
        <v>20325</v>
      </c>
      <c r="O394" s="21" t="s">
        <v>20349</v>
      </c>
      <c r="P394" s="21" t="s">
        <v>20353</v>
      </c>
    </row>
    <row r="395" spans="1:16" ht="31.5">
      <c r="A395" s="14">
        <f t="shared" si="6"/>
        <v>392</v>
      </c>
      <c r="B395" s="14" t="s">
        <v>11657</v>
      </c>
      <c r="C395" s="14" t="s">
        <v>11658</v>
      </c>
      <c r="D395" s="14" t="s">
        <v>1162</v>
      </c>
      <c r="E395" s="14"/>
      <c r="F395" s="15">
        <v>5000</v>
      </c>
      <c r="G395" s="15">
        <v>348</v>
      </c>
      <c r="H395" s="14" t="s">
        <v>8087</v>
      </c>
      <c r="I395" s="15">
        <v>0</v>
      </c>
      <c r="J395" s="14" t="s">
        <v>7909</v>
      </c>
      <c r="K395" s="36" t="s">
        <v>4162</v>
      </c>
      <c r="L395" s="14" t="s">
        <v>3437</v>
      </c>
      <c r="M395" s="14"/>
      <c r="N395" s="21" t="s">
        <v>20349</v>
      </c>
      <c r="O395" s="21" t="s">
        <v>20349</v>
      </c>
    </row>
    <row r="396" spans="1:16" ht="31.5">
      <c r="A396" s="14">
        <f t="shared" si="6"/>
        <v>393</v>
      </c>
      <c r="B396" s="14" t="s">
        <v>11659</v>
      </c>
      <c r="C396" s="14" t="s">
        <v>11660</v>
      </c>
      <c r="D396" s="14" t="s">
        <v>1421</v>
      </c>
      <c r="E396" s="14"/>
      <c r="F396" s="15">
        <v>500</v>
      </c>
      <c r="G396" s="15">
        <v>208</v>
      </c>
      <c r="H396" s="14" t="s">
        <v>8087</v>
      </c>
      <c r="I396" s="15">
        <v>41000</v>
      </c>
      <c r="J396" s="14" t="s">
        <v>60</v>
      </c>
      <c r="K396" s="36" t="s">
        <v>4162</v>
      </c>
      <c r="L396" s="14" t="s">
        <v>6101</v>
      </c>
      <c r="M396" s="14"/>
      <c r="N396" s="21" t="s">
        <v>20349</v>
      </c>
      <c r="O396" s="21" t="s">
        <v>20349</v>
      </c>
    </row>
    <row r="397" spans="1:16" ht="31.5">
      <c r="A397" s="14">
        <f t="shared" si="6"/>
        <v>394</v>
      </c>
      <c r="B397" s="14" t="s">
        <v>11661</v>
      </c>
      <c r="C397" s="14" t="s">
        <v>11662</v>
      </c>
      <c r="D397" s="14" t="s">
        <v>1421</v>
      </c>
      <c r="E397" s="14"/>
      <c r="F397" s="15">
        <v>500</v>
      </c>
      <c r="G397" s="15">
        <v>220</v>
      </c>
      <c r="H397" s="14" t="s">
        <v>8087</v>
      </c>
      <c r="I397" s="15">
        <v>60000</v>
      </c>
      <c r="J397" s="14" t="s">
        <v>60</v>
      </c>
      <c r="K397" s="36" t="s">
        <v>4162</v>
      </c>
      <c r="L397" s="14" t="s">
        <v>6101</v>
      </c>
      <c r="M397" s="14"/>
      <c r="N397" s="21" t="s">
        <v>20349</v>
      </c>
      <c r="O397" s="21" t="s">
        <v>20349</v>
      </c>
    </row>
    <row r="398" spans="1:16" ht="31.5">
      <c r="A398" s="14">
        <f t="shared" si="6"/>
        <v>395</v>
      </c>
      <c r="B398" s="14" t="s">
        <v>11663</v>
      </c>
      <c r="C398" s="14" t="s">
        <v>11664</v>
      </c>
      <c r="D398" s="14" t="s">
        <v>1162</v>
      </c>
      <c r="E398" s="14"/>
      <c r="F398" s="15">
        <v>250</v>
      </c>
      <c r="G398" s="15">
        <v>332</v>
      </c>
      <c r="H398" s="14" t="s">
        <v>2161</v>
      </c>
      <c r="I398" s="15">
        <v>0</v>
      </c>
      <c r="J398" s="14" t="s">
        <v>60</v>
      </c>
      <c r="K398" s="36" t="s">
        <v>4162</v>
      </c>
      <c r="L398" s="14" t="s">
        <v>6101</v>
      </c>
      <c r="M398" s="14"/>
      <c r="N398" s="21" t="s">
        <v>20349</v>
      </c>
      <c r="O398" s="21" t="s">
        <v>20349</v>
      </c>
    </row>
    <row r="399" spans="1:16" ht="31.5">
      <c r="A399" s="14">
        <f t="shared" si="6"/>
        <v>396</v>
      </c>
      <c r="B399" s="14" t="s">
        <v>11665</v>
      </c>
      <c r="C399" s="14" t="s">
        <v>2744</v>
      </c>
      <c r="D399" s="14" t="s">
        <v>1187</v>
      </c>
      <c r="E399" s="14" t="s">
        <v>8163</v>
      </c>
      <c r="F399" s="15">
        <v>1026</v>
      </c>
      <c r="G399" s="15">
        <v>40</v>
      </c>
      <c r="H399" s="14" t="s">
        <v>8076</v>
      </c>
      <c r="I399" s="15">
        <v>8000</v>
      </c>
      <c r="J399" s="14" t="s">
        <v>4935</v>
      </c>
      <c r="K399" s="36" t="s">
        <v>4162</v>
      </c>
      <c r="L399" s="14" t="s">
        <v>3437</v>
      </c>
      <c r="M399" s="14"/>
      <c r="P399" s="21" t="s">
        <v>20336</v>
      </c>
    </row>
    <row r="400" spans="1:16" ht="31.5">
      <c r="A400" s="14">
        <f t="shared" si="6"/>
        <v>397</v>
      </c>
      <c r="B400" s="14" t="s">
        <v>11667</v>
      </c>
      <c r="C400" s="14" t="s">
        <v>11668</v>
      </c>
      <c r="D400" s="14" t="s">
        <v>1162</v>
      </c>
      <c r="E400" s="14"/>
      <c r="F400" s="15">
        <v>500</v>
      </c>
      <c r="G400" s="15">
        <v>132</v>
      </c>
      <c r="H400" s="14" t="s">
        <v>5624</v>
      </c>
      <c r="I400" s="15">
        <v>0</v>
      </c>
      <c r="J400" s="14" t="s">
        <v>70</v>
      </c>
      <c r="K400" s="36" t="s">
        <v>4162</v>
      </c>
      <c r="L400" s="14" t="s">
        <v>3437</v>
      </c>
      <c r="M400" s="14"/>
      <c r="N400" s="21" t="s">
        <v>20325</v>
      </c>
      <c r="O400" s="21" t="s">
        <v>20349</v>
      </c>
      <c r="P400" s="21" t="s">
        <v>20353</v>
      </c>
    </row>
    <row r="401" spans="1:16" ht="31.5">
      <c r="A401" s="14">
        <f t="shared" si="6"/>
        <v>398</v>
      </c>
      <c r="B401" s="14" t="s">
        <v>9445</v>
      </c>
      <c r="C401" s="14" t="s">
        <v>9446</v>
      </c>
      <c r="D401" s="14" t="s">
        <v>1421</v>
      </c>
      <c r="E401" s="14"/>
      <c r="F401" s="15">
        <v>2100</v>
      </c>
      <c r="G401" s="15">
        <v>142</v>
      </c>
      <c r="H401" s="14" t="s">
        <v>8087</v>
      </c>
      <c r="I401" s="15">
        <v>0</v>
      </c>
      <c r="J401" s="14" t="s">
        <v>12918</v>
      </c>
      <c r="K401" s="36" t="s">
        <v>4162</v>
      </c>
      <c r="L401" s="14" t="s">
        <v>9447</v>
      </c>
      <c r="M401" s="14"/>
      <c r="N401" s="21" t="s">
        <v>20349</v>
      </c>
      <c r="O401" s="21" t="s">
        <v>20349</v>
      </c>
    </row>
    <row r="402" spans="1:16" ht="31.5">
      <c r="A402" s="14">
        <f t="shared" ref="A402:A465" si="7">A401+1</f>
        <v>399</v>
      </c>
      <c r="B402" s="14" t="s">
        <v>8829</v>
      </c>
      <c r="C402" s="14" t="s">
        <v>2158</v>
      </c>
      <c r="D402" s="14" t="s">
        <v>1187</v>
      </c>
      <c r="E402" s="14"/>
      <c r="F402" s="15">
        <v>700</v>
      </c>
      <c r="G402" s="15">
        <v>308</v>
      </c>
      <c r="H402" s="14" t="s">
        <v>8087</v>
      </c>
      <c r="I402" s="15">
        <v>71000</v>
      </c>
      <c r="J402" s="14" t="s">
        <v>60</v>
      </c>
      <c r="K402" s="36" t="s">
        <v>4162</v>
      </c>
      <c r="L402" s="14" t="s">
        <v>3437</v>
      </c>
      <c r="M402" s="14"/>
      <c r="N402" s="21" t="s">
        <v>20325</v>
      </c>
      <c r="O402" s="21" t="s">
        <v>20349</v>
      </c>
      <c r="P402" s="21" t="s">
        <v>20353</v>
      </c>
    </row>
    <row r="403" spans="1:16" ht="47.25">
      <c r="A403" s="14">
        <f t="shared" si="7"/>
        <v>400</v>
      </c>
      <c r="B403" s="14" t="s">
        <v>9906</v>
      </c>
      <c r="C403" s="14" t="s">
        <v>9907</v>
      </c>
      <c r="D403" s="14" t="s">
        <v>1162</v>
      </c>
      <c r="E403" s="14"/>
      <c r="F403" s="15">
        <v>500</v>
      </c>
      <c r="G403" s="15">
        <v>248</v>
      </c>
      <c r="H403" s="14" t="s">
        <v>2161</v>
      </c>
      <c r="I403" s="15">
        <v>0</v>
      </c>
      <c r="J403" s="14" t="s">
        <v>60</v>
      </c>
      <c r="K403" s="36" t="s">
        <v>4162</v>
      </c>
      <c r="L403" s="14" t="s">
        <v>6101</v>
      </c>
      <c r="M403" s="14"/>
      <c r="N403" s="21" t="s">
        <v>20349</v>
      </c>
      <c r="O403" s="21" t="s">
        <v>20349</v>
      </c>
    </row>
    <row r="404" spans="1:16" ht="63">
      <c r="A404" s="14">
        <f t="shared" si="7"/>
        <v>401</v>
      </c>
      <c r="B404" s="14" t="s">
        <v>11000</v>
      </c>
      <c r="C404" s="14" t="s">
        <v>11001</v>
      </c>
      <c r="D404" s="14" t="s">
        <v>4473</v>
      </c>
      <c r="E404" s="14"/>
      <c r="F404" s="15">
        <v>1000</v>
      </c>
      <c r="G404" s="15">
        <v>324</v>
      </c>
      <c r="H404" s="14" t="s">
        <v>2161</v>
      </c>
      <c r="I404" s="15">
        <v>0</v>
      </c>
      <c r="J404" s="14" t="s">
        <v>60</v>
      </c>
      <c r="K404" s="36" t="s">
        <v>4162</v>
      </c>
      <c r="L404" s="14" t="s">
        <v>10095</v>
      </c>
      <c r="M404" s="14"/>
      <c r="N404" s="21" t="s">
        <v>20349</v>
      </c>
      <c r="O404" s="21" t="s">
        <v>20349</v>
      </c>
    </row>
    <row r="405" spans="1:16" ht="31.5">
      <c r="A405" s="14">
        <f t="shared" si="7"/>
        <v>402</v>
      </c>
      <c r="B405" s="14" t="s">
        <v>11002</v>
      </c>
      <c r="C405" s="14" t="s">
        <v>11003</v>
      </c>
      <c r="D405" s="14" t="s">
        <v>1187</v>
      </c>
      <c r="E405" s="14"/>
      <c r="F405" s="15">
        <v>600</v>
      </c>
      <c r="G405" s="15">
        <v>312</v>
      </c>
      <c r="H405" s="14" t="s">
        <v>8076</v>
      </c>
      <c r="I405" s="15">
        <v>65000</v>
      </c>
      <c r="J405" s="14" t="s">
        <v>4935</v>
      </c>
      <c r="K405" s="36" t="s">
        <v>4162</v>
      </c>
      <c r="L405" s="14" t="s">
        <v>3437</v>
      </c>
      <c r="M405" s="14"/>
      <c r="N405" s="21" t="s">
        <v>20349</v>
      </c>
      <c r="O405" s="21" t="s">
        <v>20321</v>
      </c>
      <c r="P405" s="21" t="s">
        <v>20354</v>
      </c>
    </row>
    <row r="406" spans="1:16" ht="78.75">
      <c r="A406" s="14">
        <f t="shared" si="7"/>
        <v>403</v>
      </c>
      <c r="B406" s="14" t="s">
        <v>11004</v>
      </c>
      <c r="C406" s="14" t="s">
        <v>11005</v>
      </c>
      <c r="D406" s="14" t="s">
        <v>4473</v>
      </c>
      <c r="E406" s="14"/>
      <c r="F406" s="15">
        <v>1000</v>
      </c>
      <c r="G406" s="15">
        <v>908</v>
      </c>
      <c r="H406" s="14" t="s">
        <v>2161</v>
      </c>
      <c r="I406" s="15">
        <v>0</v>
      </c>
      <c r="J406" s="14" t="s">
        <v>7909</v>
      </c>
      <c r="K406" s="36" t="s">
        <v>4162</v>
      </c>
      <c r="L406" s="14" t="s">
        <v>10095</v>
      </c>
      <c r="M406" s="14"/>
      <c r="N406" s="21" t="s">
        <v>20325</v>
      </c>
      <c r="O406" s="21" t="s">
        <v>20349</v>
      </c>
      <c r="P406" s="21" t="s">
        <v>20353</v>
      </c>
    </row>
    <row r="407" spans="1:16" ht="31.5">
      <c r="A407" s="14">
        <f t="shared" si="7"/>
        <v>404</v>
      </c>
      <c r="B407" s="14" t="s">
        <v>11006</v>
      </c>
      <c r="C407" s="14" t="s">
        <v>11007</v>
      </c>
      <c r="D407" s="14" t="s">
        <v>1421</v>
      </c>
      <c r="E407" s="14"/>
      <c r="F407" s="15">
        <v>300</v>
      </c>
      <c r="G407" s="15">
        <v>308</v>
      </c>
      <c r="H407" s="14" t="s">
        <v>8087</v>
      </c>
      <c r="I407" s="15">
        <v>105000</v>
      </c>
      <c r="J407" s="14" t="s">
        <v>60</v>
      </c>
      <c r="K407" s="36" t="s">
        <v>4162</v>
      </c>
      <c r="L407" s="14" t="s">
        <v>6101</v>
      </c>
      <c r="M407" s="14"/>
      <c r="N407" s="21" t="s">
        <v>20325</v>
      </c>
      <c r="O407" s="21" t="s">
        <v>20349</v>
      </c>
      <c r="P407" s="21" t="s">
        <v>20353</v>
      </c>
    </row>
    <row r="408" spans="1:16" ht="63">
      <c r="A408" s="14">
        <f t="shared" si="7"/>
        <v>405</v>
      </c>
      <c r="B408" s="14" t="s">
        <v>11009</v>
      </c>
      <c r="C408" s="14" t="s">
        <v>11010</v>
      </c>
      <c r="D408" s="14" t="s">
        <v>1421</v>
      </c>
      <c r="E408" s="14"/>
      <c r="F408" s="15">
        <v>800</v>
      </c>
      <c r="G408" s="15">
        <v>200</v>
      </c>
      <c r="H408" s="14" t="s">
        <v>6923</v>
      </c>
      <c r="I408" s="15">
        <v>0</v>
      </c>
      <c r="J408" s="14" t="s">
        <v>60</v>
      </c>
      <c r="K408" s="36" t="s">
        <v>4162</v>
      </c>
      <c r="L408" s="14" t="s">
        <v>9933</v>
      </c>
      <c r="M408" s="14"/>
      <c r="N408" s="21" t="s">
        <v>20349</v>
      </c>
      <c r="O408" s="21" t="s">
        <v>20349</v>
      </c>
    </row>
    <row r="409" spans="1:16" ht="47.25">
      <c r="A409" s="14">
        <f t="shared" si="7"/>
        <v>406</v>
      </c>
      <c r="B409" s="14" t="s">
        <v>9934</v>
      </c>
      <c r="C409" s="14" t="s">
        <v>9935</v>
      </c>
      <c r="D409" s="14" t="s">
        <v>1421</v>
      </c>
      <c r="E409" s="14"/>
      <c r="F409" s="15">
        <v>220</v>
      </c>
      <c r="G409" s="15">
        <v>244</v>
      </c>
      <c r="H409" s="14" t="s">
        <v>8087</v>
      </c>
      <c r="I409" s="15">
        <v>109000</v>
      </c>
      <c r="J409" s="14" t="s">
        <v>1188</v>
      </c>
      <c r="K409" s="36" t="s">
        <v>4162</v>
      </c>
      <c r="L409" s="14" t="s">
        <v>2255</v>
      </c>
      <c r="M409" s="14"/>
      <c r="N409" s="21" t="s">
        <v>20325</v>
      </c>
      <c r="O409" s="21" t="s">
        <v>20349</v>
      </c>
      <c r="P409" s="21" t="s">
        <v>20353</v>
      </c>
    </row>
    <row r="410" spans="1:16" ht="31.5">
      <c r="A410" s="14">
        <f t="shared" si="7"/>
        <v>407</v>
      </c>
      <c r="B410" s="14" t="s">
        <v>9936</v>
      </c>
      <c r="C410" s="14" t="s">
        <v>10533</v>
      </c>
      <c r="D410" s="14" t="s">
        <v>1162</v>
      </c>
      <c r="E410" s="14"/>
      <c r="F410" s="15">
        <v>3500</v>
      </c>
      <c r="G410" s="15">
        <v>128</v>
      </c>
      <c r="H410" s="14" t="s">
        <v>8087</v>
      </c>
      <c r="I410" s="15">
        <v>0</v>
      </c>
      <c r="J410" s="14" t="s">
        <v>1188</v>
      </c>
      <c r="K410" s="36" t="s">
        <v>4162</v>
      </c>
      <c r="L410" s="14" t="s">
        <v>2255</v>
      </c>
      <c r="M410" s="14"/>
      <c r="N410" s="21" t="s">
        <v>20349</v>
      </c>
      <c r="O410" s="21" t="s">
        <v>20349</v>
      </c>
    </row>
    <row r="411" spans="1:16" ht="47.25">
      <c r="A411" s="14">
        <f t="shared" si="7"/>
        <v>408</v>
      </c>
      <c r="B411" s="14" t="s">
        <v>9937</v>
      </c>
      <c r="C411" s="14" t="s">
        <v>9938</v>
      </c>
      <c r="D411" s="14" t="s">
        <v>1187</v>
      </c>
      <c r="E411" s="14"/>
      <c r="F411" s="15">
        <v>500</v>
      </c>
      <c r="G411" s="15">
        <v>228</v>
      </c>
      <c r="H411" s="14" t="s">
        <v>8087</v>
      </c>
      <c r="I411" s="15">
        <v>63000</v>
      </c>
      <c r="J411" s="14" t="s">
        <v>4935</v>
      </c>
      <c r="K411" s="36" t="s">
        <v>4162</v>
      </c>
      <c r="L411" s="14" t="s">
        <v>2255</v>
      </c>
      <c r="M411" s="14"/>
      <c r="N411" s="21" t="s">
        <v>20349</v>
      </c>
      <c r="O411" s="21" t="s">
        <v>20349</v>
      </c>
    </row>
    <row r="412" spans="1:16" ht="47.25">
      <c r="A412" s="14">
        <f t="shared" si="7"/>
        <v>409</v>
      </c>
      <c r="B412" s="14" t="s">
        <v>9947</v>
      </c>
      <c r="C412" s="14" t="s">
        <v>7234</v>
      </c>
      <c r="D412" s="14" t="s">
        <v>4473</v>
      </c>
      <c r="E412" s="14"/>
      <c r="F412" s="15">
        <v>1000</v>
      </c>
      <c r="G412" s="15">
        <v>328</v>
      </c>
      <c r="H412" s="14" t="s">
        <v>8087</v>
      </c>
      <c r="I412" s="15">
        <v>0</v>
      </c>
      <c r="J412" s="14" t="s">
        <v>70</v>
      </c>
      <c r="K412" s="36" t="s">
        <v>4162</v>
      </c>
      <c r="L412" s="14" t="s">
        <v>10095</v>
      </c>
      <c r="M412" s="14"/>
      <c r="N412" s="21" t="s">
        <v>20349</v>
      </c>
      <c r="O412" s="21" t="s">
        <v>20349</v>
      </c>
    </row>
    <row r="413" spans="1:16" ht="31.5">
      <c r="A413" s="14">
        <f t="shared" si="7"/>
        <v>410</v>
      </c>
      <c r="B413" s="14" t="s">
        <v>9950</v>
      </c>
      <c r="C413" s="14" t="s">
        <v>9951</v>
      </c>
      <c r="D413" s="14" t="s">
        <v>1421</v>
      </c>
      <c r="E413" s="14"/>
      <c r="F413" s="15">
        <v>500</v>
      </c>
      <c r="G413" s="15">
        <v>560</v>
      </c>
      <c r="H413" s="14" t="s">
        <v>2161</v>
      </c>
      <c r="I413" s="15">
        <v>0</v>
      </c>
      <c r="J413" s="14" t="s">
        <v>60</v>
      </c>
      <c r="K413" s="36" t="s">
        <v>4162</v>
      </c>
      <c r="L413" s="14" t="s">
        <v>7079</v>
      </c>
      <c r="M413" s="14"/>
      <c r="N413" s="21" t="s">
        <v>20349</v>
      </c>
      <c r="O413" s="21" t="s">
        <v>20349</v>
      </c>
    </row>
    <row r="414" spans="1:16" ht="31.5">
      <c r="A414" s="14">
        <f t="shared" si="7"/>
        <v>411</v>
      </c>
      <c r="B414" s="14" t="s">
        <v>8873</v>
      </c>
      <c r="C414" s="14" t="s">
        <v>8874</v>
      </c>
      <c r="D414" s="14" t="s">
        <v>1421</v>
      </c>
      <c r="E414" s="14"/>
      <c r="F414" s="15">
        <v>500</v>
      </c>
      <c r="G414" s="15">
        <v>268</v>
      </c>
      <c r="H414" s="14" t="s">
        <v>8087</v>
      </c>
      <c r="I414" s="15">
        <v>102000</v>
      </c>
      <c r="J414" s="14" t="s">
        <v>60</v>
      </c>
      <c r="K414" s="36" t="s">
        <v>4162</v>
      </c>
      <c r="L414" s="14" t="s">
        <v>6101</v>
      </c>
      <c r="M414" s="14"/>
      <c r="N414" s="21" t="s">
        <v>20349</v>
      </c>
      <c r="O414" s="21" t="s">
        <v>20349</v>
      </c>
    </row>
    <row r="415" spans="1:16" ht="47.25">
      <c r="A415" s="14">
        <f t="shared" si="7"/>
        <v>412</v>
      </c>
      <c r="B415" s="14" t="s">
        <v>8876</v>
      </c>
      <c r="C415" s="14" t="s">
        <v>8877</v>
      </c>
      <c r="D415" s="14" t="s">
        <v>1162</v>
      </c>
      <c r="E415" s="14"/>
      <c r="F415" s="15">
        <v>1500</v>
      </c>
      <c r="G415" s="15">
        <v>80</v>
      </c>
      <c r="H415" s="14" t="s">
        <v>2471</v>
      </c>
      <c r="I415" s="15">
        <v>0</v>
      </c>
      <c r="J415" s="14" t="s">
        <v>70</v>
      </c>
      <c r="K415" s="36" t="s">
        <v>4162</v>
      </c>
      <c r="L415" s="14" t="s">
        <v>1552</v>
      </c>
      <c r="M415" s="14"/>
      <c r="N415" s="21" t="s">
        <v>20325</v>
      </c>
      <c r="O415" s="21" t="s">
        <v>20349</v>
      </c>
      <c r="P415" s="21" t="s">
        <v>20354</v>
      </c>
    </row>
    <row r="416" spans="1:16" ht="47.25">
      <c r="A416" s="14">
        <f t="shared" si="7"/>
        <v>413</v>
      </c>
      <c r="B416" s="14" t="s">
        <v>8878</v>
      </c>
      <c r="C416" s="14" t="s">
        <v>12341</v>
      </c>
      <c r="D416" s="14" t="s">
        <v>1162</v>
      </c>
      <c r="E416" s="14"/>
      <c r="F416" s="15">
        <v>1500</v>
      </c>
      <c r="G416" s="15">
        <v>80</v>
      </c>
      <c r="H416" s="14" t="s">
        <v>2471</v>
      </c>
      <c r="I416" s="15">
        <v>0</v>
      </c>
      <c r="J416" s="14" t="s">
        <v>70</v>
      </c>
      <c r="K416" s="36" t="s">
        <v>4162</v>
      </c>
      <c r="L416" s="14" t="s">
        <v>1552</v>
      </c>
      <c r="M416" s="14"/>
      <c r="N416" s="21" t="s">
        <v>20349</v>
      </c>
      <c r="O416" s="21" t="s">
        <v>20349</v>
      </c>
    </row>
    <row r="417" spans="1:16" ht="31.5">
      <c r="A417" s="14">
        <f t="shared" si="7"/>
        <v>414</v>
      </c>
      <c r="B417" s="14" t="s">
        <v>8879</v>
      </c>
      <c r="C417" s="14" t="s">
        <v>8880</v>
      </c>
      <c r="D417" s="14" t="s">
        <v>1162</v>
      </c>
      <c r="E417" s="14"/>
      <c r="F417" s="15">
        <v>500</v>
      </c>
      <c r="G417" s="15">
        <v>380</v>
      </c>
      <c r="H417" s="14" t="s">
        <v>2161</v>
      </c>
      <c r="I417" s="15">
        <v>0</v>
      </c>
      <c r="J417" s="14" t="s">
        <v>70</v>
      </c>
      <c r="K417" s="36" t="s">
        <v>4162</v>
      </c>
      <c r="L417" s="14" t="s">
        <v>3437</v>
      </c>
      <c r="M417" s="14"/>
      <c r="N417" s="21" t="s">
        <v>20349</v>
      </c>
      <c r="O417" s="21" t="s">
        <v>20349</v>
      </c>
    </row>
    <row r="418" spans="1:16" ht="31.5">
      <c r="A418" s="14">
        <f t="shared" si="7"/>
        <v>415</v>
      </c>
      <c r="B418" s="14" t="s">
        <v>10255</v>
      </c>
      <c r="C418" s="14" t="s">
        <v>2744</v>
      </c>
      <c r="D418" s="14" t="s">
        <v>1187</v>
      </c>
      <c r="E418" s="14" t="s">
        <v>8163</v>
      </c>
      <c r="F418" s="15">
        <v>1026</v>
      </c>
      <c r="G418" s="15">
        <v>132</v>
      </c>
      <c r="H418" s="14" t="s">
        <v>8076</v>
      </c>
      <c r="I418" s="15">
        <v>20000</v>
      </c>
      <c r="J418" s="14" t="s">
        <v>4935</v>
      </c>
      <c r="K418" s="36" t="s">
        <v>4162</v>
      </c>
      <c r="L418" s="14" t="s">
        <v>5629</v>
      </c>
      <c r="M418" s="14"/>
      <c r="P418" s="21" t="s">
        <v>20358</v>
      </c>
    </row>
    <row r="419" spans="1:16" ht="47.25">
      <c r="A419" s="14">
        <f t="shared" si="7"/>
        <v>416</v>
      </c>
      <c r="B419" s="14" t="s">
        <v>8884</v>
      </c>
      <c r="C419" s="14" t="s">
        <v>8273</v>
      </c>
      <c r="D419" s="14" t="s">
        <v>1162</v>
      </c>
      <c r="E419" s="14"/>
      <c r="F419" s="15">
        <v>120</v>
      </c>
      <c r="G419" s="15">
        <v>1702</v>
      </c>
      <c r="H419" s="14" t="s">
        <v>2161</v>
      </c>
      <c r="I419" s="15">
        <v>0</v>
      </c>
      <c r="J419" s="14" t="s">
        <v>1188</v>
      </c>
      <c r="K419" s="36" t="s">
        <v>4162</v>
      </c>
      <c r="L419" s="14" t="s">
        <v>7889</v>
      </c>
      <c r="M419" s="14"/>
      <c r="N419" s="21" t="s">
        <v>20349</v>
      </c>
      <c r="O419" s="21" t="s">
        <v>20349</v>
      </c>
    </row>
    <row r="420" spans="1:16" ht="47.25">
      <c r="A420" s="14">
        <f t="shared" si="7"/>
        <v>417</v>
      </c>
      <c r="B420" s="14" t="s">
        <v>8885</v>
      </c>
      <c r="C420" s="14" t="s">
        <v>8273</v>
      </c>
      <c r="D420" s="14" t="s">
        <v>1162</v>
      </c>
      <c r="E420" s="14"/>
      <c r="F420" s="15">
        <v>120</v>
      </c>
      <c r="G420" s="15">
        <v>1000</v>
      </c>
      <c r="H420" s="14" t="s">
        <v>2161</v>
      </c>
      <c r="I420" s="15">
        <v>0</v>
      </c>
      <c r="J420" s="14" t="s">
        <v>1188</v>
      </c>
      <c r="K420" s="36" t="s">
        <v>4162</v>
      </c>
      <c r="L420" s="14" t="s">
        <v>7889</v>
      </c>
      <c r="M420" s="14"/>
      <c r="N420" s="21" t="s">
        <v>20349</v>
      </c>
      <c r="O420" s="21" t="s">
        <v>20349</v>
      </c>
    </row>
    <row r="421" spans="1:16" ht="47.25">
      <c r="A421" s="14">
        <f t="shared" si="7"/>
        <v>418</v>
      </c>
      <c r="B421" s="14" t="s">
        <v>7811</v>
      </c>
      <c r="C421" s="14" t="s">
        <v>8273</v>
      </c>
      <c r="D421" s="14" t="s">
        <v>1162</v>
      </c>
      <c r="E421" s="14"/>
      <c r="F421" s="15">
        <v>120</v>
      </c>
      <c r="G421" s="15">
        <v>984</v>
      </c>
      <c r="H421" s="14" t="s">
        <v>2161</v>
      </c>
      <c r="I421" s="15">
        <v>0</v>
      </c>
      <c r="J421" s="14" t="s">
        <v>1188</v>
      </c>
      <c r="K421" s="36" t="s">
        <v>4162</v>
      </c>
      <c r="L421" s="14" t="s">
        <v>7889</v>
      </c>
      <c r="M421" s="14"/>
      <c r="N421" s="21" t="s">
        <v>20349</v>
      </c>
      <c r="O421" s="21" t="s">
        <v>20349</v>
      </c>
    </row>
    <row r="422" spans="1:16" ht="47.25">
      <c r="A422" s="14">
        <f t="shared" si="7"/>
        <v>419</v>
      </c>
      <c r="B422" s="14" t="s">
        <v>7812</v>
      </c>
      <c r="C422" s="14" t="s">
        <v>8273</v>
      </c>
      <c r="D422" s="14" t="s">
        <v>1162</v>
      </c>
      <c r="E422" s="14"/>
      <c r="F422" s="15">
        <v>120</v>
      </c>
      <c r="G422" s="15">
        <v>952</v>
      </c>
      <c r="H422" s="14" t="s">
        <v>2161</v>
      </c>
      <c r="I422" s="15">
        <v>0</v>
      </c>
      <c r="J422" s="14" t="s">
        <v>1188</v>
      </c>
      <c r="K422" s="36" t="s">
        <v>4162</v>
      </c>
      <c r="L422" s="14" t="s">
        <v>7889</v>
      </c>
      <c r="M422" s="14"/>
      <c r="N422" s="21" t="s">
        <v>20349</v>
      </c>
      <c r="O422" s="21" t="s">
        <v>20349</v>
      </c>
    </row>
    <row r="423" spans="1:16" ht="47.25">
      <c r="A423" s="14">
        <f t="shared" si="7"/>
        <v>420</v>
      </c>
      <c r="B423" s="14" t="s">
        <v>12962</v>
      </c>
      <c r="C423" s="14" t="s">
        <v>12963</v>
      </c>
      <c r="D423" s="14" t="s">
        <v>1162</v>
      </c>
      <c r="E423" s="14"/>
      <c r="F423" s="15">
        <v>225</v>
      </c>
      <c r="G423" s="15">
        <v>242</v>
      </c>
      <c r="H423" s="14" t="s">
        <v>8087</v>
      </c>
      <c r="I423" s="15">
        <v>0</v>
      </c>
      <c r="J423" s="14" t="s">
        <v>70</v>
      </c>
      <c r="K423" s="36" t="s">
        <v>4162</v>
      </c>
      <c r="L423" s="14" t="s">
        <v>4009</v>
      </c>
      <c r="M423" s="14" t="s">
        <v>11131</v>
      </c>
      <c r="N423" s="21" t="s">
        <v>20349</v>
      </c>
      <c r="O423" s="21" t="s">
        <v>20349</v>
      </c>
    </row>
    <row r="424" spans="1:16" ht="47.25">
      <c r="A424" s="14">
        <f t="shared" si="7"/>
        <v>421</v>
      </c>
      <c r="B424" s="14" t="s">
        <v>12964</v>
      </c>
      <c r="C424" s="14" t="s">
        <v>12965</v>
      </c>
      <c r="D424" s="14" t="s">
        <v>1162</v>
      </c>
      <c r="E424" s="14"/>
      <c r="F424" s="15">
        <v>300</v>
      </c>
      <c r="G424" s="15">
        <v>192</v>
      </c>
      <c r="H424" s="14" t="s">
        <v>8087</v>
      </c>
      <c r="I424" s="15">
        <v>0</v>
      </c>
      <c r="J424" s="14" t="s">
        <v>1188</v>
      </c>
      <c r="K424" s="36" t="s">
        <v>4162</v>
      </c>
      <c r="L424" s="14" t="s">
        <v>4009</v>
      </c>
      <c r="M424" s="14" t="s">
        <v>11131</v>
      </c>
      <c r="N424" s="21" t="s">
        <v>20349</v>
      </c>
      <c r="O424" s="21" t="s">
        <v>20349</v>
      </c>
    </row>
    <row r="425" spans="1:16" ht="63">
      <c r="A425" s="14">
        <f t="shared" si="7"/>
        <v>422</v>
      </c>
      <c r="B425" s="14" t="s">
        <v>12966</v>
      </c>
      <c r="C425" s="14" t="s">
        <v>12967</v>
      </c>
      <c r="D425" s="14" t="s">
        <v>1162</v>
      </c>
      <c r="E425" s="14"/>
      <c r="F425" s="15">
        <v>500</v>
      </c>
      <c r="G425" s="15">
        <v>168</v>
      </c>
      <c r="H425" s="14" t="s">
        <v>8087</v>
      </c>
      <c r="I425" s="15">
        <v>0</v>
      </c>
      <c r="J425" s="14" t="s">
        <v>1188</v>
      </c>
      <c r="K425" s="36" t="s">
        <v>4162</v>
      </c>
      <c r="L425" s="14" t="s">
        <v>4009</v>
      </c>
      <c r="M425" s="14" t="s">
        <v>11131</v>
      </c>
      <c r="N425" s="21" t="s">
        <v>20349</v>
      </c>
      <c r="O425" s="21" t="s">
        <v>20349</v>
      </c>
    </row>
    <row r="426" spans="1:16" ht="78.75">
      <c r="A426" s="14">
        <f t="shared" si="7"/>
        <v>423</v>
      </c>
      <c r="B426" s="14" t="s">
        <v>12968</v>
      </c>
      <c r="C426" s="14" t="s">
        <v>12969</v>
      </c>
      <c r="D426" s="14" t="s">
        <v>1187</v>
      </c>
      <c r="E426" s="14" t="s">
        <v>8163</v>
      </c>
      <c r="F426" s="15">
        <v>1026</v>
      </c>
      <c r="G426" s="15">
        <v>432</v>
      </c>
      <c r="H426" s="14" t="s">
        <v>8087</v>
      </c>
      <c r="I426" s="15">
        <v>73000</v>
      </c>
      <c r="J426" s="14" t="s">
        <v>12454</v>
      </c>
      <c r="K426" s="36" t="s">
        <v>4162</v>
      </c>
      <c r="L426" s="14" t="s">
        <v>12923</v>
      </c>
      <c r="M426" s="14"/>
      <c r="N426" s="21" t="s">
        <v>20349</v>
      </c>
      <c r="O426" s="21" t="s">
        <v>20349</v>
      </c>
    </row>
    <row r="427" spans="1:16" ht="31.5">
      <c r="A427" s="14">
        <f t="shared" si="7"/>
        <v>424</v>
      </c>
      <c r="B427" s="14" t="s">
        <v>12970</v>
      </c>
      <c r="C427" s="14" t="s">
        <v>12971</v>
      </c>
      <c r="D427" s="14" t="s">
        <v>1162</v>
      </c>
      <c r="E427" s="14"/>
      <c r="F427" s="15">
        <v>200</v>
      </c>
      <c r="G427" s="15">
        <v>268</v>
      </c>
      <c r="H427" s="14" t="s">
        <v>8087</v>
      </c>
      <c r="I427" s="15">
        <v>0</v>
      </c>
      <c r="J427" s="14" t="s">
        <v>7909</v>
      </c>
      <c r="K427" s="36" t="s">
        <v>4162</v>
      </c>
      <c r="L427" s="14" t="s">
        <v>3437</v>
      </c>
      <c r="M427" s="14"/>
      <c r="N427" s="21" t="s">
        <v>20349</v>
      </c>
      <c r="O427" s="21" t="s">
        <v>20349</v>
      </c>
    </row>
    <row r="428" spans="1:16" ht="47.25">
      <c r="A428" s="14">
        <f t="shared" si="7"/>
        <v>425</v>
      </c>
      <c r="B428" s="14" t="s">
        <v>12982</v>
      </c>
      <c r="C428" s="14" t="s">
        <v>12983</v>
      </c>
      <c r="D428" s="14" t="s">
        <v>1187</v>
      </c>
      <c r="E428" s="14"/>
      <c r="F428" s="15">
        <v>500</v>
      </c>
      <c r="G428" s="15">
        <v>116</v>
      </c>
      <c r="H428" s="14" t="s">
        <v>8087</v>
      </c>
      <c r="I428" s="15">
        <v>49000</v>
      </c>
      <c r="J428" s="14" t="s">
        <v>4642</v>
      </c>
      <c r="K428" s="36" t="s">
        <v>4162</v>
      </c>
      <c r="L428" s="14" t="s">
        <v>12923</v>
      </c>
      <c r="M428" s="14"/>
      <c r="N428" s="21" t="s">
        <v>20349</v>
      </c>
      <c r="O428" s="21" t="s">
        <v>20349</v>
      </c>
    </row>
    <row r="429" spans="1:16" ht="63">
      <c r="A429" s="14">
        <f t="shared" si="7"/>
        <v>426</v>
      </c>
      <c r="B429" s="14" t="s">
        <v>12290</v>
      </c>
      <c r="C429" s="14" t="s">
        <v>12291</v>
      </c>
      <c r="D429" s="14" t="s">
        <v>1162</v>
      </c>
      <c r="E429" s="14"/>
      <c r="F429" s="15">
        <v>750</v>
      </c>
      <c r="G429" s="15">
        <v>388</v>
      </c>
      <c r="H429" s="14" t="s">
        <v>8087</v>
      </c>
      <c r="I429" s="15">
        <v>0</v>
      </c>
      <c r="J429" s="14" t="s">
        <v>4642</v>
      </c>
      <c r="K429" s="36" t="s">
        <v>4162</v>
      </c>
      <c r="L429" s="14" t="s">
        <v>6094</v>
      </c>
      <c r="M429" s="14"/>
      <c r="N429" s="21" t="s">
        <v>20349</v>
      </c>
      <c r="O429" s="21" t="s">
        <v>20349</v>
      </c>
    </row>
    <row r="430" spans="1:16" ht="47.25">
      <c r="A430" s="14">
        <f t="shared" si="7"/>
        <v>427</v>
      </c>
      <c r="B430" s="14" t="s">
        <v>9939</v>
      </c>
      <c r="C430" s="14" t="s">
        <v>8733</v>
      </c>
      <c r="D430" s="14" t="s">
        <v>1162</v>
      </c>
      <c r="E430" s="14"/>
      <c r="F430" s="15">
        <v>7000</v>
      </c>
      <c r="G430" s="15">
        <v>544</v>
      </c>
      <c r="H430" s="14" t="s">
        <v>8087</v>
      </c>
      <c r="I430" s="15">
        <v>0</v>
      </c>
      <c r="J430" s="14" t="s">
        <v>8258</v>
      </c>
      <c r="K430" s="36" t="s">
        <v>9940</v>
      </c>
      <c r="L430" s="14" t="s">
        <v>3437</v>
      </c>
      <c r="M430" s="14"/>
      <c r="N430" s="21" t="s">
        <v>20349</v>
      </c>
      <c r="O430" s="21" t="s">
        <v>20349</v>
      </c>
    </row>
    <row r="431" spans="1:16" ht="63">
      <c r="A431" s="14">
        <f t="shared" si="7"/>
        <v>428</v>
      </c>
      <c r="B431" s="14" t="s">
        <v>9941</v>
      </c>
      <c r="C431" s="14" t="s">
        <v>8733</v>
      </c>
      <c r="D431" s="14" t="s">
        <v>1162</v>
      </c>
      <c r="E431" s="14"/>
      <c r="F431" s="15">
        <v>850</v>
      </c>
      <c r="G431" s="15">
        <v>412</v>
      </c>
      <c r="H431" s="14" t="s">
        <v>8087</v>
      </c>
      <c r="I431" s="15">
        <v>0</v>
      </c>
      <c r="J431" s="14" t="s">
        <v>8258</v>
      </c>
      <c r="K431" s="36" t="s">
        <v>9940</v>
      </c>
      <c r="L431" s="14" t="s">
        <v>2255</v>
      </c>
      <c r="M431" s="14"/>
      <c r="N431" s="21" t="s">
        <v>20349</v>
      </c>
      <c r="O431" s="21" t="s">
        <v>20349</v>
      </c>
    </row>
    <row r="432" spans="1:16" ht="47.25">
      <c r="A432" s="14">
        <f t="shared" si="7"/>
        <v>429</v>
      </c>
      <c r="B432" s="14" t="s">
        <v>8875</v>
      </c>
      <c r="C432" s="14" t="s">
        <v>8951</v>
      </c>
      <c r="D432" s="14" t="s">
        <v>4473</v>
      </c>
      <c r="E432" s="14"/>
      <c r="F432" s="15">
        <v>1000</v>
      </c>
      <c r="G432" s="15">
        <v>316</v>
      </c>
      <c r="H432" s="14" t="s">
        <v>8087</v>
      </c>
      <c r="I432" s="15">
        <v>0</v>
      </c>
      <c r="J432" s="14" t="s">
        <v>7909</v>
      </c>
      <c r="K432" s="36" t="s">
        <v>9940</v>
      </c>
      <c r="L432" s="14" t="s">
        <v>10095</v>
      </c>
      <c r="M432" s="14"/>
      <c r="N432" s="21" t="s">
        <v>20349</v>
      </c>
      <c r="O432" s="21" t="s">
        <v>20349</v>
      </c>
    </row>
    <row r="433" spans="1:16" ht="31.5">
      <c r="A433" s="14">
        <f t="shared" si="7"/>
        <v>430</v>
      </c>
      <c r="B433" s="14" t="s">
        <v>8881</v>
      </c>
      <c r="C433" s="14" t="s">
        <v>6874</v>
      </c>
      <c r="D433" s="14" t="s">
        <v>1187</v>
      </c>
      <c r="E433" s="14" t="s">
        <v>8163</v>
      </c>
      <c r="F433" s="15">
        <v>1026</v>
      </c>
      <c r="G433" s="15">
        <v>208</v>
      </c>
      <c r="H433" s="14" t="s">
        <v>8076</v>
      </c>
      <c r="I433" s="15">
        <v>30000</v>
      </c>
      <c r="J433" s="14" t="s">
        <v>4935</v>
      </c>
      <c r="K433" s="36" t="s">
        <v>9940</v>
      </c>
      <c r="L433" s="14" t="s">
        <v>12923</v>
      </c>
      <c r="M433" s="14"/>
      <c r="P433" s="21" t="s">
        <v>20358</v>
      </c>
    </row>
    <row r="434" spans="1:16" ht="78.75">
      <c r="A434" s="14">
        <f t="shared" si="7"/>
        <v>431</v>
      </c>
      <c r="B434" s="14" t="s">
        <v>8882</v>
      </c>
      <c r="C434" s="14" t="s">
        <v>8883</v>
      </c>
      <c r="D434" s="14" t="s">
        <v>1162</v>
      </c>
      <c r="E434" s="14"/>
      <c r="F434" s="15">
        <v>900</v>
      </c>
      <c r="G434" s="15">
        <v>704</v>
      </c>
      <c r="H434" s="14" t="s">
        <v>2161</v>
      </c>
      <c r="I434" s="15">
        <v>0</v>
      </c>
      <c r="J434" s="14" t="s">
        <v>1193</v>
      </c>
      <c r="K434" s="36" t="s">
        <v>9940</v>
      </c>
      <c r="L434" s="14" t="s">
        <v>11729</v>
      </c>
      <c r="M434" s="14" t="s">
        <v>1606</v>
      </c>
      <c r="N434" s="21" t="s">
        <v>20349</v>
      </c>
      <c r="O434" s="21" t="s">
        <v>20349</v>
      </c>
    </row>
    <row r="435" spans="1:16" ht="47.25">
      <c r="A435" s="14">
        <f t="shared" si="7"/>
        <v>432</v>
      </c>
      <c r="B435" s="14" t="s">
        <v>7813</v>
      </c>
      <c r="C435" s="14" t="s">
        <v>8273</v>
      </c>
      <c r="D435" s="14" t="s">
        <v>1162</v>
      </c>
      <c r="E435" s="14"/>
      <c r="F435" s="15">
        <v>120</v>
      </c>
      <c r="G435" s="15">
        <v>976</v>
      </c>
      <c r="H435" s="14" t="s">
        <v>2161</v>
      </c>
      <c r="I435" s="15">
        <v>0</v>
      </c>
      <c r="J435" s="14" t="s">
        <v>1188</v>
      </c>
      <c r="K435" s="36" t="s">
        <v>9940</v>
      </c>
      <c r="L435" s="14" t="s">
        <v>7889</v>
      </c>
      <c r="M435" s="14"/>
      <c r="N435" s="21" t="s">
        <v>20349</v>
      </c>
      <c r="O435" s="21" t="s">
        <v>20349</v>
      </c>
    </row>
    <row r="436" spans="1:16" ht="31.5">
      <c r="A436" s="14">
        <f t="shared" si="7"/>
        <v>433</v>
      </c>
      <c r="B436" s="14" t="s">
        <v>7814</v>
      </c>
      <c r="C436" s="14" t="s">
        <v>7815</v>
      </c>
      <c r="D436" s="14" t="s">
        <v>1187</v>
      </c>
      <c r="E436" s="14"/>
      <c r="F436" s="15">
        <v>400</v>
      </c>
      <c r="G436" s="15">
        <v>216</v>
      </c>
      <c r="H436" s="14" t="s">
        <v>8087</v>
      </c>
      <c r="I436" s="15">
        <v>66000</v>
      </c>
      <c r="J436" s="14" t="s">
        <v>1188</v>
      </c>
      <c r="K436" s="36" t="s">
        <v>9940</v>
      </c>
      <c r="L436" s="14" t="s">
        <v>2255</v>
      </c>
      <c r="M436" s="14"/>
      <c r="N436" s="21" t="s">
        <v>20349</v>
      </c>
      <c r="O436" s="21" t="s">
        <v>20349</v>
      </c>
    </row>
    <row r="437" spans="1:16" ht="31.5">
      <c r="A437" s="14">
        <f t="shared" si="7"/>
        <v>434</v>
      </c>
      <c r="B437" s="14" t="s">
        <v>7816</v>
      </c>
      <c r="C437" s="14" t="s">
        <v>6874</v>
      </c>
      <c r="D437" s="14" t="s">
        <v>1187</v>
      </c>
      <c r="E437" s="14"/>
      <c r="F437" s="15">
        <v>700</v>
      </c>
      <c r="G437" s="15">
        <v>232</v>
      </c>
      <c r="H437" s="14" t="s">
        <v>8076</v>
      </c>
      <c r="I437" s="15">
        <v>39000</v>
      </c>
      <c r="J437" s="14" t="s">
        <v>4935</v>
      </c>
      <c r="K437" s="36" t="s">
        <v>9940</v>
      </c>
      <c r="L437" s="14" t="s">
        <v>2255</v>
      </c>
      <c r="M437" s="14"/>
      <c r="P437" s="21" t="s">
        <v>20358</v>
      </c>
    </row>
    <row r="438" spans="1:16" ht="63">
      <c r="A438" s="14">
        <f t="shared" si="7"/>
        <v>435</v>
      </c>
      <c r="B438" s="14" t="s">
        <v>7817</v>
      </c>
      <c r="C438" s="14" t="s">
        <v>7818</v>
      </c>
      <c r="D438" s="14" t="s">
        <v>4473</v>
      </c>
      <c r="E438" s="14"/>
      <c r="F438" s="15">
        <v>1000</v>
      </c>
      <c r="G438" s="15">
        <v>408</v>
      </c>
      <c r="H438" s="14" t="s">
        <v>2161</v>
      </c>
      <c r="I438" s="15">
        <v>0</v>
      </c>
      <c r="J438" s="14" t="s">
        <v>1188</v>
      </c>
      <c r="K438" s="36" t="s">
        <v>9940</v>
      </c>
      <c r="L438" s="14" t="s">
        <v>1552</v>
      </c>
      <c r="M438" s="14"/>
      <c r="N438" s="21" t="s">
        <v>20325</v>
      </c>
      <c r="O438" s="21" t="s">
        <v>20349</v>
      </c>
      <c r="P438" s="21" t="s">
        <v>20353</v>
      </c>
    </row>
    <row r="439" spans="1:16" ht="31.5">
      <c r="A439" s="14">
        <f t="shared" si="7"/>
        <v>436</v>
      </c>
      <c r="B439" s="14" t="s">
        <v>6735</v>
      </c>
      <c r="C439" s="14" t="s">
        <v>5108</v>
      </c>
      <c r="D439" s="14" t="s">
        <v>4473</v>
      </c>
      <c r="E439" s="14"/>
      <c r="F439" s="15">
        <v>500</v>
      </c>
      <c r="G439" s="15">
        <v>480</v>
      </c>
      <c r="H439" s="14" t="s">
        <v>2161</v>
      </c>
      <c r="I439" s="15">
        <v>0</v>
      </c>
      <c r="J439" s="14" t="s">
        <v>12918</v>
      </c>
      <c r="K439" s="36" t="s">
        <v>9940</v>
      </c>
      <c r="L439" s="14" t="s">
        <v>1552</v>
      </c>
      <c r="M439" s="14"/>
      <c r="N439" s="21" t="s">
        <v>20349</v>
      </c>
      <c r="O439" s="21" t="s">
        <v>20349</v>
      </c>
    </row>
    <row r="440" spans="1:16" ht="78.75">
      <c r="A440" s="14">
        <f t="shared" si="7"/>
        <v>437</v>
      </c>
      <c r="B440" s="14" t="s">
        <v>6736</v>
      </c>
      <c r="C440" s="14" t="s">
        <v>6737</v>
      </c>
      <c r="D440" s="14" t="s">
        <v>1162</v>
      </c>
      <c r="E440" s="14"/>
      <c r="F440" s="15">
        <v>500</v>
      </c>
      <c r="G440" s="15">
        <v>188</v>
      </c>
      <c r="H440" s="14" t="s">
        <v>8087</v>
      </c>
      <c r="I440" s="15">
        <v>57000</v>
      </c>
      <c r="J440" s="14" t="s">
        <v>60</v>
      </c>
      <c r="K440" s="36" t="s">
        <v>9940</v>
      </c>
      <c r="L440" s="14" t="s">
        <v>6101</v>
      </c>
      <c r="M440" s="14"/>
      <c r="N440" s="21" t="s">
        <v>20349</v>
      </c>
      <c r="O440" s="21" t="s">
        <v>20349</v>
      </c>
    </row>
    <row r="441" spans="1:16" ht="31.5">
      <c r="A441" s="14">
        <f t="shared" si="7"/>
        <v>438</v>
      </c>
      <c r="B441" s="14" t="s">
        <v>14</v>
      </c>
      <c r="C441" s="14"/>
      <c r="D441" s="14" t="s">
        <v>4473</v>
      </c>
      <c r="E441" s="14"/>
      <c r="F441" s="15">
        <v>400</v>
      </c>
      <c r="G441" s="15">
        <v>180</v>
      </c>
      <c r="H441" s="14" t="s">
        <v>5624</v>
      </c>
      <c r="I441" s="15">
        <v>0</v>
      </c>
      <c r="J441" s="14" t="s">
        <v>70</v>
      </c>
      <c r="K441" s="36" t="s">
        <v>9940</v>
      </c>
      <c r="L441" s="14" t="s">
        <v>2255</v>
      </c>
      <c r="M441" s="14"/>
      <c r="N441" s="21" t="s">
        <v>20325</v>
      </c>
      <c r="O441" s="21" t="s">
        <v>20349</v>
      </c>
      <c r="P441" s="21" t="s">
        <v>20353</v>
      </c>
    </row>
    <row r="442" spans="1:16" ht="47.25">
      <c r="A442" s="14">
        <f t="shared" si="7"/>
        <v>439</v>
      </c>
      <c r="B442" s="14" t="s">
        <v>17</v>
      </c>
      <c r="C442" s="14" t="s">
        <v>18</v>
      </c>
      <c r="D442" s="14" t="s">
        <v>1421</v>
      </c>
      <c r="E442" s="14"/>
      <c r="F442" s="15">
        <v>1000</v>
      </c>
      <c r="G442" s="15">
        <v>200</v>
      </c>
      <c r="H442" s="14" t="s">
        <v>8087</v>
      </c>
      <c r="I442" s="15">
        <v>55000</v>
      </c>
      <c r="J442" s="14" t="s">
        <v>4935</v>
      </c>
      <c r="K442" s="36" t="s">
        <v>9940</v>
      </c>
      <c r="L442" s="14" t="s">
        <v>19</v>
      </c>
      <c r="M442" s="14"/>
      <c r="N442" s="21" t="s">
        <v>20349</v>
      </c>
      <c r="O442" s="21" t="s">
        <v>20349</v>
      </c>
    </row>
    <row r="443" spans="1:16" ht="47.25">
      <c r="A443" s="14">
        <f t="shared" si="7"/>
        <v>440</v>
      </c>
      <c r="B443" s="14" t="s">
        <v>20</v>
      </c>
      <c r="C443" s="14" t="s">
        <v>21</v>
      </c>
      <c r="D443" s="14" t="s">
        <v>1421</v>
      </c>
      <c r="E443" s="14"/>
      <c r="F443" s="15">
        <v>200</v>
      </c>
      <c r="G443" s="15">
        <v>448</v>
      </c>
      <c r="H443" s="14" t="s">
        <v>8087</v>
      </c>
      <c r="I443" s="15">
        <v>0</v>
      </c>
      <c r="J443" s="14" t="s">
        <v>4935</v>
      </c>
      <c r="K443" s="36" t="s">
        <v>9940</v>
      </c>
      <c r="L443" s="14" t="s">
        <v>22</v>
      </c>
      <c r="M443" s="14"/>
      <c r="N443" s="21" t="s">
        <v>20349</v>
      </c>
      <c r="O443" s="21" t="s">
        <v>20349</v>
      </c>
    </row>
    <row r="444" spans="1:16">
      <c r="A444" s="14">
        <f t="shared" si="7"/>
        <v>441</v>
      </c>
      <c r="B444" s="14" t="s">
        <v>12972</v>
      </c>
      <c r="C444" s="14" t="s">
        <v>12973</v>
      </c>
      <c r="D444" s="14" t="s">
        <v>1187</v>
      </c>
      <c r="E444" s="14"/>
      <c r="F444" s="15">
        <v>500</v>
      </c>
      <c r="G444" s="15">
        <v>156</v>
      </c>
      <c r="H444" s="14" t="s">
        <v>8087</v>
      </c>
      <c r="I444" s="15">
        <v>46000</v>
      </c>
      <c r="J444" s="14" t="s">
        <v>7909</v>
      </c>
      <c r="K444" s="36" t="s">
        <v>9940</v>
      </c>
      <c r="L444" s="14" t="s">
        <v>2255</v>
      </c>
      <c r="M444" s="14"/>
      <c r="N444" s="21" t="s">
        <v>20325</v>
      </c>
      <c r="O444" s="21" t="s">
        <v>20349</v>
      </c>
      <c r="P444" s="21" t="s">
        <v>20353</v>
      </c>
    </row>
    <row r="445" spans="1:16" ht="63">
      <c r="A445" s="14">
        <f t="shared" si="7"/>
        <v>442</v>
      </c>
      <c r="B445" s="14" t="s">
        <v>12974</v>
      </c>
      <c r="C445" s="14" t="s">
        <v>10396</v>
      </c>
      <c r="D445" s="14" t="s">
        <v>1187</v>
      </c>
      <c r="E445" s="14" t="s">
        <v>8163</v>
      </c>
      <c r="F445" s="15">
        <v>1300</v>
      </c>
      <c r="G445" s="15">
        <v>180</v>
      </c>
      <c r="H445" s="14" t="s">
        <v>8087</v>
      </c>
      <c r="I445" s="15">
        <v>36000</v>
      </c>
      <c r="J445" s="14" t="s">
        <v>4642</v>
      </c>
      <c r="K445" s="36" t="s">
        <v>9940</v>
      </c>
      <c r="L445" s="14" t="s">
        <v>12923</v>
      </c>
      <c r="M445" s="14"/>
      <c r="N445" s="21" t="s">
        <v>20349</v>
      </c>
      <c r="O445" s="21" t="s">
        <v>20349</v>
      </c>
    </row>
    <row r="446" spans="1:16" ht="47.25">
      <c r="A446" s="14">
        <f t="shared" si="7"/>
        <v>443</v>
      </c>
      <c r="B446" s="14" t="s">
        <v>12980</v>
      </c>
      <c r="C446" s="14" t="s">
        <v>12981</v>
      </c>
      <c r="D446" s="14" t="s">
        <v>1421</v>
      </c>
      <c r="E446" s="14"/>
      <c r="F446" s="15">
        <v>300</v>
      </c>
      <c r="G446" s="15">
        <v>220</v>
      </c>
      <c r="H446" s="14" t="s">
        <v>8087</v>
      </c>
      <c r="I446" s="15">
        <v>70000</v>
      </c>
      <c r="J446" s="14" t="s">
        <v>60</v>
      </c>
      <c r="K446" s="36" t="s">
        <v>9940</v>
      </c>
      <c r="L446" s="14" t="s">
        <v>6101</v>
      </c>
      <c r="M446" s="14"/>
      <c r="N446" s="21" t="s">
        <v>20349</v>
      </c>
      <c r="O446" s="21" t="s">
        <v>20349</v>
      </c>
    </row>
    <row r="447" spans="1:16" ht="31.5">
      <c r="A447" s="14">
        <f t="shared" si="7"/>
        <v>444</v>
      </c>
      <c r="B447" s="14" t="s">
        <v>8081</v>
      </c>
      <c r="C447" s="14" t="s">
        <v>2744</v>
      </c>
      <c r="D447" s="14" t="s">
        <v>1187</v>
      </c>
      <c r="E447" s="14" t="s">
        <v>8163</v>
      </c>
      <c r="F447" s="15">
        <v>1028</v>
      </c>
      <c r="G447" s="15">
        <v>80</v>
      </c>
      <c r="H447" s="14" t="s">
        <v>8076</v>
      </c>
      <c r="I447" s="15">
        <v>15000</v>
      </c>
      <c r="J447" s="14" t="s">
        <v>4935</v>
      </c>
      <c r="K447" s="36" t="s">
        <v>9940</v>
      </c>
      <c r="L447" s="14" t="s">
        <v>2255</v>
      </c>
      <c r="M447" s="14"/>
      <c r="P447" s="21" t="s">
        <v>20336</v>
      </c>
    </row>
    <row r="448" spans="1:16" ht="63">
      <c r="A448" s="14">
        <f t="shared" si="7"/>
        <v>445</v>
      </c>
      <c r="B448" s="14" t="s">
        <v>12990</v>
      </c>
      <c r="C448" s="14" t="s">
        <v>12991</v>
      </c>
      <c r="D448" s="14" t="s">
        <v>1162</v>
      </c>
      <c r="E448" s="14"/>
      <c r="F448" s="15">
        <v>1500</v>
      </c>
      <c r="G448" s="15">
        <v>1536</v>
      </c>
      <c r="H448" s="14" t="s">
        <v>1604</v>
      </c>
      <c r="I448" s="15">
        <v>0</v>
      </c>
      <c r="J448" s="14" t="s">
        <v>7909</v>
      </c>
      <c r="K448" s="36" t="s">
        <v>9940</v>
      </c>
      <c r="L448" s="14" t="s">
        <v>11729</v>
      </c>
      <c r="M448" s="14"/>
      <c r="N448" s="21" t="s">
        <v>20349</v>
      </c>
      <c r="O448" s="21" t="s">
        <v>20349</v>
      </c>
    </row>
    <row r="449" spans="1:16" ht="32.25" customHeight="1">
      <c r="A449" s="14">
        <f t="shared" si="7"/>
        <v>446</v>
      </c>
      <c r="B449" s="14" t="s">
        <v>11491</v>
      </c>
      <c r="C449" s="14" t="s">
        <v>11492</v>
      </c>
      <c r="D449" s="14" t="s">
        <v>1162</v>
      </c>
      <c r="E449" s="14"/>
      <c r="F449" s="15">
        <v>500</v>
      </c>
      <c r="G449" s="15">
        <v>1136</v>
      </c>
      <c r="H449" s="14" t="s">
        <v>2161</v>
      </c>
      <c r="I449" s="15">
        <v>340000</v>
      </c>
      <c r="J449" s="14" t="s">
        <v>1188</v>
      </c>
      <c r="K449" s="36" t="s">
        <v>9940</v>
      </c>
      <c r="L449" s="14" t="s">
        <v>11493</v>
      </c>
      <c r="M449" s="14"/>
      <c r="N449" s="21" t="s">
        <v>20349</v>
      </c>
      <c r="O449" s="21" t="s">
        <v>20349</v>
      </c>
    </row>
    <row r="450" spans="1:16" ht="31.5">
      <c r="A450" s="14">
        <f t="shared" si="7"/>
        <v>447</v>
      </c>
      <c r="B450" s="14" t="s">
        <v>11496</v>
      </c>
      <c r="C450" s="14" t="s">
        <v>7859</v>
      </c>
      <c r="D450" s="14" t="s">
        <v>3436</v>
      </c>
      <c r="E450" s="14"/>
      <c r="F450" s="15">
        <v>1000</v>
      </c>
      <c r="G450" s="15">
        <v>376</v>
      </c>
      <c r="H450" s="14" t="s">
        <v>2161</v>
      </c>
      <c r="I450" s="15">
        <v>0</v>
      </c>
      <c r="J450" s="14" t="s">
        <v>4642</v>
      </c>
      <c r="K450" s="36" t="s">
        <v>9940</v>
      </c>
      <c r="L450" s="14" t="s">
        <v>12923</v>
      </c>
      <c r="M450" s="14"/>
      <c r="N450" s="21" t="s">
        <v>20349</v>
      </c>
      <c r="O450" s="21" t="s">
        <v>20349</v>
      </c>
    </row>
    <row r="451" spans="1:16" ht="31.5">
      <c r="A451" s="14">
        <f t="shared" si="7"/>
        <v>448</v>
      </c>
      <c r="B451" s="14" t="s">
        <v>11499</v>
      </c>
      <c r="C451" s="14" t="s">
        <v>11500</v>
      </c>
      <c r="D451" s="14" t="s">
        <v>1187</v>
      </c>
      <c r="E451" s="14"/>
      <c r="F451" s="15">
        <v>700</v>
      </c>
      <c r="G451" s="15">
        <v>176</v>
      </c>
      <c r="H451" s="14" t="s">
        <v>8087</v>
      </c>
      <c r="I451" s="15">
        <v>52000</v>
      </c>
      <c r="J451" s="14" t="s">
        <v>4642</v>
      </c>
      <c r="K451" s="36" t="s">
        <v>9940</v>
      </c>
      <c r="L451" s="14" t="s">
        <v>12923</v>
      </c>
      <c r="M451" s="14"/>
      <c r="N451" s="21" t="s">
        <v>20349</v>
      </c>
      <c r="O451" s="21" t="s">
        <v>20349</v>
      </c>
    </row>
    <row r="452" spans="1:16" ht="47.25">
      <c r="A452" s="14">
        <f t="shared" si="7"/>
        <v>449</v>
      </c>
      <c r="B452" s="14" t="s">
        <v>11501</v>
      </c>
      <c r="C452" s="14" t="s">
        <v>11502</v>
      </c>
      <c r="D452" s="14" t="s">
        <v>1162</v>
      </c>
      <c r="E452" s="14"/>
      <c r="F452" s="15">
        <v>424</v>
      </c>
      <c r="G452" s="15">
        <v>312</v>
      </c>
      <c r="H452" s="14" t="s">
        <v>8076</v>
      </c>
      <c r="I452" s="15">
        <v>0</v>
      </c>
      <c r="J452" s="14" t="s">
        <v>70</v>
      </c>
      <c r="K452" s="36" t="s">
        <v>9940</v>
      </c>
      <c r="L452" s="14" t="s">
        <v>1552</v>
      </c>
      <c r="M452" s="14"/>
      <c r="N452" s="21" t="s">
        <v>20349</v>
      </c>
      <c r="O452" s="21" t="s">
        <v>20349</v>
      </c>
    </row>
    <row r="453" spans="1:16">
      <c r="A453" s="14">
        <f t="shared" si="7"/>
        <v>450</v>
      </c>
      <c r="B453" s="14" t="s">
        <v>11503</v>
      </c>
      <c r="C453" s="14" t="s">
        <v>3011</v>
      </c>
      <c r="D453" s="14" t="s">
        <v>1162</v>
      </c>
      <c r="E453" s="14"/>
      <c r="F453" s="15">
        <v>424</v>
      </c>
      <c r="G453" s="15">
        <v>284</v>
      </c>
      <c r="H453" s="14" t="s">
        <v>8076</v>
      </c>
      <c r="I453" s="15">
        <v>0</v>
      </c>
      <c r="J453" s="14" t="s">
        <v>70</v>
      </c>
      <c r="K453" s="36" t="s">
        <v>9940</v>
      </c>
      <c r="L453" s="14" t="s">
        <v>1552</v>
      </c>
      <c r="M453" s="14"/>
      <c r="N453" s="21" t="s">
        <v>20349</v>
      </c>
      <c r="O453" s="21" t="s">
        <v>20349</v>
      </c>
    </row>
    <row r="454" spans="1:16">
      <c r="A454" s="14">
        <f t="shared" si="7"/>
        <v>451</v>
      </c>
      <c r="B454" s="14" t="s">
        <v>11504</v>
      </c>
      <c r="C454" s="14" t="s">
        <v>3011</v>
      </c>
      <c r="D454" s="14" t="s">
        <v>1162</v>
      </c>
      <c r="E454" s="14"/>
      <c r="F454" s="15">
        <v>224</v>
      </c>
      <c r="G454" s="15">
        <v>340</v>
      </c>
      <c r="H454" s="14" t="s">
        <v>8076</v>
      </c>
      <c r="I454" s="15">
        <v>0</v>
      </c>
      <c r="J454" s="14" t="s">
        <v>70</v>
      </c>
      <c r="K454" s="36" t="s">
        <v>9940</v>
      </c>
      <c r="L454" s="14" t="s">
        <v>1552</v>
      </c>
      <c r="M454" s="14"/>
      <c r="N454" s="21" t="s">
        <v>20349</v>
      </c>
      <c r="O454" s="21" t="s">
        <v>20349</v>
      </c>
    </row>
    <row r="455" spans="1:16" ht="31.5">
      <c r="A455" s="14">
        <f t="shared" si="7"/>
        <v>452</v>
      </c>
      <c r="B455" s="14" t="s">
        <v>11505</v>
      </c>
      <c r="C455" s="14" t="s">
        <v>11506</v>
      </c>
      <c r="D455" s="14" t="s">
        <v>1162</v>
      </c>
      <c r="E455" s="14"/>
      <c r="F455" s="15">
        <v>1524</v>
      </c>
      <c r="G455" s="15">
        <v>300</v>
      </c>
      <c r="H455" s="14" t="s">
        <v>8076</v>
      </c>
      <c r="I455" s="15">
        <v>0</v>
      </c>
      <c r="J455" s="14" t="s">
        <v>70</v>
      </c>
      <c r="K455" s="36" t="s">
        <v>9940</v>
      </c>
      <c r="L455" s="14" t="s">
        <v>1552</v>
      </c>
      <c r="M455" s="14"/>
      <c r="N455" s="21" t="s">
        <v>20349</v>
      </c>
      <c r="O455" s="21" t="s">
        <v>20349</v>
      </c>
    </row>
    <row r="456" spans="1:16">
      <c r="A456" s="14">
        <f t="shared" si="7"/>
        <v>453</v>
      </c>
      <c r="B456" s="14" t="s">
        <v>11507</v>
      </c>
      <c r="C456" s="14" t="s">
        <v>3011</v>
      </c>
      <c r="D456" s="14" t="s">
        <v>1162</v>
      </c>
      <c r="E456" s="14"/>
      <c r="F456" s="15">
        <v>424</v>
      </c>
      <c r="G456" s="15">
        <v>180</v>
      </c>
      <c r="H456" s="14" t="s">
        <v>8076</v>
      </c>
      <c r="I456" s="15">
        <v>0</v>
      </c>
      <c r="J456" s="14" t="s">
        <v>70</v>
      </c>
      <c r="K456" s="36" t="s">
        <v>9940</v>
      </c>
      <c r="L456" s="14" t="s">
        <v>1552</v>
      </c>
      <c r="M456" s="14"/>
      <c r="N456" s="21" t="s">
        <v>20349</v>
      </c>
      <c r="O456" s="21" t="s">
        <v>20349</v>
      </c>
    </row>
    <row r="457" spans="1:16" ht="47.25">
      <c r="A457" s="14">
        <f t="shared" si="7"/>
        <v>454</v>
      </c>
      <c r="B457" s="14" t="s">
        <v>12264</v>
      </c>
      <c r="C457" s="14" t="s">
        <v>12265</v>
      </c>
      <c r="D457" s="14" t="s">
        <v>1421</v>
      </c>
      <c r="E457" s="14"/>
      <c r="F457" s="15">
        <v>1000</v>
      </c>
      <c r="G457" s="15">
        <v>724</v>
      </c>
      <c r="H457" s="14" t="s">
        <v>1228</v>
      </c>
      <c r="I457" s="15">
        <v>198000</v>
      </c>
      <c r="J457" s="14" t="s">
        <v>70</v>
      </c>
      <c r="K457" s="36" t="s">
        <v>9940</v>
      </c>
      <c r="L457" s="14" t="s">
        <v>12266</v>
      </c>
      <c r="M457" s="14"/>
      <c r="N457" s="21" t="s">
        <v>20349</v>
      </c>
      <c r="O457" s="21" t="s">
        <v>20349</v>
      </c>
    </row>
    <row r="458" spans="1:16" ht="47.25">
      <c r="A458" s="14">
        <f t="shared" si="7"/>
        <v>455</v>
      </c>
      <c r="B458" s="14" t="s">
        <v>12271</v>
      </c>
      <c r="C458" s="14" t="s">
        <v>12272</v>
      </c>
      <c r="D458" s="14" t="s">
        <v>1421</v>
      </c>
      <c r="E458" s="14"/>
      <c r="F458" s="15">
        <v>250</v>
      </c>
      <c r="G458" s="15">
        <v>560</v>
      </c>
      <c r="H458" s="14" t="s">
        <v>8087</v>
      </c>
      <c r="I458" s="15">
        <v>160000</v>
      </c>
      <c r="J458" s="14" t="s">
        <v>1188</v>
      </c>
      <c r="K458" s="36" t="s">
        <v>9940</v>
      </c>
      <c r="L458" s="14" t="s">
        <v>2255</v>
      </c>
      <c r="M458" s="14"/>
      <c r="N458" s="21" t="s">
        <v>20349</v>
      </c>
      <c r="O458" s="21" t="s">
        <v>20349</v>
      </c>
    </row>
    <row r="459" spans="1:16">
      <c r="A459" s="14">
        <f t="shared" si="7"/>
        <v>456</v>
      </c>
      <c r="B459" s="14" t="s">
        <v>12273</v>
      </c>
      <c r="C459" s="14" t="s">
        <v>3011</v>
      </c>
      <c r="D459" s="14" t="s">
        <v>1162</v>
      </c>
      <c r="E459" s="14"/>
      <c r="F459" s="15">
        <v>224</v>
      </c>
      <c r="G459" s="15">
        <v>296</v>
      </c>
      <c r="H459" s="14" t="s">
        <v>8076</v>
      </c>
      <c r="I459" s="15">
        <v>0</v>
      </c>
      <c r="J459" s="14" t="s">
        <v>70</v>
      </c>
      <c r="K459" s="36" t="s">
        <v>9940</v>
      </c>
      <c r="L459" s="14" t="s">
        <v>1552</v>
      </c>
      <c r="M459" s="14"/>
      <c r="N459" s="21" t="s">
        <v>20349</v>
      </c>
      <c r="O459" s="21" t="s">
        <v>20349</v>
      </c>
    </row>
    <row r="460" spans="1:16" ht="63">
      <c r="A460" s="14">
        <f t="shared" si="7"/>
        <v>457</v>
      </c>
      <c r="B460" s="14" t="s">
        <v>12281</v>
      </c>
      <c r="C460" s="14" t="s">
        <v>12282</v>
      </c>
      <c r="D460" s="14" t="s">
        <v>1187</v>
      </c>
      <c r="E460" s="14"/>
      <c r="F460" s="15">
        <v>500</v>
      </c>
      <c r="G460" s="15">
        <v>396</v>
      </c>
      <c r="H460" s="14" t="s">
        <v>8087</v>
      </c>
      <c r="I460" s="15">
        <v>125000</v>
      </c>
      <c r="J460" s="14" t="s">
        <v>70</v>
      </c>
      <c r="K460" s="36" t="s">
        <v>9940</v>
      </c>
      <c r="L460" s="14" t="s">
        <v>5629</v>
      </c>
      <c r="M460" s="14" t="s">
        <v>11131</v>
      </c>
      <c r="N460" s="21" t="s">
        <v>20349</v>
      </c>
      <c r="O460" s="21" t="s">
        <v>20349</v>
      </c>
    </row>
    <row r="461" spans="1:16" ht="63">
      <c r="A461" s="14">
        <f t="shared" si="7"/>
        <v>458</v>
      </c>
      <c r="B461" s="14" t="s">
        <v>12022</v>
      </c>
      <c r="C461" s="14" t="s">
        <v>12023</v>
      </c>
      <c r="D461" s="14" t="s">
        <v>1187</v>
      </c>
      <c r="E461" s="14"/>
      <c r="F461" s="15">
        <v>1000</v>
      </c>
      <c r="G461" s="15">
        <v>188</v>
      </c>
      <c r="H461" s="14" t="s">
        <v>8087</v>
      </c>
      <c r="I461" s="15">
        <v>49000</v>
      </c>
      <c r="J461" s="14" t="s">
        <v>4642</v>
      </c>
      <c r="K461" s="36" t="s">
        <v>9940</v>
      </c>
      <c r="L461" s="14" t="s">
        <v>12923</v>
      </c>
      <c r="M461" s="14"/>
      <c r="N461" s="21" t="s">
        <v>20349</v>
      </c>
      <c r="O461" s="21" t="s">
        <v>20349</v>
      </c>
    </row>
    <row r="462" spans="1:16" ht="31.5">
      <c r="A462" s="14">
        <f t="shared" si="7"/>
        <v>459</v>
      </c>
      <c r="B462" s="14" t="s">
        <v>2484</v>
      </c>
      <c r="C462" s="14" t="s">
        <v>2485</v>
      </c>
      <c r="D462" s="14" t="s">
        <v>1162</v>
      </c>
      <c r="E462" s="14"/>
      <c r="F462" s="15">
        <v>1000</v>
      </c>
      <c r="G462" s="15">
        <v>548</v>
      </c>
      <c r="H462" s="14" t="s">
        <v>2161</v>
      </c>
      <c r="I462" s="15">
        <v>0</v>
      </c>
      <c r="J462" s="14" t="s">
        <v>1188</v>
      </c>
      <c r="K462" s="36" t="s">
        <v>9940</v>
      </c>
      <c r="L462" s="14" t="s">
        <v>1552</v>
      </c>
      <c r="M462" s="14"/>
      <c r="N462" s="21" t="s">
        <v>20349</v>
      </c>
      <c r="O462" s="21" t="s">
        <v>20349</v>
      </c>
    </row>
    <row r="463" spans="1:16" ht="94.5">
      <c r="A463" s="14">
        <f t="shared" si="7"/>
        <v>460</v>
      </c>
      <c r="B463" s="14" t="s">
        <v>12198</v>
      </c>
      <c r="C463" s="14" t="s">
        <v>12199</v>
      </c>
      <c r="D463" s="14" t="s">
        <v>1421</v>
      </c>
      <c r="E463" s="14"/>
      <c r="F463" s="15">
        <v>700</v>
      </c>
      <c r="G463" s="15">
        <v>368</v>
      </c>
      <c r="H463" s="14" t="s">
        <v>8087</v>
      </c>
      <c r="I463" s="15">
        <v>62000</v>
      </c>
      <c r="J463" s="14" t="s">
        <v>12454</v>
      </c>
      <c r="K463" s="36" t="s">
        <v>9940</v>
      </c>
      <c r="L463" s="108" t="s">
        <v>6094</v>
      </c>
      <c r="M463" s="14"/>
      <c r="N463" s="21" t="s">
        <v>20349</v>
      </c>
      <c r="O463" s="21" t="s">
        <v>20349</v>
      </c>
    </row>
    <row r="464" spans="1:16" ht="31.5">
      <c r="A464" s="14">
        <f t="shared" si="7"/>
        <v>461</v>
      </c>
      <c r="B464" s="14" t="s">
        <v>12975</v>
      </c>
      <c r="C464" s="14" t="s">
        <v>12976</v>
      </c>
      <c r="D464" s="14" t="s">
        <v>1187</v>
      </c>
      <c r="E464" s="14"/>
      <c r="F464" s="15">
        <v>2500</v>
      </c>
      <c r="G464" s="15">
        <v>376</v>
      </c>
      <c r="H464" s="14" t="s">
        <v>2325</v>
      </c>
      <c r="I464" s="15">
        <v>94000</v>
      </c>
      <c r="J464" s="14" t="s">
        <v>7909</v>
      </c>
      <c r="K464" s="36" t="s">
        <v>12977</v>
      </c>
      <c r="L464" s="14" t="s">
        <v>2255</v>
      </c>
      <c r="M464" s="14"/>
      <c r="N464" s="21" t="s">
        <v>20325</v>
      </c>
      <c r="O464" s="21" t="s">
        <v>20349</v>
      </c>
      <c r="P464" s="21" t="s">
        <v>20353</v>
      </c>
    </row>
    <row r="465" spans="1:16">
      <c r="A465" s="14">
        <f t="shared" si="7"/>
        <v>462</v>
      </c>
      <c r="B465" s="14" t="s">
        <v>12978</v>
      </c>
      <c r="C465" s="14" t="s">
        <v>3680</v>
      </c>
      <c r="D465" s="14" t="s">
        <v>1187</v>
      </c>
      <c r="E465" s="14"/>
      <c r="F465" s="15">
        <v>500</v>
      </c>
      <c r="G465" s="15">
        <v>284</v>
      </c>
      <c r="H465" s="14" t="s">
        <v>8087</v>
      </c>
      <c r="I465" s="15">
        <v>72000</v>
      </c>
      <c r="J465" s="14" t="s">
        <v>60</v>
      </c>
      <c r="K465" s="36" t="s">
        <v>12977</v>
      </c>
      <c r="L465" s="14" t="s">
        <v>1958</v>
      </c>
      <c r="M465" s="14"/>
      <c r="N465" s="21" t="s">
        <v>20349</v>
      </c>
      <c r="O465" s="21" t="s">
        <v>20349</v>
      </c>
    </row>
    <row r="466" spans="1:16" ht="31.5">
      <c r="A466" s="14">
        <f t="shared" ref="A466:A529" si="8">A465+1</f>
        <v>463</v>
      </c>
      <c r="B466" s="14" t="s">
        <v>12979</v>
      </c>
      <c r="C466" s="14" t="s">
        <v>2230</v>
      </c>
      <c r="D466" s="14" t="s">
        <v>1187</v>
      </c>
      <c r="E466" s="14"/>
      <c r="F466" s="15">
        <v>1000</v>
      </c>
      <c r="G466" s="15">
        <v>220</v>
      </c>
      <c r="H466" s="14" t="s">
        <v>8087</v>
      </c>
      <c r="I466" s="15">
        <v>46000</v>
      </c>
      <c r="J466" s="14" t="s">
        <v>1188</v>
      </c>
      <c r="K466" s="36" t="s">
        <v>12977</v>
      </c>
      <c r="L466" s="14" t="s">
        <v>1958</v>
      </c>
      <c r="M466" s="14"/>
      <c r="N466" s="21" t="s">
        <v>20349</v>
      </c>
      <c r="O466" s="21" t="s">
        <v>20349</v>
      </c>
    </row>
    <row r="467" spans="1:16" ht="47.25">
      <c r="A467" s="14">
        <f t="shared" si="8"/>
        <v>464</v>
      </c>
      <c r="B467" s="14" t="s">
        <v>12984</v>
      </c>
      <c r="C467" s="14" t="s">
        <v>12985</v>
      </c>
      <c r="D467" s="14" t="s">
        <v>1187</v>
      </c>
      <c r="E467" s="14"/>
      <c r="F467" s="15">
        <v>700</v>
      </c>
      <c r="G467" s="15">
        <v>404</v>
      </c>
      <c r="H467" s="14" t="s">
        <v>8087</v>
      </c>
      <c r="I467" s="15">
        <v>99000</v>
      </c>
      <c r="J467" s="14" t="s">
        <v>70</v>
      </c>
      <c r="K467" s="36" t="s">
        <v>12977</v>
      </c>
      <c r="L467" s="14" t="s">
        <v>2255</v>
      </c>
      <c r="M467" s="14"/>
      <c r="N467" s="21" t="s">
        <v>20349</v>
      </c>
      <c r="O467" s="21" t="s">
        <v>20349</v>
      </c>
    </row>
    <row r="468" spans="1:16" ht="31.5">
      <c r="A468" s="14">
        <f t="shared" si="8"/>
        <v>465</v>
      </c>
      <c r="B468" s="14" t="s">
        <v>12986</v>
      </c>
      <c r="C468" s="14" t="s">
        <v>660</v>
      </c>
      <c r="D468" s="14" t="s">
        <v>1187</v>
      </c>
      <c r="E468" s="14" t="s">
        <v>8163</v>
      </c>
      <c r="F468" s="15">
        <v>500</v>
      </c>
      <c r="G468" s="15">
        <v>504</v>
      </c>
      <c r="H468" s="14" t="s">
        <v>8087</v>
      </c>
      <c r="I468" s="15">
        <v>120000</v>
      </c>
      <c r="J468" s="14" t="s">
        <v>70</v>
      </c>
      <c r="K468" s="36" t="s">
        <v>12977</v>
      </c>
      <c r="L468" s="14" t="s">
        <v>2255</v>
      </c>
      <c r="M468" s="14"/>
      <c r="N468" s="21" t="s">
        <v>20349</v>
      </c>
      <c r="O468" s="21" t="s">
        <v>20349</v>
      </c>
    </row>
    <row r="469" spans="1:16" ht="31.5">
      <c r="A469" s="14">
        <f t="shared" si="8"/>
        <v>466</v>
      </c>
      <c r="B469" s="14" t="s">
        <v>12987</v>
      </c>
      <c r="C469" s="14" t="s">
        <v>12988</v>
      </c>
      <c r="D469" s="14" t="s">
        <v>1187</v>
      </c>
      <c r="E469" s="14"/>
      <c r="F469" s="15">
        <v>700</v>
      </c>
      <c r="G469" s="15">
        <v>368</v>
      </c>
      <c r="H469" s="14" t="s">
        <v>8087</v>
      </c>
      <c r="I469" s="15">
        <v>86000</v>
      </c>
      <c r="J469" s="14" t="s">
        <v>70</v>
      </c>
      <c r="K469" s="36" t="s">
        <v>12977</v>
      </c>
      <c r="L469" s="14" t="s">
        <v>2255</v>
      </c>
      <c r="M469" s="14"/>
      <c r="N469" s="21" t="s">
        <v>20349</v>
      </c>
      <c r="O469" s="21" t="s">
        <v>20349</v>
      </c>
    </row>
    <row r="470" spans="1:16" ht="31.5">
      <c r="A470" s="14">
        <f t="shared" si="8"/>
        <v>467</v>
      </c>
      <c r="B470" s="14" t="s">
        <v>11494</v>
      </c>
      <c r="C470" s="14" t="s">
        <v>11495</v>
      </c>
      <c r="D470" s="14" t="s">
        <v>1162</v>
      </c>
      <c r="E470" s="14"/>
      <c r="F470" s="15">
        <v>500</v>
      </c>
      <c r="G470" s="15">
        <v>536</v>
      </c>
      <c r="H470" s="14" t="s">
        <v>2161</v>
      </c>
      <c r="I470" s="15">
        <v>0</v>
      </c>
      <c r="J470" s="14" t="s">
        <v>7909</v>
      </c>
      <c r="K470" s="36" t="s">
        <v>12977</v>
      </c>
      <c r="L470" s="14" t="s">
        <v>3437</v>
      </c>
      <c r="M470" s="14"/>
      <c r="N470" s="21" t="s">
        <v>20325</v>
      </c>
      <c r="O470" s="21" t="s">
        <v>20349</v>
      </c>
      <c r="P470" s="21" t="s">
        <v>20353</v>
      </c>
    </row>
    <row r="471" spans="1:16" ht="31.5">
      <c r="A471" s="14">
        <f t="shared" si="8"/>
        <v>468</v>
      </c>
      <c r="B471" s="14" t="s">
        <v>11497</v>
      </c>
      <c r="C471" s="14" t="s">
        <v>11498</v>
      </c>
      <c r="D471" s="14" t="s">
        <v>1162</v>
      </c>
      <c r="E471" s="14"/>
      <c r="F471" s="15">
        <v>500</v>
      </c>
      <c r="G471" s="15">
        <v>356</v>
      </c>
      <c r="H471" s="14" t="s">
        <v>8087</v>
      </c>
      <c r="I471" s="15">
        <v>0</v>
      </c>
      <c r="J471" s="14" t="s">
        <v>1193</v>
      </c>
      <c r="K471" s="36" t="s">
        <v>12977</v>
      </c>
      <c r="L471" s="14" t="s">
        <v>11729</v>
      </c>
      <c r="M471" s="14"/>
      <c r="N471" s="21" t="s">
        <v>20325</v>
      </c>
      <c r="O471" s="21" t="s">
        <v>20349</v>
      </c>
      <c r="P471" s="21" t="s">
        <v>20353</v>
      </c>
    </row>
    <row r="472" spans="1:16" ht="47.25">
      <c r="A472" s="14">
        <f t="shared" si="8"/>
        <v>469</v>
      </c>
      <c r="B472" s="14" t="s">
        <v>12262</v>
      </c>
      <c r="C472" s="14" t="s">
        <v>6874</v>
      </c>
      <c r="D472" s="14" t="s">
        <v>1187</v>
      </c>
      <c r="E472" s="14"/>
      <c r="F472" s="15">
        <v>2500</v>
      </c>
      <c r="G472" s="15">
        <v>48</v>
      </c>
      <c r="H472" s="14" t="s">
        <v>8076</v>
      </c>
      <c r="I472" s="15">
        <v>8000</v>
      </c>
      <c r="J472" s="14" t="s">
        <v>4935</v>
      </c>
      <c r="K472" s="36" t="s">
        <v>12977</v>
      </c>
      <c r="L472" s="14" t="s">
        <v>12263</v>
      </c>
      <c r="M472" s="14"/>
    </row>
    <row r="473" spans="1:16" ht="31.5">
      <c r="A473" s="14">
        <f t="shared" si="8"/>
        <v>470</v>
      </c>
      <c r="B473" s="14" t="s">
        <v>10411</v>
      </c>
      <c r="C473" s="14" t="s">
        <v>537</v>
      </c>
      <c r="D473" s="14" t="s">
        <v>1187</v>
      </c>
      <c r="E473" s="14" t="s">
        <v>8163</v>
      </c>
      <c r="F473" s="15">
        <v>735</v>
      </c>
      <c r="G473" s="15">
        <v>196</v>
      </c>
      <c r="H473" s="14" t="s">
        <v>8087</v>
      </c>
      <c r="I473" s="15">
        <v>35000</v>
      </c>
      <c r="J473" s="14" t="s">
        <v>60</v>
      </c>
      <c r="K473" s="36" t="s">
        <v>12977</v>
      </c>
      <c r="L473" s="14" t="s">
        <v>2255</v>
      </c>
      <c r="M473" s="14"/>
    </row>
    <row r="474" spans="1:16" ht="47.25">
      <c r="A474" s="14">
        <f t="shared" si="8"/>
        <v>471</v>
      </c>
      <c r="B474" s="14" t="s">
        <v>12269</v>
      </c>
      <c r="C474" s="14" t="s">
        <v>7173</v>
      </c>
      <c r="D474" s="14" t="s">
        <v>3436</v>
      </c>
      <c r="E474" s="14"/>
      <c r="F474" s="15">
        <v>1850</v>
      </c>
      <c r="G474" s="15">
        <v>952</v>
      </c>
      <c r="H474" s="14" t="s">
        <v>2161</v>
      </c>
      <c r="I474" s="15">
        <v>0</v>
      </c>
      <c r="J474" s="14" t="s">
        <v>1193</v>
      </c>
      <c r="K474" s="36" t="s">
        <v>12977</v>
      </c>
      <c r="L474" s="14" t="s">
        <v>11729</v>
      </c>
      <c r="M474" s="14" t="s">
        <v>1607</v>
      </c>
      <c r="N474" s="21" t="s">
        <v>20325</v>
      </c>
      <c r="O474" s="21" t="s">
        <v>20350</v>
      </c>
      <c r="P474" s="21" t="s">
        <v>20355</v>
      </c>
    </row>
    <row r="475" spans="1:16" ht="31.5">
      <c r="A475" s="14">
        <f t="shared" si="8"/>
        <v>472</v>
      </c>
      <c r="B475" s="14" t="s">
        <v>12270</v>
      </c>
      <c r="C475" s="14" t="s">
        <v>10533</v>
      </c>
      <c r="D475" s="14" t="s">
        <v>1187</v>
      </c>
      <c r="E475" s="14"/>
      <c r="F475" s="15">
        <v>32000</v>
      </c>
      <c r="G475" s="15">
        <v>176</v>
      </c>
      <c r="H475" s="14" t="s">
        <v>8076</v>
      </c>
      <c r="I475" s="15">
        <v>25000</v>
      </c>
      <c r="J475" s="14" t="s">
        <v>1188</v>
      </c>
      <c r="K475" s="36" t="s">
        <v>12977</v>
      </c>
      <c r="L475" s="14" t="s">
        <v>2255</v>
      </c>
      <c r="M475" s="14"/>
    </row>
    <row r="476" spans="1:16" ht="31.5">
      <c r="A476" s="14">
        <f t="shared" si="8"/>
        <v>473</v>
      </c>
      <c r="B476" s="14" t="s">
        <v>3755</v>
      </c>
      <c r="C476" s="14" t="s">
        <v>10533</v>
      </c>
      <c r="D476" s="14" t="s">
        <v>1187</v>
      </c>
      <c r="E476" s="14"/>
      <c r="F476" s="15">
        <v>22000</v>
      </c>
      <c r="G476" s="15">
        <v>300</v>
      </c>
      <c r="H476" s="14" t="s">
        <v>8076</v>
      </c>
      <c r="I476" s="15">
        <v>43000</v>
      </c>
      <c r="J476" s="14" t="s">
        <v>1188</v>
      </c>
      <c r="K476" s="36" t="s">
        <v>12977</v>
      </c>
      <c r="L476" s="14" t="s">
        <v>2255</v>
      </c>
      <c r="M476" s="14"/>
    </row>
    <row r="477" spans="1:16" ht="31.5">
      <c r="A477" s="14">
        <f t="shared" si="8"/>
        <v>474</v>
      </c>
      <c r="B477" s="14" t="s">
        <v>12274</v>
      </c>
      <c r="C477" s="14" t="s">
        <v>10533</v>
      </c>
      <c r="D477" s="14" t="s">
        <v>1187</v>
      </c>
      <c r="E477" s="14"/>
      <c r="F477" s="15">
        <v>7000</v>
      </c>
      <c r="G477" s="15">
        <v>232</v>
      </c>
      <c r="H477" s="14" t="s">
        <v>8076</v>
      </c>
      <c r="I477" s="15">
        <v>33000</v>
      </c>
      <c r="J477" s="14" t="s">
        <v>1188</v>
      </c>
      <c r="K477" s="36" t="s">
        <v>12977</v>
      </c>
      <c r="L477" s="14" t="s">
        <v>2255</v>
      </c>
      <c r="M477" s="14"/>
    </row>
    <row r="478" spans="1:16" ht="63">
      <c r="A478" s="14">
        <f t="shared" si="8"/>
        <v>475</v>
      </c>
      <c r="B478" s="14" t="s">
        <v>12275</v>
      </c>
      <c r="C478" s="14" t="s">
        <v>12276</v>
      </c>
      <c r="D478" s="14" t="s">
        <v>1162</v>
      </c>
      <c r="E478" s="14"/>
      <c r="F478" s="15">
        <v>300</v>
      </c>
      <c r="G478" s="15">
        <v>448</v>
      </c>
      <c r="H478" s="14" t="s">
        <v>8087</v>
      </c>
      <c r="I478" s="15">
        <v>0</v>
      </c>
      <c r="J478" s="14" t="s">
        <v>7909</v>
      </c>
      <c r="K478" s="36" t="s">
        <v>12977</v>
      </c>
      <c r="L478" s="14" t="s">
        <v>3437</v>
      </c>
      <c r="M478" s="14"/>
    </row>
    <row r="479" spans="1:16" ht="31.5">
      <c r="A479" s="14">
        <f t="shared" si="8"/>
        <v>476</v>
      </c>
      <c r="B479" s="14" t="s">
        <v>12277</v>
      </c>
      <c r="C479" s="14" t="s">
        <v>2744</v>
      </c>
      <c r="D479" s="14" t="s">
        <v>1187</v>
      </c>
      <c r="E479" s="14" t="s">
        <v>8163</v>
      </c>
      <c r="F479" s="15">
        <v>1028</v>
      </c>
      <c r="G479" s="15">
        <v>164</v>
      </c>
      <c r="H479" s="14" t="s">
        <v>8076</v>
      </c>
      <c r="I479" s="15">
        <v>24000</v>
      </c>
      <c r="J479" s="14" t="s">
        <v>4935</v>
      </c>
      <c r="K479" s="36" t="s">
        <v>12977</v>
      </c>
      <c r="L479" s="14" t="s">
        <v>2255</v>
      </c>
      <c r="M479" s="14" t="s">
        <v>2531</v>
      </c>
    </row>
    <row r="480" spans="1:16" ht="47.25">
      <c r="A480" s="14">
        <f t="shared" si="8"/>
        <v>477</v>
      </c>
      <c r="B480" s="14" t="s">
        <v>12278</v>
      </c>
      <c r="C480" s="14" t="s">
        <v>12339</v>
      </c>
      <c r="D480" s="14" t="s">
        <v>1187</v>
      </c>
      <c r="E480" s="14" t="s">
        <v>12279</v>
      </c>
      <c r="F480" s="15">
        <v>2000</v>
      </c>
      <c r="G480" s="15">
        <v>300</v>
      </c>
      <c r="H480" s="14" t="s">
        <v>2161</v>
      </c>
      <c r="I480" s="15">
        <v>75000</v>
      </c>
      <c r="J480" s="14" t="s">
        <v>4935</v>
      </c>
      <c r="K480" s="36" t="s">
        <v>12977</v>
      </c>
      <c r="L480" s="14" t="s">
        <v>5629</v>
      </c>
      <c r="M480" s="14" t="s">
        <v>11131</v>
      </c>
    </row>
    <row r="481" spans="1:13">
      <c r="A481" s="14">
        <f t="shared" si="8"/>
        <v>478</v>
      </c>
      <c r="B481" s="14" t="s">
        <v>12280</v>
      </c>
      <c r="C481" s="14" t="s">
        <v>4078</v>
      </c>
      <c r="D481" s="14" t="s">
        <v>1187</v>
      </c>
      <c r="E481" s="14" t="s">
        <v>8163</v>
      </c>
      <c r="F481" s="15">
        <v>5238</v>
      </c>
      <c r="G481" s="15">
        <v>344</v>
      </c>
      <c r="H481" s="14" t="s">
        <v>8087</v>
      </c>
      <c r="I481" s="15">
        <v>87000</v>
      </c>
      <c r="J481" s="14" t="s">
        <v>4935</v>
      </c>
      <c r="K481" s="36" t="s">
        <v>12977</v>
      </c>
      <c r="L481" s="14" t="s">
        <v>2255</v>
      </c>
      <c r="M481" s="14" t="s">
        <v>2531</v>
      </c>
    </row>
    <row r="482" spans="1:13" ht="47.25">
      <c r="A482" s="14">
        <f t="shared" si="8"/>
        <v>479</v>
      </c>
      <c r="B482" s="14" t="s">
        <v>12283</v>
      </c>
      <c r="C482" s="14" t="s">
        <v>12284</v>
      </c>
      <c r="D482" s="14" t="s">
        <v>1187</v>
      </c>
      <c r="E482" s="14" t="s">
        <v>8163</v>
      </c>
      <c r="F482" s="15">
        <v>628</v>
      </c>
      <c r="G482" s="15">
        <v>324</v>
      </c>
      <c r="H482" s="14" t="s">
        <v>8087</v>
      </c>
      <c r="I482" s="15">
        <v>80000</v>
      </c>
      <c r="J482" s="14" t="s">
        <v>8258</v>
      </c>
      <c r="K482" s="36" t="s">
        <v>12977</v>
      </c>
      <c r="L482" s="14" t="s">
        <v>10095</v>
      </c>
      <c r="M482" s="14" t="s">
        <v>2531</v>
      </c>
    </row>
    <row r="483" spans="1:13" ht="47.25">
      <c r="A483" s="14">
        <f t="shared" si="8"/>
        <v>480</v>
      </c>
      <c r="B483" s="14" t="s">
        <v>12288</v>
      </c>
      <c r="C483" s="14" t="s">
        <v>12289</v>
      </c>
      <c r="D483" s="14" t="s">
        <v>1187</v>
      </c>
      <c r="E483" s="14"/>
      <c r="F483" s="15">
        <v>2000</v>
      </c>
      <c r="G483" s="15">
        <v>284</v>
      </c>
      <c r="H483" s="14" t="s">
        <v>7638</v>
      </c>
      <c r="I483" s="15">
        <v>50000</v>
      </c>
      <c r="J483" s="14" t="s">
        <v>7909</v>
      </c>
      <c r="K483" s="36" t="s">
        <v>12977</v>
      </c>
      <c r="L483" s="14" t="s">
        <v>2255</v>
      </c>
      <c r="M483" s="14"/>
    </row>
    <row r="484" spans="1:13" ht="47.25">
      <c r="A484" s="14">
        <f t="shared" si="8"/>
        <v>481</v>
      </c>
      <c r="B484" s="14" t="s">
        <v>12000</v>
      </c>
      <c r="C484" s="14" t="s">
        <v>9382</v>
      </c>
      <c r="D484" s="14" t="s">
        <v>1187</v>
      </c>
      <c r="E484" s="14" t="s">
        <v>8163</v>
      </c>
      <c r="F484" s="15">
        <v>1035</v>
      </c>
      <c r="G484" s="15">
        <v>228</v>
      </c>
      <c r="H484" s="14" t="s">
        <v>8087</v>
      </c>
      <c r="I484" s="15">
        <v>45000</v>
      </c>
      <c r="J484" s="14" t="s">
        <v>1188</v>
      </c>
      <c r="K484" s="36" t="s">
        <v>12977</v>
      </c>
      <c r="L484" s="14" t="s">
        <v>2255</v>
      </c>
      <c r="M484" s="14"/>
    </row>
    <row r="485" spans="1:13" ht="47.25">
      <c r="A485" s="14">
        <f t="shared" si="8"/>
        <v>482</v>
      </c>
      <c r="B485" s="14" t="s">
        <v>12001</v>
      </c>
      <c r="C485" s="14" t="s">
        <v>12002</v>
      </c>
      <c r="D485" s="14" t="s">
        <v>1421</v>
      </c>
      <c r="E485" s="14"/>
      <c r="F485" s="15">
        <v>225</v>
      </c>
      <c r="G485" s="15">
        <v>312</v>
      </c>
      <c r="H485" s="14" t="s">
        <v>8087</v>
      </c>
      <c r="I485" s="15">
        <v>130000</v>
      </c>
      <c r="J485" s="14" t="s">
        <v>7909</v>
      </c>
      <c r="K485" s="36" t="s">
        <v>12977</v>
      </c>
      <c r="L485" s="14" t="s">
        <v>3437</v>
      </c>
      <c r="M485" s="14"/>
    </row>
    <row r="486" spans="1:13" ht="31.5">
      <c r="A486" s="14">
        <f t="shared" si="8"/>
        <v>483</v>
      </c>
      <c r="B486" s="14" t="s">
        <v>12003</v>
      </c>
      <c r="C486" s="14" t="s">
        <v>12004</v>
      </c>
      <c r="D486" s="14" t="s">
        <v>1162</v>
      </c>
      <c r="E486" s="14"/>
      <c r="F486" s="15">
        <v>500</v>
      </c>
      <c r="G486" s="15">
        <v>288</v>
      </c>
      <c r="H486" s="14" t="s">
        <v>2161</v>
      </c>
      <c r="I486" s="15">
        <v>0</v>
      </c>
      <c r="J486" s="14" t="s">
        <v>60</v>
      </c>
      <c r="K486" s="36" t="s">
        <v>12977</v>
      </c>
      <c r="L486" s="14" t="s">
        <v>7889</v>
      </c>
      <c r="M486" s="14"/>
    </row>
    <row r="487" spans="1:13" ht="47.25">
      <c r="A487" s="14">
        <f t="shared" si="8"/>
        <v>484</v>
      </c>
      <c r="B487" s="14" t="s">
        <v>12011</v>
      </c>
      <c r="C487" s="14" t="s">
        <v>12012</v>
      </c>
      <c r="D487" s="14" t="s">
        <v>1162</v>
      </c>
      <c r="E487" s="14"/>
      <c r="F487" s="15">
        <v>1000</v>
      </c>
      <c r="G487" s="15">
        <v>508</v>
      </c>
      <c r="H487" s="14" t="s">
        <v>2161</v>
      </c>
      <c r="I487" s="15">
        <v>123000</v>
      </c>
      <c r="J487" s="14" t="s">
        <v>70</v>
      </c>
      <c r="K487" s="36" t="s">
        <v>12977</v>
      </c>
      <c r="L487" s="14" t="s">
        <v>6101</v>
      </c>
      <c r="M487" s="14"/>
    </row>
    <row r="488" spans="1:13" ht="47.25">
      <c r="A488" s="14">
        <f t="shared" si="8"/>
        <v>485</v>
      </c>
      <c r="B488" s="14" t="s">
        <v>12013</v>
      </c>
      <c r="C488" s="14" t="s">
        <v>12014</v>
      </c>
      <c r="D488" s="14" t="s">
        <v>1162</v>
      </c>
      <c r="E488" s="14"/>
      <c r="F488" s="15">
        <v>700</v>
      </c>
      <c r="G488" s="15">
        <v>784</v>
      </c>
      <c r="H488" s="14" t="s">
        <v>2161</v>
      </c>
      <c r="I488" s="15">
        <v>0</v>
      </c>
      <c r="J488" s="14" t="s">
        <v>7909</v>
      </c>
      <c r="K488" s="36" t="s">
        <v>12977</v>
      </c>
      <c r="L488" s="14" t="s">
        <v>3437</v>
      </c>
      <c r="M488" s="14"/>
    </row>
    <row r="489" spans="1:13" ht="63">
      <c r="A489" s="14">
        <f t="shared" si="8"/>
        <v>486</v>
      </c>
      <c r="B489" s="14" t="s">
        <v>12015</v>
      </c>
      <c r="C489" s="14" t="s">
        <v>12016</v>
      </c>
      <c r="D489" s="14" t="s">
        <v>1421</v>
      </c>
      <c r="E489" s="14"/>
      <c r="F489" s="15">
        <v>5000</v>
      </c>
      <c r="G489" s="15">
        <v>510</v>
      </c>
      <c r="H489" s="14" t="s">
        <v>2161</v>
      </c>
      <c r="I489" s="15">
        <v>119000</v>
      </c>
      <c r="J489" s="14" t="s">
        <v>4642</v>
      </c>
      <c r="K489" s="36" t="s">
        <v>12977</v>
      </c>
      <c r="L489" s="14" t="s">
        <v>12923</v>
      </c>
      <c r="M489" s="14"/>
    </row>
    <row r="490" spans="1:13" ht="31.5">
      <c r="A490" s="14">
        <f t="shared" si="8"/>
        <v>487</v>
      </c>
      <c r="B490" s="14" t="s">
        <v>12018</v>
      </c>
      <c r="C490" s="14" t="s">
        <v>12019</v>
      </c>
      <c r="D490" s="14" t="s">
        <v>1162</v>
      </c>
      <c r="E490" s="14"/>
      <c r="F490" s="15">
        <v>150</v>
      </c>
      <c r="G490" s="15">
        <v>204</v>
      </c>
      <c r="H490" s="14" t="s">
        <v>8087</v>
      </c>
      <c r="I490" s="15">
        <v>0</v>
      </c>
      <c r="J490" s="14" t="s">
        <v>1188</v>
      </c>
      <c r="K490" s="36" t="s">
        <v>12977</v>
      </c>
      <c r="L490" s="14" t="s">
        <v>9944</v>
      </c>
      <c r="M490" s="14"/>
    </row>
    <row r="491" spans="1:13">
      <c r="A491" s="14">
        <f t="shared" si="8"/>
        <v>488</v>
      </c>
      <c r="B491" s="14" t="s">
        <v>12024</v>
      </c>
      <c r="C491" s="14" t="s">
        <v>12025</v>
      </c>
      <c r="D491" s="14" t="s">
        <v>1187</v>
      </c>
      <c r="E491" s="14"/>
      <c r="F491" s="15">
        <v>1100</v>
      </c>
      <c r="G491" s="15">
        <v>128</v>
      </c>
      <c r="H491" s="14" t="s">
        <v>8087</v>
      </c>
      <c r="I491" s="15">
        <v>36000</v>
      </c>
      <c r="J491" s="14" t="s">
        <v>4642</v>
      </c>
      <c r="K491" s="36" t="s">
        <v>12977</v>
      </c>
      <c r="L491" s="14" t="s">
        <v>12923</v>
      </c>
      <c r="M491" s="14"/>
    </row>
    <row r="492" spans="1:13" ht="47.25">
      <c r="A492" s="14">
        <f t="shared" si="8"/>
        <v>489</v>
      </c>
      <c r="B492" s="14" t="s">
        <v>12028</v>
      </c>
      <c r="C492" s="14" t="s">
        <v>12029</v>
      </c>
      <c r="D492" s="14" t="s">
        <v>9193</v>
      </c>
      <c r="E492" s="14"/>
      <c r="F492" s="15">
        <v>1300</v>
      </c>
      <c r="G492" s="15">
        <v>420</v>
      </c>
      <c r="H492" s="14" t="s">
        <v>2161</v>
      </c>
      <c r="I492" s="15">
        <v>0</v>
      </c>
      <c r="J492" s="14" t="s">
        <v>1193</v>
      </c>
      <c r="K492" s="36" t="s">
        <v>12977</v>
      </c>
      <c r="L492" s="14" t="s">
        <v>11729</v>
      </c>
      <c r="M492" s="14"/>
    </row>
    <row r="493" spans="1:13" ht="47.25">
      <c r="A493" s="14">
        <f t="shared" si="8"/>
        <v>490</v>
      </c>
      <c r="B493" s="14" t="s">
        <v>12030</v>
      </c>
      <c r="C493" s="14" t="s">
        <v>12029</v>
      </c>
      <c r="D493" s="14" t="s">
        <v>9193</v>
      </c>
      <c r="E493" s="14"/>
      <c r="F493" s="15">
        <v>1300</v>
      </c>
      <c r="G493" s="15">
        <v>536</v>
      </c>
      <c r="H493" s="14" t="s">
        <v>2161</v>
      </c>
      <c r="I493" s="15">
        <v>0</v>
      </c>
      <c r="J493" s="14" t="s">
        <v>1193</v>
      </c>
      <c r="K493" s="36" t="s">
        <v>12977</v>
      </c>
      <c r="L493" s="14" t="s">
        <v>11729</v>
      </c>
      <c r="M493" s="14"/>
    </row>
    <row r="494" spans="1:13" ht="47.25">
      <c r="A494" s="14">
        <f t="shared" si="8"/>
        <v>491</v>
      </c>
      <c r="B494" s="14" t="s">
        <v>12031</v>
      </c>
      <c r="C494" s="14" t="s">
        <v>12029</v>
      </c>
      <c r="D494" s="14" t="s">
        <v>9193</v>
      </c>
      <c r="E494" s="14"/>
      <c r="F494" s="15">
        <v>1300</v>
      </c>
      <c r="G494" s="15">
        <v>640</v>
      </c>
      <c r="H494" s="14" t="s">
        <v>2161</v>
      </c>
      <c r="I494" s="15">
        <v>0</v>
      </c>
      <c r="J494" s="14" t="s">
        <v>1193</v>
      </c>
      <c r="K494" s="36" t="s">
        <v>12977</v>
      </c>
      <c r="L494" s="14" t="s">
        <v>11729</v>
      </c>
      <c r="M494" s="14"/>
    </row>
    <row r="495" spans="1:13" ht="47.25">
      <c r="A495" s="14">
        <f t="shared" si="8"/>
        <v>492</v>
      </c>
      <c r="B495" s="14" t="s">
        <v>12032</v>
      </c>
      <c r="C495" s="14" t="s">
        <v>12029</v>
      </c>
      <c r="D495" s="14" t="s">
        <v>9193</v>
      </c>
      <c r="E495" s="14"/>
      <c r="F495" s="15">
        <v>1300</v>
      </c>
      <c r="G495" s="15">
        <v>896</v>
      </c>
      <c r="H495" s="14" t="s">
        <v>2161</v>
      </c>
      <c r="I495" s="15">
        <v>0</v>
      </c>
      <c r="J495" s="14" t="s">
        <v>1193</v>
      </c>
      <c r="K495" s="36" t="s">
        <v>12977</v>
      </c>
      <c r="L495" s="14" t="s">
        <v>11729</v>
      </c>
      <c r="M495" s="14"/>
    </row>
    <row r="496" spans="1:13" ht="47.25">
      <c r="A496" s="14">
        <f t="shared" si="8"/>
        <v>493</v>
      </c>
      <c r="B496" s="14" t="s">
        <v>12196</v>
      </c>
      <c r="C496" s="14" t="s">
        <v>12197</v>
      </c>
      <c r="D496" s="14" t="s">
        <v>1421</v>
      </c>
      <c r="E496" s="14"/>
      <c r="F496" s="15">
        <v>1000</v>
      </c>
      <c r="G496" s="15">
        <v>324</v>
      </c>
      <c r="H496" s="14" t="s">
        <v>8087</v>
      </c>
      <c r="I496" s="15">
        <v>41000</v>
      </c>
      <c r="J496" s="14" t="s">
        <v>12454</v>
      </c>
      <c r="K496" s="36" t="s">
        <v>12977</v>
      </c>
      <c r="L496" s="14" t="s">
        <v>6094</v>
      </c>
      <c r="M496" s="14"/>
    </row>
    <row r="497" spans="1:13" ht="47.25">
      <c r="A497" s="14">
        <f t="shared" si="8"/>
        <v>494</v>
      </c>
      <c r="B497" s="14" t="s">
        <v>12213</v>
      </c>
      <c r="C497" s="14" t="s">
        <v>12214</v>
      </c>
      <c r="D497" s="14" t="s">
        <v>1421</v>
      </c>
      <c r="E497" s="14"/>
      <c r="F497" s="15">
        <v>1000</v>
      </c>
      <c r="G497" s="15">
        <v>396</v>
      </c>
      <c r="H497" s="14" t="s">
        <v>8087</v>
      </c>
      <c r="I497" s="15">
        <v>61000</v>
      </c>
      <c r="J497" s="14" t="s">
        <v>70</v>
      </c>
      <c r="K497" s="36" t="s">
        <v>12977</v>
      </c>
      <c r="L497" s="14" t="s">
        <v>12215</v>
      </c>
      <c r="M497" s="14"/>
    </row>
    <row r="498" spans="1:13" ht="63">
      <c r="A498" s="14">
        <f t="shared" si="8"/>
        <v>495</v>
      </c>
      <c r="B498" s="14" t="s">
        <v>10943</v>
      </c>
      <c r="C498" s="14" t="s">
        <v>10944</v>
      </c>
      <c r="D498" s="14" t="s">
        <v>1162</v>
      </c>
      <c r="E498" s="14"/>
      <c r="F498" s="15">
        <v>300</v>
      </c>
      <c r="G498" s="15">
        <v>500</v>
      </c>
      <c r="H498" s="14" t="s">
        <v>1228</v>
      </c>
      <c r="I498" s="15">
        <v>0</v>
      </c>
      <c r="J498" s="14" t="s">
        <v>4642</v>
      </c>
      <c r="K498" s="36" t="s">
        <v>12977</v>
      </c>
      <c r="L498" s="14" t="s">
        <v>6094</v>
      </c>
      <c r="M498" s="14"/>
    </row>
    <row r="499" spans="1:13" ht="78.75">
      <c r="A499" s="14">
        <f t="shared" si="8"/>
        <v>496</v>
      </c>
      <c r="B499" s="14" t="s">
        <v>12285</v>
      </c>
      <c r="C499" s="14" t="s">
        <v>10533</v>
      </c>
      <c r="D499" s="14" t="s">
        <v>1187</v>
      </c>
      <c r="E499" s="14"/>
      <c r="F499" s="15">
        <v>20000</v>
      </c>
      <c r="G499" s="15">
        <v>120</v>
      </c>
      <c r="H499" s="14" t="s">
        <v>8076</v>
      </c>
      <c r="I499" s="15">
        <v>20000</v>
      </c>
      <c r="J499" s="14" t="s">
        <v>1188</v>
      </c>
      <c r="K499" s="36" t="s">
        <v>12286</v>
      </c>
      <c r="L499" s="14" t="s">
        <v>2255</v>
      </c>
      <c r="M499" s="14"/>
    </row>
    <row r="500" spans="1:13" ht="63">
      <c r="A500" s="14">
        <f t="shared" si="8"/>
        <v>497</v>
      </c>
      <c r="B500" s="14" t="s">
        <v>12287</v>
      </c>
      <c r="C500" s="14" t="s">
        <v>8284</v>
      </c>
      <c r="D500" s="14" t="s">
        <v>1187</v>
      </c>
      <c r="E500" s="14"/>
      <c r="F500" s="15">
        <v>1000</v>
      </c>
      <c r="G500" s="15">
        <v>260</v>
      </c>
      <c r="H500" s="14" t="s">
        <v>8087</v>
      </c>
      <c r="I500" s="15">
        <v>53000</v>
      </c>
      <c r="J500" s="14" t="s">
        <v>60</v>
      </c>
      <c r="K500" s="36" t="s">
        <v>12286</v>
      </c>
      <c r="L500" s="14" t="s">
        <v>2916</v>
      </c>
      <c r="M500" s="14"/>
    </row>
    <row r="501" spans="1:13" ht="63">
      <c r="A501" s="14">
        <f t="shared" si="8"/>
        <v>498</v>
      </c>
      <c r="B501" s="14" t="s">
        <v>12005</v>
      </c>
      <c r="C501" s="14" t="s">
        <v>12006</v>
      </c>
      <c r="D501" s="14" t="s">
        <v>1187</v>
      </c>
      <c r="E501" s="14"/>
      <c r="F501" s="15">
        <v>600</v>
      </c>
      <c r="G501" s="15">
        <v>480</v>
      </c>
      <c r="H501" s="14" t="s">
        <v>8087</v>
      </c>
      <c r="I501" s="15">
        <v>115000</v>
      </c>
      <c r="J501" s="14" t="s">
        <v>1188</v>
      </c>
      <c r="K501" s="36" t="s">
        <v>12286</v>
      </c>
      <c r="L501" s="14" t="s">
        <v>10095</v>
      </c>
      <c r="M501" s="14"/>
    </row>
    <row r="502" spans="1:13" ht="31.5">
      <c r="A502" s="14">
        <f t="shared" si="8"/>
        <v>499</v>
      </c>
      <c r="B502" s="14" t="s">
        <v>12007</v>
      </c>
      <c r="C502" s="14" t="s">
        <v>12008</v>
      </c>
      <c r="D502" s="14" t="s">
        <v>1187</v>
      </c>
      <c r="E502" s="14" t="s">
        <v>8163</v>
      </c>
      <c r="F502" s="15">
        <v>1035</v>
      </c>
      <c r="G502" s="15">
        <v>404</v>
      </c>
      <c r="H502" s="14" t="s">
        <v>8087</v>
      </c>
      <c r="I502" s="15">
        <v>99000</v>
      </c>
      <c r="J502" s="14" t="s">
        <v>7909</v>
      </c>
      <c r="K502" s="36" t="s">
        <v>12286</v>
      </c>
      <c r="L502" s="14" t="s">
        <v>11729</v>
      </c>
      <c r="M502" s="14"/>
    </row>
    <row r="503" spans="1:13" ht="31.5">
      <c r="A503" s="14">
        <f t="shared" si="8"/>
        <v>500</v>
      </c>
      <c r="B503" s="14" t="s">
        <v>12009</v>
      </c>
      <c r="C503" s="14" t="s">
        <v>12010</v>
      </c>
      <c r="D503" s="14" t="s">
        <v>1187</v>
      </c>
      <c r="E503" s="14"/>
      <c r="F503" s="15">
        <v>550</v>
      </c>
      <c r="G503" s="15">
        <v>320</v>
      </c>
      <c r="H503" s="14" t="s">
        <v>8076</v>
      </c>
      <c r="I503" s="15">
        <v>69000</v>
      </c>
      <c r="J503" s="14" t="s">
        <v>4935</v>
      </c>
      <c r="K503" s="36" t="s">
        <v>12286</v>
      </c>
      <c r="L503" s="14" t="s">
        <v>2916</v>
      </c>
      <c r="M503" s="14"/>
    </row>
    <row r="504" spans="1:13" ht="31.5">
      <c r="A504" s="14">
        <f t="shared" si="8"/>
        <v>501</v>
      </c>
      <c r="B504" s="14" t="s">
        <v>12017</v>
      </c>
      <c r="C504" s="14" t="s">
        <v>12313</v>
      </c>
      <c r="D504" s="14" t="s">
        <v>1421</v>
      </c>
      <c r="E504" s="14"/>
      <c r="F504" s="15">
        <v>720</v>
      </c>
      <c r="G504" s="15">
        <v>188</v>
      </c>
      <c r="H504" s="14" t="s">
        <v>7154</v>
      </c>
      <c r="I504" s="15">
        <v>0</v>
      </c>
      <c r="J504" s="14" t="s">
        <v>4935</v>
      </c>
      <c r="K504" s="36" t="s">
        <v>12286</v>
      </c>
      <c r="L504" s="14" t="s">
        <v>7889</v>
      </c>
      <c r="M504" s="14"/>
    </row>
    <row r="505" spans="1:13" ht="31.5">
      <c r="A505" s="14">
        <f t="shared" si="8"/>
        <v>502</v>
      </c>
      <c r="B505" s="14" t="s">
        <v>11148</v>
      </c>
      <c r="C505" s="14" t="s">
        <v>8743</v>
      </c>
      <c r="D505" s="14" t="s">
        <v>1187</v>
      </c>
      <c r="E505" s="14" t="s">
        <v>8163</v>
      </c>
      <c r="F505" s="15">
        <v>535</v>
      </c>
      <c r="G505" s="15">
        <v>256</v>
      </c>
      <c r="H505" s="14" t="s">
        <v>8087</v>
      </c>
      <c r="I505" s="15">
        <v>60000</v>
      </c>
      <c r="J505" s="14" t="s">
        <v>1188</v>
      </c>
      <c r="K505" s="36" t="s">
        <v>12286</v>
      </c>
      <c r="L505" s="14" t="s">
        <v>2255</v>
      </c>
      <c r="M505" s="14"/>
    </row>
    <row r="506" spans="1:13" ht="47.25">
      <c r="A506" s="14">
        <f t="shared" si="8"/>
        <v>503</v>
      </c>
      <c r="B506" s="14" t="s">
        <v>12020</v>
      </c>
      <c r="C506" s="14" t="s">
        <v>3672</v>
      </c>
      <c r="D506" s="14" t="s">
        <v>3436</v>
      </c>
      <c r="E506" s="14"/>
      <c r="F506" s="15">
        <v>2330</v>
      </c>
      <c r="G506" s="15">
        <v>576</v>
      </c>
      <c r="H506" s="14" t="s">
        <v>3703</v>
      </c>
      <c r="I506" s="15">
        <v>0</v>
      </c>
      <c r="J506" s="14" t="s">
        <v>4935</v>
      </c>
      <c r="K506" s="36" t="s">
        <v>12286</v>
      </c>
      <c r="L506" s="14" t="s">
        <v>7889</v>
      </c>
      <c r="M506" s="14" t="s">
        <v>1608</v>
      </c>
    </row>
    <row r="507" spans="1:13" ht="31.5">
      <c r="A507" s="14">
        <f t="shared" si="8"/>
        <v>504</v>
      </c>
      <c r="B507" s="14" t="s">
        <v>12021</v>
      </c>
      <c r="C507" s="14" t="s">
        <v>2852</v>
      </c>
      <c r="D507" s="14" t="s">
        <v>1421</v>
      </c>
      <c r="E507" s="14"/>
      <c r="F507" s="15">
        <v>200</v>
      </c>
      <c r="G507" s="15">
        <v>324</v>
      </c>
      <c r="H507" s="14" t="s">
        <v>8087</v>
      </c>
      <c r="I507" s="15">
        <v>95000</v>
      </c>
      <c r="J507" s="14" t="s">
        <v>1188</v>
      </c>
      <c r="K507" s="36" t="s">
        <v>12286</v>
      </c>
      <c r="L507" s="14" t="s">
        <v>2255</v>
      </c>
      <c r="M507" s="14"/>
    </row>
    <row r="508" spans="1:13" ht="47.25">
      <c r="A508" s="14">
        <f t="shared" si="8"/>
        <v>505</v>
      </c>
      <c r="B508" s="14" t="s">
        <v>12026</v>
      </c>
      <c r="C508" s="14" t="s">
        <v>12027</v>
      </c>
      <c r="D508" s="14" t="s">
        <v>9193</v>
      </c>
      <c r="E508" s="14"/>
      <c r="F508" s="15">
        <v>800</v>
      </c>
      <c r="G508" s="15">
        <v>624</v>
      </c>
      <c r="H508" s="14" t="s">
        <v>2161</v>
      </c>
      <c r="I508" s="15">
        <v>0</v>
      </c>
      <c r="J508" s="14" t="s">
        <v>1193</v>
      </c>
      <c r="K508" s="36" t="s">
        <v>12286</v>
      </c>
      <c r="L508" s="14" t="s">
        <v>11729</v>
      </c>
      <c r="M508" s="14"/>
    </row>
    <row r="509" spans="1:13" ht="31.5">
      <c r="A509" s="14">
        <f t="shared" si="8"/>
        <v>506</v>
      </c>
      <c r="B509" s="14" t="s">
        <v>12033</v>
      </c>
      <c r="C509" s="14" t="s">
        <v>6874</v>
      </c>
      <c r="D509" s="14" t="s">
        <v>1187</v>
      </c>
      <c r="E509" s="14"/>
      <c r="F509" s="15">
        <v>700</v>
      </c>
      <c r="G509" s="15">
        <v>312</v>
      </c>
      <c r="H509" s="14" t="s">
        <v>8087</v>
      </c>
      <c r="I509" s="15">
        <v>57000</v>
      </c>
      <c r="J509" s="14" t="s">
        <v>4935</v>
      </c>
      <c r="K509" s="36" t="s">
        <v>12286</v>
      </c>
      <c r="L509" s="14" t="s">
        <v>2916</v>
      </c>
      <c r="M509" s="14"/>
    </row>
    <row r="510" spans="1:13">
      <c r="A510" s="14">
        <f t="shared" si="8"/>
        <v>507</v>
      </c>
      <c r="B510" s="14" t="s">
        <v>12034</v>
      </c>
      <c r="C510" s="14" t="s">
        <v>5721</v>
      </c>
      <c r="D510" s="14" t="s">
        <v>1421</v>
      </c>
      <c r="E510" s="14"/>
      <c r="F510" s="15">
        <v>2000</v>
      </c>
      <c r="G510" s="15">
        <v>244</v>
      </c>
      <c r="H510" s="15" t="s">
        <v>8087</v>
      </c>
      <c r="I510" s="15">
        <v>45000</v>
      </c>
      <c r="J510" s="14" t="s">
        <v>1188</v>
      </c>
      <c r="K510" s="36" t="s">
        <v>12286</v>
      </c>
      <c r="L510" s="14" t="s">
        <v>12365</v>
      </c>
      <c r="M510" s="14"/>
    </row>
    <row r="511" spans="1:13" ht="47.25">
      <c r="A511" s="14">
        <f t="shared" si="8"/>
        <v>508</v>
      </c>
      <c r="B511" s="14" t="s">
        <v>12035</v>
      </c>
      <c r="C511" s="14" t="s">
        <v>3983</v>
      </c>
      <c r="D511" s="14" t="s">
        <v>1421</v>
      </c>
      <c r="E511" s="14"/>
      <c r="F511" s="15">
        <v>2500</v>
      </c>
      <c r="G511" s="15">
        <v>148</v>
      </c>
      <c r="H511" s="14" t="s">
        <v>6658</v>
      </c>
      <c r="I511" s="15">
        <v>0</v>
      </c>
      <c r="J511" s="14" t="s">
        <v>7909</v>
      </c>
      <c r="K511" s="36" t="s">
        <v>12286</v>
      </c>
      <c r="L511" s="14" t="s">
        <v>3437</v>
      </c>
      <c r="M511" s="14"/>
    </row>
    <row r="512" spans="1:13" ht="31.5">
      <c r="A512" s="14">
        <f t="shared" si="8"/>
        <v>509</v>
      </c>
      <c r="B512" s="14" t="s">
        <v>12036</v>
      </c>
      <c r="C512" s="14" t="s">
        <v>12037</v>
      </c>
      <c r="D512" s="14" t="s">
        <v>4473</v>
      </c>
      <c r="E512" s="14"/>
      <c r="F512" s="15">
        <v>500</v>
      </c>
      <c r="G512" s="15">
        <v>312</v>
      </c>
      <c r="H512" s="14" t="s">
        <v>8087</v>
      </c>
      <c r="I512" s="15">
        <v>0</v>
      </c>
      <c r="J512" s="14" t="s">
        <v>70</v>
      </c>
      <c r="K512" s="36" t="s">
        <v>12286</v>
      </c>
      <c r="L512" s="14" t="s">
        <v>10095</v>
      </c>
      <c r="M512" s="14"/>
    </row>
    <row r="513" spans="1:13">
      <c r="A513" s="14">
        <f t="shared" si="8"/>
        <v>510</v>
      </c>
      <c r="B513" s="14" t="s">
        <v>12038</v>
      </c>
      <c r="C513" s="14" t="s">
        <v>8766</v>
      </c>
      <c r="D513" s="14" t="s">
        <v>1187</v>
      </c>
      <c r="E513" s="14"/>
      <c r="F513" s="15">
        <v>500</v>
      </c>
      <c r="G513" s="15">
        <v>428</v>
      </c>
      <c r="H513" s="15" t="s">
        <v>8087</v>
      </c>
      <c r="I513" s="15">
        <v>104000</v>
      </c>
      <c r="J513" s="14" t="s">
        <v>60</v>
      </c>
      <c r="K513" s="36" t="s">
        <v>12286</v>
      </c>
      <c r="L513" s="14" t="s">
        <v>10095</v>
      </c>
      <c r="M513" s="14"/>
    </row>
    <row r="514" spans="1:13" ht="31.5">
      <c r="A514" s="14">
        <f t="shared" si="8"/>
        <v>511</v>
      </c>
      <c r="B514" s="14" t="s">
        <v>2482</v>
      </c>
      <c r="C514" s="14" t="s">
        <v>2483</v>
      </c>
      <c r="D514" s="14" t="s">
        <v>1187</v>
      </c>
      <c r="E514" s="14"/>
      <c r="F514" s="15">
        <v>1500</v>
      </c>
      <c r="G514" s="15">
        <v>156</v>
      </c>
      <c r="H514" s="14" t="s">
        <v>8087</v>
      </c>
      <c r="I514" s="15">
        <v>34000</v>
      </c>
      <c r="J514" s="14" t="s">
        <v>60</v>
      </c>
      <c r="K514" s="36" t="s">
        <v>12286</v>
      </c>
      <c r="L514" s="14" t="s">
        <v>10095</v>
      </c>
      <c r="M514" s="14"/>
    </row>
    <row r="515" spans="1:13" ht="47.25">
      <c r="A515" s="14">
        <f t="shared" si="8"/>
        <v>512</v>
      </c>
      <c r="B515" s="14" t="s">
        <v>2486</v>
      </c>
      <c r="C515" s="14" t="s">
        <v>2487</v>
      </c>
      <c r="D515" s="14" t="s">
        <v>9193</v>
      </c>
      <c r="E515" s="14"/>
      <c r="F515" s="15">
        <v>1500</v>
      </c>
      <c r="G515" s="15">
        <v>332</v>
      </c>
      <c r="H515" s="14" t="s">
        <v>2161</v>
      </c>
      <c r="I515" s="15">
        <v>0</v>
      </c>
      <c r="J515" s="14" t="s">
        <v>70</v>
      </c>
      <c r="K515" s="36" t="s">
        <v>12286</v>
      </c>
      <c r="L515" s="14" t="s">
        <v>10095</v>
      </c>
      <c r="M515" s="14" t="s">
        <v>2488</v>
      </c>
    </row>
    <row r="516" spans="1:13" ht="47.25">
      <c r="A516" s="14">
        <f t="shared" si="8"/>
        <v>513</v>
      </c>
      <c r="B516" s="14" t="s">
        <v>2489</v>
      </c>
      <c r="C516" s="14" t="s">
        <v>2490</v>
      </c>
      <c r="D516" s="14" t="s">
        <v>1187</v>
      </c>
      <c r="E516" s="14"/>
      <c r="F516" s="15">
        <v>1100</v>
      </c>
      <c r="G516" s="15">
        <v>274</v>
      </c>
      <c r="H516" s="14" t="s">
        <v>8087</v>
      </c>
      <c r="I516" s="15">
        <v>61000</v>
      </c>
      <c r="J516" s="14" t="s">
        <v>60</v>
      </c>
      <c r="K516" s="36" t="s">
        <v>12286</v>
      </c>
      <c r="L516" s="14" t="s">
        <v>693</v>
      </c>
      <c r="M516" s="14"/>
    </row>
    <row r="517" spans="1:13" ht="31.5">
      <c r="A517" s="14">
        <f t="shared" si="8"/>
        <v>514</v>
      </c>
      <c r="B517" s="14" t="s">
        <v>2491</v>
      </c>
      <c r="C517" s="14" t="s">
        <v>2492</v>
      </c>
      <c r="D517" s="14" t="s">
        <v>1187</v>
      </c>
      <c r="E517" s="14"/>
      <c r="F517" s="15">
        <v>600</v>
      </c>
      <c r="G517" s="15">
        <v>364</v>
      </c>
      <c r="H517" s="14" t="s">
        <v>8087</v>
      </c>
      <c r="I517" s="15">
        <v>86000</v>
      </c>
      <c r="J517" s="14" t="s">
        <v>4935</v>
      </c>
      <c r="K517" s="36" t="s">
        <v>12286</v>
      </c>
      <c r="L517" s="14" t="s">
        <v>693</v>
      </c>
      <c r="M517" s="14"/>
    </row>
    <row r="518" spans="1:13" ht="47.25">
      <c r="A518" s="14">
        <f t="shared" si="8"/>
        <v>515</v>
      </c>
      <c r="B518" s="14" t="s">
        <v>2493</v>
      </c>
      <c r="C518" s="14" t="s">
        <v>2494</v>
      </c>
      <c r="D518" s="14" t="s">
        <v>1187</v>
      </c>
      <c r="E518" s="14"/>
      <c r="F518" s="15">
        <v>1000</v>
      </c>
      <c r="G518" s="15">
        <v>476</v>
      </c>
      <c r="H518" s="14" t="s">
        <v>8087</v>
      </c>
      <c r="I518" s="15">
        <v>95000</v>
      </c>
      <c r="J518" s="14" t="s">
        <v>4935</v>
      </c>
      <c r="K518" s="36" t="s">
        <v>12286</v>
      </c>
      <c r="L518" s="14" t="s">
        <v>2255</v>
      </c>
      <c r="M518" s="14"/>
    </row>
    <row r="519" spans="1:13">
      <c r="A519" s="14">
        <f t="shared" si="8"/>
        <v>516</v>
      </c>
      <c r="B519" s="14" t="s">
        <v>1164</v>
      </c>
      <c r="C519" s="14" t="s">
        <v>2744</v>
      </c>
      <c r="D519" s="14" t="s">
        <v>1187</v>
      </c>
      <c r="E519" s="14" t="s">
        <v>8163</v>
      </c>
      <c r="F519" s="15">
        <v>1030</v>
      </c>
      <c r="G519" s="15">
        <v>80</v>
      </c>
      <c r="H519" s="14" t="s">
        <v>8076</v>
      </c>
      <c r="I519" s="15">
        <v>15000</v>
      </c>
      <c r="J519" s="14" t="s">
        <v>4935</v>
      </c>
      <c r="K519" s="36" t="s">
        <v>12286</v>
      </c>
      <c r="L519" s="14" t="s">
        <v>12923</v>
      </c>
      <c r="M519" s="14"/>
    </row>
    <row r="520" spans="1:13" ht="63">
      <c r="A520" s="14">
        <f t="shared" si="8"/>
        <v>517</v>
      </c>
      <c r="B520" s="14" t="s">
        <v>1378</v>
      </c>
      <c r="C520" s="14" t="s">
        <v>1379</v>
      </c>
      <c r="D520" s="14" t="s">
        <v>1187</v>
      </c>
      <c r="E520" s="14" t="s">
        <v>8163</v>
      </c>
      <c r="F520" s="15">
        <v>1330</v>
      </c>
      <c r="G520" s="15">
        <v>136</v>
      </c>
      <c r="H520" s="14" t="s">
        <v>8087</v>
      </c>
      <c r="I520" s="15">
        <v>26000</v>
      </c>
      <c r="J520" s="14" t="s">
        <v>1188</v>
      </c>
      <c r="K520" s="36" t="s">
        <v>12286</v>
      </c>
      <c r="L520" s="14" t="s">
        <v>6094</v>
      </c>
      <c r="M520" s="14"/>
    </row>
    <row r="521" spans="1:13" ht="31.5">
      <c r="A521" s="14">
        <f t="shared" si="8"/>
        <v>518</v>
      </c>
      <c r="B521" s="14" t="s">
        <v>1380</v>
      </c>
      <c r="C521" s="14" t="s">
        <v>1381</v>
      </c>
      <c r="D521" s="14" t="s">
        <v>1162</v>
      </c>
      <c r="E521" s="14"/>
      <c r="F521" s="15">
        <v>200</v>
      </c>
      <c r="G521" s="15">
        <v>388</v>
      </c>
      <c r="H521" s="14" t="s">
        <v>8087</v>
      </c>
      <c r="I521" s="15">
        <v>0</v>
      </c>
      <c r="J521" s="14" t="s">
        <v>7909</v>
      </c>
      <c r="K521" s="36" t="s">
        <v>12286</v>
      </c>
      <c r="L521" s="14" t="s">
        <v>2255</v>
      </c>
      <c r="M521" s="14"/>
    </row>
    <row r="522" spans="1:13" ht="31.5">
      <c r="A522" s="14">
        <f t="shared" si="8"/>
        <v>519</v>
      </c>
      <c r="B522" s="14" t="s">
        <v>1385</v>
      </c>
      <c r="C522" s="14" t="s">
        <v>6874</v>
      </c>
      <c r="D522" s="14" t="s">
        <v>1187</v>
      </c>
      <c r="E522" s="14"/>
      <c r="F522" s="15">
        <v>750</v>
      </c>
      <c r="G522" s="15">
        <v>216</v>
      </c>
      <c r="H522" s="14" t="s">
        <v>8076</v>
      </c>
      <c r="I522" s="15">
        <v>35000</v>
      </c>
      <c r="J522" s="14" t="s">
        <v>4935</v>
      </c>
      <c r="K522" s="36" t="s">
        <v>12286</v>
      </c>
      <c r="L522" s="14" t="s">
        <v>693</v>
      </c>
      <c r="M522" s="14"/>
    </row>
    <row r="523" spans="1:13" ht="31.5">
      <c r="A523" s="14">
        <f t="shared" si="8"/>
        <v>520</v>
      </c>
      <c r="B523" s="14" t="s">
        <v>1386</v>
      </c>
      <c r="C523" s="14" t="s">
        <v>1387</v>
      </c>
      <c r="D523" s="14" t="s">
        <v>1421</v>
      </c>
      <c r="E523" s="14"/>
      <c r="F523" s="15">
        <v>300</v>
      </c>
      <c r="G523" s="15">
        <v>236</v>
      </c>
      <c r="H523" s="14" t="s">
        <v>8087</v>
      </c>
      <c r="I523" s="15">
        <v>70000</v>
      </c>
      <c r="J523" s="14" t="s">
        <v>60</v>
      </c>
      <c r="K523" s="36" t="s">
        <v>12286</v>
      </c>
      <c r="L523" s="14" t="s">
        <v>6101</v>
      </c>
      <c r="M523" s="14"/>
    </row>
    <row r="524" spans="1:13" ht="31.5">
      <c r="A524" s="14">
        <f t="shared" si="8"/>
        <v>521</v>
      </c>
      <c r="B524" s="14" t="s">
        <v>1388</v>
      </c>
      <c r="C524" s="14" t="s">
        <v>1389</v>
      </c>
      <c r="D524" s="14" t="s">
        <v>1187</v>
      </c>
      <c r="E524" s="14"/>
      <c r="F524" s="15">
        <v>1000</v>
      </c>
      <c r="G524" s="15">
        <v>224</v>
      </c>
      <c r="H524" s="14" t="s">
        <v>8087</v>
      </c>
      <c r="I524" s="15">
        <v>46000</v>
      </c>
      <c r="J524" s="14" t="s">
        <v>1188</v>
      </c>
      <c r="K524" s="36" t="s">
        <v>12286</v>
      </c>
      <c r="L524" s="14" t="s">
        <v>7079</v>
      </c>
      <c r="M524" s="14"/>
    </row>
    <row r="525" spans="1:13" ht="63">
      <c r="A525" s="14">
        <f t="shared" si="8"/>
        <v>522</v>
      </c>
      <c r="B525" s="14" t="s">
        <v>1390</v>
      </c>
      <c r="C525" s="14" t="s">
        <v>1391</v>
      </c>
      <c r="D525" s="14" t="s">
        <v>2510</v>
      </c>
      <c r="E525" s="14"/>
      <c r="F525" s="15">
        <v>2200</v>
      </c>
      <c r="G525" s="15">
        <v>832</v>
      </c>
      <c r="H525" s="14" t="s">
        <v>3703</v>
      </c>
      <c r="I525" s="15">
        <v>0</v>
      </c>
      <c r="J525" s="14" t="s">
        <v>1193</v>
      </c>
      <c r="K525" s="36" t="s">
        <v>12286</v>
      </c>
      <c r="L525" s="14" t="s">
        <v>11729</v>
      </c>
      <c r="M525" s="14" t="s">
        <v>1392</v>
      </c>
    </row>
    <row r="526" spans="1:13" ht="31.5">
      <c r="A526" s="14">
        <f t="shared" si="8"/>
        <v>523</v>
      </c>
      <c r="B526" s="14" t="s">
        <v>1394</v>
      </c>
      <c r="C526" s="14" t="s">
        <v>1395</v>
      </c>
      <c r="D526" s="14" t="s">
        <v>1187</v>
      </c>
      <c r="E526" s="14"/>
      <c r="F526" s="15">
        <v>600</v>
      </c>
      <c r="G526" s="15">
        <v>484</v>
      </c>
      <c r="H526" s="14" t="s">
        <v>8087</v>
      </c>
      <c r="I526" s="15">
        <v>130000</v>
      </c>
      <c r="J526" s="14" t="s">
        <v>70</v>
      </c>
      <c r="K526" s="36" t="s">
        <v>12286</v>
      </c>
      <c r="L526" s="14" t="s">
        <v>2255</v>
      </c>
      <c r="M526" s="14"/>
    </row>
    <row r="527" spans="1:13" ht="31.5">
      <c r="A527" s="14">
        <f t="shared" si="8"/>
        <v>524</v>
      </c>
      <c r="B527" s="14" t="s">
        <v>12195</v>
      </c>
      <c r="C527" s="14" t="s">
        <v>6775</v>
      </c>
      <c r="D527" s="14" t="s">
        <v>1187</v>
      </c>
      <c r="E527" s="14"/>
      <c r="F527" s="15">
        <v>1000</v>
      </c>
      <c r="G527" s="15">
        <v>232</v>
      </c>
      <c r="H527" s="14" t="s">
        <v>8087</v>
      </c>
      <c r="I527" s="15">
        <v>51000</v>
      </c>
      <c r="J527" s="14" t="s">
        <v>70</v>
      </c>
      <c r="K527" s="36" t="s">
        <v>12286</v>
      </c>
      <c r="L527" s="14" t="s">
        <v>7889</v>
      </c>
      <c r="M527" s="14"/>
    </row>
    <row r="528" spans="1:13" ht="31.5">
      <c r="A528" s="14">
        <f t="shared" si="8"/>
        <v>525</v>
      </c>
      <c r="B528" s="14" t="s">
        <v>12200</v>
      </c>
      <c r="C528" s="14" t="s">
        <v>9242</v>
      </c>
      <c r="D528" s="14" t="s">
        <v>1162</v>
      </c>
      <c r="E528" s="14"/>
      <c r="F528" s="15">
        <v>250</v>
      </c>
      <c r="G528" s="15">
        <v>88</v>
      </c>
      <c r="H528" s="14" t="s">
        <v>2161</v>
      </c>
      <c r="I528" s="15">
        <v>0</v>
      </c>
      <c r="J528" s="14" t="s">
        <v>7909</v>
      </c>
      <c r="K528" s="36" t="s">
        <v>12286</v>
      </c>
      <c r="L528" s="14" t="s">
        <v>3437</v>
      </c>
      <c r="M528" s="14"/>
    </row>
    <row r="529" spans="1:13" ht="63">
      <c r="A529" s="14">
        <f t="shared" si="8"/>
        <v>526</v>
      </c>
      <c r="B529" s="14" t="s">
        <v>12201</v>
      </c>
      <c r="C529" s="14" t="s">
        <v>12202</v>
      </c>
      <c r="D529" s="14" t="s">
        <v>1162</v>
      </c>
      <c r="E529" s="14"/>
      <c r="F529" s="15">
        <v>380</v>
      </c>
      <c r="G529" s="15">
        <v>264</v>
      </c>
      <c r="H529" s="14" t="s">
        <v>8087</v>
      </c>
      <c r="I529" s="15">
        <v>0</v>
      </c>
      <c r="J529" s="14" t="s">
        <v>1188</v>
      </c>
      <c r="K529" s="36" t="s">
        <v>12286</v>
      </c>
      <c r="L529" s="14" t="s">
        <v>3437</v>
      </c>
      <c r="M529" s="14"/>
    </row>
    <row r="530" spans="1:13" ht="47.25">
      <c r="A530" s="14">
        <f t="shared" ref="A530:A593" si="9">A529+1</f>
        <v>527</v>
      </c>
      <c r="B530" s="14" t="s">
        <v>12203</v>
      </c>
      <c r="C530" s="14" t="s">
        <v>12204</v>
      </c>
      <c r="D530" s="14" t="s">
        <v>1421</v>
      </c>
      <c r="E530" s="14"/>
      <c r="F530" s="15">
        <v>300</v>
      </c>
      <c r="G530" s="15">
        <v>168</v>
      </c>
      <c r="H530" s="14" t="s">
        <v>8087</v>
      </c>
      <c r="I530" s="15">
        <v>50000</v>
      </c>
      <c r="J530" s="14" t="s">
        <v>12918</v>
      </c>
      <c r="K530" s="36" t="s">
        <v>12286</v>
      </c>
      <c r="L530" s="14" t="s">
        <v>3437</v>
      </c>
      <c r="M530" s="14"/>
    </row>
    <row r="531" spans="1:13" ht="31.5">
      <c r="A531" s="14">
        <f t="shared" si="9"/>
        <v>528</v>
      </c>
      <c r="B531" s="14" t="s">
        <v>12205</v>
      </c>
      <c r="C531" s="14" t="s">
        <v>10482</v>
      </c>
      <c r="D531" s="14" t="s">
        <v>9193</v>
      </c>
      <c r="E531" s="14"/>
      <c r="F531" s="15">
        <v>1400</v>
      </c>
      <c r="G531" s="15">
        <v>260</v>
      </c>
      <c r="H531" s="14" t="s">
        <v>8087</v>
      </c>
      <c r="I531" s="15">
        <v>0</v>
      </c>
      <c r="J531" s="14" t="s">
        <v>7909</v>
      </c>
      <c r="K531" s="36" t="s">
        <v>12286</v>
      </c>
      <c r="L531" s="14" t="s">
        <v>1552</v>
      </c>
      <c r="M531" s="14" t="s">
        <v>12206</v>
      </c>
    </row>
    <row r="532" spans="1:13" ht="47.25">
      <c r="A532" s="14">
        <f t="shared" si="9"/>
        <v>529</v>
      </c>
      <c r="B532" s="14" t="s">
        <v>10939</v>
      </c>
      <c r="C532" s="14" t="s">
        <v>753</v>
      </c>
      <c r="D532" s="14" t="s">
        <v>1187</v>
      </c>
      <c r="E532" s="14"/>
      <c r="F532" s="15">
        <v>400</v>
      </c>
      <c r="G532" s="15">
        <v>200</v>
      </c>
      <c r="H532" s="14" t="s">
        <v>9742</v>
      </c>
      <c r="I532" s="15">
        <v>0</v>
      </c>
      <c r="J532" s="14" t="s">
        <v>4642</v>
      </c>
      <c r="K532" s="36" t="s">
        <v>12286</v>
      </c>
      <c r="L532" s="14" t="s">
        <v>12534</v>
      </c>
      <c r="M532" s="14"/>
    </row>
    <row r="533" spans="1:13" ht="31.5">
      <c r="A533" s="14">
        <f t="shared" si="9"/>
        <v>530</v>
      </c>
      <c r="B533" s="14" t="s">
        <v>10940</v>
      </c>
      <c r="C533" s="14" t="s">
        <v>10941</v>
      </c>
      <c r="D533" s="14" t="s">
        <v>1162</v>
      </c>
      <c r="E533" s="14"/>
      <c r="F533" s="15">
        <v>330</v>
      </c>
      <c r="G533" s="15">
        <v>192</v>
      </c>
      <c r="H533" s="14" t="s">
        <v>8087</v>
      </c>
      <c r="I533" s="15">
        <v>0</v>
      </c>
      <c r="J533" s="14" t="s">
        <v>4642</v>
      </c>
      <c r="K533" s="36" t="s">
        <v>12286</v>
      </c>
      <c r="L533" s="14" t="s">
        <v>6094</v>
      </c>
      <c r="M533" s="14"/>
    </row>
    <row r="534" spans="1:13" ht="31.5">
      <c r="A534" s="14">
        <f t="shared" si="9"/>
        <v>531</v>
      </c>
      <c r="B534" s="14" t="s">
        <v>10942</v>
      </c>
      <c r="C534" s="14" t="s">
        <v>6494</v>
      </c>
      <c r="D534" s="14" t="s">
        <v>1162</v>
      </c>
      <c r="E534" s="14"/>
      <c r="F534" s="15">
        <v>4000</v>
      </c>
      <c r="G534" s="15">
        <v>268</v>
      </c>
      <c r="H534" s="14" t="s">
        <v>8087</v>
      </c>
      <c r="I534" s="15">
        <v>0</v>
      </c>
      <c r="J534" s="14" t="s">
        <v>4642</v>
      </c>
      <c r="K534" s="36" t="s">
        <v>12286</v>
      </c>
      <c r="L534" s="14" t="s">
        <v>6094</v>
      </c>
      <c r="M534" s="14"/>
    </row>
    <row r="535" spans="1:13">
      <c r="A535" s="14">
        <f t="shared" si="9"/>
        <v>532</v>
      </c>
      <c r="B535" s="14" t="s">
        <v>10945</v>
      </c>
      <c r="C535" s="14" t="s">
        <v>3011</v>
      </c>
      <c r="D535" s="14" t="s">
        <v>1162</v>
      </c>
      <c r="E535" s="14"/>
      <c r="F535" s="15">
        <v>124</v>
      </c>
      <c r="G535" s="15">
        <v>364</v>
      </c>
      <c r="H535" s="14" t="s">
        <v>8076</v>
      </c>
      <c r="I535" s="15">
        <v>0</v>
      </c>
      <c r="J535" s="14" t="s">
        <v>70</v>
      </c>
      <c r="K535" s="36" t="s">
        <v>12286</v>
      </c>
      <c r="L535" s="14" t="s">
        <v>1552</v>
      </c>
      <c r="M535" s="14"/>
    </row>
    <row r="536" spans="1:13" ht="63">
      <c r="A536" s="14">
        <f t="shared" si="9"/>
        <v>533</v>
      </c>
      <c r="B536" s="14" t="s">
        <v>10950</v>
      </c>
      <c r="C536" s="14" t="s">
        <v>10951</v>
      </c>
      <c r="D536" s="14" t="s">
        <v>1162</v>
      </c>
      <c r="E536" s="14"/>
      <c r="F536" s="15">
        <v>1000</v>
      </c>
      <c r="G536" s="15">
        <v>556</v>
      </c>
      <c r="H536" s="14" t="s">
        <v>1228</v>
      </c>
      <c r="I536" s="15">
        <v>0</v>
      </c>
      <c r="J536" s="14" t="s">
        <v>4642</v>
      </c>
      <c r="K536" s="36" t="s">
        <v>12286</v>
      </c>
      <c r="L536" s="14" t="s">
        <v>12534</v>
      </c>
      <c r="M536" s="14"/>
    </row>
    <row r="537" spans="1:13" ht="31.5">
      <c r="A537" s="14">
        <f t="shared" si="9"/>
        <v>534</v>
      </c>
      <c r="B537" s="14" t="s">
        <v>10955</v>
      </c>
      <c r="C537" s="14" t="s">
        <v>9330</v>
      </c>
      <c r="D537" s="14" t="s">
        <v>4473</v>
      </c>
      <c r="E537" s="14"/>
      <c r="F537" s="15">
        <v>500</v>
      </c>
      <c r="G537" s="15">
        <v>1052</v>
      </c>
      <c r="H537" s="14" t="s">
        <v>2161</v>
      </c>
      <c r="I537" s="15">
        <v>0</v>
      </c>
      <c r="J537" s="14" t="s">
        <v>12918</v>
      </c>
      <c r="K537" s="36" t="s">
        <v>12286</v>
      </c>
      <c r="L537" s="14" t="s">
        <v>1552</v>
      </c>
      <c r="M537" s="14"/>
    </row>
    <row r="538" spans="1:13" ht="63">
      <c r="A538" s="14">
        <f t="shared" si="9"/>
        <v>535</v>
      </c>
      <c r="B538" s="14" t="s">
        <v>10956</v>
      </c>
      <c r="C538" s="14" t="s">
        <v>10957</v>
      </c>
      <c r="D538" s="14" t="s">
        <v>1162</v>
      </c>
      <c r="E538" s="14"/>
      <c r="F538" s="15">
        <v>500</v>
      </c>
      <c r="G538" s="15">
        <v>352</v>
      </c>
      <c r="H538" s="14" t="s">
        <v>8087</v>
      </c>
      <c r="I538" s="15">
        <v>0</v>
      </c>
      <c r="J538" s="14" t="s">
        <v>60</v>
      </c>
      <c r="K538" s="36" t="s">
        <v>12286</v>
      </c>
      <c r="L538" s="14" t="s">
        <v>6101</v>
      </c>
      <c r="M538" s="14"/>
    </row>
    <row r="539" spans="1:13" ht="47.25">
      <c r="A539" s="14">
        <f t="shared" si="9"/>
        <v>536</v>
      </c>
      <c r="B539" s="14" t="s">
        <v>10974</v>
      </c>
      <c r="C539" s="14" t="s">
        <v>10975</v>
      </c>
      <c r="D539" s="14" t="s">
        <v>9193</v>
      </c>
      <c r="E539" s="14" t="s">
        <v>8163</v>
      </c>
      <c r="F539" s="15">
        <v>1750</v>
      </c>
      <c r="G539" s="15">
        <v>368</v>
      </c>
      <c r="H539" s="14" t="s">
        <v>2161</v>
      </c>
      <c r="I539" s="15">
        <v>0</v>
      </c>
      <c r="J539" s="14" t="s">
        <v>7909</v>
      </c>
      <c r="K539" s="36" t="s">
        <v>12286</v>
      </c>
      <c r="L539" s="14" t="s">
        <v>1552</v>
      </c>
      <c r="M539" s="14" t="s">
        <v>10976</v>
      </c>
    </row>
    <row r="540" spans="1:13" ht="47.25">
      <c r="A540" s="14">
        <f t="shared" si="9"/>
        <v>537</v>
      </c>
      <c r="B540" s="14" t="s">
        <v>10977</v>
      </c>
      <c r="C540" s="14" t="s">
        <v>10975</v>
      </c>
      <c r="D540" s="14" t="s">
        <v>9193</v>
      </c>
      <c r="E540" s="14" t="s">
        <v>8163</v>
      </c>
      <c r="F540" s="15">
        <v>1750</v>
      </c>
      <c r="G540" s="15">
        <v>288</v>
      </c>
      <c r="H540" s="14" t="s">
        <v>2161</v>
      </c>
      <c r="I540" s="15">
        <v>0</v>
      </c>
      <c r="J540" s="14" t="s">
        <v>7909</v>
      </c>
      <c r="K540" s="36" t="s">
        <v>12286</v>
      </c>
      <c r="L540" s="14" t="s">
        <v>1552</v>
      </c>
      <c r="M540" s="14" t="s">
        <v>10976</v>
      </c>
    </row>
    <row r="541" spans="1:13" ht="47.25">
      <c r="A541" s="14">
        <f t="shared" si="9"/>
        <v>538</v>
      </c>
      <c r="B541" s="14" t="s">
        <v>10978</v>
      </c>
      <c r="C541" s="14" t="s">
        <v>10975</v>
      </c>
      <c r="D541" s="14" t="s">
        <v>9193</v>
      </c>
      <c r="E541" s="14" t="s">
        <v>8163</v>
      </c>
      <c r="F541" s="15">
        <v>1750</v>
      </c>
      <c r="G541" s="15">
        <v>392</v>
      </c>
      <c r="H541" s="14" t="s">
        <v>2161</v>
      </c>
      <c r="I541" s="15">
        <v>0</v>
      </c>
      <c r="J541" s="14" t="s">
        <v>7909</v>
      </c>
      <c r="K541" s="36" t="s">
        <v>12286</v>
      </c>
      <c r="L541" s="14" t="s">
        <v>1552</v>
      </c>
      <c r="M541" s="14" t="s">
        <v>10976</v>
      </c>
    </row>
    <row r="542" spans="1:13" ht="47.25">
      <c r="A542" s="14">
        <f t="shared" si="9"/>
        <v>539</v>
      </c>
      <c r="B542" s="14" t="s">
        <v>10979</v>
      </c>
      <c r="C542" s="14" t="s">
        <v>10975</v>
      </c>
      <c r="D542" s="14" t="s">
        <v>9193</v>
      </c>
      <c r="E542" s="14" t="s">
        <v>8163</v>
      </c>
      <c r="F542" s="15">
        <v>1750</v>
      </c>
      <c r="G542" s="15">
        <v>464</v>
      </c>
      <c r="H542" s="14" t="s">
        <v>2161</v>
      </c>
      <c r="I542" s="15">
        <v>0</v>
      </c>
      <c r="J542" s="14" t="s">
        <v>7909</v>
      </c>
      <c r="K542" s="36" t="s">
        <v>12286</v>
      </c>
      <c r="L542" s="14" t="s">
        <v>1552</v>
      </c>
      <c r="M542" s="14" t="s">
        <v>10976</v>
      </c>
    </row>
    <row r="543" spans="1:13" ht="47.25">
      <c r="A543" s="14">
        <f t="shared" si="9"/>
        <v>540</v>
      </c>
      <c r="B543" s="14" t="s">
        <v>10980</v>
      </c>
      <c r="C543" s="14" t="s">
        <v>10975</v>
      </c>
      <c r="D543" s="14" t="s">
        <v>9193</v>
      </c>
      <c r="E543" s="14" t="s">
        <v>8163</v>
      </c>
      <c r="F543" s="15">
        <v>1750</v>
      </c>
      <c r="G543" s="15">
        <v>510</v>
      </c>
      <c r="H543" s="14" t="s">
        <v>2161</v>
      </c>
      <c r="I543" s="15">
        <v>0</v>
      </c>
      <c r="J543" s="14" t="s">
        <v>7909</v>
      </c>
      <c r="K543" s="36" t="s">
        <v>12286</v>
      </c>
      <c r="L543" s="14" t="s">
        <v>1552</v>
      </c>
      <c r="M543" s="14" t="s">
        <v>10976</v>
      </c>
    </row>
    <row r="544" spans="1:13" ht="35.25" customHeight="1">
      <c r="A544" s="14">
        <f t="shared" si="9"/>
        <v>541</v>
      </c>
      <c r="B544" s="14" t="s">
        <v>10981</v>
      </c>
      <c r="C544" s="14" t="s">
        <v>10975</v>
      </c>
      <c r="D544" s="14" t="s">
        <v>9193</v>
      </c>
      <c r="E544" s="14" t="s">
        <v>8163</v>
      </c>
      <c r="F544" s="15">
        <v>1750</v>
      </c>
      <c r="G544" s="15">
        <v>508</v>
      </c>
      <c r="H544" s="14" t="s">
        <v>2161</v>
      </c>
      <c r="I544" s="15">
        <v>0</v>
      </c>
      <c r="J544" s="14" t="s">
        <v>7909</v>
      </c>
      <c r="K544" s="36" t="s">
        <v>12286</v>
      </c>
      <c r="L544" s="14" t="s">
        <v>1552</v>
      </c>
      <c r="M544" s="14" t="s">
        <v>10976</v>
      </c>
    </row>
    <row r="545" spans="1:13" ht="47.25">
      <c r="A545" s="14">
        <f t="shared" si="9"/>
        <v>542</v>
      </c>
      <c r="B545" s="14" t="s">
        <v>10982</v>
      </c>
      <c r="C545" s="14" t="s">
        <v>10975</v>
      </c>
      <c r="D545" s="14" t="s">
        <v>9193</v>
      </c>
      <c r="E545" s="14" t="s">
        <v>8163</v>
      </c>
      <c r="F545" s="15">
        <v>1750</v>
      </c>
      <c r="G545" s="15">
        <v>512</v>
      </c>
      <c r="H545" s="14" t="s">
        <v>2161</v>
      </c>
      <c r="I545" s="15">
        <v>0</v>
      </c>
      <c r="J545" s="14" t="s">
        <v>7909</v>
      </c>
      <c r="K545" s="36" t="s">
        <v>12286</v>
      </c>
      <c r="L545" s="14" t="s">
        <v>1552</v>
      </c>
      <c r="M545" s="14" t="s">
        <v>10976</v>
      </c>
    </row>
    <row r="546" spans="1:13" ht="47.25">
      <c r="A546" s="14">
        <f t="shared" si="9"/>
        <v>543</v>
      </c>
      <c r="B546" s="14" t="s">
        <v>10983</v>
      </c>
      <c r="C546" s="14" t="s">
        <v>10975</v>
      </c>
      <c r="D546" s="14" t="s">
        <v>9193</v>
      </c>
      <c r="E546" s="14" t="s">
        <v>8163</v>
      </c>
      <c r="F546" s="15">
        <v>1750</v>
      </c>
      <c r="G546" s="15">
        <v>442</v>
      </c>
      <c r="H546" s="14" t="s">
        <v>2161</v>
      </c>
      <c r="I546" s="15">
        <v>0</v>
      </c>
      <c r="J546" s="14" t="s">
        <v>7909</v>
      </c>
      <c r="K546" s="36" t="s">
        <v>12286</v>
      </c>
      <c r="L546" s="14" t="s">
        <v>1552</v>
      </c>
      <c r="M546" s="14" t="s">
        <v>10976</v>
      </c>
    </row>
    <row r="547" spans="1:13" ht="47.25">
      <c r="A547" s="14">
        <f t="shared" si="9"/>
        <v>544</v>
      </c>
      <c r="B547" s="14" t="s">
        <v>10984</v>
      </c>
      <c r="C547" s="14" t="s">
        <v>10975</v>
      </c>
      <c r="D547" s="14" t="s">
        <v>9193</v>
      </c>
      <c r="E547" s="14" t="s">
        <v>8163</v>
      </c>
      <c r="F547" s="15">
        <v>1750</v>
      </c>
      <c r="G547" s="15">
        <v>496</v>
      </c>
      <c r="H547" s="14" t="s">
        <v>2161</v>
      </c>
      <c r="I547" s="15">
        <v>0</v>
      </c>
      <c r="J547" s="14" t="s">
        <v>7909</v>
      </c>
      <c r="K547" s="36" t="s">
        <v>12286</v>
      </c>
      <c r="L547" s="14" t="s">
        <v>1552</v>
      </c>
      <c r="M547" s="14" t="s">
        <v>10976</v>
      </c>
    </row>
    <row r="548" spans="1:13" ht="40.5" customHeight="1">
      <c r="A548" s="14">
        <f t="shared" si="9"/>
        <v>545</v>
      </c>
      <c r="B548" s="14" t="s">
        <v>10985</v>
      </c>
      <c r="C548" s="14" t="s">
        <v>10975</v>
      </c>
      <c r="D548" s="14" t="s">
        <v>9193</v>
      </c>
      <c r="E548" s="14" t="s">
        <v>8163</v>
      </c>
      <c r="F548" s="15">
        <v>1750</v>
      </c>
      <c r="G548" s="15">
        <v>412</v>
      </c>
      <c r="H548" s="14" t="s">
        <v>2161</v>
      </c>
      <c r="I548" s="15">
        <v>0</v>
      </c>
      <c r="J548" s="14" t="s">
        <v>7909</v>
      </c>
      <c r="K548" s="36" t="s">
        <v>12286</v>
      </c>
      <c r="L548" s="14" t="s">
        <v>1552</v>
      </c>
      <c r="M548" s="14" t="s">
        <v>10976</v>
      </c>
    </row>
    <row r="549" spans="1:13" ht="47.25">
      <c r="A549" s="14">
        <f t="shared" si="9"/>
        <v>546</v>
      </c>
      <c r="B549" s="14" t="s">
        <v>1609</v>
      </c>
      <c r="C549" s="14" t="s">
        <v>1610</v>
      </c>
      <c r="D549" s="14" t="s">
        <v>1421</v>
      </c>
      <c r="E549" s="14"/>
      <c r="F549" s="15">
        <v>300</v>
      </c>
      <c r="G549" s="15">
        <v>212</v>
      </c>
      <c r="H549" s="14" t="s">
        <v>8087</v>
      </c>
      <c r="I549" s="15">
        <v>80000</v>
      </c>
      <c r="J549" s="14" t="s">
        <v>1188</v>
      </c>
      <c r="K549" s="36" t="s">
        <v>12286</v>
      </c>
      <c r="L549" s="14" t="s">
        <v>2255</v>
      </c>
      <c r="M549" s="14"/>
    </row>
    <row r="550" spans="1:13" ht="31.5">
      <c r="A550" s="14">
        <f t="shared" si="9"/>
        <v>547</v>
      </c>
      <c r="B550" s="14" t="s">
        <v>1382</v>
      </c>
      <c r="C550" s="14" t="s">
        <v>1383</v>
      </c>
      <c r="D550" s="14" t="s">
        <v>1187</v>
      </c>
      <c r="E550" s="14" t="s">
        <v>8163</v>
      </c>
      <c r="F550" s="15">
        <v>685</v>
      </c>
      <c r="G550" s="15">
        <v>284</v>
      </c>
      <c r="H550" s="14" t="s">
        <v>8087</v>
      </c>
      <c r="I550" s="15">
        <v>65000</v>
      </c>
      <c r="J550" s="14" t="s">
        <v>1193</v>
      </c>
      <c r="K550" s="36" t="s">
        <v>1384</v>
      </c>
      <c r="L550" s="14" t="s">
        <v>693</v>
      </c>
      <c r="M550" s="14"/>
    </row>
    <row r="551" spans="1:13" ht="31.5">
      <c r="A551" s="14">
        <f t="shared" si="9"/>
        <v>548</v>
      </c>
      <c r="B551" s="14" t="s">
        <v>1393</v>
      </c>
      <c r="C551" s="14" t="s">
        <v>7449</v>
      </c>
      <c r="D551" s="14" t="s">
        <v>1162</v>
      </c>
      <c r="E551" s="14"/>
      <c r="F551" s="15">
        <v>1500</v>
      </c>
      <c r="G551" s="15">
        <v>88</v>
      </c>
      <c r="H551" s="14" t="s">
        <v>8087</v>
      </c>
      <c r="I551" s="15">
        <v>0</v>
      </c>
      <c r="J551" s="14" t="s">
        <v>70</v>
      </c>
      <c r="K551" s="36" t="s">
        <v>1384</v>
      </c>
      <c r="L551" s="14" t="s">
        <v>1552</v>
      </c>
      <c r="M551" s="14"/>
    </row>
    <row r="552" spans="1:13" ht="31.5">
      <c r="A552" s="14">
        <f t="shared" si="9"/>
        <v>549</v>
      </c>
      <c r="B552" s="14" t="s">
        <v>1396</v>
      </c>
      <c r="C552" s="14" t="s">
        <v>1397</v>
      </c>
      <c r="D552" s="14" t="s">
        <v>1187</v>
      </c>
      <c r="E552" s="14"/>
      <c r="F552" s="15">
        <v>2036</v>
      </c>
      <c r="G552" s="15">
        <v>256</v>
      </c>
      <c r="H552" s="14" t="s">
        <v>1398</v>
      </c>
      <c r="I552" s="15">
        <v>78000</v>
      </c>
      <c r="J552" s="14" t="s">
        <v>7909</v>
      </c>
      <c r="K552" s="36" t="s">
        <v>1384</v>
      </c>
      <c r="L552" s="14" t="s">
        <v>10095</v>
      </c>
      <c r="M552" s="14"/>
    </row>
    <row r="553" spans="1:13" ht="31.5">
      <c r="A553" s="14">
        <f t="shared" si="9"/>
        <v>550</v>
      </c>
      <c r="B553" s="14" t="s">
        <v>12191</v>
      </c>
      <c r="C553" s="14" t="s">
        <v>12192</v>
      </c>
      <c r="D553" s="14" t="s">
        <v>1187</v>
      </c>
      <c r="E553" s="14"/>
      <c r="F553" s="15">
        <v>700</v>
      </c>
      <c r="G553" s="15">
        <v>188</v>
      </c>
      <c r="H553" s="14" t="s">
        <v>8087</v>
      </c>
      <c r="I553" s="15">
        <v>46000</v>
      </c>
      <c r="J553" s="14" t="s">
        <v>60</v>
      </c>
      <c r="K553" s="36" t="s">
        <v>1384</v>
      </c>
      <c r="L553" s="14" t="s">
        <v>693</v>
      </c>
      <c r="M553" s="14"/>
    </row>
    <row r="554" spans="1:13" ht="31.5">
      <c r="A554" s="14">
        <f t="shared" si="9"/>
        <v>551</v>
      </c>
      <c r="B554" s="14" t="s">
        <v>12193</v>
      </c>
      <c r="C554" s="14" t="s">
        <v>12194</v>
      </c>
      <c r="D554" s="14" t="s">
        <v>1187</v>
      </c>
      <c r="E554" s="14"/>
      <c r="F554" s="15">
        <v>1000</v>
      </c>
      <c r="G554" s="15">
        <v>300</v>
      </c>
      <c r="H554" s="14" t="s">
        <v>2325</v>
      </c>
      <c r="I554" s="15">
        <v>74000</v>
      </c>
      <c r="J554" s="14" t="s">
        <v>7909</v>
      </c>
      <c r="K554" s="36" t="s">
        <v>1384</v>
      </c>
      <c r="L554" s="14" t="s">
        <v>10095</v>
      </c>
      <c r="M554" s="14"/>
    </row>
    <row r="555" spans="1:13" ht="31.5">
      <c r="A555" s="14">
        <f t="shared" si="9"/>
        <v>552</v>
      </c>
      <c r="B555" s="14" t="s">
        <v>12207</v>
      </c>
      <c r="C555" s="14" t="s">
        <v>12208</v>
      </c>
      <c r="D555" s="14" t="s">
        <v>1187</v>
      </c>
      <c r="E555" s="14"/>
      <c r="F555" s="15">
        <v>700</v>
      </c>
      <c r="G555" s="15">
        <v>120</v>
      </c>
      <c r="H555" s="14" t="s">
        <v>2325</v>
      </c>
      <c r="I555" s="15">
        <v>35000</v>
      </c>
      <c r="J555" s="14" t="s">
        <v>7909</v>
      </c>
      <c r="K555" s="36" t="s">
        <v>1384</v>
      </c>
      <c r="L555" s="14" t="s">
        <v>693</v>
      </c>
      <c r="M555" s="14"/>
    </row>
    <row r="556" spans="1:13" ht="31.5">
      <c r="A556" s="14">
        <f t="shared" si="9"/>
        <v>553</v>
      </c>
      <c r="B556" s="14" t="s">
        <v>12209</v>
      </c>
      <c r="C556" s="14" t="s">
        <v>12210</v>
      </c>
      <c r="D556" s="14" t="s">
        <v>1162</v>
      </c>
      <c r="E556" s="14"/>
      <c r="F556" s="15">
        <v>500</v>
      </c>
      <c r="G556" s="15">
        <v>424</v>
      </c>
      <c r="H556" s="14" t="s">
        <v>8087</v>
      </c>
      <c r="I556" s="15">
        <v>0</v>
      </c>
      <c r="J556" s="14" t="s">
        <v>1193</v>
      </c>
      <c r="K556" s="36" t="s">
        <v>1384</v>
      </c>
      <c r="L556" s="14" t="s">
        <v>11729</v>
      </c>
      <c r="M556" s="14"/>
    </row>
    <row r="557" spans="1:13" ht="63">
      <c r="A557" s="14">
        <f t="shared" si="9"/>
        <v>554</v>
      </c>
      <c r="B557" s="14" t="s">
        <v>12211</v>
      </c>
      <c r="C557" s="14" t="s">
        <v>12212</v>
      </c>
      <c r="D557" s="14" t="s">
        <v>1187</v>
      </c>
      <c r="E557" s="14"/>
      <c r="F557" s="15">
        <v>530</v>
      </c>
      <c r="G557" s="15">
        <v>236</v>
      </c>
      <c r="H557" s="14" t="s">
        <v>8087</v>
      </c>
      <c r="I557" s="15">
        <v>63000</v>
      </c>
      <c r="J557" s="14" t="s">
        <v>70</v>
      </c>
      <c r="K557" s="36" t="s">
        <v>1384</v>
      </c>
      <c r="L557" s="14" t="s">
        <v>693</v>
      </c>
      <c r="M557" s="14"/>
    </row>
    <row r="558" spans="1:13" ht="63">
      <c r="A558" s="14">
        <f t="shared" si="9"/>
        <v>555</v>
      </c>
      <c r="B558" s="14" t="s">
        <v>12216</v>
      </c>
      <c r="C558" s="14" t="s">
        <v>12217</v>
      </c>
      <c r="D558" s="14" t="s">
        <v>1162</v>
      </c>
      <c r="E558" s="14"/>
      <c r="F558" s="15">
        <v>150</v>
      </c>
      <c r="G558" s="15">
        <v>252</v>
      </c>
      <c r="H558" s="14" t="s">
        <v>8087</v>
      </c>
      <c r="I558" s="15">
        <v>0</v>
      </c>
      <c r="J558" s="14" t="s">
        <v>70</v>
      </c>
      <c r="K558" s="36" t="s">
        <v>1384</v>
      </c>
      <c r="L558" s="14" t="s">
        <v>3437</v>
      </c>
      <c r="M558" s="14"/>
    </row>
    <row r="559" spans="1:13" ht="31.5">
      <c r="A559" s="14">
        <f t="shared" si="9"/>
        <v>556</v>
      </c>
      <c r="B559" s="14" t="s">
        <v>10946</v>
      </c>
      <c r="C559" s="14" t="s">
        <v>10947</v>
      </c>
      <c r="D559" s="14" t="s">
        <v>1162</v>
      </c>
      <c r="E559" s="14"/>
      <c r="F559" s="15">
        <v>4350</v>
      </c>
      <c r="G559" s="15">
        <v>248</v>
      </c>
      <c r="H559" s="14" t="s">
        <v>8087</v>
      </c>
      <c r="I559" s="15">
        <v>0</v>
      </c>
      <c r="J559" s="14" t="s">
        <v>1188</v>
      </c>
      <c r="K559" s="36" t="s">
        <v>1384</v>
      </c>
      <c r="L559" s="14" t="s">
        <v>7889</v>
      </c>
      <c r="M559" s="14"/>
    </row>
    <row r="560" spans="1:13" ht="63">
      <c r="A560" s="14">
        <f t="shared" si="9"/>
        <v>557</v>
      </c>
      <c r="B560" s="14" t="s">
        <v>10948</v>
      </c>
      <c r="C560" s="14" t="s">
        <v>10949</v>
      </c>
      <c r="D560" s="14" t="s">
        <v>1187</v>
      </c>
      <c r="E560" s="14" t="s">
        <v>8163</v>
      </c>
      <c r="F560" s="15">
        <v>530</v>
      </c>
      <c r="G560" s="15">
        <v>528</v>
      </c>
      <c r="H560" s="14" t="s">
        <v>8087</v>
      </c>
      <c r="I560" s="15">
        <v>128000</v>
      </c>
      <c r="J560" s="14" t="s">
        <v>70</v>
      </c>
      <c r="K560" s="36" t="s">
        <v>1384</v>
      </c>
      <c r="L560" s="14" t="s">
        <v>3437</v>
      </c>
      <c r="M560" s="14"/>
    </row>
    <row r="561" spans="1:14">
      <c r="A561" s="14">
        <f t="shared" si="9"/>
        <v>558</v>
      </c>
      <c r="B561" s="14" t="s">
        <v>5972</v>
      </c>
      <c r="C561" s="14" t="s">
        <v>2744</v>
      </c>
      <c r="D561" s="14" t="s">
        <v>1187</v>
      </c>
      <c r="E561" s="14" t="s">
        <v>8163</v>
      </c>
      <c r="F561" s="15">
        <v>1028</v>
      </c>
      <c r="G561" s="15">
        <v>164</v>
      </c>
      <c r="H561" s="14" t="s">
        <v>8076</v>
      </c>
      <c r="I561" s="15">
        <v>24000</v>
      </c>
      <c r="J561" s="14" t="s">
        <v>4935</v>
      </c>
      <c r="K561" s="36" t="s">
        <v>1384</v>
      </c>
      <c r="L561" s="14" t="s">
        <v>12534</v>
      </c>
      <c r="M561" s="14"/>
    </row>
    <row r="562" spans="1:14" ht="31.5">
      <c r="A562" s="14">
        <f t="shared" si="9"/>
        <v>559</v>
      </c>
      <c r="B562" s="14" t="s">
        <v>10952</v>
      </c>
      <c r="C562" s="14" t="s">
        <v>10953</v>
      </c>
      <c r="D562" s="14" t="s">
        <v>9193</v>
      </c>
      <c r="E562" s="14"/>
      <c r="F562" s="15">
        <v>2000</v>
      </c>
      <c r="G562" s="15">
        <v>584</v>
      </c>
      <c r="H562" s="14" t="s">
        <v>2161</v>
      </c>
      <c r="I562" s="15">
        <v>0</v>
      </c>
      <c r="J562" s="14" t="s">
        <v>70</v>
      </c>
      <c r="K562" s="36" t="s">
        <v>1384</v>
      </c>
      <c r="L562" s="14" t="s">
        <v>1552</v>
      </c>
      <c r="M562" s="14" t="s">
        <v>10954</v>
      </c>
    </row>
    <row r="563" spans="1:14" ht="31.5">
      <c r="A563" s="14">
        <f t="shared" si="9"/>
        <v>560</v>
      </c>
      <c r="B563" s="14" t="s">
        <v>10958</v>
      </c>
      <c r="C563" s="14" t="s">
        <v>10959</v>
      </c>
      <c r="D563" s="14" t="s">
        <v>1421</v>
      </c>
      <c r="E563" s="14"/>
      <c r="F563" s="15">
        <v>200</v>
      </c>
      <c r="G563" s="15">
        <v>216</v>
      </c>
      <c r="H563" s="14" t="s">
        <v>8087</v>
      </c>
      <c r="I563" s="15">
        <v>0</v>
      </c>
      <c r="J563" s="14" t="s">
        <v>1193</v>
      </c>
      <c r="K563" s="36" t="s">
        <v>1384</v>
      </c>
      <c r="L563" s="14" t="s">
        <v>2255</v>
      </c>
      <c r="M563" s="14"/>
    </row>
    <row r="564" spans="1:14" ht="47.25">
      <c r="A564" s="14">
        <f t="shared" si="9"/>
        <v>561</v>
      </c>
      <c r="B564" s="14" t="s">
        <v>10960</v>
      </c>
      <c r="C564" s="14" t="s">
        <v>2744</v>
      </c>
      <c r="D564" s="14" t="s">
        <v>1187</v>
      </c>
      <c r="E564" s="14"/>
      <c r="F564" s="15">
        <v>7000</v>
      </c>
      <c r="G564" s="15">
        <v>72</v>
      </c>
      <c r="H564" s="14" t="s">
        <v>8076</v>
      </c>
      <c r="I564" s="15">
        <v>11000</v>
      </c>
      <c r="J564" s="14" t="s">
        <v>4935</v>
      </c>
      <c r="K564" s="36" t="s">
        <v>1384</v>
      </c>
      <c r="L564" s="14" t="s">
        <v>10961</v>
      </c>
      <c r="M564" s="14" t="s">
        <v>10962</v>
      </c>
    </row>
    <row r="565" spans="1:14" ht="31.5">
      <c r="A565" s="14">
        <f t="shared" si="9"/>
        <v>562</v>
      </c>
      <c r="B565" s="14" t="s">
        <v>10963</v>
      </c>
      <c r="C565" s="14" t="s">
        <v>2744</v>
      </c>
      <c r="D565" s="14" t="s">
        <v>1187</v>
      </c>
      <c r="E565" s="14"/>
      <c r="F565" s="15">
        <v>4000</v>
      </c>
      <c r="G565" s="15">
        <v>96</v>
      </c>
      <c r="H565" s="14" t="s">
        <v>8076</v>
      </c>
      <c r="I565" s="15">
        <v>13000</v>
      </c>
      <c r="J565" s="14" t="s">
        <v>4935</v>
      </c>
      <c r="K565" s="36" t="s">
        <v>1384</v>
      </c>
      <c r="L565" s="14" t="s">
        <v>10964</v>
      </c>
      <c r="M565" s="14" t="s">
        <v>10965</v>
      </c>
    </row>
    <row r="566" spans="1:14" ht="47.25">
      <c r="A566" s="14">
        <f t="shared" si="9"/>
        <v>563</v>
      </c>
      <c r="B566" s="14" t="s">
        <v>10966</v>
      </c>
      <c r="C566" s="14" t="s">
        <v>2744</v>
      </c>
      <c r="D566" s="14" t="s">
        <v>1187</v>
      </c>
      <c r="E566" s="14"/>
      <c r="F566" s="15">
        <v>2000</v>
      </c>
      <c r="G566" s="15">
        <v>28</v>
      </c>
      <c r="H566" s="14" t="s">
        <v>8076</v>
      </c>
      <c r="I566" s="15">
        <v>7000</v>
      </c>
      <c r="J566" s="14" t="s">
        <v>4935</v>
      </c>
      <c r="K566" s="36" t="s">
        <v>1384</v>
      </c>
      <c r="L566" s="14" t="s">
        <v>10964</v>
      </c>
      <c r="M566" s="14" t="s">
        <v>10967</v>
      </c>
    </row>
    <row r="567" spans="1:14" ht="31.5">
      <c r="A567" s="14">
        <f t="shared" si="9"/>
        <v>564</v>
      </c>
      <c r="B567" s="14" t="s">
        <v>10968</v>
      </c>
      <c r="C567" s="14" t="s">
        <v>10969</v>
      </c>
      <c r="D567" s="14" t="s">
        <v>4473</v>
      </c>
      <c r="E567" s="14"/>
      <c r="F567" s="15">
        <v>1000</v>
      </c>
      <c r="G567" s="15">
        <v>600</v>
      </c>
      <c r="H567" s="14" t="s">
        <v>8087</v>
      </c>
      <c r="I567" s="15">
        <v>0</v>
      </c>
      <c r="J567" s="14" t="s">
        <v>70</v>
      </c>
      <c r="K567" s="36" t="s">
        <v>1384</v>
      </c>
      <c r="L567" s="14" t="s">
        <v>10095</v>
      </c>
      <c r="M567" s="14"/>
    </row>
    <row r="568" spans="1:14" ht="47.25">
      <c r="A568" s="14">
        <f t="shared" si="9"/>
        <v>565</v>
      </c>
      <c r="B568" s="14" t="s">
        <v>10970</v>
      </c>
      <c r="C568" s="14" t="s">
        <v>4406</v>
      </c>
      <c r="D568" s="14" t="s">
        <v>3321</v>
      </c>
      <c r="E568" s="14"/>
      <c r="F568" s="15">
        <v>25300</v>
      </c>
      <c r="G568" s="15">
        <v>132</v>
      </c>
      <c r="H568" s="14" t="s">
        <v>5624</v>
      </c>
      <c r="I568" s="15">
        <v>0</v>
      </c>
      <c r="J568" s="14" t="s">
        <v>4935</v>
      </c>
      <c r="K568" s="36" t="s">
        <v>1384</v>
      </c>
      <c r="L568" s="14" t="s">
        <v>10971</v>
      </c>
      <c r="M568" s="14"/>
    </row>
    <row r="569" spans="1:14" ht="47.25">
      <c r="A569" s="14">
        <f t="shared" si="9"/>
        <v>566</v>
      </c>
      <c r="B569" s="14" t="s">
        <v>10972</v>
      </c>
      <c r="C569" s="14" t="s">
        <v>4406</v>
      </c>
      <c r="D569" s="14" t="s">
        <v>3321</v>
      </c>
      <c r="E569" s="14"/>
      <c r="F569" s="15">
        <v>25300</v>
      </c>
      <c r="G569" s="15">
        <v>144</v>
      </c>
      <c r="H569" s="14" t="s">
        <v>5624</v>
      </c>
      <c r="I569" s="15">
        <v>0</v>
      </c>
      <c r="J569" s="14" t="s">
        <v>4935</v>
      </c>
      <c r="K569" s="36" t="s">
        <v>1384</v>
      </c>
      <c r="L569" s="14" t="s">
        <v>10971</v>
      </c>
      <c r="M569" s="14"/>
    </row>
    <row r="570" spans="1:14" ht="47.25">
      <c r="A570" s="14">
        <f t="shared" si="9"/>
        <v>567</v>
      </c>
      <c r="B570" s="14" t="s">
        <v>10973</v>
      </c>
      <c r="C570" s="14" t="s">
        <v>4406</v>
      </c>
      <c r="D570" s="14" t="s">
        <v>3321</v>
      </c>
      <c r="E570" s="14"/>
      <c r="F570" s="15">
        <v>25300</v>
      </c>
      <c r="G570" s="15">
        <v>224</v>
      </c>
      <c r="H570" s="14" t="s">
        <v>5624</v>
      </c>
      <c r="I570" s="15">
        <v>0</v>
      </c>
      <c r="J570" s="14" t="s">
        <v>1188</v>
      </c>
      <c r="K570" s="36" t="s">
        <v>1384</v>
      </c>
      <c r="L570" s="14" t="s">
        <v>10971</v>
      </c>
      <c r="M570" s="14"/>
    </row>
    <row r="571" spans="1:14" ht="63">
      <c r="A571" s="14">
        <f t="shared" si="9"/>
        <v>568</v>
      </c>
      <c r="B571" s="14" t="s">
        <v>1611</v>
      </c>
      <c r="C571" s="14" t="s">
        <v>1612</v>
      </c>
      <c r="D571" s="14" t="s">
        <v>1421</v>
      </c>
      <c r="E571" s="14"/>
      <c r="F571" s="15">
        <v>390</v>
      </c>
      <c r="G571" s="15">
        <v>368</v>
      </c>
      <c r="H571" s="14" t="s">
        <v>2161</v>
      </c>
      <c r="I571" s="15">
        <v>0</v>
      </c>
      <c r="J571" s="14" t="s">
        <v>4935</v>
      </c>
      <c r="K571" s="36" t="s">
        <v>1384</v>
      </c>
      <c r="L571" s="14" t="s">
        <v>3437</v>
      </c>
      <c r="M571" s="14"/>
    </row>
    <row r="572" spans="1:14" ht="31.5">
      <c r="A572" s="14">
        <f t="shared" si="9"/>
        <v>569</v>
      </c>
      <c r="B572" s="14" t="s">
        <v>1943</v>
      </c>
      <c r="C572" s="14" t="s">
        <v>827</v>
      </c>
      <c r="D572" s="14" t="s">
        <v>1421</v>
      </c>
      <c r="E572" s="14"/>
      <c r="F572" s="15">
        <v>500</v>
      </c>
      <c r="G572" s="15">
        <v>196</v>
      </c>
      <c r="H572" s="14" t="s">
        <v>8087</v>
      </c>
      <c r="I572" s="15">
        <v>0</v>
      </c>
      <c r="J572" s="14" t="s">
        <v>1188</v>
      </c>
      <c r="K572" s="36" t="s">
        <v>7304</v>
      </c>
      <c r="L572" s="14" t="s">
        <v>828</v>
      </c>
      <c r="M572" s="14"/>
    </row>
    <row r="573" spans="1:14" ht="47.25">
      <c r="A573" s="14">
        <f t="shared" si="9"/>
        <v>570</v>
      </c>
      <c r="B573" s="14" t="s">
        <v>2028</v>
      </c>
      <c r="C573" s="14" t="s">
        <v>2029</v>
      </c>
      <c r="D573" s="14" t="s">
        <v>1421</v>
      </c>
      <c r="E573" s="14"/>
      <c r="F573" s="15">
        <v>500</v>
      </c>
      <c r="G573" s="15">
        <v>400</v>
      </c>
      <c r="H573" s="14" t="s">
        <v>2161</v>
      </c>
      <c r="I573" s="15">
        <v>120000</v>
      </c>
      <c r="J573" s="14" t="s">
        <v>70</v>
      </c>
      <c r="K573" s="36" t="s">
        <v>7304</v>
      </c>
      <c r="L573" s="14" t="s">
        <v>3437</v>
      </c>
      <c r="M573" s="14"/>
      <c r="N573" s="69"/>
    </row>
    <row r="574" spans="1:14" ht="31.5">
      <c r="A574" s="14">
        <f t="shared" si="9"/>
        <v>571</v>
      </c>
      <c r="B574" s="14" t="s">
        <v>974</v>
      </c>
      <c r="C574" s="14" t="s">
        <v>975</v>
      </c>
      <c r="D574" s="14" t="s">
        <v>1421</v>
      </c>
      <c r="E574" s="14"/>
      <c r="F574" s="15">
        <v>600</v>
      </c>
      <c r="G574" s="15">
        <v>464</v>
      </c>
      <c r="H574" s="14" t="s">
        <v>8087</v>
      </c>
      <c r="I574" s="15">
        <v>0</v>
      </c>
      <c r="J574" s="14" t="s">
        <v>5629</v>
      </c>
      <c r="K574" s="36" t="s">
        <v>9940</v>
      </c>
      <c r="L574" s="14" t="s">
        <v>5629</v>
      </c>
      <c r="M574" s="14"/>
    </row>
    <row r="575" spans="1:14" ht="31.5">
      <c r="A575" s="14">
        <f t="shared" si="9"/>
        <v>572</v>
      </c>
      <c r="B575" s="14" t="s">
        <v>10650</v>
      </c>
      <c r="C575" s="14" t="s">
        <v>10123</v>
      </c>
      <c r="D575" s="14" t="s">
        <v>1187</v>
      </c>
      <c r="E575" s="14" t="s">
        <v>8163</v>
      </c>
      <c r="F575" s="15">
        <v>4000</v>
      </c>
      <c r="G575" s="15">
        <v>200</v>
      </c>
      <c r="H575" s="14" t="s">
        <v>2161</v>
      </c>
      <c r="I575" s="15">
        <v>59000</v>
      </c>
      <c r="J575" s="14" t="s">
        <v>4642</v>
      </c>
      <c r="K575" s="36" t="s">
        <v>12977</v>
      </c>
      <c r="L575" s="14" t="s">
        <v>12534</v>
      </c>
      <c r="M575" s="14" t="s">
        <v>1316</v>
      </c>
      <c r="N575" s="69"/>
    </row>
    <row r="576" spans="1:14" ht="47.25">
      <c r="A576" s="14">
        <f t="shared" si="9"/>
        <v>573</v>
      </c>
      <c r="B576" s="14" t="s">
        <v>8934</v>
      </c>
      <c r="C576" s="14" t="s">
        <v>8292</v>
      </c>
      <c r="D576" s="14" t="s">
        <v>1421</v>
      </c>
      <c r="E576" s="14" t="s">
        <v>8163</v>
      </c>
      <c r="F576" s="15">
        <v>3000</v>
      </c>
      <c r="G576" s="15">
        <v>200</v>
      </c>
      <c r="H576" s="14" t="s">
        <v>2161</v>
      </c>
      <c r="I576" s="15">
        <v>65000</v>
      </c>
      <c r="J576" s="14" t="s">
        <v>1193</v>
      </c>
      <c r="K576" s="36" t="s">
        <v>12286</v>
      </c>
      <c r="L576" s="14" t="s">
        <v>1428</v>
      </c>
      <c r="M576" s="14"/>
    </row>
    <row r="577" spans="1:14" ht="47.25">
      <c r="A577" s="14">
        <f t="shared" si="9"/>
        <v>574</v>
      </c>
      <c r="B577" s="14" t="s">
        <v>8936</v>
      </c>
      <c r="C577" s="14" t="s">
        <v>8292</v>
      </c>
      <c r="D577" s="14" t="s">
        <v>1421</v>
      </c>
      <c r="E577" s="14" t="s">
        <v>8163</v>
      </c>
      <c r="F577" s="15">
        <v>3000</v>
      </c>
      <c r="G577" s="15">
        <v>200</v>
      </c>
      <c r="H577" s="14" t="s">
        <v>2161</v>
      </c>
      <c r="I577" s="15">
        <v>65000</v>
      </c>
      <c r="J577" s="14" t="s">
        <v>1193</v>
      </c>
      <c r="K577" s="36" t="s">
        <v>12286</v>
      </c>
      <c r="L577" s="14" t="s">
        <v>1428</v>
      </c>
      <c r="M577" s="14"/>
      <c r="N577" s="69"/>
    </row>
    <row r="578" spans="1:14" ht="47.25">
      <c r="A578" s="14">
        <f t="shared" si="9"/>
        <v>575</v>
      </c>
      <c r="B578" s="14" t="s">
        <v>1429</v>
      </c>
      <c r="C578" s="14" t="s">
        <v>8292</v>
      </c>
      <c r="D578" s="14" t="s">
        <v>1421</v>
      </c>
      <c r="E578" s="14" t="s">
        <v>8163</v>
      </c>
      <c r="F578" s="15">
        <v>3000</v>
      </c>
      <c r="G578" s="15">
        <v>200</v>
      </c>
      <c r="H578" s="14" t="s">
        <v>2161</v>
      </c>
      <c r="I578" s="15">
        <v>65000</v>
      </c>
      <c r="J578" s="14" t="s">
        <v>1193</v>
      </c>
      <c r="K578" s="36" t="s">
        <v>12286</v>
      </c>
      <c r="L578" s="14" t="s">
        <v>1428</v>
      </c>
      <c r="M578" s="14"/>
    </row>
    <row r="579" spans="1:14" ht="31.5">
      <c r="A579" s="14">
        <f t="shared" si="9"/>
        <v>576</v>
      </c>
      <c r="B579" s="14" t="s">
        <v>1445</v>
      </c>
      <c r="C579" s="14" t="s">
        <v>6758</v>
      </c>
      <c r="D579" s="14" t="s">
        <v>1162</v>
      </c>
      <c r="E579" s="14"/>
      <c r="F579" s="15">
        <v>1000</v>
      </c>
      <c r="G579" s="15">
        <v>220</v>
      </c>
      <c r="H579" s="14" t="s">
        <v>1228</v>
      </c>
      <c r="I579" s="15">
        <v>0</v>
      </c>
      <c r="J579" s="14" t="s">
        <v>7909</v>
      </c>
      <c r="K579" s="36" t="s">
        <v>12286</v>
      </c>
      <c r="L579" s="14" t="s">
        <v>3437</v>
      </c>
      <c r="M579" s="14"/>
    </row>
    <row r="580" spans="1:14" ht="31.5">
      <c r="A580" s="14">
        <f t="shared" si="9"/>
        <v>577</v>
      </c>
      <c r="B580" s="14" t="s">
        <v>1446</v>
      </c>
      <c r="C580" s="14" t="s">
        <v>6758</v>
      </c>
      <c r="D580" s="14" t="s">
        <v>1162</v>
      </c>
      <c r="E580" s="14"/>
      <c r="F580" s="15">
        <v>1000</v>
      </c>
      <c r="G580" s="15">
        <v>344</v>
      </c>
      <c r="H580" s="14" t="s">
        <v>1228</v>
      </c>
      <c r="I580" s="15">
        <v>0</v>
      </c>
      <c r="J580" s="14" t="s">
        <v>7909</v>
      </c>
      <c r="K580" s="36" t="s">
        <v>12286</v>
      </c>
      <c r="L580" s="14" t="s">
        <v>2255</v>
      </c>
      <c r="M580" s="14"/>
    </row>
    <row r="581" spans="1:14" ht="66" customHeight="1">
      <c r="A581" s="14">
        <f t="shared" si="9"/>
        <v>578</v>
      </c>
      <c r="B581" s="14" t="s">
        <v>1378</v>
      </c>
      <c r="C581" s="14" t="s">
        <v>978</v>
      </c>
      <c r="D581" s="14" t="s">
        <v>1187</v>
      </c>
      <c r="E581" s="14" t="s">
        <v>8163</v>
      </c>
      <c r="F581" s="15">
        <v>1330</v>
      </c>
      <c r="G581" s="15">
        <v>136</v>
      </c>
      <c r="H581" s="14" t="s">
        <v>8087</v>
      </c>
      <c r="I581" s="15">
        <v>26000</v>
      </c>
      <c r="J581" s="14" t="s">
        <v>1188</v>
      </c>
      <c r="K581" s="36" t="s">
        <v>12286</v>
      </c>
      <c r="L581" s="14" t="s">
        <v>11673</v>
      </c>
      <c r="M581" s="14"/>
    </row>
    <row r="582" spans="1:14" ht="47.25">
      <c r="A582" s="14">
        <f t="shared" si="9"/>
        <v>579</v>
      </c>
      <c r="B582" s="14" t="s">
        <v>3</v>
      </c>
      <c r="C582" s="14" t="s">
        <v>4</v>
      </c>
      <c r="D582" s="14" t="s">
        <v>1162</v>
      </c>
      <c r="E582" s="14"/>
      <c r="F582" s="15">
        <v>300</v>
      </c>
      <c r="G582" s="15">
        <v>300</v>
      </c>
      <c r="H582" s="14" t="s">
        <v>8087</v>
      </c>
      <c r="I582" s="15">
        <v>0</v>
      </c>
      <c r="J582" s="14" t="s">
        <v>4642</v>
      </c>
      <c r="K582" s="36" t="s">
        <v>12286</v>
      </c>
      <c r="L582" s="14" t="s">
        <v>12534</v>
      </c>
      <c r="M582" s="14"/>
    </row>
    <row r="583" spans="1:14" ht="63">
      <c r="A583" s="14">
        <f t="shared" si="9"/>
        <v>580</v>
      </c>
      <c r="B583" s="14" t="s">
        <v>5</v>
      </c>
      <c r="C583" s="14" t="s">
        <v>6</v>
      </c>
      <c r="D583" s="14" t="s">
        <v>1162</v>
      </c>
      <c r="E583" s="14"/>
      <c r="F583" s="15">
        <v>400</v>
      </c>
      <c r="G583" s="15">
        <v>288</v>
      </c>
      <c r="H583" s="14" t="s">
        <v>8087</v>
      </c>
      <c r="I583" s="15">
        <v>0</v>
      </c>
      <c r="J583" s="14" t="s">
        <v>4642</v>
      </c>
      <c r="K583" s="36" t="s">
        <v>12286</v>
      </c>
      <c r="L583" s="14" t="s">
        <v>12534</v>
      </c>
      <c r="M583" s="14"/>
    </row>
    <row r="584" spans="1:14" ht="47.25">
      <c r="A584" s="14">
        <f t="shared" si="9"/>
        <v>581</v>
      </c>
      <c r="B584" s="14" t="s">
        <v>1908</v>
      </c>
      <c r="C584" s="14" t="s">
        <v>1909</v>
      </c>
      <c r="D584" s="14" t="s">
        <v>1162</v>
      </c>
      <c r="E584" s="14"/>
      <c r="F584" s="15">
        <v>500</v>
      </c>
      <c r="G584" s="15">
        <v>132</v>
      </c>
      <c r="H584" s="14" t="s">
        <v>8076</v>
      </c>
      <c r="I584" s="15">
        <v>0</v>
      </c>
      <c r="J584" s="14" t="s">
        <v>1193</v>
      </c>
      <c r="K584" s="36" t="s">
        <v>12286</v>
      </c>
      <c r="L584" s="14" t="s">
        <v>11729</v>
      </c>
      <c r="M584" s="14" t="s">
        <v>1910</v>
      </c>
    </row>
    <row r="585" spans="1:14" ht="47.25">
      <c r="A585" s="14">
        <f t="shared" si="9"/>
        <v>582</v>
      </c>
      <c r="B585" s="14" t="s">
        <v>1917</v>
      </c>
      <c r="C585" s="14" t="s">
        <v>1918</v>
      </c>
      <c r="D585" s="14" t="s">
        <v>1162</v>
      </c>
      <c r="E585" s="14"/>
      <c r="F585" s="15">
        <v>200</v>
      </c>
      <c r="G585" s="15">
        <v>440</v>
      </c>
      <c r="H585" s="14" t="s">
        <v>8087</v>
      </c>
      <c r="I585" s="15">
        <v>0</v>
      </c>
      <c r="J585" s="14" t="s">
        <v>4935</v>
      </c>
      <c r="K585" s="36" t="s">
        <v>12286</v>
      </c>
      <c r="L585" s="14" t="s">
        <v>22</v>
      </c>
      <c r="M585" s="14"/>
    </row>
    <row r="586" spans="1:14" ht="47.25">
      <c r="A586" s="14">
        <f t="shared" si="9"/>
        <v>583</v>
      </c>
      <c r="B586" s="14" t="s">
        <v>1919</v>
      </c>
      <c r="C586" s="14" t="s">
        <v>1920</v>
      </c>
      <c r="D586" s="14" t="s">
        <v>1421</v>
      </c>
      <c r="E586" s="14"/>
      <c r="F586" s="15">
        <v>200</v>
      </c>
      <c r="G586" s="15">
        <v>288</v>
      </c>
      <c r="H586" s="14" t="s">
        <v>8087</v>
      </c>
      <c r="I586" s="15">
        <v>0</v>
      </c>
      <c r="J586" s="14" t="s">
        <v>4935</v>
      </c>
      <c r="K586" s="36" t="s">
        <v>12286</v>
      </c>
      <c r="L586" s="14" t="s">
        <v>22</v>
      </c>
      <c r="M586" s="14"/>
    </row>
    <row r="587" spans="1:14" ht="47.25">
      <c r="A587" s="14">
        <f t="shared" si="9"/>
        <v>584</v>
      </c>
      <c r="B587" s="14" t="s">
        <v>1317</v>
      </c>
      <c r="C587" s="14" t="s">
        <v>689</v>
      </c>
      <c r="D587" s="14" t="s">
        <v>1187</v>
      </c>
      <c r="E587" s="14"/>
      <c r="F587" s="15">
        <v>1000</v>
      </c>
      <c r="G587" s="15">
        <v>480</v>
      </c>
      <c r="H587" s="14" t="s">
        <v>8087</v>
      </c>
      <c r="I587" s="15">
        <v>100000</v>
      </c>
      <c r="J587" s="14" t="s">
        <v>1193</v>
      </c>
      <c r="K587" s="36" t="s">
        <v>1384</v>
      </c>
      <c r="L587" s="14" t="s">
        <v>3437</v>
      </c>
      <c r="M587" s="14"/>
    </row>
    <row r="588" spans="1:14" ht="63">
      <c r="A588" s="14">
        <f t="shared" si="9"/>
        <v>585</v>
      </c>
      <c r="B588" s="14" t="s">
        <v>1318</v>
      </c>
      <c r="C588" s="14" t="s">
        <v>1319</v>
      </c>
      <c r="D588" s="14" t="s">
        <v>1421</v>
      </c>
      <c r="E588" s="14"/>
      <c r="F588" s="15">
        <v>400</v>
      </c>
      <c r="G588" s="15">
        <v>286</v>
      </c>
      <c r="H588" s="14" t="s">
        <v>3703</v>
      </c>
      <c r="I588" s="15">
        <v>285000</v>
      </c>
      <c r="J588" s="14" t="s">
        <v>60</v>
      </c>
      <c r="K588" s="36" t="s">
        <v>1384</v>
      </c>
      <c r="L588" s="14" t="s">
        <v>1320</v>
      </c>
      <c r="M588" s="14"/>
    </row>
    <row r="589" spans="1:14" ht="31.5">
      <c r="A589" s="14">
        <f t="shared" si="9"/>
        <v>586</v>
      </c>
      <c r="B589" s="14" t="s">
        <v>1321</v>
      </c>
      <c r="C589" s="14" t="s">
        <v>6874</v>
      </c>
      <c r="D589" s="14" t="s">
        <v>1187</v>
      </c>
      <c r="E589" s="14"/>
      <c r="F589" s="15">
        <v>600</v>
      </c>
      <c r="G589" s="15">
        <v>392</v>
      </c>
      <c r="H589" s="14" t="s">
        <v>8087</v>
      </c>
      <c r="I589" s="15">
        <v>77000</v>
      </c>
      <c r="J589" s="14" t="s">
        <v>4935</v>
      </c>
      <c r="K589" s="36" t="s">
        <v>1384</v>
      </c>
      <c r="L589" s="14" t="s">
        <v>1322</v>
      </c>
      <c r="M589" s="14"/>
    </row>
    <row r="590" spans="1:14" ht="31.5">
      <c r="A590" s="14">
        <f t="shared" si="9"/>
        <v>587</v>
      </c>
      <c r="B590" s="14" t="s">
        <v>1323</v>
      </c>
      <c r="C590" s="14" t="s">
        <v>6874</v>
      </c>
      <c r="D590" s="14" t="s">
        <v>1187</v>
      </c>
      <c r="E590" s="14"/>
      <c r="F590" s="15">
        <v>700</v>
      </c>
      <c r="G590" s="15">
        <v>176</v>
      </c>
      <c r="H590" s="14" t="s">
        <v>8076</v>
      </c>
      <c r="I590" s="15">
        <v>20000</v>
      </c>
      <c r="J590" s="14" t="s">
        <v>4935</v>
      </c>
      <c r="K590" s="36" t="s">
        <v>1384</v>
      </c>
      <c r="L590" s="14" t="s">
        <v>3437</v>
      </c>
      <c r="M590" s="14"/>
    </row>
    <row r="591" spans="1:14" ht="31.5">
      <c r="A591" s="14">
        <f t="shared" si="9"/>
        <v>588</v>
      </c>
      <c r="B591" s="14" t="s">
        <v>1324</v>
      </c>
      <c r="C591" s="14" t="s">
        <v>1325</v>
      </c>
      <c r="D591" s="14" t="s">
        <v>1187</v>
      </c>
      <c r="E591" s="14"/>
      <c r="F591" s="15">
        <v>1000</v>
      </c>
      <c r="G591" s="15">
        <v>156</v>
      </c>
      <c r="H591" s="14" t="s">
        <v>8076</v>
      </c>
      <c r="I591" s="15">
        <v>30000</v>
      </c>
      <c r="J591" s="14" t="s">
        <v>4935</v>
      </c>
      <c r="K591" s="36" t="s">
        <v>1384</v>
      </c>
      <c r="L591" s="14" t="s">
        <v>1322</v>
      </c>
      <c r="M591" s="14"/>
    </row>
    <row r="592" spans="1:14" ht="47.25">
      <c r="A592" s="14">
        <f t="shared" si="9"/>
        <v>589</v>
      </c>
      <c r="B592" s="14" t="s">
        <v>1326</v>
      </c>
      <c r="C592" s="14" t="s">
        <v>1327</v>
      </c>
      <c r="D592" s="14" t="s">
        <v>1187</v>
      </c>
      <c r="E592" s="14"/>
      <c r="F592" s="15">
        <v>1000</v>
      </c>
      <c r="G592" s="15">
        <v>284</v>
      </c>
      <c r="H592" s="14" t="s">
        <v>8087</v>
      </c>
      <c r="I592" s="15">
        <v>57000</v>
      </c>
      <c r="J592" s="14" t="s">
        <v>60</v>
      </c>
      <c r="K592" s="36" t="s">
        <v>1384</v>
      </c>
      <c r="L592" s="14" t="s">
        <v>1322</v>
      </c>
      <c r="M592" s="14"/>
    </row>
    <row r="593" spans="1:13" ht="31.5">
      <c r="A593" s="14">
        <f t="shared" si="9"/>
        <v>590</v>
      </c>
      <c r="B593" s="14" t="s">
        <v>1328</v>
      </c>
      <c r="C593" s="14" t="s">
        <v>1329</v>
      </c>
      <c r="D593" s="14" t="s">
        <v>1187</v>
      </c>
      <c r="E593" s="14"/>
      <c r="F593" s="15">
        <v>900</v>
      </c>
      <c r="G593" s="15">
        <v>224</v>
      </c>
      <c r="H593" s="14" t="s">
        <v>8087</v>
      </c>
      <c r="I593" s="15">
        <v>50000</v>
      </c>
      <c r="J593" s="14" t="s">
        <v>60</v>
      </c>
      <c r="K593" s="36" t="s">
        <v>1384</v>
      </c>
      <c r="L593" s="14" t="s">
        <v>10095</v>
      </c>
      <c r="M593" s="14"/>
    </row>
    <row r="594" spans="1:13" ht="47.25">
      <c r="A594" s="14">
        <f t="shared" ref="A594:A657" si="10">A593+1</f>
        <v>591</v>
      </c>
      <c r="B594" s="14" t="s">
        <v>1330</v>
      </c>
      <c r="C594" s="14" t="s">
        <v>2379</v>
      </c>
      <c r="D594" s="14" t="s">
        <v>1331</v>
      </c>
      <c r="E594" s="14"/>
      <c r="F594" s="15">
        <v>25300</v>
      </c>
      <c r="G594" s="15">
        <v>244</v>
      </c>
      <c r="H594" s="14" t="s">
        <v>5624</v>
      </c>
      <c r="I594" s="15">
        <v>0</v>
      </c>
      <c r="J594" s="14" t="s">
        <v>1193</v>
      </c>
      <c r="K594" s="36" t="s">
        <v>1384</v>
      </c>
      <c r="L594" s="14" t="s">
        <v>10971</v>
      </c>
      <c r="M594" s="14"/>
    </row>
    <row r="595" spans="1:13" ht="47.25">
      <c r="A595" s="14">
        <f t="shared" si="10"/>
        <v>592</v>
      </c>
      <c r="B595" s="14" t="s">
        <v>1332</v>
      </c>
      <c r="C595" s="14" t="s">
        <v>2379</v>
      </c>
      <c r="D595" s="14" t="s">
        <v>1331</v>
      </c>
      <c r="E595" s="14"/>
      <c r="F595" s="15">
        <v>25300</v>
      </c>
      <c r="G595" s="15">
        <v>240</v>
      </c>
      <c r="H595" s="14" t="s">
        <v>5624</v>
      </c>
      <c r="I595" s="15">
        <v>0</v>
      </c>
      <c r="J595" s="14" t="s">
        <v>7909</v>
      </c>
      <c r="K595" s="36" t="s">
        <v>1384</v>
      </c>
      <c r="L595" s="14" t="s">
        <v>10971</v>
      </c>
      <c r="M595" s="14"/>
    </row>
    <row r="596" spans="1:13" ht="63">
      <c r="A596" s="14">
        <f t="shared" si="10"/>
        <v>593</v>
      </c>
      <c r="B596" s="14" t="s">
        <v>761</v>
      </c>
      <c r="C596" s="14" t="s">
        <v>10533</v>
      </c>
      <c r="D596" s="14" t="s">
        <v>1187</v>
      </c>
      <c r="E596" s="14"/>
      <c r="F596" s="15">
        <v>8500</v>
      </c>
      <c r="G596" s="15">
        <v>96</v>
      </c>
      <c r="H596" s="14" t="s">
        <v>8076</v>
      </c>
      <c r="I596" s="15">
        <v>16000</v>
      </c>
      <c r="J596" s="14" t="s">
        <v>1188</v>
      </c>
      <c r="K596" s="36" t="s">
        <v>1384</v>
      </c>
      <c r="L596" s="14" t="s">
        <v>2255</v>
      </c>
      <c r="M596" s="14"/>
    </row>
    <row r="597" spans="1:13" ht="31.5">
      <c r="A597" s="14">
        <f t="shared" si="10"/>
        <v>594</v>
      </c>
      <c r="B597" s="14" t="s">
        <v>762</v>
      </c>
      <c r="C597" s="14" t="s">
        <v>763</v>
      </c>
      <c r="D597" s="14" t="s">
        <v>1162</v>
      </c>
      <c r="E597" s="14" t="s">
        <v>8163</v>
      </c>
      <c r="F597" s="15">
        <v>300</v>
      </c>
      <c r="G597" s="15">
        <v>508</v>
      </c>
      <c r="H597" s="14" t="s">
        <v>2161</v>
      </c>
      <c r="I597" s="15">
        <v>0</v>
      </c>
      <c r="J597" s="14" t="s">
        <v>60</v>
      </c>
      <c r="K597" s="36" t="s">
        <v>1384</v>
      </c>
      <c r="L597" s="14" t="s">
        <v>6101</v>
      </c>
      <c r="M597" s="14"/>
    </row>
    <row r="598" spans="1:13">
      <c r="A598" s="14">
        <f t="shared" si="10"/>
        <v>595</v>
      </c>
      <c r="B598" s="14" t="s">
        <v>764</v>
      </c>
      <c r="C598" s="14" t="s">
        <v>765</v>
      </c>
      <c r="D598" s="14" t="s">
        <v>1162</v>
      </c>
      <c r="E598" s="14" t="s">
        <v>8163</v>
      </c>
      <c r="F598" s="15">
        <v>300</v>
      </c>
      <c r="G598" s="15">
        <v>456</v>
      </c>
      <c r="H598" s="14" t="s">
        <v>2161</v>
      </c>
      <c r="I598" s="15">
        <v>0</v>
      </c>
      <c r="J598" s="14" t="s">
        <v>60</v>
      </c>
      <c r="K598" s="36" t="s">
        <v>1384</v>
      </c>
      <c r="L598" s="14" t="s">
        <v>6101</v>
      </c>
      <c r="M598" s="14"/>
    </row>
    <row r="599" spans="1:13">
      <c r="A599" s="14">
        <f t="shared" si="10"/>
        <v>596</v>
      </c>
      <c r="B599" s="14" t="s">
        <v>766</v>
      </c>
      <c r="C599" s="14" t="s">
        <v>10696</v>
      </c>
      <c r="D599" s="14" t="s">
        <v>4473</v>
      </c>
      <c r="E599" s="14"/>
      <c r="F599" s="15">
        <v>1500</v>
      </c>
      <c r="G599" s="15">
        <v>360</v>
      </c>
      <c r="H599" s="14" t="s">
        <v>1228</v>
      </c>
      <c r="I599" s="15">
        <v>0</v>
      </c>
      <c r="J599" s="14" t="s">
        <v>1193</v>
      </c>
      <c r="K599" s="36" t="s">
        <v>1384</v>
      </c>
      <c r="L599" s="14" t="s">
        <v>1552</v>
      </c>
      <c r="M599" s="14"/>
    </row>
    <row r="600" spans="1:13" ht="63">
      <c r="A600" s="14">
        <f t="shared" si="10"/>
        <v>597</v>
      </c>
      <c r="B600" s="14" t="s">
        <v>767</v>
      </c>
      <c r="C600" s="14" t="s">
        <v>10533</v>
      </c>
      <c r="D600" s="14" t="s">
        <v>1187</v>
      </c>
      <c r="E600" s="14" t="s">
        <v>768</v>
      </c>
      <c r="F600" s="15">
        <v>6000</v>
      </c>
      <c r="G600" s="15">
        <v>112</v>
      </c>
      <c r="H600" s="14" t="s">
        <v>8076</v>
      </c>
      <c r="I600" s="15">
        <v>26000</v>
      </c>
      <c r="J600" s="14" t="s">
        <v>1188</v>
      </c>
      <c r="K600" s="36" t="s">
        <v>1384</v>
      </c>
      <c r="L600" s="14" t="s">
        <v>2255</v>
      </c>
      <c r="M600" s="14"/>
    </row>
    <row r="601" spans="1:13" ht="63">
      <c r="A601" s="14">
        <f t="shared" si="10"/>
        <v>598</v>
      </c>
      <c r="B601" s="14" t="s">
        <v>769</v>
      </c>
      <c r="C601" s="14" t="s">
        <v>10533</v>
      </c>
      <c r="D601" s="14" t="s">
        <v>12961</v>
      </c>
      <c r="E601" s="14"/>
      <c r="F601" s="15">
        <v>20036</v>
      </c>
      <c r="G601" s="15">
        <v>128</v>
      </c>
      <c r="H601" s="14" t="s">
        <v>8076</v>
      </c>
      <c r="I601" s="15">
        <v>0</v>
      </c>
      <c r="J601" s="14" t="s">
        <v>1188</v>
      </c>
      <c r="K601" s="36" t="s">
        <v>1384</v>
      </c>
      <c r="L601" s="14" t="s">
        <v>770</v>
      </c>
      <c r="M601" s="83" t="s">
        <v>771</v>
      </c>
    </row>
    <row r="602" spans="1:13" ht="47.25">
      <c r="A602" s="14">
        <f t="shared" si="10"/>
        <v>599</v>
      </c>
      <c r="B602" s="14" t="s">
        <v>772</v>
      </c>
      <c r="C602" s="14" t="s">
        <v>10533</v>
      </c>
      <c r="D602" s="14" t="s">
        <v>12961</v>
      </c>
      <c r="E602" s="14"/>
      <c r="F602" s="15">
        <v>20036</v>
      </c>
      <c r="G602" s="15">
        <v>116</v>
      </c>
      <c r="H602" s="14" t="s">
        <v>8076</v>
      </c>
      <c r="I602" s="15">
        <v>0</v>
      </c>
      <c r="J602" s="14" t="s">
        <v>1188</v>
      </c>
      <c r="K602" s="36" t="s">
        <v>1384</v>
      </c>
      <c r="L602" s="14" t="s">
        <v>770</v>
      </c>
      <c r="M602" s="83" t="s">
        <v>771</v>
      </c>
    </row>
    <row r="603" spans="1:13" ht="47.25">
      <c r="A603" s="14">
        <f t="shared" si="10"/>
        <v>600</v>
      </c>
      <c r="B603" s="14" t="s">
        <v>773</v>
      </c>
      <c r="C603" s="14" t="s">
        <v>10533</v>
      </c>
      <c r="D603" s="14" t="s">
        <v>12961</v>
      </c>
      <c r="E603" s="14"/>
      <c r="F603" s="15">
        <v>20036</v>
      </c>
      <c r="G603" s="15">
        <v>240</v>
      </c>
      <c r="H603" s="14" t="s">
        <v>8076</v>
      </c>
      <c r="I603" s="15">
        <v>0</v>
      </c>
      <c r="J603" s="14" t="s">
        <v>1188</v>
      </c>
      <c r="K603" s="36" t="s">
        <v>1384</v>
      </c>
      <c r="L603" s="14" t="s">
        <v>770</v>
      </c>
      <c r="M603" s="83" t="s">
        <v>771</v>
      </c>
    </row>
    <row r="604" spans="1:13" ht="47.25">
      <c r="A604" s="14">
        <f t="shared" si="10"/>
        <v>601</v>
      </c>
      <c r="B604" s="14" t="s">
        <v>774</v>
      </c>
      <c r="C604" s="14" t="s">
        <v>2379</v>
      </c>
      <c r="D604" s="14" t="s">
        <v>1331</v>
      </c>
      <c r="E604" s="14"/>
      <c r="F604" s="15">
        <v>25300</v>
      </c>
      <c r="G604" s="15">
        <v>112</v>
      </c>
      <c r="H604" s="14" t="s">
        <v>5624</v>
      </c>
      <c r="I604" s="15">
        <v>0</v>
      </c>
      <c r="J604" s="14" t="s">
        <v>70</v>
      </c>
      <c r="K604" s="36" t="s">
        <v>1384</v>
      </c>
      <c r="L604" s="14" t="s">
        <v>775</v>
      </c>
      <c r="M604" s="14"/>
    </row>
    <row r="605" spans="1:13" ht="47.25">
      <c r="A605" s="14">
        <f t="shared" si="10"/>
        <v>602</v>
      </c>
      <c r="B605" s="14" t="s">
        <v>776</v>
      </c>
      <c r="C605" s="14" t="s">
        <v>2379</v>
      </c>
      <c r="D605" s="14" t="s">
        <v>1331</v>
      </c>
      <c r="E605" s="14"/>
      <c r="F605" s="15">
        <v>25300</v>
      </c>
      <c r="G605" s="15">
        <v>180</v>
      </c>
      <c r="H605" s="14" t="s">
        <v>5624</v>
      </c>
      <c r="I605" s="15">
        <v>0</v>
      </c>
      <c r="J605" s="14" t="s">
        <v>4935</v>
      </c>
      <c r="K605" s="36" t="s">
        <v>1384</v>
      </c>
      <c r="L605" s="14" t="s">
        <v>775</v>
      </c>
      <c r="M605" s="14"/>
    </row>
    <row r="606" spans="1:13" ht="47.25">
      <c r="A606" s="14">
        <f t="shared" si="10"/>
        <v>603</v>
      </c>
      <c r="B606" s="14" t="s">
        <v>777</v>
      </c>
      <c r="C606" s="14" t="s">
        <v>2379</v>
      </c>
      <c r="D606" s="14" t="s">
        <v>1331</v>
      </c>
      <c r="E606" s="14"/>
      <c r="F606" s="15">
        <v>25300</v>
      </c>
      <c r="G606" s="15">
        <v>224</v>
      </c>
      <c r="H606" s="14" t="s">
        <v>5624</v>
      </c>
      <c r="I606" s="15">
        <v>0</v>
      </c>
      <c r="J606" s="14" t="s">
        <v>70</v>
      </c>
      <c r="K606" s="36" t="s">
        <v>1384</v>
      </c>
      <c r="L606" s="14" t="s">
        <v>775</v>
      </c>
      <c r="M606" s="14" t="s">
        <v>778</v>
      </c>
    </row>
    <row r="607" spans="1:13" ht="47.25">
      <c r="A607" s="14">
        <f t="shared" si="10"/>
        <v>604</v>
      </c>
      <c r="B607" s="14" t="s">
        <v>779</v>
      </c>
      <c r="C607" s="14" t="s">
        <v>780</v>
      </c>
      <c r="D607" s="14" t="s">
        <v>1187</v>
      </c>
      <c r="E607" s="14"/>
      <c r="F607" s="15">
        <v>700</v>
      </c>
      <c r="G607" s="15">
        <v>296</v>
      </c>
      <c r="H607" s="14" t="s">
        <v>8087</v>
      </c>
      <c r="I607" s="15">
        <v>71000</v>
      </c>
      <c r="J607" s="14" t="s">
        <v>4935</v>
      </c>
      <c r="K607" s="36" t="s">
        <v>1384</v>
      </c>
      <c r="L607" s="14" t="s">
        <v>10095</v>
      </c>
      <c r="M607" s="14"/>
    </row>
    <row r="608" spans="1:13" ht="86.25" customHeight="1">
      <c r="A608" s="14">
        <f t="shared" si="10"/>
        <v>605</v>
      </c>
      <c r="B608" s="14" t="s">
        <v>781</v>
      </c>
      <c r="C608" s="14" t="s">
        <v>782</v>
      </c>
      <c r="D608" s="14" t="s">
        <v>1162</v>
      </c>
      <c r="E608" s="14"/>
      <c r="F608" s="15">
        <v>600</v>
      </c>
      <c r="G608" s="15">
        <v>428</v>
      </c>
      <c r="H608" s="14" t="s">
        <v>1228</v>
      </c>
      <c r="I608" s="15">
        <v>0</v>
      </c>
      <c r="J608" s="14" t="s">
        <v>70</v>
      </c>
      <c r="K608" s="36" t="s">
        <v>1384</v>
      </c>
      <c r="L608" s="14" t="s">
        <v>3437</v>
      </c>
      <c r="M608" s="14"/>
    </row>
    <row r="609" spans="1:13" ht="31.5">
      <c r="A609" s="14">
        <f t="shared" si="10"/>
        <v>606</v>
      </c>
      <c r="B609" s="14" t="s">
        <v>783</v>
      </c>
      <c r="C609" s="14" t="s">
        <v>784</v>
      </c>
      <c r="D609" s="14" t="s">
        <v>1421</v>
      </c>
      <c r="E609" s="14"/>
      <c r="F609" s="15">
        <v>200</v>
      </c>
      <c r="G609" s="15">
        <v>252</v>
      </c>
      <c r="H609" s="14" t="s">
        <v>8087</v>
      </c>
      <c r="I609" s="15">
        <v>91000</v>
      </c>
      <c r="J609" s="14" t="s">
        <v>1188</v>
      </c>
      <c r="K609" s="36" t="s">
        <v>1384</v>
      </c>
      <c r="L609" s="14" t="s">
        <v>2255</v>
      </c>
      <c r="M609" s="14"/>
    </row>
    <row r="610" spans="1:13" ht="47.25">
      <c r="A610" s="14">
        <f t="shared" si="10"/>
        <v>607</v>
      </c>
      <c r="B610" s="14" t="s">
        <v>785</v>
      </c>
      <c r="C610" s="14" t="s">
        <v>2379</v>
      </c>
      <c r="D610" s="14" t="s">
        <v>1331</v>
      </c>
      <c r="E610" s="14"/>
      <c r="F610" s="15">
        <v>25300</v>
      </c>
      <c r="G610" s="15">
        <v>92</v>
      </c>
      <c r="H610" s="14" t="s">
        <v>5624</v>
      </c>
      <c r="I610" s="15">
        <v>0</v>
      </c>
      <c r="J610" s="14" t="s">
        <v>4935</v>
      </c>
      <c r="K610" s="36" t="s">
        <v>1384</v>
      </c>
      <c r="L610" s="14" t="s">
        <v>786</v>
      </c>
      <c r="M610" s="14"/>
    </row>
    <row r="611" spans="1:13" ht="47.25">
      <c r="A611" s="14">
        <f t="shared" si="10"/>
        <v>608</v>
      </c>
      <c r="B611" s="14" t="s">
        <v>787</v>
      </c>
      <c r="C611" s="14" t="s">
        <v>2379</v>
      </c>
      <c r="D611" s="14" t="s">
        <v>1331</v>
      </c>
      <c r="E611" s="14"/>
      <c r="F611" s="15">
        <v>10200</v>
      </c>
      <c r="G611" s="15">
        <v>128</v>
      </c>
      <c r="H611" s="14" t="s">
        <v>5624</v>
      </c>
      <c r="I611" s="15">
        <v>0</v>
      </c>
      <c r="J611" s="14" t="s">
        <v>12141</v>
      </c>
      <c r="K611" s="36" t="s">
        <v>1384</v>
      </c>
      <c r="L611" s="14" t="s">
        <v>786</v>
      </c>
      <c r="M611" s="14" t="s">
        <v>10412</v>
      </c>
    </row>
    <row r="612" spans="1:13" ht="47.25">
      <c r="A612" s="14">
        <f t="shared" si="10"/>
        <v>609</v>
      </c>
      <c r="B612" s="14" t="s">
        <v>788</v>
      </c>
      <c r="C612" s="14" t="s">
        <v>2379</v>
      </c>
      <c r="D612" s="14" t="s">
        <v>1331</v>
      </c>
      <c r="E612" s="14"/>
      <c r="F612" s="15">
        <v>25300</v>
      </c>
      <c r="G612" s="15">
        <v>200</v>
      </c>
      <c r="H612" s="14" t="s">
        <v>5624</v>
      </c>
      <c r="I612" s="15">
        <v>0</v>
      </c>
      <c r="J612" s="14" t="s">
        <v>4935</v>
      </c>
      <c r="K612" s="36" t="s">
        <v>1384</v>
      </c>
      <c r="L612" s="14" t="s">
        <v>786</v>
      </c>
      <c r="M612" s="14"/>
    </row>
    <row r="613" spans="1:13" ht="47.25">
      <c r="A613" s="14">
        <f t="shared" si="10"/>
        <v>610</v>
      </c>
      <c r="B613" s="14" t="s">
        <v>789</v>
      </c>
      <c r="C613" s="14" t="s">
        <v>2379</v>
      </c>
      <c r="D613" s="14" t="s">
        <v>1331</v>
      </c>
      <c r="E613" s="14"/>
      <c r="F613" s="15">
        <v>10200</v>
      </c>
      <c r="G613" s="15">
        <v>200</v>
      </c>
      <c r="H613" s="14" t="s">
        <v>5624</v>
      </c>
      <c r="I613" s="15">
        <v>0</v>
      </c>
      <c r="J613" s="14" t="s">
        <v>12141</v>
      </c>
      <c r="K613" s="36" t="s">
        <v>1384</v>
      </c>
      <c r="L613" s="14" t="s">
        <v>786</v>
      </c>
      <c r="M613" s="14" t="s">
        <v>10412</v>
      </c>
    </row>
    <row r="614" spans="1:13" ht="47.25">
      <c r="A614" s="14">
        <f t="shared" si="10"/>
        <v>611</v>
      </c>
      <c r="B614" s="14" t="s">
        <v>790</v>
      </c>
      <c r="C614" s="14" t="s">
        <v>2379</v>
      </c>
      <c r="D614" s="14" t="s">
        <v>1331</v>
      </c>
      <c r="E614" s="14"/>
      <c r="F614" s="15">
        <v>25300</v>
      </c>
      <c r="G614" s="15">
        <v>222</v>
      </c>
      <c r="H614" s="14" t="s">
        <v>5624</v>
      </c>
      <c r="I614" s="15">
        <v>0</v>
      </c>
      <c r="J614" s="14" t="s">
        <v>70</v>
      </c>
      <c r="K614" s="36" t="s">
        <v>1384</v>
      </c>
      <c r="L614" s="14" t="s">
        <v>775</v>
      </c>
      <c r="M614" s="14" t="s">
        <v>791</v>
      </c>
    </row>
    <row r="615" spans="1:13" ht="47.25">
      <c r="A615" s="14">
        <f t="shared" si="10"/>
        <v>612</v>
      </c>
      <c r="B615" s="14" t="s">
        <v>792</v>
      </c>
      <c r="C615" s="14" t="s">
        <v>2379</v>
      </c>
      <c r="D615" s="14" t="s">
        <v>1331</v>
      </c>
      <c r="E615" s="14"/>
      <c r="F615" s="15">
        <v>25300</v>
      </c>
      <c r="G615" s="15">
        <v>144</v>
      </c>
      <c r="H615" s="14" t="s">
        <v>5624</v>
      </c>
      <c r="I615" s="15">
        <v>0</v>
      </c>
      <c r="J615" s="14" t="s">
        <v>70</v>
      </c>
      <c r="K615" s="36" t="s">
        <v>1384</v>
      </c>
      <c r="L615" s="14" t="s">
        <v>775</v>
      </c>
      <c r="M615" s="14"/>
    </row>
    <row r="616" spans="1:13" ht="47.25">
      <c r="A616" s="14">
        <f t="shared" si="10"/>
        <v>613</v>
      </c>
      <c r="B616" s="14" t="s">
        <v>793</v>
      </c>
      <c r="C616" s="14" t="s">
        <v>2379</v>
      </c>
      <c r="D616" s="14" t="s">
        <v>1331</v>
      </c>
      <c r="E616" s="14"/>
      <c r="F616" s="15">
        <v>25300</v>
      </c>
      <c r="G616" s="15">
        <v>192</v>
      </c>
      <c r="H616" s="14" t="s">
        <v>5624</v>
      </c>
      <c r="I616" s="15">
        <v>0</v>
      </c>
      <c r="J616" s="14" t="s">
        <v>4935</v>
      </c>
      <c r="K616" s="36" t="s">
        <v>1384</v>
      </c>
      <c r="L616" s="14" t="s">
        <v>786</v>
      </c>
      <c r="M616" s="14"/>
    </row>
    <row r="617" spans="1:13" ht="47.25">
      <c r="A617" s="14">
        <f t="shared" si="10"/>
        <v>614</v>
      </c>
      <c r="B617" s="14" t="s">
        <v>794</v>
      </c>
      <c r="C617" s="14" t="s">
        <v>2379</v>
      </c>
      <c r="D617" s="14" t="s">
        <v>1331</v>
      </c>
      <c r="E617" s="14"/>
      <c r="F617" s="15">
        <v>25300</v>
      </c>
      <c r="G617" s="15">
        <v>156</v>
      </c>
      <c r="H617" s="14" t="s">
        <v>5624</v>
      </c>
      <c r="I617" s="15">
        <v>0</v>
      </c>
      <c r="J617" s="14" t="s">
        <v>4935</v>
      </c>
      <c r="K617" s="36" t="s">
        <v>1384</v>
      </c>
      <c r="L617" s="14" t="s">
        <v>795</v>
      </c>
      <c r="M617" s="14"/>
    </row>
    <row r="618" spans="1:13" ht="47.25">
      <c r="A618" s="14">
        <f t="shared" si="10"/>
        <v>615</v>
      </c>
      <c r="B618" s="14" t="s">
        <v>796</v>
      </c>
      <c r="C618" s="14" t="s">
        <v>2379</v>
      </c>
      <c r="D618" s="14" t="s">
        <v>1331</v>
      </c>
      <c r="E618" s="14"/>
      <c r="F618" s="15">
        <v>25300</v>
      </c>
      <c r="G618" s="15">
        <v>136</v>
      </c>
      <c r="H618" s="14" t="s">
        <v>5624</v>
      </c>
      <c r="I618" s="15">
        <v>0</v>
      </c>
      <c r="J618" s="14" t="s">
        <v>12141</v>
      </c>
      <c r="K618" s="36" t="s">
        <v>1384</v>
      </c>
      <c r="L618" s="14" t="s">
        <v>795</v>
      </c>
      <c r="M618" s="14" t="s">
        <v>797</v>
      </c>
    </row>
    <row r="619" spans="1:13" ht="47.25">
      <c r="A619" s="14">
        <f t="shared" si="10"/>
        <v>616</v>
      </c>
      <c r="B619" s="14" t="s">
        <v>798</v>
      </c>
      <c r="C619" s="14" t="s">
        <v>2379</v>
      </c>
      <c r="D619" s="14" t="s">
        <v>1331</v>
      </c>
      <c r="E619" s="14"/>
      <c r="F619" s="15">
        <v>25300</v>
      </c>
      <c r="G619" s="15">
        <v>124</v>
      </c>
      <c r="H619" s="14" t="s">
        <v>5624</v>
      </c>
      <c r="I619" s="15">
        <v>0</v>
      </c>
      <c r="J619" s="14" t="s">
        <v>12141</v>
      </c>
      <c r="K619" s="36" t="s">
        <v>1384</v>
      </c>
      <c r="L619" s="14" t="s">
        <v>795</v>
      </c>
      <c r="M619" s="14" t="s">
        <v>797</v>
      </c>
    </row>
    <row r="620" spans="1:13" ht="47.25">
      <c r="A620" s="14">
        <f t="shared" si="10"/>
        <v>617</v>
      </c>
      <c r="B620" s="14" t="s">
        <v>799</v>
      </c>
      <c r="C620" s="14" t="s">
        <v>2379</v>
      </c>
      <c r="D620" s="14" t="s">
        <v>1331</v>
      </c>
      <c r="E620" s="14"/>
      <c r="F620" s="15">
        <v>25300</v>
      </c>
      <c r="G620" s="15">
        <v>156</v>
      </c>
      <c r="H620" s="14" t="s">
        <v>5624</v>
      </c>
      <c r="I620" s="15">
        <v>0</v>
      </c>
      <c r="J620" s="14" t="s">
        <v>70</v>
      </c>
      <c r="K620" s="36" t="s">
        <v>1384</v>
      </c>
      <c r="L620" s="14" t="s">
        <v>795</v>
      </c>
      <c r="M620" s="14"/>
    </row>
    <row r="621" spans="1:13" ht="47.25">
      <c r="A621" s="14">
        <f t="shared" si="10"/>
        <v>618</v>
      </c>
      <c r="B621" s="14" t="s">
        <v>800</v>
      </c>
      <c r="C621" s="14" t="s">
        <v>2379</v>
      </c>
      <c r="D621" s="14" t="s">
        <v>1331</v>
      </c>
      <c r="E621" s="14"/>
      <c r="F621" s="15">
        <v>25300</v>
      </c>
      <c r="G621" s="15">
        <v>204</v>
      </c>
      <c r="H621" s="14" t="s">
        <v>5624</v>
      </c>
      <c r="I621" s="15">
        <v>0</v>
      </c>
      <c r="J621" s="14" t="s">
        <v>12918</v>
      </c>
      <c r="K621" s="36" t="s">
        <v>1384</v>
      </c>
      <c r="L621" s="14" t="s">
        <v>795</v>
      </c>
      <c r="M621" s="14"/>
    </row>
    <row r="622" spans="1:13" ht="47.25">
      <c r="A622" s="14">
        <f t="shared" si="10"/>
        <v>619</v>
      </c>
      <c r="B622" s="14" t="s">
        <v>801</v>
      </c>
      <c r="C622" s="14" t="s">
        <v>2379</v>
      </c>
      <c r="D622" s="14" t="s">
        <v>1331</v>
      </c>
      <c r="E622" s="14"/>
      <c r="F622" s="15">
        <v>25300</v>
      </c>
      <c r="G622" s="15">
        <v>112</v>
      </c>
      <c r="H622" s="14" t="s">
        <v>5624</v>
      </c>
      <c r="I622" s="15">
        <v>0</v>
      </c>
      <c r="J622" s="14" t="s">
        <v>12141</v>
      </c>
      <c r="K622" s="36" t="s">
        <v>1384</v>
      </c>
      <c r="L622" s="14" t="s">
        <v>795</v>
      </c>
      <c r="M622" s="14"/>
    </row>
    <row r="623" spans="1:13" ht="47.25">
      <c r="A623" s="14">
        <f t="shared" si="10"/>
        <v>620</v>
      </c>
      <c r="B623" s="14" t="s">
        <v>806</v>
      </c>
      <c r="C623" s="14" t="s">
        <v>689</v>
      </c>
      <c r="D623" s="14" t="s">
        <v>9193</v>
      </c>
      <c r="E623" s="14"/>
      <c r="F623" s="15">
        <v>5000</v>
      </c>
      <c r="G623" s="15">
        <v>288</v>
      </c>
      <c r="H623" s="14" t="s">
        <v>8076</v>
      </c>
      <c r="I623" s="15">
        <v>0</v>
      </c>
      <c r="J623" s="14" t="s">
        <v>1193</v>
      </c>
      <c r="K623" s="36" t="s">
        <v>1384</v>
      </c>
      <c r="L623" s="14" t="s">
        <v>7889</v>
      </c>
      <c r="M623" s="14" t="s">
        <v>845</v>
      </c>
    </row>
    <row r="624" spans="1:13" ht="31.5">
      <c r="A624" s="14">
        <f t="shared" si="10"/>
        <v>621</v>
      </c>
      <c r="B624" s="14" t="s">
        <v>807</v>
      </c>
      <c r="C624" s="14" t="s">
        <v>12646</v>
      </c>
      <c r="D624" s="14" t="s">
        <v>1187</v>
      </c>
      <c r="E624" s="14" t="s">
        <v>8163</v>
      </c>
      <c r="F624" s="15">
        <v>500</v>
      </c>
      <c r="G624" s="15">
        <v>728</v>
      </c>
      <c r="H624" s="14" t="s">
        <v>2161</v>
      </c>
      <c r="I624" s="15">
        <v>210000</v>
      </c>
      <c r="J624" s="14" t="s">
        <v>4642</v>
      </c>
      <c r="K624" s="36" t="s">
        <v>1384</v>
      </c>
      <c r="L624" s="14" t="s">
        <v>11673</v>
      </c>
      <c r="M624" s="14"/>
    </row>
    <row r="625" spans="1:13" ht="63">
      <c r="A625" s="14">
        <f t="shared" si="10"/>
        <v>622</v>
      </c>
      <c r="B625" s="14" t="s">
        <v>808</v>
      </c>
      <c r="C625" s="14" t="s">
        <v>809</v>
      </c>
      <c r="D625" s="14" t="s">
        <v>1187</v>
      </c>
      <c r="E625" s="14"/>
      <c r="F625" s="15">
        <v>500</v>
      </c>
      <c r="G625" s="15">
        <v>288</v>
      </c>
      <c r="H625" s="14" t="s">
        <v>8087</v>
      </c>
      <c r="I625" s="15">
        <v>78000</v>
      </c>
      <c r="J625" s="14" t="s">
        <v>60</v>
      </c>
      <c r="K625" s="36" t="s">
        <v>1384</v>
      </c>
      <c r="L625" s="14" t="s">
        <v>3437</v>
      </c>
      <c r="M625" s="14"/>
    </row>
    <row r="626" spans="1:13" ht="94.5">
      <c r="A626" s="14">
        <f t="shared" si="10"/>
        <v>623</v>
      </c>
      <c r="B626" s="14" t="s">
        <v>810</v>
      </c>
      <c r="C626" s="14" t="s">
        <v>1424</v>
      </c>
      <c r="D626" s="14" t="s">
        <v>1187</v>
      </c>
      <c r="E626" s="14"/>
      <c r="F626" s="15">
        <v>6500</v>
      </c>
      <c r="G626" s="15">
        <v>312</v>
      </c>
      <c r="H626" s="14" t="s">
        <v>8076</v>
      </c>
      <c r="I626" s="15">
        <v>0</v>
      </c>
      <c r="J626" s="14" t="s">
        <v>1193</v>
      </c>
      <c r="K626" s="36" t="s">
        <v>1384</v>
      </c>
      <c r="L626" s="14" t="s">
        <v>11729</v>
      </c>
      <c r="M626" s="14"/>
    </row>
    <row r="627" spans="1:13" ht="94.5">
      <c r="A627" s="14">
        <f t="shared" si="10"/>
        <v>624</v>
      </c>
      <c r="B627" s="14" t="s">
        <v>1425</v>
      </c>
      <c r="C627" s="14" t="s">
        <v>1424</v>
      </c>
      <c r="D627" s="14" t="s">
        <v>1187</v>
      </c>
      <c r="E627" s="14"/>
      <c r="F627" s="15">
        <v>10500</v>
      </c>
      <c r="G627" s="15">
        <v>200</v>
      </c>
      <c r="H627" s="14" t="s">
        <v>8076</v>
      </c>
      <c r="I627" s="15">
        <v>0</v>
      </c>
      <c r="J627" s="14" t="s">
        <v>1193</v>
      </c>
      <c r="K627" s="36" t="s">
        <v>1384</v>
      </c>
      <c r="L627" s="14" t="s">
        <v>11729</v>
      </c>
      <c r="M627" s="14"/>
    </row>
    <row r="628" spans="1:13" ht="78.75">
      <c r="A628" s="14">
        <f t="shared" si="10"/>
        <v>625</v>
      </c>
      <c r="B628" s="14" t="s">
        <v>1426</v>
      </c>
      <c r="C628" s="14" t="s">
        <v>1427</v>
      </c>
      <c r="D628" s="14" t="s">
        <v>1187</v>
      </c>
      <c r="E628" s="14"/>
      <c r="F628" s="15">
        <v>4000</v>
      </c>
      <c r="G628" s="15">
        <v>496</v>
      </c>
      <c r="H628" s="14" t="s">
        <v>8087</v>
      </c>
      <c r="I628" s="15">
        <v>0</v>
      </c>
      <c r="J628" s="14" t="s">
        <v>1193</v>
      </c>
      <c r="K628" s="36" t="s">
        <v>1384</v>
      </c>
      <c r="L628" s="14" t="s">
        <v>11729</v>
      </c>
      <c r="M628" s="14"/>
    </row>
    <row r="629" spans="1:13" ht="31.5">
      <c r="A629" s="14">
        <f t="shared" si="10"/>
        <v>626</v>
      </c>
      <c r="B629" s="14" t="s">
        <v>1430</v>
      </c>
      <c r="C629" s="14" t="s">
        <v>9330</v>
      </c>
      <c r="D629" s="14" t="s">
        <v>4473</v>
      </c>
      <c r="E629" s="14"/>
      <c r="F629" s="15">
        <v>500</v>
      </c>
      <c r="G629" s="15">
        <v>1416</v>
      </c>
      <c r="H629" s="14" t="s">
        <v>2161</v>
      </c>
      <c r="I629" s="15">
        <v>0</v>
      </c>
      <c r="J629" s="14" t="s">
        <v>12918</v>
      </c>
      <c r="K629" s="36" t="s">
        <v>1384</v>
      </c>
      <c r="L629" s="14" t="s">
        <v>1552</v>
      </c>
      <c r="M629" s="14"/>
    </row>
    <row r="630" spans="1:13" ht="47.25">
      <c r="A630" s="14">
        <f t="shared" si="10"/>
        <v>627</v>
      </c>
      <c r="B630" s="14" t="s">
        <v>1431</v>
      </c>
      <c r="C630" s="14" t="s">
        <v>1432</v>
      </c>
      <c r="D630" s="14" t="s">
        <v>1162</v>
      </c>
      <c r="E630" s="14"/>
      <c r="F630" s="15">
        <v>500</v>
      </c>
      <c r="G630" s="15">
        <v>304</v>
      </c>
      <c r="H630" s="14" t="s">
        <v>8087</v>
      </c>
      <c r="I630" s="15">
        <v>0</v>
      </c>
      <c r="J630" s="14" t="s">
        <v>7909</v>
      </c>
      <c r="K630" s="36" t="s">
        <v>1384</v>
      </c>
      <c r="L630" s="14" t="s">
        <v>3437</v>
      </c>
      <c r="M630" s="14"/>
    </row>
    <row r="631" spans="1:13" ht="47.25">
      <c r="A631" s="14">
        <f t="shared" si="10"/>
        <v>628</v>
      </c>
      <c r="B631" s="14" t="s">
        <v>1435</v>
      </c>
      <c r="C631" s="14" t="s">
        <v>689</v>
      </c>
      <c r="D631" s="14" t="s">
        <v>9193</v>
      </c>
      <c r="E631" s="14"/>
      <c r="F631" s="15">
        <v>1600</v>
      </c>
      <c r="G631" s="15">
        <v>248</v>
      </c>
      <c r="H631" s="14" t="s">
        <v>8076</v>
      </c>
      <c r="I631" s="15">
        <v>0</v>
      </c>
      <c r="J631" s="14" t="s">
        <v>1193</v>
      </c>
      <c r="K631" s="36" t="s">
        <v>1384</v>
      </c>
      <c r="L631" s="14" t="s">
        <v>1552</v>
      </c>
      <c r="M631" s="14" t="s">
        <v>1436</v>
      </c>
    </row>
    <row r="632" spans="1:13" ht="47.25">
      <c r="A632" s="14">
        <f t="shared" si="10"/>
        <v>629</v>
      </c>
      <c r="B632" s="14" t="s">
        <v>1437</v>
      </c>
      <c r="C632" s="14" t="s">
        <v>689</v>
      </c>
      <c r="D632" s="14" t="s">
        <v>9193</v>
      </c>
      <c r="E632" s="14"/>
      <c r="F632" s="15">
        <v>1600</v>
      </c>
      <c r="G632" s="15">
        <v>256</v>
      </c>
      <c r="H632" s="14" t="s">
        <v>8076</v>
      </c>
      <c r="I632" s="15">
        <v>0</v>
      </c>
      <c r="J632" s="14" t="s">
        <v>1193</v>
      </c>
      <c r="K632" s="36" t="s">
        <v>1384</v>
      </c>
      <c r="L632" s="14" t="s">
        <v>10095</v>
      </c>
      <c r="M632" s="14" t="s">
        <v>1436</v>
      </c>
    </row>
    <row r="633" spans="1:13" ht="47.25">
      <c r="A633" s="14">
        <f t="shared" si="10"/>
        <v>630</v>
      </c>
      <c r="B633" s="14" t="s">
        <v>1438</v>
      </c>
      <c r="C633" s="14" t="s">
        <v>689</v>
      </c>
      <c r="D633" s="14" t="s">
        <v>9193</v>
      </c>
      <c r="E633" s="14"/>
      <c r="F633" s="15">
        <v>1600</v>
      </c>
      <c r="G633" s="15">
        <v>252</v>
      </c>
      <c r="H633" s="14" t="s">
        <v>8076</v>
      </c>
      <c r="I633" s="15">
        <v>0</v>
      </c>
      <c r="J633" s="14" t="s">
        <v>1193</v>
      </c>
      <c r="K633" s="36" t="s">
        <v>1384</v>
      </c>
      <c r="L633" s="14" t="s">
        <v>10095</v>
      </c>
      <c r="M633" s="14" t="s">
        <v>1439</v>
      </c>
    </row>
    <row r="634" spans="1:13" ht="47.25">
      <c r="A634" s="14">
        <f t="shared" si="10"/>
        <v>631</v>
      </c>
      <c r="B634" s="14" t="s">
        <v>1440</v>
      </c>
      <c r="C634" s="14" t="s">
        <v>689</v>
      </c>
      <c r="D634" s="14" t="s">
        <v>9193</v>
      </c>
      <c r="E634" s="14"/>
      <c r="F634" s="15">
        <v>1600</v>
      </c>
      <c r="G634" s="15">
        <v>264</v>
      </c>
      <c r="H634" s="14" t="s">
        <v>8076</v>
      </c>
      <c r="I634" s="15">
        <v>0</v>
      </c>
      <c r="J634" s="14" t="s">
        <v>1193</v>
      </c>
      <c r="K634" s="36" t="s">
        <v>1384</v>
      </c>
      <c r="L634" s="14" t="s">
        <v>10095</v>
      </c>
      <c r="M634" s="14" t="s">
        <v>1441</v>
      </c>
    </row>
    <row r="635" spans="1:13" ht="31.5">
      <c r="A635" s="14">
        <f t="shared" si="10"/>
        <v>632</v>
      </c>
      <c r="B635" s="14" t="s">
        <v>1442</v>
      </c>
      <c r="C635" s="14" t="s">
        <v>1443</v>
      </c>
      <c r="D635" s="14" t="s">
        <v>1421</v>
      </c>
      <c r="E635" s="14"/>
      <c r="F635" s="15">
        <v>2500</v>
      </c>
      <c r="G635" s="15">
        <v>402</v>
      </c>
      <c r="H635" s="14" t="s">
        <v>3701</v>
      </c>
      <c r="I635" s="15">
        <v>0</v>
      </c>
      <c r="J635" s="14" t="s">
        <v>70</v>
      </c>
      <c r="K635" s="36" t="s">
        <v>1384</v>
      </c>
      <c r="L635" s="14" t="s">
        <v>1444</v>
      </c>
      <c r="M635" s="14"/>
    </row>
    <row r="636" spans="1:13" ht="47.25">
      <c r="A636" s="14">
        <f t="shared" si="10"/>
        <v>633</v>
      </c>
      <c r="B636" s="14" t="s">
        <v>1452</v>
      </c>
      <c r="C636" s="14" t="s">
        <v>2379</v>
      </c>
      <c r="D636" s="14" t="s">
        <v>1331</v>
      </c>
      <c r="E636" s="14"/>
      <c r="F636" s="15">
        <v>21040</v>
      </c>
      <c r="G636" s="15">
        <v>160</v>
      </c>
      <c r="H636" s="14" t="s">
        <v>5624</v>
      </c>
      <c r="I636" s="15">
        <v>0</v>
      </c>
      <c r="J636" s="14" t="s">
        <v>60</v>
      </c>
      <c r="K636" s="36" t="s">
        <v>1384</v>
      </c>
      <c r="L636" s="14" t="s">
        <v>10971</v>
      </c>
      <c r="M636" s="14" t="s">
        <v>8569</v>
      </c>
    </row>
    <row r="637" spans="1:13" ht="47.25">
      <c r="A637" s="14">
        <f t="shared" si="10"/>
        <v>634</v>
      </c>
      <c r="B637" s="14" t="s">
        <v>1453</v>
      </c>
      <c r="C637" s="14" t="s">
        <v>2379</v>
      </c>
      <c r="D637" s="14" t="s">
        <v>1331</v>
      </c>
      <c r="E637" s="14"/>
      <c r="F637" s="15">
        <v>21040</v>
      </c>
      <c r="G637" s="15">
        <v>160</v>
      </c>
      <c r="H637" s="14" t="s">
        <v>5624</v>
      </c>
      <c r="I637" s="15">
        <v>0</v>
      </c>
      <c r="J637" s="14" t="s">
        <v>60</v>
      </c>
      <c r="K637" s="36" t="s">
        <v>1384</v>
      </c>
      <c r="L637" s="14" t="s">
        <v>10971</v>
      </c>
      <c r="M637" s="14" t="s">
        <v>8569</v>
      </c>
    </row>
    <row r="638" spans="1:13" ht="47.25">
      <c r="A638" s="14">
        <f t="shared" si="10"/>
        <v>635</v>
      </c>
      <c r="B638" s="14" t="s">
        <v>1454</v>
      </c>
      <c r="C638" s="14" t="s">
        <v>2379</v>
      </c>
      <c r="D638" s="14" t="s">
        <v>1331</v>
      </c>
      <c r="E638" s="14"/>
      <c r="F638" s="15">
        <v>21040</v>
      </c>
      <c r="G638" s="15">
        <v>172</v>
      </c>
      <c r="H638" s="14" t="s">
        <v>5624</v>
      </c>
      <c r="I638" s="15">
        <v>0</v>
      </c>
      <c r="J638" s="14" t="s">
        <v>7909</v>
      </c>
      <c r="K638" s="36" t="s">
        <v>1384</v>
      </c>
      <c r="L638" s="14" t="s">
        <v>10971</v>
      </c>
      <c r="M638" s="14" t="s">
        <v>1752</v>
      </c>
    </row>
    <row r="639" spans="1:13" ht="47.25">
      <c r="A639" s="14">
        <f t="shared" si="10"/>
        <v>636</v>
      </c>
      <c r="B639" s="14" t="s">
        <v>1455</v>
      </c>
      <c r="C639" s="14" t="s">
        <v>2379</v>
      </c>
      <c r="D639" s="14" t="s">
        <v>1331</v>
      </c>
      <c r="E639" s="14"/>
      <c r="F639" s="15">
        <v>21040</v>
      </c>
      <c r="G639" s="15">
        <v>156</v>
      </c>
      <c r="H639" s="14" t="s">
        <v>5624</v>
      </c>
      <c r="I639" s="15">
        <v>0</v>
      </c>
      <c r="J639" s="14" t="s">
        <v>1188</v>
      </c>
      <c r="K639" s="36" t="s">
        <v>1384</v>
      </c>
      <c r="L639" s="14" t="s">
        <v>10971</v>
      </c>
      <c r="M639" s="14"/>
    </row>
    <row r="640" spans="1:13" ht="47.25">
      <c r="A640" s="14">
        <f t="shared" si="10"/>
        <v>637</v>
      </c>
      <c r="B640" s="14" t="s">
        <v>1456</v>
      </c>
      <c r="C640" s="14" t="s">
        <v>2379</v>
      </c>
      <c r="D640" s="14" t="s">
        <v>1331</v>
      </c>
      <c r="E640" s="14"/>
      <c r="F640" s="15">
        <v>25300</v>
      </c>
      <c r="G640" s="15"/>
      <c r="H640" s="14"/>
      <c r="I640" s="15">
        <v>0</v>
      </c>
      <c r="J640" s="14" t="s">
        <v>12918</v>
      </c>
      <c r="K640" s="36" t="s">
        <v>1384</v>
      </c>
      <c r="L640" s="14" t="s">
        <v>1457</v>
      </c>
      <c r="M640" s="14"/>
    </row>
    <row r="641" spans="1:13" ht="47.25">
      <c r="A641" s="14">
        <f t="shared" si="10"/>
        <v>638</v>
      </c>
      <c r="B641" s="14" t="s">
        <v>1458</v>
      </c>
      <c r="C641" s="14" t="s">
        <v>2379</v>
      </c>
      <c r="D641" s="14" t="s">
        <v>1331</v>
      </c>
      <c r="E641" s="14"/>
      <c r="F641" s="15">
        <v>25300</v>
      </c>
      <c r="G641" s="15">
        <v>192</v>
      </c>
      <c r="H641" s="14" t="s">
        <v>5624</v>
      </c>
      <c r="I641" s="15">
        <v>0</v>
      </c>
      <c r="J641" s="14" t="s">
        <v>7909</v>
      </c>
      <c r="K641" s="36" t="s">
        <v>1384</v>
      </c>
      <c r="L641" s="14" t="s">
        <v>10971</v>
      </c>
      <c r="M641" s="14"/>
    </row>
    <row r="642" spans="1:13" ht="47.25">
      <c r="A642" s="14">
        <f t="shared" si="10"/>
        <v>639</v>
      </c>
      <c r="B642" s="14" t="s">
        <v>1459</v>
      </c>
      <c r="C642" s="14" t="s">
        <v>2379</v>
      </c>
      <c r="D642" s="14" t="s">
        <v>1331</v>
      </c>
      <c r="E642" s="14"/>
      <c r="F642" s="15">
        <v>25300</v>
      </c>
      <c r="G642" s="15">
        <v>196</v>
      </c>
      <c r="H642" s="14" t="s">
        <v>5624</v>
      </c>
      <c r="I642" s="15">
        <v>0</v>
      </c>
      <c r="J642" s="14" t="s">
        <v>60</v>
      </c>
      <c r="K642" s="36" t="s">
        <v>1384</v>
      </c>
      <c r="L642" s="14" t="s">
        <v>10971</v>
      </c>
      <c r="M642" s="14"/>
    </row>
    <row r="643" spans="1:13" ht="47.25">
      <c r="A643" s="14">
        <f t="shared" si="10"/>
        <v>640</v>
      </c>
      <c r="B643" s="14" t="s">
        <v>1460</v>
      </c>
      <c r="C643" s="14" t="s">
        <v>2379</v>
      </c>
      <c r="D643" s="14" t="s">
        <v>1331</v>
      </c>
      <c r="E643" s="14"/>
      <c r="F643" s="15">
        <v>25300</v>
      </c>
      <c r="G643" s="15">
        <v>176</v>
      </c>
      <c r="H643" s="14" t="s">
        <v>5624</v>
      </c>
      <c r="I643" s="15">
        <v>0</v>
      </c>
      <c r="J643" s="14" t="s">
        <v>60</v>
      </c>
      <c r="K643" s="36" t="s">
        <v>1384</v>
      </c>
      <c r="L643" s="14" t="s">
        <v>10971</v>
      </c>
      <c r="M643" s="14"/>
    </row>
    <row r="644" spans="1:13" ht="47.25">
      <c r="A644" s="14">
        <f t="shared" si="10"/>
        <v>641</v>
      </c>
      <c r="B644" s="14" t="s">
        <v>1461</v>
      </c>
      <c r="C644" s="14" t="s">
        <v>2379</v>
      </c>
      <c r="D644" s="14" t="s">
        <v>1331</v>
      </c>
      <c r="E644" s="14"/>
      <c r="F644" s="15">
        <v>25300</v>
      </c>
      <c r="G644" s="15">
        <v>192</v>
      </c>
      <c r="H644" s="14" t="s">
        <v>5624</v>
      </c>
      <c r="I644" s="15">
        <v>0</v>
      </c>
      <c r="J644" s="14" t="s">
        <v>7909</v>
      </c>
      <c r="K644" s="36" t="s">
        <v>1384</v>
      </c>
      <c r="L644" s="14" t="s">
        <v>10971</v>
      </c>
      <c r="M644" s="14"/>
    </row>
    <row r="645" spans="1:13" ht="47.25">
      <c r="A645" s="14">
        <f t="shared" si="10"/>
        <v>642</v>
      </c>
      <c r="B645" s="14" t="s">
        <v>1462</v>
      </c>
      <c r="C645" s="14" t="s">
        <v>2379</v>
      </c>
      <c r="D645" s="14" t="s">
        <v>1331</v>
      </c>
      <c r="E645" s="14"/>
      <c r="F645" s="15">
        <v>25300</v>
      </c>
      <c r="G645" s="15">
        <v>144</v>
      </c>
      <c r="H645" s="14" t="s">
        <v>5624</v>
      </c>
      <c r="I645" s="15">
        <v>0</v>
      </c>
      <c r="J645" s="14" t="s">
        <v>60</v>
      </c>
      <c r="K645" s="36" t="s">
        <v>1384</v>
      </c>
      <c r="L645" s="14" t="s">
        <v>10971</v>
      </c>
      <c r="M645" s="14"/>
    </row>
    <row r="646" spans="1:13" ht="47.25">
      <c r="A646" s="14">
        <f t="shared" si="10"/>
        <v>643</v>
      </c>
      <c r="B646" s="14" t="s">
        <v>1463</v>
      </c>
      <c r="C646" s="14" t="s">
        <v>2379</v>
      </c>
      <c r="D646" s="14" t="s">
        <v>1331</v>
      </c>
      <c r="E646" s="14"/>
      <c r="F646" s="15">
        <v>25300</v>
      </c>
      <c r="G646" s="15">
        <v>216</v>
      </c>
      <c r="H646" s="14" t="s">
        <v>5624</v>
      </c>
      <c r="I646" s="15">
        <v>0</v>
      </c>
      <c r="J646" s="14" t="s">
        <v>1193</v>
      </c>
      <c r="K646" s="36" t="s">
        <v>1384</v>
      </c>
      <c r="L646" s="14" t="s">
        <v>10971</v>
      </c>
      <c r="M646" s="14"/>
    </row>
    <row r="647" spans="1:13" ht="47.25">
      <c r="A647" s="14">
        <f t="shared" si="10"/>
        <v>644</v>
      </c>
      <c r="B647" s="14" t="s">
        <v>1464</v>
      </c>
      <c r="C647" s="14" t="s">
        <v>2379</v>
      </c>
      <c r="D647" s="14" t="s">
        <v>1331</v>
      </c>
      <c r="E647" s="14"/>
      <c r="F647" s="15">
        <v>21040</v>
      </c>
      <c r="G647" s="15">
        <v>220</v>
      </c>
      <c r="H647" s="14" t="s">
        <v>5624</v>
      </c>
      <c r="I647" s="15">
        <v>0</v>
      </c>
      <c r="J647" s="14" t="s">
        <v>60</v>
      </c>
      <c r="K647" s="36" t="s">
        <v>1384</v>
      </c>
      <c r="L647" s="14" t="s">
        <v>795</v>
      </c>
      <c r="M647" s="14" t="s">
        <v>8569</v>
      </c>
    </row>
    <row r="648" spans="1:13" ht="47.25">
      <c r="A648" s="14">
        <f t="shared" si="10"/>
        <v>645</v>
      </c>
      <c r="B648" s="14" t="s">
        <v>1465</v>
      </c>
      <c r="C648" s="14" t="s">
        <v>2379</v>
      </c>
      <c r="D648" s="14" t="s">
        <v>1331</v>
      </c>
      <c r="E648" s="14"/>
      <c r="F648" s="15">
        <v>21040</v>
      </c>
      <c r="G648" s="15">
        <v>184</v>
      </c>
      <c r="H648" s="14" t="s">
        <v>5624</v>
      </c>
      <c r="I648" s="15">
        <v>0</v>
      </c>
      <c r="J648" s="14" t="s">
        <v>60</v>
      </c>
      <c r="K648" s="36" t="s">
        <v>1384</v>
      </c>
      <c r="L648" s="14" t="s">
        <v>795</v>
      </c>
      <c r="M648" s="14"/>
    </row>
    <row r="649" spans="1:13" ht="47.25">
      <c r="A649" s="14">
        <f t="shared" si="10"/>
        <v>646</v>
      </c>
      <c r="B649" s="14" t="s">
        <v>933</v>
      </c>
      <c r="C649" s="14" t="s">
        <v>2379</v>
      </c>
      <c r="D649" s="14" t="s">
        <v>1331</v>
      </c>
      <c r="E649" s="14"/>
      <c r="F649" s="15">
        <v>25300</v>
      </c>
      <c r="G649" s="15">
        <v>172</v>
      </c>
      <c r="H649" s="14" t="s">
        <v>5624</v>
      </c>
      <c r="I649" s="15">
        <v>0</v>
      </c>
      <c r="J649" s="14" t="s">
        <v>12141</v>
      </c>
      <c r="K649" s="36" t="s">
        <v>1384</v>
      </c>
      <c r="L649" s="14" t="s">
        <v>786</v>
      </c>
      <c r="M649" s="14" t="s">
        <v>10412</v>
      </c>
    </row>
    <row r="650" spans="1:13" ht="47.25">
      <c r="A650" s="14">
        <f t="shared" si="10"/>
        <v>647</v>
      </c>
      <c r="B650" s="14" t="s">
        <v>934</v>
      </c>
      <c r="C650" s="14" t="s">
        <v>2379</v>
      </c>
      <c r="D650" s="14" t="s">
        <v>1331</v>
      </c>
      <c r="E650" s="14"/>
      <c r="F650" s="15">
        <v>25300</v>
      </c>
      <c r="G650" s="15">
        <v>252</v>
      </c>
      <c r="H650" s="14" t="s">
        <v>5624</v>
      </c>
      <c r="I650" s="15">
        <v>0</v>
      </c>
      <c r="J650" s="14" t="s">
        <v>12141</v>
      </c>
      <c r="K650" s="36" t="s">
        <v>1384</v>
      </c>
      <c r="L650" s="14" t="s">
        <v>786</v>
      </c>
      <c r="M650" s="14"/>
    </row>
    <row r="651" spans="1:13" ht="47.25">
      <c r="A651" s="14">
        <f t="shared" si="10"/>
        <v>648</v>
      </c>
      <c r="B651" s="14" t="s">
        <v>935</v>
      </c>
      <c r="C651" s="14" t="s">
        <v>2379</v>
      </c>
      <c r="D651" s="14" t="s">
        <v>1331</v>
      </c>
      <c r="E651" s="14"/>
      <c r="F651" s="15">
        <v>25300</v>
      </c>
      <c r="G651" s="15">
        <v>172</v>
      </c>
      <c r="H651" s="14" t="s">
        <v>5624</v>
      </c>
      <c r="I651" s="15">
        <v>0</v>
      </c>
      <c r="J651" s="14" t="s">
        <v>12918</v>
      </c>
      <c r="K651" s="36" t="s">
        <v>1384</v>
      </c>
      <c r="L651" s="14" t="s">
        <v>786</v>
      </c>
      <c r="M651" s="14"/>
    </row>
    <row r="652" spans="1:13" ht="47.25">
      <c r="A652" s="14">
        <f t="shared" si="10"/>
        <v>649</v>
      </c>
      <c r="B652" s="14" t="s">
        <v>936</v>
      </c>
      <c r="C652" s="14" t="s">
        <v>2379</v>
      </c>
      <c r="D652" s="14" t="s">
        <v>1331</v>
      </c>
      <c r="E652" s="14"/>
      <c r="F652" s="15">
        <v>25300</v>
      </c>
      <c r="G652" s="15">
        <v>92</v>
      </c>
      <c r="H652" s="14" t="s">
        <v>5624</v>
      </c>
      <c r="I652" s="15">
        <v>0</v>
      </c>
      <c r="J652" s="14" t="s">
        <v>12141</v>
      </c>
      <c r="K652" s="36" t="s">
        <v>1384</v>
      </c>
      <c r="L652" s="14" t="s">
        <v>786</v>
      </c>
      <c r="M652" s="14"/>
    </row>
    <row r="653" spans="1:13" ht="47.25">
      <c r="A653" s="14">
        <f t="shared" si="10"/>
        <v>650</v>
      </c>
      <c r="B653" s="14" t="s">
        <v>937</v>
      </c>
      <c r="C653" s="14" t="s">
        <v>2379</v>
      </c>
      <c r="D653" s="14" t="s">
        <v>1331</v>
      </c>
      <c r="E653" s="14"/>
      <c r="F653" s="15">
        <v>10200</v>
      </c>
      <c r="G653" s="15">
        <v>224</v>
      </c>
      <c r="H653" s="14" t="s">
        <v>5624</v>
      </c>
      <c r="I653" s="15">
        <v>0</v>
      </c>
      <c r="J653" s="14" t="s">
        <v>1193</v>
      </c>
      <c r="K653" s="36" t="s">
        <v>1384</v>
      </c>
      <c r="L653" s="14" t="s">
        <v>775</v>
      </c>
      <c r="M653" s="14" t="s">
        <v>10412</v>
      </c>
    </row>
    <row r="654" spans="1:13" ht="47.25">
      <c r="A654" s="14">
        <f t="shared" si="10"/>
        <v>651</v>
      </c>
      <c r="B654" s="14" t="s">
        <v>938</v>
      </c>
      <c r="C654" s="14" t="s">
        <v>2379</v>
      </c>
      <c r="D654" s="14" t="s">
        <v>1331</v>
      </c>
      <c r="E654" s="14"/>
      <c r="F654" s="15">
        <v>10200</v>
      </c>
      <c r="G654" s="15">
        <v>212</v>
      </c>
      <c r="H654" s="14" t="s">
        <v>5624</v>
      </c>
      <c r="I654" s="15">
        <v>0</v>
      </c>
      <c r="J654" s="14" t="s">
        <v>7909</v>
      </c>
      <c r="K654" s="36" t="s">
        <v>1384</v>
      </c>
      <c r="L654" s="14" t="s">
        <v>775</v>
      </c>
      <c r="M654" s="14"/>
    </row>
    <row r="655" spans="1:13" ht="47.25">
      <c r="A655" s="14">
        <f t="shared" si="10"/>
        <v>652</v>
      </c>
      <c r="B655" s="14" t="s">
        <v>939</v>
      </c>
      <c r="C655" s="14" t="s">
        <v>2379</v>
      </c>
      <c r="D655" s="14" t="s">
        <v>1331</v>
      </c>
      <c r="E655" s="14"/>
      <c r="F655" s="15">
        <v>10200</v>
      </c>
      <c r="G655" s="15">
        <v>184</v>
      </c>
      <c r="H655" s="14" t="s">
        <v>5624</v>
      </c>
      <c r="I655" s="15">
        <v>0</v>
      </c>
      <c r="J655" s="14" t="s">
        <v>7909</v>
      </c>
      <c r="K655" s="36" t="s">
        <v>1384</v>
      </c>
      <c r="L655" s="14" t="s">
        <v>775</v>
      </c>
      <c r="M655" s="14"/>
    </row>
    <row r="656" spans="1:13" ht="47.25">
      <c r="A656" s="14">
        <f t="shared" si="10"/>
        <v>653</v>
      </c>
      <c r="B656" s="14" t="s">
        <v>940</v>
      </c>
      <c r="C656" s="14" t="s">
        <v>2379</v>
      </c>
      <c r="D656" s="14" t="s">
        <v>1331</v>
      </c>
      <c r="E656" s="14"/>
      <c r="F656" s="15">
        <v>10200</v>
      </c>
      <c r="G656" s="15">
        <v>160</v>
      </c>
      <c r="H656" s="14" t="s">
        <v>5624</v>
      </c>
      <c r="I656" s="15">
        <v>0</v>
      </c>
      <c r="J656" s="14" t="s">
        <v>7909</v>
      </c>
      <c r="K656" s="36" t="s">
        <v>1384</v>
      </c>
      <c r="L656" s="14" t="s">
        <v>775</v>
      </c>
      <c r="M656" s="14"/>
    </row>
    <row r="657" spans="1:13" ht="47.25">
      <c r="A657" s="14">
        <f t="shared" si="10"/>
        <v>654</v>
      </c>
      <c r="B657" s="14" t="s">
        <v>941</v>
      </c>
      <c r="C657" s="14" t="s">
        <v>2379</v>
      </c>
      <c r="D657" s="14" t="s">
        <v>1331</v>
      </c>
      <c r="E657" s="14"/>
      <c r="F657" s="15">
        <v>25300</v>
      </c>
      <c r="G657" s="15">
        <v>260</v>
      </c>
      <c r="H657" s="14" t="s">
        <v>5624</v>
      </c>
      <c r="I657" s="15">
        <v>0</v>
      </c>
      <c r="J657" s="14" t="s">
        <v>1193</v>
      </c>
      <c r="K657" s="36" t="s">
        <v>1384</v>
      </c>
      <c r="L657" s="14" t="s">
        <v>795</v>
      </c>
      <c r="M657" s="14" t="s">
        <v>651</v>
      </c>
    </row>
    <row r="658" spans="1:13" ht="47.25">
      <c r="A658" s="14">
        <f t="shared" ref="A658:A683" si="11">A657+1</f>
        <v>655</v>
      </c>
      <c r="B658" s="14" t="s">
        <v>942</v>
      </c>
      <c r="C658" s="14" t="s">
        <v>2379</v>
      </c>
      <c r="D658" s="14" t="s">
        <v>1331</v>
      </c>
      <c r="E658" s="14"/>
      <c r="F658" s="15">
        <v>25300</v>
      </c>
      <c r="G658" s="15">
        <v>224</v>
      </c>
      <c r="H658" s="14" t="s">
        <v>5624</v>
      </c>
      <c r="I658" s="15">
        <v>0</v>
      </c>
      <c r="J658" s="14" t="s">
        <v>1193</v>
      </c>
      <c r="K658" s="36" t="s">
        <v>1384</v>
      </c>
      <c r="L658" s="14" t="s">
        <v>795</v>
      </c>
      <c r="M658" s="14" t="s">
        <v>651</v>
      </c>
    </row>
    <row r="659" spans="1:13" ht="47.25">
      <c r="A659" s="14">
        <f t="shared" si="11"/>
        <v>656</v>
      </c>
      <c r="B659" s="14" t="s">
        <v>943</v>
      </c>
      <c r="C659" s="14" t="s">
        <v>2379</v>
      </c>
      <c r="D659" s="14" t="s">
        <v>1331</v>
      </c>
      <c r="E659" s="14"/>
      <c r="F659" s="15">
        <v>25300</v>
      </c>
      <c r="G659" s="15">
        <v>176</v>
      </c>
      <c r="H659" s="14" t="s">
        <v>5624</v>
      </c>
      <c r="I659" s="15">
        <v>0</v>
      </c>
      <c r="J659" s="14" t="s">
        <v>1193</v>
      </c>
      <c r="K659" s="36" t="s">
        <v>1384</v>
      </c>
      <c r="L659" s="14" t="s">
        <v>795</v>
      </c>
      <c r="M659" s="14" t="s">
        <v>651</v>
      </c>
    </row>
    <row r="660" spans="1:13" ht="47.25">
      <c r="A660" s="14">
        <f t="shared" si="11"/>
        <v>657</v>
      </c>
      <c r="B660" s="14" t="s">
        <v>944</v>
      </c>
      <c r="C660" s="14" t="s">
        <v>2379</v>
      </c>
      <c r="D660" s="14" t="s">
        <v>1331</v>
      </c>
      <c r="E660" s="14"/>
      <c r="F660" s="15">
        <v>25300</v>
      </c>
      <c r="G660" s="15">
        <v>240</v>
      </c>
      <c r="H660" s="14" t="s">
        <v>5624</v>
      </c>
      <c r="I660" s="15">
        <v>0</v>
      </c>
      <c r="J660" s="14" t="s">
        <v>1193</v>
      </c>
      <c r="K660" s="36" t="s">
        <v>1384</v>
      </c>
      <c r="L660" s="14" t="s">
        <v>795</v>
      </c>
      <c r="M660" s="14" t="s">
        <v>651</v>
      </c>
    </row>
    <row r="661" spans="1:13" ht="47.25">
      <c r="A661" s="14">
        <f t="shared" si="11"/>
        <v>658</v>
      </c>
      <c r="B661" s="14" t="s">
        <v>945</v>
      </c>
      <c r="C661" s="14" t="s">
        <v>2379</v>
      </c>
      <c r="D661" s="14" t="s">
        <v>1331</v>
      </c>
      <c r="E661" s="14"/>
      <c r="F661" s="15">
        <v>25300</v>
      </c>
      <c r="G661" s="15">
        <v>208</v>
      </c>
      <c r="H661" s="14" t="s">
        <v>5624</v>
      </c>
      <c r="I661" s="15">
        <v>0</v>
      </c>
      <c r="J661" s="14" t="s">
        <v>70</v>
      </c>
      <c r="K661" s="36" t="s">
        <v>1384</v>
      </c>
      <c r="L661" s="14" t="s">
        <v>795</v>
      </c>
      <c r="M661" s="14"/>
    </row>
    <row r="662" spans="1:13" ht="47.25">
      <c r="A662" s="14">
        <f t="shared" si="11"/>
        <v>659</v>
      </c>
      <c r="B662" s="14" t="s">
        <v>946</v>
      </c>
      <c r="C662" s="14" t="s">
        <v>2379</v>
      </c>
      <c r="D662" s="14" t="s">
        <v>1331</v>
      </c>
      <c r="E662" s="14"/>
      <c r="F662" s="15">
        <v>25300</v>
      </c>
      <c r="G662" s="15">
        <v>148</v>
      </c>
      <c r="H662" s="14" t="s">
        <v>5624</v>
      </c>
      <c r="I662" s="15">
        <v>0</v>
      </c>
      <c r="J662" s="14" t="s">
        <v>12918</v>
      </c>
      <c r="K662" s="36" t="s">
        <v>1384</v>
      </c>
      <c r="L662" s="14" t="s">
        <v>795</v>
      </c>
      <c r="M662" s="14"/>
    </row>
    <row r="663" spans="1:13" ht="47.25">
      <c r="A663" s="14">
        <f t="shared" si="11"/>
        <v>660</v>
      </c>
      <c r="B663" s="14" t="s">
        <v>947</v>
      </c>
      <c r="C663" s="14" t="s">
        <v>2379</v>
      </c>
      <c r="D663" s="14" t="s">
        <v>1331</v>
      </c>
      <c r="E663" s="14"/>
      <c r="F663" s="15">
        <v>25300</v>
      </c>
      <c r="G663" s="15">
        <v>188</v>
      </c>
      <c r="H663" s="14" t="s">
        <v>5624</v>
      </c>
      <c r="I663" s="15">
        <v>0</v>
      </c>
      <c r="J663" s="14" t="s">
        <v>12141</v>
      </c>
      <c r="K663" s="36" t="s">
        <v>1384</v>
      </c>
      <c r="L663" s="14" t="s">
        <v>775</v>
      </c>
      <c r="M663" s="14"/>
    </row>
    <row r="664" spans="1:13" ht="47.25">
      <c r="A664" s="14">
        <f t="shared" si="11"/>
        <v>661</v>
      </c>
      <c r="B664" s="14" t="s">
        <v>948</v>
      </c>
      <c r="C664" s="14" t="s">
        <v>2379</v>
      </c>
      <c r="D664" s="14" t="s">
        <v>1331</v>
      </c>
      <c r="E664" s="14"/>
      <c r="F664" s="15">
        <v>25300</v>
      </c>
      <c r="G664" s="15">
        <v>168</v>
      </c>
      <c r="H664" s="14" t="s">
        <v>5624</v>
      </c>
      <c r="I664" s="15">
        <v>0</v>
      </c>
      <c r="J664" s="14" t="s">
        <v>12141</v>
      </c>
      <c r="K664" s="36" t="s">
        <v>1384</v>
      </c>
      <c r="L664" s="14" t="s">
        <v>775</v>
      </c>
      <c r="M664" s="14"/>
    </row>
    <row r="665" spans="1:13" ht="47.25">
      <c r="A665" s="14">
        <f t="shared" si="11"/>
        <v>662</v>
      </c>
      <c r="B665" s="14" t="s">
        <v>949</v>
      </c>
      <c r="C665" s="14" t="s">
        <v>2379</v>
      </c>
      <c r="D665" s="14" t="s">
        <v>1331</v>
      </c>
      <c r="E665" s="14"/>
      <c r="F665" s="15">
        <v>25300</v>
      </c>
      <c r="G665" s="15">
        <v>172</v>
      </c>
      <c r="H665" s="14" t="s">
        <v>5624</v>
      </c>
      <c r="I665" s="15">
        <v>0</v>
      </c>
      <c r="J665" s="14" t="s">
        <v>12141</v>
      </c>
      <c r="K665" s="36" t="s">
        <v>1384</v>
      </c>
      <c r="L665" s="14" t="s">
        <v>775</v>
      </c>
      <c r="M665" s="14" t="s">
        <v>950</v>
      </c>
    </row>
    <row r="666" spans="1:13" ht="47.25">
      <c r="A666" s="14">
        <f t="shared" si="11"/>
        <v>663</v>
      </c>
      <c r="B666" s="14" t="s">
        <v>951</v>
      </c>
      <c r="C666" s="14" t="s">
        <v>2379</v>
      </c>
      <c r="D666" s="14" t="s">
        <v>1331</v>
      </c>
      <c r="E666" s="14"/>
      <c r="F666" s="15">
        <v>25300</v>
      </c>
      <c r="G666" s="15">
        <v>220</v>
      </c>
      <c r="H666" s="14" t="s">
        <v>5624</v>
      </c>
      <c r="I666" s="15">
        <v>0</v>
      </c>
      <c r="J666" s="14" t="s">
        <v>12918</v>
      </c>
      <c r="K666" s="36" t="s">
        <v>1384</v>
      </c>
      <c r="L666" s="14" t="s">
        <v>775</v>
      </c>
      <c r="M666" s="14"/>
    </row>
    <row r="667" spans="1:13" ht="47.25">
      <c r="A667" s="14">
        <f t="shared" si="11"/>
        <v>664</v>
      </c>
      <c r="B667" s="14" t="s">
        <v>952</v>
      </c>
      <c r="C667" s="14" t="s">
        <v>2379</v>
      </c>
      <c r="D667" s="14" t="s">
        <v>1331</v>
      </c>
      <c r="E667" s="14"/>
      <c r="F667" s="15">
        <v>25300</v>
      </c>
      <c r="G667" s="15">
        <v>148</v>
      </c>
      <c r="H667" s="14" t="s">
        <v>5624</v>
      </c>
      <c r="I667" s="15">
        <v>0</v>
      </c>
      <c r="J667" s="14" t="s">
        <v>4935</v>
      </c>
      <c r="K667" s="36" t="s">
        <v>1384</v>
      </c>
      <c r="L667" s="14" t="s">
        <v>775</v>
      </c>
      <c r="M667" s="14"/>
    </row>
    <row r="668" spans="1:13" ht="47.25">
      <c r="A668" s="14">
        <f t="shared" si="11"/>
        <v>665</v>
      </c>
      <c r="B668" s="14" t="s">
        <v>953</v>
      </c>
      <c r="C668" s="14" t="s">
        <v>2379</v>
      </c>
      <c r="D668" s="14" t="s">
        <v>1331</v>
      </c>
      <c r="E668" s="14"/>
      <c r="F668" s="15">
        <v>25300</v>
      </c>
      <c r="G668" s="15">
        <v>148</v>
      </c>
      <c r="H668" s="14" t="s">
        <v>5624</v>
      </c>
      <c r="I668" s="15">
        <v>0</v>
      </c>
      <c r="J668" s="14" t="s">
        <v>4935</v>
      </c>
      <c r="K668" s="36" t="s">
        <v>1384</v>
      </c>
      <c r="L668" s="14" t="s">
        <v>775</v>
      </c>
      <c r="M668" s="14"/>
    </row>
    <row r="669" spans="1:13" ht="47.25">
      <c r="A669" s="14">
        <f t="shared" si="11"/>
        <v>666</v>
      </c>
      <c r="B669" s="14" t="s">
        <v>954</v>
      </c>
      <c r="C669" s="14" t="s">
        <v>2379</v>
      </c>
      <c r="D669" s="14" t="s">
        <v>1331</v>
      </c>
      <c r="E669" s="14"/>
      <c r="F669" s="15">
        <v>25300</v>
      </c>
      <c r="G669" s="15">
        <v>148</v>
      </c>
      <c r="H669" s="14" t="s">
        <v>5624</v>
      </c>
      <c r="I669" s="15">
        <v>0</v>
      </c>
      <c r="J669" s="14" t="s">
        <v>4935</v>
      </c>
      <c r="K669" s="36" t="s">
        <v>1384</v>
      </c>
      <c r="L669" s="14" t="s">
        <v>775</v>
      </c>
      <c r="M669" s="14"/>
    </row>
    <row r="670" spans="1:13" ht="47.25">
      <c r="A670" s="14">
        <f t="shared" si="11"/>
        <v>667</v>
      </c>
      <c r="B670" s="14" t="s">
        <v>955</v>
      </c>
      <c r="C670" s="14" t="s">
        <v>2379</v>
      </c>
      <c r="D670" s="14" t="s">
        <v>1331</v>
      </c>
      <c r="E670" s="14"/>
      <c r="F670" s="15">
        <v>25300</v>
      </c>
      <c r="G670" s="15">
        <v>200</v>
      </c>
      <c r="H670" s="14" t="s">
        <v>5624</v>
      </c>
      <c r="I670" s="15">
        <v>0</v>
      </c>
      <c r="J670" s="14" t="s">
        <v>12918</v>
      </c>
      <c r="K670" s="36" t="s">
        <v>1384</v>
      </c>
      <c r="L670" s="14" t="s">
        <v>775</v>
      </c>
      <c r="M670" s="14"/>
    </row>
    <row r="671" spans="1:13" ht="63">
      <c r="A671" s="14">
        <f t="shared" si="11"/>
        <v>668</v>
      </c>
      <c r="B671" s="14" t="s">
        <v>956</v>
      </c>
      <c r="C671" s="14" t="s">
        <v>957</v>
      </c>
      <c r="D671" s="14" t="s">
        <v>1162</v>
      </c>
      <c r="E671" s="14"/>
      <c r="F671" s="15">
        <v>500</v>
      </c>
      <c r="G671" s="15">
        <v>252</v>
      </c>
      <c r="H671" s="14" t="s">
        <v>8087</v>
      </c>
      <c r="I671" s="15">
        <v>0</v>
      </c>
      <c r="J671" s="14" t="s">
        <v>60</v>
      </c>
      <c r="K671" s="36" t="s">
        <v>1384</v>
      </c>
      <c r="L671" s="14" t="s">
        <v>6101</v>
      </c>
      <c r="M671" s="14"/>
    </row>
    <row r="672" spans="1:13" ht="31.5">
      <c r="A672" s="14">
        <f t="shared" si="11"/>
        <v>669</v>
      </c>
      <c r="B672" s="14" t="s">
        <v>965</v>
      </c>
      <c r="C672" s="14" t="s">
        <v>966</v>
      </c>
      <c r="D672" s="14" t="s">
        <v>4473</v>
      </c>
      <c r="E672" s="14"/>
      <c r="F672" s="15">
        <v>1000</v>
      </c>
      <c r="G672" s="15">
        <v>396</v>
      </c>
      <c r="H672" s="14" t="s">
        <v>8087</v>
      </c>
      <c r="I672" s="15">
        <v>0</v>
      </c>
      <c r="J672" s="14" t="s">
        <v>7909</v>
      </c>
      <c r="K672" s="36" t="s">
        <v>1384</v>
      </c>
      <c r="L672" s="14" t="s">
        <v>10095</v>
      </c>
      <c r="M672" s="14"/>
    </row>
    <row r="673" spans="1:13" ht="31.5">
      <c r="A673" s="14">
        <f t="shared" si="11"/>
        <v>670</v>
      </c>
      <c r="B673" s="14" t="s">
        <v>967</v>
      </c>
      <c r="C673" s="14" t="s">
        <v>968</v>
      </c>
      <c r="D673" s="14" t="s">
        <v>1162</v>
      </c>
      <c r="E673" s="14"/>
      <c r="F673" s="15">
        <v>300</v>
      </c>
      <c r="G673" s="15">
        <v>260</v>
      </c>
      <c r="H673" s="14" t="s">
        <v>8087</v>
      </c>
      <c r="I673" s="15">
        <v>0</v>
      </c>
      <c r="J673" s="14" t="s">
        <v>1188</v>
      </c>
      <c r="K673" s="36" t="s">
        <v>1384</v>
      </c>
      <c r="L673" s="14" t="s">
        <v>3437</v>
      </c>
      <c r="M673" s="14"/>
    </row>
    <row r="674" spans="1:13" ht="31.5">
      <c r="A674" s="14">
        <f t="shared" si="11"/>
        <v>671</v>
      </c>
      <c r="B674" s="14" t="s">
        <v>7</v>
      </c>
      <c r="C674" s="14" t="s">
        <v>8</v>
      </c>
      <c r="D674" s="14" t="s">
        <v>1187</v>
      </c>
      <c r="E674" s="14"/>
      <c r="F674" s="15">
        <v>750</v>
      </c>
      <c r="G674" s="15">
        <v>356</v>
      </c>
      <c r="H674" s="14" t="s">
        <v>8087</v>
      </c>
      <c r="I674" s="15">
        <v>110000</v>
      </c>
      <c r="J674" s="14" t="s">
        <v>4642</v>
      </c>
      <c r="K674" s="36" t="s">
        <v>1384</v>
      </c>
      <c r="L674" s="14" t="s">
        <v>12534</v>
      </c>
      <c r="M674" s="14"/>
    </row>
    <row r="675" spans="1:13" ht="47.25">
      <c r="A675" s="14">
        <f t="shared" si="11"/>
        <v>672</v>
      </c>
      <c r="B675" s="14" t="s">
        <v>1904</v>
      </c>
      <c r="C675" s="14" t="s">
        <v>1905</v>
      </c>
      <c r="D675" s="14" t="s">
        <v>9193</v>
      </c>
      <c r="E675" s="14"/>
      <c r="F675" s="15">
        <v>1500</v>
      </c>
      <c r="G675" s="15">
        <v>340</v>
      </c>
      <c r="H675" s="14" t="s">
        <v>2161</v>
      </c>
      <c r="I675" s="15">
        <v>0</v>
      </c>
      <c r="J675" s="14" t="s">
        <v>70</v>
      </c>
      <c r="K675" s="36" t="s">
        <v>1384</v>
      </c>
      <c r="L675" s="14" t="s">
        <v>10095</v>
      </c>
      <c r="M675" s="14"/>
    </row>
    <row r="676" spans="1:13" ht="63">
      <c r="A676" s="14">
        <f t="shared" si="11"/>
        <v>673</v>
      </c>
      <c r="B676" s="14" t="s">
        <v>1906</v>
      </c>
      <c r="C676" s="14" t="s">
        <v>1907</v>
      </c>
      <c r="D676" s="14" t="s">
        <v>1162</v>
      </c>
      <c r="E676" s="14"/>
      <c r="F676" s="15">
        <v>1000</v>
      </c>
      <c r="G676" s="15">
        <v>260</v>
      </c>
      <c r="H676" s="14" t="s">
        <v>8087</v>
      </c>
      <c r="I676" s="15">
        <v>56000</v>
      </c>
      <c r="J676" s="14" t="s">
        <v>60</v>
      </c>
      <c r="K676" s="36" t="s">
        <v>1384</v>
      </c>
      <c r="L676" s="14" t="s">
        <v>6101</v>
      </c>
      <c r="M676" s="14"/>
    </row>
    <row r="677" spans="1:13" ht="47.25">
      <c r="A677" s="14">
        <f t="shared" si="11"/>
        <v>674</v>
      </c>
      <c r="B677" s="14" t="s">
        <v>1934</v>
      </c>
      <c r="C677" s="14" t="s">
        <v>1935</v>
      </c>
      <c r="D677" s="14" t="s">
        <v>2510</v>
      </c>
      <c r="E677" s="14"/>
      <c r="F677" s="15">
        <v>1500</v>
      </c>
      <c r="G677" s="15">
        <v>392</v>
      </c>
      <c r="H677" s="14" t="s">
        <v>2161</v>
      </c>
      <c r="I677" s="15">
        <v>0</v>
      </c>
      <c r="J677" s="14" t="s">
        <v>4642</v>
      </c>
      <c r="K677" s="36" t="s">
        <v>1384</v>
      </c>
      <c r="L677" s="14" t="s">
        <v>11673</v>
      </c>
      <c r="M677" s="14"/>
    </row>
    <row r="678" spans="1:13" ht="63">
      <c r="A678" s="14">
        <f t="shared" si="11"/>
        <v>675</v>
      </c>
      <c r="B678" s="14" t="s">
        <v>832</v>
      </c>
      <c r="C678" s="14" t="s">
        <v>833</v>
      </c>
      <c r="D678" s="14" t="s">
        <v>9193</v>
      </c>
      <c r="E678" s="14"/>
      <c r="F678" s="15">
        <v>1570</v>
      </c>
      <c r="G678" s="15">
        <v>760</v>
      </c>
      <c r="H678" s="14" t="s">
        <v>2161</v>
      </c>
      <c r="I678" s="15">
        <v>0</v>
      </c>
      <c r="J678" s="14" t="s">
        <v>1193</v>
      </c>
      <c r="K678" s="36" t="s">
        <v>1384</v>
      </c>
      <c r="L678" s="14" t="s">
        <v>11729</v>
      </c>
      <c r="M678" s="14" t="s">
        <v>18332</v>
      </c>
    </row>
    <row r="679" spans="1:13" ht="47.25">
      <c r="A679" s="14">
        <f t="shared" si="11"/>
        <v>676</v>
      </c>
      <c r="B679" s="14" t="s">
        <v>835</v>
      </c>
      <c r="C679" s="14" t="s">
        <v>833</v>
      </c>
      <c r="D679" s="14" t="s">
        <v>9193</v>
      </c>
      <c r="E679" s="14"/>
      <c r="F679" s="15">
        <v>1570</v>
      </c>
      <c r="G679" s="15">
        <v>744</v>
      </c>
      <c r="H679" s="14" t="s">
        <v>2161</v>
      </c>
      <c r="I679" s="15">
        <v>0</v>
      </c>
      <c r="J679" s="14" t="s">
        <v>1193</v>
      </c>
      <c r="K679" s="36" t="s">
        <v>1384</v>
      </c>
      <c r="L679" s="14" t="s">
        <v>11729</v>
      </c>
      <c r="M679" s="14" t="s">
        <v>834</v>
      </c>
    </row>
    <row r="680" spans="1:13" ht="31.5">
      <c r="A680" s="14">
        <f t="shared" si="11"/>
        <v>677</v>
      </c>
      <c r="B680" s="14" t="s">
        <v>2004</v>
      </c>
      <c r="C680" s="14" t="s">
        <v>5721</v>
      </c>
      <c r="D680" s="14" t="s">
        <v>1187</v>
      </c>
      <c r="E680" s="14"/>
      <c r="F680" s="15">
        <v>3600</v>
      </c>
      <c r="G680" s="15">
        <v>408</v>
      </c>
      <c r="H680" s="14" t="s">
        <v>8087</v>
      </c>
      <c r="I680" s="15">
        <v>137000</v>
      </c>
      <c r="J680" s="14" t="s">
        <v>1193</v>
      </c>
      <c r="K680" s="36" t="s">
        <v>1384</v>
      </c>
      <c r="L680" s="14" t="s">
        <v>11729</v>
      </c>
      <c r="M680" s="14" t="s">
        <v>2005</v>
      </c>
    </row>
    <row r="681" spans="1:13" ht="47.25">
      <c r="A681" s="14">
        <f t="shared" si="11"/>
        <v>678</v>
      </c>
      <c r="B681" s="14" t="s">
        <v>2007</v>
      </c>
      <c r="C681" s="14" t="s">
        <v>8253</v>
      </c>
      <c r="D681" s="14" t="s">
        <v>1162</v>
      </c>
      <c r="E681" s="14"/>
      <c r="F681" s="15">
        <v>500</v>
      </c>
      <c r="G681" s="15">
        <v>476</v>
      </c>
      <c r="H681" s="14" t="s">
        <v>2161</v>
      </c>
      <c r="I681" s="15">
        <v>0</v>
      </c>
      <c r="J681" s="14" t="s">
        <v>7909</v>
      </c>
      <c r="K681" s="36" t="s">
        <v>1384</v>
      </c>
      <c r="L681" s="14" t="s">
        <v>3437</v>
      </c>
      <c r="M681" s="14"/>
    </row>
    <row r="682" spans="1:13" ht="63">
      <c r="A682" s="14">
        <f t="shared" si="11"/>
        <v>679</v>
      </c>
      <c r="B682" s="14" t="s">
        <v>2013</v>
      </c>
      <c r="C682" s="14" t="s">
        <v>2014</v>
      </c>
      <c r="D682" s="14" t="s">
        <v>1187</v>
      </c>
      <c r="E682" s="14"/>
      <c r="F682" s="15">
        <v>730</v>
      </c>
      <c r="G682" s="15">
        <v>524</v>
      </c>
      <c r="H682" s="14" t="s">
        <v>8087</v>
      </c>
      <c r="I682" s="15">
        <v>140000</v>
      </c>
      <c r="J682" s="14" t="s">
        <v>4642</v>
      </c>
      <c r="K682" s="36" t="s">
        <v>1384</v>
      </c>
      <c r="L682" s="14" t="s">
        <v>12534</v>
      </c>
      <c r="M682" s="14"/>
    </row>
    <row r="683" spans="1:13" ht="63">
      <c r="A683" s="14">
        <f t="shared" si="11"/>
        <v>680</v>
      </c>
      <c r="B683" s="14" t="s">
        <v>11623</v>
      </c>
      <c r="C683" s="14" t="s">
        <v>11624</v>
      </c>
      <c r="D683" s="14" t="s">
        <v>1162</v>
      </c>
      <c r="E683" s="14"/>
      <c r="F683" s="15">
        <v>2000</v>
      </c>
      <c r="G683" s="15">
        <v>576</v>
      </c>
      <c r="H683" s="14" t="s">
        <v>2161</v>
      </c>
      <c r="I683" s="15">
        <v>0</v>
      </c>
      <c r="J683" s="14" t="s">
        <v>7909</v>
      </c>
      <c r="K683" s="36" t="s">
        <v>1384</v>
      </c>
      <c r="L683" s="14" t="s">
        <v>3437</v>
      </c>
      <c r="M683" s="14"/>
    </row>
    <row r="684" spans="1:13">
      <c r="F684" s="89">
        <f>SUM(F4:F683)</f>
        <v>2460376</v>
      </c>
    </row>
  </sheetData>
  <sortState xmlns:xlrd2="http://schemas.microsoft.com/office/spreadsheetml/2017/richdata2" ref="B4:M750">
    <sortCondition ref="K4:K750"/>
  </sortState>
  <phoneticPr fontId="8" type="noConversion"/>
  <pageMargins left="0.75" right="0.75" top="1" bottom="1" header="0.5" footer="0.5"/>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642"/>
  <sheetViews>
    <sheetView topLeftCell="A183" zoomScale="85" zoomScaleNormal="85" workbookViewId="0">
      <selection activeCell="B191" sqref="B191"/>
    </sheetView>
  </sheetViews>
  <sheetFormatPr defaultRowHeight="15.75"/>
  <cols>
    <col min="1" max="1" width="5.42578125" style="21" customWidth="1"/>
    <col min="2" max="2" width="49" style="21" customWidth="1"/>
    <col min="3" max="3" width="21.28515625" style="21" customWidth="1"/>
    <col min="4" max="4" width="8.5703125" style="21" customWidth="1"/>
    <col min="5" max="5" width="5.85546875" style="21" customWidth="1"/>
    <col min="6" max="6" width="14.42578125" style="22" customWidth="1"/>
    <col min="7" max="7" width="9.85546875" style="22" customWidth="1"/>
    <col min="8" max="8" width="10.140625" style="21" customWidth="1"/>
    <col min="9" max="9" width="10.5703125" style="22" customWidth="1"/>
    <col min="10" max="10" width="8.7109375" style="21" customWidth="1"/>
    <col min="11" max="11" width="11.28515625" style="21" customWidth="1"/>
    <col min="12" max="12" width="17.5703125" style="21" customWidth="1"/>
    <col min="13" max="13" width="14.85546875" style="21" customWidth="1"/>
    <col min="14" max="14" width="17.140625" style="21" customWidth="1"/>
    <col min="15" max="16" width="18.28515625" style="21" customWidth="1"/>
    <col min="17" max="16384" width="9.140625" style="21"/>
  </cols>
  <sheetData>
    <row r="1" spans="1:13" ht="30.75" customHeight="1">
      <c r="A1" s="282" t="s">
        <v>1315</v>
      </c>
      <c r="B1" s="283"/>
      <c r="C1" s="180"/>
      <c r="D1" s="65"/>
      <c r="E1" s="65"/>
    </row>
    <row r="3" spans="1:13" s="81" customFormat="1" ht="28.5">
      <c r="A3" s="76" t="s">
        <v>3915</v>
      </c>
      <c r="B3" s="76" t="s">
        <v>8067</v>
      </c>
      <c r="C3" s="76" t="s">
        <v>8068</v>
      </c>
      <c r="D3" s="76" t="s">
        <v>8069</v>
      </c>
      <c r="E3" s="76" t="s">
        <v>3805</v>
      </c>
      <c r="F3" s="77" t="s">
        <v>8071</v>
      </c>
      <c r="G3" s="78" t="s">
        <v>3803</v>
      </c>
      <c r="H3" s="76" t="s">
        <v>3804</v>
      </c>
      <c r="I3" s="77" t="s">
        <v>8074</v>
      </c>
      <c r="J3" s="79" t="s">
        <v>1098</v>
      </c>
      <c r="K3" s="76" t="s">
        <v>3319</v>
      </c>
      <c r="L3" s="79" t="s">
        <v>1183</v>
      </c>
      <c r="M3" s="80" t="s">
        <v>1184</v>
      </c>
    </row>
    <row r="4" spans="1:13" ht="78.75">
      <c r="A4" s="14">
        <v>1</v>
      </c>
      <c r="B4" s="14" t="s">
        <v>802</v>
      </c>
      <c r="C4" s="14" t="s">
        <v>803</v>
      </c>
      <c r="D4" s="14" t="s">
        <v>12041</v>
      </c>
      <c r="E4" s="14"/>
      <c r="F4" s="15">
        <v>2100</v>
      </c>
      <c r="G4" s="15">
        <v>600</v>
      </c>
      <c r="H4" s="14" t="s">
        <v>2161</v>
      </c>
      <c r="I4" s="15">
        <v>0</v>
      </c>
      <c r="J4" s="14" t="s">
        <v>1193</v>
      </c>
      <c r="K4" s="36" t="s">
        <v>804</v>
      </c>
      <c r="L4" s="14" t="s">
        <v>11729</v>
      </c>
      <c r="M4" s="14" t="s">
        <v>805</v>
      </c>
    </row>
    <row r="5" spans="1:13" ht="47.25">
      <c r="A5" s="14">
        <f t="shared" ref="A5:A19" si="0">A4+1</f>
        <v>2</v>
      </c>
      <c r="B5" s="14" t="s">
        <v>1433</v>
      </c>
      <c r="C5" s="14" t="s">
        <v>1434</v>
      </c>
      <c r="D5" s="14" t="s">
        <v>4473</v>
      </c>
      <c r="E5" s="14"/>
      <c r="F5" s="15">
        <v>1000</v>
      </c>
      <c r="G5" s="15">
        <v>224</v>
      </c>
      <c r="H5" s="14" t="s">
        <v>8087</v>
      </c>
      <c r="I5" s="15">
        <v>0</v>
      </c>
      <c r="J5" s="14" t="s">
        <v>60</v>
      </c>
      <c r="K5" s="36" t="s">
        <v>804</v>
      </c>
      <c r="L5" s="14" t="s">
        <v>1552</v>
      </c>
      <c r="M5" s="14"/>
    </row>
    <row r="6" spans="1:13">
      <c r="A6" s="14">
        <f t="shared" si="0"/>
        <v>3</v>
      </c>
      <c r="B6" s="14" t="s">
        <v>1447</v>
      </c>
      <c r="C6" s="14" t="s">
        <v>9330</v>
      </c>
      <c r="D6" s="14" t="s">
        <v>1162</v>
      </c>
      <c r="E6" s="14"/>
      <c r="F6" s="15">
        <v>1000</v>
      </c>
      <c r="G6" s="15">
        <v>348</v>
      </c>
      <c r="H6" s="14" t="s">
        <v>8087</v>
      </c>
      <c r="I6" s="15">
        <v>0</v>
      </c>
      <c r="J6" s="14" t="s">
        <v>7909</v>
      </c>
      <c r="K6" s="36" t="s">
        <v>804</v>
      </c>
      <c r="L6" s="14" t="s">
        <v>3437</v>
      </c>
      <c r="M6" s="14"/>
    </row>
    <row r="7" spans="1:13" ht="47.25">
      <c r="A7" s="14">
        <f t="shared" si="0"/>
        <v>4</v>
      </c>
      <c r="B7" s="14" t="s">
        <v>1448</v>
      </c>
      <c r="C7" s="14" t="s">
        <v>3891</v>
      </c>
      <c r="D7" s="14" t="s">
        <v>1421</v>
      </c>
      <c r="E7" s="14"/>
      <c r="F7" s="15">
        <v>2500</v>
      </c>
      <c r="G7" s="15">
        <v>344</v>
      </c>
      <c r="H7" s="14" t="s">
        <v>8087</v>
      </c>
      <c r="I7" s="15">
        <v>0</v>
      </c>
      <c r="J7" s="14" t="s">
        <v>7909</v>
      </c>
      <c r="K7" s="36" t="s">
        <v>804</v>
      </c>
      <c r="L7" s="14" t="s">
        <v>3437</v>
      </c>
      <c r="M7" s="14"/>
    </row>
    <row r="8" spans="1:13" ht="47.25">
      <c r="A8" s="14">
        <f t="shared" si="0"/>
        <v>5</v>
      </c>
      <c r="B8" s="14" t="s">
        <v>1449</v>
      </c>
      <c r="C8" s="14" t="s">
        <v>1450</v>
      </c>
      <c r="D8" s="14" t="s">
        <v>4473</v>
      </c>
      <c r="E8" s="14"/>
      <c r="F8" s="15">
        <v>500</v>
      </c>
      <c r="G8" s="15">
        <v>360</v>
      </c>
      <c r="H8" s="14" t="s">
        <v>8087</v>
      </c>
      <c r="I8" s="15">
        <v>0</v>
      </c>
      <c r="J8" s="14" t="s">
        <v>70</v>
      </c>
      <c r="K8" s="36" t="s">
        <v>804</v>
      </c>
      <c r="L8" s="14" t="s">
        <v>2255</v>
      </c>
      <c r="M8" s="14"/>
    </row>
    <row r="9" spans="1:13">
      <c r="A9" s="14">
        <f t="shared" si="0"/>
        <v>6</v>
      </c>
      <c r="B9" s="14" t="s">
        <v>1451</v>
      </c>
      <c r="C9" s="14" t="s">
        <v>11762</v>
      </c>
      <c r="D9" s="14" t="s">
        <v>1187</v>
      </c>
      <c r="E9" s="14"/>
      <c r="F9" s="15">
        <v>1000</v>
      </c>
      <c r="G9" s="15">
        <v>240</v>
      </c>
      <c r="H9" s="14" t="s">
        <v>8087</v>
      </c>
      <c r="I9" s="15">
        <v>50000</v>
      </c>
      <c r="J9" s="14" t="s">
        <v>60</v>
      </c>
      <c r="K9" s="36" t="s">
        <v>804</v>
      </c>
      <c r="L9" s="14" t="s">
        <v>2255</v>
      </c>
      <c r="M9" s="14"/>
    </row>
    <row r="10" spans="1:13">
      <c r="A10" s="14">
        <f t="shared" si="0"/>
        <v>7</v>
      </c>
      <c r="B10" s="14" t="s">
        <v>958</v>
      </c>
      <c r="C10" s="14" t="s">
        <v>959</v>
      </c>
      <c r="D10" s="14" t="s">
        <v>1187</v>
      </c>
      <c r="E10" s="14"/>
      <c r="F10" s="15">
        <v>300</v>
      </c>
      <c r="G10" s="15">
        <v>212</v>
      </c>
      <c r="H10" s="14" t="s">
        <v>8087</v>
      </c>
      <c r="I10" s="15">
        <v>75000</v>
      </c>
      <c r="J10" s="14" t="s">
        <v>60</v>
      </c>
      <c r="K10" s="36" t="s">
        <v>804</v>
      </c>
      <c r="L10" s="14" t="s">
        <v>6101</v>
      </c>
      <c r="M10" s="14"/>
    </row>
    <row r="11" spans="1:13" ht="47.25">
      <c r="A11" s="14">
        <f t="shared" si="0"/>
        <v>8</v>
      </c>
      <c r="B11" s="14" t="s">
        <v>960</v>
      </c>
      <c r="C11" s="14" t="s">
        <v>961</v>
      </c>
      <c r="D11" s="14" t="s">
        <v>1187</v>
      </c>
      <c r="E11" s="14"/>
      <c r="F11" s="15">
        <v>500</v>
      </c>
      <c r="G11" s="15">
        <v>232</v>
      </c>
      <c r="H11" s="14" t="s">
        <v>8076</v>
      </c>
      <c r="I11" s="15">
        <v>53000</v>
      </c>
      <c r="J11" s="14" t="s">
        <v>4935</v>
      </c>
      <c r="K11" s="36" t="s">
        <v>804</v>
      </c>
      <c r="L11" s="14" t="s">
        <v>2255</v>
      </c>
      <c r="M11" s="14"/>
    </row>
    <row r="12" spans="1:13" ht="47.25">
      <c r="A12" s="14">
        <f t="shared" si="0"/>
        <v>9</v>
      </c>
      <c r="B12" s="14" t="s">
        <v>962</v>
      </c>
      <c r="C12" s="14" t="s">
        <v>6874</v>
      </c>
      <c r="D12" s="14" t="s">
        <v>1187</v>
      </c>
      <c r="E12" s="14"/>
      <c r="F12" s="15">
        <v>700</v>
      </c>
      <c r="G12" s="15">
        <v>376</v>
      </c>
      <c r="H12" s="14" t="s">
        <v>8087</v>
      </c>
      <c r="I12" s="15">
        <v>67000</v>
      </c>
      <c r="J12" s="14" t="s">
        <v>4935</v>
      </c>
      <c r="K12" s="36" t="s">
        <v>804</v>
      </c>
      <c r="L12" s="14" t="s">
        <v>2255</v>
      </c>
      <c r="M12" s="14"/>
    </row>
    <row r="13" spans="1:13" ht="63">
      <c r="A13" s="14">
        <f t="shared" si="0"/>
        <v>10</v>
      </c>
      <c r="B13" s="14" t="s">
        <v>963</v>
      </c>
      <c r="C13" s="14" t="s">
        <v>964</v>
      </c>
      <c r="D13" s="14" t="s">
        <v>1187</v>
      </c>
      <c r="E13" s="14"/>
      <c r="F13" s="15">
        <v>600</v>
      </c>
      <c r="G13" s="15">
        <v>136</v>
      </c>
      <c r="H13" s="14" t="s">
        <v>8087</v>
      </c>
      <c r="I13" s="15">
        <v>38000</v>
      </c>
      <c r="J13" s="14" t="s">
        <v>60</v>
      </c>
      <c r="K13" s="36" t="s">
        <v>804</v>
      </c>
      <c r="L13" s="14" t="s">
        <v>2916</v>
      </c>
      <c r="M13" s="14"/>
    </row>
    <row r="14" spans="1:13" ht="31.5">
      <c r="A14" s="14">
        <f t="shared" si="0"/>
        <v>11</v>
      </c>
      <c r="B14" s="14" t="s">
        <v>972</v>
      </c>
      <c r="C14" s="14" t="s">
        <v>7449</v>
      </c>
      <c r="D14" s="14" t="s">
        <v>1162</v>
      </c>
      <c r="E14" s="14" t="s">
        <v>8163</v>
      </c>
      <c r="F14" s="15">
        <v>5000</v>
      </c>
      <c r="G14" s="15">
        <v>104</v>
      </c>
      <c r="H14" s="14" t="s">
        <v>8087</v>
      </c>
      <c r="I14" s="15">
        <v>0</v>
      </c>
      <c r="J14" s="14" t="s">
        <v>70</v>
      </c>
      <c r="K14" s="36" t="s">
        <v>804</v>
      </c>
      <c r="L14" s="14" t="s">
        <v>1552</v>
      </c>
      <c r="M14" s="14"/>
    </row>
    <row r="15" spans="1:13" ht="47.25">
      <c r="A15" s="14">
        <f t="shared" si="0"/>
        <v>12</v>
      </c>
      <c r="B15" s="14" t="s">
        <v>772</v>
      </c>
      <c r="C15" s="14" t="s">
        <v>10533</v>
      </c>
      <c r="D15" s="14" t="s">
        <v>12961</v>
      </c>
      <c r="E15" s="14" t="s">
        <v>8163</v>
      </c>
      <c r="F15" s="15">
        <v>5034</v>
      </c>
      <c r="G15" s="15">
        <v>116</v>
      </c>
      <c r="H15" s="14" t="s">
        <v>8076</v>
      </c>
      <c r="I15" s="15">
        <v>15000</v>
      </c>
      <c r="J15" s="14" t="s">
        <v>1188</v>
      </c>
      <c r="K15" s="36" t="s">
        <v>804</v>
      </c>
      <c r="L15" s="14" t="s">
        <v>5129</v>
      </c>
      <c r="M15" s="14"/>
    </row>
    <row r="16" spans="1:13">
      <c r="A16" s="14">
        <f t="shared" si="0"/>
        <v>13</v>
      </c>
      <c r="B16" s="14" t="s">
        <v>3568</v>
      </c>
      <c r="C16" s="14" t="s">
        <v>2744</v>
      </c>
      <c r="D16" s="14" t="s">
        <v>1187</v>
      </c>
      <c r="E16" s="14" t="s">
        <v>8163</v>
      </c>
      <c r="F16" s="15">
        <v>2028</v>
      </c>
      <c r="G16" s="15">
        <v>200</v>
      </c>
      <c r="H16" s="14" t="s">
        <v>8076</v>
      </c>
      <c r="I16" s="15">
        <v>25000</v>
      </c>
      <c r="J16" s="14" t="s">
        <v>4935</v>
      </c>
      <c r="K16" s="36" t="s">
        <v>804</v>
      </c>
      <c r="L16" s="14" t="s">
        <v>12534</v>
      </c>
      <c r="M16" s="14"/>
    </row>
    <row r="17" spans="1:13" ht="78.75">
      <c r="A17" s="14">
        <f t="shared" si="0"/>
        <v>14</v>
      </c>
      <c r="B17" s="14" t="s">
        <v>12285</v>
      </c>
      <c r="C17" s="14" t="s">
        <v>10533</v>
      </c>
      <c r="D17" s="14" t="s">
        <v>1187</v>
      </c>
      <c r="E17" s="14" t="s">
        <v>8163</v>
      </c>
      <c r="F17" s="15">
        <v>15034</v>
      </c>
      <c r="G17" s="15">
        <v>120</v>
      </c>
      <c r="H17" s="14" t="s">
        <v>8076</v>
      </c>
      <c r="I17" s="15">
        <v>20000</v>
      </c>
      <c r="J17" s="14" t="s">
        <v>1188</v>
      </c>
      <c r="K17" s="36" t="s">
        <v>804</v>
      </c>
      <c r="L17" s="14" t="s">
        <v>11673</v>
      </c>
      <c r="M17" s="14"/>
    </row>
    <row r="18" spans="1:13" ht="63">
      <c r="A18" s="14">
        <f t="shared" si="0"/>
        <v>15</v>
      </c>
      <c r="B18" s="14" t="s">
        <v>761</v>
      </c>
      <c r="C18" s="14" t="s">
        <v>10533</v>
      </c>
      <c r="D18" s="14" t="s">
        <v>1187</v>
      </c>
      <c r="E18" s="14" t="s">
        <v>8163</v>
      </c>
      <c r="F18" s="15">
        <v>10034</v>
      </c>
      <c r="G18" s="15">
        <v>96</v>
      </c>
      <c r="H18" s="14" t="s">
        <v>8076</v>
      </c>
      <c r="I18" s="15">
        <v>16000</v>
      </c>
      <c r="J18" s="14" t="s">
        <v>1188</v>
      </c>
      <c r="K18" s="36" t="s">
        <v>804</v>
      </c>
      <c r="L18" s="14" t="s">
        <v>12534</v>
      </c>
      <c r="M18" s="14"/>
    </row>
    <row r="19" spans="1:13">
      <c r="A19" s="14">
        <f t="shared" si="0"/>
        <v>16</v>
      </c>
      <c r="B19" s="14" t="s">
        <v>6004</v>
      </c>
      <c r="C19" s="14" t="s">
        <v>2744</v>
      </c>
      <c r="D19" s="14" t="s">
        <v>1187</v>
      </c>
      <c r="E19" s="14" t="s">
        <v>8163</v>
      </c>
      <c r="F19" s="15">
        <v>1028</v>
      </c>
      <c r="G19" s="15">
        <v>64</v>
      </c>
      <c r="H19" s="14" t="s">
        <v>8076</v>
      </c>
      <c r="I19" s="15">
        <v>13000</v>
      </c>
      <c r="J19" s="14" t="s">
        <v>4935</v>
      </c>
      <c r="K19" s="36" t="s">
        <v>804</v>
      </c>
      <c r="L19" s="14" t="s">
        <v>11673</v>
      </c>
      <c r="M19" s="14"/>
    </row>
    <row r="20" spans="1:13">
      <c r="A20" s="14">
        <f t="shared" ref="A20:A83" si="1">A19+1</f>
        <v>17</v>
      </c>
      <c r="B20" s="14" t="s">
        <v>10777</v>
      </c>
      <c r="C20" s="14" t="s">
        <v>2744</v>
      </c>
      <c r="D20" s="14" t="s">
        <v>1187</v>
      </c>
      <c r="E20" s="14" t="s">
        <v>8163</v>
      </c>
      <c r="F20" s="15">
        <v>3028</v>
      </c>
      <c r="G20" s="15">
        <v>352</v>
      </c>
      <c r="H20" s="14" t="s">
        <v>8087</v>
      </c>
      <c r="I20" s="15">
        <v>52000</v>
      </c>
      <c r="J20" s="14" t="s">
        <v>4935</v>
      </c>
      <c r="K20" s="36" t="s">
        <v>804</v>
      </c>
      <c r="L20" s="14" t="s">
        <v>11673</v>
      </c>
      <c r="M20" s="14"/>
    </row>
    <row r="21" spans="1:13" ht="63">
      <c r="A21" s="14">
        <f t="shared" si="1"/>
        <v>18</v>
      </c>
      <c r="B21" s="14" t="s">
        <v>1</v>
      </c>
      <c r="C21" s="14" t="s">
        <v>2</v>
      </c>
      <c r="D21" s="14" t="s">
        <v>1162</v>
      </c>
      <c r="E21" s="14"/>
      <c r="F21" s="15">
        <v>700</v>
      </c>
      <c r="G21" s="15">
        <v>1052</v>
      </c>
      <c r="H21" s="14" t="s">
        <v>3703</v>
      </c>
      <c r="I21" s="15">
        <v>0</v>
      </c>
      <c r="J21" s="14" t="s">
        <v>4642</v>
      </c>
      <c r="K21" s="36" t="s">
        <v>804</v>
      </c>
      <c r="L21" s="14" t="s">
        <v>11673</v>
      </c>
      <c r="M21" s="14"/>
    </row>
    <row r="22" spans="1:13">
      <c r="A22" s="14">
        <f t="shared" si="1"/>
        <v>19</v>
      </c>
      <c r="B22" s="14" t="s">
        <v>2533</v>
      </c>
      <c r="C22" s="14" t="s">
        <v>2744</v>
      </c>
      <c r="D22" s="14" t="s">
        <v>1187</v>
      </c>
      <c r="E22" s="14" t="s">
        <v>8163</v>
      </c>
      <c r="F22" s="15">
        <v>3028</v>
      </c>
      <c r="G22" s="15">
        <v>452</v>
      </c>
      <c r="H22" s="14" t="s">
        <v>8087</v>
      </c>
      <c r="I22" s="15">
        <v>65000</v>
      </c>
      <c r="J22" s="14" t="s">
        <v>4935</v>
      </c>
      <c r="K22" s="36" t="s">
        <v>804</v>
      </c>
      <c r="L22" s="14" t="s">
        <v>11673</v>
      </c>
      <c r="M22" s="14"/>
    </row>
    <row r="23" spans="1:13">
      <c r="A23" s="14">
        <f t="shared" si="1"/>
        <v>20</v>
      </c>
      <c r="B23" s="14" t="s">
        <v>5972</v>
      </c>
      <c r="C23" s="14" t="s">
        <v>2744</v>
      </c>
      <c r="D23" s="14" t="s">
        <v>1187</v>
      </c>
      <c r="E23" s="14" t="s">
        <v>8163</v>
      </c>
      <c r="F23" s="15">
        <v>1028</v>
      </c>
      <c r="G23" s="15">
        <v>164</v>
      </c>
      <c r="H23" s="14" t="s">
        <v>8076</v>
      </c>
      <c r="I23" s="15">
        <v>24000</v>
      </c>
      <c r="J23" s="14" t="s">
        <v>4935</v>
      </c>
      <c r="K23" s="36" t="s">
        <v>804</v>
      </c>
      <c r="L23" s="14" t="s">
        <v>5629</v>
      </c>
      <c r="M23" s="14"/>
    </row>
    <row r="24" spans="1:13">
      <c r="A24" s="14">
        <f t="shared" si="1"/>
        <v>21</v>
      </c>
      <c r="B24" s="14" t="s">
        <v>9009</v>
      </c>
      <c r="C24" s="14" t="s">
        <v>2744</v>
      </c>
      <c r="D24" s="14" t="s">
        <v>1187</v>
      </c>
      <c r="E24" s="14" t="s">
        <v>8163</v>
      </c>
      <c r="F24" s="15">
        <v>1028</v>
      </c>
      <c r="G24" s="15">
        <v>56</v>
      </c>
      <c r="H24" s="14" t="s">
        <v>8076</v>
      </c>
      <c r="I24" s="15">
        <v>12000</v>
      </c>
      <c r="J24" s="14" t="s">
        <v>4935</v>
      </c>
      <c r="K24" s="36" t="s">
        <v>804</v>
      </c>
      <c r="L24" s="14" t="s">
        <v>5629</v>
      </c>
      <c r="M24" s="14"/>
    </row>
    <row r="25" spans="1:13" ht="31.5">
      <c r="A25" s="14">
        <f t="shared" si="1"/>
        <v>22</v>
      </c>
      <c r="B25" s="14" t="s">
        <v>1898</v>
      </c>
      <c r="C25" s="14" t="s">
        <v>2744</v>
      </c>
      <c r="D25" s="14" t="s">
        <v>1187</v>
      </c>
      <c r="E25" s="14" t="s">
        <v>8163</v>
      </c>
      <c r="F25" s="15">
        <v>1028</v>
      </c>
      <c r="G25" s="15">
        <v>228</v>
      </c>
      <c r="H25" s="14" t="s">
        <v>8076</v>
      </c>
      <c r="I25" s="15">
        <v>36000</v>
      </c>
      <c r="J25" s="14" t="s">
        <v>4935</v>
      </c>
      <c r="K25" s="36" t="s">
        <v>804</v>
      </c>
      <c r="L25" s="14" t="s">
        <v>5629</v>
      </c>
      <c r="M25" s="14"/>
    </row>
    <row r="26" spans="1:13">
      <c r="A26" s="14">
        <f t="shared" si="1"/>
        <v>23</v>
      </c>
      <c r="B26" s="14" t="s">
        <v>7629</v>
      </c>
      <c r="C26" s="14" t="s">
        <v>2744</v>
      </c>
      <c r="D26" s="14" t="s">
        <v>1187</v>
      </c>
      <c r="E26" s="14" t="s">
        <v>8163</v>
      </c>
      <c r="F26" s="15">
        <v>1028</v>
      </c>
      <c r="G26" s="15">
        <v>296</v>
      </c>
      <c r="H26" s="14" t="s">
        <v>8076</v>
      </c>
      <c r="I26" s="15">
        <v>39000</v>
      </c>
      <c r="J26" s="14" t="s">
        <v>4935</v>
      </c>
      <c r="K26" s="36" t="s">
        <v>804</v>
      </c>
      <c r="L26" s="14" t="s">
        <v>5629</v>
      </c>
      <c r="M26" s="14"/>
    </row>
    <row r="27" spans="1:13" ht="47.25">
      <c r="A27" s="14">
        <f t="shared" si="1"/>
        <v>24</v>
      </c>
      <c r="B27" s="14" t="s">
        <v>836</v>
      </c>
      <c r="C27" s="14" t="s">
        <v>5436</v>
      </c>
      <c r="D27" s="14" t="s">
        <v>1162</v>
      </c>
      <c r="E27" s="14"/>
      <c r="F27" s="15">
        <v>120</v>
      </c>
      <c r="G27" s="15">
        <v>1496</v>
      </c>
      <c r="H27" s="14" t="s">
        <v>2161</v>
      </c>
      <c r="I27" s="15">
        <v>0</v>
      </c>
      <c r="J27" s="14" t="s">
        <v>1188</v>
      </c>
      <c r="K27" s="36" t="s">
        <v>804</v>
      </c>
      <c r="L27" s="14" t="s">
        <v>7889</v>
      </c>
      <c r="M27" s="14" t="s">
        <v>837</v>
      </c>
    </row>
    <row r="28" spans="1:13" ht="47.25">
      <c r="A28" s="14">
        <f t="shared" si="1"/>
        <v>25</v>
      </c>
      <c r="B28" s="14" t="s">
        <v>838</v>
      </c>
      <c r="C28" s="14" t="s">
        <v>5436</v>
      </c>
      <c r="D28" s="14" t="s">
        <v>1162</v>
      </c>
      <c r="E28" s="14"/>
      <c r="F28" s="15">
        <v>120</v>
      </c>
      <c r="G28" s="15">
        <v>1312</v>
      </c>
      <c r="H28" s="14" t="s">
        <v>2161</v>
      </c>
      <c r="I28" s="15">
        <v>0</v>
      </c>
      <c r="J28" s="14" t="s">
        <v>1188</v>
      </c>
      <c r="K28" s="36" t="s">
        <v>804</v>
      </c>
      <c r="L28" s="14" t="s">
        <v>7889</v>
      </c>
      <c r="M28" s="14"/>
    </row>
    <row r="29" spans="1:13" ht="63">
      <c r="A29" s="14">
        <f t="shared" si="1"/>
        <v>26</v>
      </c>
      <c r="B29" s="14" t="s">
        <v>843</v>
      </c>
      <c r="C29" s="14" t="s">
        <v>844</v>
      </c>
      <c r="D29" s="14" t="s">
        <v>1162</v>
      </c>
      <c r="E29" s="14"/>
      <c r="F29" s="15">
        <v>500</v>
      </c>
      <c r="G29" s="15">
        <v>200</v>
      </c>
      <c r="H29" s="14" t="s">
        <v>8087</v>
      </c>
      <c r="I29" s="15">
        <v>0</v>
      </c>
      <c r="J29" s="14" t="s">
        <v>4642</v>
      </c>
      <c r="K29" s="36" t="s">
        <v>804</v>
      </c>
      <c r="L29" s="14" t="s">
        <v>12534</v>
      </c>
      <c r="M29" s="14"/>
    </row>
    <row r="30" spans="1:13">
      <c r="A30" s="14">
        <f t="shared" si="1"/>
        <v>27</v>
      </c>
      <c r="B30" s="14" t="s">
        <v>1978</v>
      </c>
      <c r="C30" s="14" t="s">
        <v>1979</v>
      </c>
      <c r="D30" s="14" t="s">
        <v>1187</v>
      </c>
      <c r="E30" s="14"/>
      <c r="F30" s="15">
        <v>1400</v>
      </c>
      <c r="G30" s="15">
        <v>356</v>
      </c>
      <c r="H30" s="14" t="s">
        <v>8087</v>
      </c>
      <c r="I30" s="15">
        <v>62000</v>
      </c>
      <c r="J30" s="14" t="s">
        <v>4642</v>
      </c>
      <c r="K30" s="36" t="s">
        <v>804</v>
      </c>
      <c r="L30" s="14" t="s">
        <v>12534</v>
      </c>
      <c r="M30" s="14"/>
    </row>
    <row r="31" spans="1:13">
      <c r="A31" s="14">
        <f t="shared" si="1"/>
        <v>28</v>
      </c>
      <c r="B31" s="14" t="s">
        <v>6341</v>
      </c>
      <c r="C31" s="14" t="s">
        <v>2744</v>
      </c>
      <c r="D31" s="14" t="s">
        <v>1187</v>
      </c>
      <c r="E31" s="14" t="s">
        <v>8163</v>
      </c>
      <c r="F31" s="15">
        <v>1028</v>
      </c>
      <c r="G31" s="15">
        <v>48</v>
      </c>
      <c r="H31" s="14" t="s">
        <v>8076</v>
      </c>
      <c r="I31" s="15">
        <v>11000</v>
      </c>
      <c r="J31" s="14" t="s">
        <v>4935</v>
      </c>
      <c r="K31" s="36" t="s">
        <v>804</v>
      </c>
      <c r="L31" s="14" t="s">
        <v>5629</v>
      </c>
      <c r="M31" s="14"/>
    </row>
    <row r="32" spans="1:13" ht="31.5">
      <c r="A32" s="14">
        <f t="shared" si="1"/>
        <v>29</v>
      </c>
      <c r="B32" s="14" t="s">
        <v>9379</v>
      </c>
      <c r="C32" s="14" t="s">
        <v>2744</v>
      </c>
      <c r="D32" s="14" t="s">
        <v>1187</v>
      </c>
      <c r="E32" s="14" t="s">
        <v>8163</v>
      </c>
      <c r="F32" s="15">
        <v>1028</v>
      </c>
      <c r="G32" s="15">
        <v>80</v>
      </c>
      <c r="H32" s="14" t="s">
        <v>8076</v>
      </c>
      <c r="I32" s="15">
        <v>13000</v>
      </c>
      <c r="J32" s="14" t="s">
        <v>4935</v>
      </c>
      <c r="K32" s="36" t="s">
        <v>804</v>
      </c>
      <c r="L32" s="14" t="s">
        <v>5629</v>
      </c>
      <c r="M32" s="14"/>
    </row>
    <row r="33" spans="1:13">
      <c r="A33" s="14">
        <f t="shared" si="1"/>
        <v>30</v>
      </c>
      <c r="B33" s="14" t="s">
        <v>9388</v>
      </c>
      <c r="C33" s="14" t="s">
        <v>2744</v>
      </c>
      <c r="D33" s="14" t="s">
        <v>1187</v>
      </c>
      <c r="E33" s="14" t="s">
        <v>8163</v>
      </c>
      <c r="F33" s="15">
        <v>2028</v>
      </c>
      <c r="G33" s="15">
        <v>100</v>
      </c>
      <c r="H33" s="14" t="s">
        <v>8076</v>
      </c>
      <c r="I33" s="15">
        <v>15000</v>
      </c>
      <c r="J33" s="14" t="s">
        <v>4935</v>
      </c>
      <c r="K33" s="36" t="s">
        <v>804</v>
      </c>
      <c r="L33" s="14" t="s">
        <v>5629</v>
      </c>
      <c r="M33" s="14"/>
    </row>
    <row r="34" spans="1:13" ht="63">
      <c r="A34" s="14">
        <f t="shared" si="1"/>
        <v>31</v>
      </c>
      <c r="B34" s="14" t="s">
        <v>408</v>
      </c>
      <c r="C34" s="14" t="s">
        <v>409</v>
      </c>
      <c r="D34" s="14" t="s">
        <v>1421</v>
      </c>
      <c r="E34" s="14"/>
      <c r="F34" s="15">
        <v>500</v>
      </c>
      <c r="G34" s="15">
        <v>244</v>
      </c>
      <c r="H34" s="14" t="s">
        <v>8087</v>
      </c>
      <c r="I34" s="15">
        <v>51000</v>
      </c>
      <c r="J34" s="14" t="s">
        <v>4935</v>
      </c>
      <c r="K34" s="36" t="s">
        <v>804</v>
      </c>
      <c r="L34" s="14" t="s">
        <v>11673</v>
      </c>
      <c r="M34" s="14"/>
    </row>
    <row r="35" spans="1:13" ht="78.75">
      <c r="A35" s="14">
        <f t="shared" si="1"/>
        <v>32</v>
      </c>
      <c r="B35" s="14" t="s">
        <v>769</v>
      </c>
      <c r="C35" s="14" t="s">
        <v>10533</v>
      </c>
      <c r="D35" s="14" t="s">
        <v>1187</v>
      </c>
      <c r="E35" s="14" t="s">
        <v>8163</v>
      </c>
      <c r="F35" s="15">
        <v>1034</v>
      </c>
      <c r="G35" s="15">
        <v>128</v>
      </c>
      <c r="H35" s="14" t="s">
        <v>8076</v>
      </c>
      <c r="I35" s="15">
        <v>16000</v>
      </c>
      <c r="J35" s="14" t="s">
        <v>1188</v>
      </c>
      <c r="K35" s="36" t="s">
        <v>804</v>
      </c>
      <c r="L35" s="14" t="s">
        <v>2020</v>
      </c>
      <c r="M35" s="83" t="s">
        <v>427</v>
      </c>
    </row>
    <row r="36" spans="1:13" ht="47.25">
      <c r="A36" s="14">
        <f t="shared" si="1"/>
        <v>33</v>
      </c>
      <c r="B36" s="14" t="s">
        <v>12410</v>
      </c>
      <c r="C36" s="14" t="s">
        <v>12411</v>
      </c>
      <c r="D36" s="14" t="s">
        <v>1162</v>
      </c>
      <c r="E36" s="14"/>
      <c r="F36" s="15">
        <v>700</v>
      </c>
      <c r="G36" s="15">
        <v>320</v>
      </c>
      <c r="H36" s="14" t="s">
        <v>2161</v>
      </c>
      <c r="I36" s="15">
        <v>0</v>
      </c>
      <c r="J36" s="14" t="s">
        <v>7909</v>
      </c>
      <c r="K36" s="36" t="s">
        <v>804</v>
      </c>
      <c r="L36" s="14" t="s">
        <v>3437</v>
      </c>
      <c r="M36" s="14"/>
    </row>
    <row r="37" spans="1:13">
      <c r="A37" s="14">
        <f t="shared" si="1"/>
        <v>34</v>
      </c>
      <c r="B37" s="14" t="s">
        <v>2949</v>
      </c>
      <c r="C37" s="14" t="s">
        <v>2950</v>
      </c>
      <c r="D37" s="14" t="s">
        <v>1187</v>
      </c>
      <c r="E37" s="14" t="s">
        <v>8163</v>
      </c>
      <c r="F37" s="15">
        <v>1034</v>
      </c>
      <c r="G37" s="15">
        <v>64</v>
      </c>
      <c r="H37" s="14" t="s">
        <v>3449</v>
      </c>
      <c r="I37" s="15">
        <v>10000</v>
      </c>
      <c r="J37" s="14" t="s">
        <v>1193</v>
      </c>
      <c r="K37" s="36" t="s">
        <v>969</v>
      </c>
      <c r="L37" s="14" t="s">
        <v>2255</v>
      </c>
      <c r="M37" s="14"/>
    </row>
    <row r="38" spans="1:13" ht="63">
      <c r="A38" s="14">
        <f t="shared" si="1"/>
        <v>35</v>
      </c>
      <c r="B38" s="14" t="s">
        <v>970</v>
      </c>
      <c r="C38" s="14" t="s">
        <v>971</v>
      </c>
      <c r="D38" s="14" t="s">
        <v>1187</v>
      </c>
      <c r="E38" s="14"/>
      <c r="F38" s="15">
        <v>500</v>
      </c>
      <c r="G38" s="15">
        <v>572</v>
      </c>
      <c r="H38" s="14" t="s">
        <v>8087</v>
      </c>
      <c r="I38" s="15">
        <v>142000</v>
      </c>
      <c r="J38" s="14" t="s">
        <v>4935</v>
      </c>
      <c r="K38" s="36" t="s">
        <v>969</v>
      </c>
      <c r="L38" s="14" t="s">
        <v>2255</v>
      </c>
      <c r="M38" s="14"/>
    </row>
    <row r="39" spans="1:13">
      <c r="A39" s="14">
        <f t="shared" si="1"/>
        <v>36</v>
      </c>
      <c r="B39" s="14" t="s">
        <v>973</v>
      </c>
      <c r="C39" s="14" t="s">
        <v>12025</v>
      </c>
      <c r="D39" s="14" t="s">
        <v>1187</v>
      </c>
      <c r="E39" s="14"/>
      <c r="F39" s="15">
        <v>700</v>
      </c>
      <c r="G39" s="15">
        <v>324</v>
      </c>
      <c r="H39" s="14" t="s">
        <v>8087</v>
      </c>
      <c r="I39" s="15">
        <v>74000</v>
      </c>
      <c r="J39" s="14" t="s">
        <v>4935</v>
      </c>
      <c r="K39" s="36" t="s">
        <v>969</v>
      </c>
      <c r="L39" s="14" t="s">
        <v>2255</v>
      </c>
      <c r="M39" s="14"/>
    </row>
    <row r="40" spans="1:13" ht="31.5">
      <c r="A40" s="14">
        <f t="shared" si="1"/>
        <v>37</v>
      </c>
      <c r="B40" s="14" t="s">
        <v>979</v>
      </c>
      <c r="C40" s="14" t="s">
        <v>0</v>
      </c>
      <c r="D40" s="14" t="s">
        <v>4473</v>
      </c>
      <c r="E40" s="14"/>
      <c r="F40" s="15">
        <v>1000</v>
      </c>
      <c r="G40" s="15">
        <v>536</v>
      </c>
      <c r="H40" s="14" t="s">
        <v>2161</v>
      </c>
      <c r="I40" s="15">
        <v>0</v>
      </c>
      <c r="J40" s="14" t="s">
        <v>70</v>
      </c>
      <c r="K40" s="36" t="s">
        <v>969</v>
      </c>
      <c r="L40" s="14" t="s">
        <v>2255</v>
      </c>
      <c r="M40" s="14"/>
    </row>
    <row r="41" spans="1:13" ht="31.5">
      <c r="A41" s="14">
        <f t="shared" si="1"/>
        <v>38</v>
      </c>
      <c r="B41" s="14" t="s">
        <v>9</v>
      </c>
      <c r="C41" s="14" t="s">
        <v>1893</v>
      </c>
      <c r="D41" s="14" t="s">
        <v>1187</v>
      </c>
      <c r="E41" s="14"/>
      <c r="F41" s="15">
        <v>1000</v>
      </c>
      <c r="G41" s="15">
        <v>204</v>
      </c>
      <c r="H41" s="14" t="s">
        <v>8087</v>
      </c>
      <c r="I41" s="15">
        <v>44000</v>
      </c>
      <c r="J41" s="14" t="s">
        <v>60</v>
      </c>
      <c r="K41" s="36" t="s">
        <v>969</v>
      </c>
      <c r="L41" s="14" t="s">
        <v>3437</v>
      </c>
      <c r="M41" s="14"/>
    </row>
    <row r="42" spans="1:13" ht="31.5">
      <c r="A42" s="14">
        <f t="shared" si="1"/>
        <v>39</v>
      </c>
      <c r="B42" s="14" t="s">
        <v>1894</v>
      </c>
      <c r="C42" s="14" t="s">
        <v>1895</v>
      </c>
      <c r="D42" s="14" t="s">
        <v>1162</v>
      </c>
      <c r="E42" s="14"/>
      <c r="F42" s="15">
        <v>500</v>
      </c>
      <c r="G42" s="15">
        <v>336</v>
      </c>
      <c r="H42" s="14" t="s">
        <v>2161</v>
      </c>
      <c r="I42" s="15">
        <v>0</v>
      </c>
      <c r="J42" s="14" t="s">
        <v>70</v>
      </c>
      <c r="K42" s="36" t="s">
        <v>969</v>
      </c>
      <c r="L42" s="14" t="s">
        <v>3437</v>
      </c>
      <c r="M42" s="14"/>
    </row>
    <row r="43" spans="1:13" ht="47.25">
      <c r="A43" s="14">
        <f t="shared" si="1"/>
        <v>40</v>
      </c>
      <c r="B43" s="14" t="s">
        <v>1896</v>
      </c>
      <c r="C43" s="14" t="s">
        <v>1897</v>
      </c>
      <c r="D43" s="14" t="s">
        <v>1187</v>
      </c>
      <c r="E43" s="14"/>
      <c r="F43" s="15">
        <v>1000</v>
      </c>
      <c r="G43" s="15">
        <v>348</v>
      </c>
      <c r="H43" s="14" t="s">
        <v>3449</v>
      </c>
      <c r="I43" s="15">
        <v>52000</v>
      </c>
      <c r="J43" s="14" t="s">
        <v>7909</v>
      </c>
      <c r="K43" s="36" t="s">
        <v>969</v>
      </c>
      <c r="L43" s="14" t="s">
        <v>10095</v>
      </c>
      <c r="M43" s="14"/>
    </row>
    <row r="44" spans="1:13">
      <c r="A44" s="14">
        <f t="shared" si="1"/>
        <v>41</v>
      </c>
      <c r="B44" s="14" t="s">
        <v>3364</v>
      </c>
      <c r="C44" s="14" t="s">
        <v>3011</v>
      </c>
      <c r="D44" s="14" t="s">
        <v>1187</v>
      </c>
      <c r="E44" s="14" t="s">
        <v>8163</v>
      </c>
      <c r="F44" s="15">
        <v>3034</v>
      </c>
      <c r="G44" s="15">
        <v>72</v>
      </c>
      <c r="H44" s="14" t="s">
        <v>3449</v>
      </c>
      <c r="I44" s="15">
        <v>8000</v>
      </c>
      <c r="J44" s="14" t="s">
        <v>7909</v>
      </c>
      <c r="K44" s="36" t="s">
        <v>969</v>
      </c>
      <c r="L44" s="14" t="s">
        <v>5629</v>
      </c>
      <c r="M44" s="14"/>
    </row>
    <row r="45" spans="1:13" ht="102.75" customHeight="1">
      <c r="A45" s="14">
        <f t="shared" si="1"/>
        <v>42</v>
      </c>
      <c r="B45" s="14" t="s">
        <v>1899</v>
      </c>
      <c r="C45" s="14" t="s">
        <v>1900</v>
      </c>
      <c r="D45" s="14" t="s">
        <v>1187</v>
      </c>
      <c r="E45" s="14"/>
      <c r="F45" s="15">
        <v>550</v>
      </c>
      <c r="G45" s="15">
        <v>432</v>
      </c>
      <c r="H45" s="14" t="s">
        <v>8087</v>
      </c>
      <c r="I45" s="15">
        <v>84000</v>
      </c>
      <c r="J45" s="14" t="s">
        <v>60</v>
      </c>
      <c r="K45" s="36" t="s">
        <v>969</v>
      </c>
      <c r="L45" s="14" t="s">
        <v>2255</v>
      </c>
      <c r="M45" s="14"/>
    </row>
    <row r="46" spans="1:13" ht="51" customHeight="1">
      <c r="A46" s="14">
        <f t="shared" si="1"/>
        <v>43</v>
      </c>
      <c r="B46" s="14" t="s">
        <v>1901</v>
      </c>
      <c r="C46" s="14" t="s">
        <v>2744</v>
      </c>
      <c r="D46" s="14" t="s">
        <v>1187</v>
      </c>
      <c r="E46" s="14" t="s">
        <v>8163</v>
      </c>
      <c r="F46" s="15">
        <v>1028</v>
      </c>
      <c r="G46" s="15">
        <v>40</v>
      </c>
      <c r="H46" s="14" t="s">
        <v>8076</v>
      </c>
      <c r="I46" s="15">
        <v>8000</v>
      </c>
      <c r="J46" s="14" t="s">
        <v>4935</v>
      </c>
      <c r="K46" s="36" t="s">
        <v>969</v>
      </c>
      <c r="L46" s="14" t="s">
        <v>2255</v>
      </c>
      <c r="M46" s="14"/>
    </row>
    <row r="47" spans="1:13" ht="63">
      <c r="A47" s="14">
        <f t="shared" si="1"/>
        <v>44</v>
      </c>
      <c r="B47" s="14" t="s">
        <v>1902</v>
      </c>
      <c r="C47" s="14" t="s">
        <v>10218</v>
      </c>
      <c r="D47" s="14" t="s">
        <v>1187</v>
      </c>
      <c r="E47" s="14" t="s">
        <v>8163</v>
      </c>
      <c r="F47" s="15">
        <v>10034</v>
      </c>
      <c r="G47" s="15">
        <v>492</v>
      </c>
      <c r="H47" s="14" t="s">
        <v>8087</v>
      </c>
      <c r="I47" s="15">
        <v>36000</v>
      </c>
      <c r="J47" s="14" t="s">
        <v>1188</v>
      </c>
      <c r="K47" s="36" t="s">
        <v>969</v>
      </c>
      <c r="L47" s="14" t="s">
        <v>2255</v>
      </c>
      <c r="M47" s="14" t="s">
        <v>1903</v>
      </c>
    </row>
    <row r="48" spans="1:13" ht="31.5" customHeight="1">
      <c r="A48" s="14">
        <f t="shared" si="1"/>
        <v>45</v>
      </c>
      <c r="B48" s="14" t="s">
        <v>1911</v>
      </c>
      <c r="C48" s="14" t="s">
        <v>10218</v>
      </c>
      <c r="D48" s="14" t="s">
        <v>1187</v>
      </c>
      <c r="E48" s="14" t="s">
        <v>8163</v>
      </c>
      <c r="F48" s="15">
        <v>10034</v>
      </c>
      <c r="G48" s="15">
        <v>288</v>
      </c>
      <c r="H48" s="14" t="s">
        <v>8087</v>
      </c>
      <c r="I48" s="15">
        <v>24000</v>
      </c>
      <c r="J48" s="14" t="s">
        <v>1188</v>
      </c>
      <c r="K48" s="36" t="s">
        <v>969</v>
      </c>
      <c r="L48" s="14" t="s">
        <v>10095</v>
      </c>
      <c r="M48" s="14"/>
    </row>
    <row r="49" spans="1:13" ht="31.5">
      <c r="A49" s="14">
        <f t="shared" si="1"/>
        <v>46</v>
      </c>
      <c r="B49" s="14" t="s">
        <v>6345</v>
      </c>
      <c r="C49" s="14" t="s">
        <v>9013</v>
      </c>
      <c r="D49" s="14" t="s">
        <v>1162</v>
      </c>
      <c r="E49" s="14" t="s">
        <v>8163</v>
      </c>
      <c r="F49" s="15">
        <v>1025</v>
      </c>
      <c r="G49" s="15">
        <v>248</v>
      </c>
      <c r="H49" s="14" t="s">
        <v>3449</v>
      </c>
      <c r="I49" s="15">
        <v>40000</v>
      </c>
      <c r="J49" s="14" t="s">
        <v>1193</v>
      </c>
      <c r="K49" s="36" t="s">
        <v>969</v>
      </c>
      <c r="L49" s="14" t="s">
        <v>11729</v>
      </c>
      <c r="M49" s="14"/>
    </row>
    <row r="50" spans="1:13" ht="31.5">
      <c r="A50" s="14">
        <f t="shared" si="1"/>
        <v>47</v>
      </c>
      <c r="B50" s="14" t="s">
        <v>1912</v>
      </c>
      <c r="C50" s="14" t="s">
        <v>10533</v>
      </c>
      <c r="D50" s="14" t="s">
        <v>1187</v>
      </c>
      <c r="E50" s="14" t="s">
        <v>8163</v>
      </c>
      <c r="F50" s="15">
        <v>10034</v>
      </c>
      <c r="G50" s="15">
        <v>300</v>
      </c>
      <c r="H50" s="14" t="s">
        <v>8076</v>
      </c>
      <c r="I50" s="15">
        <v>43000</v>
      </c>
      <c r="J50" s="14" t="s">
        <v>1188</v>
      </c>
      <c r="K50" s="36" t="s">
        <v>969</v>
      </c>
      <c r="L50" s="14" t="s">
        <v>2255</v>
      </c>
      <c r="M50" s="14"/>
    </row>
    <row r="51" spans="1:13" ht="31.5">
      <c r="A51" s="14">
        <f t="shared" si="1"/>
        <v>48</v>
      </c>
      <c r="B51" s="14" t="s">
        <v>1913</v>
      </c>
      <c r="C51" s="14" t="s">
        <v>10533</v>
      </c>
      <c r="D51" s="14" t="s">
        <v>1187</v>
      </c>
      <c r="E51" s="14" t="s">
        <v>8163</v>
      </c>
      <c r="F51" s="15">
        <v>10034</v>
      </c>
      <c r="G51" s="15">
        <v>280</v>
      </c>
      <c r="H51" s="14" t="s">
        <v>8076</v>
      </c>
      <c r="I51" s="15">
        <v>40000</v>
      </c>
      <c r="J51" s="14" t="s">
        <v>1188</v>
      </c>
      <c r="K51" s="36" t="s">
        <v>969</v>
      </c>
      <c r="L51" s="14" t="s">
        <v>2255</v>
      </c>
      <c r="M51" s="14"/>
    </row>
    <row r="52" spans="1:13" ht="31.5">
      <c r="A52" s="14">
        <f t="shared" si="1"/>
        <v>49</v>
      </c>
      <c r="B52" s="14" t="s">
        <v>1914</v>
      </c>
      <c r="C52" s="14" t="s">
        <v>1915</v>
      </c>
      <c r="D52" s="14" t="s">
        <v>1162</v>
      </c>
      <c r="E52" s="14"/>
      <c r="F52" s="15">
        <v>400</v>
      </c>
      <c r="G52" s="15">
        <v>120</v>
      </c>
      <c r="H52" s="14" t="s">
        <v>1916</v>
      </c>
      <c r="I52" s="15">
        <v>0</v>
      </c>
      <c r="J52" s="14" t="s">
        <v>1188</v>
      </c>
      <c r="K52" s="36" t="s">
        <v>969</v>
      </c>
      <c r="L52" s="14" t="s">
        <v>3437</v>
      </c>
      <c r="M52" s="14"/>
    </row>
    <row r="53" spans="1:13" ht="63">
      <c r="A53" s="14">
        <f t="shared" si="1"/>
        <v>50</v>
      </c>
      <c r="B53" s="14" t="s">
        <v>1921</v>
      </c>
      <c r="C53" s="14" t="s">
        <v>10218</v>
      </c>
      <c r="D53" s="14" t="s">
        <v>1187</v>
      </c>
      <c r="E53" s="14" t="s">
        <v>8163</v>
      </c>
      <c r="F53" s="15">
        <v>10034</v>
      </c>
      <c r="G53" s="15">
        <v>280</v>
      </c>
      <c r="H53" s="14" t="s">
        <v>8087</v>
      </c>
      <c r="I53" s="15">
        <v>25000</v>
      </c>
      <c r="J53" s="14" t="s">
        <v>1188</v>
      </c>
      <c r="K53" s="36" t="s">
        <v>969</v>
      </c>
      <c r="L53" s="14" t="s">
        <v>2255</v>
      </c>
      <c r="M53" s="14"/>
    </row>
    <row r="54" spans="1:13" ht="31.5">
      <c r="A54" s="14">
        <f t="shared" si="1"/>
        <v>51</v>
      </c>
      <c r="B54" s="14" t="s">
        <v>1922</v>
      </c>
      <c r="C54" s="14" t="s">
        <v>1923</v>
      </c>
      <c r="D54" s="14" t="s">
        <v>1187</v>
      </c>
      <c r="E54" s="14"/>
      <c r="F54" s="15">
        <v>600</v>
      </c>
      <c r="G54" s="15">
        <v>104</v>
      </c>
      <c r="H54" s="14" t="s">
        <v>8165</v>
      </c>
      <c r="I54" s="15">
        <v>30000</v>
      </c>
      <c r="J54" s="14" t="s">
        <v>7909</v>
      </c>
      <c r="K54" s="36" t="s">
        <v>969</v>
      </c>
      <c r="L54" s="14" t="s">
        <v>2255</v>
      </c>
      <c r="M54" s="14"/>
    </row>
    <row r="55" spans="1:13" ht="31.5">
      <c r="A55" s="14">
        <f t="shared" si="1"/>
        <v>52</v>
      </c>
      <c r="B55" s="14" t="s">
        <v>1924</v>
      </c>
      <c r="C55" s="14" t="s">
        <v>1923</v>
      </c>
      <c r="D55" s="14" t="s">
        <v>1187</v>
      </c>
      <c r="E55" s="14"/>
      <c r="F55" s="15">
        <v>600</v>
      </c>
      <c r="G55" s="15">
        <v>144</v>
      </c>
      <c r="H55" s="14" t="s">
        <v>8165</v>
      </c>
      <c r="I55" s="15">
        <v>35000</v>
      </c>
      <c r="J55" s="14" t="s">
        <v>7909</v>
      </c>
      <c r="K55" s="36" t="s">
        <v>969</v>
      </c>
      <c r="L55" s="14" t="s">
        <v>2255</v>
      </c>
      <c r="M55" s="14"/>
    </row>
    <row r="56" spans="1:13" ht="31.5">
      <c r="A56" s="14">
        <f t="shared" si="1"/>
        <v>53</v>
      </c>
      <c r="B56" s="14" t="s">
        <v>1925</v>
      </c>
      <c r="C56" s="14" t="s">
        <v>1923</v>
      </c>
      <c r="D56" s="14" t="s">
        <v>1187</v>
      </c>
      <c r="E56" s="14"/>
      <c r="F56" s="15">
        <v>600</v>
      </c>
      <c r="G56" s="15">
        <v>80</v>
      </c>
      <c r="H56" s="14" t="s">
        <v>8165</v>
      </c>
      <c r="I56" s="15">
        <v>25000</v>
      </c>
      <c r="J56" s="14" t="s">
        <v>7909</v>
      </c>
      <c r="K56" s="36" t="s">
        <v>969</v>
      </c>
      <c r="L56" s="14" t="s">
        <v>2255</v>
      </c>
      <c r="M56" s="14"/>
    </row>
    <row r="57" spans="1:13" ht="31.5">
      <c r="A57" s="14">
        <f t="shared" si="1"/>
        <v>54</v>
      </c>
      <c r="B57" s="14" t="s">
        <v>1926</v>
      </c>
      <c r="C57" s="14" t="s">
        <v>1923</v>
      </c>
      <c r="D57" s="14" t="s">
        <v>1187</v>
      </c>
      <c r="E57" s="14"/>
      <c r="F57" s="15">
        <v>600</v>
      </c>
      <c r="G57" s="15">
        <v>108</v>
      </c>
      <c r="H57" s="14" t="s">
        <v>8165</v>
      </c>
      <c r="I57" s="15">
        <v>30000</v>
      </c>
      <c r="J57" s="14" t="s">
        <v>7909</v>
      </c>
      <c r="K57" s="36" t="s">
        <v>969</v>
      </c>
      <c r="L57" s="14" t="s">
        <v>2255</v>
      </c>
      <c r="M57" s="14"/>
    </row>
    <row r="58" spans="1:13" ht="69" customHeight="1">
      <c r="A58" s="14">
        <f t="shared" si="1"/>
        <v>55</v>
      </c>
      <c r="B58" s="14" t="s">
        <v>1927</v>
      </c>
      <c r="C58" s="14" t="s">
        <v>1923</v>
      </c>
      <c r="D58" s="14" t="s">
        <v>1187</v>
      </c>
      <c r="E58" s="14"/>
      <c r="F58" s="15">
        <v>600</v>
      </c>
      <c r="G58" s="15">
        <v>48</v>
      </c>
      <c r="H58" s="14" t="s">
        <v>8165</v>
      </c>
      <c r="I58" s="15">
        <v>15000</v>
      </c>
      <c r="J58" s="14" t="s">
        <v>7909</v>
      </c>
      <c r="K58" s="36" t="s">
        <v>969</v>
      </c>
      <c r="L58" s="14" t="s">
        <v>2255</v>
      </c>
      <c r="M58" s="14"/>
    </row>
    <row r="59" spans="1:13" ht="31.5">
      <c r="A59" s="14">
        <f t="shared" si="1"/>
        <v>56</v>
      </c>
      <c r="B59" s="14" t="s">
        <v>1928</v>
      </c>
      <c r="C59" s="14" t="s">
        <v>1923</v>
      </c>
      <c r="D59" s="14" t="s">
        <v>1187</v>
      </c>
      <c r="E59" s="14"/>
      <c r="F59" s="15">
        <v>600</v>
      </c>
      <c r="G59" s="15">
        <v>60</v>
      </c>
      <c r="H59" s="14" t="s">
        <v>8165</v>
      </c>
      <c r="I59" s="15">
        <v>20000</v>
      </c>
      <c r="J59" s="14" t="s">
        <v>7909</v>
      </c>
      <c r="K59" s="36" t="s">
        <v>969</v>
      </c>
      <c r="L59" s="14" t="s">
        <v>2255</v>
      </c>
      <c r="M59" s="14"/>
    </row>
    <row r="60" spans="1:13" ht="31.5">
      <c r="A60" s="14">
        <f t="shared" si="1"/>
        <v>57</v>
      </c>
      <c r="B60" s="14" t="s">
        <v>1929</v>
      </c>
      <c r="C60" s="14" t="s">
        <v>1923</v>
      </c>
      <c r="D60" s="14" t="s">
        <v>1187</v>
      </c>
      <c r="E60" s="14"/>
      <c r="F60" s="15">
        <v>600</v>
      </c>
      <c r="G60" s="15">
        <v>68</v>
      </c>
      <c r="H60" s="14" t="s">
        <v>8165</v>
      </c>
      <c r="I60" s="15">
        <v>20000</v>
      </c>
      <c r="J60" s="14" t="s">
        <v>7909</v>
      </c>
      <c r="K60" s="36" t="s">
        <v>969</v>
      </c>
      <c r="L60" s="14" t="s">
        <v>2255</v>
      </c>
      <c r="M60" s="104"/>
    </row>
    <row r="61" spans="1:13" ht="47.25">
      <c r="A61" s="14">
        <f t="shared" si="1"/>
        <v>58</v>
      </c>
      <c r="B61" s="14" t="s">
        <v>806</v>
      </c>
      <c r="C61" s="14" t="s">
        <v>689</v>
      </c>
      <c r="D61" s="14" t="s">
        <v>1187</v>
      </c>
      <c r="E61" s="14" t="s">
        <v>8163</v>
      </c>
      <c r="F61" s="15">
        <v>1034</v>
      </c>
      <c r="G61" s="15">
        <v>288</v>
      </c>
      <c r="H61" s="14" t="s">
        <v>8076</v>
      </c>
      <c r="I61" s="15">
        <v>47000</v>
      </c>
      <c r="J61" s="14" t="s">
        <v>1193</v>
      </c>
      <c r="K61" s="36" t="s">
        <v>969</v>
      </c>
      <c r="L61" s="14" t="s">
        <v>11673</v>
      </c>
      <c r="M61" s="105"/>
    </row>
    <row r="62" spans="1:13" ht="31.5">
      <c r="A62" s="14">
        <f t="shared" si="1"/>
        <v>59</v>
      </c>
      <c r="B62" s="14" t="s">
        <v>8881</v>
      </c>
      <c r="C62" s="14" t="s">
        <v>6874</v>
      </c>
      <c r="D62" s="14" t="s">
        <v>1187</v>
      </c>
      <c r="E62" s="14" t="s">
        <v>8163</v>
      </c>
      <c r="F62" s="15">
        <v>1028</v>
      </c>
      <c r="G62" s="15">
        <v>220</v>
      </c>
      <c r="H62" s="14" t="s">
        <v>8076</v>
      </c>
      <c r="I62" s="15">
        <v>30000</v>
      </c>
      <c r="J62" s="14" t="s">
        <v>4935</v>
      </c>
      <c r="K62" s="36" t="s">
        <v>969</v>
      </c>
      <c r="L62" s="14" t="s">
        <v>12534</v>
      </c>
      <c r="M62" s="105"/>
    </row>
    <row r="63" spans="1:13" ht="31.5">
      <c r="A63" s="14">
        <f t="shared" si="1"/>
        <v>60</v>
      </c>
      <c r="B63" s="14" t="s">
        <v>1930</v>
      </c>
      <c r="C63" s="14" t="s">
        <v>5721</v>
      </c>
      <c r="D63" s="14" t="s">
        <v>1187</v>
      </c>
      <c r="E63" s="14" t="s">
        <v>8163</v>
      </c>
      <c r="F63" s="15">
        <v>2034</v>
      </c>
      <c r="G63" s="15">
        <v>236</v>
      </c>
      <c r="H63" s="14" t="s">
        <v>8087</v>
      </c>
      <c r="I63" s="15">
        <v>45000</v>
      </c>
      <c r="J63" s="14" t="s">
        <v>1188</v>
      </c>
      <c r="K63" s="36" t="s">
        <v>969</v>
      </c>
      <c r="L63" s="14" t="s">
        <v>11673</v>
      </c>
      <c r="M63" s="105"/>
    </row>
    <row r="64" spans="1:13" ht="47.25">
      <c r="A64" s="14">
        <f t="shared" si="1"/>
        <v>61</v>
      </c>
      <c r="B64" s="14" t="s">
        <v>1931</v>
      </c>
      <c r="C64" s="14" t="s">
        <v>1932</v>
      </c>
      <c r="D64" s="14" t="s">
        <v>1162</v>
      </c>
      <c r="E64" s="14"/>
      <c r="F64" s="15">
        <v>600</v>
      </c>
      <c r="G64" s="15">
        <v>80</v>
      </c>
      <c r="H64" s="14" t="s">
        <v>3449</v>
      </c>
      <c r="I64" s="15">
        <v>0</v>
      </c>
      <c r="J64" s="14" t="s">
        <v>60</v>
      </c>
      <c r="K64" s="36" t="s">
        <v>969</v>
      </c>
      <c r="L64" s="14" t="s">
        <v>6101</v>
      </c>
      <c r="M64" s="106"/>
    </row>
    <row r="65" spans="1:13" ht="31.5">
      <c r="A65" s="14">
        <f t="shared" si="1"/>
        <v>62</v>
      </c>
      <c r="B65" s="14" t="s">
        <v>1933</v>
      </c>
      <c r="C65" s="14" t="s">
        <v>1932</v>
      </c>
      <c r="D65" s="14" t="s">
        <v>1162</v>
      </c>
      <c r="E65" s="14"/>
      <c r="F65" s="15">
        <v>600</v>
      </c>
      <c r="G65" s="15">
        <v>64</v>
      </c>
      <c r="H65" s="14" t="s">
        <v>8076</v>
      </c>
      <c r="I65" s="15">
        <v>0</v>
      </c>
      <c r="J65" s="14" t="s">
        <v>60</v>
      </c>
      <c r="K65" s="36" t="s">
        <v>969</v>
      </c>
      <c r="L65" s="14" t="s">
        <v>6101</v>
      </c>
      <c r="M65" s="14"/>
    </row>
    <row r="66" spans="1:13" ht="31.5">
      <c r="A66" s="14">
        <f t="shared" si="1"/>
        <v>63</v>
      </c>
      <c r="B66" s="14" t="s">
        <v>1936</v>
      </c>
      <c r="C66" s="14" t="s">
        <v>1937</v>
      </c>
      <c r="D66" s="14" t="s">
        <v>1187</v>
      </c>
      <c r="E66" s="14"/>
      <c r="F66" s="15">
        <v>800</v>
      </c>
      <c r="G66" s="15">
        <v>256</v>
      </c>
      <c r="H66" s="14" t="s">
        <v>8087</v>
      </c>
      <c r="I66" s="15">
        <v>41000</v>
      </c>
      <c r="J66" s="14" t="s">
        <v>4935</v>
      </c>
      <c r="K66" s="36" t="s">
        <v>969</v>
      </c>
      <c r="L66" s="14" t="s">
        <v>10095</v>
      </c>
      <c r="M66" s="14"/>
    </row>
    <row r="67" spans="1:13">
      <c r="A67" s="14">
        <f t="shared" si="1"/>
        <v>64</v>
      </c>
      <c r="B67" s="14" t="s">
        <v>1938</v>
      </c>
      <c r="C67" s="14" t="s">
        <v>1939</v>
      </c>
      <c r="D67" s="14" t="s">
        <v>1187</v>
      </c>
      <c r="E67" s="14"/>
      <c r="F67" s="15">
        <v>900</v>
      </c>
      <c r="G67" s="15">
        <v>236</v>
      </c>
      <c r="H67" s="14" t="s">
        <v>8087</v>
      </c>
      <c r="I67" s="15">
        <v>50000</v>
      </c>
      <c r="J67" s="14" t="s">
        <v>70</v>
      </c>
      <c r="K67" s="36" t="s">
        <v>969</v>
      </c>
      <c r="L67" s="14" t="s">
        <v>5408</v>
      </c>
      <c r="M67" s="14"/>
    </row>
    <row r="68" spans="1:13" ht="63">
      <c r="A68" s="14">
        <f t="shared" si="1"/>
        <v>65</v>
      </c>
      <c r="B68" s="14" t="s">
        <v>1940</v>
      </c>
      <c r="C68" s="14" t="s">
        <v>9192</v>
      </c>
      <c r="D68" s="14" t="s">
        <v>9193</v>
      </c>
      <c r="E68" s="14"/>
      <c r="F68" s="15">
        <v>263400</v>
      </c>
      <c r="G68" s="15">
        <v>212</v>
      </c>
      <c r="H68" s="14" t="s">
        <v>8076</v>
      </c>
      <c r="I68" s="15">
        <v>42000</v>
      </c>
      <c r="J68" s="14" t="s">
        <v>1188</v>
      </c>
      <c r="K68" s="36" t="s">
        <v>969</v>
      </c>
      <c r="L68" s="14" t="s">
        <v>2255</v>
      </c>
      <c r="M68" s="14" t="s">
        <v>1941</v>
      </c>
    </row>
    <row r="69" spans="1:13" ht="31.5">
      <c r="A69" s="14">
        <f t="shared" si="1"/>
        <v>66</v>
      </c>
      <c r="B69" s="14" t="s">
        <v>1942</v>
      </c>
      <c r="C69" s="14" t="s">
        <v>9916</v>
      </c>
      <c r="D69" s="14" t="s">
        <v>1187</v>
      </c>
      <c r="E69" s="14"/>
      <c r="F69" s="15">
        <v>800</v>
      </c>
      <c r="G69" s="15">
        <v>508</v>
      </c>
      <c r="H69" s="14" t="s">
        <v>8087</v>
      </c>
      <c r="I69" s="15">
        <v>107000</v>
      </c>
      <c r="J69" s="14" t="s">
        <v>4935</v>
      </c>
      <c r="K69" s="36" t="s">
        <v>969</v>
      </c>
      <c r="L69" s="14" t="s">
        <v>3437</v>
      </c>
      <c r="M69" s="14"/>
    </row>
    <row r="70" spans="1:13" ht="47.25">
      <c r="A70" s="14">
        <f t="shared" si="1"/>
        <v>67</v>
      </c>
      <c r="B70" s="14" t="s">
        <v>829</v>
      </c>
      <c r="C70" s="14" t="s">
        <v>689</v>
      </c>
      <c r="D70" s="14" t="s">
        <v>1187</v>
      </c>
      <c r="E70" s="14"/>
      <c r="F70" s="15">
        <v>1000</v>
      </c>
      <c r="G70" s="15">
        <v>172</v>
      </c>
      <c r="H70" s="14" t="s">
        <v>5624</v>
      </c>
      <c r="I70" s="15">
        <v>41000</v>
      </c>
      <c r="J70" s="14" t="s">
        <v>1193</v>
      </c>
      <c r="K70" s="36" t="s">
        <v>969</v>
      </c>
      <c r="L70" s="14" t="s">
        <v>2916</v>
      </c>
      <c r="M70" s="14"/>
    </row>
    <row r="71" spans="1:13" ht="63">
      <c r="A71" s="14">
        <f t="shared" si="1"/>
        <v>68</v>
      </c>
      <c r="B71" s="14" t="s">
        <v>830</v>
      </c>
      <c r="C71" s="14" t="s">
        <v>831</v>
      </c>
      <c r="D71" s="14" t="s">
        <v>1187</v>
      </c>
      <c r="E71" s="14"/>
      <c r="F71" s="15">
        <v>700</v>
      </c>
      <c r="G71" s="15">
        <v>216</v>
      </c>
      <c r="H71" s="14" t="s">
        <v>8087</v>
      </c>
      <c r="I71" s="15">
        <v>50000</v>
      </c>
      <c r="J71" s="14" t="s">
        <v>4935</v>
      </c>
      <c r="K71" s="36" t="s">
        <v>969</v>
      </c>
      <c r="L71" s="14" t="s">
        <v>2916</v>
      </c>
      <c r="M71" s="14"/>
    </row>
    <row r="72" spans="1:13" ht="93" customHeight="1">
      <c r="A72" s="14">
        <f t="shared" si="1"/>
        <v>69</v>
      </c>
      <c r="B72" s="14" t="s">
        <v>2525</v>
      </c>
      <c r="C72" s="14" t="s">
        <v>2744</v>
      </c>
      <c r="D72" s="14" t="s">
        <v>1187</v>
      </c>
      <c r="E72" s="14" t="s">
        <v>8163</v>
      </c>
      <c r="F72" s="15">
        <v>1028</v>
      </c>
      <c r="G72" s="15">
        <v>72</v>
      </c>
      <c r="H72" s="14" t="s">
        <v>8076</v>
      </c>
      <c r="I72" s="15">
        <v>14000</v>
      </c>
      <c r="J72" s="14" t="s">
        <v>4935</v>
      </c>
      <c r="K72" s="36" t="s">
        <v>969</v>
      </c>
      <c r="L72" s="14" t="s">
        <v>5629</v>
      </c>
      <c r="M72" s="14"/>
    </row>
    <row r="73" spans="1:13">
      <c r="A73" s="14">
        <f t="shared" si="1"/>
        <v>70</v>
      </c>
      <c r="B73" s="14" t="s">
        <v>4871</v>
      </c>
      <c r="C73" s="14" t="s">
        <v>2744</v>
      </c>
      <c r="D73" s="14" t="s">
        <v>1187</v>
      </c>
      <c r="E73" s="14" t="s">
        <v>8163</v>
      </c>
      <c r="F73" s="15">
        <v>1028</v>
      </c>
      <c r="G73" s="15">
        <v>60</v>
      </c>
      <c r="H73" s="14" t="s">
        <v>8076</v>
      </c>
      <c r="I73" s="15">
        <v>10000</v>
      </c>
      <c r="J73" s="14" t="s">
        <v>4935</v>
      </c>
      <c r="K73" s="36" t="s">
        <v>969</v>
      </c>
      <c r="L73" s="14" t="s">
        <v>5629</v>
      </c>
      <c r="M73" s="14"/>
    </row>
    <row r="74" spans="1:13">
      <c r="A74" s="14">
        <f t="shared" si="1"/>
        <v>71</v>
      </c>
      <c r="B74" s="14" t="s">
        <v>7680</v>
      </c>
      <c r="C74" s="14" t="s">
        <v>2744</v>
      </c>
      <c r="D74" s="14" t="s">
        <v>1187</v>
      </c>
      <c r="E74" s="14" t="s">
        <v>8163</v>
      </c>
      <c r="F74" s="15">
        <v>1528</v>
      </c>
      <c r="G74" s="15">
        <v>72</v>
      </c>
      <c r="H74" s="14" t="s">
        <v>8076</v>
      </c>
      <c r="I74" s="15">
        <v>12000</v>
      </c>
      <c r="J74" s="14" t="s">
        <v>4935</v>
      </c>
      <c r="K74" s="36" t="s">
        <v>969</v>
      </c>
      <c r="L74" s="14" t="s">
        <v>5629</v>
      </c>
      <c r="M74" s="14"/>
    </row>
    <row r="75" spans="1:13" ht="47.25">
      <c r="A75" s="14">
        <f t="shared" si="1"/>
        <v>72</v>
      </c>
      <c r="B75" s="14" t="s">
        <v>839</v>
      </c>
      <c r="C75" s="14" t="s">
        <v>5436</v>
      </c>
      <c r="D75" s="14" t="s">
        <v>1162</v>
      </c>
      <c r="E75" s="14"/>
      <c r="F75" s="15">
        <v>120</v>
      </c>
      <c r="G75" s="15">
        <v>1752</v>
      </c>
      <c r="H75" s="14" t="s">
        <v>2161</v>
      </c>
      <c r="I75" s="15">
        <v>0</v>
      </c>
      <c r="J75" s="14" t="s">
        <v>1188</v>
      </c>
      <c r="K75" s="36" t="s">
        <v>969</v>
      </c>
      <c r="L75" s="14" t="s">
        <v>7889</v>
      </c>
      <c r="M75" s="14"/>
    </row>
    <row r="76" spans="1:13" ht="47.25">
      <c r="A76" s="14">
        <f t="shared" si="1"/>
        <v>73</v>
      </c>
      <c r="B76" s="14" t="s">
        <v>840</v>
      </c>
      <c r="C76" s="14" t="s">
        <v>5436</v>
      </c>
      <c r="D76" s="14" t="s">
        <v>1162</v>
      </c>
      <c r="E76" s="14"/>
      <c r="F76" s="15">
        <v>120</v>
      </c>
      <c r="G76" s="15">
        <v>1808</v>
      </c>
      <c r="H76" s="14" t="s">
        <v>2161</v>
      </c>
      <c r="I76" s="15">
        <v>0</v>
      </c>
      <c r="J76" s="14" t="s">
        <v>1188</v>
      </c>
      <c r="K76" s="36" t="s">
        <v>969</v>
      </c>
      <c r="L76" s="14" t="s">
        <v>7889</v>
      </c>
      <c r="M76" s="14"/>
    </row>
    <row r="77" spans="1:13" ht="47.25">
      <c r="A77" s="14">
        <f t="shared" si="1"/>
        <v>74</v>
      </c>
      <c r="B77" s="14" t="s">
        <v>841</v>
      </c>
      <c r="C77" s="14" t="s">
        <v>5436</v>
      </c>
      <c r="D77" s="14" t="s">
        <v>1162</v>
      </c>
      <c r="E77" s="14"/>
      <c r="F77" s="15">
        <v>120</v>
      </c>
      <c r="G77" s="15">
        <v>1456</v>
      </c>
      <c r="H77" s="14" t="s">
        <v>2161</v>
      </c>
      <c r="I77" s="15">
        <v>0</v>
      </c>
      <c r="J77" s="14" t="s">
        <v>1188</v>
      </c>
      <c r="K77" s="36" t="s">
        <v>969</v>
      </c>
      <c r="L77" s="14" t="s">
        <v>7889</v>
      </c>
      <c r="M77" s="14"/>
    </row>
    <row r="78" spans="1:13">
      <c r="A78" s="14">
        <f t="shared" si="1"/>
        <v>75</v>
      </c>
      <c r="B78" s="14" t="s">
        <v>2402</v>
      </c>
      <c r="C78" s="14" t="s">
        <v>2744</v>
      </c>
      <c r="D78" s="14" t="s">
        <v>1187</v>
      </c>
      <c r="E78" s="14" t="s">
        <v>8163</v>
      </c>
      <c r="F78" s="15">
        <v>1528</v>
      </c>
      <c r="G78" s="15">
        <v>100</v>
      </c>
      <c r="H78" s="14" t="s">
        <v>8076</v>
      </c>
      <c r="I78" s="15">
        <v>17000</v>
      </c>
      <c r="J78" s="14" t="s">
        <v>4935</v>
      </c>
      <c r="K78" s="36" t="s">
        <v>969</v>
      </c>
      <c r="L78" s="14" t="s">
        <v>5629</v>
      </c>
      <c r="M78" s="14"/>
    </row>
    <row r="79" spans="1:13">
      <c r="A79" s="14">
        <f t="shared" si="1"/>
        <v>76</v>
      </c>
      <c r="B79" s="14" t="s">
        <v>6805</v>
      </c>
      <c r="C79" s="14" t="s">
        <v>2744</v>
      </c>
      <c r="D79" s="14" t="s">
        <v>1187</v>
      </c>
      <c r="E79" s="14" t="s">
        <v>8163</v>
      </c>
      <c r="F79" s="15">
        <v>1528</v>
      </c>
      <c r="G79" s="15">
        <v>112</v>
      </c>
      <c r="H79" s="14" t="s">
        <v>8076</v>
      </c>
      <c r="I79" s="15">
        <v>18000</v>
      </c>
      <c r="J79" s="14" t="s">
        <v>4935</v>
      </c>
      <c r="K79" s="36" t="s">
        <v>969</v>
      </c>
      <c r="L79" s="14" t="s">
        <v>5629</v>
      </c>
      <c r="M79" s="14"/>
    </row>
    <row r="80" spans="1:13" ht="31.5">
      <c r="A80" s="14">
        <f t="shared" si="1"/>
        <v>77</v>
      </c>
      <c r="B80" s="14" t="s">
        <v>842</v>
      </c>
      <c r="C80" s="14" t="s">
        <v>12008</v>
      </c>
      <c r="D80" s="14" t="s">
        <v>1187</v>
      </c>
      <c r="E80" s="14" t="s">
        <v>8163</v>
      </c>
      <c r="F80" s="15">
        <v>1034</v>
      </c>
      <c r="G80" s="15">
        <v>404</v>
      </c>
      <c r="H80" s="14" t="s">
        <v>8087</v>
      </c>
      <c r="I80" s="15">
        <v>99000</v>
      </c>
      <c r="J80" s="14" t="s">
        <v>7909</v>
      </c>
      <c r="K80" s="36" t="s">
        <v>969</v>
      </c>
      <c r="L80" s="14" t="s">
        <v>12534</v>
      </c>
      <c r="M80" s="14"/>
    </row>
    <row r="81" spans="1:13" ht="31.5">
      <c r="A81" s="14">
        <f t="shared" si="1"/>
        <v>78</v>
      </c>
      <c r="B81" s="14" t="s">
        <v>1980</v>
      </c>
      <c r="C81" s="14" t="s">
        <v>4105</v>
      </c>
      <c r="D81" s="14" t="s">
        <v>4473</v>
      </c>
      <c r="E81" s="14"/>
      <c r="F81" s="15">
        <v>1000</v>
      </c>
      <c r="G81" s="15">
        <v>384</v>
      </c>
      <c r="H81" s="14" t="s">
        <v>2161</v>
      </c>
      <c r="I81" s="15">
        <v>0</v>
      </c>
      <c r="J81" s="14" t="s">
        <v>1188</v>
      </c>
      <c r="K81" s="36" t="s">
        <v>969</v>
      </c>
      <c r="L81" s="14" t="s">
        <v>1552</v>
      </c>
      <c r="M81" s="14"/>
    </row>
    <row r="82" spans="1:13" ht="47.25">
      <c r="A82" s="14">
        <f t="shared" si="1"/>
        <v>79</v>
      </c>
      <c r="B82" s="14" t="s">
        <v>1986</v>
      </c>
      <c r="C82" s="14" t="s">
        <v>1987</v>
      </c>
      <c r="D82" s="14" t="s">
        <v>1421</v>
      </c>
      <c r="E82" s="14"/>
      <c r="F82" s="15">
        <v>500</v>
      </c>
      <c r="G82" s="15">
        <v>268</v>
      </c>
      <c r="H82" s="14" t="s">
        <v>8087</v>
      </c>
      <c r="I82" s="15">
        <v>91000</v>
      </c>
      <c r="J82" s="14" t="s">
        <v>1188</v>
      </c>
      <c r="K82" s="36" t="s">
        <v>969</v>
      </c>
      <c r="L82" s="14" t="s">
        <v>3437</v>
      </c>
      <c r="M82" s="14"/>
    </row>
    <row r="83" spans="1:13">
      <c r="A83" s="14">
        <f t="shared" si="1"/>
        <v>80</v>
      </c>
      <c r="B83" s="14" t="s">
        <v>1221</v>
      </c>
      <c r="C83" s="14" t="s">
        <v>2744</v>
      </c>
      <c r="D83" s="14" t="s">
        <v>1187</v>
      </c>
      <c r="E83" s="14" t="s">
        <v>8163</v>
      </c>
      <c r="F83" s="15">
        <v>1529</v>
      </c>
      <c r="G83" s="15">
        <v>248</v>
      </c>
      <c r="H83" s="14" t="s">
        <v>8087</v>
      </c>
      <c r="I83" s="15">
        <v>36000</v>
      </c>
      <c r="J83" s="14" t="s">
        <v>4935</v>
      </c>
      <c r="K83" s="36" t="s">
        <v>969</v>
      </c>
      <c r="L83" s="14" t="s">
        <v>5408</v>
      </c>
      <c r="M83" s="14"/>
    </row>
    <row r="84" spans="1:13">
      <c r="A84" s="14">
        <f t="shared" ref="A84:A147" si="2">A83+1</f>
        <v>81</v>
      </c>
      <c r="B84" s="14" t="s">
        <v>3571</v>
      </c>
      <c r="C84" s="14" t="s">
        <v>2744</v>
      </c>
      <c r="D84" s="14" t="s">
        <v>1187</v>
      </c>
      <c r="E84" s="14" t="s">
        <v>8163</v>
      </c>
      <c r="F84" s="15">
        <v>1528</v>
      </c>
      <c r="G84" s="15">
        <v>116</v>
      </c>
      <c r="H84" s="14" t="s">
        <v>8076</v>
      </c>
      <c r="I84" s="15">
        <v>16000</v>
      </c>
      <c r="J84" s="14" t="s">
        <v>4935</v>
      </c>
      <c r="K84" s="36" t="s">
        <v>969</v>
      </c>
      <c r="L84" s="14" t="s">
        <v>5629</v>
      </c>
      <c r="M84" s="14"/>
    </row>
    <row r="85" spans="1:13" ht="63">
      <c r="A85" s="14">
        <f t="shared" si="2"/>
        <v>82</v>
      </c>
      <c r="B85" s="14" t="s">
        <v>2006</v>
      </c>
      <c r="C85" s="14" t="s">
        <v>10533</v>
      </c>
      <c r="D85" s="14" t="s">
        <v>1187</v>
      </c>
      <c r="E85" s="14" t="s">
        <v>8163</v>
      </c>
      <c r="F85" s="15">
        <v>534</v>
      </c>
      <c r="G85" s="15">
        <v>240</v>
      </c>
      <c r="H85" s="14" t="s">
        <v>8076</v>
      </c>
      <c r="I85" s="15">
        <v>28000</v>
      </c>
      <c r="J85" s="14" t="s">
        <v>1188</v>
      </c>
      <c r="K85" s="36" t="s">
        <v>969</v>
      </c>
      <c r="L85" s="14" t="s">
        <v>1552</v>
      </c>
      <c r="M85" s="14"/>
    </row>
    <row r="86" spans="1:13" ht="31.5">
      <c r="A86" s="14">
        <f t="shared" si="2"/>
        <v>83</v>
      </c>
      <c r="B86" s="14" t="s">
        <v>2011</v>
      </c>
      <c r="C86" s="14" t="s">
        <v>2012</v>
      </c>
      <c r="D86" s="14" t="s">
        <v>1187</v>
      </c>
      <c r="E86" s="14"/>
      <c r="F86" s="15">
        <v>1000</v>
      </c>
      <c r="G86" s="15">
        <v>408</v>
      </c>
      <c r="H86" s="14" t="s">
        <v>8087</v>
      </c>
      <c r="I86" s="15">
        <v>92000</v>
      </c>
      <c r="J86" s="14" t="s">
        <v>4642</v>
      </c>
      <c r="K86" s="36" t="s">
        <v>969</v>
      </c>
      <c r="L86" s="14" t="s">
        <v>12534</v>
      </c>
      <c r="M86" s="14"/>
    </row>
    <row r="87" spans="1:13">
      <c r="A87" s="14">
        <f t="shared" si="2"/>
        <v>84</v>
      </c>
      <c r="B87" s="14" t="s">
        <v>2030</v>
      </c>
      <c r="C87" s="14" t="s">
        <v>2031</v>
      </c>
      <c r="D87" s="14" t="s">
        <v>1162</v>
      </c>
      <c r="E87" s="14"/>
      <c r="F87" s="15">
        <v>530</v>
      </c>
      <c r="G87" s="15">
        <v>260</v>
      </c>
      <c r="H87" s="14" t="s">
        <v>8087</v>
      </c>
      <c r="I87" s="15">
        <v>0</v>
      </c>
      <c r="J87" s="14" t="s">
        <v>60</v>
      </c>
      <c r="K87" s="36" t="s">
        <v>969</v>
      </c>
      <c r="L87" s="14" t="s">
        <v>6101</v>
      </c>
      <c r="M87" s="14"/>
    </row>
    <row r="88" spans="1:13" ht="94.5">
      <c r="A88" s="14">
        <f t="shared" si="2"/>
        <v>85</v>
      </c>
      <c r="B88" s="14" t="s">
        <v>12698</v>
      </c>
      <c r="C88" s="14" t="s">
        <v>12699</v>
      </c>
      <c r="D88" s="14" t="s">
        <v>1162</v>
      </c>
      <c r="E88" s="14"/>
      <c r="F88" s="15">
        <v>625</v>
      </c>
      <c r="G88" s="15">
        <v>252</v>
      </c>
      <c r="H88" s="14" t="s">
        <v>8087</v>
      </c>
      <c r="I88" s="15">
        <v>0</v>
      </c>
      <c r="J88" s="14" t="s">
        <v>70</v>
      </c>
      <c r="K88" s="36" t="s">
        <v>969</v>
      </c>
      <c r="L88" s="14" t="s">
        <v>5629</v>
      </c>
      <c r="M88" s="14" t="s">
        <v>12700</v>
      </c>
    </row>
    <row r="89" spans="1:13" ht="47.25">
      <c r="A89" s="14">
        <f t="shared" si="2"/>
        <v>86</v>
      </c>
      <c r="B89" s="14" t="s">
        <v>1981</v>
      </c>
      <c r="C89" s="14" t="s">
        <v>1937</v>
      </c>
      <c r="D89" s="14" t="s">
        <v>1187</v>
      </c>
      <c r="E89" s="14"/>
      <c r="F89" s="15">
        <v>700</v>
      </c>
      <c r="G89" s="15">
        <v>48</v>
      </c>
      <c r="H89" s="14" t="s">
        <v>8076</v>
      </c>
      <c r="I89" s="15">
        <v>11000</v>
      </c>
      <c r="J89" s="14" t="s">
        <v>4935</v>
      </c>
      <c r="K89" s="36" t="s">
        <v>1982</v>
      </c>
      <c r="L89" s="14" t="s">
        <v>2255</v>
      </c>
      <c r="M89" s="14"/>
    </row>
    <row r="90" spans="1:13" ht="78.75">
      <c r="A90" s="14">
        <f t="shared" si="2"/>
        <v>87</v>
      </c>
      <c r="B90" s="14" t="s">
        <v>1983</v>
      </c>
      <c r="C90" s="14" t="s">
        <v>10533</v>
      </c>
      <c r="D90" s="14" t="s">
        <v>1187</v>
      </c>
      <c r="E90" s="14"/>
      <c r="F90" s="15">
        <v>12500</v>
      </c>
      <c r="G90" s="15">
        <v>56</v>
      </c>
      <c r="H90" s="14" t="s">
        <v>3449</v>
      </c>
      <c r="I90" s="15">
        <v>10000</v>
      </c>
      <c r="J90" s="14" t="s">
        <v>1188</v>
      </c>
      <c r="K90" s="36" t="s">
        <v>1982</v>
      </c>
      <c r="L90" s="14" t="s">
        <v>1984</v>
      </c>
      <c r="M90" s="14" t="s">
        <v>1985</v>
      </c>
    </row>
    <row r="91" spans="1:13" ht="47.25">
      <c r="A91" s="14">
        <f t="shared" si="2"/>
        <v>88</v>
      </c>
      <c r="B91" s="14" t="s">
        <v>954</v>
      </c>
      <c r="C91" s="14" t="s">
        <v>1988</v>
      </c>
      <c r="D91" s="14" t="s">
        <v>1187</v>
      </c>
      <c r="E91" s="14" t="s">
        <v>8163</v>
      </c>
      <c r="F91" s="15">
        <v>900</v>
      </c>
      <c r="G91" s="15">
        <v>176</v>
      </c>
      <c r="H91" s="14" t="s">
        <v>8087</v>
      </c>
      <c r="I91" s="15">
        <v>35000</v>
      </c>
      <c r="J91" s="14" t="s">
        <v>4935</v>
      </c>
      <c r="K91" s="36" t="s">
        <v>1982</v>
      </c>
      <c r="L91" s="14" t="s">
        <v>3437</v>
      </c>
      <c r="M91" s="14"/>
    </row>
    <row r="92" spans="1:13" ht="47.25">
      <c r="A92" s="14">
        <f t="shared" si="2"/>
        <v>89</v>
      </c>
      <c r="B92" s="14" t="s">
        <v>1989</v>
      </c>
      <c r="C92" s="14" t="s">
        <v>1990</v>
      </c>
      <c r="D92" s="14" t="s">
        <v>1187</v>
      </c>
      <c r="E92" s="14" t="s">
        <v>8163</v>
      </c>
      <c r="F92" s="15">
        <v>600</v>
      </c>
      <c r="G92" s="15">
        <v>304</v>
      </c>
      <c r="H92" s="14" t="s">
        <v>8087</v>
      </c>
      <c r="I92" s="15">
        <v>61000</v>
      </c>
      <c r="J92" s="14" t="s">
        <v>70</v>
      </c>
      <c r="K92" s="36" t="s">
        <v>1982</v>
      </c>
      <c r="L92" s="14" t="s">
        <v>2916</v>
      </c>
      <c r="M92" s="14"/>
    </row>
    <row r="93" spans="1:13" ht="31.5">
      <c r="A93" s="14">
        <f t="shared" si="2"/>
        <v>90</v>
      </c>
      <c r="B93" s="14" t="s">
        <v>1991</v>
      </c>
      <c r="C93" s="14" t="s">
        <v>1992</v>
      </c>
      <c r="D93" s="14" t="s">
        <v>1162</v>
      </c>
      <c r="E93" s="14"/>
      <c r="F93" s="15">
        <v>500</v>
      </c>
      <c r="G93" s="15">
        <v>448</v>
      </c>
      <c r="H93" s="14" t="s">
        <v>8087</v>
      </c>
      <c r="I93" s="15">
        <v>0</v>
      </c>
      <c r="J93" s="14" t="s">
        <v>1188</v>
      </c>
      <c r="K93" s="36" t="s">
        <v>1982</v>
      </c>
      <c r="L93" s="14" t="s">
        <v>5408</v>
      </c>
      <c r="M93" s="14"/>
    </row>
    <row r="94" spans="1:13" ht="47.25">
      <c r="A94" s="14">
        <f t="shared" si="2"/>
        <v>91</v>
      </c>
      <c r="B94" s="14" t="s">
        <v>1993</v>
      </c>
      <c r="C94" s="14" t="s">
        <v>1994</v>
      </c>
      <c r="D94" s="14" t="s">
        <v>1162</v>
      </c>
      <c r="E94" s="14"/>
      <c r="F94" s="15">
        <v>500</v>
      </c>
      <c r="G94" s="15">
        <v>528</v>
      </c>
      <c r="H94" s="14" t="s">
        <v>2161</v>
      </c>
      <c r="I94" s="15">
        <v>0</v>
      </c>
      <c r="J94" s="14" t="s">
        <v>1188</v>
      </c>
      <c r="K94" s="36" t="s">
        <v>1982</v>
      </c>
      <c r="L94" s="14" t="s">
        <v>3437</v>
      </c>
      <c r="M94" s="14"/>
    </row>
    <row r="95" spans="1:13" ht="47.25">
      <c r="A95" s="14">
        <f t="shared" si="2"/>
        <v>92</v>
      </c>
      <c r="B95" s="14" t="s">
        <v>1995</v>
      </c>
      <c r="C95" s="14" t="s">
        <v>1996</v>
      </c>
      <c r="D95" s="14" t="s">
        <v>1187</v>
      </c>
      <c r="E95" s="14"/>
      <c r="F95" s="15">
        <v>500</v>
      </c>
      <c r="G95" s="15">
        <v>260</v>
      </c>
      <c r="H95" s="14" t="s">
        <v>8087</v>
      </c>
      <c r="I95" s="15">
        <v>53000</v>
      </c>
      <c r="J95" s="14" t="s">
        <v>1188</v>
      </c>
      <c r="K95" s="36" t="s">
        <v>1982</v>
      </c>
      <c r="L95" s="14" t="s">
        <v>2255</v>
      </c>
      <c r="M95" s="14"/>
    </row>
    <row r="96" spans="1:13" ht="63">
      <c r="A96" s="14">
        <f t="shared" si="2"/>
        <v>93</v>
      </c>
      <c r="B96" s="14" t="s">
        <v>1997</v>
      </c>
      <c r="C96" s="14" t="s">
        <v>1998</v>
      </c>
      <c r="D96" s="14" t="s">
        <v>1162</v>
      </c>
      <c r="E96" s="14"/>
      <c r="F96" s="15">
        <v>500</v>
      </c>
      <c r="G96" s="15">
        <v>368</v>
      </c>
      <c r="H96" s="14" t="s">
        <v>8087</v>
      </c>
      <c r="I96" s="15">
        <v>122000</v>
      </c>
      <c r="J96" s="14" t="s">
        <v>7909</v>
      </c>
      <c r="K96" s="36" t="s">
        <v>1982</v>
      </c>
      <c r="L96" s="14" t="s">
        <v>3437</v>
      </c>
      <c r="M96" s="14"/>
    </row>
    <row r="97" spans="1:13" ht="47.25">
      <c r="A97" s="14">
        <f t="shared" si="2"/>
        <v>94</v>
      </c>
      <c r="B97" s="14" t="s">
        <v>1999</v>
      </c>
      <c r="C97" s="14" t="s">
        <v>10533</v>
      </c>
      <c r="D97" s="14" t="s">
        <v>1187</v>
      </c>
      <c r="E97" s="14" t="s">
        <v>8163</v>
      </c>
      <c r="F97" s="15">
        <v>20034</v>
      </c>
      <c r="G97" s="15">
        <v>252</v>
      </c>
      <c r="H97" s="14" t="s">
        <v>8076</v>
      </c>
      <c r="I97" s="15">
        <v>36000</v>
      </c>
      <c r="J97" s="14" t="s">
        <v>1188</v>
      </c>
      <c r="K97" s="36" t="s">
        <v>1982</v>
      </c>
      <c r="L97" s="14" t="s">
        <v>11673</v>
      </c>
      <c r="M97" s="14"/>
    </row>
    <row r="98" spans="1:13" ht="63">
      <c r="A98" s="14">
        <f t="shared" si="2"/>
        <v>95</v>
      </c>
      <c r="B98" s="14" t="s">
        <v>2000</v>
      </c>
      <c r="C98" s="14" t="s">
        <v>2001</v>
      </c>
      <c r="D98" s="14" t="s">
        <v>4473</v>
      </c>
      <c r="E98" s="14"/>
      <c r="F98" s="15">
        <v>1000</v>
      </c>
      <c r="G98" s="15">
        <v>364</v>
      </c>
      <c r="H98" s="14" t="s">
        <v>2161</v>
      </c>
      <c r="I98" s="15">
        <v>0</v>
      </c>
      <c r="J98" s="14" t="s">
        <v>7909</v>
      </c>
      <c r="K98" s="36" t="s">
        <v>1982</v>
      </c>
      <c r="L98" s="14" t="s">
        <v>73</v>
      </c>
      <c r="M98" s="14"/>
    </row>
    <row r="99" spans="1:13" ht="31.5">
      <c r="A99" s="14">
        <f t="shared" si="2"/>
        <v>96</v>
      </c>
      <c r="B99" s="14" t="s">
        <v>2002</v>
      </c>
      <c r="C99" s="14" t="s">
        <v>2003</v>
      </c>
      <c r="D99" s="14" t="s">
        <v>1162</v>
      </c>
      <c r="E99" s="14"/>
      <c r="F99" s="15">
        <v>750</v>
      </c>
      <c r="G99" s="15">
        <v>400</v>
      </c>
      <c r="H99" s="14" t="s">
        <v>8087</v>
      </c>
      <c r="I99" s="15">
        <v>0</v>
      </c>
      <c r="J99" s="14" t="s">
        <v>1188</v>
      </c>
      <c r="K99" s="36" t="s">
        <v>1982</v>
      </c>
      <c r="L99" s="14" t="s">
        <v>3437</v>
      </c>
      <c r="M99" s="14"/>
    </row>
    <row r="100" spans="1:13" ht="36" customHeight="1">
      <c r="A100" s="14">
        <f t="shared" si="2"/>
        <v>97</v>
      </c>
      <c r="B100" s="14" t="s">
        <v>10147</v>
      </c>
      <c r="C100" s="14" t="s">
        <v>2744</v>
      </c>
      <c r="D100" s="14" t="s">
        <v>1187</v>
      </c>
      <c r="E100" s="14" t="s">
        <v>8163</v>
      </c>
      <c r="F100" s="15">
        <v>1528</v>
      </c>
      <c r="G100" s="15">
        <v>80</v>
      </c>
      <c r="H100" s="14" t="s">
        <v>8076</v>
      </c>
      <c r="I100" s="15">
        <v>13000</v>
      </c>
      <c r="J100" s="14" t="s">
        <v>4935</v>
      </c>
      <c r="K100" s="36" t="s">
        <v>1982</v>
      </c>
      <c r="L100" s="14" t="s">
        <v>12534</v>
      </c>
      <c r="M100" s="14"/>
    </row>
    <row r="101" spans="1:13">
      <c r="A101" s="14">
        <f t="shared" si="2"/>
        <v>98</v>
      </c>
      <c r="B101" s="14" t="s">
        <v>1164</v>
      </c>
      <c r="C101" s="14" t="s">
        <v>2744</v>
      </c>
      <c r="D101" s="14" t="s">
        <v>1187</v>
      </c>
      <c r="E101" s="14" t="s">
        <v>8163</v>
      </c>
      <c r="F101" s="15">
        <v>1528</v>
      </c>
      <c r="G101" s="15">
        <v>80</v>
      </c>
      <c r="H101" s="14" t="s">
        <v>8076</v>
      </c>
      <c r="I101" s="15">
        <v>15000</v>
      </c>
      <c r="J101" s="14" t="s">
        <v>4935</v>
      </c>
      <c r="K101" s="36" t="s">
        <v>1982</v>
      </c>
      <c r="L101" s="14" t="s">
        <v>12534</v>
      </c>
      <c r="M101" s="14"/>
    </row>
    <row r="102" spans="1:13" ht="31.5">
      <c r="A102" s="14">
        <f t="shared" si="2"/>
        <v>99</v>
      </c>
      <c r="B102" s="14" t="s">
        <v>2008</v>
      </c>
      <c r="C102" s="14" t="s">
        <v>2009</v>
      </c>
      <c r="D102" s="14" t="s">
        <v>1187</v>
      </c>
      <c r="E102" s="14"/>
      <c r="F102" s="15">
        <v>1000</v>
      </c>
      <c r="G102" s="15">
        <v>228</v>
      </c>
      <c r="H102" s="14" t="s">
        <v>5624</v>
      </c>
      <c r="I102" s="15">
        <v>52000</v>
      </c>
      <c r="J102" s="14" t="s">
        <v>1193</v>
      </c>
      <c r="K102" s="36" t="s">
        <v>1982</v>
      </c>
      <c r="L102" s="14" t="s">
        <v>10095</v>
      </c>
      <c r="M102" s="14"/>
    </row>
    <row r="103" spans="1:13" ht="47.25">
      <c r="A103" s="14">
        <f t="shared" si="2"/>
        <v>100</v>
      </c>
      <c r="B103" s="14" t="s">
        <v>2010</v>
      </c>
      <c r="C103" s="14" t="s">
        <v>3618</v>
      </c>
      <c r="D103" s="14" t="s">
        <v>1187</v>
      </c>
      <c r="E103" s="14"/>
      <c r="F103" s="15">
        <v>1300</v>
      </c>
      <c r="G103" s="15">
        <v>520</v>
      </c>
      <c r="H103" s="14" t="s">
        <v>2161</v>
      </c>
      <c r="I103" s="15">
        <v>131000</v>
      </c>
      <c r="J103" s="14" t="s">
        <v>4935</v>
      </c>
      <c r="K103" s="36" t="s">
        <v>1982</v>
      </c>
      <c r="L103" s="14" t="s">
        <v>3437</v>
      </c>
      <c r="M103" s="14"/>
    </row>
    <row r="104" spans="1:13">
      <c r="A104" s="14">
        <f t="shared" si="2"/>
        <v>101</v>
      </c>
      <c r="B104" s="14" t="s">
        <v>4117</v>
      </c>
      <c r="C104" s="14" t="s">
        <v>2744</v>
      </c>
      <c r="D104" s="14" t="s">
        <v>1187</v>
      </c>
      <c r="E104" s="14" t="s">
        <v>8163</v>
      </c>
      <c r="F104" s="15">
        <v>1028</v>
      </c>
      <c r="G104" s="15">
        <v>72</v>
      </c>
      <c r="H104" s="14" t="s">
        <v>8076</v>
      </c>
      <c r="I104" s="15">
        <v>15000</v>
      </c>
      <c r="J104" s="14" t="s">
        <v>4935</v>
      </c>
      <c r="K104" s="36" t="s">
        <v>1982</v>
      </c>
      <c r="L104" s="14" t="s">
        <v>5629</v>
      </c>
      <c r="M104" s="14"/>
    </row>
    <row r="105" spans="1:13">
      <c r="A105" s="14">
        <f t="shared" si="2"/>
        <v>102</v>
      </c>
      <c r="B105" s="14" t="s">
        <v>7789</v>
      </c>
      <c r="C105" s="14" t="s">
        <v>2744</v>
      </c>
      <c r="D105" s="14" t="s">
        <v>1187</v>
      </c>
      <c r="E105" s="14" t="s">
        <v>8163</v>
      </c>
      <c r="F105" s="15">
        <v>528</v>
      </c>
      <c r="G105" s="15">
        <v>52</v>
      </c>
      <c r="H105" s="14" t="s">
        <v>8076</v>
      </c>
      <c r="I105" s="15">
        <v>15000</v>
      </c>
      <c r="J105" s="14" t="s">
        <v>4935</v>
      </c>
      <c r="K105" s="36" t="s">
        <v>1982</v>
      </c>
      <c r="L105" s="14" t="s">
        <v>5629</v>
      </c>
      <c r="M105" s="14"/>
    </row>
    <row r="106" spans="1:13" ht="49.5" customHeight="1">
      <c r="A106" s="14">
        <f t="shared" si="2"/>
        <v>103</v>
      </c>
      <c r="B106" s="14" t="s">
        <v>343</v>
      </c>
      <c r="C106" s="14" t="s">
        <v>2744</v>
      </c>
      <c r="D106" s="14" t="s">
        <v>1187</v>
      </c>
      <c r="E106" s="14" t="s">
        <v>8163</v>
      </c>
      <c r="F106" s="15">
        <v>2028</v>
      </c>
      <c r="G106" s="15">
        <v>192</v>
      </c>
      <c r="H106" s="14" t="s">
        <v>8076</v>
      </c>
      <c r="I106" s="15">
        <v>25000</v>
      </c>
      <c r="J106" s="14" t="s">
        <v>4935</v>
      </c>
      <c r="K106" s="36" t="s">
        <v>1982</v>
      </c>
      <c r="L106" s="14" t="s">
        <v>11673</v>
      </c>
      <c r="M106" s="14"/>
    </row>
    <row r="107" spans="1:13">
      <c r="A107" s="14">
        <f t="shared" si="2"/>
        <v>104</v>
      </c>
      <c r="B107" s="14" t="s">
        <v>2015</v>
      </c>
      <c r="C107" s="14" t="s">
        <v>2016</v>
      </c>
      <c r="D107" s="14" t="s">
        <v>4473</v>
      </c>
      <c r="E107" s="14"/>
      <c r="F107" s="15">
        <v>1000</v>
      </c>
      <c r="G107" s="15">
        <v>1020</v>
      </c>
      <c r="H107" s="14" t="s">
        <v>2161</v>
      </c>
      <c r="I107" s="15">
        <v>0</v>
      </c>
      <c r="J107" s="14" t="s">
        <v>1193</v>
      </c>
      <c r="K107" s="36" t="s">
        <v>1982</v>
      </c>
      <c r="L107" s="14" t="s">
        <v>1552</v>
      </c>
      <c r="M107" s="14"/>
    </row>
    <row r="108" spans="1:13" ht="47.25">
      <c r="A108" s="14">
        <f t="shared" si="2"/>
        <v>105</v>
      </c>
      <c r="B108" s="14" t="s">
        <v>2017</v>
      </c>
      <c r="C108" s="14" t="s">
        <v>2018</v>
      </c>
      <c r="D108" s="14" t="s">
        <v>1187</v>
      </c>
      <c r="E108" s="14" t="s">
        <v>8163</v>
      </c>
      <c r="F108" s="15">
        <v>528</v>
      </c>
      <c r="G108" s="15">
        <v>484</v>
      </c>
      <c r="H108" s="14" t="s">
        <v>8087</v>
      </c>
      <c r="I108" s="15">
        <v>95000</v>
      </c>
      <c r="J108" s="14" t="s">
        <v>4935</v>
      </c>
      <c r="K108" s="36" t="s">
        <v>1982</v>
      </c>
      <c r="L108" s="14" t="s">
        <v>3437</v>
      </c>
      <c r="M108" s="14"/>
    </row>
    <row r="109" spans="1:13">
      <c r="A109" s="14">
        <f t="shared" si="2"/>
        <v>106</v>
      </c>
      <c r="B109" s="14" t="s">
        <v>8082</v>
      </c>
      <c r="C109" s="14" t="s">
        <v>2744</v>
      </c>
      <c r="D109" s="14" t="s">
        <v>1187</v>
      </c>
      <c r="E109" s="14" t="s">
        <v>8163</v>
      </c>
      <c r="F109" s="15">
        <v>1028</v>
      </c>
      <c r="G109" s="15">
        <v>40</v>
      </c>
      <c r="H109" s="14" t="s">
        <v>8076</v>
      </c>
      <c r="I109" s="15">
        <v>10000</v>
      </c>
      <c r="J109" s="14" t="s">
        <v>4935</v>
      </c>
      <c r="K109" s="36" t="s">
        <v>1982</v>
      </c>
      <c r="L109" s="14" t="s">
        <v>2255</v>
      </c>
      <c r="M109" s="14"/>
    </row>
    <row r="110" spans="1:13" ht="31.5">
      <c r="A110" s="14">
        <f t="shared" si="2"/>
        <v>107</v>
      </c>
      <c r="B110" s="14" t="s">
        <v>2019</v>
      </c>
      <c r="C110" s="14" t="s">
        <v>2744</v>
      </c>
      <c r="D110" s="14" t="s">
        <v>1187</v>
      </c>
      <c r="E110" s="14" t="s">
        <v>8163</v>
      </c>
      <c r="F110" s="15">
        <v>1800</v>
      </c>
      <c r="G110" s="15">
        <v>92</v>
      </c>
      <c r="H110" s="14" t="s">
        <v>8076</v>
      </c>
      <c r="I110" s="15">
        <v>14000</v>
      </c>
      <c r="J110" s="14" t="s">
        <v>4935</v>
      </c>
      <c r="K110" s="36" t="s">
        <v>1982</v>
      </c>
      <c r="L110" s="14" t="s">
        <v>2255</v>
      </c>
      <c r="M110" s="14"/>
    </row>
    <row r="111" spans="1:13">
      <c r="A111" s="14">
        <f t="shared" si="2"/>
        <v>108</v>
      </c>
      <c r="B111" s="14" t="s">
        <v>4114</v>
      </c>
      <c r="C111" s="14" t="s">
        <v>2744</v>
      </c>
      <c r="D111" s="14" t="s">
        <v>1187</v>
      </c>
      <c r="E111" s="14" t="s">
        <v>8163</v>
      </c>
      <c r="F111" s="15">
        <v>1028</v>
      </c>
      <c r="G111" s="15">
        <v>44</v>
      </c>
      <c r="H111" s="14" t="s">
        <v>8076</v>
      </c>
      <c r="I111" s="15">
        <v>10000</v>
      </c>
      <c r="J111" s="14" t="s">
        <v>4935</v>
      </c>
      <c r="K111" s="36" t="s">
        <v>1982</v>
      </c>
      <c r="L111" s="14" t="s">
        <v>5629</v>
      </c>
      <c r="M111" s="14"/>
    </row>
    <row r="112" spans="1:13">
      <c r="A112" s="14">
        <f t="shared" si="2"/>
        <v>109</v>
      </c>
      <c r="B112" s="14" t="s">
        <v>4118</v>
      </c>
      <c r="C112" s="14" t="s">
        <v>2744</v>
      </c>
      <c r="D112" s="14" t="s">
        <v>1187</v>
      </c>
      <c r="E112" s="14" t="s">
        <v>8163</v>
      </c>
      <c r="F112" s="15">
        <v>1028</v>
      </c>
      <c r="G112" s="15">
        <v>96</v>
      </c>
      <c r="H112" s="14" t="s">
        <v>8076</v>
      </c>
      <c r="I112" s="15">
        <v>20000</v>
      </c>
      <c r="J112" s="14" t="s">
        <v>4935</v>
      </c>
      <c r="K112" s="36" t="s">
        <v>1982</v>
      </c>
      <c r="L112" s="14" t="s">
        <v>5629</v>
      </c>
      <c r="M112" s="14"/>
    </row>
    <row r="113" spans="1:13" ht="63">
      <c r="A113" s="14">
        <f t="shared" si="2"/>
        <v>110</v>
      </c>
      <c r="B113" s="14" t="s">
        <v>3328</v>
      </c>
      <c r="C113" s="14" t="s">
        <v>2744</v>
      </c>
      <c r="D113" s="14" t="s">
        <v>1187</v>
      </c>
      <c r="E113" s="14" t="s">
        <v>8163</v>
      </c>
      <c r="F113" s="15">
        <v>528</v>
      </c>
      <c r="G113" s="15">
        <v>144</v>
      </c>
      <c r="H113" s="14" t="s">
        <v>8076</v>
      </c>
      <c r="I113" s="15">
        <v>22000</v>
      </c>
      <c r="J113" s="14" t="s">
        <v>4935</v>
      </c>
      <c r="K113" s="36" t="s">
        <v>1982</v>
      </c>
      <c r="L113" s="14" t="s">
        <v>2020</v>
      </c>
      <c r="M113" s="14" t="s">
        <v>2021</v>
      </c>
    </row>
    <row r="114" spans="1:13" ht="31.5">
      <c r="A114" s="14">
        <f t="shared" si="2"/>
        <v>111</v>
      </c>
      <c r="B114" s="14" t="s">
        <v>2022</v>
      </c>
      <c r="C114" s="14" t="s">
        <v>5047</v>
      </c>
      <c r="D114" s="14" t="s">
        <v>1162</v>
      </c>
      <c r="E114" s="14"/>
      <c r="F114" s="15">
        <v>680</v>
      </c>
      <c r="G114" s="15">
        <v>164</v>
      </c>
      <c r="H114" s="14" t="s">
        <v>2161</v>
      </c>
      <c r="I114" s="15">
        <v>0</v>
      </c>
      <c r="J114" s="14" t="s">
        <v>60</v>
      </c>
      <c r="K114" s="36" t="s">
        <v>1982</v>
      </c>
      <c r="L114" s="14" t="s">
        <v>6101</v>
      </c>
      <c r="M114" s="14"/>
    </row>
    <row r="115" spans="1:13">
      <c r="A115" s="14">
        <f t="shared" si="2"/>
        <v>112</v>
      </c>
      <c r="B115" s="14" t="s">
        <v>11573</v>
      </c>
      <c r="C115" s="14" t="s">
        <v>1406</v>
      </c>
      <c r="D115" s="14" t="s">
        <v>1187</v>
      </c>
      <c r="E115" s="14" t="s">
        <v>8163</v>
      </c>
      <c r="F115" s="15">
        <v>1500</v>
      </c>
      <c r="G115" s="15">
        <v>116</v>
      </c>
      <c r="H115" s="14" t="s">
        <v>5624</v>
      </c>
      <c r="I115" s="15">
        <v>30000</v>
      </c>
      <c r="J115" s="14" t="s">
        <v>7909</v>
      </c>
      <c r="K115" s="36" t="s">
        <v>1982</v>
      </c>
      <c r="L115" s="14" t="s">
        <v>2255</v>
      </c>
      <c r="M115" s="14"/>
    </row>
    <row r="116" spans="1:13">
      <c r="A116" s="14">
        <f t="shared" si="2"/>
        <v>113</v>
      </c>
      <c r="B116" s="14" t="s">
        <v>354</v>
      </c>
      <c r="C116" s="14" t="s">
        <v>7603</v>
      </c>
      <c r="D116" s="14" t="s">
        <v>1187</v>
      </c>
      <c r="E116" s="14" t="s">
        <v>8163</v>
      </c>
      <c r="F116" s="15">
        <v>1034</v>
      </c>
      <c r="G116" s="15">
        <v>140</v>
      </c>
      <c r="H116" s="14" t="s">
        <v>6541</v>
      </c>
      <c r="I116" s="15">
        <v>25000</v>
      </c>
      <c r="J116" s="14" t="s">
        <v>7909</v>
      </c>
      <c r="K116" s="36" t="s">
        <v>1982</v>
      </c>
      <c r="L116" s="14" t="s">
        <v>2916</v>
      </c>
      <c r="M116" s="14"/>
    </row>
    <row r="117" spans="1:13" ht="31.5">
      <c r="A117" s="14">
        <f t="shared" si="2"/>
        <v>114</v>
      </c>
      <c r="B117" s="14" t="s">
        <v>2023</v>
      </c>
      <c r="C117" s="14" t="s">
        <v>2024</v>
      </c>
      <c r="D117" s="14" t="s">
        <v>1187</v>
      </c>
      <c r="E117" s="14" t="s">
        <v>8163</v>
      </c>
      <c r="F117" s="15">
        <v>500</v>
      </c>
      <c r="G117" s="15">
        <v>192</v>
      </c>
      <c r="H117" s="14" t="s">
        <v>5624</v>
      </c>
      <c r="I117" s="15">
        <v>41000</v>
      </c>
      <c r="J117" s="14" t="s">
        <v>7909</v>
      </c>
      <c r="K117" s="36" t="s">
        <v>1982</v>
      </c>
      <c r="L117" s="14" t="s">
        <v>2916</v>
      </c>
      <c r="M117" s="14"/>
    </row>
    <row r="118" spans="1:13" ht="31.5">
      <c r="A118" s="14">
        <f t="shared" si="2"/>
        <v>115</v>
      </c>
      <c r="B118" s="14" t="s">
        <v>2025</v>
      </c>
      <c r="C118" s="14" t="s">
        <v>2744</v>
      </c>
      <c r="D118" s="14" t="s">
        <v>1187</v>
      </c>
      <c r="E118" s="14" t="s">
        <v>8163</v>
      </c>
      <c r="F118" s="15">
        <v>1028</v>
      </c>
      <c r="G118" s="15">
        <v>232</v>
      </c>
      <c r="H118" s="14" t="s">
        <v>8076</v>
      </c>
      <c r="I118" s="15">
        <v>32000</v>
      </c>
      <c r="J118" s="14" t="s">
        <v>4935</v>
      </c>
      <c r="K118" s="36" t="s">
        <v>1982</v>
      </c>
      <c r="L118" s="14" t="s">
        <v>12534</v>
      </c>
      <c r="M118" s="14"/>
    </row>
    <row r="119" spans="1:13" ht="81" customHeight="1">
      <c r="A119" s="14">
        <f t="shared" si="2"/>
        <v>116</v>
      </c>
      <c r="B119" s="14" t="s">
        <v>2026</v>
      </c>
      <c r="C119" s="14" t="s">
        <v>2744</v>
      </c>
      <c r="D119" s="14" t="s">
        <v>1187</v>
      </c>
      <c r="E119" s="14" t="s">
        <v>8163</v>
      </c>
      <c r="F119" s="15">
        <v>1028</v>
      </c>
      <c r="G119" s="15">
        <v>244</v>
      </c>
      <c r="H119" s="14" t="s">
        <v>8087</v>
      </c>
      <c r="I119" s="15">
        <v>45000</v>
      </c>
      <c r="J119" s="14" t="s">
        <v>4935</v>
      </c>
      <c r="K119" s="36" t="s">
        <v>1982</v>
      </c>
      <c r="L119" s="14" t="s">
        <v>11673</v>
      </c>
      <c r="M119" s="14"/>
    </row>
    <row r="120" spans="1:13" ht="31.5">
      <c r="A120" s="14">
        <f t="shared" si="2"/>
        <v>117</v>
      </c>
      <c r="B120" s="14" t="s">
        <v>2027</v>
      </c>
      <c r="C120" s="14" t="s">
        <v>12976</v>
      </c>
      <c r="D120" s="14" t="s">
        <v>1187</v>
      </c>
      <c r="E120" s="14" t="s">
        <v>8163</v>
      </c>
      <c r="F120" s="15">
        <v>834</v>
      </c>
      <c r="G120" s="15">
        <v>376</v>
      </c>
      <c r="H120" s="14" t="s">
        <v>2325</v>
      </c>
      <c r="I120" s="15">
        <v>94000</v>
      </c>
      <c r="J120" s="14" t="s">
        <v>7909</v>
      </c>
      <c r="K120" s="36" t="s">
        <v>1982</v>
      </c>
      <c r="L120" s="14" t="s">
        <v>11673</v>
      </c>
      <c r="M120" s="14"/>
    </row>
    <row r="121" spans="1:13">
      <c r="A121" s="14">
        <f t="shared" si="2"/>
        <v>118</v>
      </c>
      <c r="B121" s="14" t="s">
        <v>3132</v>
      </c>
      <c r="C121" s="14" t="s">
        <v>2744</v>
      </c>
      <c r="D121" s="14" t="s">
        <v>1187</v>
      </c>
      <c r="E121" s="14" t="s">
        <v>8163</v>
      </c>
      <c r="F121" s="15">
        <v>1528</v>
      </c>
      <c r="G121" s="15">
        <v>156</v>
      </c>
      <c r="H121" s="14" t="s">
        <v>8076</v>
      </c>
      <c r="I121" s="15">
        <v>21000</v>
      </c>
      <c r="J121" s="14" t="s">
        <v>4935</v>
      </c>
      <c r="K121" s="36" t="s">
        <v>1982</v>
      </c>
      <c r="L121" s="14" t="s">
        <v>2255</v>
      </c>
      <c r="M121" s="14"/>
    </row>
    <row r="122" spans="1:13" ht="78.75">
      <c r="A122" s="14">
        <f t="shared" si="2"/>
        <v>119</v>
      </c>
      <c r="B122" s="14" t="s">
        <v>2032</v>
      </c>
      <c r="C122" s="14" t="s">
        <v>2033</v>
      </c>
      <c r="D122" s="14" t="s">
        <v>1162</v>
      </c>
      <c r="E122" s="14"/>
      <c r="F122" s="15">
        <v>530</v>
      </c>
      <c r="G122" s="15">
        <v>552</v>
      </c>
      <c r="H122" s="14" t="s">
        <v>2161</v>
      </c>
      <c r="I122" s="15">
        <v>0</v>
      </c>
      <c r="J122" s="14" t="s">
        <v>1193</v>
      </c>
      <c r="K122" s="36" t="s">
        <v>1982</v>
      </c>
      <c r="L122" s="14" t="s">
        <v>11729</v>
      </c>
      <c r="M122" s="14"/>
    </row>
    <row r="123" spans="1:13" ht="47.25">
      <c r="A123" s="14">
        <f t="shared" si="2"/>
        <v>120</v>
      </c>
      <c r="B123" s="14" t="s">
        <v>3176</v>
      </c>
      <c r="C123" s="14" t="s">
        <v>10123</v>
      </c>
      <c r="D123" s="14" t="s">
        <v>3177</v>
      </c>
      <c r="E123" s="14"/>
      <c r="F123" s="15">
        <v>1340</v>
      </c>
      <c r="G123" s="15">
        <v>1000</v>
      </c>
      <c r="H123" s="14" t="s">
        <v>2161</v>
      </c>
      <c r="I123" s="15">
        <v>0</v>
      </c>
      <c r="J123" s="14" t="s">
        <v>60</v>
      </c>
      <c r="K123" s="36" t="s">
        <v>1982</v>
      </c>
      <c r="L123" s="14" t="s">
        <v>11729</v>
      </c>
      <c r="M123" s="14" t="s">
        <v>3178</v>
      </c>
    </row>
    <row r="124" spans="1:13" ht="47.25">
      <c r="A124" s="14">
        <f t="shared" si="2"/>
        <v>121</v>
      </c>
      <c r="B124" s="14" t="s">
        <v>3179</v>
      </c>
      <c r="C124" s="14" t="s">
        <v>3180</v>
      </c>
      <c r="D124" s="14" t="s">
        <v>3177</v>
      </c>
      <c r="E124" s="14"/>
      <c r="F124" s="15">
        <v>1500</v>
      </c>
      <c r="G124" s="15">
        <v>640</v>
      </c>
      <c r="H124" s="14" t="s">
        <v>2161</v>
      </c>
      <c r="I124" s="15">
        <v>0</v>
      </c>
      <c r="J124" s="14" t="s">
        <v>60</v>
      </c>
      <c r="K124" s="36" t="s">
        <v>1982</v>
      </c>
      <c r="L124" s="14" t="s">
        <v>1552</v>
      </c>
      <c r="M124" s="14" t="s">
        <v>3181</v>
      </c>
    </row>
    <row r="125" spans="1:13">
      <c r="A125" s="14">
        <f t="shared" si="2"/>
        <v>122</v>
      </c>
      <c r="B125" s="14" t="s">
        <v>354</v>
      </c>
      <c r="C125" s="14" t="s">
        <v>7603</v>
      </c>
      <c r="D125" s="14" t="s">
        <v>1187</v>
      </c>
      <c r="E125" s="14" t="s">
        <v>8163</v>
      </c>
      <c r="F125" s="15">
        <v>3034</v>
      </c>
      <c r="G125" s="15">
        <v>192</v>
      </c>
      <c r="H125" s="14" t="s">
        <v>3449</v>
      </c>
      <c r="I125" s="15">
        <v>30000</v>
      </c>
      <c r="J125" s="14" t="s">
        <v>7909</v>
      </c>
      <c r="K125" s="36" t="s">
        <v>1982</v>
      </c>
      <c r="L125" s="14" t="s">
        <v>12534</v>
      </c>
      <c r="M125" s="14"/>
    </row>
    <row r="126" spans="1:13" ht="31.5">
      <c r="A126" s="14">
        <f t="shared" si="2"/>
        <v>123</v>
      </c>
      <c r="B126" s="14" t="s">
        <v>3182</v>
      </c>
      <c r="C126" s="14" t="s">
        <v>10123</v>
      </c>
      <c r="D126" s="14" t="s">
        <v>1187</v>
      </c>
      <c r="E126" s="14" t="s">
        <v>8163</v>
      </c>
      <c r="F126" s="15">
        <v>3034</v>
      </c>
      <c r="G126" s="15">
        <v>304</v>
      </c>
      <c r="H126" s="14" t="s">
        <v>3449</v>
      </c>
      <c r="I126" s="15">
        <v>35000</v>
      </c>
      <c r="J126" s="14" t="s">
        <v>1193</v>
      </c>
      <c r="K126" s="36" t="s">
        <v>1982</v>
      </c>
      <c r="L126" s="14" t="s">
        <v>11673</v>
      </c>
      <c r="M126" s="14"/>
    </row>
    <row r="127" spans="1:13" ht="31.5">
      <c r="A127" s="14">
        <f t="shared" si="2"/>
        <v>124</v>
      </c>
      <c r="B127" s="14" t="s">
        <v>3183</v>
      </c>
      <c r="C127" s="14" t="s">
        <v>3184</v>
      </c>
      <c r="D127" s="14" t="s">
        <v>1162</v>
      </c>
      <c r="E127" s="14"/>
      <c r="F127" s="15">
        <v>1000</v>
      </c>
      <c r="G127" s="15">
        <v>92</v>
      </c>
      <c r="H127" s="14" t="s">
        <v>5624</v>
      </c>
      <c r="I127" s="15">
        <v>0</v>
      </c>
      <c r="J127" s="14" t="s">
        <v>4642</v>
      </c>
      <c r="K127" s="36" t="s">
        <v>1982</v>
      </c>
      <c r="L127" s="14" t="s">
        <v>11673</v>
      </c>
      <c r="M127" s="14"/>
    </row>
    <row r="128" spans="1:13">
      <c r="A128" s="14">
        <f t="shared" si="2"/>
        <v>125</v>
      </c>
      <c r="B128" s="14" t="s">
        <v>4116</v>
      </c>
      <c r="C128" s="14" t="s">
        <v>2744</v>
      </c>
      <c r="D128" s="14" t="s">
        <v>1187</v>
      </c>
      <c r="E128" s="14" t="s">
        <v>8163</v>
      </c>
      <c r="F128" s="15">
        <v>1028</v>
      </c>
      <c r="G128" s="15">
        <v>92</v>
      </c>
      <c r="H128" s="14" t="s">
        <v>8076</v>
      </c>
      <c r="I128" s="15">
        <v>20000</v>
      </c>
      <c r="J128" s="14" t="s">
        <v>4935</v>
      </c>
      <c r="K128" s="36" t="s">
        <v>1982</v>
      </c>
      <c r="L128" s="14" t="s">
        <v>12534</v>
      </c>
      <c r="M128" s="14"/>
    </row>
    <row r="129" spans="1:13">
      <c r="A129" s="14">
        <f t="shared" si="2"/>
        <v>126</v>
      </c>
      <c r="B129" s="14" t="s">
        <v>4110</v>
      </c>
      <c r="C129" s="14" t="s">
        <v>2744</v>
      </c>
      <c r="D129" s="14" t="s">
        <v>1187</v>
      </c>
      <c r="E129" s="14" t="s">
        <v>8163</v>
      </c>
      <c r="F129" s="15">
        <v>1028</v>
      </c>
      <c r="G129" s="15">
        <v>160</v>
      </c>
      <c r="H129" s="14" t="s">
        <v>8076</v>
      </c>
      <c r="I129" s="15">
        <v>25000</v>
      </c>
      <c r="J129" s="14" t="s">
        <v>4935</v>
      </c>
      <c r="K129" s="36" t="s">
        <v>1982</v>
      </c>
      <c r="L129" s="14" t="s">
        <v>12534</v>
      </c>
      <c r="M129" s="14"/>
    </row>
    <row r="130" spans="1:13">
      <c r="A130" s="14">
        <f t="shared" si="2"/>
        <v>127</v>
      </c>
      <c r="B130" s="14" t="s">
        <v>7625</v>
      </c>
      <c r="C130" s="14" t="s">
        <v>2744</v>
      </c>
      <c r="D130" s="14" t="s">
        <v>1187</v>
      </c>
      <c r="E130" s="14" t="s">
        <v>8163</v>
      </c>
      <c r="F130" s="15">
        <v>1028</v>
      </c>
      <c r="G130" s="15">
        <v>168</v>
      </c>
      <c r="H130" s="14" t="s">
        <v>8076</v>
      </c>
      <c r="I130" s="15">
        <v>25000</v>
      </c>
      <c r="J130" s="14" t="s">
        <v>4935</v>
      </c>
      <c r="K130" s="36" t="s">
        <v>1982</v>
      </c>
      <c r="L130" s="14" t="s">
        <v>12534</v>
      </c>
      <c r="M130" s="14"/>
    </row>
    <row r="131" spans="1:13">
      <c r="A131" s="14">
        <f t="shared" si="2"/>
        <v>128</v>
      </c>
      <c r="B131" s="14" t="s">
        <v>12224</v>
      </c>
      <c r="C131" s="14" t="s">
        <v>2744</v>
      </c>
      <c r="D131" s="14" t="s">
        <v>1187</v>
      </c>
      <c r="E131" s="14" t="s">
        <v>8163</v>
      </c>
      <c r="F131" s="15">
        <v>1028</v>
      </c>
      <c r="G131" s="15">
        <v>32</v>
      </c>
      <c r="H131" s="14" t="s">
        <v>8076</v>
      </c>
      <c r="I131" s="15">
        <v>12000</v>
      </c>
      <c r="J131" s="14" t="s">
        <v>4935</v>
      </c>
      <c r="K131" s="36" t="s">
        <v>1982</v>
      </c>
      <c r="L131" s="14" t="s">
        <v>5629</v>
      </c>
      <c r="M131" s="14"/>
    </row>
    <row r="132" spans="1:13" ht="63">
      <c r="A132" s="14">
        <f t="shared" si="2"/>
        <v>129</v>
      </c>
      <c r="B132" s="14" t="s">
        <v>6994</v>
      </c>
      <c r="C132" s="14" t="s">
        <v>6995</v>
      </c>
      <c r="D132" s="14" t="s">
        <v>3177</v>
      </c>
      <c r="E132" s="14" t="s">
        <v>8163</v>
      </c>
      <c r="F132" s="15">
        <v>1200</v>
      </c>
      <c r="G132" s="15">
        <v>1380</v>
      </c>
      <c r="H132" s="14" t="s">
        <v>3703</v>
      </c>
      <c r="I132" s="15">
        <v>0</v>
      </c>
      <c r="J132" s="14" t="s">
        <v>1193</v>
      </c>
      <c r="K132" s="36" t="s">
        <v>1982</v>
      </c>
      <c r="L132" s="14" t="s">
        <v>1552</v>
      </c>
      <c r="M132" s="14" t="s">
        <v>384</v>
      </c>
    </row>
    <row r="133" spans="1:13" ht="31.5">
      <c r="A133" s="14">
        <f t="shared" si="2"/>
        <v>130</v>
      </c>
      <c r="B133" s="14" t="s">
        <v>6755</v>
      </c>
      <c r="C133" s="14" t="s">
        <v>385</v>
      </c>
      <c r="D133" s="14" t="s">
        <v>1187</v>
      </c>
      <c r="E133" s="14" t="s">
        <v>8163</v>
      </c>
      <c r="F133" s="15">
        <v>2034</v>
      </c>
      <c r="G133" s="15">
        <v>312</v>
      </c>
      <c r="H133" s="14" t="s">
        <v>1398</v>
      </c>
      <c r="I133" s="15">
        <v>89000</v>
      </c>
      <c r="J133" s="14" t="s">
        <v>60</v>
      </c>
      <c r="K133" s="36" t="s">
        <v>1982</v>
      </c>
      <c r="L133" s="14" t="s">
        <v>10095</v>
      </c>
      <c r="M133" s="14"/>
    </row>
    <row r="134" spans="1:13" ht="47.25">
      <c r="A134" s="14">
        <f t="shared" si="2"/>
        <v>131</v>
      </c>
      <c r="B134" s="14" t="s">
        <v>386</v>
      </c>
      <c r="C134" s="14" t="s">
        <v>387</v>
      </c>
      <c r="D134" s="14" t="s">
        <v>1187</v>
      </c>
      <c r="E134" s="14"/>
      <c r="F134" s="15">
        <v>700</v>
      </c>
      <c r="G134" s="15">
        <v>336</v>
      </c>
      <c r="H134" s="14" t="s">
        <v>8087</v>
      </c>
      <c r="I134" s="15">
        <v>67000</v>
      </c>
      <c r="J134" s="14" t="s">
        <v>7909</v>
      </c>
      <c r="K134" s="36" t="s">
        <v>1982</v>
      </c>
      <c r="L134" s="14" t="s">
        <v>3437</v>
      </c>
      <c r="M134" s="14"/>
    </row>
    <row r="135" spans="1:13" ht="31.5">
      <c r="A135" s="14">
        <f t="shared" si="2"/>
        <v>132</v>
      </c>
      <c r="B135" s="14" t="s">
        <v>388</v>
      </c>
      <c r="C135" s="14" t="s">
        <v>389</v>
      </c>
      <c r="D135" s="14" t="s">
        <v>1187</v>
      </c>
      <c r="E135" s="14"/>
      <c r="F135" s="15">
        <v>500</v>
      </c>
      <c r="G135" s="15">
        <v>216</v>
      </c>
      <c r="H135" s="14" t="s">
        <v>8087</v>
      </c>
      <c r="I135" s="15">
        <v>47000</v>
      </c>
      <c r="J135" s="14" t="s">
        <v>70</v>
      </c>
      <c r="K135" s="36" t="s">
        <v>1982</v>
      </c>
      <c r="L135" s="14" t="s">
        <v>2255</v>
      </c>
      <c r="M135" s="14"/>
    </row>
    <row r="136" spans="1:13" ht="78.75">
      <c r="A136" s="14">
        <f t="shared" si="2"/>
        <v>133</v>
      </c>
      <c r="B136" s="14" t="s">
        <v>390</v>
      </c>
      <c r="C136" s="14" t="s">
        <v>10533</v>
      </c>
      <c r="D136" s="14" t="s">
        <v>1187</v>
      </c>
      <c r="E136" s="14" t="s">
        <v>8163</v>
      </c>
      <c r="F136" s="15">
        <v>2534</v>
      </c>
      <c r="G136" s="15">
        <v>112</v>
      </c>
      <c r="H136" s="14" t="s">
        <v>8076</v>
      </c>
      <c r="I136" s="15">
        <v>26000</v>
      </c>
      <c r="J136" s="14" t="s">
        <v>1188</v>
      </c>
      <c r="K136" s="36" t="s">
        <v>1982</v>
      </c>
      <c r="L136" s="14" t="s">
        <v>2255</v>
      </c>
      <c r="M136" s="14"/>
    </row>
    <row r="137" spans="1:13" ht="63">
      <c r="A137" s="14">
        <f t="shared" si="2"/>
        <v>134</v>
      </c>
      <c r="B137" s="14" t="s">
        <v>391</v>
      </c>
      <c r="C137" s="14" t="s">
        <v>392</v>
      </c>
      <c r="D137" s="14" t="s">
        <v>1421</v>
      </c>
      <c r="E137" s="14"/>
      <c r="F137" s="15">
        <v>600</v>
      </c>
      <c r="G137" s="15">
        <v>280</v>
      </c>
      <c r="H137" s="14" t="s">
        <v>8087</v>
      </c>
      <c r="I137" s="15">
        <v>105000</v>
      </c>
      <c r="J137" s="14" t="s">
        <v>70</v>
      </c>
      <c r="K137" s="36" t="s">
        <v>1982</v>
      </c>
      <c r="L137" s="14" t="s">
        <v>5408</v>
      </c>
      <c r="M137" s="14"/>
    </row>
    <row r="138" spans="1:13">
      <c r="A138" s="14">
        <f t="shared" si="2"/>
        <v>135</v>
      </c>
      <c r="B138" s="14" t="s">
        <v>3002</v>
      </c>
      <c r="C138" s="14" t="s">
        <v>2744</v>
      </c>
      <c r="D138" s="14" t="s">
        <v>1187</v>
      </c>
      <c r="E138" s="14" t="s">
        <v>8163</v>
      </c>
      <c r="F138" s="15">
        <v>1528</v>
      </c>
      <c r="G138" s="15">
        <v>112</v>
      </c>
      <c r="H138" s="14" t="s">
        <v>8076</v>
      </c>
      <c r="I138" s="15">
        <v>18000</v>
      </c>
      <c r="J138" s="14" t="s">
        <v>4935</v>
      </c>
      <c r="K138" s="36" t="s">
        <v>1982</v>
      </c>
      <c r="L138" s="14" t="s">
        <v>5629</v>
      </c>
      <c r="M138" s="14"/>
    </row>
    <row r="139" spans="1:13">
      <c r="A139" s="14">
        <f t="shared" si="2"/>
        <v>136</v>
      </c>
      <c r="B139" s="14" t="s">
        <v>10511</v>
      </c>
      <c r="C139" s="14" t="s">
        <v>2744</v>
      </c>
      <c r="D139" s="14" t="s">
        <v>1187</v>
      </c>
      <c r="E139" s="14" t="s">
        <v>8163</v>
      </c>
      <c r="F139" s="15">
        <v>2028</v>
      </c>
      <c r="G139" s="15">
        <v>84</v>
      </c>
      <c r="H139" s="14" t="s">
        <v>8076</v>
      </c>
      <c r="I139" s="15">
        <v>13000</v>
      </c>
      <c r="J139" s="14" t="s">
        <v>4935</v>
      </c>
      <c r="K139" s="36" t="s">
        <v>1982</v>
      </c>
      <c r="L139" s="14" t="s">
        <v>5629</v>
      </c>
      <c r="M139" s="14"/>
    </row>
    <row r="140" spans="1:13">
      <c r="A140" s="14">
        <f t="shared" si="2"/>
        <v>137</v>
      </c>
      <c r="B140" s="14" t="s">
        <v>6258</v>
      </c>
      <c r="C140" s="14" t="s">
        <v>2744</v>
      </c>
      <c r="D140" s="14" t="s">
        <v>1187</v>
      </c>
      <c r="E140" s="14" t="s">
        <v>8163</v>
      </c>
      <c r="F140" s="15">
        <v>1528</v>
      </c>
      <c r="G140" s="15">
        <v>188</v>
      </c>
      <c r="H140" s="14" t="s">
        <v>8076</v>
      </c>
      <c r="I140" s="15">
        <v>30000</v>
      </c>
      <c r="J140" s="14" t="s">
        <v>4935</v>
      </c>
      <c r="K140" s="36" t="s">
        <v>1982</v>
      </c>
      <c r="L140" s="14" t="s">
        <v>11673</v>
      </c>
      <c r="M140" s="14"/>
    </row>
    <row r="141" spans="1:13" ht="47.25">
      <c r="A141" s="14">
        <f t="shared" si="2"/>
        <v>138</v>
      </c>
      <c r="B141" s="14" t="s">
        <v>10966</v>
      </c>
      <c r="C141" s="14" t="s">
        <v>2744</v>
      </c>
      <c r="D141" s="14" t="s">
        <v>1187</v>
      </c>
      <c r="E141" s="14" t="s">
        <v>8163</v>
      </c>
      <c r="F141" s="15">
        <v>1028</v>
      </c>
      <c r="G141" s="15">
        <v>28</v>
      </c>
      <c r="H141" s="14" t="s">
        <v>8076</v>
      </c>
      <c r="I141" s="15">
        <v>7000</v>
      </c>
      <c r="J141" s="14" t="s">
        <v>4935</v>
      </c>
      <c r="K141" s="36" t="s">
        <v>1982</v>
      </c>
      <c r="L141" s="14" t="s">
        <v>5629</v>
      </c>
      <c r="M141" s="14"/>
    </row>
    <row r="142" spans="1:13">
      <c r="A142" s="14">
        <f t="shared" si="2"/>
        <v>139</v>
      </c>
      <c r="B142" s="14" t="s">
        <v>1946</v>
      </c>
      <c r="C142" s="14" t="s">
        <v>2744</v>
      </c>
      <c r="D142" s="14" t="s">
        <v>1187</v>
      </c>
      <c r="E142" s="14" t="s">
        <v>8163</v>
      </c>
      <c r="F142" s="15">
        <v>1028</v>
      </c>
      <c r="G142" s="15">
        <v>48</v>
      </c>
      <c r="H142" s="14" t="s">
        <v>8076</v>
      </c>
      <c r="I142" s="15">
        <v>11000</v>
      </c>
      <c r="J142" s="14" t="s">
        <v>4935</v>
      </c>
      <c r="K142" s="36" t="s">
        <v>1982</v>
      </c>
      <c r="L142" s="14" t="s">
        <v>11673</v>
      </c>
      <c r="M142" s="14"/>
    </row>
    <row r="143" spans="1:13" ht="31.5">
      <c r="A143" s="14">
        <f t="shared" si="2"/>
        <v>140</v>
      </c>
      <c r="B143" s="14" t="s">
        <v>395</v>
      </c>
      <c r="C143" s="14" t="s">
        <v>396</v>
      </c>
      <c r="D143" s="14" t="s">
        <v>1162</v>
      </c>
      <c r="E143" s="14"/>
      <c r="F143" s="15">
        <v>1000</v>
      </c>
      <c r="G143" s="15">
        <v>700</v>
      </c>
      <c r="H143" s="14" t="s">
        <v>1604</v>
      </c>
      <c r="I143" s="15">
        <v>0</v>
      </c>
      <c r="J143" s="14" t="s">
        <v>1193</v>
      </c>
      <c r="K143" s="36" t="s">
        <v>1982</v>
      </c>
      <c r="L143" s="14" t="s">
        <v>11729</v>
      </c>
      <c r="M143" s="14"/>
    </row>
    <row r="144" spans="1:13" ht="31.5">
      <c r="A144" s="14">
        <f t="shared" si="2"/>
        <v>141</v>
      </c>
      <c r="B144" s="14" t="s">
        <v>397</v>
      </c>
      <c r="C144" s="14" t="s">
        <v>396</v>
      </c>
      <c r="D144" s="14" t="s">
        <v>1162</v>
      </c>
      <c r="E144" s="14"/>
      <c r="F144" s="15">
        <v>1000</v>
      </c>
      <c r="G144" s="15">
        <v>752</v>
      </c>
      <c r="H144" s="14" t="s">
        <v>1604</v>
      </c>
      <c r="I144" s="15">
        <v>0</v>
      </c>
      <c r="J144" s="14" t="s">
        <v>1193</v>
      </c>
      <c r="K144" s="36" t="s">
        <v>1982</v>
      </c>
      <c r="L144" s="14" t="s">
        <v>11729</v>
      </c>
      <c r="M144" s="14"/>
    </row>
    <row r="145" spans="1:13" ht="31.5">
      <c r="A145" s="14">
        <f t="shared" si="2"/>
        <v>142</v>
      </c>
      <c r="B145" s="14" t="s">
        <v>398</v>
      </c>
      <c r="C145" s="14" t="s">
        <v>396</v>
      </c>
      <c r="D145" s="14" t="s">
        <v>1162</v>
      </c>
      <c r="E145" s="14"/>
      <c r="F145" s="15">
        <v>1000</v>
      </c>
      <c r="G145" s="15">
        <v>768</v>
      </c>
      <c r="H145" s="14" t="s">
        <v>1604</v>
      </c>
      <c r="I145" s="15">
        <v>0</v>
      </c>
      <c r="J145" s="14" t="s">
        <v>1193</v>
      </c>
      <c r="K145" s="36" t="s">
        <v>1982</v>
      </c>
      <c r="L145" s="14" t="s">
        <v>11729</v>
      </c>
      <c r="M145" s="14"/>
    </row>
    <row r="146" spans="1:13" ht="63">
      <c r="A146" s="14">
        <f t="shared" si="2"/>
        <v>143</v>
      </c>
      <c r="B146" s="14" t="s">
        <v>410</v>
      </c>
      <c r="C146" s="14" t="s">
        <v>411</v>
      </c>
      <c r="D146" s="14" t="s">
        <v>1162</v>
      </c>
      <c r="E146" s="14" t="s">
        <v>8163</v>
      </c>
      <c r="F146" s="15">
        <v>400</v>
      </c>
      <c r="G146" s="15">
        <v>164</v>
      </c>
      <c r="H146" s="14" t="s">
        <v>8076</v>
      </c>
      <c r="I146" s="15">
        <v>54000</v>
      </c>
      <c r="J146" s="14" t="s">
        <v>1188</v>
      </c>
      <c r="K146" s="36" t="s">
        <v>1982</v>
      </c>
      <c r="L146" s="14" t="s">
        <v>3437</v>
      </c>
      <c r="M146" s="14"/>
    </row>
    <row r="147" spans="1:13" ht="31.5">
      <c r="A147" s="14">
        <f t="shared" si="2"/>
        <v>144</v>
      </c>
      <c r="B147" s="14" t="s">
        <v>412</v>
      </c>
      <c r="C147" s="14" t="s">
        <v>6874</v>
      </c>
      <c r="D147" s="14" t="s">
        <v>1187</v>
      </c>
      <c r="E147" s="14"/>
      <c r="F147" s="15">
        <v>1600</v>
      </c>
      <c r="G147" s="15">
        <v>604</v>
      </c>
      <c r="H147" s="14" t="s">
        <v>2161</v>
      </c>
      <c r="I147" s="15">
        <v>107000</v>
      </c>
      <c r="J147" s="14" t="s">
        <v>4935</v>
      </c>
      <c r="K147" s="36" t="s">
        <v>1982</v>
      </c>
      <c r="L147" s="14" t="s">
        <v>11673</v>
      </c>
      <c r="M147" s="14"/>
    </row>
    <row r="148" spans="1:13">
      <c r="A148" s="14">
        <f t="shared" ref="A148:A211" si="3">A147+1</f>
        <v>145</v>
      </c>
      <c r="B148" s="14" t="s">
        <v>9373</v>
      </c>
      <c r="C148" s="14" t="s">
        <v>2744</v>
      </c>
      <c r="D148" s="14" t="s">
        <v>1187</v>
      </c>
      <c r="E148" s="14" t="s">
        <v>8163</v>
      </c>
      <c r="F148" s="15">
        <v>728</v>
      </c>
      <c r="G148" s="15">
        <v>196</v>
      </c>
      <c r="H148" s="14" t="s">
        <v>8076</v>
      </c>
      <c r="I148" s="15">
        <v>27000</v>
      </c>
      <c r="J148" s="14" t="s">
        <v>4935</v>
      </c>
      <c r="K148" s="36" t="s">
        <v>1982</v>
      </c>
      <c r="L148" s="14" t="s">
        <v>2020</v>
      </c>
      <c r="M148" s="14"/>
    </row>
    <row r="149" spans="1:13">
      <c r="A149" s="14">
        <f t="shared" si="3"/>
        <v>146</v>
      </c>
      <c r="B149" s="14" t="s">
        <v>10255</v>
      </c>
      <c r="C149" s="14" t="s">
        <v>2744</v>
      </c>
      <c r="D149" s="14" t="s">
        <v>1187</v>
      </c>
      <c r="E149" s="14" t="s">
        <v>8163</v>
      </c>
      <c r="F149" s="15">
        <v>528</v>
      </c>
      <c r="G149" s="15">
        <v>132</v>
      </c>
      <c r="H149" s="14" t="s">
        <v>8076</v>
      </c>
      <c r="I149" s="15">
        <v>20000</v>
      </c>
      <c r="J149" s="14" t="s">
        <v>4935</v>
      </c>
      <c r="K149" s="36" t="s">
        <v>1982</v>
      </c>
      <c r="L149" s="14" t="s">
        <v>2020</v>
      </c>
      <c r="M149" s="14"/>
    </row>
    <row r="150" spans="1:13" ht="31.5">
      <c r="A150" s="14">
        <f t="shared" si="3"/>
        <v>147</v>
      </c>
      <c r="B150" s="14" t="s">
        <v>2283</v>
      </c>
      <c r="C150" s="14" t="s">
        <v>2744</v>
      </c>
      <c r="D150" s="14" t="s">
        <v>1187</v>
      </c>
      <c r="E150" s="14" t="s">
        <v>8163</v>
      </c>
      <c r="F150" s="15">
        <v>728</v>
      </c>
      <c r="G150" s="15">
        <v>76</v>
      </c>
      <c r="H150" s="14" t="s">
        <v>8076</v>
      </c>
      <c r="I150" s="15">
        <v>15000</v>
      </c>
      <c r="J150" s="14" t="s">
        <v>4935</v>
      </c>
      <c r="K150" s="36" t="s">
        <v>1982</v>
      </c>
      <c r="L150" s="14" t="s">
        <v>2020</v>
      </c>
      <c r="M150" s="14"/>
    </row>
    <row r="151" spans="1:13">
      <c r="A151" s="14">
        <f t="shared" si="3"/>
        <v>148</v>
      </c>
      <c r="B151" s="14" t="s">
        <v>2415</v>
      </c>
      <c r="C151" s="14" t="s">
        <v>2744</v>
      </c>
      <c r="D151" s="14" t="s">
        <v>1187</v>
      </c>
      <c r="E151" s="14" t="s">
        <v>8163</v>
      </c>
      <c r="F151" s="15">
        <v>528</v>
      </c>
      <c r="G151" s="15">
        <v>92</v>
      </c>
      <c r="H151" s="14" t="s">
        <v>2528</v>
      </c>
      <c r="I151" s="15">
        <v>14000</v>
      </c>
      <c r="J151" s="14" t="s">
        <v>4935</v>
      </c>
      <c r="K151" s="36" t="s">
        <v>1982</v>
      </c>
      <c r="L151" s="14" t="s">
        <v>2020</v>
      </c>
      <c r="M151" s="14"/>
    </row>
    <row r="152" spans="1:13" ht="75" customHeight="1">
      <c r="A152" s="14">
        <f t="shared" si="3"/>
        <v>149</v>
      </c>
      <c r="B152" s="14" t="s">
        <v>433</v>
      </c>
      <c r="C152" s="14" t="s">
        <v>434</v>
      </c>
      <c r="D152" s="14" t="s">
        <v>1187</v>
      </c>
      <c r="E152" s="14"/>
      <c r="F152" s="15">
        <v>1000</v>
      </c>
      <c r="G152" s="15">
        <v>752</v>
      </c>
      <c r="H152" s="14" t="s">
        <v>2161</v>
      </c>
      <c r="I152" s="15">
        <v>255000</v>
      </c>
      <c r="J152" s="14" t="s">
        <v>4642</v>
      </c>
      <c r="K152" s="36" t="s">
        <v>1982</v>
      </c>
      <c r="L152" s="14" t="s">
        <v>12534</v>
      </c>
      <c r="M152" s="14"/>
    </row>
    <row r="153" spans="1:13" ht="31.5">
      <c r="A153" s="14">
        <f t="shared" si="3"/>
        <v>150</v>
      </c>
      <c r="B153" s="14" t="s">
        <v>11780</v>
      </c>
      <c r="C153" s="14" t="s">
        <v>9507</v>
      </c>
      <c r="D153" s="14" t="s">
        <v>1421</v>
      </c>
      <c r="E153" s="14"/>
      <c r="F153" s="15">
        <v>2000</v>
      </c>
      <c r="G153" s="15">
        <v>272</v>
      </c>
      <c r="H153" s="14" t="s">
        <v>1228</v>
      </c>
      <c r="I153" s="15">
        <v>0</v>
      </c>
      <c r="J153" s="14" t="s">
        <v>4935</v>
      </c>
      <c r="K153" s="36" t="s">
        <v>1982</v>
      </c>
      <c r="L153" s="14" t="s">
        <v>1552</v>
      </c>
      <c r="M153" s="14"/>
    </row>
    <row r="154" spans="1:13" ht="102.75" customHeight="1">
      <c r="A154" s="14">
        <f t="shared" si="3"/>
        <v>151</v>
      </c>
      <c r="B154" s="14" t="s">
        <v>12856</v>
      </c>
      <c r="C154" s="14" t="s">
        <v>7859</v>
      </c>
      <c r="D154" s="14" t="s">
        <v>1162</v>
      </c>
      <c r="E154" s="14"/>
      <c r="F154" s="15">
        <v>220</v>
      </c>
      <c r="G154" s="15">
        <v>212</v>
      </c>
      <c r="H154" s="14" t="s">
        <v>8087</v>
      </c>
      <c r="I154" s="15">
        <v>0</v>
      </c>
      <c r="J154" s="14" t="s">
        <v>4642</v>
      </c>
      <c r="K154" s="36" t="s">
        <v>1982</v>
      </c>
      <c r="L154" s="14" t="s">
        <v>12534</v>
      </c>
      <c r="M154" s="14"/>
    </row>
    <row r="155" spans="1:13" ht="63">
      <c r="A155" s="14">
        <f t="shared" si="3"/>
        <v>152</v>
      </c>
      <c r="B155" s="14" t="s">
        <v>12857</v>
      </c>
      <c r="C155" s="14" t="s">
        <v>12858</v>
      </c>
      <c r="D155" s="14" t="s">
        <v>1162</v>
      </c>
      <c r="E155" s="14"/>
      <c r="F155" s="15">
        <v>700</v>
      </c>
      <c r="G155" s="15">
        <v>292</v>
      </c>
      <c r="H155" s="14" t="s">
        <v>8087</v>
      </c>
      <c r="I155" s="15">
        <v>0</v>
      </c>
      <c r="J155" s="14" t="s">
        <v>4642</v>
      </c>
      <c r="K155" s="36" t="s">
        <v>1982</v>
      </c>
      <c r="L155" s="14" t="s">
        <v>12534</v>
      </c>
      <c r="M155" s="14"/>
    </row>
    <row r="156" spans="1:13" ht="31.5">
      <c r="A156" s="14">
        <f t="shared" si="3"/>
        <v>153</v>
      </c>
      <c r="B156" s="14" t="s">
        <v>12861</v>
      </c>
      <c r="C156" s="14" t="s">
        <v>12862</v>
      </c>
      <c r="D156" s="14" t="s">
        <v>1162</v>
      </c>
      <c r="E156" s="14"/>
      <c r="F156" s="15">
        <v>600</v>
      </c>
      <c r="G156" s="15">
        <v>196</v>
      </c>
      <c r="H156" s="14" t="s">
        <v>11680</v>
      </c>
      <c r="I156" s="15">
        <v>0</v>
      </c>
      <c r="J156" s="14" t="s">
        <v>7909</v>
      </c>
      <c r="K156" s="36" t="s">
        <v>1982</v>
      </c>
      <c r="L156" s="14" t="s">
        <v>7889</v>
      </c>
      <c r="M156" s="14"/>
    </row>
    <row r="157" spans="1:13" ht="39.75" customHeight="1">
      <c r="A157" s="14">
        <f t="shared" si="3"/>
        <v>154</v>
      </c>
      <c r="B157" s="14" t="s">
        <v>18165</v>
      </c>
      <c r="C157" s="14" t="s">
        <v>393</v>
      </c>
      <c r="D157" s="14" t="s">
        <v>1187</v>
      </c>
      <c r="E157" s="14"/>
      <c r="F157" s="15">
        <v>500</v>
      </c>
      <c r="G157" s="15">
        <v>520</v>
      </c>
      <c r="H157" s="14" t="s">
        <v>2161</v>
      </c>
      <c r="I157" s="15">
        <v>460000</v>
      </c>
      <c r="J157" s="14" t="s">
        <v>70</v>
      </c>
      <c r="K157" s="36" t="s">
        <v>394</v>
      </c>
      <c r="L157" s="14" t="s">
        <v>1552</v>
      </c>
      <c r="M157" s="14"/>
    </row>
    <row r="158" spans="1:13" ht="31.5">
      <c r="A158" s="14">
        <f t="shared" si="3"/>
        <v>155</v>
      </c>
      <c r="B158" s="14" t="s">
        <v>399</v>
      </c>
      <c r="C158" s="14" t="s">
        <v>400</v>
      </c>
      <c r="D158" s="14" t="s">
        <v>1421</v>
      </c>
      <c r="E158" s="14"/>
      <c r="F158" s="15">
        <v>200</v>
      </c>
      <c r="G158" s="15">
        <v>228</v>
      </c>
      <c r="H158" s="14" t="s">
        <v>8087</v>
      </c>
      <c r="I158" s="15">
        <v>95000</v>
      </c>
      <c r="J158" s="14" t="s">
        <v>1188</v>
      </c>
      <c r="K158" s="36" t="s">
        <v>394</v>
      </c>
      <c r="L158" s="14" t="s">
        <v>2255</v>
      </c>
      <c r="M158" s="14"/>
    </row>
    <row r="159" spans="1:13" ht="63">
      <c r="A159" s="14">
        <f t="shared" si="3"/>
        <v>156</v>
      </c>
      <c r="B159" s="14" t="s">
        <v>401</v>
      </c>
      <c r="C159" s="14" t="s">
        <v>402</v>
      </c>
      <c r="D159" s="14" t="s">
        <v>1162</v>
      </c>
      <c r="E159" s="14"/>
      <c r="F159" s="15">
        <v>2000</v>
      </c>
      <c r="G159" s="15">
        <v>256</v>
      </c>
      <c r="H159" s="14" t="s">
        <v>8087</v>
      </c>
      <c r="I159" s="15">
        <v>65000</v>
      </c>
      <c r="J159" s="14" t="s">
        <v>1188</v>
      </c>
      <c r="K159" s="36" t="s">
        <v>394</v>
      </c>
      <c r="L159" s="14" t="s">
        <v>3437</v>
      </c>
      <c r="M159" s="14"/>
    </row>
    <row r="160" spans="1:13" ht="78.75">
      <c r="A160" s="14">
        <f t="shared" si="3"/>
        <v>157</v>
      </c>
      <c r="B160" s="14" t="s">
        <v>403</v>
      </c>
      <c r="C160" s="14" t="s">
        <v>404</v>
      </c>
      <c r="D160" s="14" t="s">
        <v>1162</v>
      </c>
      <c r="E160" s="14"/>
      <c r="F160" s="15">
        <v>17300</v>
      </c>
      <c r="G160" s="15">
        <v>352</v>
      </c>
      <c r="H160" s="14" t="s">
        <v>8087</v>
      </c>
      <c r="I160" s="15">
        <v>68000</v>
      </c>
      <c r="J160" s="14" t="s">
        <v>1188</v>
      </c>
      <c r="K160" s="36" t="s">
        <v>394</v>
      </c>
      <c r="L160" s="14" t="s">
        <v>3437</v>
      </c>
      <c r="M160" s="14"/>
    </row>
    <row r="161" spans="1:13" ht="31.5">
      <c r="A161" s="14">
        <f t="shared" si="3"/>
        <v>158</v>
      </c>
      <c r="B161" s="14" t="s">
        <v>405</v>
      </c>
      <c r="C161" s="14" t="s">
        <v>2744</v>
      </c>
      <c r="D161" s="14" t="s">
        <v>1187</v>
      </c>
      <c r="E161" s="14"/>
      <c r="F161" s="15">
        <v>700</v>
      </c>
      <c r="G161" s="15">
        <v>152</v>
      </c>
      <c r="H161" s="14" t="s">
        <v>8087</v>
      </c>
      <c r="I161" s="15">
        <v>31000</v>
      </c>
      <c r="J161" s="14" t="s">
        <v>4935</v>
      </c>
      <c r="K161" s="36" t="s">
        <v>394</v>
      </c>
      <c r="L161" s="14" t="s">
        <v>2255</v>
      </c>
      <c r="M161" s="14"/>
    </row>
    <row r="162" spans="1:13" ht="126">
      <c r="A162" s="14">
        <f t="shared" si="3"/>
        <v>159</v>
      </c>
      <c r="B162" s="14" t="s">
        <v>406</v>
      </c>
      <c r="C162" s="14" t="s">
        <v>407</v>
      </c>
      <c r="D162" s="14" t="s">
        <v>1187</v>
      </c>
      <c r="E162" s="14"/>
      <c r="F162" s="15">
        <v>500</v>
      </c>
      <c r="G162" s="15">
        <v>212</v>
      </c>
      <c r="H162" s="14" t="s">
        <v>8076</v>
      </c>
      <c r="I162" s="15">
        <v>39000</v>
      </c>
      <c r="J162" s="14" t="s">
        <v>4935</v>
      </c>
      <c r="K162" s="36" t="s">
        <v>394</v>
      </c>
      <c r="L162" s="14" t="s">
        <v>2255</v>
      </c>
      <c r="M162" s="14"/>
    </row>
    <row r="163" spans="1:13">
      <c r="A163" s="14">
        <f t="shared" si="3"/>
        <v>160</v>
      </c>
      <c r="B163" s="14" t="s">
        <v>4112</v>
      </c>
      <c r="C163" s="14" t="s">
        <v>2744</v>
      </c>
      <c r="D163" s="14" t="s">
        <v>1187</v>
      </c>
      <c r="E163" s="14" t="s">
        <v>8163</v>
      </c>
      <c r="F163" s="15">
        <v>1028</v>
      </c>
      <c r="G163" s="15">
        <v>76</v>
      </c>
      <c r="H163" s="14" t="s">
        <v>8076</v>
      </c>
      <c r="I163" s="15">
        <v>15000</v>
      </c>
      <c r="J163" s="14" t="s">
        <v>4935</v>
      </c>
      <c r="K163" s="36" t="s">
        <v>394</v>
      </c>
      <c r="L163" s="14" t="s">
        <v>5629</v>
      </c>
      <c r="M163" s="14"/>
    </row>
    <row r="164" spans="1:13" ht="67.5" customHeight="1">
      <c r="A164" s="14">
        <f t="shared" si="3"/>
        <v>161</v>
      </c>
      <c r="B164" s="14" t="s">
        <v>7249</v>
      </c>
      <c r="C164" s="14" t="s">
        <v>2744</v>
      </c>
      <c r="D164" s="14" t="s">
        <v>1187</v>
      </c>
      <c r="E164" s="14" t="s">
        <v>8163</v>
      </c>
      <c r="F164" s="15">
        <v>1028</v>
      </c>
      <c r="G164" s="15">
        <v>84</v>
      </c>
      <c r="H164" s="14" t="s">
        <v>8076</v>
      </c>
      <c r="I164" s="15">
        <v>15000</v>
      </c>
      <c r="J164" s="14" t="s">
        <v>4935</v>
      </c>
      <c r="K164" s="36" t="s">
        <v>394</v>
      </c>
      <c r="L164" s="14" t="s">
        <v>5629</v>
      </c>
      <c r="M164" s="14"/>
    </row>
    <row r="165" spans="1:13" ht="63">
      <c r="A165" s="14">
        <f t="shared" si="3"/>
        <v>162</v>
      </c>
      <c r="B165" s="14" t="s">
        <v>413</v>
      </c>
      <c r="C165" s="14" t="s">
        <v>414</v>
      </c>
      <c r="D165" s="14" t="s">
        <v>1162</v>
      </c>
      <c r="E165" s="14"/>
      <c r="F165" s="15">
        <v>1030</v>
      </c>
      <c r="G165" s="15">
        <v>1232</v>
      </c>
      <c r="H165" s="14" t="s">
        <v>2161</v>
      </c>
      <c r="I165" s="15">
        <v>0</v>
      </c>
      <c r="J165" s="14" t="s">
        <v>1193</v>
      </c>
      <c r="K165" s="36" t="s">
        <v>394</v>
      </c>
      <c r="L165" s="14" t="s">
        <v>11729</v>
      </c>
      <c r="M165" s="14"/>
    </row>
    <row r="166" spans="1:13" ht="78.75">
      <c r="A166" s="14">
        <f t="shared" si="3"/>
        <v>163</v>
      </c>
      <c r="B166" s="14" t="s">
        <v>421</v>
      </c>
      <c r="C166" s="14" t="s">
        <v>422</v>
      </c>
      <c r="D166" s="14" t="s">
        <v>4473</v>
      </c>
      <c r="E166" s="14"/>
      <c r="F166" s="15">
        <v>5000</v>
      </c>
      <c r="G166" s="15">
        <v>764</v>
      </c>
      <c r="H166" s="14" t="s">
        <v>2161</v>
      </c>
      <c r="I166" s="15">
        <v>0</v>
      </c>
      <c r="J166" s="14" t="s">
        <v>1188</v>
      </c>
      <c r="K166" s="36" t="s">
        <v>394</v>
      </c>
      <c r="L166" s="14" t="s">
        <v>1552</v>
      </c>
      <c r="M166" s="14"/>
    </row>
    <row r="167" spans="1:13" ht="31.5">
      <c r="A167" s="14">
        <f t="shared" si="3"/>
        <v>164</v>
      </c>
      <c r="B167" s="14" t="s">
        <v>423</v>
      </c>
      <c r="C167" s="14" t="s">
        <v>6965</v>
      </c>
      <c r="D167" s="14" t="s">
        <v>1162</v>
      </c>
      <c r="E167" s="14"/>
      <c r="F167" s="15">
        <v>500</v>
      </c>
      <c r="G167" s="15">
        <v>376</v>
      </c>
      <c r="H167" s="14" t="s">
        <v>8087</v>
      </c>
      <c r="I167" s="15">
        <v>0</v>
      </c>
      <c r="J167" s="14" t="s">
        <v>7909</v>
      </c>
      <c r="K167" s="36" t="s">
        <v>394</v>
      </c>
      <c r="L167" s="14" t="s">
        <v>3437</v>
      </c>
      <c r="M167" s="14"/>
    </row>
    <row r="168" spans="1:13" ht="47.25">
      <c r="A168" s="14">
        <f t="shared" si="3"/>
        <v>165</v>
      </c>
      <c r="B168" s="14" t="s">
        <v>424</v>
      </c>
      <c r="C168" s="14" t="s">
        <v>6874</v>
      </c>
      <c r="D168" s="14" t="s">
        <v>1187</v>
      </c>
      <c r="E168" s="14"/>
      <c r="F168" s="15">
        <v>750</v>
      </c>
      <c r="G168" s="15">
        <v>384</v>
      </c>
      <c r="H168" s="14" t="s">
        <v>8087</v>
      </c>
      <c r="I168" s="15">
        <v>59000</v>
      </c>
      <c r="J168" s="14" t="s">
        <v>4935</v>
      </c>
      <c r="K168" s="36" t="s">
        <v>394</v>
      </c>
      <c r="L168" s="14" t="s">
        <v>2255</v>
      </c>
      <c r="M168" s="14"/>
    </row>
    <row r="169" spans="1:13" ht="31.5">
      <c r="A169" s="14">
        <f t="shared" si="3"/>
        <v>166</v>
      </c>
      <c r="B169" s="14" t="s">
        <v>425</v>
      </c>
      <c r="C169" s="14" t="s">
        <v>10533</v>
      </c>
      <c r="D169" s="14" t="s">
        <v>1162</v>
      </c>
      <c r="E169" s="14"/>
      <c r="F169" s="15">
        <v>200000</v>
      </c>
      <c r="G169" s="15">
        <v>100</v>
      </c>
      <c r="H169" s="14" t="s">
        <v>8076</v>
      </c>
      <c r="I169" s="15">
        <v>0</v>
      </c>
      <c r="J169" s="14" t="s">
        <v>70</v>
      </c>
      <c r="K169" s="36" t="s">
        <v>394</v>
      </c>
      <c r="L169" s="14" t="s">
        <v>2255</v>
      </c>
      <c r="M169" s="14"/>
    </row>
    <row r="170" spans="1:13" ht="31.5">
      <c r="A170" s="14">
        <f t="shared" si="3"/>
        <v>167</v>
      </c>
      <c r="B170" s="14" t="s">
        <v>426</v>
      </c>
      <c r="C170" s="14" t="s">
        <v>6874</v>
      </c>
      <c r="D170" s="14" t="s">
        <v>1187</v>
      </c>
      <c r="E170" s="14"/>
      <c r="F170" s="15">
        <v>1100</v>
      </c>
      <c r="G170" s="15">
        <v>152</v>
      </c>
      <c r="H170" s="14" t="s">
        <v>8076</v>
      </c>
      <c r="I170" s="15">
        <v>22000</v>
      </c>
      <c r="J170" s="14" t="s">
        <v>4935</v>
      </c>
      <c r="K170" s="36" t="s">
        <v>394</v>
      </c>
      <c r="L170" s="14" t="s">
        <v>2255</v>
      </c>
      <c r="M170" s="14"/>
    </row>
    <row r="171" spans="1:13" ht="47.25">
      <c r="A171" s="14">
        <f t="shared" si="3"/>
        <v>168</v>
      </c>
      <c r="B171" s="14" t="s">
        <v>428</v>
      </c>
      <c r="C171" s="14" t="s">
        <v>429</v>
      </c>
      <c r="D171" s="14" t="s">
        <v>1187</v>
      </c>
      <c r="E171" s="14"/>
      <c r="F171" s="15">
        <v>700</v>
      </c>
      <c r="G171" s="15">
        <v>440</v>
      </c>
      <c r="H171" s="14" t="s">
        <v>2161</v>
      </c>
      <c r="I171" s="15">
        <v>115000</v>
      </c>
      <c r="J171" s="14" t="s">
        <v>7909</v>
      </c>
      <c r="K171" s="36" t="s">
        <v>394</v>
      </c>
      <c r="L171" s="14" t="s">
        <v>5408</v>
      </c>
      <c r="M171" s="14"/>
    </row>
    <row r="172" spans="1:13">
      <c r="A172" s="14">
        <f t="shared" si="3"/>
        <v>169</v>
      </c>
      <c r="B172" s="14" t="s">
        <v>432</v>
      </c>
      <c r="C172" s="14" t="s">
        <v>2744</v>
      </c>
      <c r="D172" s="14" t="s">
        <v>1187</v>
      </c>
      <c r="E172" s="14"/>
      <c r="F172" s="15">
        <v>1500</v>
      </c>
      <c r="G172" s="15">
        <v>92</v>
      </c>
      <c r="H172" s="14" t="s">
        <v>8076</v>
      </c>
      <c r="I172" s="15">
        <v>15000</v>
      </c>
      <c r="J172" s="14" t="s">
        <v>4935</v>
      </c>
      <c r="K172" s="36" t="s">
        <v>394</v>
      </c>
      <c r="L172" s="14" t="s">
        <v>2255</v>
      </c>
      <c r="M172" s="14"/>
    </row>
    <row r="173" spans="1:13" ht="31.5">
      <c r="A173" s="14">
        <f t="shared" si="3"/>
        <v>170</v>
      </c>
      <c r="B173" s="14" t="s">
        <v>2259</v>
      </c>
      <c r="C173" s="14" t="s">
        <v>6874</v>
      </c>
      <c r="D173" s="14" t="s">
        <v>1187</v>
      </c>
      <c r="E173" s="14"/>
      <c r="F173" s="15">
        <v>1200</v>
      </c>
      <c r="G173" s="15">
        <v>496</v>
      </c>
      <c r="H173" s="14" t="s">
        <v>2161</v>
      </c>
      <c r="I173" s="15">
        <v>97000</v>
      </c>
      <c r="J173" s="14" t="s">
        <v>4935</v>
      </c>
      <c r="K173" s="36" t="s">
        <v>394</v>
      </c>
      <c r="L173" s="14" t="s">
        <v>11673</v>
      </c>
      <c r="M173" s="14"/>
    </row>
    <row r="174" spans="1:13" ht="31.5">
      <c r="A174" s="14">
        <f t="shared" si="3"/>
        <v>171</v>
      </c>
      <c r="B174" s="14" t="s">
        <v>435</v>
      </c>
      <c r="C174" s="14" t="s">
        <v>12646</v>
      </c>
      <c r="D174" s="14" t="s">
        <v>1187</v>
      </c>
      <c r="E174" s="14" t="s">
        <v>8163</v>
      </c>
      <c r="F174" s="15">
        <v>534</v>
      </c>
      <c r="G174" s="15">
        <v>728</v>
      </c>
      <c r="H174" s="14" t="s">
        <v>2161</v>
      </c>
      <c r="I174" s="15">
        <v>210000</v>
      </c>
      <c r="J174" s="14" t="s">
        <v>4642</v>
      </c>
      <c r="K174" s="36" t="s">
        <v>394</v>
      </c>
      <c r="L174" s="14" t="s">
        <v>11673</v>
      </c>
      <c r="M174" s="14"/>
    </row>
    <row r="175" spans="1:13">
      <c r="A175" s="14">
        <f t="shared" si="3"/>
        <v>172</v>
      </c>
      <c r="B175" s="14" t="s">
        <v>10963</v>
      </c>
      <c r="C175" s="14" t="s">
        <v>2744</v>
      </c>
      <c r="D175" s="14" t="s">
        <v>1187</v>
      </c>
      <c r="E175" s="14" t="s">
        <v>8163</v>
      </c>
      <c r="F175" s="15">
        <v>1528</v>
      </c>
      <c r="G175" s="15">
        <v>72</v>
      </c>
      <c r="H175" s="14" t="s">
        <v>8076</v>
      </c>
      <c r="I175" s="15">
        <v>12000</v>
      </c>
      <c r="J175" s="14" t="s">
        <v>4935</v>
      </c>
      <c r="K175" s="36" t="s">
        <v>394</v>
      </c>
      <c r="L175" s="14" t="s">
        <v>5629</v>
      </c>
      <c r="M175" s="14"/>
    </row>
    <row r="176" spans="1:13" ht="68.25" customHeight="1">
      <c r="A176" s="14">
        <f t="shared" si="3"/>
        <v>173</v>
      </c>
      <c r="B176" s="14" t="s">
        <v>439</v>
      </c>
      <c r="C176" s="14" t="s">
        <v>440</v>
      </c>
      <c r="D176" s="14" t="s">
        <v>1187</v>
      </c>
      <c r="E176" s="14"/>
      <c r="F176" s="15">
        <v>600</v>
      </c>
      <c r="G176" s="15">
        <v>212</v>
      </c>
      <c r="H176" s="14" t="s">
        <v>8087</v>
      </c>
      <c r="I176" s="15">
        <v>49000</v>
      </c>
      <c r="J176" s="14" t="s">
        <v>4935</v>
      </c>
      <c r="K176" s="36" t="s">
        <v>394</v>
      </c>
      <c r="L176" s="14" t="s">
        <v>5408</v>
      </c>
      <c r="M176" s="14"/>
    </row>
    <row r="177" spans="1:13" ht="47.25">
      <c r="A177" s="14">
        <f t="shared" si="3"/>
        <v>174</v>
      </c>
      <c r="B177" s="14" t="s">
        <v>443</v>
      </c>
      <c r="C177" s="14" t="s">
        <v>12339</v>
      </c>
      <c r="D177" s="14" t="s">
        <v>1187</v>
      </c>
      <c r="E177" s="14" t="s">
        <v>8163</v>
      </c>
      <c r="F177" s="15">
        <v>3000</v>
      </c>
      <c r="G177" s="15">
        <v>180</v>
      </c>
      <c r="H177" s="14" t="s">
        <v>2161</v>
      </c>
      <c r="I177" s="15">
        <v>50000</v>
      </c>
      <c r="J177" s="14" t="s">
        <v>4935</v>
      </c>
      <c r="K177" s="36" t="s">
        <v>394</v>
      </c>
      <c r="L177" s="14" t="s">
        <v>5629</v>
      </c>
      <c r="M177" s="14" t="s">
        <v>2078</v>
      </c>
    </row>
    <row r="178" spans="1:13" ht="47.25">
      <c r="A178" s="14">
        <f t="shared" si="3"/>
        <v>175</v>
      </c>
      <c r="B178" s="14" t="s">
        <v>444</v>
      </c>
      <c r="C178" s="14" t="s">
        <v>6123</v>
      </c>
      <c r="D178" s="14" t="s">
        <v>1162</v>
      </c>
      <c r="E178" s="14"/>
      <c r="F178" s="15">
        <v>3000</v>
      </c>
      <c r="G178" s="15">
        <v>692</v>
      </c>
      <c r="H178" s="14" t="s">
        <v>2161</v>
      </c>
      <c r="I178" s="15">
        <v>0</v>
      </c>
      <c r="J178" s="14" t="s">
        <v>60</v>
      </c>
      <c r="K178" s="36" t="s">
        <v>394</v>
      </c>
      <c r="L178" s="14" t="s">
        <v>5408</v>
      </c>
      <c r="M178" s="14"/>
    </row>
    <row r="179" spans="1:13" ht="31.5">
      <c r="A179" s="14">
        <f t="shared" si="3"/>
        <v>176</v>
      </c>
      <c r="B179" s="14" t="s">
        <v>1472</v>
      </c>
      <c r="C179" s="14" t="s">
        <v>1473</v>
      </c>
      <c r="D179" s="14" t="s">
        <v>1421</v>
      </c>
      <c r="E179" s="14"/>
      <c r="F179" s="15">
        <v>500</v>
      </c>
      <c r="G179" s="15">
        <v>208</v>
      </c>
      <c r="H179" s="14" t="s">
        <v>8087</v>
      </c>
      <c r="I179" s="15">
        <v>100000</v>
      </c>
      <c r="J179" s="14" t="s">
        <v>1188</v>
      </c>
      <c r="K179" s="36" t="s">
        <v>394</v>
      </c>
      <c r="L179" s="14" t="s">
        <v>3437</v>
      </c>
      <c r="M179" s="14"/>
    </row>
    <row r="180" spans="1:13">
      <c r="A180" s="14">
        <f t="shared" si="3"/>
        <v>177</v>
      </c>
      <c r="B180" s="14" t="s">
        <v>10960</v>
      </c>
      <c r="C180" s="14" t="s">
        <v>2744</v>
      </c>
      <c r="D180" s="14" t="s">
        <v>1187</v>
      </c>
      <c r="E180" s="14" t="s">
        <v>8163</v>
      </c>
      <c r="F180" s="15">
        <v>628</v>
      </c>
      <c r="G180" s="15">
        <v>48</v>
      </c>
      <c r="H180" s="14" t="s">
        <v>8076</v>
      </c>
      <c r="I180" s="15">
        <v>11000</v>
      </c>
      <c r="J180" s="14" t="s">
        <v>4935</v>
      </c>
      <c r="K180" s="36" t="s">
        <v>394</v>
      </c>
      <c r="L180" s="14" t="s">
        <v>2020</v>
      </c>
      <c r="M180" s="14"/>
    </row>
    <row r="181" spans="1:13" ht="31.5">
      <c r="A181" s="14">
        <f t="shared" si="3"/>
        <v>178</v>
      </c>
      <c r="B181" s="14" t="s">
        <v>11767</v>
      </c>
      <c r="C181" s="14" t="s">
        <v>2744</v>
      </c>
      <c r="D181" s="14" t="s">
        <v>1187</v>
      </c>
      <c r="E181" s="14" t="s">
        <v>8163</v>
      </c>
      <c r="F181" s="15">
        <v>1828</v>
      </c>
      <c r="G181" s="15">
        <v>60</v>
      </c>
      <c r="H181" s="14" t="s">
        <v>8076</v>
      </c>
      <c r="I181" s="15">
        <v>12000</v>
      </c>
      <c r="J181" s="14" t="s">
        <v>4935</v>
      </c>
      <c r="K181" s="36" t="s">
        <v>394</v>
      </c>
      <c r="L181" s="14" t="s">
        <v>2020</v>
      </c>
      <c r="M181" s="14"/>
    </row>
    <row r="182" spans="1:13" ht="47.25">
      <c r="A182" s="14">
        <f t="shared" si="3"/>
        <v>179</v>
      </c>
      <c r="B182" s="14" t="s">
        <v>11770</v>
      </c>
      <c r="C182" s="14" t="s">
        <v>11771</v>
      </c>
      <c r="D182" s="14" t="s">
        <v>4473</v>
      </c>
      <c r="E182" s="14"/>
      <c r="F182" s="15">
        <v>1000</v>
      </c>
      <c r="G182" s="15">
        <v>408</v>
      </c>
      <c r="H182" s="14" t="s">
        <v>8087</v>
      </c>
      <c r="I182" s="15">
        <v>0</v>
      </c>
      <c r="J182" s="14" t="s">
        <v>7909</v>
      </c>
      <c r="K182" s="36" t="s">
        <v>394</v>
      </c>
      <c r="L182" s="14" t="s">
        <v>5408</v>
      </c>
      <c r="M182" s="14"/>
    </row>
    <row r="183" spans="1:13" ht="63">
      <c r="A183" s="14">
        <f t="shared" si="3"/>
        <v>180</v>
      </c>
      <c r="B183" s="14" t="s">
        <v>11774</v>
      </c>
      <c r="C183" s="14" t="s">
        <v>11775</v>
      </c>
      <c r="D183" s="14" t="s">
        <v>1162</v>
      </c>
      <c r="E183" s="14"/>
      <c r="F183" s="15">
        <v>100</v>
      </c>
      <c r="G183" s="15">
        <v>264</v>
      </c>
      <c r="H183" s="14" t="s">
        <v>8087</v>
      </c>
      <c r="I183" s="15">
        <v>0</v>
      </c>
      <c r="J183" s="14" t="s">
        <v>70</v>
      </c>
      <c r="K183" s="36" t="s">
        <v>394</v>
      </c>
      <c r="L183" s="14" t="s">
        <v>3437</v>
      </c>
      <c r="M183" s="14"/>
    </row>
    <row r="184" spans="1:13" ht="31.5">
      <c r="A184" s="14">
        <f t="shared" si="3"/>
        <v>181</v>
      </c>
      <c r="B184" s="14" t="s">
        <v>11778</v>
      </c>
      <c r="C184" s="14" t="s">
        <v>11779</v>
      </c>
      <c r="D184" s="14" t="s">
        <v>1162</v>
      </c>
      <c r="E184" s="14"/>
      <c r="F184" s="15">
        <v>500</v>
      </c>
      <c r="G184" s="15">
        <v>244</v>
      </c>
      <c r="H184" s="14" t="s">
        <v>8087</v>
      </c>
      <c r="I184" s="15">
        <v>0</v>
      </c>
      <c r="J184" s="14" t="s">
        <v>12918</v>
      </c>
      <c r="K184" s="36" t="s">
        <v>394</v>
      </c>
      <c r="L184" s="14" t="s">
        <v>2255</v>
      </c>
      <c r="M184" s="14"/>
    </row>
    <row r="185" spans="1:13">
      <c r="A185" s="14">
        <f t="shared" si="3"/>
        <v>182</v>
      </c>
      <c r="B185" s="14" t="s">
        <v>5707</v>
      </c>
      <c r="C185" s="14" t="s">
        <v>2744</v>
      </c>
      <c r="D185" s="14" t="s">
        <v>1187</v>
      </c>
      <c r="E185" s="14" t="s">
        <v>8163</v>
      </c>
      <c r="F185" s="15">
        <v>1528</v>
      </c>
      <c r="G185" s="15">
        <v>72</v>
      </c>
      <c r="H185" s="14" t="s">
        <v>8076</v>
      </c>
      <c r="I185" s="15">
        <v>14000</v>
      </c>
      <c r="J185" s="14" t="s">
        <v>4935</v>
      </c>
      <c r="K185" s="36" t="s">
        <v>394</v>
      </c>
      <c r="L185" s="14" t="s">
        <v>12534</v>
      </c>
      <c r="M185" s="14"/>
    </row>
    <row r="186" spans="1:13" ht="47.25">
      <c r="A186" s="14">
        <f t="shared" si="3"/>
        <v>183</v>
      </c>
      <c r="B186" s="14" t="s">
        <v>12735</v>
      </c>
      <c r="C186" s="14" t="s">
        <v>12736</v>
      </c>
      <c r="D186" s="14" t="s">
        <v>1162</v>
      </c>
      <c r="E186" s="14"/>
      <c r="F186" s="15">
        <v>200</v>
      </c>
      <c r="G186" s="15">
        <v>352</v>
      </c>
      <c r="H186" s="14" t="s">
        <v>8087</v>
      </c>
      <c r="I186" s="15">
        <v>0</v>
      </c>
      <c r="J186" s="14" t="s">
        <v>1188</v>
      </c>
      <c r="K186" s="36" t="s">
        <v>394</v>
      </c>
      <c r="L186" s="14" t="s">
        <v>5629</v>
      </c>
      <c r="M186" s="14" t="s">
        <v>11131</v>
      </c>
    </row>
    <row r="187" spans="1:13" ht="47.25" customHeight="1">
      <c r="A187" s="14">
        <f t="shared" si="3"/>
        <v>184</v>
      </c>
      <c r="B187" s="14" t="s">
        <v>857</v>
      </c>
      <c r="C187" s="14" t="s">
        <v>858</v>
      </c>
      <c r="D187" s="14" t="s">
        <v>1187</v>
      </c>
      <c r="E187" s="14"/>
      <c r="F187" s="15">
        <v>500</v>
      </c>
      <c r="G187" s="15">
        <v>204</v>
      </c>
      <c r="H187" s="14" t="s">
        <v>8087</v>
      </c>
      <c r="I187" s="15">
        <v>84000</v>
      </c>
      <c r="J187" s="14" t="s">
        <v>12918</v>
      </c>
      <c r="K187" s="36" t="s">
        <v>394</v>
      </c>
      <c r="L187" s="14" t="s">
        <v>5629</v>
      </c>
      <c r="M187" s="14" t="s">
        <v>12575</v>
      </c>
    </row>
    <row r="188" spans="1:13" ht="31.5">
      <c r="A188" s="14">
        <f t="shared" si="3"/>
        <v>185</v>
      </c>
      <c r="B188" s="14" t="s">
        <v>415</v>
      </c>
      <c r="C188" s="14" t="s">
        <v>416</v>
      </c>
      <c r="D188" s="14" t="s">
        <v>3177</v>
      </c>
      <c r="E188" s="14"/>
      <c r="F188" s="15">
        <v>6000</v>
      </c>
      <c r="G188" s="15">
        <v>840</v>
      </c>
      <c r="H188" s="14" t="s">
        <v>2161</v>
      </c>
      <c r="I188" s="15" t="s">
        <v>417</v>
      </c>
      <c r="J188" s="14" t="s">
        <v>60</v>
      </c>
      <c r="K188" s="36" t="s">
        <v>418</v>
      </c>
      <c r="L188" s="14" t="s">
        <v>419</v>
      </c>
      <c r="M188" s="14" t="s">
        <v>420</v>
      </c>
    </row>
    <row r="189" spans="1:13">
      <c r="A189" s="14">
        <f t="shared" si="3"/>
        <v>186</v>
      </c>
      <c r="B189" s="14" t="s">
        <v>430</v>
      </c>
      <c r="C189" s="14" t="s">
        <v>7499</v>
      </c>
      <c r="D189" s="14" t="s">
        <v>1187</v>
      </c>
      <c r="E189" s="14" t="s">
        <v>8163</v>
      </c>
      <c r="F189" s="15">
        <v>534</v>
      </c>
      <c r="G189" s="15">
        <v>48</v>
      </c>
      <c r="H189" s="14" t="s">
        <v>3449</v>
      </c>
      <c r="I189" s="15">
        <v>13000</v>
      </c>
      <c r="J189" s="14" t="s">
        <v>7909</v>
      </c>
      <c r="K189" s="36" t="s">
        <v>431</v>
      </c>
      <c r="L189" s="14" t="s">
        <v>2255</v>
      </c>
      <c r="M189" s="14"/>
    </row>
    <row r="190" spans="1:13" ht="47.25">
      <c r="A190" s="14">
        <f t="shared" si="3"/>
        <v>187</v>
      </c>
      <c r="B190" s="14" t="s">
        <v>436</v>
      </c>
      <c r="C190" s="14" t="s">
        <v>437</v>
      </c>
      <c r="D190" s="14" t="s">
        <v>1187</v>
      </c>
      <c r="E190" s="14"/>
      <c r="F190" s="15">
        <v>700</v>
      </c>
      <c r="G190" s="15">
        <v>188</v>
      </c>
      <c r="H190" s="14" t="s">
        <v>8087</v>
      </c>
      <c r="I190" s="15">
        <v>46000</v>
      </c>
      <c r="J190" s="14" t="s">
        <v>4935</v>
      </c>
      <c r="K190" s="36" t="s">
        <v>431</v>
      </c>
      <c r="L190" s="14" t="s">
        <v>5408</v>
      </c>
      <c r="M190" s="14"/>
    </row>
    <row r="191" spans="1:13" ht="31.5">
      <c r="A191" s="14">
        <f t="shared" si="3"/>
        <v>188</v>
      </c>
      <c r="B191" s="14" t="s">
        <v>438</v>
      </c>
      <c r="C191" s="14" t="s">
        <v>8269</v>
      </c>
      <c r="D191" s="14" t="s">
        <v>1187</v>
      </c>
      <c r="E191" s="14" t="s">
        <v>8163</v>
      </c>
      <c r="F191" s="15">
        <v>734</v>
      </c>
      <c r="G191" s="15">
        <v>120</v>
      </c>
      <c r="H191" s="14" t="s">
        <v>8087</v>
      </c>
      <c r="I191" s="15">
        <v>36000</v>
      </c>
      <c r="J191" s="14" t="s">
        <v>1188</v>
      </c>
      <c r="K191" s="36" t="s">
        <v>431</v>
      </c>
      <c r="L191" s="14" t="s">
        <v>5408</v>
      </c>
      <c r="M191" s="14"/>
    </row>
    <row r="192" spans="1:13" ht="31.5">
      <c r="A192" s="14">
        <f t="shared" si="3"/>
        <v>189</v>
      </c>
      <c r="B192" s="14" t="s">
        <v>441</v>
      </c>
      <c r="C192" s="14" t="s">
        <v>442</v>
      </c>
      <c r="D192" s="14" t="s">
        <v>1162</v>
      </c>
      <c r="E192" s="14"/>
      <c r="F192" s="15">
        <v>325</v>
      </c>
      <c r="G192" s="15">
        <v>316</v>
      </c>
      <c r="H192" s="14" t="s">
        <v>8087</v>
      </c>
      <c r="I192" s="15">
        <v>0</v>
      </c>
      <c r="J192" s="14" t="s">
        <v>1188</v>
      </c>
      <c r="K192" s="36" t="s">
        <v>431</v>
      </c>
      <c r="L192" s="14" t="s">
        <v>3437</v>
      </c>
      <c r="M192" s="14"/>
    </row>
    <row r="193" spans="1:13" ht="31.5">
      <c r="A193" s="14">
        <f t="shared" si="3"/>
        <v>190</v>
      </c>
      <c r="B193" s="14" t="s">
        <v>445</v>
      </c>
      <c r="C193" s="14" t="s">
        <v>446</v>
      </c>
      <c r="D193" s="14" t="s">
        <v>1187</v>
      </c>
      <c r="E193" s="14"/>
      <c r="F193" s="15">
        <v>800</v>
      </c>
      <c r="G193" s="15">
        <v>204</v>
      </c>
      <c r="H193" s="14" t="s">
        <v>8076</v>
      </c>
      <c r="I193" s="15">
        <v>39000</v>
      </c>
      <c r="J193" s="14" t="s">
        <v>7909</v>
      </c>
      <c r="K193" s="36" t="s">
        <v>431</v>
      </c>
      <c r="L193" s="14" t="s">
        <v>5408</v>
      </c>
      <c r="M193" s="14"/>
    </row>
    <row r="194" spans="1:13" ht="78.75">
      <c r="A194" s="14">
        <f t="shared" si="3"/>
        <v>191</v>
      </c>
      <c r="B194" s="14" t="s">
        <v>1470</v>
      </c>
      <c r="C194" s="14" t="s">
        <v>1471</v>
      </c>
      <c r="D194" s="14" t="s">
        <v>1187</v>
      </c>
      <c r="E194" s="14"/>
      <c r="F194" s="15">
        <v>500</v>
      </c>
      <c r="G194" s="15">
        <v>100</v>
      </c>
      <c r="H194" s="14" t="s">
        <v>8087</v>
      </c>
      <c r="I194" s="15">
        <v>27000</v>
      </c>
      <c r="J194" s="14" t="s">
        <v>1193</v>
      </c>
      <c r="K194" s="36" t="s">
        <v>431</v>
      </c>
      <c r="L194" s="14" t="s">
        <v>5408</v>
      </c>
      <c r="M194" s="14"/>
    </row>
    <row r="195" spans="1:13" ht="63">
      <c r="A195" s="14">
        <f t="shared" si="3"/>
        <v>192</v>
      </c>
      <c r="B195" s="14" t="s">
        <v>1474</v>
      </c>
      <c r="C195" s="14" t="s">
        <v>1475</v>
      </c>
      <c r="D195" s="14" t="s">
        <v>4473</v>
      </c>
      <c r="E195" s="14"/>
      <c r="F195" s="15">
        <v>1000</v>
      </c>
      <c r="G195" s="15">
        <v>444</v>
      </c>
      <c r="H195" s="14" t="s">
        <v>2161</v>
      </c>
      <c r="I195" s="15">
        <v>0</v>
      </c>
      <c r="J195" s="14" t="s">
        <v>60</v>
      </c>
      <c r="K195" s="36" t="s">
        <v>431</v>
      </c>
      <c r="L195" s="14" t="s">
        <v>1552</v>
      </c>
      <c r="M195" s="14"/>
    </row>
    <row r="196" spans="1:13" ht="31.5">
      <c r="A196" s="14">
        <f t="shared" si="3"/>
        <v>193</v>
      </c>
      <c r="B196" s="14" t="s">
        <v>11768</v>
      </c>
      <c r="C196" s="14" t="s">
        <v>11769</v>
      </c>
      <c r="D196" s="14" t="s">
        <v>1187</v>
      </c>
      <c r="E196" s="14"/>
      <c r="F196" s="15">
        <v>700</v>
      </c>
      <c r="G196" s="15">
        <v>284</v>
      </c>
      <c r="H196" s="14" t="s">
        <v>8087</v>
      </c>
      <c r="I196" s="15">
        <v>70000</v>
      </c>
      <c r="J196" s="14" t="s">
        <v>7909</v>
      </c>
      <c r="K196" s="36" t="s">
        <v>431</v>
      </c>
      <c r="L196" s="14" t="s">
        <v>5408</v>
      </c>
      <c r="M196" s="14"/>
    </row>
    <row r="197" spans="1:13" ht="31.5">
      <c r="A197" s="14">
        <f t="shared" si="3"/>
        <v>194</v>
      </c>
      <c r="B197" s="14" t="s">
        <v>11772</v>
      </c>
      <c r="C197" s="14" t="s">
        <v>11773</v>
      </c>
      <c r="D197" s="14" t="s">
        <v>1187</v>
      </c>
      <c r="E197" s="14"/>
      <c r="F197" s="15">
        <v>800</v>
      </c>
      <c r="G197" s="15">
        <v>224</v>
      </c>
      <c r="H197" s="14" t="s">
        <v>8087</v>
      </c>
      <c r="I197" s="15">
        <v>53000</v>
      </c>
      <c r="J197" s="14" t="s">
        <v>70</v>
      </c>
      <c r="K197" s="36" t="s">
        <v>431</v>
      </c>
      <c r="L197" s="14" t="s">
        <v>5408</v>
      </c>
      <c r="M197" s="14"/>
    </row>
    <row r="198" spans="1:13" ht="31.5">
      <c r="A198" s="14">
        <f t="shared" si="3"/>
        <v>195</v>
      </c>
      <c r="B198" s="14" t="s">
        <v>11776</v>
      </c>
      <c r="C198" s="14" t="s">
        <v>11777</v>
      </c>
      <c r="D198" s="14" t="s">
        <v>1162</v>
      </c>
      <c r="E198" s="14"/>
      <c r="F198" s="15">
        <v>500</v>
      </c>
      <c r="G198" s="15">
        <v>300</v>
      </c>
      <c r="H198" s="14" t="s">
        <v>8087</v>
      </c>
      <c r="I198" s="15">
        <v>0</v>
      </c>
      <c r="J198" s="14" t="s">
        <v>4935</v>
      </c>
      <c r="K198" s="36" t="s">
        <v>431</v>
      </c>
      <c r="L198" s="14" t="s">
        <v>7889</v>
      </c>
      <c r="M198" s="14"/>
    </row>
    <row r="199" spans="1:13" ht="110.25">
      <c r="A199" s="14">
        <f t="shared" si="3"/>
        <v>196</v>
      </c>
      <c r="B199" s="14" t="s">
        <v>11781</v>
      </c>
      <c r="C199" s="14" t="s">
        <v>11782</v>
      </c>
      <c r="D199" s="14" t="s">
        <v>1187</v>
      </c>
      <c r="E199" s="14"/>
      <c r="F199" s="15">
        <v>750</v>
      </c>
      <c r="G199" s="15">
        <v>340</v>
      </c>
      <c r="H199" s="14" t="s">
        <v>2161</v>
      </c>
      <c r="I199" s="15">
        <v>100000</v>
      </c>
      <c r="J199" s="14" t="s">
        <v>4935</v>
      </c>
      <c r="K199" s="36" t="s">
        <v>431</v>
      </c>
      <c r="L199" s="14" t="s">
        <v>2255</v>
      </c>
      <c r="M199" s="14"/>
    </row>
    <row r="200" spans="1:13" ht="31.5">
      <c r="A200" s="14">
        <f t="shared" si="3"/>
        <v>197</v>
      </c>
      <c r="B200" s="14" t="s">
        <v>11783</v>
      </c>
      <c r="C200" s="14" t="s">
        <v>2744</v>
      </c>
      <c r="D200" s="14" t="s">
        <v>1187</v>
      </c>
      <c r="E200" s="14"/>
      <c r="F200" s="15">
        <v>1000</v>
      </c>
      <c r="G200" s="15">
        <v>368</v>
      </c>
      <c r="H200" s="14" t="s">
        <v>8087</v>
      </c>
      <c r="I200" s="15">
        <v>56000</v>
      </c>
      <c r="J200" s="14" t="s">
        <v>4935</v>
      </c>
      <c r="K200" s="36" t="s">
        <v>431</v>
      </c>
      <c r="L200" s="14" t="s">
        <v>12534</v>
      </c>
      <c r="M200" s="14"/>
    </row>
    <row r="201" spans="1:13" ht="31.5">
      <c r="A201" s="14">
        <f t="shared" si="3"/>
        <v>198</v>
      </c>
      <c r="B201" s="14" t="s">
        <v>11784</v>
      </c>
      <c r="C201" s="14" t="s">
        <v>11785</v>
      </c>
      <c r="D201" s="14" t="s">
        <v>1187</v>
      </c>
      <c r="E201" s="14"/>
      <c r="F201" s="15">
        <v>800</v>
      </c>
      <c r="G201" s="15">
        <v>272</v>
      </c>
      <c r="H201" s="14" t="s">
        <v>8087</v>
      </c>
      <c r="I201" s="15">
        <v>63000</v>
      </c>
      <c r="J201" s="14" t="s">
        <v>4935</v>
      </c>
      <c r="K201" s="36" t="s">
        <v>431</v>
      </c>
      <c r="L201" s="14" t="s">
        <v>2255</v>
      </c>
      <c r="M201" s="14"/>
    </row>
    <row r="202" spans="1:13" ht="31.5">
      <c r="A202" s="14">
        <f t="shared" si="3"/>
        <v>199</v>
      </c>
      <c r="B202" s="14" t="s">
        <v>11786</v>
      </c>
      <c r="C202" s="14" t="s">
        <v>11787</v>
      </c>
      <c r="D202" s="14" t="s">
        <v>1187</v>
      </c>
      <c r="E202" s="14"/>
      <c r="F202" s="15">
        <v>1500</v>
      </c>
      <c r="G202" s="15">
        <v>312</v>
      </c>
      <c r="H202" s="14" t="s">
        <v>8076</v>
      </c>
      <c r="I202" s="15">
        <v>51000</v>
      </c>
      <c r="J202" s="14" t="s">
        <v>1188</v>
      </c>
      <c r="K202" s="36" t="s">
        <v>431</v>
      </c>
      <c r="L202" s="14" t="s">
        <v>2255</v>
      </c>
      <c r="M202" s="14"/>
    </row>
    <row r="203" spans="1:13">
      <c r="A203" s="14">
        <f t="shared" si="3"/>
        <v>200</v>
      </c>
      <c r="B203" s="14" t="s">
        <v>7628</v>
      </c>
      <c r="C203" s="14" t="s">
        <v>2744</v>
      </c>
      <c r="D203" s="14" t="s">
        <v>1187</v>
      </c>
      <c r="E203" s="14" t="s">
        <v>8163</v>
      </c>
      <c r="F203" s="15">
        <v>1030</v>
      </c>
      <c r="G203" s="15">
        <v>116</v>
      </c>
      <c r="H203" s="14" t="s">
        <v>8076</v>
      </c>
      <c r="I203" s="15">
        <v>19000</v>
      </c>
      <c r="J203" s="14" t="s">
        <v>4935</v>
      </c>
      <c r="K203" s="36" t="s">
        <v>431</v>
      </c>
      <c r="L203" s="14" t="s">
        <v>12534</v>
      </c>
      <c r="M203" s="14"/>
    </row>
    <row r="204" spans="1:13">
      <c r="A204" s="14">
        <f t="shared" si="3"/>
        <v>201</v>
      </c>
      <c r="B204" s="14" t="s">
        <v>691</v>
      </c>
      <c r="C204" s="14" t="s">
        <v>2744</v>
      </c>
      <c r="D204" s="14" t="s">
        <v>1187</v>
      </c>
      <c r="E204" s="14" t="s">
        <v>8163</v>
      </c>
      <c r="F204" s="15">
        <v>1028</v>
      </c>
      <c r="G204" s="15">
        <v>72</v>
      </c>
      <c r="H204" s="14" t="s">
        <v>8076</v>
      </c>
      <c r="I204" s="15">
        <v>16000</v>
      </c>
      <c r="J204" s="14" t="s">
        <v>4935</v>
      </c>
      <c r="K204" s="36" t="s">
        <v>431</v>
      </c>
      <c r="L204" s="14" t="s">
        <v>12534</v>
      </c>
      <c r="M204" s="14"/>
    </row>
    <row r="205" spans="1:13" ht="47.25">
      <c r="A205" s="14">
        <f t="shared" si="3"/>
        <v>202</v>
      </c>
      <c r="B205" s="14" t="s">
        <v>11788</v>
      </c>
      <c r="C205" s="14" t="s">
        <v>11789</v>
      </c>
      <c r="D205" s="14" t="s">
        <v>1421</v>
      </c>
      <c r="E205" s="14"/>
      <c r="F205" s="15">
        <v>200</v>
      </c>
      <c r="G205" s="15">
        <v>332</v>
      </c>
      <c r="H205" s="14" t="s">
        <v>8087</v>
      </c>
      <c r="I205" s="15">
        <v>116000</v>
      </c>
      <c r="J205" s="14" t="s">
        <v>7909</v>
      </c>
      <c r="K205" s="36" t="s">
        <v>431</v>
      </c>
      <c r="L205" s="14" t="s">
        <v>2255</v>
      </c>
      <c r="M205" s="14"/>
    </row>
    <row r="206" spans="1:13" ht="78.75">
      <c r="A206" s="14">
        <f t="shared" si="3"/>
        <v>203</v>
      </c>
      <c r="B206" s="14" t="s">
        <v>11790</v>
      </c>
      <c r="C206" s="14" t="s">
        <v>12855</v>
      </c>
      <c r="D206" s="14" t="s">
        <v>4473</v>
      </c>
      <c r="E206" s="14"/>
      <c r="F206" s="15">
        <v>1000</v>
      </c>
      <c r="G206" s="15">
        <v>1440</v>
      </c>
      <c r="H206" s="14" t="s">
        <v>2161</v>
      </c>
      <c r="I206" s="15">
        <v>0</v>
      </c>
      <c r="J206" s="14" t="s">
        <v>7909</v>
      </c>
      <c r="K206" s="36" t="s">
        <v>431</v>
      </c>
      <c r="L206" s="14" t="s">
        <v>1552</v>
      </c>
      <c r="M206" s="14"/>
    </row>
    <row r="207" spans="1:13" ht="47.25">
      <c r="A207" s="14">
        <f t="shared" si="3"/>
        <v>204</v>
      </c>
      <c r="B207" s="14" t="s">
        <v>12859</v>
      </c>
      <c r="C207" s="14" t="s">
        <v>12860</v>
      </c>
      <c r="D207" s="14" t="s">
        <v>1162</v>
      </c>
      <c r="E207" s="14"/>
      <c r="F207" s="15">
        <v>150</v>
      </c>
      <c r="G207" s="15">
        <v>288</v>
      </c>
      <c r="H207" s="14" t="s">
        <v>8087</v>
      </c>
      <c r="I207" s="15">
        <v>0</v>
      </c>
      <c r="J207" s="14" t="s">
        <v>70</v>
      </c>
      <c r="K207" s="36" t="s">
        <v>431</v>
      </c>
      <c r="L207" s="14" t="s">
        <v>3437</v>
      </c>
      <c r="M207" s="14"/>
    </row>
    <row r="208" spans="1:13" ht="31.5">
      <c r="A208" s="14">
        <f t="shared" si="3"/>
        <v>205</v>
      </c>
      <c r="B208" s="14" t="s">
        <v>12863</v>
      </c>
      <c r="C208" s="14" t="s">
        <v>2744</v>
      </c>
      <c r="D208" s="14" t="s">
        <v>1187</v>
      </c>
      <c r="E208" s="14" t="s">
        <v>8163</v>
      </c>
      <c r="F208" s="15">
        <v>1028</v>
      </c>
      <c r="G208" s="15">
        <v>68</v>
      </c>
      <c r="H208" s="14" t="s">
        <v>8076</v>
      </c>
      <c r="I208" s="15">
        <v>14000</v>
      </c>
      <c r="J208" s="14" t="s">
        <v>4935</v>
      </c>
      <c r="K208" s="36" t="s">
        <v>431</v>
      </c>
      <c r="L208" s="14" t="s">
        <v>11673</v>
      </c>
      <c r="M208" s="14"/>
    </row>
    <row r="209" spans="1:13" ht="94.5">
      <c r="A209" s="14">
        <f t="shared" si="3"/>
        <v>206</v>
      </c>
      <c r="B209" s="14" t="s">
        <v>12864</v>
      </c>
      <c r="C209" s="14" t="s">
        <v>12865</v>
      </c>
      <c r="D209" s="14" t="s">
        <v>2510</v>
      </c>
      <c r="E209" s="14"/>
      <c r="F209" s="15">
        <v>2000</v>
      </c>
      <c r="G209" s="15">
        <v>384</v>
      </c>
      <c r="H209" s="14" t="s">
        <v>8087</v>
      </c>
      <c r="I209" s="15">
        <v>0</v>
      </c>
      <c r="J209" s="14" t="s">
        <v>4935</v>
      </c>
      <c r="K209" s="36" t="s">
        <v>431</v>
      </c>
      <c r="L209" s="14" t="s">
        <v>1552</v>
      </c>
      <c r="M209" s="14" t="s">
        <v>12866</v>
      </c>
    </row>
    <row r="210" spans="1:13" ht="31.5">
      <c r="A210" s="14">
        <f t="shared" si="3"/>
        <v>207</v>
      </c>
      <c r="B210" s="14" t="s">
        <v>12871</v>
      </c>
      <c r="C210" s="14" t="s">
        <v>6874</v>
      </c>
      <c r="D210" s="14" t="s">
        <v>1187</v>
      </c>
      <c r="E210" s="14" t="s">
        <v>8163</v>
      </c>
      <c r="F210" s="15">
        <v>1528</v>
      </c>
      <c r="G210" s="15">
        <v>84</v>
      </c>
      <c r="H210" s="14" t="s">
        <v>8076</v>
      </c>
      <c r="I210" s="15">
        <v>15000</v>
      </c>
      <c r="J210" s="14" t="s">
        <v>4935</v>
      </c>
      <c r="K210" s="36" t="s">
        <v>431</v>
      </c>
      <c r="L210" s="14" t="s">
        <v>5629</v>
      </c>
      <c r="M210" s="14"/>
    </row>
    <row r="211" spans="1:13">
      <c r="A211" s="14">
        <f t="shared" si="3"/>
        <v>208</v>
      </c>
      <c r="B211" s="14" t="s">
        <v>1945</v>
      </c>
      <c r="C211" s="14" t="s">
        <v>2744</v>
      </c>
      <c r="D211" s="14" t="s">
        <v>1187</v>
      </c>
      <c r="E211" s="14" t="s">
        <v>8163</v>
      </c>
      <c r="F211" s="15">
        <v>1328</v>
      </c>
      <c r="G211" s="15">
        <v>36</v>
      </c>
      <c r="H211" s="14" t="s">
        <v>8076</v>
      </c>
      <c r="I211" s="15">
        <v>9000</v>
      </c>
      <c r="J211" s="14" t="s">
        <v>4935</v>
      </c>
      <c r="K211" s="36" t="s">
        <v>431</v>
      </c>
      <c r="L211" s="14" t="s">
        <v>5629</v>
      </c>
      <c r="M211" s="14"/>
    </row>
    <row r="212" spans="1:13" ht="47.25">
      <c r="A212" s="14">
        <f t="shared" ref="A212:A275" si="4">A211+1</f>
        <v>209</v>
      </c>
      <c r="B212" s="14" t="s">
        <v>3968</v>
      </c>
      <c r="C212" s="14" t="s">
        <v>7234</v>
      </c>
      <c r="D212" s="14" t="s">
        <v>1187</v>
      </c>
      <c r="E212" s="14" t="s">
        <v>8163</v>
      </c>
      <c r="F212" s="15">
        <v>5500</v>
      </c>
      <c r="G212" s="15">
        <v>448</v>
      </c>
      <c r="H212" s="14" t="s">
        <v>8087</v>
      </c>
      <c r="I212" s="15">
        <v>98000</v>
      </c>
      <c r="J212" s="14" t="s">
        <v>1193</v>
      </c>
      <c r="K212" s="36" t="s">
        <v>431</v>
      </c>
      <c r="L212" s="14" t="s">
        <v>2255</v>
      </c>
      <c r="M212" s="14"/>
    </row>
    <row r="213" spans="1:13" ht="47.25">
      <c r="A213" s="14">
        <f t="shared" si="4"/>
        <v>210</v>
      </c>
      <c r="B213" s="14" t="s">
        <v>47</v>
      </c>
      <c r="C213" s="14" t="s">
        <v>12876</v>
      </c>
      <c r="D213" s="14" t="s">
        <v>1162</v>
      </c>
      <c r="E213" s="14"/>
      <c r="F213" s="15">
        <v>1000</v>
      </c>
      <c r="G213" s="15">
        <v>224</v>
      </c>
      <c r="H213" s="14" t="s">
        <v>2161</v>
      </c>
      <c r="I213" s="15">
        <v>0</v>
      </c>
      <c r="J213" s="14" t="s">
        <v>60</v>
      </c>
      <c r="K213" s="36" t="s">
        <v>431</v>
      </c>
      <c r="L213" s="14" t="s">
        <v>6101</v>
      </c>
      <c r="M213" s="14"/>
    </row>
    <row r="214" spans="1:13" ht="78.75">
      <c r="A214" s="14">
        <f t="shared" si="4"/>
        <v>211</v>
      </c>
      <c r="B214" s="14" t="s">
        <v>12877</v>
      </c>
      <c r="C214" s="14" t="s">
        <v>12878</v>
      </c>
      <c r="D214" s="14" t="s">
        <v>1162</v>
      </c>
      <c r="E214" s="14"/>
      <c r="F214" s="15">
        <v>1000</v>
      </c>
      <c r="G214" s="15">
        <v>460</v>
      </c>
      <c r="H214" s="14" t="s">
        <v>2161</v>
      </c>
      <c r="I214" s="15">
        <v>200000</v>
      </c>
      <c r="J214" s="14" t="s">
        <v>60</v>
      </c>
      <c r="K214" s="36" t="s">
        <v>431</v>
      </c>
      <c r="L214" s="14" t="s">
        <v>6101</v>
      </c>
      <c r="M214" s="14"/>
    </row>
    <row r="215" spans="1:13" ht="126">
      <c r="A215" s="14">
        <f t="shared" si="4"/>
        <v>212</v>
      </c>
      <c r="B215" s="14" t="s">
        <v>12879</v>
      </c>
      <c r="C215" s="14" t="s">
        <v>12880</v>
      </c>
      <c r="D215" s="14" t="s">
        <v>1162</v>
      </c>
      <c r="E215" s="14" t="s">
        <v>8163</v>
      </c>
      <c r="F215" s="15">
        <v>1200</v>
      </c>
      <c r="G215" s="15">
        <v>324</v>
      </c>
      <c r="H215" s="14" t="s">
        <v>8087</v>
      </c>
      <c r="I215" s="15">
        <v>60000</v>
      </c>
      <c r="J215" s="14" t="s">
        <v>1188</v>
      </c>
      <c r="K215" s="36" t="s">
        <v>431</v>
      </c>
      <c r="L215" s="14" t="s">
        <v>7889</v>
      </c>
      <c r="M215" s="14" t="s">
        <v>12881</v>
      </c>
    </row>
    <row r="216" spans="1:13" ht="94.5">
      <c r="A216" s="14">
        <f t="shared" si="4"/>
        <v>213</v>
      </c>
      <c r="B216" s="14" t="s">
        <v>12884</v>
      </c>
      <c r="C216" s="14" t="s">
        <v>12885</v>
      </c>
      <c r="D216" s="14" t="s">
        <v>1187</v>
      </c>
      <c r="E216" s="14"/>
      <c r="F216" s="15">
        <v>700</v>
      </c>
      <c r="G216" s="15">
        <v>404</v>
      </c>
      <c r="H216" s="14" t="s">
        <v>2161</v>
      </c>
      <c r="I216" s="15">
        <v>315000</v>
      </c>
      <c r="J216" s="14" t="s">
        <v>70</v>
      </c>
      <c r="K216" s="36" t="s">
        <v>431</v>
      </c>
      <c r="L216" s="14" t="s">
        <v>5629</v>
      </c>
      <c r="M216" s="14" t="s">
        <v>2078</v>
      </c>
    </row>
    <row r="217" spans="1:13" ht="31.5">
      <c r="A217" s="14">
        <f t="shared" si="4"/>
        <v>214</v>
      </c>
      <c r="B217" s="14" t="s">
        <v>12709</v>
      </c>
      <c r="C217" s="14" t="s">
        <v>12710</v>
      </c>
      <c r="D217" s="14" t="s">
        <v>1187</v>
      </c>
      <c r="E217" s="14"/>
      <c r="F217" s="15">
        <v>1600</v>
      </c>
      <c r="G217" s="15">
        <v>164</v>
      </c>
      <c r="H217" s="14" t="s">
        <v>8087</v>
      </c>
      <c r="I217" s="15">
        <v>40000</v>
      </c>
      <c r="J217" s="14" t="s">
        <v>4642</v>
      </c>
      <c r="K217" s="36" t="s">
        <v>431</v>
      </c>
      <c r="L217" s="14" t="s">
        <v>11673</v>
      </c>
      <c r="M217" s="14"/>
    </row>
    <row r="218" spans="1:13">
      <c r="A218" s="14">
        <f t="shared" si="4"/>
        <v>215</v>
      </c>
      <c r="B218" s="14" t="s">
        <v>10650</v>
      </c>
      <c r="C218" s="14" t="s">
        <v>1536</v>
      </c>
      <c r="D218" s="14" t="s">
        <v>1187</v>
      </c>
      <c r="E218" s="14" t="s">
        <v>8163</v>
      </c>
      <c r="F218" s="15">
        <v>3000</v>
      </c>
      <c r="G218" s="15">
        <v>200</v>
      </c>
      <c r="H218" s="14" t="s">
        <v>2161</v>
      </c>
      <c r="I218" s="15">
        <v>59000</v>
      </c>
      <c r="J218" s="14" t="s">
        <v>4642</v>
      </c>
      <c r="K218" s="36" t="s">
        <v>431</v>
      </c>
      <c r="L218" s="14" t="s">
        <v>12534</v>
      </c>
      <c r="M218" s="14"/>
    </row>
    <row r="219" spans="1:13" ht="63">
      <c r="A219" s="14">
        <f t="shared" si="4"/>
        <v>216</v>
      </c>
      <c r="B219" s="14" t="s">
        <v>12721</v>
      </c>
      <c r="C219" s="14" t="s">
        <v>12722</v>
      </c>
      <c r="D219" s="14" t="s">
        <v>1187</v>
      </c>
      <c r="E219" s="14" t="s">
        <v>8163</v>
      </c>
      <c r="F219" s="15">
        <v>1000</v>
      </c>
      <c r="G219" s="15">
        <v>276</v>
      </c>
      <c r="H219" s="14" t="s">
        <v>8087</v>
      </c>
      <c r="I219" s="15">
        <v>68000</v>
      </c>
      <c r="J219" s="14" t="s">
        <v>4642</v>
      </c>
      <c r="K219" s="36" t="s">
        <v>431</v>
      </c>
      <c r="L219" s="14" t="s">
        <v>12534</v>
      </c>
      <c r="M219" s="14"/>
    </row>
    <row r="220" spans="1:13" ht="63">
      <c r="A220" s="14">
        <f t="shared" si="4"/>
        <v>217</v>
      </c>
      <c r="B220" s="14" t="s">
        <v>12727</v>
      </c>
      <c r="C220" s="14" t="s">
        <v>12728</v>
      </c>
      <c r="D220" s="14" t="s">
        <v>1162</v>
      </c>
      <c r="E220" s="14"/>
      <c r="F220" s="15">
        <v>500</v>
      </c>
      <c r="G220" s="15">
        <v>168</v>
      </c>
      <c r="H220" s="14" t="s">
        <v>8087</v>
      </c>
      <c r="I220" s="15">
        <v>0</v>
      </c>
      <c r="J220" s="14" t="s">
        <v>12918</v>
      </c>
      <c r="K220" s="36" t="s">
        <v>431</v>
      </c>
      <c r="L220" s="14" t="s">
        <v>5629</v>
      </c>
      <c r="M220" s="14" t="s">
        <v>11131</v>
      </c>
    </row>
    <row r="221" spans="1:13">
      <c r="A221" s="14">
        <f t="shared" si="4"/>
        <v>218</v>
      </c>
      <c r="B221" s="14" t="s">
        <v>12747</v>
      </c>
      <c r="C221" s="14" t="s">
        <v>12748</v>
      </c>
      <c r="D221" s="14" t="s">
        <v>1421</v>
      </c>
      <c r="E221" s="14"/>
      <c r="F221" s="15">
        <v>2000</v>
      </c>
      <c r="G221" s="15">
        <v>352</v>
      </c>
      <c r="H221" s="14" t="s">
        <v>5795</v>
      </c>
      <c r="I221" s="15">
        <v>119000</v>
      </c>
      <c r="J221" s="14" t="s">
        <v>4935</v>
      </c>
      <c r="K221" s="36" t="s">
        <v>431</v>
      </c>
      <c r="L221" s="14" t="s">
        <v>7889</v>
      </c>
      <c r="M221" s="14"/>
    </row>
    <row r="222" spans="1:13" ht="78.75">
      <c r="A222" s="14">
        <f t="shared" si="4"/>
        <v>219</v>
      </c>
      <c r="B222" s="14" t="s">
        <v>11434</v>
      </c>
      <c r="C222" s="14" t="s">
        <v>12412</v>
      </c>
      <c r="D222" s="14" t="s">
        <v>1162</v>
      </c>
      <c r="E222" s="14"/>
      <c r="F222" s="15">
        <v>1500</v>
      </c>
      <c r="G222" s="15">
        <v>456</v>
      </c>
      <c r="H222" s="14" t="s">
        <v>2161</v>
      </c>
      <c r="I222" s="15">
        <v>0</v>
      </c>
      <c r="J222" s="14" t="s">
        <v>7909</v>
      </c>
      <c r="K222" s="36" t="s">
        <v>431</v>
      </c>
      <c r="L222" s="14" t="s">
        <v>3437</v>
      </c>
      <c r="M222" s="14"/>
    </row>
    <row r="223" spans="1:13" ht="31.5">
      <c r="A223" s="14">
        <f t="shared" si="4"/>
        <v>220</v>
      </c>
      <c r="B223" s="14" t="s">
        <v>11621</v>
      </c>
      <c r="C223" s="14" t="s">
        <v>11622</v>
      </c>
      <c r="D223" s="14" t="s">
        <v>1162</v>
      </c>
      <c r="E223" s="14"/>
      <c r="F223" s="15">
        <v>350</v>
      </c>
      <c r="G223" s="15">
        <v>272</v>
      </c>
      <c r="H223" s="14" t="s">
        <v>8087</v>
      </c>
      <c r="I223" s="15">
        <v>0</v>
      </c>
      <c r="J223" s="14" t="s">
        <v>7909</v>
      </c>
      <c r="K223" s="36" t="s">
        <v>431</v>
      </c>
      <c r="L223" s="14" t="s">
        <v>3437</v>
      </c>
      <c r="M223" s="14"/>
    </row>
    <row r="224" spans="1:13" ht="63">
      <c r="A224" s="14">
        <f t="shared" si="4"/>
        <v>221</v>
      </c>
      <c r="B224" s="14" t="s">
        <v>12555</v>
      </c>
      <c r="C224" s="14" t="s">
        <v>12556</v>
      </c>
      <c r="D224" s="14" t="s">
        <v>1162</v>
      </c>
      <c r="E224" s="14"/>
      <c r="F224" s="15">
        <v>600</v>
      </c>
      <c r="G224" s="15">
        <v>244</v>
      </c>
      <c r="H224" s="14" t="s">
        <v>8087</v>
      </c>
      <c r="I224" s="15">
        <v>0</v>
      </c>
      <c r="J224" s="14" t="s">
        <v>4642</v>
      </c>
      <c r="K224" s="36" t="s">
        <v>431</v>
      </c>
      <c r="L224" s="14" t="s">
        <v>12534</v>
      </c>
      <c r="M224" s="14"/>
    </row>
    <row r="225" spans="1:13" ht="31.5">
      <c r="A225" s="14">
        <f t="shared" si="4"/>
        <v>222</v>
      </c>
      <c r="B225" s="14" t="s">
        <v>904</v>
      </c>
      <c r="C225" s="14" t="s">
        <v>905</v>
      </c>
      <c r="D225" s="14" t="s">
        <v>1421</v>
      </c>
      <c r="E225" s="14"/>
      <c r="F225" s="15">
        <v>500</v>
      </c>
      <c r="G225" s="15">
        <v>232</v>
      </c>
      <c r="H225" s="14" t="s">
        <v>8087</v>
      </c>
      <c r="I225" s="15">
        <v>70000</v>
      </c>
      <c r="J225" s="14" t="s">
        <v>70</v>
      </c>
      <c r="K225" s="36" t="s">
        <v>431</v>
      </c>
      <c r="L225" s="14" t="s">
        <v>3437</v>
      </c>
      <c r="M225" s="14"/>
    </row>
    <row r="226" spans="1:13" ht="31.5">
      <c r="A226" s="14">
        <f t="shared" si="4"/>
        <v>223</v>
      </c>
      <c r="B226" s="14" t="s">
        <v>521</v>
      </c>
      <c r="C226" s="14" t="s">
        <v>522</v>
      </c>
      <c r="D226" s="14" t="s">
        <v>1421</v>
      </c>
      <c r="E226" s="14"/>
      <c r="F226" s="15">
        <v>200</v>
      </c>
      <c r="G226" s="15">
        <v>244</v>
      </c>
      <c r="H226" s="14" t="s">
        <v>8076</v>
      </c>
      <c r="I226" s="15">
        <v>0</v>
      </c>
      <c r="J226" s="14" t="s">
        <v>7909</v>
      </c>
      <c r="K226" s="36" t="s">
        <v>431</v>
      </c>
      <c r="L226" s="14" t="s">
        <v>3437</v>
      </c>
      <c r="M226" s="14"/>
    </row>
    <row r="227" spans="1:13" ht="63">
      <c r="A227" s="14">
        <f t="shared" si="4"/>
        <v>224</v>
      </c>
      <c r="B227" s="14" t="s">
        <v>12867</v>
      </c>
      <c r="C227" s="14" t="s">
        <v>12868</v>
      </c>
      <c r="D227" s="14" t="s">
        <v>1187</v>
      </c>
      <c r="E227" s="14"/>
      <c r="F227" s="15">
        <v>500</v>
      </c>
      <c r="G227" s="15">
        <v>416</v>
      </c>
      <c r="H227" s="14" t="s">
        <v>8087</v>
      </c>
      <c r="I227" s="15">
        <v>110000</v>
      </c>
      <c r="J227" s="14" t="s">
        <v>70</v>
      </c>
      <c r="K227" s="36" t="s">
        <v>12869</v>
      </c>
      <c r="L227" s="14" t="s">
        <v>2255</v>
      </c>
      <c r="M227" s="14" t="s">
        <v>12870</v>
      </c>
    </row>
    <row r="228" spans="1:13" ht="39" customHeight="1">
      <c r="A228" s="14">
        <f t="shared" si="4"/>
        <v>225</v>
      </c>
      <c r="B228" s="14" t="s">
        <v>12872</v>
      </c>
      <c r="C228" s="14" t="s">
        <v>9951</v>
      </c>
      <c r="D228" s="14" t="s">
        <v>1187</v>
      </c>
      <c r="E228" s="14"/>
      <c r="F228" s="15">
        <v>800</v>
      </c>
      <c r="G228" s="15">
        <v>120</v>
      </c>
      <c r="H228" s="14" t="s">
        <v>8087</v>
      </c>
      <c r="I228" s="15">
        <v>29000</v>
      </c>
      <c r="J228" s="14" t="s">
        <v>60</v>
      </c>
      <c r="K228" s="36" t="s">
        <v>12869</v>
      </c>
      <c r="L228" s="14" t="s">
        <v>2255</v>
      </c>
      <c r="M228" s="14"/>
    </row>
    <row r="229" spans="1:13" ht="31.5">
      <c r="A229" s="14">
        <f t="shared" si="4"/>
        <v>226</v>
      </c>
      <c r="B229" s="14" t="s">
        <v>12873</v>
      </c>
      <c r="C229" s="14" t="s">
        <v>10264</v>
      </c>
      <c r="D229" s="14" t="s">
        <v>1162</v>
      </c>
      <c r="E229" s="14" t="s">
        <v>8163</v>
      </c>
      <c r="F229" s="15">
        <v>1000</v>
      </c>
      <c r="G229" s="15">
        <v>172</v>
      </c>
      <c r="H229" s="14" t="s">
        <v>8087</v>
      </c>
      <c r="I229" s="15">
        <v>50000</v>
      </c>
      <c r="J229" s="14" t="s">
        <v>1188</v>
      </c>
      <c r="K229" s="36" t="s">
        <v>12869</v>
      </c>
      <c r="L229" s="14" t="s">
        <v>3437</v>
      </c>
      <c r="M229" s="14"/>
    </row>
    <row r="230" spans="1:13" ht="51" customHeight="1">
      <c r="A230" s="14">
        <f t="shared" si="4"/>
        <v>227</v>
      </c>
      <c r="B230" s="41" t="s">
        <v>12874</v>
      </c>
      <c r="C230" s="14" t="s">
        <v>2744</v>
      </c>
      <c r="D230" s="14" t="s">
        <v>1187</v>
      </c>
      <c r="E230" s="14"/>
      <c r="F230" s="15">
        <v>1000</v>
      </c>
      <c r="G230" s="15">
        <v>28</v>
      </c>
      <c r="H230" s="14" t="s">
        <v>8076</v>
      </c>
      <c r="I230" s="15">
        <v>9000</v>
      </c>
      <c r="J230" s="14" t="s">
        <v>4935</v>
      </c>
      <c r="K230" s="36" t="s">
        <v>12869</v>
      </c>
      <c r="L230" s="14" t="s">
        <v>2255</v>
      </c>
      <c r="M230" s="14"/>
    </row>
    <row r="231" spans="1:13" ht="31.5">
      <c r="A231" s="14">
        <f t="shared" si="4"/>
        <v>228</v>
      </c>
      <c r="B231" s="14" t="s">
        <v>12875</v>
      </c>
      <c r="C231" s="14" t="s">
        <v>2744</v>
      </c>
      <c r="D231" s="14" t="s">
        <v>1187</v>
      </c>
      <c r="E231" s="14"/>
      <c r="F231" s="15">
        <v>530</v>
      </c>
      <c r="G231" s="15">
        <v>88</v>
      </c>
      <c r="H231" s="14" t="s">
        <v>8076</v>
      </c>
      <c r="I231" s="15">
        <v>16000</v>
      </c>
      <c r="J231" s="14" t="s">
        <v>4935</v>
      </c>
      <c r="K231" s="36" t="s">
        <v>12869</v>
      </c>
      <c r="L231" s="14" t="s">
        <v>2255</v>
      </c>
      <c r="M231" s="14"/>
    </row>
    <row r="232" spans="1:13" ht="49.5" customHeight="1">
      <c r="A232" s="14">
        <f t="shared" si="4"/>
        <v>229</v>
      </c>
      <c r="B232" s="14" t="s">
        <v>6298</v>
      </c>
      <c r="C232" s="14" t="s">
        <v>2744</v>
      </c>
      <c r="D232" s="14" t="s">
        <v>1187</v>
      </c>
      <c r="E232" s="14" t="s">
        <v>8163</v>
      </c>
      <c r="F232" s="15">
        <v>2028</v>
      </c>
      <c r="G232" s="15">
        <v>132</v>
      </c>
      <c r="H232" s="14" t="s">
        <v>8076</v>
      </c>
      <c r="I232" s="15">
        <v>19000</v>
      </c>
      <c r="J232" s="14" t="s">
        <v>4935</v>
      </c>
      <c r="K232" s="36" t="s">
        <v>12869</v>
      </c>
      <c r="L232" s="14" t="s">
        <v>11673</v>
      </c>
      <c r="M232" s="14"/>
    </row>
    <row r="233" spans="1:13" ht="78.75">
      <c r="A233" s="14">
        <f t="shared" si="4"/>
        <v>230</v>
      </c>
      <c r="B233" s="14" t="s">
        <v>12882</v>
      </c>
      <c r="C233" s="14" t="s">
        <v>12883</v>
      </c>
      <c r="D233" s="14" t="s">
        <v>1162</v>
      </c>
      <c r="E233" s="14"/>
      <c r="F233" s="15">
        <v>300</v>
      </c>
      <c r="G233" s="15">
        <v>296</v>
      </c>
      <c r="H233" s="14" t="s">
        <v>8087</v>
      </c>
      <c r="I233" s="15">
        <v>92000</v>
      </c>
      <c r="J233" s="14" t="s">
        <v>1188</v>
      </c>
      <c r="K233" s="36" t="s">
        <v>12869</v>
      </c>
      <c r="L233" s="14" t="s">
        <v>3437</v>
      </c>
      <c r="M233" s="14"/>
    </row>
    <row r="234" spans="1:13" ht="47.25">
      <c r="A234" s="14">
        <f t="shared" si="4"/>
        <v>231</v>
      </c>
      <c r="B234" s="14" t="s">
        <v>12886</v>
      </c>
      <c r="C234" s="14" t="s">
        <v>6479</v>
      </c>
      <c r="D234" s="14" t="s">
        <v>1162</v>
      </c>
      <c r="E234" s="14"/>
      <c r="F234" s="15">
        <v>500</v>
      </c>
      <c r="G234" s="15">
        <v>876</v>
      </c>
      <c r="H234" s="14" t="s">
        <v>2161</v>
      </c>
      <c r="I234" s="15">
        <v>0</v>
      </c>
      <c r="J234" s="14" t="s">
        <v>1188</v>
      </c>
      <c r="K234" s="36" t="s">
        <v>12869</v>
      </c>
      <c r="L234" s="36" t="s">
        <v>3437</v>
      </c>
      <c r="M234" s="14"/>
    </row>
    <row r="235" spans="1:13" ht="47.25">
      <c r="A235" s="14">
        <f t="shared" si="4"/>
        <v>232</v>
      </c>
      <c r="B235" s="14" t="s">
        <v>12887</v>
      </c>
      <c r="C235" s="14" t="s">
        <v>12888</v>
      </c>
      <c r="D235" s="14" t="s">
        <v>1187</v>
      </c>
      <c r="E235" s="14"/>
      <c r="F235" s="15">
        <v>500</v>
      </c>
      <c r="G235" s="15">
        <v>168</v>
      </c>
      <c r="H235" s="14" t="s">
        <v>8087</v>
      </c>
      <c r="I235" s="15">
        <v>37000</v>
      </c>
      <c r="J235" s="14" t="s">
        <v>60</v>
      </c>
      <c r="K235" s="36" t="s">
        <v>12869</v>
      </c>
      <c r="L235" s="14" t="s">
        <v>2255</v>
      </c>
      <c r="M235" s="14"/>
    </row>
    <row r="236" spans="1:13" ht="31.5">
      <c r="A236" s="14">
        <f t="shared" si="4"/>
        <v>233</v>
      </c>
      <c r="B236" s="14" t="s">
        <v>12889</v>
      </c>
      <c r="C236" s="14" t="s">
        <v>12890</v>
      </c>
      <c r="D236" s="14" t="s">
        <v>1187</v>
      </c>
      <c r="E236" s="14"/>
      <c r="F236" s="15">
        <v>700</v>
      </c>
      <c r="G236" s="15">
        <v>212</v>
      </c>
      <c r="H236" s="14" t="s">
        <v>8087</v>
      </c>
      <c r="I236" s="15">
        <v>52000</v>
      </c>
      <c r="J236" s="14" t="s">
        <v>1188</v>
      </c>
      <c r="K236" s="36" t="s">
        <v>12869</v>
      </c>
      <c r="L236" s="14" t="s">
        <v>2255</v>
      </c>
      <c r="M236" s="14"/>
    </row>
    <row r="237" spans="1:13" ht="31.5">
      <c r="A237" s="14">
        <f t="shared" si="4"/>
        <v>234</v>
      </c>
      <c r="B237" s="14" t="s">
        <v>12891</v>
      </c>
      <c r="C237" s="14" t="s">
        <v>12892</v>
      </c>
      <c r="D237" s="14" t="s">
        <v>1187</v>
      </c>
      <c r="E237" s="14"/>
      <c r="F237" s="15">
        <v>700</v>
      </c>
      <c r="G237" s="15">
        <v>360</v>
      </c>
      <c r="H237" s="14" t="s">
        <v>8087</v>
      </c>
      <c r="I237" s="15">
        <v>74000</v>
      </c>
      <c r="J237" s="14" t="s">
        <v>4935</v>
      </c>
      <c r="K237" s="36" t="s">
        <v>12869</v>
      </c>
      <c r="L237" s="14" t="s">
        <v>5408</v>
      </c>
      <c r="M237" s="14"/>
    </row>
    <row r="238" spans="1:13" ht="63">
      <c r="A238" s="14">
        <f t="shared" si="4"/>
        <v>235</v>
      </c>
      <c r="B238" s="14" t="s">
        <v>12701</v>
      </c>
      <c r="C238" s="14" t="s">
        <v>10533</v>
      </c>
      <c r="D238" s="14" t="s">
        <v>12961</v>
      </c>
      <c r="E238" s="14"/>
      <c r="F238" s="15">
        <v>14535</v>
      </c>
      <c r="G238" s="15">
        <v>116</v>
      </c>
      <c r="H238" s="14" t="s">
        <v>8076</v>
      </c>
      <c r="I238" s="15">
        <v>0</v>
      </c>
      <c r="J238" s="14" t="s">
        <v>1188</v>
      </c>
      <c r="K238" s="36" t="s">
        <v>12869</v>
      </c>
      <c r="L238" s="14" t="s">
        <v>12702</v>
      </c>
      <c r="M238" s="14" t="s">
        <v>12703</v>
      </c>
    </row>
    <row r="239" spans="1:13" ht="47.25">
      <c r="A239" s="14">
        <f t="shared" si="4"/>
        <v>236</v>
      </c>
      <c r="B239" s="14" t="s">
        <v>12704</v>
      </c>
      <c r="C239" s="14" t="s">
        <v>10533</v>
      </c>
      <c r="D239" s="14" t="s">
        <v>12961</v>
      </c>
      <c r="E239" s="14"/>
      <c r="F239" s="15">
        <v>14535</v>
      </c>
      <c r="G239" s="15">
        <v>112</v>
      </c>
      <c r="H239" s="14" t="s">
        <v>8076</v>
      </c>
      <c r="I239" s="15">
        <v>0</v>
      </c>
      <c r="J239" s="14" t="s">
        <v>1188</v>
      </c>
      <c r="K239" s="36" t="s">
        <v>12869</v>
      </c>
      <c r="L239" s="14" t="s">
        <v>12702</v>
      </c>
      <c r="M239" s="14" t="s">
        <v>12703</v>
      </c>
    </row>
    <row r="240" spans="1:13" ht="54.75" customHeight="1">
      <c r="A240" s="14">
        <f t="shared" si="4"/>
        <v>237</v>
      </c>
      <c r="B240" s="14" t="s">
        <v>12705</v>
      </c>
      <c r="C240" s="14" t="s">
        <v>10533</v>
      </c>
      <c r="D240" s="14" t="s">
        <v>12961</v>
      </c>
      <c r="E240" s="14"/>
      <c r="F240" s="15">
        <v>14535</v>
      </c>
      <c r="G240" s="15">
        <v>264</v>
      </c>
      <c r="H240" s="14" t="s">
        <v>8076</v>
      </c>
      <c r="I240" s="15">
        <v>0</v>
      </c>
      <c r="J240" s="14" t="s">
        <v>1188</v>
      </c>
      <c r="K240" s="36" t="s">
        <v>12869</v>
      </c>
      <c r="L240" s="14" t="s">
        <v>12702</v>
      </c>
      <c r="M240" s="14" t="s">
        <v>12703</v>
      </c>
    </row>
    <row r="241" spans="1:13" ht="47.25">
      <c r="A241" s="14">
        <f t="shared" si="4"/>
        <v>238</v>
      </c>
      <c r="B241" s="14" t="s">
        <v>12706</v>
      </c>
      <c r="C241" s="14" t="s">
        <v>12707</v>
      </c>
      <c r="D241" s="14" t="s">
        <v>1187</v>
      </c>
      <c r="E241" s="14"/>
      <c r="F241" s="15">
        <v>700</v>
      </c>
      <c r="G241" s="15">
        <v>180</v>
      </c>
      <c r="H241" s="14" t="s">
        <v>8076</v>
      </c>
      <c r="I241" s="15">
        <v>33000</v>
      </c>
      <c r="J241" s="14" t="s">
        <v>7909</v>
      </c>
      <c r="K241" s="36" t="s">
        <v>12869</v>
      </c>
      <c r="L241" s="14" t="s">
        <v>1552</v>
      </c>
      <c r="M241" s="14"/>
    </row>
    <row r="242" spans="1:13">
      <c r="A242" s="14">
        <f t="shared" si="4"/>
        <v>239</v>
      </c>
      <c r="B242" s="14" t="s">
        <v>12708</v>
      </c>
      <c r="C242" s="14" t="s">
        <v>1939</v>
      </c>
      <c r="D242" s="14" t="s">
        <v>1187</v>
      </c>
      <c r="E242" s="14"/>
      <c r="F242" s="15">
        <v>1000</v>
      </c>
      <c r="G242" s="15">
        <v>244</v>
      </c>
      <c r="H242" s="14" t="s">
        <v>8087</v>
      </c>
      <c r="I242" s="15">
        <v>50000</v>
      </c>
      <c r="J242" s="14" t="s">
        <v>70</v>
      </c>
      <c r="K242" s="36" t="s">
        <v>12869</v>
      </c>
      <c r="L242" s="14" t="s">
        <v>1552</v>
      </c>
      <c r="M242" s="14"/>
    </row>
    <row r="243" spans="1:13" ht="31.5">
      <c r="A243" s="14">
        <f t="shared" si="4"/>
        <v>240</v>
      </c>
      <c r="B243" s="14" t="s">
        <v>12711</v>
      </c>
      <c r="C243" s="14" t="s">
        <v>12712</v>
      </c>
      <c r="D243" s="14" t="s">
        <v>1187</v>
      </c>
      <c r="E243" s="14"/>
      <c r="F243" s="15">
        <v>600</v>
      </c>
      <c r="G243" s="15">
        <v>212</v>
      </c>
      <c r="H243" s="14" t="s">
        <v>8087</v>
      </c>
      <c r="I243" s="15">
        <v>45000</v>
      </c>
      <c r="J243" s="14" t="s">
        <v>60</v>
      </c>
      <c r="K243" s="36" t="s">
        <v>12869</v>
      </c>
      <c r="L243" s="14" t="s">
        <v>5408</v>
      </c>
      <c r="M243" s="14"/>
    </row>
    <row r="244" spans="1:13" ht="31.5">
      <c r="A244" s="14">
        <f t="shared" si="4"/>
        <v>241</v>
      </c>
      <c r="B244" s="14" t="s">
        <v>12713</v>
      </c>
      <c r="C244" s="14" t="s">
        <v>2572</v>
      </c>
      <c r="D244" s="14" t="s">
        <v>1187</v>
      </c>
      <c r="E244" s="14"/>
      <c r="F244" s="15">
        <v>700</v>
      </c>
      <c r="G244" s="15">
        <v>236</v>
      </c>
      <c r="H244" s="14" t="s">
        <v>8087</v>
      </c>
      <c r="I244" s="15">
        <v>51000</v>
      </c>
      <c r="J244" s="14" t="s">
        <v>1188</v>
      </c>
      <c r="K244" s="36" t="s">
        <v>12869</v>
      </c>
      <c r="L244" s="14" t="s">
        <v>2255</v>
      </c>
      <c r="M244" s="14"/>
    </row>
    <row r="245" spans="1:13" ht="31.5">
      <c r="A245" s="14">
        <f t="shared" si="4"/>
        <v>242</v>
      </c>
      <c r="B245" s="14" t="s">
        <v>12714</v>
      </c>
      <c r="C245" s="14" t="s">
        <v>6874</v>
      </c>
      <c r="D245" s="14" t="s">
        <v>1187</v>
      </c>
      <c r="E245" s="14"/>
      <c r="F245" s="15">
        <v>700</v>
      </c>
      <c r="G245" s="15">
        <v>112</v>
      </c>
      <c r="H245" s="14" t="s">
        <v>8076</v>
      </c>
      <c r="I245" s="15">
        <v>18000</v>
      </c>
      <c r="J245" s="14" t="s">
        <v>4935</v>
      </c>
      <c r="K245" s="36" t="s">
        <v>12869</v>
      </c>
      <c r="L245" s="14" t="s">
        <v>2255</v>
      </c>
      <c r="M245" s="14"/>
    </row>
    <row r="246" spans="1:13" ht="47.25">
      <c r="A246" s="14">
        <f t="shared" si="4"/>
        <v>243</v>
      </c>
      <c r="B246" s="14" t="s">
        <v>12715</v>
      </c>
      <c r="C246" s="14" t="s">
        <v>12473</v>
      </c>
      <c r="D246" s="14" t="s">
        <v>1187</v>
      </c>
      <c r="E246" s="14"/>
      <c r="F246" s="15">
        <v>650</v>
      </c>
      <c r="G246" s="15">
        <v>92</v>
      </c>
      <c r="H246" s="14" t="s">
        <v>8076</v>
      </c>
      <c r="I246" s="15">
        <v>17000</v>
      </c>
      <c r="J246" s="14" t="s">
        <v>4935</v>
      </c>
      <c r="K246" s="36" t="s">
        <v>12869</v>
      </c>
      <c r="L246" s="14" t="s">
        <v>2255</v>
      </c>
      <c r="M246" s="14"/>
    </row>
    <row r="247" spans="1:13" ht="41.25" customHeight="1">
      <c r="A247" s="14">
        <f t="shared" si="4"/>
        <v>244</v>
      </c>
      <c r="B247" s="14" t="s">
        <v>12716</v>
      </c>
      <c r="C247" s="14" t="s">
        <v>12717</v>
      </c>
      <c r="D247" s="14" t="s">
        <v>1187</v>
      </c>
      <c r="E247" s="14" t="s">
        <v>8163</v>
      </c>
      <c r="F247" s="15">
        <v>500</v>
      </c>
      <c r="G247" s="15">
        <v>320</v>
      </c>
      <c r="H247" s="14" t="s">
        <v>8087</v>
      </c>
      <c r="I247" s="15">
        <v>69000</v>
      </c>
      <c r="J247" s="14" t="s">
        <v>70</v>
      </c>
      <c r="K247" s="36" t="s">
        <v>12869</v>
      </c>
      <c r="L247" s="14" t="s">
        <v>2255</v>
      </c>
      <c r="M247" s="14"/>
    </row>
    <row r="248" spans="1:13" ht="31.5">
      <c r="A248" s="14">
        <f t="shared" si="4"/>
        <v>245</v>
      </c>
      <c r="B248" s="14" t="s">
        <v>12718</v>
      </c>
      <c r="C248" s="14" t="s">
        <v>6874</v>
      </c>
      <c r="D248" s="14" t="s">
        <v>1187</v>
      </c>
      <c r="E248" s="14"/>
      <c r="F248" s="15">
        <v>1000</v>
      </c>
      <c r="G248" s="15">
        <v>188</v>
      </c>
      <c r="H248" s="14" t="s">
        <v>8076</v>
      </c>
      <c r="I248" s="15">
        <v>27000</v>
      </c>
      <c r="J248" s="14" t="s">
        <v>4935</v>
      </c>
      <c r="K248" s="36" t="s">
        <v>12869</v>
      </c>
      <c r="L248" s="14" t="s">
        <v>2255</v>
      </c>
      <c r="M248" s="14"/>
    </row>
    <row r="249" spans="1:13" ht="63">
      <c r="A249" s="14">
        <f t="shared" si="4"/>
        <v>246</v>
      </c>
      <c r="B249" s="14" t="s">
        <v>12719</v>
      </c>
      <c r="C249" s="14" t="s">
        <v>12720</v>
      </c>
      <c r="D249" s="14" t="s">
        <v>1187</v>
      </c>
      <c r="E249" s="14" t="s">
        <v>8163</v>
      </c>
      <c r="F249" s="15">
        <v>1360</v>
      </c>
      <c r="G249" s="15">
        <v>216</v>
      </c>
      <c r="H249" s="14" t="s">
        <v>8087</v>
      </c>
      <c r="I249" s="15">
        <v>53000</v>
      </c>
      <c r="J249" s="14" t="s">
        <v>4642</v>
      </c>
      <c r="K249" s="36" t="s">
        <v>12869</v>
      </c>
      <c r="L249" s="14" t="s">
        <v>12534</v>
      </c>
      <c r="M249" s="14"/>
    </row>
    <row r="250" spans="1:13" ht="47.25">
      <c r="A250" s="14">
        <f t="shared" si="4"/>
        <v>247</v>
      </c>
      <c r="B250" s="14" t="s">
        <v>12723</v>
      </c>
      <c r="C250" s="14" t="s">
        <v>12724</v>
      </c>
      <c r="D250" s="14" t="s">
        <v>4473</v>
      </c>
      <c r="E250" s="14"/>
      <c r="F250" s="15">
        <v>500</v>
      </c>
      <c r="G250" s="15">
        <v>436</v>
      </c>
      <c r="H250" s="14" t="s">
        <v>2161</v>
      </c>
      <c r="I250" s="15">
        <v>0</v>
      </c>
      <c r="J250" s="14" t="s">
        <v>60</v>
      </c>
      <c r="K250" s="36" t="s">
        <v>12869</v>
      </c>
      <c r="L250" s="14" t="s">
        <v>1552</v>
      </c>
      <c r="M250" s="14"/>
    </row>
    <row r="251" spans="1:13" ht="46.5" customHeight="1">
      <c r="A251" s="14">
        <f t="shared" si="4"/>
        <v>248</v>
      </c>
      <c r="B251" s="14" t="s">
        <v>8259</v>
      </c>
      <c r="C251" s="14" t="s">
        <v>1736</v>
      </c>
      <c r="D251" s="14" t="s">
        <v>1187</v>
      </c>
      <c r="E251" s="14" t="s">
        <v>8163</v>
      </c>
      <c r="F251" s="15">
        <v>534</v>
      </c>
      <c r="G251" s="15">
        <v>156</v>
      </c>
      <c r="H251" s="14" t="s">
        <v>8076</v>
      </c>
      <c r="I251" s="15">
        <v>34000</v>
      </c>
      <c r="J251" s="14" t="s">
        <v>1193</v>
      </c>
      <c r="K251" s="36" t="s">
        <v>12869</v>
      </c>
      <c r="L251" s="14" t="s">
        <v>1552</v>
      </c>
      <c r="M251" s="14"/>
    </row>
    <row r="252" spans="1:13" ht="50.25" customHeight="1">
      <c r="A252" s="14">
        <f t="shared" si="4"/>
        <v>249</v>
      </c>
      <c r="B252" s="14" t="s">
        <v>12725</v>
      </c>
      <c r="C252" s="14" t="s">
        <v>12726</v>
      </c>
      <c r="D252" s="14" t="s">
        <v>1187</v>
      </c>
      <c r="E252" s="14"/>
      <c r="F252" s="15">
        <v>11035</v>
      </c>
      <c r="G252" s="15">
        <v>212</v>
      </c>
      <c r="H252" s="14" t="s">
        <v>8076</v>
      </c>
      <c r="I252" s="15">
        <v>0</v>
      </c>
      <c r="J252" s="14" t="s">
        <v>1193</v>
      </c>
      <c r="K252" s="36" t="s">
        <v>12869</v>
      </c>
      <c r="L252" s="14" t="s">
        <v>11729</v>
      </c>
      <c r="M252" s="14"/>
    </row>
    <row r="253" spans="1:13">
      <c r="A253" s="14">
        <f t="shared" si="4"/>
        <v>250</v>
      </c>
      <c r="B253" s="14" t="s">
        <v>6242</v>
      </c>
      <c r="C253" s="14" t="s">
        <v>2744</v>
      </c>
      <c r="D253" s="14" t="s">
        <v>1187</v>
      </c>
      <c r="E253" s="14" t="s">
        <v>8163</v>
      </c>
      <c r="F253" s="15">
        <v>528</v>
      </c>
      <c r="G253" s="15">
        <v>268</v>
      </c>
      <c r="H253" s="14" t="s">
        <v>8076</v>
      </c>
      <c r="I253" s="15">
        <v>36000</v>
      </c>
      <c r="J253" s="14" t="s">
        <v>4935</v>
      </c>
      <c r="K253" s="36" t="s">
        <v>12869</v>
      </c>
      <c r="L253" s="14" t="s">
        <v>2255</v>
      </c>
      <c r="M253" s="14"/>
    </row>
    <row r="254" spans="1:13">
      <c r="A254" s="14">
        <f t="shared" si="4"/>
        <v>251</v>
      </c>
      <c r="B254" s="14" t="s">
        <v>4109</v>
      </c>
      <c r="C254" s="14" t="s">
        <v>6874</v>
      </c>
      <c r="D254" s="14" t="s">
        <v>1187</v>
      </c>
      <c r="E254" s="14" t="s">
        <v>8163</v>
      </c>
      <c r="F254" s="15">
        <v>528</v>
      </c>
      <c r="G254" s="15">
        <v>312</v>
      </c>
      <c r="H254" s="14" t="s">
        <v>8087</v>
      </c>
      <c r="I254" s="15">
        <v>50000</v>
      </c>
      <c r="J254" s="14" t="s">
        <v>4935</v>
      </c>
      <c r="K254" s="36" t="s">
        <v>12869</v>
      </c>
      <c r="L254" s="14" t="s">
        <v>2255</v>
      </c>
      <c r="M254" s="14"/>
    </row>
    <row r="255" spans="1:13">
      <c r="A255" s="14">
        <f t="shared" si="4"/>
        <v>252</v>
      </c>
      <c r="B255" s="14" t="s">
        <v>1505</v>
      </c>
      <c r="C255" s="14" t="s">
        <v>1119</v>
      </c>
      <c r="D255" s="14" t="s">
        <v>1187</v>
      </c>
      <c r="E255" s="14" t="s">
        <v>8163</v>
      </c>
      <c r="F255" s="15">
        <v>600</v>
      </c>
      <c r="G255" s="15">
        <v>372</v>
      </c>
      <c r="H255" s="14" t="s">
        <v>8087</v>
      </c>
      <c r="I255" s="15">
        <v>81000</v>
      </c>
      <c r="J255" s="14" t="s">
        <v>1193</v>
      </c>
      <c r="K255" s="36" t="s">
        <v>12869</v>
      </c>
      <c r="L255" s="14" t="s">
        <v>73</v>
      </c>
      <c r="M255" s="14"/>
    </row>
    <row r="256" spans="1:13" ht="94.5">
      <c r="A256" s="14">
        <f t="shared" si="4"/>
        <v>253</v>
      </c>
      <c r="B256" s="14" t="s">
        <v>12729</v>
      </c>
      <c r="C256" s="14" t="s">
        <v>12730</v>
      </c>
      <c r="D256" s="14" t="s">
        <v>1187</v>
      </c>
      <c r="E256" s="14"/>
      <c r="F256" s="15">
        <v>500</v>
      </c>
      <c r="G256" s="15">
        <v>244</v>
      </c>
      <c r="H256" s="14" t="s">
        <v>8087</v>
      </c>
      <c r="I256" s="15">
        <v>45000</v>
      </c>
      <c r="J256" s="14" t="s">
        <v>1193</v>
      </c>
      <c r="K256" s="36" t="s">
        <v>12869</v>
      </c>
      <c r="L256" s="14" t="s">
        <v>2255</v>
      </c>
      <c r="M256" s="14"/>
    </row>
    <row r="257" spans="1:13" ht="31.5">
      <c r="A257" s="14">
        <f t="shared" si="4"/>
        <v>254</v>
      </c>
      <c r="B257" s="14" t="s">
        <v>12731</v>
      </c>
      <c r="C257" s="14" t="s">
        <v>12732</v>
      </c>
      <c r="D257" s="14" t="s">
        <v>1187</v>
      </c>
      <c r="E257" s="14" t="s">
        <v>8163</v>
      </c>
      <c r="F257" s="15">
        <v>684</v>
      </c>
      <c r="G257" s="15">
        <v>348</v>
      </c>
      <c r="H257" s="14" t="s">
        <v>8087</v>
      </c>
      <c r="I257" s="15">
        <v>125000</v>
      </c>
      <c r="J257" s="14" t="s">
        <v>7909</v>
      </c>
      <c r="K257" s="36" t="s">
        <v>12869</v>
      </c>
      <c r="L257" s="14" t="s">
        <v>1552</v>
      </c>
      <c r="M257" s="14"/>
    </row>
    <row r="258" spans="1:13" ht="34.5" customHeight="1">
      <c r="A258" s="14">
        <f t="shared" si="4"/>
        <v>255</v>
      </c>
      <c r="B258" s="14" t="s">
        <v>12733</v>
      </c>
      <c r="C258" s="14" t="s">
        <v>12734</v>
      </c>
      <c r="D258" s="14" t="s">
        <v>9193</v>
      </c>
      <c r="E258" s="14"/>
      <c r="F258" s="15">
        <v>1100</v>
      </c>
      <c r="G258" s="15">
        <v>616</v>
      </c>
      <c r="H258" s="14" t="s">
        <v>2161</v>
      </c>
      <c r="I258" s="15">
        <v>0</v>
      </c>
      <c r="J258" s="14" t="s">
        <v>1188</v>
      </c>
      <c r="K258" s="36" t="s">
        <v>12869</v>
      </c>
      <c r="L258" s="14" t="s">
        <v>1552</v>
      </c>
      <c r="M258" s="14"/>
    </row>
    <row r="259" spans="1:13" ht="63">
      <c r="A259" s="14">
        <f t="shared" si="4"/>
        <v>256</v>
      </c>
      <c r="B259" s="14" t="s">
        <v>12737</v>
      </c>
      <c r="C259" s="14" t="s">
        <v>12738</v>
      </c>
      <c r="D259" s="14" t="s">
        <v>1162</v>
      </c>
      <c r="E259" s="14"/>
      <c r="F259" s="15">
        <v>100</v>
      </c>
      <c r="G259" s="15">
        <v>268</v>
      </c>
      <c r="H259" s="14" t="s">
        <v>8087</v>
      </c>
      <c r="I259" s="15">
        <v>0</v>
      </c>
      <c r="J259" s="14" t="s">
        <v>70</v>
      </c>
      <c r="K259" s="36" t="s">
        <v>12869</v>
      </c>
      <c r="L259" s="14" t="s">
        <v>2255</v>
      </c>
      <c r="M259" s="14"/>
    </row>
    <row r="260" spans="1:13" ht="31.5">
      <c r="A260" s="14">
        <f t="shared" si="4"/>
        <v>257</v>
      </c>
      <c r="B260" s="14" t="s">
        <v>12741</v>
      </c>
      <c r="C260" s="14" t="s">
        <v>12660</v>
      </c>
      <c r="D260" s="14" t="s">
        <v>1187</v>
      </c>
      <c r="E260" s="14"/>
      <c r="F260" s="15">
        <v>10035</v>
      </c>
      <c r="G260" s="15">
        <v>556</v>
      </c>
      <c r="H260" s="14" t="s">
        <v>8087</v>
      </c>
      <c r="I260" s="15">
        <v>90000</v>
      </c>
      <c r="J260" s="14" t="s">
        <v>60</v>
      </c>
      <c r="K260" s="36" t="s">
        <v>12869</v>
      </c>
      <c r="L260" s="14" t="s">
        <v>2255</v>
      </c>
      <c r="M260" s="14"/>
    </row>
    <row r="261" spans="1:13" ht="31.5">
      <c r="A261" s="14">
        <f t="shared" si="4"/>
        <v>258</v>
      </c>
      <c r="B261" s="14" t="s">
        <v>12742</v>
      </c>
      <c r="C261" s="14" t="s">
        <v>2744</v>
      </c>
      <c r="D261" s="14" t="s">
        <v>1187</v>
      </c>
      <c r="E261" s="14"/>
      <c r="F261" s="15">
        <v>1600</v>
      </c>
      <c r="G261" s="15">
        <v>136</v>
      </c>
      <c r="H261" s="14" t="s">
        <v>8076</v>
      </c>
      <c r="I261" s="15">
        <v>20000</v>
      </c>
      <c r="J261" s="14" t="s">
        <v>4935</v>
      </c>
      <c r="K261" s="36" t="s">
        <v>12869</v>
      </c>
      <c r="L261" s="14" t="s">
        <v>5629</v>
      </c>
      <c r="M261" s="14"/>
    </row>
    <row r="262" spans="1:13" ht="31.5">
      <c r="A262" s="14">
        <f t="shared" si="4"/>
        <v>259</v>
      </c>
      <c r="B262" s="14" t="s">
        <v>12744</v>
      </c>
      <c r="C262" s="14" t="s">
        <v>12025</v>
      </c>
      <c r="D262" s="14" t="s">
        <v>1187</v>
      </c>
      <c r="E262" s="14" t="s">
        <v>8163</v>
      </c>
      <c r="F262" s="15">
        <v>1100</v>
      </c>
      <c r="G262" s="15">
        <v>128</v>
      </c>
      <c r="H262" s="14" t="s">
        <v>8087</v>
      </c>
      <c r="I262" s="15">
        <v>36000</v>
      </c>
      <c r="J262" s="14" t="s">
        <v>4642</v>
      </c>
      <c r="K262" s="36" t="s">
        <v>12869</v>
      </c>
      <c r="L262" s="14" t="s">
        <v>12534</v>
      </c>
      <c r="M262" s="14"/>
    </row>
    <row r="263" spans="1:13" ht="31.5">
      <c r="A263" s="14">
        <f t="shared" si="4"/>
        <v>260</v>
      </c>
      <c r="B263" s="14" t="s">
        <v>12294</v>
      </c>
      <c r="C263" s="14" t="s">
        <v>12295</v>
      </c>
      <c r="D263" s="14" t="s">
        <v>1162</v>
      </c>
      <c r="E263" s="14"/>
      <c r="F263" s="15">
        <v>375</v>
      </c>
      <c r="G263" s="15">
        <v>216</v>
      </c>
      <c r="H263" s="14" t="s">
        <v>8087</v>
      </c>
      <c r="I263" s="15">
        <v>0</v>
      </c>
      <c r="J263" s="14" t="s">
        <v>4642</v>
      </c>
      <c r="K263" s="36" t="s">
        <v>12869</v>
      </c>
      <c r="L263" s="14" t="s">
        <v>12534</v>
      </c>
      <c r="M263" s="14"/>
    </row>
    <row r="264" spans="1:13" ht="47.25">
      <c r="A264" s="14">
        <f t="shared" si="4"/>
        <v>261</v>
      </c>
      <c r="B264" s="14" t="s">
        <v>9911</v>
      </c>
      <c r="C264" s="14" t="s">
        <v>9912</v>
      </c>
      <c r="D264" s="14" t="s">
        <v>1187</v>
      </c>
      <c r="E264" s="14" t="s">
        <v>8163</v>
      </c>
      <c r="F264" s="15">
        <v>1000</v>
      </c>
      <c r="G264" s="15">
        <v>228</v>
      </c>
      <c r="H264" s="14" t="s">
        <v>8087</v>
      </c>
      <c r="I264" s="15">
        <v>52000</v>
      </c>
      <c r="J264" s="14" t="s">
        <v>4642</v>
      </c>
      <c r="K264" s="36" t="s">
        <v>12869</v>
      </c>
      <c r="L264" s="14" t="s">
        <v>11673</v>
      </c>
      <c r="M264" s="14"/>
    </row>
    <row r="265" spans="1:13" ht="47.25">
      <c r="A265" s="14">
        <f t="shared" si="4"/>
        <v>262</v>
      </c>
      <c r="B265" s="14" t="s">
        <v>11646</v>
      </c>
      <c r="C265" s="14" t="s">
        <v>11647</v>
      </c>
      <c r="D265" s="14" t="s">
        <v>1421</v>
      </c>
      <c r="E265" s="14"/>
      <c r="F265" s="15">
        <v>500</v>
      </c>
      <c r="G265" s="15">
        <v>472</v>
      </c>
      <c r="H265" s="14" t="s">
        <v>2161</v>
      </c>
      <c r="I265" s="15">
        <v>0</v>
      </c>
      <c r="J265" s="14" t="s">
        <v>7909</v>
      </c>
      <c r="K265" s="36" t="s">
        <v>12869</v>
      </c>
      <c r="L265" s="14" t="s">
        <v>2255</v>
      </c>
      <c r="M265" s="14"/>
    </row>
    <row r="266" spans="1:13" ht="47.25">
      <c r="A266" s="14">
        <f t="shared" si="4"/>
        <v>263</v>
      </c>
      <c r="B266" s="14" t="s">
        <v>12546</v>
      </c>
      <c r="C266" s="14" t="s">
        <v>12547</v>
      </c>
      <c r="D266" s="14" t="s">
        <v>1162</v>
      </c>
      <c r="E266" s="14"/>
      <c r="F266" s="15">
        <v>500</v>
      </c>
      <c r="G266" s="15">
        <v>180</v>
      </c>
      <c r="H266" s="14" t="s">
        <v>8087</v>
      </c>
      <c r="I266" s="15">
        <v>62000</v>
      </c>
      <c r="J266" s="14" t="s">
        <v>7909</v>
      </c>
      <c r="K266" s="36" t="s">
        <v>12869</v>
      </c>
      <c r="L266" s="14" t="s">
        <v>3437</v>
      </c>
      <c r="M266" s="14"/>
    </row>
    <row r="267" spans="1:13" ht="36" customHeight="1">
      <c r="A267" s="14">
        <f t="shared" si="4"/>
        <v>264</v>
      </c>
      <c r="B267" s="14" t="s">
        <v>12559</v>
      </c>
      <c r="C267" s="14" t="s">
        <v>12560</v>
      </c>
      <c r="D267" s="14" t="s">
        <v>1187</v>
      </c>
      <c r="E267" s="14"/>
      <c r="F267" s="15">
        <v>900</v>
      </c>
      <c r="G267" s="15">
        <v>356</v>
      </c>
      <c r="H267" s="14" t="s">
        <v>8087</v>
      </c>
      <c r="I267" s="15">
        <v>98000</v>
      </c>
      <c r="J267" s="14" t="s">
        <v>4642</v>
      </c>
      <c r="K267" s="36" t="s">
        <v>12869</v>
      </c>
      <c r="L267" s="14" t="s">
        <v>12534</v>
      </c>
      <c r="M267" s="14"/>
    </row>
    <row r="268" spans="1:13" ht="40.5" customHeight="1">
      <c r="A268" s="14">
        <f t="shared" si="4"/>
        <v>265</v>
      </c>
      <c r="B268" s="14" t="s">
        <v>890</v>
      </c>
      <c r="C268" s="14" t="s">
        <v>891</v>
      </c>
      <c r="D268" s="14" t="s">
        <v>1162</v>
      </c>
      <c r="E268" s="14"/>
      <c r="F268" s="15">
        <v>430</v>
      </c>
      <c r="G268" s="15">
        <v>308</v>
      </c>
      <c r="H268" s="14" t="s">
        <v>2161</v>
      </c>
      <c r="I268" s="15">
        <v>0</v>
      </c>
      <c r="J268" s="14" t="s">
        <v>4935</v>
      </c>
      <c r="K268" s="36" t="s">
        <v>12869</v>
      </c>
      <c r="L268" s="14" t="s">
        <v>7889</v>
      </c>
      <c r="M268" s="14"/>
    </row>
    <row r="269" spans="1:13" ht="63">
      <c r="A269" s="14">
        <f t="shared" si="4"/>
        <v>266</v>
      </c>
      <c r="B269" s="14" t="s">
        <v>892</v>
      </c>
      <c r="C269" s="14" t="s">
        <v>893</v>
      </c>
      <c r="D269" s="14" t="s">
        <v>1162</v>
      </c>
      <c r="E269" s="14"/>
      <c r="F269" s="15">
        <v>450</v>
      </c>
      <c r="G269" s="15">
        <v>392</v>
      </c>
      <c r="H269" s="14" t="s">
        <v>8087</v>
      </c>
      <c r="I269" s="15">
        <v>0</v>
      </c>
      <c r="J269" s="14" t="s">
        <v>4935</v>
      </c>
      <c r="K269" s="36" t="s">
        <v>12869</v>
      </c>
      <c r="L269" s="14" t="s">
        <v>7889</v>
      </c>
      <c r="M269" s="14"/>
    </row>
    <row r="270" spans="1:13" ht="31.5">
      <c r="A270" s="14">
        <f t="shared" si="4"/>
        <v>267</v>
      </c>
      <c r="B270" s="14" t="s">
        <v>12739</v>
      </c>
      <c r="C270" s="14" t="s">
        <v>12660</v>
      </c>
      <c r="D270" s="14" t="s">
        <v>1187</v>
      </c>
      <c r="E270" s="14"/>
      <c r="F270" s="15">
        <v>10035</v>
      </c>
      <c r="G270" s="15">
        <v>264</v>
      </c>
      <c r="H270" s="14" t="s">
        <v>8087</v>
      </c>
      <c r="I270" s="15">
        <v>45000</v>
      </c>
      <c r="J270" s="14" t="s">
        <v>60</v>
      </c>
      <c r="K270" s="36" t="s">
        <v>12740</v>
      </c>
      <c r="L270" s="14" t="s">
        <v>2255</v>
      </c>
      <c r="M270" s="14"/>
    </row>
    <row r="271" spans="1:13" ht="31.5">
      <c r="A271" s="14">
        <f t="shared" si="4"/>
        <v>268</v>
      </c>
      <c r="B271" s="14" t="s">
        <v>3673</v>
      </c>
      <c r="C271" s="14" t="s">
        <v>3674</v>
      </c>
      <c r="D271" s="14" t="s">
        <v>1187</v>
      </c>
      <c r="E271" s="14" t="s">
        <v>8163</v>
      </c>
      <c r="F271" s="15">
        <v>584</v>
      </c>
      <c r="G271" s="15">
        <v>372</v>
      </c>
      <c r="H271" s="14" t="s">
        <v>8087</v>
      </c>
      <c r="I271" s="15">
        <v>75000</v>
      </c>
      <c r="J271" s="14" t="s">
        <v>1193</v>
      </c>
      <c r="K271" s="36" t="s">
        <v>12740</v>
      </c>
      <c r="L271" s="14" t="s">
        <v>2255</v>
      </c>
      <c r="M271" s="14"/>
    </row>
    <row r="272" spans="1:13" ht="47.25" customHeight="1">
      <c r="A272" s="14">
        <f t="shared" si="4"/>
        <v>269</v>
      </c>
      <c r="B272" s="14" t="s">
        <v>12743</v>
      </c>
      <c r="C272" s="14" t="s">
        <v>1327</v>
      </c>
      <c r="D272" s="14" t="s">
        <v>1187</v>
      </c>
      <c r="E272" s="14"/>
      <c r="F272" s="15">
        <v>700</v>
      </c>
      <c r="G272" s="15">
        <v>220</v>
      </c>
      <c r="H272" s="14" t="s">
        <v>8087</v>
      </c>
      <c r="I272" s="15">
        <v>46000</v>
      </c>
      <c r="J272" s="14" t="s">
        <v>60</v>
      </c>
      <c r="K272" s="36" t="s">
        <v>12740</v>
      </c>
      <c r="L272" s="14" t="s">
        <v>1552</v>
      </c>
      <c r="M272" s="14"/>
    </row>
    <row r="273" spans="1:13" ht="47.25">
      <c r="A273" s="14">
        <f t="shared" si="4"/>
        <v>270</v>
      </c>
      <c r="B273" s="14" t="s">
        <v>12745</v>
      </c>
      <c r="C273" s="14" t="s">
        <v>12746</v>
      </c>
      <c r="D273" s="14" t="s">
        <v>1187</v>
      </c>
      <c r="E273" s="14"/>
      <c r="F273" s="15">
        <v>700</v>
      </c>
      <c r="G273" s="15">
        <v>228</v>
      </c>
      <c r="H273" s="14" t="s">
        <v>8087</v>
      </c>
      <c r="I273" s="15">
        <v>47000</v>
      </c>
      <c r="J273" s="14" t="s">
        <v>60</v>
      </c>
      <c r="K273" s="36" t="s">
        <v>12740</v>
      </c>
      <c r="L273" s="14" t="s">
        <v>2255</v>
      </c>
      <c r="M273" s="14"/>
    </row>
    <row r="274" spans="1:13" ht="47.25">
      <c r="A274" s="14">
        <f t="shared" si="4"/>
        <v>271</v>
      </c>
      <c r="B274" s="14" t="s">
        <v>12749</v>
      </c>
      <c r="C274" s="14" t="s">
        <v>12750</v>
      </c>
      <c r="D274" s="14" t="s">
        <v>1162</v>
      </c>
      <c r="E274" s="14"/>
      <c r="F274" s="15">
        <v>350</v>
      </c>
      <c r="G274" s="15">
        <v>292</v>
      </c>
      <c r="H274" s="14" t="s">
        <v>8087</v>
      </c>
      <c r="I274" s="15">
        <v>0</v>
      </c>
      <c r="J274" s="14" t="s">
        <v>1188</v>
      </c>
      <c r="K274" s="36" t="s">
        <v>12740</v>
      </c>
      <c r="L274" s="14" t="s">
        <v>3437</v>
      </c>
      <c r="M274" s="14"/>
    </row>
    <row r="275" spans="1:13" ht="31.5">
      <c r="A275" s="14">
        <f t="shared" si="4"/>
        <v>272</v>
      </c>
      <c r="B275" s="14" t="s">
        <v>12751</v>
      </c>
      <c r="C275" s="14" t="s">
        <v>12752</v>
      </c>
      <c r="D275" s="14" t="s">
        <v>1187</v>
      </c>
      <c r="E275" s="14"/>
      <c r="F275" s="15">
        <v>700</v>
      </c>
      <c r="G275" s="15">
        <v>176</v>
      </c>
      <c r="H275" s="14" t="s">
        <v>8087</v>
      </c>
      <c r="I275" s="15">
        <v>40000</v>
      </c>
      <c r="J275" s="14" t="s">
        <v>4935</v>
      </c>
      <c r="K275" s="36" t="s">
        <v>12740</v>
      </c>
      <c r="L275" s="14" t="s">
        <v>10095</v>
      </c>
      <c r="M275" s="14"/>
    </row>
    <row r="276" spans="1:13" ht="31.5">
      <c r="A276" s="14">
        <f t="shared" ref="A276:A339" si="5">A275+1</f>
        <v>273</v>
      </c>
      <c r="B276" s="14" t="s">
        <v>12292</v>
      </c>
      <c r="C276" s="14" t="s">
        <v>12293</v>
      </c>
      <c r="D276" s="14" t="s">
        <v>1187</v>
      </c>
      <c r="E276" s="14"/>
      <c r="F276" s="15">
        <v>530</v>
      </c>
      <c r="G276" s="15">
        <v>220</v>
      </c>
      <c r="H276" s="14" t="s">
        <v>8087</v>
      </c>
      <c r="I276" s="15">
        <v>43000</v>
      </c>
      <c r="J276" s="14" t="s">
        <v>1188</v>
      </c>
      <c r="K276" s="36" t="s">
        <v>12740</v>
      </c>
      <c r="L276" s="14" t="s">
        <v>5129</v>
      </c>
      <c r="M276" s="14"/>
    </row>
    <row r="277" spans="1:13" ht="31.5">
      <c r="A277" s="14">
        <f t="shared" si="5"/>
        <v>274</v>
      </c>
      <c r="B277" s="14" t="s">
        <v>12296</v>
      </c>
      <c r="C277" s="14" t="s">
        <v>12297</v>
      </c>
      <c r="D277" s="14" t="s">
        <v>1162</v>
      </c>
      <c r="E277" s="14"/>
      <c r="F277" s="15">
        <v>700</v>
      </c>
      <c r="G277" s="15">
        <v>424</v>
      </c>
      <c r="H277" s="14" t="s">
        <v>8087</v>
      </c>
      <c r="I277" s="15">
        <v>0</v>
      </c>
      <c r="J277" s="14" t="s">
        <v>1188</v>
      </c>
      <c r="K277" s="36" t="s">
        <v>12740</v>
      </c>
      <c r="L277" s="14" t="s">
        <v>3437</v>
      </c>
      <c r="M277" s="14"/>
    </row>
    <row r="278" spans="1:13" ht="47.25">
      <c r="A278" s="14">
        <f t="shared" si="5"/>
        <v>275</v>
      </c>
      <c r="B278" s="14" t="s">
        <v>12298</v>
      </c>
      <c r="C278" s="14" t="s">
        <v>1389</v>
      </c>
      <c r="D278" s="14" t="s">
        <v>1187</v>
      </c>
      <c r="E278" s="14" t="s">
        <v>8163</v>
      </c>
      <c r="F278" s="15">
        <v>534</v>
      </c>
      <c r="G278" s="15">
        <v>224</v>
      </c>
      <c r="H278" s="14" t="s">
        <v>8087</v>
      </c>
      <c r="I278" s="15">
        <v>46000</v>
      </c>
      <c r="J278" s="14" t="s">
        <v>1188</v>
      </c>
      <c r="K278" s="36" t="s">
        <v>12740</v>
      </c>
      <c r="L278" s="14" t="s">
        <v>2255</v>
      </c>
      <c r="M278" s="14"/>
    </row>
    <row r="279" spans="1:13" ht="47.25">
      <c r="A279" s="14">
        <f t="shared" si="5"/>
        <v>276</v>
      </c>
      <c r="B279" s="14" t="s">
        <v>12299</v>
      </c>
      <c r="C279" s="14" t="s">
        <v>2744</v>
      </c>
      <c r="D279" s="14" t="s">
        <v>1187</v>
      </c>
      <c r="E279" s="14"/>
      <c r="F279" s="15">
        <v>1700</v>
      </c>
      <c r="G279" s="15">
        <v>132</v>
      </c>
      <c r="H279" s="14" t="s">
        <v>8076</v>
      </c>
      <c r="I279" s="15">
        <v>20000</v>
      </c>
      <c r="J279" s="14" t="s">
        <v>4935</v>
      </c>
      <c r="K279" s="36" t="s">
        <v>12740</v>
      </c>
      <c r="L279" s="14" t="s">
        <v>12300</v>
      </c>
      <c r="M279" s="14"/>
    </row>
    <row r="280" spans="1:13">
      <c r="A280" s="14">
        <f t="shared" si="5"/>
        <v>277</v>
      </c>
      <c r="B280" s="14" t="s">
        <v>12301</v>
      </c>
      <c r="C280" s="14" t="s">
        <v>12302</v>
      </c>
      <c r="D280" s="14" t="s">
        <v>1187</v>
      </c>
      <c r="E280" s="14"/>
      <c r="F280" s="15">
        <v>2500</v>
      </c>
      <c r="G280" s="15">
        <v>174</v>
      </c>
      <c r="H280" s="14" t="s">
        <v>2325</v>
      </c>
      <c r="I280" s="15">
        <v>56000</v>
      </c>
      <c r="J280" s="14" t="s">
        <v>7909</v>
      </c>
      <c r="K280" s="36" t="s">
        <v>12740</v>
      </c>
      <c r="L280" s="14" t="s">
        <v>1552</v>
      </c>
      <c r="M280" s="14"/>
    </row>
    <row r="281" spans="1:13" ht="35.25" customHeight="1">
      <c r="A281" s="14">
        <f t="shared" si="5"/>
        <v>278</v>
      </c>
      <c r="B281" s="14" t="s">
        <v>12303</v>
      </c>
      <c r="C281" s="14" t="s">
        <v>2744</v>
      </c>
      <c r="D281" s="14" t="s">
        <v>1187</v>
      </c>
      <c r="E281" s="14"/>
      <c r="F281" s="15">
        <v>4000</v>
      </c>
      <c r="G281" s="15">
        <v>112</v>
      </c>
      <c r="H281" s="14" t="s">
        <v>8076</v>
      </c>
      <c r="I281" s="15">
        <v>19000</v>
      </c>
      <c r="J281" s="14" t="s">
        <v>4935</v>
      </c>
      <c r="K281" s="36" t="s">
        <v>12740</v>
      </c>
      <c r="L281" s="14" t="s">
        <v>12304</v>
      </c>
      <c r="M281" s="14"/>
    </row>
    <row r="282" spans="1:13" ht="49.5" customHeight="1">
      <c r="A282" s="14">
        <f t="shared" si="5"/>
        <v>279</v>
      </c>
      <c r="B282" s="14" t="s">
        <v>12305</v>
      </c>
      <c r="C282" s="14" t="s">
        <v>2744</v>
      </c>
      <c r="D282" s="14" t="s">
        <v>1187</v>
      </c>
      <c r="E282" s="14"/>
      <c r="F282" s="15">
        <v>3800</v>
      </c>
      <c r="G282" s="15">
        <v>120</v>
      </c>
      <c r="H282" s="14" t="s">
        <v>8076</v>
      </c>
      <c r="I282" s="15">
        <v>19000</v>
      </c>
      <c r="J282" s="14" t="s">
        <v>4935</v>
      </c>
      <c r="K282" s="36" t="s">
        <v>12740</v>
      </c>
      <c r="L282" s="14" t="s">
        <v>12306</v>
      </c>
      <c r="M282" s="14"/>
    </row>
    <row r="283" spans="1:13" ht="31.5">
      <c r="A283" s="14">
        <f t="shared" si="5"/>
        <v>280</v>
      </c>
      <c r="B283" s="14" t="s">
        <v>12307</v>
      </c>
      <c r="C283" s="14" t="s">
        <v>2744</v>
      </c>
      <c r="D283" s="14" t="s">
        <v>1187</v>
      </c>
      <c r="E283" s="14"/>
      <c r="F283" s="15">
        <v>4000</v>
      </c>
      <c r="G283" s="15">
        <v>136</v>
      </c>
      <c r="H283" s="14" t="s">
        <v>8076</v>
      </c>
      <c r="I283" s="15">
        <v>21000</v>
      </c>
      <c r="J283" s="14" t="s">
        <v>4935</v>
      </c>
      <c r="K283" s="36" t="s">
        <v>12740</v>
      </c>
      <c r="L283" s="14" t="s">
        <v>12304</v>
      </c>
      <c r="M283" s="14"/>
    </row>
    <row r="284" spans="1:13">
      <c r="A284" s="14">
        <f t="shared" si="5"/>
        <v>281</v>
      </c>
      <c r="B284" s="14" t="s">
        <v>12308</v>
      </c>
      <c r="C284" s="14" t="s">
        <v>2744</v>
      </c>
      <c r="D284" s="14" t="s">
        <v>1187</v>
      </c>
      <c r="E284" s="14"/>
      <c r="F284" s="15">
        <v>3000</v>
      </c>
      <c r="G284" s="15">
        <v>88</v>
      </c>
      <c r="H284" s="14" t="s">
        <v>8076</v>
      </c>
      <c r="I284" s="15">
        <v>16000</v>
      </c>
      <c r="J284" s="14" t="s">
        <v>4935</v>
      </c>
      <c r="K284" s="36" t="s">
        <v>12740</v>
      </c>
      <c r="L284" s="14" t="s">
        <v>2255</v>
      </c>
      <c r="M284" s="14"/>
    </row>
    <row r="285" spans="1:13" ht="48" customHeight="1">
      <c r="A285" s="14">
        <f t="shared" si="5"/>
        <v>282</v>
      </c>
      <c r="B285" s="14" t="s">
        <v>12309</v>
      </c>
      <c r="C285" s="14" t="s">
        <v>12310</v>
      </c>
      <c r="D285" s="14" t="s">
        <v>1187</v>
      </c>
      <c r="E285" s="14" t="s">
        <v>8163</v>
      </c>
      <c r="F285" s="15">
        <v>700</v>
      </c>
      <c r="G285" s="15">
        <v>212</v>
      </c>
      <c r="H285" s="14" t="s">
        <v>8076</v>
      </c>
      <c r="I285" s="15">
        <v>39000</v>
      </c>
      <c r="J285" s="14" t="s">
        <v>4935</v>
      </c>
      <c r="K285" s="36" t="s">
        <v>12740</v>
      </c>
      <c r="L285" s="14" t="s">
        <v>2255</v>
      </c>
      <c r="M285" s="14"/>
    </row>
    <row r="286" spans="1:13" ht="31.5">
      <c r="A286" s="14">
        <f t="shared" si="5"/>
        <v>283</v>
      </c>
      <c r="B286" s="14" t="s">
        <v>12382</v>
      </c>
      <c r="C286" s="14" t="s">
        <v>12383</v>
      </c>
      <c r="D286" s="14" t="s">
        <v>1187</v>
      </c>
      <c r="E286" s="14"/>
      <c r="F286" s="15">
        <v>1200</v>
      </c>
      <c r="G286" s="15">
        <v>148</v>
      </c>
      <c r="H286" s="14" t="s">
        <v>5624</v>
      </c>
      <c r="I286" s="15">
        <v>65000</v>
      </c>
      <c r="J286" s="14" t="s">
        <v>70</v>
      </c>
      <c r="K286" s="36" t="s">
        <v>12740</v>
      </c>
      <c r="L286" s="14" t="s">
        <v>2255</v>
      </c>
      <c r="M286" s="14"/>
    </row>
    <row r="287" spans="1:13" ht="31.5">
      <c r="A287" s="14">
        <f t="shared" si="5"/>
        <v>284</v>
      </c>
      <c r="B287" s="14" t="s">
        <v>12384</v>
      </c>
      <c r="C287" s="14" t="s">
        <v>2744</v>
      </c>
      <c r="D287" s="14" t="s">
        <v>1187</v>
      </c>
      <c r="E287" s="14"/>
      <c r="F287" s="15">
        <v>5000</v>
      </c>
      <c r="G287" s="15">
        <v>36</v>
      </c>
      <c r="H287" s="14" t="s">
        <v>8076</v>
      </c>
      <c r="I287" s="15">
        <v>10000</v>
      </c>
      <c r="J287" s="14" t="s">
        <v>4935</v>
      </c>
      <c r="K287" s="36" t="s">
        <v>12740</v>
      </c>
      <c r="L287" s="14" t="s">
        <v>12385</v>
      </c>
      <c r="M287" s="14"/>
    </row>
    <row r="288" spans="1:13" ht="31.5">
      <c r="A288" s="14">
        <f t="shared" si="5"/>
        <v>285</v>
      </c>
      <c r="B288" s="14" t="s">
        <v>8084</v>
      </c>
      <c r="C288" s="14" t="s">
        <v>2744</v>
      </c>
      <c r="D288" s="14" t="s">
        <v>1187</v>
      </c>
      <c r="E288" s="14"/>
      <c r="F288" s="15">
        <v>4100</v>
      </c>
      <c r="G288" s="15">
        <v>72</v>
      </c>
      <c r="H288" s="14" t="s">
        <v>8076</v>
      </c>
      <c r="I288" s="15">
        <v>14000</v>
      </c>
      <c r="J288" s="14" t="s">
        <v>4935</v>
      </c>
      <c r="K288" s="36" t="s">
        <v>12740</v>
      </c>
      <c r="L288" s="14" t="s">
        <v>12386</v>
      </c>
      <c r="M288" s="14"/>
    </row>
    <row r="289" spans="1:13" ht="31.5">
      <c r="A289" s="14">
        <f t="shared" si="5"/>
        <v>286</v>
      </c>
      <c r="B289" s="14" t="s">
        <v>12387</v>
      </c>
      <c r="C289" s="14" t="s">
        <v>2744</v>
      </c>
      <c r="D289" s="14" t="s">
        <v>1187</v>
      </c>
      <c r="E289" s="14"/>
      <c r="F289" s="15">
        <v>5000</v>
      </c>
      <c r="G289" s="15">
        <v>72</v>
      </c>
      <c r="H289" s="14" t="s">
        <v>8076</v>
      </c>
      <c r="I289" s="15">
        <v>14000</v>
      </c>
      <c r="J289" s="14" t="s">
        <v>4935</v>
      </c>
      <c r="K289" s="36" t="s">
        <v>12740</v>
      </c>
      <c r="L289" s="14" t="s">
        <v>12385</v>
      </c>
      <c r="M289" s="14"/>
    </row>
    <row r="290" spans="1:13" ht="47.25">
      <c r="A290" s="14">
        <f t="shared" si="5"/>
        <v>287</v>
      </c>
      <c r="B290" s="14" t="s">
        <v>2986</v>
      </c>
      <c r="C290" s="14" t="s">
        <v>2744</v>
      </c>
      <c r="D290" s="14" t="s">
        <v>1187</v>
      </c>
      <c r="E290" s="14"/>
      <c r="F290" s="15">
        <v>6600</v>
      </c>
      <c r="G290" s="15">
        <v>48</v>
      </c>
      <c r="H290" s="14" t="s">
        <v>8076</v>
      </c>
      <c r="I290" s="15">
        <v>12000</v>
      </c>
      <c r="J290" s="14" t="s">
        <v>4935</v>
      </c>
      <c r="K290" s="36" t="s">
        <v>12740</v>
      </c>
      <c r="L290" s="14" t="s">
        <v>12388</v>
      </c>
      <c r="M290" s="14"/>
    </row>
    <row r="291" spans="1:13">
      <c r="A291" s="14">
        <f t="shared" si="5"/>
        <v>288</v>
      </c>
      <c r="B291" s="14" t="s">
        <v>12389</v>
      </c>
      <c r="C291" s="14" t="s">
        <v>2744</v>
      </c>
      <c r="D291" s="14" t="s">
        <v>1187</v>
      </c>
      <c r="E291" s="14"/>
      <c r="F291" s="15">
        <v>3000</v>
      </c>
      <c r="G291" s="15">
        <v>36</v>
      </c>
      <c r="H291" s="14" t="s">
        <v>8076</v>
      </c>
      <c r="I291" s="15">
        <v>10000</v>
      </c>
      <c r="J291" s="14" t="s">
        <v>4935</v>
      </c>
      <c r="K291" s="36" t="s">
        <v>12740</v>
      </c>
      <c r="L291" s="14" t="s">
        <v>2255</v>
      </c>
      <c r="M291" s="14"/>
    </row>
    <row r="292" spans="1:13" ht="47.25">
      <c r="A292" s="14">
        <f t="shared" si="5"/>
        <v>289</v>
      </c>
      <c r="B292" s="14" t="s">
        <v>12390</v>
      </c>
      <c r="C292" s="14" t="s">
        <v>2744</v>
      </c>
      <c r="D292" s="14" t="s">
        <v>1187</v>
      </c>
      <c r="E292" s="14"/>
      <c r="F292" s="15">
        <v>6700</v>
      </c>
      <c r="G292" s="15">
        <v>84</v>
      </c>
      <c r="H292" s="14" t="s">
        <v>8076</v>
      </c>
      <c r="I292" s="15">
        <v>15000</v>
      </c>
      <c r="J292" s="14" t="s">
        <v>4935</v>
      </c>
      <c r="K292" s="36" t="s">
        <v>12740</v>
      </c>
      <c r="L292" s="14" t="s">
        <v>12391</v>
      </c>
      <c r="M292" s="14"/>
    </row>
    <row r="293" spans="1:13" ht="47.25">
      <c r="A293" s="14">
        <f t="shared" si="5"/>
        <v>290</v>
      </c>
      <c r="B293" s="14" t="s">
        <v>10512</v>
      </c>
      <c r="C293" s="14" t="s">
        <v>2744</v>
      </c>
      <c r="D293" s="14" t="s">
        <v>1187</v>
      </c>
      <c r="E293" s="14"/>
      <c r="F293" s="15">
        <v>6400</v>
      </c>
      <c r="G293" s="15">
        <v>108</v>
      </c>
      <c r="H293" s="14" t="s">
        <v>8076</v>
      </c>
      <c r="I293" s="15">
        <v>18000</v>
      </c>
      <c r="J293" s="14" t="s">
        <v>4935</v>
      </c>
      <c r="K293" s="36" t="s">
        <v>12740</v>
      </c>
      <c r="L293" s="14" t="s">
        <v>12392</v>
      </c>
      <c r="M293" s="14"/>
    </row>
    <row r="294" spans="1:13">
      <c r="A294" s="14">
        <f t="shared" si="5"/>
        <v>291</v>
      </c>
      <c r="B294" s="14" t="s">
        <v>12393</v>
      </c>
      <c r="C294" s="14" t="s">
        <v>12380</v>
      </c>
      <c r="D294" s="14" t="s">
        <v>1187</v>
      </c>
      <c r="E294" s="14"/>
      <c r="F294" s="15">
        <v>600</v>
      </c>
      <c r="G294" s="15">
        <v>416</v>
      </c>
      <c r="H294" s="14" t="s">
        <v>8087</v>
      </c>
      <c r="I294" s="15">
        <v>100000</v>
      </c>
      <c r="J294" s="14" t="s">
        <v>1193</v>
      </c>
      <c r="K294" s="36" t="s">
        <v>12740</v>
      </c>
      <c r="L294" s="14" t="s">
        <v>10095</v>
      </c>
      <c r="M294" s="14"/>
    </row>
    <row r="295" spans="1:13" ht="31.5">
      <c r="A295" s="14">
        <f t="shared" si="5"/>
        <v>292</v>
      </c>
      <c r="B295" s="14" t="s">
        <v>12394</v>
      </c>
      <c r="C295" s="14" t="s">
        <v>12395</v>
      </c>
      <c r="D295" s="14" t="s">
        <v>1187</v>
      </c>
      <c r="E295" s="14" t="s">
        <v>8163</v>
      </c>
      <c r="F295" s="15">
        <v>700</v>
      </c>
      <c r="G295" s="15">
        <v>344</v>
      </c>
      <c r="H295" s="14" t="s">
        <v>2161</v>
      </c>
      <c r="I295" s="15">
        <v>100000</v>
      </c>
      <c r="J295" s="14" t="s">
        <v>70</v>
      </c>
      <c r="K295" s="36" t="s">
        <v>12740</v>
      </c>
      <c r="L295" s="14" t="s">
        <v>3437</v>
      </c>
      <c r="M295" s="14"/>
    </row>
    <row r="296" spans="1:13" ht="31.5">
      <c r="A296" s="14">
        <f t="shared" si="5"/>
        <v>293</v>
      </c>
      <c r="B296" s="14" t="s">
        <v>12396</v>
      </c>
      <c r="C296" s="14" t="s">
        <v>7234</v>
      </c>
      <c r="D296" s="14" t="s">
        <v>9193</v>
      </c>
      <c r="E296" s="14"/>
      <c r="F296" s="15">
        <v>600</v>
      </c>
      <c r="G296" s="15">
        <v>132</v>
      </c>
      <c r="H296" s="14" t="s">
        <v>8087</v>
      </c>
      <c r="I296" s="15">
        <v>0</v>
      </c>
      <c r="J296" s="14" t="s">
        <v>70</v>
      </c>
      <c r="K296" s="36" t="s">
        <v>12740</v>
      </c>
      <c r="L296" s="14" t="s">
        <v>1552</v>
      </c>
      <c r="M296" s="14" t="s">
        <v>12397</v>
      </c>
    </row>
    <row r="297" spans="1:13" ht="47.25">
      <c r="A297" s="14">
        <f t="shared" si="5"/>
        <v>294</v>
      </c>
      <c r="B297" s="14" t="s">
        <v>12398</v>
      </c>
      <c r="C297" s="14" t="s">
        <v>7234</v>
      </c>
      <c r="D297" s="14" t="s">
        <v>9193</v>
      </c>
      <c r="E297" s="14"/>
      <c r="F297" s="15">
        <v>1100</v>
      </c>
      <c r="G297" s="15">
        <v>232</v>
      </c>
      <c r="H297" s="14" t="s">
        <v>8087</v>
      </c>
      <c r="I297" s="15">
        <v>0</v>
      </c>
      <c r="J297" s="14" t="s">
        <v>70</v>
      </c>
      <c r="K297" s="36" t="s">
        <v>12740</v>
      </c>
      <c r="L297" s="14" t="s">
        <v>1552</v>
      </c>
      <c r="M297" s="14" t="s">
        <v>12399</v>
      </c>
    </row>
    <row r="298" spans="1:13" ht="31.5">
      <c r="A298" s="14">
        <f t="shared" si="5"/>
        <v>295</v>
      </c>
      <c r="B298" s="14" t="s">
        <v>12400</v>
      </c>
      <c r="C298" s="14" t="s">
        <v>12401</v>
      </c>
      <c r="D298" s="14" t="s">
        <v>9193</v>
      </c>
      <c r="E298" s="14"/>
      <c r="F298" s="15">
        <v>1200</v>
      </c>
      <c r="G298" s="15">
        <v>200</v>
      </c>
      <c r="H298" s="14" t="s">
        <v>8087</v>
      </c>
      <c r="I298" s="15">
        <v>0</v>
      </c>
      <c r="J298" s="14" t="s">
        <v>4935</v>
      </c>
      <c r="K298" s="36" t="s">
        <v>12740</v>
      </c>
      <c r="L298" s="14" t="s">
        <v>1552</v>
      </c>
      <c r="M298" s="14" t="s">
        <v>12402</v>
      </c>
    </row>
    <row r="299" spans="1:13" ht="47.25">
      <c r="A299" s="14">
        <f t="shared" si="5"/>
        <v>296</v>
      </c>
      <c r="B299" s="14" t="s">
        <v>12403</v>
      </c>
      <c r="C299" s="14" t="s">
        <v>6874</v>
      </c>
      <c r="D299" s="14" t="s">
        <v>1187</v>
      </c>
      <c r="E299" s="14"/>
      <c r="F299" s="15">
        <v>2000</v>
      </c>
      <c r="G299" s="15">
        <v>112</v>
      </c>
      <c r="H299" s="14" t="s">
        <v>8076</v>
      </c>
      <c r="I299" s="15">
        <v>17000</v>
      </c>
      <c r="J299" s="14" t="s">
        <v>4935</v>
      </c>
      <c r="K299" s="36" t="s">
        <v>12740</v>
      </c>
      <c r="L299" s="14" t="s">
        <v>2255</v>
      </c>
      <c r="M299" s="14"/>
    </row>
    <row r="300" spans="1:13" ht="31.5">
      <c r="A300" s="14">
        <f t="shared" si="5"/>
        <v>297</v>
      </c>
      <c r="B300" s="14" t="s">
        <v>12404</v>
      </c>
      <c r="C300" s="14" t="s">
        <v>12405</v>
      </c>
      <c r="D300" s="14" t="s">
        <v>4473</v>
      </c>
      <c r="E300" s="14"/>
      <c r="F300" s="15">
        <v>1500</v>
      </c>
      <c r="G300" s="15">
        <v>744</v>
      </c>
      <c r="H300" s="14" t="s">
        <v>2161</v>
      </c>
      <c r="I300" s="15">
        <v>0</v>
      </c>
      <c r="J300" s="14" t="s">
        <v>7909</v>
      </c>
      <c r="K300" s="36" t="s">
        <v>12740</v>
      </c>
      <c r="L300" s="14" t="s">
        <v>1552</v>
      </c>
      <c r="M300" s="14"/>
    </row>
    <row r="301" spans="1:13" ht="63">
      <c r="A301" s="14">
        <f t="shared" si="5"/>
        <v>298</v>
      </c>
      <c r="B301" s="14" t="s">
        <v>12406</v>
      </c>
      <c r="C301" s="14" t="s">
        <v>7011</v>
      </c>
      <c r="D301" s="14" t="s">
        <v>1162</v>
      </c>
      <c r="E301" s="14"/>
      <c r="F301" s="15">
        <v>3000</v>
      </c>
      <c r="G301" s="15">
        <v>292</v>
      </c>
      <c r="H301" s="14" t="s">
        <v>8087</v>
      </c>
      <c r="I301" s="15">
        <v>72000</v>
      </c>
      <c r="J301" s="14" t="s">
        <v>1188</v>
      </c>
      <c r="K301" s="36" t="s">
        <v>12740</v>
      </c>
      <c r="L301" s="14" t="s">
        <v>3437</v>
      </c>
      <c r="M301" s="14"/>
    </row>
    <row r="302" spans="1:13" ht="31.5">
      <c r="A302" s="14">
        <f t="shared" si="5"/>
        <v>299</v>
      </c>
      <c r="B302" s="14" t="s">
        <v>12407</v>
      </c>
      <c r="C302" s="14" t="s">
        <v>12408</v>
      </c>
      <c r="D302" s="14" t="s">
        <v>1162</v>
      </c>
      <c r="E302" s="14"/>
      <c r="F302" s="15">
        <v>500</v>
      </c>
      <c r="G302" s="15">
        <v>532</v>
      </c>
      <c r="H302" s="14" t="s">
        <v>1228</v>
      </c>
      <c r="I302" s="15">
        <v>0</v>
      </c>
      <c r="J302" s="14" t="s">
        <v>1188</v>
      </c>
      <c r="K302" s="36" t="s">
        <v>12740</v>
      </c>
      <c r="L302" s="14" t="s">
        <v>3437</v>
      </c>
      <c r="M302" s="14"/>
    </row>
    <row r="303" spans="1:13" ht="47.25">
      <c r="A303" s="14">
        <f t="shared" si="5"/>
        <v>300</v>
      </c>
      <c r="B303" s="14" t="s">
        <v>12409</v>
      </c>
      <c r="C303" s="14" t="s">
        <v>7234</v>
      </c>
      <c r="D303" s="14" t="s">
        <v>9193</v>
      </c>
      <c r="E303" s="14"/>
      <c r="F303" s="15">
        <v>600</v>
      </c>
      <c r="G303" s="15">
        <v>204</v>
      </c>
      <c r="H303" s="14" t="s">
        <v>8087</v>
      </c>
      <c r="I303" s="15">
        <v>0</v>
      </c>
      <c r="J303" s="14" t="s">
        <v>70</v>
      </c>
      <c r="K303" s="36" t="s">
        <v>12740</v>
      </c>
      <c r="L303" s="14" t="s">
        <v>10095</v>
      </c>
      <c r="M303" s="14" t="s">
        <v>12397</v>
      </c>
    </row>
    <row r="304" spans="1:13">
      <c r="A304" s="14">
        <f t="shared" si="5"/>
        <v>301</v>
      </c>
      <c r="B304" s="14" t="s">
        <v>10501</v>
      </c>
      <c r="C304" s="14" t="s">
        <v>10502</v>
      </c>
      <c r="D304" s="14" t="s">
        <v>1187</v>
      </c>
      <c r="E304" s="14" t="s">
        <v>8163</v>
      </c>
      <c r="F304" s="15">
        <v>734</v>
      </c>
      <c r="G304" s="15">
        <v>48</v>
      </c>
      <c r="H304" s="14" t="s">
        <v>5624</v>
      </c>
      <c r="I304" s="15">
        <v>16000</v>
      </c>
      <c r="J304" s="14" t="s">
        <v>1193</v>
      </c>
      <c r="K304" s="36" t="s">
        <v>12740</v>
      </c>
      <c r="L304" s="14" t="s">
        <v>10095</v>
      </c>
      <c r="M304" s="14"/>
    </row>
    <row r="305" spans="1:13" ht="31.5">
      <c r="A305" s="14">
        <f t="shared" si="5"/>
        <v>302</v>
      </c>
      <c r="B305" s="14" t="s">
        <v>12413</v>
      </c>
      <c r="C305" s="14" t="s">
        <v>12414</v>
      </c>
      <c r="D305" s="14" t="s">
        <v>1421</v>
      </c>
      <c r="E305" s="14"/>
      <c r="F305" s="15">
        <v>500</v>
      </c>
      <c r="G305" s="15">
        <v>196</v>
      </c>
      <c r="H305" s="14" t="s">
        <v>8087</v>
      </c>
      <c r="I305" s="15">
        <v>55000</v>
      </c>
      <c r="J305" s="14" t="s">
        <v>1188</v>
      </c>
      <c r="K305" s="36" t="s">
        <v>12740</v>
      </c>
      <c r="L305" s="14" t="s">
        <v>2255</v>
      </c>
      <c r="M305" s="14"/>
    </row>
    <row r="306" spans="1:13" ht="47.25">
      <c r="A306" s="14">
        <f t="shared" si="5"/>
        <v>303</v>
      </c>
      <c r="B306" s="14" t="s">
        <v>12415</v>
      </c>
      <c r="C306" s="14" t="s">
        <v>12416</v>
      </c>
      <c r="D306" s="14" t="s">
        <v>1187</v>
      </c>
      <c r="E306" s="14"/>
      <c r="F306" s="15">
        <v>700</v>
      </c>
      <c r="G306" s="15">
        <v>228</v>
      </c>
      <c r="H306" s="14" t="s">
        <v>8087</v>
      </c>
      <c r="I306" s="15">
        <v>58000</v>
      </c>
      <c r="J306" s="14" t="s">
        <v>70</v>
      </c>
      <c r="K306" s="36" t="s">
        <v>12740</v>
      </c>
      <c r="L306" s="14" t="s">
        <v>10095</v>
      </c>
      <c r="M306" s="14"/>
    </row>
    <row r="307" spans="1:13">
      <c r="A307" s="14">
        <f t="shared" si="5"/>
        <v>304</v>
      </c>
      <c r="B307" s="14" t="s">
        <v>12417</v>
      </c>
      <c r="C307" s="14" t="s">
        <v>12418</v>
      </c>
      <c r="D307" s="14" t="s">
        <v>1187</v>
      </c>
      <c r="E307" s="14"/>
      <c r="F307" s="15">
        <v>630</v>
      </c>
      <c r="G307" s="15">
        <v>384</v>
      </c>
      <c r="H307" s="14" t="s">
        <v>8087</v>
      </c>
      <c r="I307" s="15">
        <v>78000</v>
      </c>
      <c r="J307" s="14" t="s">
        <v>1188</v>
      </c>
      <c r="K307" s="36" t="s">
        <v>12740</v>
      </c>
      <c r="L307" s="14" t="s">
        <v>2255</v>
      </c>
      <c r="M307" s="14"/>
    </row>
    <row r="308" spans="1:13" ht="78.75">
      <c r="A308" s="14">
        <f t="shared" si="5"/>
        <v>305</v>
      </c>
      <c r="B308" s="14" t="s">
        <v>12419</v>
      </c>
      <c r="C308" s="14" t="s">
        <v>12420</v>
      </c>
      <c r="D308" s="14" t="s">
        <v>1162</v>
      </c>
      <c r="E308" s="14"/>
      <c r="F308" s="15">
        <v>2000</v>
      </c>
      <c r="G308" s="15">
        <v>224</v>
      </c>
      <c r="H308" s="14" t="s">
        <v>8087</v>
      </c>
      <c r="I308" s="15">
        <v>72000</v>
      </c>
      <c r="J308" s="14" t="s">
        <v>1188</v>
      </c>
      <c r="K308" s="36" t="s">
        <v>12740</v>
      </c>
      <c r="L308" s="14" t="s">
        <v>3437</v>
      </c>
      <c r="M308" s="14"/>
    </row>
    <row r="309" spans="1:13" ht="47.25">
      <c r="A309" s="14">
        <f t="shared" si="5"/>
        <v>306</v>
      </c>
      <c r="B309" s="14" t="s">
        <v>12421</v>
      </c>
      <c r="C309" s="14" t="s">
        <v>12422</v>
      </c>
      <c r="D309" s="14" t="s">
        <v>1187</v>
      </c>
      <c r="E309" s="14"/>
      <c r="F309" s="15">
        <v>700</v>
      </c>
      <c r="G309" s="15">
        <v>284</v>
      </c>
      <c r="H309" s="14" t="s">
        <v>8087</v>
      </c>
      <c r="I309" s="15">
        <v>60000</v>
      </c>
      <c r="J309" s="14" t="s">
        <v>4935</v>
      </c>
      <c r="K309" s="36" t="s">
        <v>12740</v>
      </c>
      <c r="L309" s="14" t="s">
        <v>10095</v>
      </c>
      <c r="M309" s="14"/>
    </row>
    <row r="310" spans="1:13" ht="31.5">
      <c r="A310" s="14">
        <f t="shared" si="5"/>
        <v>307</v>
      </c>
      <c r="B310" s="14" t="s">
        <v>12423</v>
      </c>
      <c r="C310" s="14" t="s">
        <v>12424</v>
      </c>
      <c r="D310" s="14" t="s">
        <v>1187</v>
      </c>
      <c r="E310" s="14"/>
      <c r="F310" s="15">
        <v>700</v>
      </c>
      <c r="G310" s="15">
        <v>224</v>
      </c>
      <c r="H310" s="14" t="s">
        <v>8087</v>
      </c>
      <c r="I310" s="15">
        <v>47000</v>
      </c>
      <c r="J310" s="14" t="s">
        <v>60</v>
      </c>
      <c r="K310" s="36" t="s">
        <v>12740</v>
      </c>
      <c r="L310" s="14" t="s">
        <v>2255</v>
      </c>
      <c r="M310" s="14"/>
    </row>
    <row r="311" spans="1:13" ht="110.25">
      <c r="A311" s="14">
        <f t="shared" si="5"/>
        <v>308</v>
      </c>
      <c r="B311" s="14" t="s">
        <v>12428</v>
      </c>
      <c r="C311" s="14" t="s">
        <v>12429</v>
      </c>
      <c r="D311" s="14" t="s">
        <v>1187</v>
      </c>
      <c r="E311" s="14"/>
      <c r="F311" s="15">
        <v>1800</v>
      </c>
      <c r="G311" s="15">
        <v>368</v>
      </c>
      <c r="H311" s="14" t="s">
        <v>2161</v>
      </c>
      <c r="I311" s="15">
        <v>110000</v>
      </c>
      <c r="J311" s="14" t="s">
        <v>4935</v>
      </c>
      <c r="K311" s="36" t="s">
        <v>12740</v>
      </c>
      <c r="L311" s="14" t="s">
        <v>5629</v>
      </c>
      <c r="M311" s="14"/>
    </row>
    <row r="312" spans="1:13" ht="133.5" customHeight="1">
      <c r="A312" s="14">
        <f t="shared" si="5"/>
        <v>309</v>
      </c>
      <c r="B312" s="14" t="s">
        <v>11614</v>
      </c>
      <c r="C312" s="14" t="s">
        <v>12380</v>
      </c>
      <c r="D312" s="14" t="s">
        <v>1187</v>
      </c>
      <c r="E312" s="14"/>
      <c r="F312" s="15">
        <v>600</v>
      </c>
      <c r="G312" s="15">
        <v>396</v>
      </c>
      <c r="H312" s="14" t="s">
        <v>8087</v>
      </c>
      <c r="I312" s="15">
        <v>96000</v>
      </c>
      <c r="J312" s="14" t="s">
        <v>1193</v>
      </c>
      <c r="K312" s="36" t="s">
        <v>12740</v>
      </c>
      <c r="L312" s="14" t="s">
        <v>10095</v>
      </c>
      <c r="M312" s="14"/>
    </row>
    <row r="313" spans="1:13" ht="49.5" customHeight="1">
      <c r="A313" s="14">
        <f t="shared" si="5"/>
        <v>310</v>
      </c>
      <c r="B313" s="14" t="s">
        <v>11615</v>
      </c>
      <c r="C313" s="14" t="s">
        <v>12380</v>
      </c>
      <c r="D313" s="14" t="s">
        <v>1187</v>
      </c>
      <c r="E313" s="14"/>
      <c r="F313" s="15">
        <v>600</v>
      </c>
      <c r="G313" s="15">
        <v>600</v>
      </c>
      <c r="H313" s="14" t="s">
        <v>8087</v>
      </c>
      <c r="I313" s="15">
        <v>101000</v>
      </c>
      <c r="J313" s="14" t="s">
        <v>1193</v>
      </c>
      <c r="K313" s="36" t="s">
        <v>12740</v>
      </c>
      <c r="L313" s="14" t="s">
        <v>10095</v>
      </c>
      <c r="M313" s="14"/>
    </row>
    <row r="314" spans="1:13" ht="47.25">
      <c r="A314" s="14">
        <f t="shared" si="5"/>
        <v>311</v>
      </c>
      <c r="B314" s="14" t="s">
        <v>75</v>
      </c>
      <c r="C314" s="14" t="s">
        <v>11618</v>
      </c>
      <c r="D314" s="14" t="s">
        <v>1421</v>
      </c>
      <c r="E314" s="14" t="s">
        <v>8163</v>
      </c>
      <c r="F314" s="15">
        <v>1000</v>
      </c>
      <c r="G314" s="15">
        <v>304</v>
      </c>
      <c r="H314" s="14" t="s">
        <v>8087</v>
      </c>
      <c r="I314" s="15">
        <v>93000</v>
      </c>
      <c r="J314" s="14" t="s">
        <v>4935</v>
      </c>
      <c r="K314" s="36" t="s">
        <v>12740</v>
      </c>
      <c r="L314" s="14" t="s">
        <v>7889</v>
      </c>
      <c r="M314" s="14"/>
    </row>
    <row r="315" spans="1:13" ht="31.5">
      <c r="A315" s="14">
        <f t="shared" si="5"/>
        <v>312</v>
      </c>
      <c r="B315" s="14" t="s">
        <v>11619</v>
      </c>
      <c r="C315" s="14" t="s">
        <v>11620</v>
      </c>
      <c r="D315" s="14" t="s">
        <v>1162</v>
      </c>
      <c r="E315" s="14"/>
      <c r="F315" s="15">
        <v>500</v>
      </c>
      <c r="G315" s="15">
        <v>324</v>
      </c>
      <c r="H315" s="14" t="s">
        <v>8087</v>
      </c>
      <c r="I315" s="15">
        <v>0</v>
      </c>
      <c r="J315" s="14" t="s">
        <v>7909</v>
      </c>
      <c r="K315" s="36" t="s">
        <v>12740</v>
      </c>
      <c r="L315" s="14" t="s">
        <v>3437</v>
      </c>
      <c r="M315" s="14"/>
    </row>
    <row r="316" spans="1:13" ht="31.5">
      <c r="A316" s="14">
        <f t="shared" si="5"/>
        <v>313</v>
      </c>
      <c r="B316" s="14" t="s">
        <v>11625</v>
      </c>
      <c r="C316" s="14" t="s">
        <v>11626</v>
      </c>
      <c r="D316" s="14" t="s">
        <v>1162</v>
      </c>
      <c r="E316" s="14"/>
      <c r="F316" s="15">
        <v>350</v>
      </c>
      <c r="G316" s="15">
        <v>552</v>
      </c>
      <c r="H316" s="14" t="s">
        <v>2161</v>
      </c>
      <c r="I316" s="15">
        <v>0</v>
      </c>
      <c r="J316" s="14" t="s">
        <v>7909</v>
      </c>
      <c r="K316" s="36" t="s">
        <v>12740</v>
      </c>
      <c r="L316" s="14" t="s">
        <v>3437</v>
      </c>
      <c r="M316" s="14"/>
    </row>
    <row r="317" spans="1:13">
      <c r="A317" s="14">
        <f t="shared" si="5"/>
        <v>314</v>
      </c>
      <c r="B317" s="14" t="s">
        <v>11627</v>
      </c>
      <c r="C317" s="14" t="s">
        <v>11628</v>
      </c>
      <c r="D317" s="14" t="s">
        <v>1187</v>
      </c>
      <c r="E317" s="14"/>
      <c r="F317" s="15">
        <v>800</v>
      </c>
      <c r="G317" s="15">
        <v>252</v>
      </c>
      <c r="H317" s="14" t="s">
        <v>8087</v>
      </c>
      <c r="I317" s="15">
        <v>54000</v>
      </c>
      <c r="J317" s="14" t="s">
        <v>1193</v>
      </c>
      <c r="K317" s="36" t="s">
        <v>12740</v>
      </c>
      <c r="L317" s="14" t="s">
        <v>3437</v>
      </c>
      <c r="M317" s="14"/>
    </row>
    <row r="318" spans="1:13" ht="31.5">
      <c r="A318" s="14">
        <f t="shared" si="5"/>
        <v>315</v>
      </c>
      <c r="B318" s="14" t="s">
        <v>11636</v>
      </c>
      <c r="C318" s="14" t="s">
        <v>11637</v>
      </c>
      <c r="D318" s="14" t="s">
        <v>1187</v>
      </c>
      <c r="E318" s="14"/>
      <c r="F318" s="15">
        <v>600</v>
      </c>
      <c r="G318" s="15">
        <v>360</v>
      </c>
      <c r="H318" s="14" t="s">
        <v>8087</v>
      </c>
      <c r="I318" s="15">
        <v>80000</v>
      </c>
      <c r="J318" s="14" t="s">
        <v>70</v>
      </c>
      <c r="K318" s="36" t="s">
        <v>12740</v>
      </c>
      <c r="L318" s="14" t="s">
        <v>10095</v>
      </c>
      <c r="M318" s="14"/>
    </row>
    <row r="319" spans="1:13" ht="63">
      <c r="A319" s="14">
        <f t="shared" si="5"/>
        <v>316</v>
      </c>
      <c r="B319" s="14" t="s">
        <v>12573</v>
      </c>
      <c r="C319" s="14" t="s">
        <v>12574</v>
      </c>
      <c r="D319" s="14" t="s">
        <v>1187</v>
      </c>
      <c r="E319" s="14"/>
      <c r="F319" s="15">
        <v>1000</v>
      </c>
      <c r="G319" s="15">
        <v>176</v>
      </c>
      <c r="H319" s="14" t="s">
        <v>2161</v>
      </c>
      <c r="I319" s="15">
        <v>55000</v>
      </c>
      <c r="J319" s="14" t="s">
        <v>4935</v>
      </c>
      <c r="K319" s="36" t="s">
        <v>12740</v>
      </c>
      <c r="L319" s="14" t="s">
        <v>11683</v>
      </c>
      <c r="M319" s="14" t="s">
        <v>12575</v>
      </c>
    </row>
    <row r="320" spans="1:13" ht="31.5">
      <c r="A320" s="14">
        <f t="shared" si="5"/>
        <v>317</v>
      </c>
      <c r="B320" s="14" t="s">
        <v>850</v>
      </c>
      <c r="C320" s="14" t="s">
        <v>851</v>
      </c>
      <c r="D320" s="14" t="s">
        <v>1421</v>
      </c>
      <c r="E320" s="14"/>
      <c r="F320" s="15">
        <v>1000</v>
      </c>
      <c r="G320" s="15">
        <v>192</v>
      </c>
      <c r="H320" s="14" t="s">
        <v>8087</v>
      </c>
      <c r="I320" s="15">
        <v>55000</v>
      </c>
      <c r="J320" s="14" t="s">
        <v>4935</v>
      </c>
      <c r="K320" s="36" t="s">
        <v>12740</v>
      </c>
      <c r="L320" s="14" t="s">
        <v>852</v>
      </c>
      <c r="M320" s="14"/>
    </row>
    <row r="321" spans="1:17" ht="47.25">
      <c r="A321" s="14">
        <f t="shared" si="5"/>
        <v>318</v>
      </c>
      <c r="B321" s="14" t="s">
        <v>867</v>
      </c>
      <c r="C321" s="14" t="s">
        <v>868</v>
      </c>
      <c r="D321" s="14" t="s">
        <v>1162</v>
      </c>
      <c r="E321" s="14"/>
      <c r="F321" s="15">
        <v>1000</v>
      </c>
      <c r="G321" s="15">
        <v>508</v>
      </c>
      <c r="H321" s="14" t="s">
        <v>3703</v>
      </c>
      <c r="I321" s="15">
        <v>0</v>
      </c>
      <c r="J321" s="14" t="s">
        <v>4642</v>
      </c>
      <c r="K321" s="36" t="s">
        <v>12740</v>
      </c>
      <c r="L321" s="14" t="s">
        <v>12534</v>
      </c>
      <c r="M321" s="14"/>
    </row>
    <row r="322" spans="1:17" ht="31.5">
      <c r="A322" s="14">
        <f t="shared" si="5"/>
        <v>319</v>
      </c>
      <c r="B322" s="14" t="s">
        <v>2067</v>
      </c>
      <c r="C322" s="14" t="s">
        <v>6490</v>
      </c>
      <c r="D322" s="14" t="s">
        <v>1162</v>
      </c>
      <c r="E322" s="14"/>
      <c r="F322" s="15">
        <v>2400</v>
      </c>
      <c r="G322" s="15">
        <v>1144</v>
      </c>
      <c r="H322" s="14" t="s">
        <v>4914</v>
      </c>
      <c r="I322" s="15">
        <v>0</v>
      </c>
      <c r="J322" s="14" t="s">
        <v>4642</v>
      </c>
      <c r="K322" s="36" t="s">
        <v>12740</v>
      </c>
      <c r="L322" s="14" t="s">
        <v>11673</v>
      </c>
      <c r="M322" s="14"/>
    </row>
    <row r="323" spans="1:17" ht="57.75" customHeight="1">
      <c r="A323" s="14">
        <f t="shared" si="5"/>
        <v>320</v>
      </c>
      <c r="B323" s="14" t="s">
        <v>2068</v>
      </c>
      <c r="C323" s="14" t="s">
        <v>6490</v>
      </c>
      <c r="D323" s="14" t="s">
        <v>1162</v>
      </c>
      <c r="E323" s="14"/>
      <c r="F323" s="15">
        <v>2400</v>
      </c>
      <c r="G323" s="15">
        <v>1044</v>
      </c>
      <c r="H323" s="14" t="s">
        <v>4914</v>
      </c>
      <c r="I323" s="15">
        <v>0</v>
      </c>
      <c r="J323" s="14" t="s">
        <v>4642</v>
      </c>
      <c r="K323" s="36" t="s">
        <v>12740</v>
      </c>
      <c r="L323" s="14" t="s">
        <v>11673</v>
      </c>
      <c r="M323" s="14"/>
    </row>
    <row r="324" spans="1:17" ht="63">
      <c r="A324" s="14">
        <f t="shared" si="5"/>
        <v>321</v>
      </c>
      <c r="B324" s="14" t="s">
        <v>12425</v>
      </c>
      <c r="C324" s="14" t="s">
        <v>12426</v>
      </c>
      <c r="D324" s="14" t="s">
        <v>1187</v>
      </c>
      <c r="E324" s="14"/>
      <c r="F324" s="15">
        <v>1200</v>
      </c>
      <c r="G324" s="15">
        <v>220</v>
      </c>
      <c r="H324" s="14" t="s">
        <v>8087</v>
      </c>
      <c r="I324" s="15">
        <v>59000</v>
      </c>
      <c r="J324" s="14" t="s">
        <v>60</v>
      </c>
      <c r="K324" s="36" t="s">
        <v>12427</v>
      </c>
      <c r="L324" s="14" t="s">
        <v>2255</v>
      </c>
      <c r="M324" s="14"/>
    </row>
    <row r="325" spans="1:17" ht="31.5">
      <c r="A325" s="14">
        <f t="shared" si="5"/>
        <v>322</v>
      </c>
      <c r="B325" s="14" t="s">
        <v>11616</v>
      </c>
      <c r="C325" s="14" t="s">
        <v>11617</v>
      </c>
      <c r="D325" s="14" t="s">
        <v>1187</v>
      </c>
      <c r="E325" s="14"/>
      <c r="F325" s="15">
        <v>1000</v>
      </c>
      <c r="G325" s="15">
        <v>312</v>
      </c>
      <c r="H325" s="14" t="s">
        <v>8087</v>
      </c>
      <c r="I325" s="15">
        <v>65000</v>
      </c>
      <c r="J325" s="14" t="s">
        <v>60</v>
      </c>
      <c r="K325" s="36" t="s">
        <v>12427</v>
      </c>
      <c r="L325" s="14" t="s">
        <v>2255</v>
      </c>
      <c r="M325" s="14"/>
    </row>
    <row r="326" spans="1:17" ht="47.25">
      <c r="A326" s="14">
        <f t="shared" si="5"/>
        <v>323</v>
      </c>
      <c r="B326" s="14" t="s">
        <v>11629</v>
      </c>
      <c r="C326" s="14" t="s">
        <v>11630</v>
      </c>
      <c r="D326" s="14" t="s">
        <v>1187</v>
      </c>
      <c r="E326" s="14"/>
      <c r="F326" s="15">
        <v>700</v>
      </c>
      <c r="G326" s="15">
        <v>236</v>
      </c>
      <c r="H326" s="14" t="s">
        <v>8076</v>
      </c>
      <c r="I326" s="15">
        <v>42000</v>
      </c>
      <c r="J326" s="14" t="s">
        <v>4935</v>
      </c>
      <c r="K326" s="36" t="s">
        <v>12427</v>
      </c>
      <c r="L326" s="14" t="s">
        <v>2255</v>
      </c>
      <c r="M326" s="14"/>
    </row>
    <row r="327" spans="1:17" ht="110.25">
      <c r="A327" s="14">
        <f t="shared" si="5"/>
        <v>324</v>
      </c>
      <c r="B327" s="14" t="s">
        <v>11631</v>
      </c>
      <c r="C327" s="14" t="s">
        <v>11632</v>
      </c>
      <c r="D327" s="14" t="s">
        <v>9193</v>
      </c>
      <c r="E327" s="14"/>
      <c r="F327" s="15">
        <v>1400</v>
      </c>
      <c r="G327" s="15">
        <v>656</v>
      </c>
      <c r="H327" s="14" t="s">
        <v>2161</v>
      </c>
      <c r="I327" s="15">
        <v>0</v>
      </c>
      <c r="J327" s="14" t="s">
        <v>7909</v>
      </c>
      <c r="K327" s="36" t="s">
        <v>12427</v>
      </c>
      <c r="L327" s="14" t="s">
        <v>1552</v>
      </c>
      <c r="M327" s="14" t="s">
        <v>11633</v>
      </c>
    </row>
    <row r="328" spans="1:17" ht="47.25">
      <c r="A328" s="14">
        <f t="shared" si="5"/>
        <v>325</v>
      </c>
      <c r="B328" s="14" t="s">
        <v>11634</v>
      </c>
      <c r="C328" s="14" t="s">
        <v>11635</v>
      </c>
      <c r="D328" s="14" t="s">
        <v>4473</v>
      </c>
      <c r="E328" s="14"/>
      <c r="F328" s="15">
        <v>1000</v>
      </c>
      <c r="G328" s="15">
        <v>644</v>
      </c>
      <c r="H328" s="14" t="s">
        <v>2161</v>
      </c>
      <c r="I328" s="15">
        <v>0</v>
      </c>
      <c r="J328" s="14" t="s">
        <v>60</v>
      </c>
      <c r="K328" s="36" t="s">
        <v>12427</v>
      </c>
      <c r="L328" s="14" t="s">
        <v>1552</v>
      </c>
      <c r="M328" s="14"/>
    </row>
    <row r="329" spans="1:17" ht="47.25">
      <c r="A329" s="14">
        <f t="shared" si="5"/>
        <v>326</v>
      </c>
      <c r="B329" s="14" t="s">
        <v>11638</v>
      </c>
      <c r="C329" s="14" t="s">
        <v>2744</v>
      </c>
      <c r="D329" s="14" t="s">
        <v>1187</v>
      </c>
      <c r="E329" s="14"/>
      <c r="F329" s="15">
        <v>11000</v>
      </c>
      <c r="G329" s="15">
        <v>496</v>
      </c>
      <c r="H329" s="14" t="s">
        <v>8087</v>
      </c>
      <c r="I329" s="15">
        <v>77000</v>
      </c>
      <c r="J329" s="14" t="s">
        <v>4935</v>
      </c>
      <c r="K329" s="36" t="s">
        <v>12427</v>
      </c>
      <c r="L329" s="14" t="s">
        <v>11639</v>
      </c>
      <c r="M329" s="14"/>
    </row>
    <row r="330" spans="1:17" ht="31.5">
      <c r="A330" s="14">
        <f t="shared" si="5"/>
        <v>327</v>
      </c>
      <c r="B330" s="14" t="s">
        <v>11640</v>
      </c>
      <c r="C330" s="14" t="s">
        <v>11641</v>
      </c>
      <c r="D330" s="14" t="s">
        <v>1187</v>
      </c>
      <c r="E330" s="14"/>
      <c r="F330" s="15">
        <v>700</v>
      </c>
      <c r="G330" s="15">
        <v>168</v>
      </c>
      <c r="H330" s="14" t="s">
        <v>8087</v>
      </c>
      <c r="I330" s="15">
        <v>37000</v>
      </c>
      <c r="J330" s="14" t="s">
        <v>60</v>
      </c>
      <c r="K330" s="36" t="s">
        <v>12427</v>
      </c>
      <c r="L330" s="14" t="s">
        <v>2255</v>
      </c>
      <c r="M330" s="14"/>
    </row>
    <row r="331" spans="1:17" ht="63">
      <c r="A331" s="14">
        <f t="shared" si="5"/>
        <v>328</v>
      </c>
      <c r="B331" s="14" t="s">
        <v>11642</v>
      </c>
      <c r="C331" s="14" t="s">
        <v>11643</v>
      </c>
      <c r="D331" s="14" t="s">
        <v>1187</v>
      </c>
      <c r="E331" s="14"/>
      <c r="F331" s="15">
        <v>550</v>
      </c>
      <c r="G331" s="15">
        <v>444</v>
      </c>
      <c r="H331" s="14" t="s">
        <v>8087</v>
      </c>
      <c r="I331" s="15">
        <v>113000</v>
      </c>
      <c r="J331" s="14" t="s">
        <v>70</v>
      </c>
      <c r="K331" s="36" t="s">
        <v>12427</v>
      </c>
      <c r="L331" s="14" t="s">
        <v>2255</v>
      </c>
      <c r="M331" s="14"/>
    </row>
    <row r="332" spans="1:17" ht="31.5">
      <c r="A332" s="14">
        <f t="shared" si="5"/>
        <v>329</v>
      </c>
      <c r="B332" s="14" t="s">
        <v>11644</v>
      </c>
      <c r="C332" s="14" t="s">
        <v>11645</v>
      </c>
      <c r="D332" s="14" t="s">
        <v>1421</v>
      </c>
      <c r="E332" s="14"/>
      <c r="F332" s="15">
        <v>300</v>
      </c>
      <c r="G332" s="15">
        <v>424</v>
      </c>
      <c r="H332" s="14" t="s">
        <v>8087</v>
      </c>
      <c r="I332" s="15">
        <v>45000</v>
      </c>
      <c r="J332" s="14" t="s">
        <v>7909</v>
      </c>
      <c r="K332" s="36" t="s">
        <v>12427</v>
      </c>
      <c r="L332" s="14" t="s">
        <v>3437</v>
      </c>
      <c r="M332" s="14"/>
    </row>
    <row r="333" spans="1:17" ht="53.25" customHeight="1">
      <c r="A333" s="14">
        <f t="shared" si="5"/>
        <v>330</v>
      </c>
      <c r="B333" s="14" t="s">
        <v>11648</v>
      </c>
      <c r="C333" s="14" t="s">
        <v>11649</v>
      </c>
      <c r="D333" s="14" t="s">
        <v>1162</v>
      </c>
      <c r="E333" s="14"/>
      <c r="F333" s="15">
        <v>1200</v>
      </c>
      <c r="G333" s="15">
        <v>232</v>
      </c>
      <c r="H333" s="14" t="s">
        <v>8087</v>
      </c>
      <c r="I333" s="15">
        <v>0</v>
      </c>
      <c r="J333" s="14" t="s">
        <v>1188</v>
      </c>
      <c r="K333" s="36" t="s">
        <v>12427</v>
      </c>
      <c r="L333" s="14" t="s">
        <v>1552</v>
      </c>
      <c r="M333" s="14"/>
    </row>
    <row r="334" spans="1:17" ht="63">
      <c r="A334" s="14">
        <f t="shared" si="5"/>
        <v>331</v>
      </c>
      <c r="B334" s="14" t="s">
        <v>12548</v>
      </c>
      <c r="C334" s="14" t="s">
        <v>12549</v>
      </c>
      <c r="D334" s="14" t="s">
        <v>1162</v>
      </c>
      <c r="E334" s="14"/>
      <c r="F334" s="15">
        <v>150</v>
      </c>
      <c r="G334" s="15">
        <v>236</v>
      </c>
      <c r="H334" s="14" t="s">
        <v>8087</v>
      </c>
      <c r="I334" s="15">
        <v>0</v>
      </c>
      <c r="J334" s="14" t="s">
        <v>70</v>
      </c>
      <c r="K334" s="36" t="s">
        <v>12427</v>
      </c>
      <c r="L334" s="14" t="s">
        <v>2255</v>
      </c>
      <c r="M334" s="14"/>
      <c r="Q334" s="21">
        <v>1</v>
      </c>
    </row>
    <row r="335" spans="1:17" ht="31.5">
      <c r="A335" s="14">
        <f t="shared" si="5"/>
        <v>332</v>
      </c>
      <c r="B335" s="14" t="s">
        <v>12550</v>
      </c>
      <c r="C335" s="14" t="s">
        <v>6874</v>
      </c>
      <c r="D335" s="14" t="s">
        <v>1187</v>
      </c>
      <c r="E335" s="14"/>
      <c r="F335" s="15">
        <v>1200</v>
      </c>
      <c r="G335" s="15">
        <v>504</v>
      </c>
      <c r="H335" s="14" t="s">
        <v>2161</v>
      </c>
      <c r="I335" s="15">
        <v>105000</v>
      </c>
      <c r="J335" s="14" t="s">
        <v>4935</v>
      </c>
      <c r="K335" s="36" t="s">
        <v>12427</v>
      </c>
      <c r="L335" s="14" t="s">
        <v>12534</v>
      </c>
      <c r="M335" s="14"/>
      <c r="Q335" s="21">
        <v>2</v>
      </c>
    </row>
    <row r="336" spans="1:17" ht="31.5">
      <c r="A336" s="14">
        <f t="shared" si="5"/>
        <v>333</v>
      </c>
      <c r="B336" s="14" t="s">
        <v>12551</v>
      </c>
      <c r="C336" s="14" t="s">
        <v>7234</v>
      </c>
      <c r="D336" s="14" t="s">
        <v>4473</v>
      </c>
      <c r="E336" s="14"/>
      <c r="F336" s="15">
        <v>500</v>
      </c>
      <c r="G336" s="15">
        <v>248</v>
      </c>
      <c r="H336" s="14" t="s">
        <v>8087</v>
      </c>
      <c r="I336" s="15">
        <v>0</v>
      </c>
      <c r="J336" s="14" t="s">
        <v>70</v>
      </c>
      <c r="K336" s="36" t="s">
        <v>12427</v>
      </c>
      <c r="L336" s="14" t="s">
        <v>1552</v>
      </c>
      <c r="M336" s="14"/>
      <c r="Q336" s="21">
        <v>3</v>
      </c>
    </row>
    <row r="337" spans="1:17" ht="31.5">
      <c r="A337" s="14">
        <f t="shared" si="5"/>
        <v>334</v>
      </c>
      <c r="B337" s="14" t="s">
        <v>12552</v>
      </c>
      <c r="C337" s="14" t="s">
        <v>2744</v>
      </c>
      <c r="D337" s="14" t="s">
        <v>1187</v>
      </c>
      <c r="E337" s="14"/>
      <c r="F337" s="15">
        <v>1000</v>
      </c>
      <c r="G337" s="15">
        <v>680</v>
      </c>
      <c r="H337" s="14" t="s">
        <v>8087</v>
      </c>
      <c r="I337" s="15">
        <v>117000</v>
      </c>
      <c r="J337" s="14" t="s">
        <v>4935</v>
      </c>
      <c r="K337" s="36" t="s">
        <v>12427</v>
      </c>
      <c r="L337" s="14" t="s">
        <v>1552</v>
      </c>
      <c r="M337" s="14"/>
      <c r="Q337" s="21">
        <v>4</v>
      </c>
    </row>
    <row r="338" spans="1:17" ht="63">
      <c r="A338" s="14">
        <f t="shared" si="5"/>
        <v>335</v>
      </c>
      <c r="B338" s="14" t="s">
        <v>12553</v>
      </c>
      <c r="C338" s="14" t="s">
        <v>12554</v>
      </c>
      <c r="D338" s="14" t="s">
        <v>1162</v>
      </c>
      <c r="E338" s="14"/>
      <c r="F338" s="15">
        <v>300</v>
      </c>
      <c r="G338" s="15">
        <v>320</v>
      </c>
      <c r="H338" s="14" t="s">
        <v>8087</v>
      </c>
      <c r="I338" s="15">
        <v>0</v>
      </c>
      <c r="J338" s="14" t="s">
        <v>1188</v>
      </c>
      <c r="K338" s="36" t="s">
        <v>12427</v>
      </c>
      <c r="L338" s="14" t="s">
        <v>3437</v>
      </c>
      <c r="M338" s="14"/>
      <c r="Q338" s="21">
        <v>5</v>
      </c>
    </row>
    <row r="339" spans="1:17" ht="24" customHeight="1">
      <c r="A339" s="14">
        <f t="shared" si="5"/>
        <v>336</v>
      </c>
      <c r="B339" s="14" t="s">
        <v>12557</v>
      </c>
      <c r="C339" s="14" t="s">
        <v>12558</v>
      </c>
      <c r="D339" s="14" t="s">
        <v>1187</v>
      </c>
      <c r="E339" s="14"/>
      <c r="F339" s="15">
        <v>1000</v>
      </c>
      <c r="G339" s="15">
        <v>196</v>
      </c>
      <c r="H339" s="14" t="s">
        <v>5624</v>
      </c>
      <c r="I339" s="15">
        <v>52000</v>
      </c>
      <c r="J339" s="14" t="s">
        <v>70</v>
      </c>
      <c r="K339" s="36" t="s">
        <v>12427</v>
      </c>
      <c r="L339" s="14" t="s">
        <v>1552</v>
      </c>
      <c r="Q339" s="21">
        <v>6</v>
      </c>
    </row>
    <row r="340" spans="1:17" ht="31.5">
      <c r="A340" s="14">
        <f t="shared" ref="A340:A403" si="6">A339+1</f>
        <v>337</v>
      </c>
      <c r="B340" s="14" t="s">
        <v>12561</v>
      </c>
      <c r="C340" s="14" t="s">
        <v>10123</v>
      </c>
      <c r="D340" s="14" t="s">
        <v>1187</v>
      </c>
      <c r="E340" s="14"/>
      <c r="F340" s="15">
        <v>500</v>
      </c>
      <c r="G340" s="15">
        <v>136</v>
      </c>
      <c r="H340" s="14" t="s">
        <v>8087</v>
      </c>
      <c r="I340" s="15">
        <v>45000</v>
      </c>
      <c r="J340" s="14" t="s">
        <v>70</v>
      </c>
      <c r="K340" s="36" t="s">
        <v>12427</v>
      </c>
      <c r="L340" s="14" t="s">
        <v>2255</v>
      </c>
      <c r="M340" s="14" t="s">
        <v>12562</v>
      </c>
      <c r="Q340" s="21">
        <v>7</v>
      </c>
    </row>
    <row r="341" spans="1:17" ht="31.5">
      <c r="A341" s="14">
        <f t="shared" si="6"/>
        <v>338</v>
      </c>
      <c r="B341" s="14" t="s">
        <v>3617</v>
      </c>
      <c r="C341" s="14" t="s">
        <v>12563</v>
      </c>
      <c r="D341" s="14" t="s">
        <v>1421</v>
      </c>
      <c r="E341" s="14"/>
      <c r="F341" s="15">
        <v>1000</v>
      </c>
      <c r="G341" s="15">
        <v>200</v>
      </c>
      <c r="H341" s="14" t="s">
        <v>2161</v>
      </c>
      <c r="I341" s="15">
        <v>50000</v>
      </c>
      <c r="J341" s="14" t="s">
        <v>4935</v>
      </c>
      <c r="K341" s="36" t="s">
        <v>12427</v>
      </c>
      <c r="L341" s="14" t="s">
        <v>3437</v>
      </c>
      <c r="M341" s="14"/>
      <c r="Q341" s="21">
        <v>8</v>
      </c>
    </row>
    <row r="342" spans="1:17" ht="47.25">
      <c r="A342" s="14">
        <f t="shared" si="6"/>
        <v>339</v>
      </c>
      <c r="B342" s="14" t="s">
        <v>12564</v>
      </c>
      <c r="C342" s="14" t="s">
        <v>10482</v>
      </c>
      <c r="D342" s="14" t="s">
        <v>1187</v>
      </c>
      <c r="E342" s="14" t="s">
        <v>8163</v>
      </c>
      <c r="F342" s="15">
        <v>38040</v>
      </c>
      <c r="G342" s="15">
        <v>52</v>
      </c>
      <c r="H342" s="14" t="s">
        <v>3449</v>
      </c>
      <c r="I342" s="15">
        <v>16000</v>
      </c>
      <c r="J342" s="14" t="s">
        <v>7909</v>
      </c>
      <c r="K342" s="36" t="s">
        <v>12427</v>
      </c>
      <c r="L342" s="14" t="s">
        <v>2255</v>
      </c>
      <c r="M342" s="14"/>
      <c r="Q342" s="21">
        <v>9</v>
      </c>
    </row>
    <row r="343" spans="1:17" ht="31.5">
      <c r="A343" s="14">
        <f t="shared" si="6"/>
        <v>340</v>
      </c>
      <c r="B343" s="14" t="s">
        <v>12565</v>
      </c>
      <c r="C343" s="21" t="s">
        <v>12566</v>
      </c>
      <c r="D343" s="14" t="s">
        <v>1187</v>
      </c>
      <c r="E343" s="14"/>
      <c r="F343" s="15">
        <v>750</v>
      </c>
      <c r="G343" s="15">
        <v>292</v>
      </c>
      <c r="H343" s="14" t="s">
        <v>2161</v>
      </c>
      <c r="I343" s="15">
        <v>95000</v>
      </c>
      <c r="J343" s="14" t="s">
        <v>1188</v>
      </c>
      <c r="K343" s="36" t="s">
        <v>12427</v>
      </c>
      <c r="L343" s="14" t="s">
        <v>1552</v>
      </c>
      <c r="M343" s="14"/>
      <c r="Q343" s="21">
        <v>10</v>
      </c>
    </row>
    <row r="344" spans="1:17" ht="63">
      <c r="A344" s="14">
        <f t="shared" si="6"/>
        <v>341</v>
      </c>
      <c r="B344" s="14" t="s">
        <v>12567</v>
      </c>
      <c r="C344" s="14" t="s">
        <v>12568</v>
      </c>
      <c r="D344" s="14" t="s">
        <v>1421</v>
      </c>
      <c r="E344" s="14"/>
      <c r="F344" s="15">
        <v>1500</v>
      </c>
      <c r="G344" s="15">
        <v>324</v>
      </c>
      <c r="H344" s="14" t="s">
        <v>8087</v>
      </c>
      <c r="I344" s="15">
        <v>0</v>
      </c>
      <c r="J344" s="14" t="s">
        <v>7909</v>
      </c>
      <c r="K344" s="36" t="s">
        <v>12427</v>
      </c>
      <c r="L344" s="14" t="s">
        <v>3437</v>
      </c>
      <c r="M344" s="14"/>
      <c r="Q344" s="21">
        <v>11</v>
      </c>
    </row>
    <row r="345" spans="1:17" ht="63">
      <c r="A345" s="14">
        <f t="shared" si="6"/>
        <v>342</v>
      </c>
      <c r="B345" s="14" t="s">
        <v>12569</v>
      </c>
      <c r="C345" s="14" t="s">
        <v>12570</v>
      </c>
      <c r="D345" s="14" t="s">
        <v>1162</v>
      </c>
      <c r="E345" s="14"/>
      <c r="F345" s="15">
        <v>2000</v>
      </c>
      <c r="G345" s="15">
        <v>180</v>
      </c>
      <c r="H345" s="14" t="s">
        <v>2161</v>
      </c>
      <c r="I345" s="15">
        <v>55000</v>
      </c>
      <c r="J345" s="14" t="s">
        <v>7909</v>
      </c>
      <c r="K345" s="36" t="s">
        <v>12427</v>
      </c>
      <c r="L345" s="14" t="s">
        <v>3437</v>
      </c>
      <c r="M345" s="14"/>
      <c r="Q345" s="21">
        <v>12</v>
      </c>
    </row>
    <row r="346" spans="1:17" ht="94.5">
      <c r="A346" s="14">
        <f t="shared" si="6"/>
        <v>343</v>
      </c>
      <c r="B346" s="14" t="s">
        <v>12571</v>
      </c>
      <c r="C346" s="14" t="s">
        <v>12572</v>
      </c>
      <c r="D346" s="14" t="s">
        <v>1162</v>
      </c>
      <c r="E346" s="14" t="s">
        <v>8163</v>
      </c>
      <c r="F346" s="15">
        <v>1000</v>
      </c>
      <c r="G346" s="15">
        <v>268</v>
      </c>
      <c r="H346" s="14" t="s">
        <v>7154</v>
      </c>
      <c r="I346" s="15">
        <v>115000</v>
      </c>
      <c r="J346" s="14" t="s">
        <v>7909</v>
      </c>
      <c r="K346" s="36" t="s">
        <v>12427</v>
      </c>
      <c r="L346" s="14" t="s">
        <v>3437</v>
      </c>
      <c r="M346" s="14"/>
      <c r="Q346" s="21">
        <v>13</v>
      </c>
    </row>
    <row r="347" spans="1:17" ht="31.5">
      <c r="A347" s="14">
        <f t="shared" si="6"/>
        <v>344</v>
      </c>
      <c r="B347" s="14" t="s">
        <v>12576</v>
      </c>
      <c r="C347" s="14" t="s">
        <v>4078</v>
      </c>
      <c r="D347" s="14" t="s">
        <v>1162</v>
      </c>
      <c r="E347" s="14"/>
      <c r="F347" s="15">
        <v>700</v>
      </c>
      <c r="G347" s="15">
        <v>706</v>
      </c>
      <c r="H347" s="14" t="s">
        <v>1228</v>
      </c>
      <c r="I347" s="15">
        <v>0</v>
      </c>
      <c r="J347" s="14" t="s">
        <v>1188</v>
      </c>
      <c r="K347" s="36" t="s">
        <v>12427</v>
      </c>
      <c r="L347" s="14" t="s">
        <v>1552</v>
      </c>
      <c r="M347" s="14"/>
      <c r="Q347" s="21">
        <v>14</v>
      </c>
    </row>
    <row r="348" spans="1:17">
      <c r="A348" s="14">
        <f t="shared" si="6"/>
        <v>345</v>
      </c>
      <c r="B348" s="14" t="s">
        <v>3566</v>
      </c>
      <c r="C348" s="14" t="s">
        <v>2744</v>
      </c>
      <c r="D348" s="14" t="s">
        <v>1187</v>
      </c>
      <c r="E348" s="14" t="s">
        <v>8163</v>
      </c>
      <c r="F348" s="15">
        <v>530</v>
      </c>
      <c r="G348" s="15">
        <v>100</v>
      </c>
      <c r="H348" s="14" t="s">
        <v>8076</v>
      </c>
      <c r="I348" s="15">
        <v>17000</v>
      </c>
      <c r="J348" s="14" t="s">
        <v>4935</v>
      </c>
      <c r="K348" s="36" t="s">
        <v>12427</v>
      </c>
      <c r="L348" s="14" t="s">
        <v>10651</v>
      </c>
      <c r="M348" s="14" t="s">
        <v>12577</v>
      </c>
      <c r="Q348" s="21">
        <v>15</v>
      </c>
    </row>
    <row r="349" spans="1:17" ht="69" customHeight="1">
      <c r="A349" s="14">
        <f t="shared" si="6"/>
        <v>346</v>
      </c>
      <c r="B349" s="14" t="s">
        <v>12578</v>
      </c>
      <c r="C349" s="14" t="s">
        <v>12579</v>
      </c>
      <c r="D349" s="14" t="s">
        <v>4473</v>
      </c>
      <c r="E349" s="14"/>
      <c r="F349" s="15">
        <v>1000</v>
      </c>
      <c r="G349" s="15">
        <v>244</v>
      </c>
      <c r="H349" s="14" t="s">
        <v>7154</v>
      </c>
      <c r="I349" s="15">
        <v>0</v>
      </c>
      <c r="J349" s="14" t="s">
        <v>4935</v>
      </c>
      <c r="K349" s="36" t="s">
        <v>12427</v>
      </c>
      <c r="L349" s="14" t="s">
        <v>1552</v>
      </c>
      <c r="M349" s="14"/>
      <c r="Q349" s="21">
        <v>16</v>
      </c>
    </row>
    <row r="350" spans="1:17" ht="31.5">
      <c r="A350" s="14">
        <f t="shared" si="6"/>
        <v>347</v>
      </c>
      <c r="B350" s="14" t="s">
        <v>12580</v>
      </c>
      <c r="C350" s="14" t="s">
        <v>12581</v>
      </c>
      <c r="D350" s="14" t="s">
        <v>1187</v>
      </c>
      <c r="E350" s="14"/>
      <c r="F350" s="15">
        <v>1500</v>
      </c>
      <c r="G350" s="15">
        <v>88</v>
      </c>
      <c r="H350" s="14" t="s">
        <v>8076</v>
      </c>
      <c r="I350" s="15">
        <v>21000</v>
      </c>
      <c r="J350" s="14" t="s">
        <v>1188</v>
      </c>
      <c r="K350" s="36" t="s">
        <v>12427</v>
      </c>
      <c r="L350" s="14" t="s">
        <v>2255</v>
      </c>
      <c r="M350" s="14"/>
      <c r="Q350" s="21">
        <v>17</v>
      </c>
    </row>
    <row r="351" spans="1:17" ht="47.25">
      <c r="A351" s="14">
        <f t="shared" si="6"/>
        <v>348</v>
      </c>
      <c r="B351" s="14" t="s">
        <v>846</v>
      </c>
      <c r="C351" s="14" t="s">
        <v>847</v>
      </c>
      <c r="D351" s="14" t="s">
        <v>1187</v>
      </c>
      <c r="E351" s="14"/>
      <c r="F351" s="15">
        <v>570</v>
      </c>
      <c r="G351" s="15">
        <v>232</v>
      </c>
      <c r="H351" s="14" t="s">
        <v>8087</v>
      </c>
      <c r="I351" s="15">
        <v>49000</v>
      </c>
      <c r="J351" s="14" t="s">
        <v>60</v>
      </c>
      <c r="K351" s="36" t="s">
        <v>12427</v>
      </c>
      <c r="L351" s="14" t="s">
        <v>2255</v>
      </c>
      <c r="M351" s="14"/>
      <c r="Q351" s="21">
        <v>18</v>
      </c>
    </row>
    <row r="352" spans="1:17" ht="31.5">
      <c r="A352" s="14">
        <f t="shared" si="6"/>
        <v>349</v>
      </c>
      <c r="B352" s="14" t="s">
        <v>848</v>
      </c>
      <c r="C352" s="41" t="s">
        <v>7234</v>
      </c>
      <c r="D352" s="14" t="s">
        <v>4473</v>
      </c>
      <c r="E352" s="14"/>
      <c r="F352" s="15">
        <v>500</v>
      </c>
      <c r="G352" s="15">
        <v>332</v>
      </c>
      <c r="H352" s="14" t="s">
        <v>8087</v>
      </c>
      <c r="I352" s="15">
        <v>0</v>
      </c>
      <c r="J352" s="14" t="s">
        <v>70</v>
      </c>
      <c r="K352" s="36" t="s">
        <v>12427</v>
      </c>
      <c r="L352" s="14" t="s">
        <v>1552</v>
      </c>
      <c r="M352" s="14"/>
      <c r="Q352" s="21">
        <v>19</v>
      </c>
    </row>
    <row r="353" spans="1:17" ht="47.25">
      <c r="A353" s="14">
        <f t="shared" si="6"/>
        <v>350</v>
      </c>
      <c r="B353" s="14" t="s">
        <v>849</v>
      </c>
      <c r="C353" s="14" t="s">
        <v>3891</v>
      </c>
      <c r="D353" s="14" t="s">
        <v>1421</v>
      </c>
      <c r="E353" s="14"/>
      <c r="F353" s="15">
        <v>1000</v>
      </c>
      <c r="G353" s="15">
        <v>192</v>
      </c>
      <c r="H353" s="14" t="s">
        <v>2161</v>
      </c>
      <c r="I353" s="15">
        <v>0</v>
      </c>
      <c r="J353" s="14" t="s">
        <v>7909</v>
      </c>
      <c r="K353" s="36" t="s">
        <v>12427</v>
      </c>
      <c r="L353" s="14" t="s">
        <v>3437</v>
      </c>
      <c r="M353" s="14"/>
      <c r="Q353" s="21">
        <v>20</v>
      </c>
    </row>
    <row r="354" spans="1:17">
      <c r="A354" s="14">
        <f t="shared" si="6"/>
        <v>351</v>
      </c>
      <c r="B354" s="14" t="s">
        <v>1687</v>
      </c>
      <c r="C354" s="14" t="s">
        <v>4078</v>
      </c>
      <c r="D354" s="14" t="s">
        <v>1187</v>
      </c>
      <c r="E354" s="14" t="s">
        <v>8163</v>
      </c>
      <c r="F354" s="15">
        <v>1030</v>
      </c>
      <c r="G354" s="15">
        <v>68</v>
      </c>
      <c r="H354" s="14" t="s">
        <v>3449</v>
      </c>
      <c r="I354" s="15">
        <v>20000</v>
      </c>
      <c r="J354" s="14" t="s">
        <v>7909</v>
      </c>
      <c r="K354" s="36" t="s">
        <v>12427</v>
      </c>
      <c r="L354" s="14" t="s">
        <v>1552</v>
      </c>
      <c r="M354" s="14"/>
      <c r="Q354" s="21">
        <v>21</v>
      </c>
    </row>
    <row r="355" spans="1:17">
      <c r="A355" s="14">
        <f t="shared" si="6"/>
        <v>352</v>
      </c>
      <c r="B355" s="14" t="s">
        <v>2534</v>
      </c>
      <c r="C355" s="14" t="s">
        <v>2744</v>
      </c>
      <c r="D355" s="14" t="s">
        <v>1187</v>
      </c>
      <c r="E355" s="14" t="s">
        <v>8163</v>
      </c>
      <c r="F355" s="15">
        <v>3030</v>
      </c>
      <c r="G355" s="15">
        <v>464</v>
      </c>
      <c r="H355" s="14" t="s">
        <v>8087</v>
      </c>
      <c r="I355" s="15">
        <v>56000</v>
      </c>
      <c r="J355" s="14" t="s">
        <v>4935</v>
      </c>
      <c r="K355" s="36" t="s">
        <v>12427</v>
      </c>
      <c r="L355" s="14" t="s">
        <v>11673</v>
      </c>
      <c r="M355" s="14"/>
      <c r="Q355" s="21">
        <v>22</v>
      </c>
    </row>
    <row r="356" spans="1:17" ht="31.5">
      <c r="A356" s="14">
        <f t="shared" si="6"/>
        <v>353</v>
      </c>
      <c r="B356" s="14" t="s">
        <v>853</v>
      </c>
      <c r="C356" s="14" t="s">
        <v>11330</v>
      </c>
      <c r="D356" s="14" t="s">
        <v>1187</v>
      </c>
      <c r="E356" s="14" t="s">
        <v>8163</v>
      </c>
      <c r="F356" s="15">
        <v>1040</v>
      </c>
      <c r="G356" s="15">
        <v>488</v>
      </c>
      <c r="H356" s="14" t="s">
        <v>8087</v>
      </c>
      <c r="I356" s="15">
        <v>94000</v>
      </c>
      <c r="J356" s="14" t="s">
        <v>60</v>
      </c>
      <c r="K356" s="36" t="s">
        <v>12427</v>
      </c>
      <c r="L356" s="14" t="s">
        <v>12534</v>
      </c>
      <c r="M356" s="14"/>
      <c r="N356" s="21" t="s">
        <v>20321</v>
      </c>
      <c r="O356" s="21" t="s">
        <v>20351</v>
      </c>
      <c r="P356" s="21" t="s">
        <v>20352</v>
      </c>
      <c r="Q356" s="21">
        <v>23</v>
      </c>
    </row>
    <row r="357" spans="1:17">
      <c r="A357" s="14">
        <f t="shared" si="6"/>
        <v>354</v>
      </c>
      <c r="B357" s="14" t="s">
        <v>854</v>
      </c>
      <c r="C357" s="14" t="s">
        <v>6874</v>
      </c>
      <c r="D357" s="14" t="s">
        <v>1187</v>
      </c>
      <c r="E357" s="14"/>
      <c r="F357" s="15">
        <v>600</v>
      </c>
      <c r="G357" s="15">
        <v>644</v>
      </c>
      <c r="H357" s="14" t="s">
        <v>8087</v>
      </c>
      <c r="I357" s="15">
        <v>100000</v>
      </c>
      <c r="J357" s="14" t="s">
        <v>4935</v>
      </c>
      <c r="K357" s="36" t="s">
        <v>12427</v>
      </c>
      <c r="L357" s="14" t="s">
        <v>2255</v>
      </c>
      <c r="M357" s="14"/>
      <c r="Q357" s="21">
        <v>24</v>
      </c>
    </row>
    <row r="358" spans="1:17" ht="63">
      <c r="A358" s="14">
        <f t="shared" si="6"/>
        <v>355</v>
      </c>
      <c r="B358" s="14" t="s">
        <v>855</v>
      </c>
      <c r="C358" s="14" t="s">
        <v>12313</v>
      </c>
      <c r="D358" s="14" t="s">
        <v>1187</v>
      </c>
      <c r="E358" s="14" t="s">
        <v>8163</v>
      </c>
      <c r="F358" s="15">
        <v>540</v>
      </c>
      <c r="G358" s="15">
        <v>444</v>
      </c>
      <c r="H358" s="14" t="s">
        <v>8087</v>
      </c>
      <c r="I358" s="15">
        <v>86000</v>
      </c>
      <c r="J358" s="14" t="s">
        <v>1188</v>
      </c>
      <c r="K358" s="36" t="s">
        <v>12427</v>
      </c>
      <c r="L358" s="14" t="s">
        <v>11673</v>
      </c>
      <c r="M358" s="14"/>
      <c r="Q358" s="21">
        <v>25</v>
      </c>
    </row>
    <row r="359" spans="1:17" ht="47.25">
      <c r="A359" s="14">
        <f t="shared" si="6"/>
        <v>356</v>
      </c>
      <c r="B359" s="14" t="s">
        <v>856</v>
      </c>
      <c r="C359" s="14" t="s">
        <v>1654</v>
      </c>
      <c r="D359" s="14" t="s">
        <v>1187</v>
      </c>
      <c r="E359" s="14" t="s">
        <v>8163</v>
      </c>
      <c r="F359" s="15">
        <v>700</v>
      </c>
      <c r="G359" s="15">
        <v>284</v>
      </c>
      <c r="H359" s="14" t="s">
        <v>8087</v>
      </c>
      <c r="I359" s="15">
        <v>85000</v>
      </c>
      <c r="J359" s="14" t="s">
        <v>1188</v>
      </c>
      <c r="K359" s="36" t="s">
        <v>12427</v>
      </c>
      <c r="L359" s="14" t="s">
        <v>5629</v>
      </c>
      <c r="M359" s="14" t="s">
        <v>12575</v>
      </c>
      <c r="Q359" s="21">
        <v>26</v>
      </c>
    </row>
    <row r="360" spans="1:17" ht="31.5">
      <c r="A360" s="14">
        <f t="shared" si="6"/>
        <v>357</v>
      </c>
      <c r="B360" s="14" t="s">
        <v>864</v>
      </c>
      <c r="C360" s="14" t="s">
        <v>6874</v>
      </c>
      <c r="D360" s="14" t="s">
        <v>1187</v>
      </c>
      <c r="E360" s="14"/>
      <c r="F360" s="15">
        <v>1400</v>
      </c>
      <c r="G360" s="15">
        <v>272</v>
      </c>
      <c r="H360" s="14" t="s">
        <v>8076</v>
      </c>
      <c r="I360" s="15">
        <v>38000</v>
      </c>
      <c r="J360" s="14" t="s">
        <v>4935</v>
      </c>
      <c r="K360" s="36" t="s">
        <v>12427</v>
      </c>
      <c r="L360" s="14" t="s">
        <v>12534</v>
      </c>
      <c r="M360" s="14"/>
      <c r="Q360" s="21">
        <v>27</v>
      </c>
    </row>
    <row r="361" spans="1:17" ht="59.25" customHeight="1">
      <c r="A361" s="14">
        <f t="shared" si="6"/>
        <v>358</v>
      </c>
      <c r="B361" s="14" t="s">
        <v>865</v>
      </c>
      <c r="C361" s="21" t="s">
        <v>7234</v>
      </c>
      <c r="D361" s="14" t="s">
        <v>1162</v>
      </c>
      <c r="E361" s="14"/>
      <c r="F361" s="15">
        <v>5000</v>
      </c>
      <c r="G361" s="15">
        <v>520</v>
      </c>
      <c r="H361" s="14" t="s">
        <v>2161</v>
      </c>
      <c r="I361" s="15">
        <v>0</v>
      </c>
      <c r="J361" s="14" t="s">
        <v>60</v>
      </c>
      <c r="K361" s="36" t="s">
        <v>12427</v>
      </c>
      <c r="L361" s="14" t="s">
        <v>866</v>
      </c>
      <c r="M361" s="14"/>
      <c r="Q361" s="21">
        <v>28</v>
      </c>
    </row>
    <row r="362" spans="1:17" ht="31.5">
      <c r="A362" s="14">
        <f t="shared" si="6"/>
        <v>359</v>
      </c>
      <c r="B362" s="14" t="s">
        <v>871</v>
      </c>
      <c r="C362" s="14" t="s">
        <v>872</v>
      </c>
      <c r="D362" s="14" t="s">
        <v>1162</v>
      </c>
      <c r="E362" s="14"/>
      <c r="F362" s="15">
        <v>500</v>
      </c>
      <c r="G362" s="15">
        <v>180</v>
      </c>
      <c r="H362" s="14" t="s">
        <v>8087</v>
      </c>
      <c r="I362" s="15">
        <v>99000</v>
      </c>
      <c r="J362" s="14" t="s">
        <v>1188</v>
      </c>
      <c r="K362" s="36" t="s">
        <v>12427</v>
      </c>
      <c r="L362" s="14" t="s">
        <v>1552</v>
      </c>
      <c r="M362" s="14"/>
      <c r="Q362" s="21">
        <v>29</v>
      </c>
    </row>
    <row r="363" spans="1:17" ht="34.5" customHeight="1">
      <c r="A363" s="14">
        <f t="shared" si="6"/>
        <v>360</v>
      </c>
      <c r="B363" s="14" t="s">
        <v>78</v>
      </c>
      <c r="C363" s="41" t="s">
        <v>874</v>
      </c>
      <c r="D363" s="14" t="s">
        <v>1162</v>
      </c>
      <c r="E363" s="14"/>
      <c r="F363" s="15">
        <v>1700</v>
      </c>
      <c r="G363" s="15">
        <v>248</v>
      </c>
      <c r="H363" s="14" t="s">
        <v>2161</v>
      </c>
      <c r="I363" s="15">
        <v>0</v>
      </c>
      <c r="J363" s="14" t="s">
        <v>4642</v>
      </c>
      <c r="K363" s="36" t="s">
        <v>12427</v>
      </c>
      <c r="L363" s="14" t="s">
        <v>12534</v>
      </c>
      <c r="M363" s="14"/>
      <c r="Q363" s="21">
        <v>30</v>
      </c>
    </row>
    <row r="364" spans="1:17" ht="31.5">
      <c r="A364" s="14">
        <f t="shared" si="6"/>
        <v>361</v>
      </c>
      <c r="B364" s="14" t="s">
        <v>908</v>
      </c>
      <c r="C364" s="14" t="s">
        <v>2744</v>
      </c>
      <c r="D364" s="14" t="s">
        <v>1187</v>
      </c>
      <c r="E364" s="14" t="s">
        <v>8163</v>
      </c>
      <c r="F364" s="15">
        <v>530</v>
      </c>
      <c r="G364" s="15">
        <v>140</v>
      </c>
      <c r="H364" s="14" t="s">
        <v>8076</v>
      </c>
      <c r="I364" s="15">
        <v>21000</v>
      </c>
      <c r="J364" s="14" t="s">
        <v>4935</v>
      </c>
      <c r="K364" s="36" t="s">
        <v>12427</v>
      </c>
      <c r="L364" s="14" t="s">
        <v>11673</v>
      </c>
      <c r="M364" s="14"/>
      <c r="Q364" s="21">
        <v>31</v>
      </c>
    </row>
    <row r="365" spans="1:17" ht="63">
      <c r="A365" s="14">
        <f t="shared" si="6"/>
        <v>362</v>
      </c>
      <c r="B365" s="14" t="s">
        <v>2037</v>
      </c>
      <c r="C365" s="14" t="s">
        <v>2038</v>
      </c>
      <c r="D365" s="14" t="s">
        <v>1162</v>
      </c>
      <c r="E365" s="14"/>
      <c r="F365" s="15">
        <v>500</v>
      </c>
      <c r="G365" s="15">
        <v>672</v>
      </c>
      <c r="H365" s="14" t="s">
        <v>2161</v>
      </c>
      <c r="I365" s="15">
        <v>0</v>
      </c>
      <c r="J365" s="14" t="s">
        <v>7909</v>
      </c>
      <c r="K365" s="36" t="s">
        <v>12427</v>
      </c>
      <c r="L365" s="14" t="s">
        <v>10095</v>
      </c>
      <c r="M365" s="14"/>
      <c r="Q365" s="21">
        <v>32</v>
      </c>
    </row>
    <row r="366" spans="1:17" ht="63">
      <c r="A366" s="14">
        <f t="shared" si="6"/>
        <v>363</v>
      </c>
      <c r="B366" s="14" t="s">
        <v>2039</v>
      </c>
      <c r="C366" s="14" t="s">
        <v>2038</v>
      </c>
      <c r="D366" s="14" t="s">
        <v>1162</v>
      </c>
      <c r="E366" s="14"/>
      <c r="F366" s="15">
        <v>500</v>
      </c>
      <c r="G366" s="15">
        <v>772</v>
      </c>
      <c r="H366" s="14" t="s">
        <v>2161</v>
      </c>
      <c r="I366" s="15">
        <v>0</v>
      </c>
      <c r="J366" s="14" t="s">
        <v>7909</v>
      </c>
      <c r="K366" s="36" t="s">
        <v>12427</v>
      </c>
      <c r="L366" s="14" t="s">
        <v>3437</v>
      </c>
      <c r="M366" s="14"/>
      <c r="Q366" s="21">
        <v>33</v>
      </c>
    </row>
    <row r="367" spans="1:17" ht="63">
      <c r="A367" s="14">
        <f t="shared" si="6"/>
        <v>364</v>
      </c>
      <c r="B367" s="14" t="s">
        <v>2040</v>
      </c>
      <c r="C367" s="14" t="s">
        <v>2038</v>
      </c>
      <c r="D367" s="14" t="s">
        <v>1162</v>
      </c>
      <c r="E367" s="14"/>
      <c r="F367" s="15">
        <v>500</v>
      </c>
      <c r="G367" s="15">
        <v>652</v>
      </c>
      <c r="H367" s="14" t="s">
        <v>2161</v>
      </c>
      <c r="I367" s="15">
        <v>0</v>
      </c>
      <c r="J367" s="14" t="s">
        <v>7909</v>
      </c>
      <c r="K367" s="36" t="s">
        <v>12427</v>
      </c>
      <c r="L367" s="14" t="s">
        <v>10095</v>
      </c>
      <c r="M367" s="14"/>
      <c r="Q367" s="21">
        <v>34</v>
      </c>
    </row>
    <row r="368" spans="1:17" ht="63">
      <c r="A368" s="14">
        <f t="shared" si="6"/>
        <v>365</v>
      </c>
      <c r="B368" s="14" t="s">
        <v>2041</v>
      </c>
      <c r="C368" s="14" t="s">
        <v>2038</v>
      </c>
      <c r="D368" s="14" t="s">
        <v>1162</v>
      </c>
      <c r="E368" s="14"/>
      <c r="F368" s="15">
        <v>500</v>
      </c>
      <c r="G368" s="15">
        <v>412</v>
      </c>
      <c r="H368" s="14" t="s">
        <v>2161</v>
      </c>
      <c r="I368" s="15">
        <v>0</v>
      </c>
      <c r="J368" s="14" t="s">
        <v>7909</v>
      </c>
      <c r="K368" s="36" t="s">
        <v>12427</v>
      </c>
      <c r="L368" s="14" t="s">
        <v>10095</v>
      </c>
      <c r="M368" s="14"/>
      <c r="Q368" s="21">
        <v>35</v>
      </c>
    </row>
    <row r="369" spans="1:17" ht="63">
      <c r="A369" s="14">
        <f t="shared" si="6"/>
        <v>366</v>
      </c>
      <c r="B369" s="14" t="s">
        <v>2043</v>
      </c>
      <c r="C369" s="14" t="s">
        <v>2038</v>
      </c>
      <c r="D369" s="14" t="s">
        <v>1162</v>
      </c>
      <c r="E369" s="14"/>
      <c r="F369" s="15">
        <v>500</v>
      </c>
      <c r="G369" s="15">
        <v>624</v>
      </c>
      <c r="H369" s="14" t="s">
        <v>2161</v>
      </c>
      <c r="I369" s="15">
        <v>0</v>
      </c>
      <c r="J369" s="14" t="s">
        <v>7909</v>
      </c>
      <c r="K369" s="36" t="s">
        <v>12427</v>
      </c>
      <c r="L369" s="14" t="s">
        <v>10095</v>
      </c>
      <c r="M369" s="14"/>
      <c r="Q369" s="21">
        <v>36</v>
      </c>
    </row>
    <row r="370" spans="1:17" ht="63">
      <c r="A370" s="14">
        <f t="shared" si="6"/>
        <v>367</v>
      </c>
      <c r="B370" s="14" t="s">
        <v>2046</v>
      </c>
      <c r="C370" s="14" t="s">
        <v>2038</v>
      </c>
      <c r="D370" s="14" t="s">
        <v>1162</v>
      </c>
      <c r="E370" s="14"/>
      <c r="F370" s="15">
        <v>500</v>
      </c>
      <c r="G370" s="15">
        <v>456</v>
      </c>
      <c r="H370" s="14" t="s">
        <v>2161</v>
      </c>
      <c r="I370" s="15">
        <v>0</v>
      </c>
      <c r="J370" s="14" t="s">
        <v>7909</v>
      </c>
      <c r="K370" s="36" t="s">
        <v>12427</v>
      </c>
      <c r="L370" s="14" t="s">
        <v>10095</v>
      </c>
      <c r="M370" s="14"/>
      <c r="Q370" s="21">
        <v>37</v>
      </c>
    </row>
    <row r="371" spans="1:17" ht="84" customHeight="1">
      <c r="A371" s="14">
        <f t="shared" si="6"/>
        <v>368</v>
      </c>
      <c r="B371" s="14" t="s">
        <v>2047</v>
      </c>
      <c r="C371" s="14" t="s">
        <v>2038</v>
      </c>
      <c r="D371" s="14" t="s">
        <v>1162</v>
      </c>
      <c r="E371" s="14"/>
      <c r="F371" s="15">
        <v>500</v>
      </c>
      <c r="G371" s="15">
        <v>568</v>
      </c>
      <c r="H371" s="14" t="s">
        <v>2161</v>
      </c>
      <c r="I371" s="15">
        <v>0</v>
      </c>
      <c r="J371" s="14" t="s">
        <v>7909</v>
      </c>
      <c r="K371" s="36" t="s">
        <v>12427</v>
      </c>
      <c r="L371" s="14" t="s">
        <v>10095</v>
      </c>
      <c r="M371" s="14"/>
      <c r="Q371" s="21">
        <v>38</v>
      </c>
    </row>
    <row r="372" spans="1:17" ht="84.75" customHeight="1">
      <c r="A372" s="14">
        <f t="shared" si="6"/>
        <v>369</v>
      </c>
      <c r="B372" s="14" t="s">
        <v>2048</v>
      </c>
      <c r="C372" s="14" t="s">
        <v>2038</v>
      </c>
      <c r="D372" s="14" t="s">
        <v>1162</v>
      </c>
      <c r="E372" s="14"/>
      <c r="F372" s="15">
        <v>500</v>
      </c>
      <c r="G372" s="15">
        <v>584</v>
      </c>
      <c r="H372" s="14" t="s">
        <v>2161</v>
      </c>
      <c r="I372" s="15">
        <v>0</v>
      </c>
      <c r="J372" s="14" t="s">
        <v>7909</v>
      </c>
      <c r="K372" s="36" t="s">
        <v>12427</v>
      </c>
      <c r="L372" s="14" t="s">
        <v>10095</v>
      </c>
      <c r="M372" s="14"/>
      <c r="Q372" s="21">
        <v>39</v>
      </c>
    </row>
    <row r="373" spans="1:17" ht="63">
      <c r="A373" s="14">
        <f t="shared" si="6"/>
        <v>370</v>
      </c>
      <c r="B373" s="14" t="s">
        <v>2050</v>
      </c>
      <c r="C373" s="14" t="s">
        <v>2038</v>
      </c>
      <c r="D373" s="14" t="s">
        <v>1162</v>
      </c>
      <c r="E373" s="14"/>
      <c r="F373" s="15">
        <v>500</v>
      </c>
      <c r="G373" s="15">
        <v>428</v>
      </c>
      <c r="H373" s="14" t="s">
        <v>2161</v>
      </c>
      <c r="I373" s="15">
        <v>0</v>
      </c>
      <c r="J373" s="14" t="s">
        <v>7909</v>
      </c>
      <c r="K373" s="36" t="s">
        <v>12427</v>
      </c>
      <c r="L373" s="14" t="s">
        <v>10095</v>
      </c>
      <c r="M373" s="14"/>
      <c r="Q373" s="21">
        <v>40</v>
      </c>
    </row>
    <row r="374" spans="1:17" ht="63">
      <c r="A374" s="14">
        <f t="shared" si="6"/>
        <v>371</v>
      </c>
      <c r="B374" s="14" t="s">
        <v>2051</v>
      </c>
      <c r="C374" s="14" t="s">
        <v>2038</v>
      </c>
      <c r="D374" s="14" t="s">
        <v>1162</v>
      </c>
      <c r="E374" s="14"/>
      <c r="F374" s="15">
        <v>500</v>
      </c>
      <c r="G374" s="15">
        <v>268</v>
      </c>
      <c r="H374" s="14" t="s">
        <v>2161</v>
      </c>
      <c r="I374" s="15">
        <v>0</v>
      </c>
      <c r="J374" s="14" t="s">
        <v>7909</v>
      </c>
      <c r="K374" s="36" t="s">
        <v>12427</v>
      </c>
      <c r="L374" s="14" t="s">
        <v>10095</v>
      </c>
      <c r="M374" s="14"/>
      <c r="Q374" s="21">
        <v>1</v>
      </c>
    </row>
    <row r="375" spans="1:17" ht="33.75" customHeight="1">
      <c r="A375" s="14">
        <f t="shared" si="6"/>
        <v>372</v>
      </c>
      <c r="B375" s="14" t="s">
        <v>11570</v>
      </c>
      <c r="C375" s="14" t="s">
        <v>2744</v>
      </c>
      <c r="D375" s="14" t="s">
        <v>1187</v>
      </c>
      <c r="E375" s="14" t="s">
        <v>8163</v>
      </c>
      <c r="F375" s="15">
        <v>830</v>
      </c>
      <c r="G375" s="15">
        <v>32</v>
      </c>
      <c r="H375" s="14" t="s">
        <v>8076</v>
      </c>
      <c r="I375" s="15">
        <v>9000</v>
      </c>
      <c r="J375" s="14" t="s">
        <v>4935</v>
      </c>
      <c r="K375" s="36" t="s">
        <v>12427</v>
      </c>
      <c r="L375" s="14" t="s">
        <v>2255</v>
      </c>
      <c r="M375" s="14"/>
      <c r="Q375" s="21">
        <v>2</v>
      </c>
    </row>
    <row r="376" spans="1:17" ht="53.25" customHeight="1">
      <c r="A376" s="14">
        <f t="shared" si="6"/>
        <v>373</v>
      </c>
      <c r="B376" s="14" t="s">
        <v>487</v>
      </c>
      <c r="C376" s="14" t="s">
        <v>488</v>
      </c>
      <c r="D376" s="14" t="s">
        <v>1187</v>
      </c>
      <c r="E376" s="14"/>
      <c r="F376" s="15">
        <v>1000</v>
      </c>
      <c r="G376" s="15">
        <v>268</v>
      </c>
      <c r="H376" s="14" t="s">
        <v>8087</v>
      </c>
      <c r="I376" s="15">
        <v>65000</v>
      </c>
      <c r="J376" s="14" t="s">
        <v>4642</v>
      </c>
      <c r="K376" s="36" t="s">
        <v>12427</v>
      </c>
      <c r="L376" s="14" t="s">
        <v>11673</v>
      </c>
      <c r="M376" s="14"/>
      <c r="Q376" s="21">
        <v>3</v>
      </c>
    </row>
    <row r="377" spans="1:17" ht="47.25">
      <c r="A377" s="14">
        <f t="shared" si="6"/>
        <v>374</v>
      </c>
      <c r="B377" s="14" t="s">
        <v>489</v>
      </c>
      <c r="C377" s="14" t="s">
        <v>490</v>
      </c>
      <c r="D377" s="14" t="s">
        <v>1162</v>
      </c>
      <c r="E377" s="14"/>
      <c r="F377" s="15">
        <v>300</v>
      </c>
      <c r="G377" s="15">
        <v>268</v>
      </c>
      <c r="H377" s="14" t="s">
        <v>8087</v>
      </c>
      <c r="I377" s="15">
        <v>0</v>
      </c>
      <c r="J377" s="14" t="s">
        <v>70</v>
      </c>
      <c r="K377" s="36" t="s">
        <v>12427</v>
      </c>
      <c r="L377" s="14" t="s">
        <v>5629</v>
      </c>
      <c r="M377" s="14" t="s">
        <v>2078</v>
      </c>
      <c r="Q377" s="21">
        <v>4</v>
      </c>
    </row>
    <row r="378" spans="1:17" ht="31.5">
      <c r="A378" s="14">
        <f t="shared" si="6"/>
        <v>375</v>
      </c>
      <c r="B378" s="14" t="s">
        <v>491</v>
      </c>
      <c r="C378" s="14" t="s">
        <v>492</v>
      </c>
      <c r="D378" s="14" t="s">
        <v>1162</v>
      </c>
      <c r="E378" s="14"/>
      <c r="F378" s="15">
        <v>300</v>
      </c>
      <c r="G378" s="15">
        <v>156</v>
      </c>
      <c r="H378" s="14" t="s">
        <v>8087</v>
      </c>
      <c r="I378" s="15">
        <v>0</v>
      </c>
      <c r="J378" s="14" t="s">
        <v>3952</v>
      </c>
      <c r="K378" s="36" t="s">
        <v>12427</v>
      </c>
      <c r="L378" s="14" t="s">
        <v>5629</v>
      </c>
      <c r="M378" s="14"/>
      <c r="Q378" s="21">
        <v>5</v>
      </c>
    </row>
    <row r="379" spans="1:17" ht="31.5">
      <c r="A379" s="14">
        <f t="shared" si="6"/>
        <v>376</v>
      </c>
      <c r="B379" s="14" t="s">
        <v>493</v>
      </c>
      <c r="C379" s="14" t="s">
        <v>2744</v>
      </c>
      <c r="D379" s="14" t="s">
        <v>1187</v>
      </c>
      <c r="E379" s="14"/>
      <c r="F379" s="15">
        <v>1100</v>
      </c>
      <c r="G379" s="15">
        <v>648</v>
      </c>
      <c r="H379" s="14" t="s">
        <v>2161</v>
      </c>
      <c r="I379" s="15">
        <v>132000</v>
      </c>
      <c r="J379" s="14" t="s">
        <v>4935</v>
      </c>
      <c r="K379" s="36" t="s">
        <v>12427</v>
      </c>
      <c r="L379" s="14" t="s">
        <v>12534</v>
      </c>
      <c r="M379" s="14"/>
      <c r="Q379" s="21">
        <v>6</v>
      </c>
    </row>
    <row r="380" spans="1:17" ht="47.25">
      <c r="A380" s="14">
        <f t="shared" si="6"/>
        <v>377</v>
      </c>
      <c r="B380" s="14" t="s">
        <v>503</v>
      </c>
      <c r="C380" s="14" t="s">
        <v>504</v>
      </c>
      <c r="D380" s="14" t="s">
        <v>1421</v>
      </c>
      <c r="E380" s="14"/>
      <c r="F380" s="15">
        <v>200</v>
      </c>
      <c r="G380" s="15">
        <v>288</v>
      </c>
      <c r="H380" s="14" t="s">
        <v>8087</v>
      </c>
      <c r="I380" s="15">
        <v>0</v>
      </c>
      <c r="J380" s="14" t="s">
        <v>4935</v>
      </c>
      <c r="K380" s="36" t="s">
        <v>12427</v>
      </c>
      <c r="L380" s="14" t="s">
        <v>22</v>
      </c>
      <c r="M380" s="14"/>
      <c r="Q380" s="21">
        <v>7</v>
      </c>
    </row>
    <row r="381" spans="1:17">
      <c r="A381" s="14">
        <f t="shared" si="6"/>
        <v>378</v>
      </c>
      <c r="B381" s="14" t="s">
        <v>2659</v>
      </c>
      <c r="C381" s="14" t="s">
        <v>2744</v>
      </c>
      <c r="D381" s="14" t="s">
        <v>1187</v>
      </c>
      <c r="E381" s="14" t="s">
        <v>8163</v>
      </c>
      <c r="F381" s="15">
        <v>1030</v>
      </c>
      <c r="G381" s="15">
        <v>32</v>
      </c>
      <c r="H381" s="14" t="s">
        <v>8076</v>
      </c>
      <c r="I381" s="15">
        <v>9000</v>
      </c>
      <c r="J381" s="14" t="s">
        <v>4935</v>
      </c>
      <c r="K381" s="36" t="s">
        <v>12427</v>
      </c>
      <c r="L381" s="14" t="s">
        <v>5629</v>
      </c>
      <c r="M381" s="14"/>
      <c r="Q381" s="21">
        <v>8</v>
      </c>
    </row>
    <row r="382" spans="1:17">
      <c r="A382" s="14">
        <f t="shared" si="6"/>
        <v>379</v>
      </c>
      <c r="B382" s="14" t="s">
        <v>12586</v>
      </c>
      <c r="C382" s="14" t="s">
        <v>2744</v>
      </c>
      <c r="D382" s="14" t="s">
        <v>1187</v>
      </c>
      <c r="E382" s="14" t="s">
        <v>8163</v>
      </c>
      <c r="F382" s="15">
        <v>1030</v>
      </c>
      <c r="G382" s="15">
        <v>64</v>
      </c>
      <c r="H382" s="14" t="s">
        <v>8076</v>
      </c>
      <c r="I382" s="15">
        <v>13000</v>
      </c>
      <c r="J382" s="14" t="s">
        <v>4935</v>
      </c>
      <c r="K382" s="36" t="s">
        <v>12427</v>
      </c>
      <c r="L382" s="14" t="s">
        <v>5629</v>
      </c>
      <c r="M382" s="14"/>
      <c r="Q382" s="21">
        <v>9</v>
      </c>
    </row>
    <row r="383" spans="1:17" ht="63">
      <c r="A383" s="14">
        <f t="shared" si="6"/>
        <v>380</v>
      </c>
      <c r="B383" s="14" t="s">
        <v>859</v>
      </c>
      <c r="C383" s="14" t="s">
        <v>860</v>
      </c>
      <c r="D383" s="14" t="s">
        <v>4473</v>
      </c>
      <c r="E383" s="14"/>
      <c r="F383" s="15">
        <v>2000</v>
      </c>
      <c r="G383" s="15">
        <v>404</v>
      </c>
      <c r="H383" s="14" t="s">
        <v>2161</v>
      </c>
      <c r="I383" s="15">
        <v>0</v>
      </c>
      <c r="J383" s="14" t="s">
        <v>60</v>
      </c>
      <c r="K383" s="36" t="s">
        <v>861</v>
      </c>
      <c r="L383" s="14" t="s">
        <v>1552</v>
      </c>
      <c r="M383" s="14"/>
      <c r="Q383" s="21">
        <v>10</v>
      </c>
    </row>
    <row r="384" spans="1:17" ht="31.5">
      <c r="A384" s="14">
        <f t="shared" si="6"/>
        <v>381</v>
      </c>
      <c r="B384" s="14" t="s">
        <v>862</v>
      </c>
      <c r="C384" s="14" t="s">
        <v>863</v>
      </c>
      <c r="D384" s="14" t="s">
        <v>1187</v>
      </c>
      <c r="E384" s="14"/>
      <c r="F384" s="15">
        <v>1830</v>
      </c>
      <c r="G384" s="15">
        <v>160</v>
      </c>
      <c r="H384" s="14" t="s">
        <v>8076</v>
      </c>
      <c r="I384" s="15">
        <v>28000</v>
      </c>
      <c r="J384" s="14" t="s">
        <v>4935</v>
      </c>
      <c r="K384" s="36" t="s">
        <v>861</v>
      </c>
      <c r="L384" s="14" t="s">
        <v>2255</v>
      </c>
      <c r="M384" s="14"/>
      <c r="Q384" s="21">
        <v>11</v>
      </c>
    </row>
    <row r="385" spans="1:17" ht="31.5">
      <c r="A385" s="14">
        <f t="shared" si="6"/>
        <v>382</v>
      </c>
      <c r="B385" s="14" t="s">
        <v>869</v>
      </c>
      <c r="C385" s="14" t="s">
        <v>10533</v>
      </c>
      <c r="D385" s="14" t="s">
        <v>1187</v>
      </c>
      <c r="E385" s="14" t="s">
        <v>8163</v>
      </c>
      <c r="F385" s="15">
        <v>740</v>
      </c>
      <c r="G385" s="15">
        <v>128</v>
      </c>
      <c r="H385" s="14" t="s">
        <v>8087</v>
      </c>
      <c r="I385" s="15">
        <v>45000</v>
      </c>
      <c r="J385" s="14" t="s">
        <v>1188</v>
      </c>
      <c r="K385" s="36" t="s">
        <v>861</v>
      </c>
      <c r="L385" s="14" t="s">
        <v>870</v>
      </c>
      <c r="M385" s="14"/>
      <c r="Q385" s="21">
        <v>12</v>
      </c>
    </row>
    <row r="386" spans="1:17" ht="31.5">
      <c r="A386" s="14">
        <f t="shared" si="6"/>
        <v>383</v>
      </c>
      <c r="B386" s="14" t="s">
        <v>873</v>
      </c>
      <c r="C386" s="14" t="s">
        <v>6420</v>
      </c>
      <c r="D386" s="14" t="s">
        <v>1187</v>
      </c>
      <c r="E386" s="14"/>
      <c r="F386" s="15">
        <v>500</v>
      </c>
      <c r="G386" s="15">
        <v>352</v>
      </c>
      <c r="H386" s="14" t="s">
        <v>8087</v>
      </c>
      <c r="I386" s="15">
        <v>77000</v>
      </c>
      <c r="J386" s="14" t="s">
        <v>70</v>
      </c>
      <c r="K386" s="36" t="s">
        <v>861</v>
      </c>
      <c r="L386" s="14" t="s">
        <v>2255</v>
      </c>
      <c r="M386" s="14"/>
      <c r="Q386" s="21">
        <v>13</v>
      </c>
    </row>
    <row r="387" spans="1:17" ht="47.25">
      <c r="A387" s="14">
        <f t="shared" si="6"/>
        <v>384</v>
      </c>
      <c r="B387" s="14" t="s">
        <v>875</v>
      </c>
      <c r="C387" s="14" t="s">
        <v>876</v>
      </c>
      <c r="D387" s="14" t="s">
        <v>9193</v>
      </c>
      <c r="E387" s="14"/>
      <c r="F387" s="15">
        <v>1500</v>
      </c>
      <c r="G387" s="15">
        <v>480</v>
      </c>
      <c r="H387" s="14" t="s">
        <v>8087</v>
      </c>
      <c r="I387" s="15" t="s">
        <v>877</v>
      </c>
      <c r="J387" s="14" t="s">
        <v>70</v>
      </c>
      <c r="K387" s="36" t="s">
        <v>861</v>
      </c>
      <c r="L387" s="14" t="s">
        <v>5408</v>
      </c>
      <c r="M387" s="14" t="s">
        <v>878</v>
      </c>
      <c r="Q387" s="21">
        <v>14</v>
      </c>
    </row>
    <row r="388" spans="1:17">
      <c r="A388" s="14">
        <f t="shared" si="6"/>
        <v>385</v>
      </c>
      <c r="B388" s="14" t="s">
        <v>9351</v>
      </c>
      <c r="C388" s="14" t="s">
        <v>9352</v>
      </c>
      <c r="D388" s="14" t="s">
        <v>1187</v>
      </c>
      <c r="E388" s="14" t="s">
        <v>8163</v>
      </c>
      <c r="F388" s="15">
        <v>830</v>
      </c>
      <c r="G388" s="15">
        <v>208</v>
      </c>
      <c r="H388" s="14" t="s">
        <v>6541</v>
      </c>
      <c r="I388" s="15">
        <v>35000</v>
      </c>
      <c r="J388" s="14" t="s">
        <v>1193</v>
      </c>
      <c r="K388" s="36" t="s">
        <v>861</v>
      </c>
      <c r="L388" s="14" t="s">
        <v>2255</v>
      </c>
      <c r="M388" s="14"/>
      <c r="Q388" s="21">
        <v>15</v>
      </c>
    </row>
    <row r="389" spans="1:17" ht="31.5">
      <c r="A389" s="14">
        <f t="shared" si="6"/>
        <v>386</v>
      </c>
      <c r="B389" s="14" t="s">
        <v>879</v>
      </c>
      <c r="C389" s="14" t="s">
        <v>880</v>
      </c>
      <c r="D389" s="14" t="s">
        <v>1187</v>
      </c>
      <c r="E389" s="14"/>
      <c r="F389" s="15">
        <v>600</v>
      </c>
      <c r="G389" s="15">
        <v>228</v>
      </c>
      <c r="H389" s="14" t="s">
        <v>5624</v>
      </c>
      <c r="I389" s="15">
        <v>49000</v>
      </c>
      <c r="J389" s="14" t="s">
        <v>70</v>
      </c>
      <c r="K389" s="36" t="s">
        <v>861</v>
      </c>
      <c r="L389" s="14" t="s">
        <v>10095</v>
      </c>
      <c r="M389" s="14"/>
      <c r="Q389" s="21">
        <v>16</v>
      </c>
    </row>
    <row r="390" spans="1:17" ht="31.5">
      <c r="A390" s="14">
        <f t="shared" si="6"/>
        <v>387</v>
      </c>
      <c r="B390" s="14" t="s">
        <v>881</v>
      </c>
      <c r="C390" s="14" t="s">
        <v>8125</v>
      </c>
      <c r="D390" s="14" t="s">
        <v>1187</v>
      </c>
      <c r="E390" s="14"/>
      <c r="F390" s="15">
        <v>1200</v>
      </c>
      <c r="G390" s="15">
        <v>372</v>
      </c>
      <c r="H390" s="14" t="s">
        <v>8087</v>
      </c>
      <c r="I390" s="15">
        <v>81000</v>
      </c>
      <c r="J390" s="14" t="s">
        <v>70</v>
      </c>
      <c r="K390" s="36" t="s">
        <v>861</v>
      </c>
      <c r="L390" s="14" t="s">
        <v>1552</v>
      </c>
      <c r="M390" s="14"/>
      <c r="Q390" s="21">
        <v>17</v>
      </c>
    </row>
    <row r="391" spans="1:17" ht="31.5">
      <c r="A391" s="14">
        <f t="shared" si="6"/>
        <v>388</v>
      </c>
      <c r="B391" s="14" t="s">
        <v>882</v>
      </c>
      <c r="C391" s="14" t="s">
        <v>3683</v>
      </c>
      <c r="D391" s="14" t="s">
        <v>1187</v>
      </c>
      <c r="E391" s="14" t="s">
        <v>8163</v>
      </c>
      <c r="F391" s="15">
        <v>2040</v>
      </c>
      <c r="G391" s="15">
        <v>558</v>
      </c>
      <c r="H391" s="14" t="s">
        <v>2161</v>
      </c>
      <c r="I391" s="15">
        <v>155000</v>
      </c>
      <c r="J391" s="14" t="s">
        <v>7909</v>
      </c>
      <c r="K391" s="36" t="s">
        <v>861</v>
      </c>
      <c r="L391" s="14" t="s">
        <v>1552</v>
      </c>
      <c r="M391" s="14"/>
      <c r="Q391" s="21">
        <v>18</v>
      </c>
    </row>
    <row r="392" spans="1:17" ht="31.5">
      <c r="A392" s="14">
        <f t="shared" si="6"/>
        <v>389</v>
      </c>
      <c r="B392" s="14" t="s">
        <v>883</v>
      </c>
      <c r="C392" s="14" t="s">
        <v>884</v>
      </c>
      <c r="D392" s="14" t="s">
        <v>1187</v>
      </c>
      <c r="E392" s="14"/>
      <c r="F392" s="15">
        <v>900</v>
      </c>
      <c r="G392" s="15">
        <v>312</v>
      </c>
      <c r="H392" s="14" t="s">
        <v>8087</v>
      </c>
      <c r="I392" s="15">
        <v>78000</v>
      </c>
      <c r="J392" s="14" t="s">
        <v>70</v>
      </c>
      <c r="K392" s="36" t="s">
        <v>861</v>
      </c>
      <c r="L392" s="14" t="s">
        <v>2255</v>
      </c>
      <c r="M392" s="14"/>
      <c r="Q392" s="21">
        <v>19</v>
      </c>
    </row>
    <row r="393" spans="1:17" ht="47.25">
      <c r="A393" s="14">
        <f t="shared" si="6"/>
        <v>390</v>
      </c>
      <c r="B393" s="14" t="s">
        <v>885</v>
      </c>
      <c r="C393" s="14" t="s">
        <v>886</v>
      </c>
      <c r="D393" s="14" t="s">
        <v>9193</v>
      </c>
      <c r="E393" s="14" t="s">
        <v>8163</v>
      </c>
      <c r="F393" s="15">
        <v>1200</v>
      </c>
      <c r="G393" s="15">
        <v>280</v>
      </c>
      <c r="H393" s="14" t="s">
        <v>8087</v>
      </c>
      <c r="I393" s="15">
        <v>0</v>
      </c>
      <c r="J393" s="14" t="s">
        <v>1193</v>
      </c>
      <c r="K393" s="36" t="s">
        <v>861</v>
      </c>
      <c r="L393" s="14" t="s">
        <v>2255</v>
      </c>
      <c r="M393" s="14" t="s">
        <v>887</v>
      </c>
      <c r="Q393" s="21">
        <v>20</v>
      </c>
    </row>
    <row r="394" spans="1:17">
      <c r="A394" s="14">
        <f t="shared" si="6"/>
        <v>391</v>
      </c>
      <c r="B394" s="14" t="s">
        <v>1407</v>
      </c>
      <c r="C394" s="14" t="s">
        <v>2744</v>
      </c>
      <c r="D394" s="14" t="s">
        <v>1187</v>
      </c>
      <c r="E394" s="14" t="s">
        <v>8163</v>
      </c>
      <c r="F394" s="15">
        <v>1030</v>
      </c>
      <c r="G394" s="15">
        <v>92</v>
      </c>
      <c r="H394" s="14" t="s">
        <v>8076</v>
      </c>
      <c r="I394" s="15">
        <v>15000</v>
      </c>
      <c r="J394" s="14" t="s">
        <v>4935</v>
      </c>
      <c r="K394" s="36" t="s">
        <v>861</v>
      </c>
      <c r="L394" s="14" t="s">
        <v>11673</v>
      </c>
      <c r="M394" s="14"/>
      <c r="Q394" s="21">
        <v>21</v>
      </c>
    </row>
    <row r="395" spans="1:17" ht="47.25">
      <c r="A395" s="14">
        <f t="shared" si="6"/>
        <v>392</v>
      </c>
      <c r="B395" s="14" t="s">
        <v>888</v>
      </c>
      <c r="C395" s="14"/>
      <c r="D395" s="14" t="s">
        <v>9193</v>
      </c>
      <c r="E395" s="14"/>
      <c r="F395" s="15">
        <v>1300</v>
      </c>
      <c r="G395" s="15">
        <v>840</v>
      </c>
      <c r="H395" s="14" t="s">
        <v>2161</v>
      </c>
      <c r="I395" s="15">
        <v>0</v>
      </c>
      <c r="J395" s="14" t="s">
        <v>1193</v>
      </c>
      <c r="K395" s="36" t="s">
        <v>861</v>
      </c>
      <c r="L395" s="14" t="s">
        <v>11729</v>
      </c>
      <c r="M395" s="14" t="s">
        <v>79</v>
      </c>
      <c r="Q395" s="21">
        <v>22</v>
      </c>
    </row>
    <row r="396" spans="1:17" ht="47.25">
      <c r="A396" s="14">
        <f t="shared" si="6"/>
        <v>393</v>
      </c>
      <c r="B396" s="14" t="s">
        <v>894</v>
      </c>
      <c r="C396" s="14" t="s">
        <v>12029</v>
      </c>
      <c r="D396" s="14" t="s">
        <v>4473</v>
      </c>
      <c r="E396" s="14"/>
      <c r="F396" s="15">
        <v>1000</v>
      </c>
      <c r="G396" s="15"/>
      <c r="H396" s="14"/>
      <c r="I396" s="15">
        <v>0</v>
      </c>
      <c r="J396" s="14" t="s">
        <v>12918</v>
      </c>
      <c r="K396" s="36" t="s">
        <v>861</v>
      </c>
      <c r="L396" s="14" t="s">
        <v>1812</v>
      </c>
      <c r="M396" s="14"/>
      <c r="Q396" s="21">
        <v>23</v>
      </c>
    </row>
    <row r="397" spans="1:17" ht="31.5">
      <c r="A397" s="14">
        <f t="shared" si="6"/>
        <v>394</v>
      </c>
      <c r="B397" s="14" t="s">
        <v>895</v>
      </c>
      <c r="C397" s="14" t="s">
        <v>896</v>
      </c>
      <c r="D397" s="14" t="s">
        <v>1162</v>
      </c>
      <c r="E397" s="14"/>
      <c r="F397" s="15">
        <v>400</v>
      </c>
      <c r="G397" s="15">
        <v>352</v>
      </c>
      <c r="H397" s="14" t="s">
        <v>2161</v>
      </c>
      <c r="I397" s="15">
        <v>0</v>
      </c>
      <c r="J397" s="14" t="s">
        <v>60</v>
      </c>
      <c r="K397" s="36" t="s">
        <v>861</v>
      </c>
      <c r="L397" s="14" t="s">
        <v>6101</v>
      </c>
      <c r="M397" s="14"/>
      <c r="Q397" s="21">
        <v>24</v>
      </c>
    </row>
    <row r="398" spans="1:17">
      <c r="A398" s="14">
        <f t="shared" si="6"/>
        <v>395</v>
      </c>
      <c r="B398" s="14" t="s">
        <v>897</v>
      </c>
      <c r="C398" s="14" t="s">
        <v>5721</v>
      </c>
      <c r="D398" s="14" t="s">
        <v>1187</v>
      </c>
      <c r="E398" s="14"/>
      <c r="F398" s="15">
        <v>1200</v>
      </c>
      <c r="G398" s="15">
        <v>260</v>
      </c>
      <c r="H398" s="14" t="s">
        <v>8087</v>
      </c>
      <c r="I398" s="15">
        <v>55000</v>
      </c>
      <c r="J398" s="14" t="s">
        <v>1188</v>
      </c>
      <c r="K398" s="36" t="s">
        <v>861</v>
      </c>
      <c r="L398" s="14" t="s">
        <v>2255</v>
      </c>
      <c r="M398" s="14"/>
      <c r="Q398" s="21">
        <v>25</v>
      </c>
    </row>
    <row r="399" spans="1:17" ht="31.5">
      <c r="A399" s="14">
        <f t="shared" si="6"/>
        <v>396</v>
      </c>
      <c r="B399" s="14" t="s">
        <v>898</v>
      </c>
      <c r="C399" s="14" t="s">
        <v>899</v>
      </c>
      <c r="D399" s="14" t="s">
        <v>9193</v>
      </c>
      <c r="E399" s="14"/>
      <c r="F399" s="15">
        <v>950</v>
      </c>
      <c r="G399" s="15">
        <v>256</v>
      </c>
      <c r="H399" s="14" t="s">
        <v>8087</v>
      </c>
      <c r="I399" s="15">
        <v>0</v>
      </c>
      <c r="J399" s="14" t="s">
        <v>70</v>
      </c>
      <c r="K399" s="36" t="s">
        <v>861</v>
      </c>
      <c r="L399" s="14" t="s">
        <v>5941</v>
      </c>
      <c r="M399" s="14" t="s">
        <v>900</v>
      </c>
      <c r="Q399" s="21">
        <v>26</v>
      </c>
    </row>
    <row r="400" spans="1:17" ht="78.75">
      <c r="A400" s="14">
        <f t="shared" si="6"/>
        <v>397</v>
      </c>
      <c r="B400" s="14" t="s">
        <v>901</v>
      </c>
      <c r="C400" s="14" t="s">
        <v>10533</v>
      </c>
      <c r="D400" s="14" t="s">
        <v>12961</v>
      </c>
      <c r="E400" s="14"/>
      <c r="F400" s="15">
        <v>10000</v>
      </c>
      <c r="G400" s="15">
        <v>160</v>
      </c>
      <c r="H400" s="14" t="s">
        <v>8087</v>
      </c>
      <c r="I400" s="15">
        <v>0</v>
      </c>
      <c r="J400" s="14" t="s">
        <v>70</v>
      </c>
      <c r="K400" s="36" t="s">
        <v>861</v>
      </c>
      <c r="L400" s="14" t="s">
        <v>2255</v>
      </c>
      <c r="M400" s="14"/>
      <c r="Q400" s="21">
        <v>27</v>
      </c>
    </row>
    <row r="401" spans="1:17" ht="31.5">
      <c r="A401" s="14">
        <f t="shared" si="6"/>
        <v>398</v>
      </c>
      <c r="B401" s="14" t="s">
        <v>902</v>
      </c>
      <c r="C401" s="14" t="s">
        <v>11192</v>
      </c>
      <c r="D401" s="14" t="s">
        <v>1187</v>
      </c>
      <c r="E401" s="14"/>
      <c r="F401" s="15">
        <v>2300</v>
      </c>
      <c r="G401" s="15">
        <v>200</v>
      </c>
      <c r="H401" s="14" t="s">
        <v>2161</v>
      </c>
      <c r="I401" s="15">
        <v>70000</v>
      </c>
      <c r="J401" s="14" t="s">
        <v>1188</v>
      </c>
      <c r="K401" s="36" t="s">
        <v>861</v>
      </c>
      <c r="L401" s="14" t="s">
        <v>903</v>
      </c>
      <c r="M401" s="14"/>
      <c r="Q401" s="21">
        <v>28</v>
      </c>
    </row>
    <row r="402" spans="1:17">
      <c r="A402" s="14">
        <f t="shared" si="6"/>
        <v>399</v>
      </c>
      <c r="B402" s="14" t="s">
        <v>1223</v>
      </c>
      <c r="C402" s="14" t="s">
        <v>2744</v>
      </c>
      <c r="D402" s="14" t="s">
        <v>1187</v>
      </c>
      <c r="E402" s="14" t="s">
        <v>8163</v>
      </c>
      <c r="F402" s="15">
        <v>1030</v>
      </c>
      <c r="G402" s="15">
        <v>84</v>
      </c>
      <c r="H402" s="14" t="s">
        <v>8076</v>
      </c>
      <c r="I402" s="15">
        <v>15000</v>
      </c>
      <c r="J402" s="14" t="s">
        <v>4935</v>
      </c>
      <c r="K402" s="36" t="s">
        <v>861</v>
      </c>
      <c r="L402" s="14" t="s">
        <v>12534</v>
      </c>
      <c r="M402" s="14"/>
      <c r="Q402" s="21">
        <v>29</v>
      </c>
    </row>
    <row r="403" spans="1:17" ht="31.5">
      <c r="A403" s="14">
        <f t="shared" si="6"/>
        <v>400</v>
      </c>
      <c r="B403" s="14" t="s">
        <v>906</v>
      </c>
      <c r="C403" s="14" t="s">
        <v>907</v>
      </c>
      <c r="D403" s="14" t="s">
        <v>1421</v>
      </c>
      <c r="E403" s="14"/>
      <c r="F403" s="15">
        <v>400</v>
      </c>
      <c r="G403" s="15">
        <v>352</v>
      </c>
      <c r="H403" s="14" t="s">
        <v>8087</v>
      </c>
      <c r="I403" s="15">
        <v>0</v>
      </c>
      <c r="J403" s="14" t="s">
        <v>7909</v>
      </c>
      <c r="K403" s="36" t="s">
        <v>861</v>
      </c>
      <c r="L403" s="14" t="s">
        <v>2255</v>
      </c>
      <c r="M403" s="14"/>
      <c r="Q403" s="21">
        <v>30</v>
      </c>
    </row>
    <row r="404" spans="1:17">
      <c r="A404" s="14">
        <f t="shared" ref="A404:A467" si="7">A403+1</f>
        <v>401</v>
      </c>
      <c r="B404" s="14" t="s">
        <v>6299</v>
      </c>
      <c r="C404" s="14" t="s">
        <v>2744</v>
      </c>
      <c r="D404" s="14" t="s">
        <v>1187</v>
      </c>
      <c r="E404" s="14" t="s">
        <v>8163</v>
      </c>
      <c r="F404" s="15">
        <v>2030</v>
      </c>
      <c r="G404" s="15">
        <v>196</v>
      </c>
      <c r="H404" s="14" t="s">
        <v>8076</v>
      </c>
      <c r="I404" s="15">
        <v>36000</v>
      </c>
      <c r="J404" s="14" t="s">
        <v>4935</v>
      </c>
      <c r="K404" s="36" t="s">
        <v>861</v>
      </c>
      <c r="L404" s="14" t="s">
        <v>12534</v>
      </c>
      <c r="M404" s="14"/>
      <c r="Q404" s="21">
        <v>31</v>
      </c>
    </row>
    <row r="405" spans="1:17" ht="31.5">
      <c r="A405" s="14">
        <f t="shared" si="7"/>
        <v>402</v>
      </c>
      <c r="B405" s="14" t="s">
        <v>909</v>
      </c>
      <c r="C405" s="14" t="s">
        <v>6874</v>
      </c>
      <c r="D405" s="14" t="s">
        <v>1187</v>
      </c>
      <c r="E405" s="14" t="s">
        <v>8163</v>
      </c>
      <c r="F405" s="15">
        <v>730</v>
      </c>
      <c r="G405" s="15">
        <v>280</v>
      </c>
      <c r="H405" s="14" t="s">
        <v>8076</v>
      </c>
      <c r="I405" s="15">
        <v>39000</v>
      </c>
      <c r="J405" s="14" t="s">
        <v>4935</v>
      </c>
      <c r="K405" s="36" t="s">
        <v>861</v>
      </c>
      <c r="L405" s="14" t="s">
        <v>11673</v>
      </c>
      <c r="M405" s="14"/>
      <c r="Q405" s="21">
        <v>32</v>
      </c>
    </row>
    <row r="406" spans="1:17" ht="31.5">
      <c r="A406" s="14">
        <f t="shared" si="7"/>
        <v>403</v>
      </c>
      <c r="B406" s="14" t="s">
        <v>910</v>
      </c>
      <c r="C406" s="14" t="s">
        <v>911</v>
      </c>
      <c r="D406" s="14" t="s">
        <v>1162</v>
      </c>
      <c r="E406" s="14"/>
      <c r="F406" s="15">
        <v>1000</v>
      </c>
      <c r="G406" s="15">
        <v>480</v>
      </c>
      <c r="H406" s="14" t="s">
        <v>1228</v>
      </c>
      <c r="I406" s="15">
        <v>0</v>
      </c>
      <c r="J406" s="14" t="s">
        <v>1188</v>
      </c>
      <c r="K406" s="36" t="s">
        <v>861</v>
      </c>
      <c r="L406" s="14" t="s">
        <v>1552</v>
      </c>
      <c r="M406" s="14"/>
      <c r="Q406" s="21">
        <v>33</v>
      </c>
    </row>
    <row r="407" spans="1:17" ht="126">
      <c r="A407" s="14">
        <f t="shared" si="7"/>
        <v>404</v>
      </c>
      <c r="B407" s="14" t="s">
        <v>912</v>
      </c>
      <c r="C407" s="14" t="s">
        <v>913</v>
      </c>
      <c r="D407" s="14" t="s">
        <v>1187</v>
      </c>
      <c r="E407" s="14"/>
      <c r="F407" s="15">
        <v>500</v>
      </c>
      <c r="G407" s="15">
        <v>260</v>
      </c>
      <c r="H407" s="14" t="s">
        <v>8087</v>
      </c>
      <c r="I407" s="15">
        <v>45000</v>
      </c>
      <c r="J407" s="14" t="s">
        <v>1188</v>
      </c>
      <c r="K407" s="36" t="s">
        <v>861</v>
      </c>
      <c r="L407" s="14" t="s">
        <v>2255</v>
      </c>
      <c r="M407" s="14"/>
      <c r="Q407" s="21">
        <v>34</v>
      </c>
    </row>
    <row r="408" spans="1:17">
      <c r="A408" s="14">
        <f t="shared" si="7"/>
        <v>405</v>
      </c>
      <c r="B408" s="14" t="s">
        <v>3324</v>
      </c>
      <c r="C408" s="14" t="s">
        <v>2744</v>
      </c>
      <c r="D408" s="14" t="s">
        <v>1187</v>
      </c>
      <c r="E408" s="14" t="s">
        <v>8163</v>
      </c>
      <c r="F408" s="15">
        <v>1028</v>
      </c>
      <c r="G408" s="15">
        <v>92</v>
      </c>
      <c r="H408" s="14" t="s">
        <v>8076</v>
      </c>
      <c r="I408" s="15">
        <v>16000</v>
      </c>
      <c r="J408" s="14" t="s">
        <v>4935</v>
      </c>
      <c r="K408" s="36" t="s">
        <v>861</v>
      </c>
      <c r="L408" s="14" t="s">
        <v>12534</v>
      </c>
      <c r="M408" s="14"/>
      <c r="Q408" s="21">
        <v>35</v>
      </c>
    </row>
    <row r="409" spans="1:17" ht="78.75">
      <c r="A409" s="14">
        <f t="shared" si="7"/>
        <v>406</v>
      </c>
      <c r="B409" s="14" t="s">
        <v>2034</v>
      </c>
      <c r="C409" s="14" t="s">
        <v>2035</v>
      </c>
      <c r="D409" s="14" t="s">
        <v>9193</v>
      </c>
      <c r="E409" s="14"/>
      <c r="F409" s="15">
        <v>1500</v>
      </c>
      <c r="G409" s="15">
        <v>624</v>
      </c>
      <c r="H409" s="14" t="s">
        <v>2161</v>
      </c>
      <c r="I409" s="15">
        <v>0</v>
      </c>
      <c r="J409" s="14" t="s">
        <v>7909</v>
      </c>
      <c r="K409" s="36" t="s">
        <v>861</v>
      </c>
      <c r="L409" s="14" t="s">
        <v>870</v>
      </c>
      <c r="M409" s="14" t="s">
        <v>2036</v>
      </c>
      <c r="Q409" s="21">
        <v>36</v>
      </c>
    </row>
    <row r="410" spans="1:17" ht="63">
      <c r="A410" s="14">
        <f t="shared" si="7"/>
        <v>407</v>
      </c>
      <c r="B410" s="14" t="s">
        <v>2042</v>
      </c>
      <c r="C410" s="14" t="s">
        <v>2038</v>
      </c>
      <c r="D410" s="14" t="s">
        <v>1162</v>
      </c>
      <c r="E410" s="14"/>
      <c r="F410" s="15">
        <v>500</v>
      </c>
      <c r="G410" s="15">
        <v>496</v>
      </c>
      <c r="H410" s="14" t="s">
        <v>2161</v>
      </c>
      <c r="I410" s="15">
        <v>0</v>
      </c>
      <c r="J410" s="14" t="s">
        <v>7909</v>
      </c>
      <c r="K410" s="36" t="s">
        <v>861</v>
      </c>
      <c r="L410" s="14" t="s">
        <v>10298</v>
      </c>
      <c r="M410" s="14"/>
      <c r="Q410" s="21">
        <v>37</v>
      </c>
    </row>
    <row r="411" spans="1:17" ht="63">
      <c r="A411" s="14">
        <f t="shared" si="7"/>
        <v>408</v>
      </c>
      <c r="B411" s="14" t="s">
        <v>2044</v>
      </c>
      <c r="C411" s="14" t="s">
        <v>2038</v>
      </c>
      <c r="D411" s="14" t="s">
        <v>1162</v>
      </c>
      <c r="E411" s="14"/>
      <c r="F411" s="15">
        <v>500</v>
      </c>
      <c r="G411" s="15">
        <v>896</v>
      </c>
      <c r="H411" s="14" t="s">
        <v>2161</v>
      </c>
      <c r="I411" s="15">
        <v>0</v>
      </c>
      <c r="J411" s="14" t="s">
        <v>7909</v>
      </c>
      <c r="K411" s="36" t="s">
        <v>861</v>
      </c>
      <c r="L411" s="14" t="s">
        <v>10298</v>
      </c>
      <c r="M411" s="14"/>
      <c r="Q411" s="21">
        <v>38</v>
      </c>
    </row>
    <row r="412" spans="1:17" ht="40.5" customHeight="1">
      <c r="A412" s="14">
        <f t="shared" si="7"/>
        <v>409</v>
      </c>
      <c r="B412" s="14" t="s">
        <v>2045</v>
      </c>
      <c r="C412" s="14" t="s">
        <v>2038</v>
      </c>
      <c r="D412" s="14" t="s">
        <v>1162</v>
      </c>
      <c r="E412" s="14"/>
      <c r="F412" s="15">
        <v>500</v>
      </c>
      <c r="G412" s="15">
        <v>552</v>
      </c>
      <c r="H412" s="14" t="s">
        <v>2161</v>
      </c>
      <c r="I412" s="15">
        <v>0</v>
      </c>
      <c r="J412" s="14" t="s">
        <v>7909</v>
      </c>
      <c r="K412" s="36" t="s">
        <v>861</v>
      </c>
      <c r="L412" s="14" t="s">
        <v>10298</v>
      </c>
      <c r="M412" s="14"/>
      <c r="Q412" s="21">
        <v>39</v>
      </c>
    </row>
    <row r="413" spans="1:17" ht="63" customHeight="1">
      <c r="A413" s="14">
        <f t="shared" si="7"/>
        <v>410</v>
      </c>
      <c r="B413" s="14" t="s">
        <v>2049</v>
      </c>
      <c r="C413" s="14" t="s">
        <v>2038</v>
      </c>
      <c r="D413" s="14" t="s">
        <v>1162</v>
      </c>
      <c r="E413" s="14"/>
      <c r="F413" s="15">
        <v>500</v>
      </c>
      <c r="G413" s="15">
        <v>772</v>
      </c>
      <c r="H413" s="14" t="s">
        <v>2161</v>
      </c>
      <c r="I413" s="15">
        <v>0</v>
      </c>
      <c r="J413" s="14" t="s">
        <v>7909</v>
      </c>
      <c r="K413" s="36" t="s">
        <v>861</v>
      </c>
      <c r="L413" s="14" t="s">
        <v>10298</v>
      </c>
      <c r="M413" s="14"/>
      <c r="Q413" s="21">
        <v>40</v>
      </c>
    </row>
    <row r="414" spans="1:17" ht="50.25" customHeight="1">
      <c r="A414" s="14">
        <f t="shared" si="7"/>
        <v>411</v>
      </c>
      <c r="B414" s="14" t="s">
        <v>2055</v>
      </c>
      <c r="C414" s="14" t="s">
        <v>2056</v>
      </c>
      <c r="D414" s="14" t="s">
        <v>1162</v>
      </c>
      <c r="E414" s="14"/>
      <c r="F414" s="15">
        <v>85</v>
      </c>
      <c r="G414" s="15">
        <v>316</v>
      </c>
      <c r="H414" s="14" t="s">
        <v>8087</v>
      </c>
      <c r="I414" s="15">
        <v>0</v>
      </c>
      <c r="J414" s="14" t="s">
        <v>70</v>
      </c>
      <c r="K414" s="36" t="s">
        <v>861</v>
      </c>
      <c r="L414" s="14" t="s">
        <v>2255</v>
      </c>
      <c r="M414" s="14"/>
      <c r="Q414" s="21">
        <v>41</v>
      </c>
    </row>
    <row r="415" spans="1:17" ht="31.5">
      <c r="A415" s="14">
        <f t="shared" si="7"/>
        <v>412</v>
      </c>
      <c r="B415" s="14" t="s">
        <v>2059</v>
      </c>
      <c r="C415" s="14" t="s">
        <v>2060</v>
      </c>
      <c r="D415" s="14" t="s">
        <v>1421</v>
      </c>
      <c r="E415" s="14"/>
      <c r="F415" s="15">
        <v>200</v>
      </c>
      <c r="G415" s="15">
        <v>452</v>
      </c>
      <c r="H415" s="14" t="s">
        <v>8087</v>
      </c>
      <c r="I415" s="15">
        <v>150000</v>
      </c>
      <c r="J415" s="14" t="s">
        <v>7909</v>
      </c>
      <c r="K415" s="36" t="s">
        <v>861</v>
      </c>
      <c r="L415" s="14" t="s">
        <v>2255</v>
      </c>
      <c r="M415" s="14"/>
      <c r="Q415" s="21">
        <v>42</v>
      </c>
    </row>
    <row r="416" spans="1:17" ht="100.5" customHeight="1">
      <c r="A416" s="14">
        <f t="shared" si="7"/>
        <v>413</v>
      </c>
      <c r="B416" s="14" t="s">
        <v>2064</v>
      </c>
      <c r="C416" s="14" t="s">
        <v>9192</v>
      </c>
      <c r="D416" s="14" t="s">
        <v>4473</v>
      </c>
      <c r="E416" s="14"/>
      <c r="F416" s="15">
        <v>1000</v>
      </c>
      <c r="G416" s="15">
        <v>824</v>
      </c>
      <c r="H416" s="14" t="s">
        <v>2161</v>
      </c>
      <c r="I416" s="15">
        <v>0</v>
      </c>
      <c r="J416" s="14" t="s">
        <v>7909</v>
      </c>
      <c r="K416" s="36" t="s">
        <v>861</v>
      </c>
      <c r="L416" s="14" t="s">
        <v>5941</v>
      </c>
      <c r="M416" s="14"/>
      <c r="Q416" s="21">
        <v>43</v>
      </c>
    </row>
    <row r="417" spans="1:17" ht="31.5">
      <c r="A417" s="14">
        <f t="shared" si="7"/>
        <v>414</v>
      </c>
      <c r="B417" s="14" t="s">
        <v>2065</v>
      </c>
      <c r="C417" s="14" t="s">
        <v>9192</v>
      </c>
      <c r="D417" s="14" t="s">
        <v>4473</v>
      </c>
      <c r="E417" s="14"/>
      <c r="F417" s="15">
        <v>1000</v>
      </c>
      <c r="G417" s="15">
        <v>676</v>
      </c>
      <c r="H417" s="14" t="s">
        <v>2161</v>
      </c>
      <c r="I417" s="15">
        <v>0</v>
      </c>
      <c r="J417" s="14" t="s">
        <v>7909</v>
      </c>
      <c r="K417" s="36" t="s">
        <v>861</v>
      </c>
      <c r="L417" s="14" t="s">
        <v>1552</v>
      </c>
      <c r="M417" s="14"/>
      <c r="Q417" s="21">
        <v>44</v>
      </c>
    </row>
    <row r="418" spans="1:17">
      <c r="A418" s="14">
        <f t="shared" si="7"/>
        <v>415</v>
      </c>
      <c r="B418" s="14" t="s">
        <v>2066</v>
      </c>
      <c r="C418" s="14" t="s">
        <v>11161</v>
      </c>
      <c r="D418" s="14" t="s">
        <v>4473</v>
      </c>
      <c r="E418" s="14"/>
      <c r="F418" s="15">
        <v>1000</v>
      </c>
      <c r="G418" s="15">
        <v>484</v>
      </c>
      <c r="H418" s="14" t="s">
        <v>2161</v>
      </c>
      <c r="I418" s="15">
        <v>0</v>
      </c>
      <c r="J418" s="14" t="s">
        <v>7909</v>
      </c>
      <c r="K418" s="36" t="s">
        <v>861</v>
      </c>
      <c r="L418" s="14" t="s">
        <v>1552</v>
      </c>
      <c r="M418" s="14"/>
      <c r="Q418" s="21">
        <v>45</v>
      </c>
    </row>
    <row r="419" spans="1:17" ht="126">
      <c r="A419" s="14">
        <f t="shared" si="7"/>
        <v>416</v>
      </c>
      <c r="B419" s="14" t="s">
        <v>2071</v>
      </c>
      <c r="C419" s="14" t="s">
        <v>2072</v>
      </c>
      <c r="D419" s="14" t="s">
        <v>1187</v>
      </c>
      <c r="E419" s="14"/>
      <c r="F419" s="15">
        <v>500</v>
      </c>
      <c r="G419" s="15">
        <v>268</v>
      </c>
      <c r="H419" s="14" t="s">
        <v>8087</v>
      </c>
      <c r="I419" s="15">
        <v>48000</v>
      </c>
      <c r="J419" s="14" t="s">
        <v>1188</v>
      </c>
      <c r="K419" s="36" t="s">
        <v>861</v>
      </c>
      <c r="L419" s="14" t="s">
        <v>3437</v>
      </c>
      <c r="M419" s="14"/>
      <c r="Q419" s="21">
        <v>46</v>
      </c>
    </row>
    <row r="420" spans="1:17" ht="78.75">
      <c r="A420" s="14">
        <f t="shared" si="7"/>
        <v>417</v>
      </c>
      <c r="B420" s="14" t="s">
        <v>499</v>
      </c>
      <c r="C420" s="14" t="s">
        <v>500</v>
      </c>
      <c r="D420" s="14" t="s">
        <v>1162</v>
      </c>
      <c r="E420" s="14"/>
      <c r="F420" s="15">
        <v>2000</v>
      </c>
      <c r="G420" s="15">
        <v>320</v>
      </c>
      <c r="H420" s="14" t="s">
        <v>2161</v>
      </c>
      <c r="I420" s="15">
        <v>0</v>
      </c>
      <c r="J420" s="14" t="s">
        <v>7909</v>
      </c>
      <c r="K420" s="36" t="s">
        <v>861</v>
      </c>
      <c r="L420" s="14" t="s">
        <v>3437</v>
      </c>
      <c r="M420" s="14"/>
      <c r="Q420" s="21">
        <v>47</v>
      </c>
    </row>
    <row r="421" spans="1:17" ht="31.5">
      <c r="A421" s="14">
        <f t="shared" si="7"/>
        <v>418</v>
      </c>
      <c r="B421" s="14" t="s">
        <v>501</v>
      </c>
      <c r="C421" s="14" t="s">
        <v>502</v>
      </c>
      <c r="D421" s="14" t="s">
        <v>1421</v>
      </c>
      <c r="E421" s="14"/>
      <c r="F421" s="15">
        <v>450</v>
      </c>
      <c r="G421" s="15">
        <v>624</v>
      </c>
      <c r="H421" s="14" t="s">
        <v>2161</v>
      </c>
      <c r="I421" s="15">
        <v>0</v>
      </c>
      <c r="J421" s="14" t="s">
        <v>7909</v>
      </c>
      <c r="K421" s="36" t="s">
        <v>861</v>
      </c>
      <c r="L421" s="14" t="s">
        <v>3437</v>
      </c>
      <c r="M421" s="14"/>
      <c r="Q421" s="21">
        <v>48</v>
      </c>
    </row>
    <row r="422" spans="1:17" ht="78.75">
      <c r="A422" s="14">
        <f t="shared" si="7"/>
        <v>419</v>
      </c>
      <c r="B422" s="14" t="s">
        <v>514</v>
      </c>
      <c r="C422" s="14" t="s">
        <v>12969</v>
      </c>
      <c r="D422" s="14" t="s">
        <v>1187</v>
      </c>
      <c r="E422" s="14" t="s">
        <v>8163</v>
      </c>
      <c r="F422" s="15">
        <v>1000</v>
      </c>
      <c r="G422" s="15">
        <v>432</v>
      </c>
      <c r="H422" s="14" t="s">
        <v>8087</v>
      </c>
      <c r="I422" s="15">
        <v>73000</v>
      </c>
      <c r="J422" s="14" t="s">
        <v>4642</v>
      </c>
      <c r="K422" s="36" t="s">
        <v>861</v>
      </c>
      <c r="L422" s="14" t="s">
        <v>12534</v>
      </c>
      <c r="M422" s="14"/>
      <c r="Q422" s="21">
        <v>49</v>
      </c>
    </row>
    <row r="423" spans="1:17" ht="31.5">
      <c r="A423" s="14">
        <f t="shared" si="7"/>
        <v>420</v>
      </c>
      <c r="B423" s="14" t="s">
        <v>517</v>
      </c>
      <c r="C423" s="14" t="s">
        <v>518</v>
      </c>
      <c r="D423" s="14" t="s">
        <v>1162</v>
      </c>
      <c r="E423" s="14"/>
      <c r="F423" s="15">
        <v>650</v>
      </c>
      <c r="G423" s="15">
        <v>120</v>
      </c>
      <c r="H423" s="14" t="s">
        <v>8087</v>
      </c>
      <c r="I423" s="15">
        <v>0</v>
      </c>
      <c r="J423" s="14" t="s">
        <v>1188</v>
      </c>
      <c r="K423" s="36" t="s">
        <v>861</v>
      </c>
      <c r="L423" s="14" t="s">
        <v>3437</v>
      </c>
      <c r="M423" s="14"/>
      <c r="Q423" s="21">
        <v>50</v>
      </c>
    </row>
    <row r="424" spans="1:17" ht="63">
      <c r="A424" s="14">
        <f t="shared" si="7"/>
        <v>421</v>
      </c>
      <c r="B424" s="14" t="s">
        <v>519</v>
      </c>
      <c r="C424" s="14" t="s">
        <v>520</v>
      </c>
      <c r="D424" s="14" t="s">
        <v>1187</v>
      </c>
      <c r="E424" s="14" t="s">
        <v>8163</v>
      </c>
      <c r="F424" s="15">
        <v>700</v>
      </c>
      <c r="G424" s="15">
        <v>524</v>
      </c>
      <c r="H424" s="14" t="s">
        <v>8087</v>
      </c>
      <c r="I424" s="15">
        <v>14000</v>
      </c>
      <c r="J424" s="14" t="s">
        <v>4642</v>
      </c>
      <c r="K424" s="36" t="s">
        <v>861</v>
      </c>
      <c r="L424" s="14" t="s">
        <v>12534</v>
      </c>
      <c r="M424" s="14"/>
      <c r="Q424" s="21">
        <v>51</v>
      </c>
    </row>
    <row r="425" spans="1:17" ht="63">
      <c r="A425" s="14">
        <f t="shared" si="7"/>
        <v>422</v>
      </c>
      <c r="B425" s="14" t="s">
        <v>591</v>
      </c>
      <c r="C425" s="14" t="s">
        <v>592</v>
      </c>
      <c r="D425" s="14" t="s">
        <v>1162</v>
      </c>
      <c r="E425" s="14"/>
      <c r="F425" s="15">
        <v>150</v>
      </c>
      <c r="G425" s="15">
        <v>276</v>
      </c>
      <c r="H425" s="14" t="s">
        <v>8087</v>
      </c>
      <c r="I425" s="15">
        <v>0</v>
      </c>
      <c r="J425" s="14" t="s">
        <v>70</v>
      </c>
      <c r="K425" s="36" t="s">
        <v>861</v>
      </c>
      <c r="L425" s="14" t="s">
        <v>2255</v>
      </c>
      <c r="M425" s="14"/>
      <c r="Q425" s="21">
        <v>52</v>
      </c>
    </row>
    <row r="426" spans="1:17" ht="45" customHeight="1">
      <c r="A426" s="14">
        <f t="shared" si="7"/>
        <v>423</v>
      </c>
      <c r="B426" s="14" t="s">
        <v>605</v>
      </c>
      <c r="C426" s="14" t="s">
        <v>6874</v>
      </c>
      <c r="D426" s="14" t="s">
        <v>1187</v>
      </c>
      <c r="E426" s="14"/>
      <c r="F426" s="15">
        <v>600</v>
      </c>
      <c r="G426" s="15">
        <v>772</v>
      </c>
      <c r="H426" s="14" t="s">
        <v>2161</v>
      </c>
      <c r="I426" s="15">
        <v>157000</v>
      </c>
      <c r="J426" s="14" t="s">
        <v>4935</v>
      </c>
      <c r="K426" s="36" t="s">
        <v>861</v>
      </c>
      <c r="L426" s="14" t="s">
        <v>11673</v>
      </c>
      <c r="M426" s="14"/>
      <c r="Q426" s="21">
        <v>53</v>
      </c>
    </row>
    <row r="427" spans="1:17" ht="40.5" customHeight="1">
      <c r="A427" s="14">
        <f t="shared" si="7"/>
        <v>424</v>
      </c>
      <c r="B427" s="14" t="s">
        <v>616</v>
      </c>
      <c r="C427" s="14" t="s">
        <v>617</v>
      </c>
      <c r="D427" s="14" t="s">
        <v>1187</v>
      </c>
      <c r="E427" s="14"/>
      <c r="F427" s="15">
        <v>1000</v>
      </c>
      <c r="G427" s="15">
        <v>380</v>
      </c>
      <c r="H427" s="14" t="s">
        <v>2161</v>
      </c>
      <c r="I427" s="15">
        <v>132000</v>
      </c>
      <c r="J427" s="14" t="s">
        <v>4935</v>
      </c>
      <c r="K427" s="36" t="s">
        <v>861</v>
      </c>
      <c r="L427" s="14" t="s">
        <v>5629</v>
      </c>
      <c r="M427" s="14"/>
      <c r="Q427" s="21">
        <v>54</v>
      </c>
    </row>
    <row r="428" spans="1:17">
      <c r="A428" s="14">
        <f t="shared" si="7"/>
        <v>425</v>
      </c>
      <c r="B428" s="14" t="s">
        <v>634</v>
      </c>
      <c r="C428" s="14" t="s">
        <v>11500</v>
      </c>
      <c r="D428" s="14" t="s">
        <v>1187</v>
      </c>
      <c r="E428" s="14"/>
      <c r="F428" s="15">
        <v>700</v>
      </c>
      <c r="G428" s="15">
        <v>220</v>
      </c>
      <c r="H428" s="14" t="s">
        <v>8087</v>
      </c>
      <c r="I428" s="15">
        <v>66000</v>
      </c>
      <c r="J428" s="14" t="s">
        <v>4642</v>
      </c>
      <c r="K428" s="36" t="s">
        <v>861</v>
      </c>
      <c r="L428" s="14" t="s">
        <v>12534</v>
      </c>
      <c r="M428" s="14"/>
      <c r="Q428" s="21">
        <v>55</v>
      </c>
    </row>
    <row r="429" spans="1:17" ht="63">
      <c r="A429" s="14">
        <f t="shared" si="7"/>
        <v>426</v>
      </c>
      <c r="B429" s="14" t="s">
        <v>107</v>
      </c>
      <c r="C429" s="14" t="s">
        <v>108</v>
      </c>
      <c r="D429" s="14" t="s">
        <v>1421</v>
      </c>
      <c r="E429" s="14"/>
      <c r="F429" s="15">
        <v>500</v>
      </c>
      <c r="G429" s="15">
        <v>258</v>
      </c>
      <c r="H429" s="14" t="s">
        <v>8087</v>
      </c>
      <c r="I429" s="15">
        <v>0</v>
      </c>
      <c r="J429" s="14" t="s">
        <v>1193</v>
      </c>
      <c r="K429" s="36" t="s">
        <v>861</v>
      </c>
      <c r="L429" s="14" t="s">
        <v>6978</v>
      </c>
      <c r="M429" s="14" t="s">
        <v>2078</v>
      </c>
      <c r="Q429" s="21">
        <v>56</v>
      </c>
    </row>
    <row r="430" spans="1:17" ht="63">
      <c r="A430" s="14">
        <f t="shared" si="7"/>
        <v>427</v>
      </c>
      <c r="B430" s="14" t="s">
        <v>111</v>
      </c>
      <c r="C430" s="14" t="s">
        <v>112</v>
      </c>
      <c r="D430" s="14" t="s">
        <v>1162</v>
      </c>
      <c r="E430" s="14"/>
      <c r="F430" s="15">
        <v>500</v>
      </c>
      <c r="G430" s="15">
        <v>180</v>
      </c>
      <c r="H430" s="14" t="s">
        <v>8087</v>
      </c>
      <c r="I430" s="15">
        <v>0</v>
      </c>
      <c r="J430" s="14" t="s">
        <v>4642</v>
      </c>
      <c r="K430" s="36" t="s">
        <v>861</v>
      </c>
      <c r="L430" s="14" t="s">
        <v>12534</v>
      </c>
      <c r="M430" s="14"/>
      <c r="Q430" s="21">
        <v>57</v>
      </c>
    </row>
    <row r="431" spans="1:17" ht="63">
      <c r="A431" s="14">
        <f t="shared" si="7"/>
        <v>428</v>
      </c>
      <c r="B431" s="14" t="s">
        <v>116</v>
      </c>
      <c r="C431" s="14" t="s">
        <v>117</v>
      </c>
      <c r="D431" s="14" t="s">
        <v>9193</v>
      </c>
      <c r="E431" s="14"/>
      <c r="F431" s="15">
        <v>1700</v>
      </c>
      <c r="G431" s="15">
        <v>348</v>
      </c>
      <c r="H431" s="14" t="s">
        <v>2161</v>
      </c>
      <c r="I431" s="15">
        <v>0</v>
      </c>
      <c r="J431" s="14" t="s">
        <v>1193</v>
      </c>
      <c r="K431" s="36" t="s">
        <v>861</v>
      </c>
      <c r="L431" s="14" t="s">
        <v>11729</v>
      </c>
      <c r="M431" s="14" t="s">
        <v>118</v>
      </c>
      <c r="Q431" s="21">
        <v>58</v>
      </c>
    </row>
    <row r="432" spans="1:17" ht="63">
      <c r="A432" s="14">
        <f t="shared" si="7"/>
        <v>429</v>
      </c>
      <c r="B432" s="14" t="s">
        <v>119</v>
      </c>
      <c r="C432" s="14" t="s">
        <v>120</v>
      </c>
      <c r="D432" s="14" t="s">
        <v>9193</v>
      </c>
      <c r="E432" s="14"/>
      <c r="F432" s="15">
        <v>1700</v>
      </c>
      <c r="G432" s="15">
        <v>296</v>
      </c>
      <c r="H432" s="14" t="s">
        <v>2161</v>
      </c>
      <c r="I432" s="15">
        <v>0</v>
      </c>
      <c r="J432" s="14" t="s">
        <v>1193</v>
      </c>
      <c r="K432" s="36" t="s">
        <v>861</v>
      </c>
      <c r="L432" s="14" t="s">
        <v>11729</v>
      </c>
      <c r="M432" s="14" t="s">
        <v>118</v>
      </c>
      <c r="Q432" s="21">
        <v>59</v>
      </c>
    </row>
    <row r="433" spans="1:17" ht="63">
      <c r="A433" s="14">
        <f t="shared" si="7"/>
        <v>430</v>
      </c>
      <c r="B433" s="14" t="s">
        <v>121</v>
      </c>
      <c r="C433" s="14" t="s">
        <v>122</v>
      </c>
      <c r="D433" s="14" t="s">
        <v>9193</v>
      </c>
      <c r="E433" s="14"/>
      <c r="F433" s="15">
        <v>1700</v>
      </c>
      <c r="G433" s="15">
        <v>596</v>
      </c>
      <c r="H433" s="14" t="s">
        <v>2161</v>
      </c>
      <c r="I433" s="15">
        <v>0</v>
      </c>
      <c r="J433" s="14" t="s">
        <v>1193</v>
      </c>
      <c r="K433" s="36" t="s">
        <v>861</v>
      </c>
      <c r="L433" s="14" t="s">
        <v>11729</v>
      </c>
      <c r="M433" s="14" t="s">
        <v>118</v>
      </c>
      <c r="Q433" s="21">
        <v>60</v>
      </c>
    </row>
    <row r="434" spans="1:17" ht="63">
      <c r="A434" s="14">
        <f t="shared" si="7"/>
        <v>431</v>
      </c>
      <c r="B434" s="14" t="s">
        <v>123</v>
      </c>
      <c r="C434" s="14" t="s">
        <v>124</v>
      </c>
      <c r="D434" s="14" t="s">
        <v>9193</v>
      </c>
      <c r="E434" s="14"/>
      <c r="F434" s="15">
        <v>1700</v>
      </c>
      <c r="G434" s="15">
        <v>432</v>
      </c>
      <c r="H434" s="14" t="s">
        <v>2161</v>
      </c>
      <c r="I434" s="15">
        <v>0</v>
      </c>
      <c r="J434" s="14" t="s">
        <v>1193</v>
      </c>
      <c r="K434" s="36" t="s">
        <v>861</v>
      </c>
      <c r="L434" s="14" t="s">
        <v>11729</v>
      </c>
      <c r="M434" s="14" t="s">
        <v>118</v>
      </c>
      <c r="Q434" s="21">
        <v>61</v>
      </c>
    </row>
    <row r="435" spans="1:17" ht="63">
      <c r="A435" s="14">
        <f t="shared" si="7"/>
        <v>432</v>
      </c>
      <c r="B435" s="14" t="s">
        <v>125</v>
      </c>
      <c r="C435" s="14" t="s">
        <v>126</v>
      </c>
      <c r="D435" s="14" t="s">
        <v>9193</v>
      </c>
      <c r="E435" s="14"/>
      <c r="F435" s="15">
        <v>1700</v>
      </c>
      <c r="G435" s="15">
        <v>556</v>
      </c>
      <c r="H435" s="14" t="s">
        <v>2161</v>
      </c>
      <c r="I435" s="15">
        <v>0</v>
      </c>
      <c r="J435" s="14" t="s">
        <v>1193</v>
      </c>
      <c r="K435" s="36" t="s">
        <v>861</v>
      </c>
      <c r="L435" s="14" t="s">
        <v>11729</v>
      </c>
      <c r="M435" s="14" t="s">
        <v>118</v>
      </c>
      <c r="Q435" s="21">
        <v>62</v>
      </c>
    </row>
    <row r="436" spans="1:17" ht="63">
      <c r="A436" s="14">
        <f t="shared" si="7"/>
        <v>433</v>
      </c>
      <c r="B436" s="14" t="s">
        <v>127</v>
      </c>
      <c r="C436" s="21" t="s">
        <v>128</v>
      </c>
      <c r="D436" s="14" t="s">
        <v>9193</v>
      </c>
      <c r="E436" s="14"/>
      <c r="F436" s="15">
        <v>1700</v>
      </c>
      <c r="G436" s="15">
        <v>388</v>
      </c>
      <c r="H436" s="14" t="s">
        <v>2161</v>
      </c>
      <c r="I436" s="15">
        <v>0</v>
      </c>
      <c r="J436" s="14" t="s">
        <v>1193</v>
      </c>
      <c r="K436" s="36" t="s">
        <v>861</v>
      </c>
      <c r="L436" s="14" t="s">
        <v>11729</v>
      </c>
      <c r="M436" s="14" t="s">
        <v>118</v>
      </c>
      <c r="Q436" s="21">
        <v>63</v>
      </c>
    </row>
    <row r="437" spans="1:17" ht="63">
      <c r="A437" s="14">
        <f t="shared" si="7"/>
        <v>434</v>
      </c>
      <c r="B437" s="14" t="s">
        <v>129</v>
      </c>
      <c r="C437" s="14" t="s">
        <v>130</v>
      </c>
      <c r="D437" s="14" t="s">
        <v>9193</v>
      </c>
      <c r="E437" s="14"/>
      <c r="F437" s="15">
        <v>1700</v>
      </c>
      <c r="G437" s="15">
        <v>552</v>
      </c>
      <c r="H437" s="14" t="s">
        <v>2161</v>
      </c>
      <c r="I437" s="15">
        <v>0</v>
      </c>
      <c r="J437" s="14" t="s">
        <v>1193</v>
      </c>
      <c r="K437" s="36" t="s">
        <v>861</v>
      </c>
      <c r="L437" s="14" t="s">
        <v>11729</v>
      </c>
      <c r="M437" s="14" t="s">
        <v>118</v>
      </c>
      <c r="Q437" s="21">
        <v>1</v>
      </c>
    </row>
    <row r="438" spans="1:17" ht="63">
      <c r="A438" s="14">
        <f t="shared" si="7"/>
        <v>435</v>
      </c>
      <c r="B438" s="14" t="s">
        <v>131</v>
      </c>
      <c r="C438" s="14" t="s">
        <v>132</v>
      </c>
      <c r="D438" s="14" t="s">
        <v>9193</v>
      </c>
      <c r="E438" s="14"/>
      <c r="F438" s="15">
        <v>1700</v>
      </c>
      <c r="G438" s="15">
        <v>592</v>
      </c>
      <c r="H438" s="14" t="s">
        <v>2161</v>
      </c>
      <c r="I438" s="15">
        <v>0</v>
      </c>
      <c r="J438" s="14" t="s">
        <v>1193</v>
      </c>
      <c r="K438" s="36" t="s">
        <v>861</v>
      </c>
      <c r="L438" s="14" t="s">
        <v>11729</v>
      </c>
      <c r="M438" s="14" t="s">
        <v>118</v>
      </c>
      <c r="Q438" s="21">
        <v>2</v>
      </c>
    </row>
    <row r="439" spans="1:17" ht="63">
      <c r="A439" s="14">
        <f t="shared" si="7"/>
        <v>436</v>
      </c>
      <c r="B439" s="14" t="s">
        <v>133</v>
      </c>
      <c r="C439" s="14" t="s">
        <v>134</v>
      </c>
      <c r="D439" s="14" t="s">
        <v>9193</v>
      </c>
      <c r="E439" s="14"/>
      <c r="F439" s="15">
        <v>1700</v>
      </c>
      <c r="G439" s="15">
        <v>368</v>
      </c>
      <c r="H439" s="14" t="s">
        <v>2161</v>
      </c>
      <c r="I439" s="15">
        <v>0</v>
      </c>
      <c r="J439" s="14" t="s">
        <v>1193</v>
      </c>
      <c r="K439" s="36" t="s">
        <v>861</v>
      </c>
      <c r="L439" s="14" t="s">
        <v>11729</v>
      </c>
      <c r="M439" s="14" t="s">
        <v>118</v>
      </c>
      <c r="Q439" s="21">
        <v>3</v>
      </c>
    </row>
    <row r="440" spans="1:17" ht="63">
      <c r="A440" s="14">
        <f t="shared" si="7"/>
        <v>437</v>
      </c>
      <c r="B440" s="14" t="s">
        <v>135</v>
      </c>
      <c r="C440" s="14" t="s">
        <v>136</v>
      </c>
      <c r="D440" s="14" t="s">
        <v>9193</v>
      </c>
      <c r="E440" s="14"/>
      <c r="F440" s="15">
        <v>1700</v>
      </c>
      <c r="G440" s="15">
        <v>448</v>
      </c>
      <c r="H440" s="14" t="s">
        <v>2161</v>
      </c>
      <c r="I440" s="15">
        <v>0</v>
      </c>
      <c r="J440" s="14" t="s">
        <v>1193</v>
      </c>
      <c r="K440" s="36" t="s">
        <v>861</v>
      </c>
      <c r="L440" s="14" t="s">
        <v>11729</v>
      </c>
      <c r="M440" s="14" t="s">
        <v>118</v>
      </c>
      <c r="Q440" s="21">
        <v>4</v>
      </c>
    </row>
    <row r="441" spans="1:17" ht="31.5">
      <c r="A441" s="14">
        <f t="shared" si="7"/>
        <v>438</v>
      </c>
      <c r="B441" s="14" t="s">
        <v>191</v>
      </c>
      <c r="C441" s="14" t="s">
        <v>1632</v>
      </c>
      <c r="D441" s="14" t="s">
        <v>1162</v>
      </c>
      <c r="E441" s="14"/>
      <c r="F441" s="15">
        <v>800</v>
      </c>
      <c r="G441" s="15">
        <v>660</v>
      </c>
      <c r="H441" s="14" t="s">
        <v>2161</v>
      </c>
      <c r="I441" s="15">
        <v>0</v>
      </c>
      <c r="J441" s="14" t="s">
        <v>4642</v>
      </c>
      <c r="K441" s="36" t="s">
        <v>861</v>
      </c>
      <c r="L441" s="14" t="s">
        <v>12534</v>
      </c>
      <c r="M441" s="14"/>
      <c r="Q441" s="21">
        <v>5</v>
      </c>
    </row>
    <row r="442" spans="1:17" ht="94.5">
      <c r="A442" s="14">
        <f t="shared" si="7"/>
        <v>439</v>
      </c>
      <c r="B442" s="14" t="s">
        <v>2052</v>
      </c>
      <c r="C442" s="14" t="s">
        <v>9429</v>
      </c>
      <c r="D442" s="14" t="s">
        <v>1187</v>
      </c>
      <c r="E442" s="14" t="s">
        <v>8163</v>
      </c>
      <c r="F442" s="15">
        <v>540</v>
      </c>
      <c r="G442" s="15">
        <v>344</v>
      </c>
      <c r="H442" s="14" t="s">
        <v>8087</v>
      </c>
      <c r="I442" s="15">
        <v>120000</v>
      </c>
      <c r="J442" s="14" t="s">
        <v>1188</v>
      </c>
      <c r="K442" s="36" t="s">
        <v>2053</v>
      </c>
      <c r="L442" s="14" t="s">
        <v>2255</v>
      </c>
      <c r="M442" s="14" t="s">
        <v>2054</v>
      </c>
      <c r="Q442" s="21">
        <v>6</v>
      </c>
    </row>
    <row r="443" spans="1:17" ht="41.25" customHeight="1">
      <c r="A443" s="14">
        <f t="shared" si="7"/>
        <v>440</v>
      </c>
      <c r="B443" s="14" t="s">
        <v>2057</v>
      </c>
      <c r="C443" s="14" t="s">
        <v>2058</v>
      </c>
      <c r="D443" s="14" t="s">
        <v>1187</v>
      </c>
      <c r="E443" s="14"/>
      <c r="F443" s="15">
        <v>500</v>
      </c>
      <c r="G443" s="15">
        <v>216</v>
      </c>
      <c r="H443" s="14" t="s">
        <v>8087</v>
      </c>
      <c r="I443" s="15">
        <v>43000</v>
      </c>
      <c r="J443" s="14" t="s">
        <v>1188</v>
      </c>
      <c r="K443" s="36" t="s">
        <v>2053</v>
      </c>
      <c r="L443" s="14" t="s">
        <v>2255</v>
      </c>
      <c r="M443" s="14"/>
      <c r="Q443" s="21">
        <v>7</v>
      </c>
    </row>
    <row r="444" spans="1:17" ht="63">
      <c r="A444" s="14">
        <f t="shared" si="7"/>
        <v>441</v>
      </c>
      <c r="B444" s="14" t="s">
        <v>2061</v>
      </c>
      <c r="C444" s="14" t="s">
        <v>2062</v>
      </c>
      <c r="D444" s="14" t="s">
        <v>1187</v>
      </c>
      <c r="E444" s="14"/>
      <c r="F444" s="15">
        <v>2700</v>
      </c>
      <c r="G444" s="15">
        <v>436</v>
      </c>
      <c r="H444" s="14" t="s">
        <v>7154</v>
      </c>
      <c r="I444" s="15">
        <v>189000</v>
      </c>
      <c r="J444" s="14" t="s">
        <v>4935</v>
      </c>
      <c r="K444" s="36" t="s">
        <v>2053</v>
      </c>
      <c r="L444" s="14" t="s">
        <v>2255</v>
      </c>
      <c r="M444" s="14" t="s">
        <v>2063</v>
      </c>
      <c r="Q444" s="21">
        <v>8</v>
      </c>
    </row>
    <row r="445" spans="1:17" ht="31.5">
      <c r="A445" s="14">
        <f t="shared" si="7"/>
        <v>442</v>
      </c>
      <c r="B445" s="14" t="s">
        <v>2069</v>
      </c>
      <c r="C445" s="14" t="s">
        <v>2070</v>
      </c>
      <c r="D445" s="14" t="s">
        <v>1187</v>
      </c>
      <c r="E445" s="14"/>
      <c r="F445" s="15">
        <v>700</v>
      </c>
      <c r="G445" s="15">
        <v>236</v>
      </c>
      <c r="H445" s="14" t="s">
        <v>8087</v>
      </c>
      <c r="I445" s="15">
        <v>49000</v>
      </c>
      <c r="J445" s="14" t="s">
        <v>60</v>
      </c>
      <c r="K445" s="36" t="s">
        <v>2053</v>
      </c>
      <c r="L445" s="14" t="s">
        <v>693</v>
      </c>
      <c r="M445" s="14"/>
      <c r="Q445" s="21">
        <v>9</v>
      </c>
    </row>
    <row r="446" spans="1:17" ht="78.75">
      <c r="A446" s="14">
        <f t="shared" si="7"/>
        <v>443</v>
      </c>
      <c r="B446" s="14" t="s">
        <v>2073</v>
      </c>
      <c r="C446" s="14" t="s">
        <v>2074</v>
      </c>
      <c r="D446" s="14" t="s">
        <v>1187</v>
      </c>
      <c r="E446" s="14"/>
      <c r="F446" s="15">
        <v>500</v>
      </c>
      <c r="G446" s="15">
        <v>280</v>
      </c>
      <c r="H446" s="14" t="s">
        <v>8087</v>
      </c>
      <c r="I446" s="15">
        <v>43000</v>
      </c>
      <c r="J446" s="14" t="s">
        <v>1188</v>
      </c>
      <c r="K446" s="36" t="s">
        <v>2053</v>
      </c>
      <c r="L446" s="14" t="s">
        <v>2255</v>
      </c>
      <c r="M446" s="14"/>
      <c r="Q446" s="21">
        <v>10</v>
      </c>
    </row>
    <row r="447" spans="1:17" ht="47.25">
      <c r="A447" s="14">
        <f t="shared" si="7"/>
        <v>444</v>
      </c>
      <c r="B447" s="14" t="s">
        <v>473</v>
      </c>
      <c r="C447" s="14" t="s">
        <v>2018</v>
      </c>
      <c r="D447" s="14" t="s">
        <v>1187</v>
      </c>
      <c r="E447" s="14"/>
      <c r="F447" s="15">
        <v>1400</v>
      </c>
      <c r="G447" s="15">
        <v>604</v>
      </c>
      <c r="H447" s="14" t="s">
        <v>8087</v>
      </c>
      <c r="I447" s="15">
        <v>119000</v>
      </c>
      <c r="J447" s="14" t="s">
        <v>4935</v>
      </c>
      <c r="K447" s="36" t="s">
        <v>2053</v>
      </c>
      <c r="L447" s="14" t="s">
        <v>2255</v>
      </c>
      <c r="M447" s="14"/>
      <c r="Q447" s="21">
        <v>11</v>
      </c>
    </row>
    <row r="448" spans="1:17" ht="47.25">
      <c r="A448" s="14">
        <f t="shared" si="7"/>
        <v>445</v>
      </c>
      <c r="B448" s="14" t="s">
        <v>6826</v>
      </c>
      <c r="C448" s="14" t="s">
        <v>474</v>
      </c>
      <c r="D448" s="14" t="s">
        <v>1187</v>
      </c>
      <c r="E448" s="14" t="s">
        <v>8163</v>
      </c>
      <c r="F448" s="15">
        <v>650</v>
      </c>
      <c r="G448" s="15">
        <v>320</v>
      </c>
      <c r="H448" s="14" t="s">
        <v>8087</v>
      </c>
      <c r="I448" s="15">
        <v>64000</v>
      </c>
      <c r="J448" s="14" t="s">
        <v>60</v>
      </c>
      <c r="K448" s="36" t="s">
        <v>2053</v>
      </c>
      <c r="L448" s="14" t="s">
        <v>5129</v>
      </c>
      <c r="M448" s="14"/>
      <c r="Q448" s="21">
        <v>12</v>
      </c>
    </row>
    <row r="449" spans="1:17" ht="47.25">
      <c r="A449" s="14">
        <f t="shared" si="7"/>
        <v>446</v>
      </c>
      <c r="B449" s="14" t="s">
        <v>475</v>
      </c>
      <c r="C449" s="14" t="s">
        <v>474</v>
      </c>
      <c r="D449" s="14" t="s">
        <v>1187</v>
      </c>
      <c r="E449" s="14" t="s">
        <v>8163</v>
      </c>
      <c r="F449" s="15">
        <v>650</v>
      </c>
      <c r="G449" s="15">
        <v>460</v>
      </c>
      <c r="H449" s="14" t="s">
        <v>8087</v>
      </c>
      <c r="I449" s="15">
        <v>90000</v>
      </c>
      <c r="J449" s="14" t="s">
        <v>60</v>
      </c>
      <c r="K449" s="36" t="s">
        <v>2053</v>
      </c>
      <c r="L449" s="14" t="s">
        <v>5129</v>
      </c>
      <c r="M449" s="14"/>
      <c r="Q449" s="21">
        <v>13</v>
      </c>
    </row>
    <row r="450" spans="1:17" ht="94.5">
      <c r="A450" s="14">
        <f t="shared" si="7"/>
        <v>447</v>
      </c>
      <c r="B450" s="14" t="s">
        <v>476</v>
      </c>
      <c r="C450" s="14" t="s">
        <v>12730</v>
      </c>
      <c r="D450" s="14" t="s">
        <v>1187</v>
      </c>
      <c r="E450" s="14"/>
      <c r="F450" s="15">
        <v>500</v>
      </c>
      <c r="G450" s="15">
        <v>156</v>
      </c>
      <c r="H450" s="14" t="s">
        <v>8087</v>
      </c>
      <c r="I450" s="15">
        <v>36000</v>
      </c>
      <c r="J450" s="14" t="s">
        <v>1188</v>
      </c>
      <c r="K450" s="36" t="s">
        <v>2053</v>
      </c>
      <c r="L450" s="14" t="s">
        <v>2255</v>
      </c>
      <c r="M450" s="14"/>
      <c r="Q450" s="21">
        <v>14</v>
      </c>
    </row>
    <row r="451" spans="1:17" ht="31.5">
      <c r="A451" s="14">
        <f t="shared" si="7"/>
        <v>448</v>
      </c>
      <c r="B451" s="14" t="s">
        <v>477</v>
      </c>
      <c r="C451" s="14" t="s">
        <v>12066</v>
      </c>
      <c r="D451" s="14" t="s">
        <v>1187</v>
      </c>
      <c r="E451" s="14"/>
      <c r="F451" s="15">
        <v>1000</v>
      </c>
      <c r="G451" s="15">
        <v>408</v>
      </c>
      <c r="H451" s="14" t="s">
        <v>8087</v>
      </c>
      <c r="I451" s="15">
        <v>91000</v>
      </c>
      <c r="J451" s="14" t="s">
        <v>70</v>
      </c>
      <c r="K451" s="36" t="s">
        <v>2053</v>
      </c>
      <c r="L451" s="14" t="s">
        <v>2255</v>
      </c>
      <c r="M451" s="14"/>
      <c r="Q451" s="21">
        <v>15</v>
      </c>
    </row>
    <row r="452" spans="1:17" ht="31.5">
      <c r="A452" s="14">
        <f t="shared" si="7"/>
        <v>449</v>
      </c>
      <c r="B452" s="14" t="s">
        <v>478</v>
      </c>
      <c r="C452" s="14" t="s">
        <v>479</v>
      </c>
      <c r="D452" s="14" t="s">
        <v>4473</v>
      </c>
      <c r="E452" s="14"/>
      <c r="F452" s="15">
        <v>1000</v>
      </c>
      <c r="G452" s="15">
        <v>360</v>
      </c>
      <c r="H452" s="14" t="s">
        <v>8087</v>
      </c>
      <c r="I452" s="15">
        <v>0</v>
      </c>
      <c r="J452" s="14" t="s">
        <v>70</v>
      </c>
      <c r="K452" s="36" t="s">
        <v>2053</v>
      </c>
      <c r="L452" s="14" t="s">
        <v>73</v>
      </c>
      <c r="M452" s="14"/>
      <c r="Q452" s="21">
        <v>16</v>
      </c>
    </row>
    <row r="453" spans="1:17" ht="31.5">
      <c r="A453" s="14">
        <f t="shared" si="7"/>
        <v>450</v>
      </c>
      <c r="B453" s="14" t="s">
        <v>480</v>
      </c>
      <c r="C453" s="14" t="s">
        <v>533</v>
      </c>
      <c r="D453" s="14" t="s">
        <v>1162</v>
      </c>
      <c r="E453" s="14"/>
      <c r="F453" s="15">
        <v>1000</v>
      </c>
      <c r="G453" s="15">
        <v>272</v>
      </c>
      <c r="H453" s="14" t="s">
        <v>2161</v>
      </c>
      <c r="I453" s="15">
        <v>0</v>
      </c>
      <c r="J453" s="14" t="s">
        <v>1188</v>
      </c>
      <c r="K453" s="36" t="s">
        <v>2053</v>
      </c>
      <c r="L453" s="14" t="s">
        <v>1552</v>
      </c>
      <c r="M453" s="14"/>
      <c r="Q453" s="21">
        <v>17</v>
      </c>
    </row>
    <row r="454" spans="1:17" ht="31.5">
      <c r="A454" s="14">
        <f t="shared" si="7"/>
        <v>451</v>
      </c>
      <c r="B454" s="14" t="s">
        <v>481</v>
      </c>
      <c r="C454" s="14" t="s">
        <v>482</v>
      </c>
      <c r="D454" s="14" t="s">
        <v>9193</v>
      </c>
      <c r="E454" s="14"/>
      <c r="F454" s="15">
        <v>1300</v>
      </c>
      <c r="G454" s="15">
        <v>884</v>
      </c>
      <c r="H454" s="14" t="s">
        <v>2161</v>
      </c>
      <c r="I454" s="15">
        <v>0</v>
      </c>
      <c r="J454" s="14" t="s">
        <v>1188</v>
      </c>
      <c r="K454" s="36" t="s">
        <v>2053</v>
      </c>
      <c r="L454" s="14" t="s">
        <v>1552</v>
      </c>
      <c r="M454" s="14" t="s">
        <v>80</v>
      </c>
      <c r="Q454" s="21">
        <v>18</v>
      </c>
    </row>
    <row r="455" spans="1:17" ht="47.25">
      <c r="A455" s="14">
        <f t="shared" si="7"/>
        <v>452</v>
      </c>
      <c r="B455" s="14" t="s">
        <v>483</v>
      </c>
      <c r="C455" s="14" t="s">
        <v>484</v>
      </c>
      <c r="D455" s="14" t="s">
        <v>1162</v>
      </c>
      <c r="E455" s="14"/>
      <c r="F455" s="15">
        <v>700</v>
      </c>
      <c r="G455" s="15">
        <v>440</v>
      </c>
      <c r="H455" s="14" t="s">
        <v>2161</v>
      </c>
      <c r="I455" s="15">
        <v>0</v>
      </c>
      <c r="J455" s="14" t="s">
        <v>60</v>
      </c>
      <c r="K455" s="36" t="s">
        <v>2053</v>
      </c>
      <c r="L455" s="14" t="s">
        <v>6101</v>
      </c>
      <c r="M455" s="14"/>
      <c r="Q455" s="21">
        <v>19</v>
      </c>
    </row>
    <row r="456" spans="1:17" ht="31.5">
      <c r="A456" s="14">
        <f t="shared" si="7"/>
        <v>453</v>
      </c>
      <c r="B456" s="14" t="s">
        <v>485</v>
      </c>
      <c r="C456" s="14" t="s">
        <v>486</v>
      </c>
      <c r="D456" s="14" t="s">
        <v>1187</v>
      </c>
      <c r="E456" s="14"/>
      <c r="F456" s="15">
        <v>650</v>
      </c>
      <c r="G456" s="15">
        <v>360</v>
      </c>
      <c r="H456" s="14" t="s">
        <v>8087</v>
      </c>
      <c r="I456" s="15">
        <v>74000</v>
      </c>
      <c r="J456" s="14" t="s">
        <v>1193</v>
      </c>
      <c r="K456" s="36" t="s">
        <v>2053</v>
      </c>
      <c r="L456" s="14" t="s">
        <v>5408</v>
      </c>
      <c r="M456" s="14"/>
      <c r="Q456" s="21">
        <v>20</v>
      </c>
    </row>
    <row r="457" spans="1:17" ht="31.5">
      <c r="A457" s="14">
        <f t="shared" si="7"/>
        <v>454</v>
      </c>
      <c r="B457" s="14" t="s">
        <v>494</v>
      </c>
      <c r="C457" s="14" t="s">
        <v>495</v>
      </c>
      <c r="D457" s="14" t="s">
        <v>4473</v>
      </c>
      <c r="E457" s="14"/>
      <c r="F457" s="15">
        <v>1000</v>
      </c>
      <c r="G457" s="15">
        <v>672</v>
      </c>
      <c r="H457" s="14" t="s">
        <v>2161</v>
      </c>
      <c r="I457" s="15">
        <v>0</v>
      </c>
      <c r="J457" s="14" t="s">
        <v>12918</v>
      </c>
      <c r="K457" s="36" t="s">
        <v>2053</v>
      </c>
      <c r="L457" s="14" t="s">
        <v>496</v>
      </c>
      <c r="M457" s="14"/>
      <c r="Q457" s="21">
        <v>21</v>
      </c>
    </row>
    <row r="458" spans="1:17" ht="31.5">
      <c r="A458" s="14">
        <f t="shared" si="7"/>
        <v>455</v>
      </c>
      <c r="B458" s="14" t="s">
        <v>497</v>
      </c>
      <c r="C458" s="14" t="s">
        <v>498</v>
      </c>
      <c r="D458" s="14" t="s">
        <v>1421</v>
      </c>
      <c r="E458" s="14"/>
      <c r="F458" s="15">
        <v>300</v>
      </c>
      <c r="G458" s="15">
        <v>276</v>
      </c>
      <c r="H458" s="14" t="s">
        <v>8087</v>
      </c>
      <c r="I458" s="15">
        <v>0</v>
      </c>
      <c r="J458" s="14" t="s">
        <v>7909</v>
      </c>
      <c r="K458" s="36" t="s">
        <v>2053</v>
      </c>
      <c r="L458" s="14" t="s">
        <v>3437</v>
      </c>
      <c r="M458" s="14"/>
      <c r="Q458" s="21">
        <v>22</v>
      </c>
    </row>
    <row r="459" spans="1:17" ht="47.25">
      <c r="A459" s="14">
        <f t="shared" si="7"/>
        <v>456</v>
      </c>
      <c r="B459" s="14" t="s">
        <v>505</v>
      </c>
      <c r="C459" s="14" t="s">
        <v>506</v>
      </c>
      <c r="D459" s="14" t="s">
        <v>1162</v>
      </c>
      <c r="E459" s="14"/>
      <c r="F459" s="15">
        <v>150</v>
      </c>
      <c r="G459" s="15">
        <v>124</v>
      </c>
      <c r="H459" s="14" t="s">
        <v>8087</v>
      </c>
      <c r="I459" s="15">
        <v>0</v>
      </c>
      <c r="J459" s="14" t="s">
        <v>60</v>
      </c>
      <c r="K459" s="36" t="s">
        <v>2053</v>
      </c>
      <c r="L459" s="14" t="s">
        <v>5129</v>
      </c>
      <c r="M459" s="14"/>
      <c r="Q459" s="21">
        <v>23</v>
      </c>
    </row>
    <row r="460" spans="1:17" ht="110.25">
      <c r="A460" s="14">
        <f t="shared" si="7"/>
        <v>457</v>
      </c>
      <c r="B460" s="14" t="s">
        <v>507</v>
      </c>
      <c r="C460" s="14" t="s">
        <v>508</v>
      </c>
      <c r="D460" s="14" t="s">
        <v>1187</v>
      </c>
      <c r="E460" s="14"/>
      <c r="F460" s="15">
        <v>500</v>
      </c>
      <c r="G460" s="15">
        <v>200</v>
      </c>
      <c r="H460" s="14" t="s">
        <v>8087</v>
      </c>
      <c r="I460" s="15">
        <v>48000</v>
      </c>
      <c r="J460" s="14" t="s">
        <v>60</v>
      </c>
      <c r="K460" s="36" t="s">
        <v>2053</v>
      </c>
      <c r="L460" s="14" t="s">
        <v>6101</v>
      </c>
      <c r="M460" s="14"/>
      <c r="Q460" s="21">
        <v>24</v>
      </c>
    </row>
    <row r="461" spans="1:17" ht="47.25">
      <c r="A461" s="14">
        <f t="shared" si="7"/>
        <v>458</v>
      </c>
      <c r="B461" s="14" t="s">
        <v>509</v>
      </c>
      <c r="C461" s="14" t="s">
        <v>510</v>
      </c>
      <c r="D461" s="14" t="s">
        <v>1162</v>
      </c>
      <c r="E461" s="14"/>
      <c r="F461" s="15">
        <v>2000</v>
      </c>
      <c r="G461" s="15">
        <v>344</v>
      </c>
      <c r="H461" s="14" t="s">
        <v>8087</v>
      </c>
      <c r="I461" s="15">
        <v>0</v>
      </c>
      <c r="J461" s="14" t="s">
        <v>1193</v>
      </c>
      <c r="K461" s="36" t="s">
        <v>2053</v>
      </c>
      <c r="L461" s="14" t="s">
        <v>11729</v>
      </c>
      <c r="M461" s="14"/>
      <c r="Q461" s="21">
        <v>25</v>
      </c>
    </row>
    <row r="462" spans="1:17" ht="31.5">
      <c r="A462" s="14">
        <f t="shared" si="7"/>
        <v>459</v>
      </c>
      <c r="B462" s="14" t="s">
        <v>2491</v>
      </c>
      <c r="C462" s="14" t="s">
        <v>2492</v>
      </c>
      <c r="D462" s="14" t="s">
        <v>1187</v>
      </c>
      <c r="E462" s="14" t="s">
        <v>8163</v>
      </c>
      <c r="F462" s="15">
        <v>1230</v>
      </c>
      <c r="G462" s="15">
        <v>364</v>
      </c>
      <c r="H462" s="14" t="s">
        <v>8087</v>
      </c>
      <c r="I462" s="15">
        <v>86000</v>
      </c>
      <c r="J462" s="14" t="s">
        <v>4935</v>
      </c>
      <c r="K462" s="36" t="s">
        <v>2053</v>
      </c>
      <c r="L462" s="14" t="s">
        <v>12534</v>
      </c>
      <c r="M462" s="14"/>
      <c r="Q462" s="21">
        <v>26</v>
      </c>
    </row>
    <row r="463" spans="1:17" ht="63">
      <c r="A463" s="14">
        <f t="shared" si="7"/>
        <v>460</v>
      </c>
      <c r="B463" s="14" t="s">
        <v>511</v>
      </c>
      <c r="C463" s="14" t="s">
        <v>512</v>
      </c>
      <c r="D463" s="14" t="s">
        <v>9193</v>
      </c>
      <c r="E463" s="14"/>
      <c r="F463" s="15">
        <v>1430</v>
      </c>
      <c r="G463" s="15">
        <v>304</v>
      </c>
      <c r="H463" s="14" t="s">
        <v>8087</v>
      </c>
      <c r="I463" s="15">
        <v>0</v>
      </c>
      <c r="J463" s="14" t="s">
        <v>1193</v>
      </c>
      <c r="K463" s="36" t="s">
        <v>2053</v>
      </c>
      <c r="L463" s="14" t="s">
        <v>513</v>
      </c>
      <c r="M463" s="14" t="s">
        <v>81</v>
      </c>
      <c r="Q463" s="21">
        <v>27</v>
      </c>
    </row>
    <row r="464" spans="1:17" ht="94.5">
      <c r="A464" s="14">
        <f t="shared" si="7"/>
        <v>461</v>
      </c>
      <c r="B464" s="14" t="s">
        <v>515</v>
      </c>
      <c r="C464" s="14" t="s">
        <v>516</v>
      </c>
      <c r="D464" s="14" t="s">
        <v>1187</v>
      </c>
      <c r="E464" s="14"/>
      <c r="F464" s="15">
        <v>11030</v>
      </c>
      <c r="G464" s="15">
        <v>196</v>
      </c>
      <c r="H464" s="14" t="s">
        <v>8076</v>
      </c>
      <c r="I464" s="15">
        <v>0</v>
      </c>
      <c r="J464" s="14" t="s">
        <v>1193</v>
      </c>
      <c r="K464" s="36" t="s">
        <v>2053</v>
      </c>
      <c r="L464" s="14" t="s">
        <v>11729</v>
      </c>
      <c r="M464" s="14" t="s">
        <v>82</v>
      </c>
      <c r="Q464" s="21">
        <v>28</v>
      </c>
    </row>
    <row r="465" spans="1:17" ht="78.75">
      <c r="A465" s="14">
        <f t="shared" si="7"/>
        <v>462</v>
      </c>
      <c r="B465" s="14" t="s">
        <v>523</v>
      </c>
      <c r="C465" s="14" t="s">
        <v>524</v>
      </c>
      <c r="D465" s="14" t="s">
        <v>1187</v>
      </c>
      <c r="E465" s="14"/>
      <c r="F465" s="15">
        <v>700</v>
      </c>
      <c r="G465" s="15">
        <v>172</v>
      </c>
      <c r="H465" s="14" t="s">
        <v>8087</v>
      </c>
      <c r="I465" s="15">
        <v>40000</v>
      </c>
      <c r="J465" s="14" t="s">
        <v>1193</v>
      </c>
      <c r="K465" s="36" t="s">
        <v>2053</v>
      </c>
      <c r="L465" s="14" t="s">
        <v>2916</v>
      </c>
      <c r="M465" s="14"/>
      <c r="Q465" s="21">
        <v>29</v>
      </c>
    </row>
    <row r="466" spans="1:17" ht="47.25">
      <c r="A466" s="14">
        <f t="shared" si="7"/>
        <v>463</v>
      </c>
      <c r="B466" s="14" t="s">
        <v>525</v>
      </c>
      <c r="C466" s="14" t="s">
        <v>526</v>
      </c>
      <c r="D466" s="14" t="s">
        <v>1162</v>
      </c>
      <c r="E466" s="14"/>
      <c r="F466" s="15">
        <v>700</v>
      </c>
      <c r="G466" s="15">
        <v>404</v>
      </c>
      <c r="H466" s="14" t="s">
        <v>2161</v>
      </c>
      <c r="I466" s="15">
        <v>0</v>
      </c>
      <c r="J466" s="14" t="s">
        <v>7909</v>
      </c>
      <c r="K466" s="36" t="s">
        <v>2053</v>
      </c>
      <c r="L466" s="14" t="s">
        <v>2255</v>
      </c>
      <c r="M466" s="14"/>
      <c r="Q466" s="21">
        <v>30</v>
      </c>
    </row>
    <row r="467" spans="1:17" ht="31.5">
      <c r="A467" s="14">
        <f t="shared" si="7"/>
        <v>464</v>
      </c>
      <c r="B467" s="14" t="s">
        <v>527</v>
      </c>
      <c r="C467" s="14" t="s">
        <v>10533</v>
      </c>
      <c r="D467" s="14" t="s">
        <v>1187</v>
      </c>
      <c r="E467" s="14"/>
      <c r="F467" s="15">
        <v>6650</v>
      </c>
      <c r="G467" s="15">
        <v>216</v>
      </c>
      <c r="H467" s="14" t="s">
        <v>8076</v>
      </c>
      <c r="I467" s="15">
        <v>35000</v>
      </c>
      <c r="J467" s="14" t="s">
        <v>1188</v>
      </c>
      <c r="K467" s="36" t="s">
        <v>2053</v>
      </c>
      <c r="L467" s="14" t="s">
        <v>2255</v>
      </c>
      <c r="M467" s="14"/>
      <c r="Q467" s="21">
        <v>31</v>
      </c>
    </row>
    <row r="468" spans="1:17" ht="47.25">
      <c r="A468" s="14">
        <f t="shared" ref="A468:A531" si="8">A467+1</f>
        <v>465</v>
      </c>
      <c r="B468" s="14" t="s">
        <v>528</v>
      </c>
      <c r="C468" s="14" t="s">
        <v>10533</v>
      </c>
      <c r="D468" s="14" t="s">
        <v>1187</v>
      </c>
      <c r="E468" s="14"/>
      <c r="F468" s="15">
        <v>6650</v>
      </c>
      <c r="G468" s="15">
        <v>156</v>
      </c>
      <c r="H468" s="14" t="s">
        <v>8076</v>
      </c>
      <c r="I468" s="15">
        <v>28000</v>
      </c>
      <c r="J468" s="14" t="s">
        <v>1188</v>
      </c>
      <c r="K468" s="36" t="s">
        <v>2053</v>
      </c>
      <c r="L468" s="14" t="s">
        <v>2255</v>
      </c>
      <c r="M468" s="14"/>
      <c r="Q468" s="21">
        <v>32</v>
      </c>
    </row>
    <row r="469" spans="1:17" ht="69" customHeight="1">
      <c r="A469" s="14">
        <f t="shared" si="8"/>
        <v>466</v>
      </c>
      <c r="B469" s="14" t="s">
        <v>529</v>
      </c>
      <c r="C469" s="14" t="s">
        <v>10533</v>
      </c>
      <c r="D469" s="14" t="s">
        <v>1187</v>
      </c>
      <c r="E469" s="14"/>
      <c r="F469" s="15">
        <v>6650</v>
      </c>
      <c r="G469" s="15">
        <v>120</v>
      </c>
      <c r="H469" s="14" t="s">
        <v>8076</v>
      </c>
      <c r="I469" s="15">
        <v>22000</v>
      </c>
      <c r="J469" s="14" t="s">
        <v>1188</v>
      </c>
      <c r="K469" s="36" t="s">
        <v>2053</v>
      </c>
      <c r="L469" s="14" t="s">
        <v>2255</v>
      </c>
      <c r="M469" s="14"/>
      <c r="Q469" s="21">
        <v>33</v>
      </c>
    </row>
    <row r="470" spans="1:17" ht="51.75" customHeight="1">
      <c r="A470" s="14">
        <f t="shared" si="8"/>
        <v>467</v>
      </c>
      <c r="B470" s="14" t="s">
        <v>530</v>
      </c>
      <c r="C470" s="14" t="s">
        <v>10533</v>
      </c>
      <c r="D470" s="14" t="s">
        <v>1187</v>
      </c>
      <c r="E470" s="14"/>
      <c r="F470" s="15">
        <v>6650</v>
      </c>
      <c r="G470" s="15">
        <v>168</v>
      </c>
      <c r="H470" s="14" t="s">
        <v>8076</v>
      </c>
      <c r="I470" s="15">
        <v>28000</v>
      </c>
      <c r="J470" s="14" t="s">
        <v>1188</v>
      </c>
      <c r="K470" s="36" t="s">
        <v>2053</v>
      </c>
      <c r="L470" s="14" t="s">
        <v>2255</v>
      </c>
      <c r="M470" s="14"/>
      <c r="Q470" s="21">
        <v>34</v>
      </c>
    </row>
    <row r="471" spans="1:17" ht="47.25">
      <c r="A471" s="14">
        <f t="shared" si="8"/>
        <v>468</v>
      </c>
      <c r="B471" s="14" t="s">
        <v>583</v>
      </c>
      <c r="C471" s="14" t="s">
        <v>10533</v>
      </c>
      <c r="D471" s="14" t="s">
        <v>1187</v>
      </c>
      <c r="E471" s="14"/>
      <c r="F471" s="15">
        <v>6650</v>
      </c>
      <c r="G471" s="15">
        <v>140</v>
      </c>
      <c r="H471" s="14" t="s">
        <v>8076</v>
      </c>
      <c r="I471" s="15">
        <v>25000</v>
      </c>
      <c r="J471" s="14" t="s">
        <v>1188</v>
      </c>
      <c r="K471" s="36" t="s">
        <v>2053</v>
      </c>
      <c r="L471" s="14" t="s">
        <v>2255</v>
      </c>
      <c r="M471" s="14"/>
      <c r="Q471" s="21">
        <v>35</v>
      </c>
    </row>
    <row r="472" spans="1:17" ht="31.5">
      <c r="A472" s="14">
        <f t="shared" si="8"/>
        <v>469</v>
      </c>
      <c r="B472" s="14" t="s">
        <v>584</v>
      </c>
      <c r="C472" s="14" t="s">
        <v>10533</v>
      </c>
      <c r="D472" s="14" t="s">
        <v>1187</v>
      </c>
      <c r="E472" s="14"/>
      <c r="F472" s="15">
        <v>6650</v>
      </c>
      <c r="G472" s="15">
        <v>220</v>
      </c>
      <c r="H472" s="14" t="s">
        <v>8076</v>
      </c>
      <c r="I472" s="15">
        <v>35000</v>
      </c>
      <c r="J472" s="14" t="s">
        <v>1188</v>
      </c>
      <c r="K472" s="36" t="s">
        <v>2053</v>
      </c>
      <c r="L472" s="14" t="s">
        <v>2255</v>
      </c>
      <c r="M472" s="14"/>
      <c r="Q472" s="21">
        <v>36</v>
      </c>
    </row>
    <row r="473" spans="1:17" ht="31.5">
      <c r="A473" s="14">
        <f t="shared" si="8"/>
        <v>470</v>
      </c>
      <c r="B473" s="14" t="s">
        <v>585</v>
      </c>
      <c r="C473" s="14" t="s">
        <v>10533</v>
      </c>
      <c r="D473" s="14" t="s">
        <v>1187</v>
      </c>
      <c r="E473" s="14"/>
      <c r="F473" s="15">
        <v>1400</v>
      </c>
      <c r="G473" s="15">
        <v>204</v>
      </c>
      <c r="H473" s="14" t="s">
        <v>8076</v>
      </c>
      <c r="I473" s="15">
        <v>36000</v>
      </c>
      <c r="J473" s="14" t="s">
        <v>1188</v>
      </c>
      <c r="K473" s="36" t="s">
        <v>2053</v>
      </c>
      <c r="L473" s="14" t="s">
        <v>513</v>
      </c>
      <c r="M473" s="14"/>
      <c r="Q473" s="21">
        <v>37</v>
      </c>
    </row>
    <row r="474" spans="1:17" ht="31.5">
      <c r="A474" s="14">
        <f t="shared" si="8"/>
        <v>471</v>
      </c>
      <c r="B474" s="14" t="s">
        <v>586</v>
      </c>
      <c r="C474" s="14" t="s">
        <v>2744</v>
      </c>
      <c r="D474" s="14" t="s">
        <v>1187</v>
      </c>
      <c r="E474" s="14" t="s">
        <v>8163</v>
      </c>
      <c r="F474" s="15">
        <v>1030</v>
      </c>
      <c r="G474" s="15">
        <v>40</v>
      </c>
      <c r="H474" s="14" t="s">
        <v>8076</v>
      </c>
      <c r="I474" s="15">
        <v>14000</v>
      </c>
      <c r="J474" s="14" t="s">
        <v>4935</v>
      </c>
      <c r="K474" s="36" t="s">
        <v>2053</v>
      </c>
      <c r="L474" s="14" t="s">
        <v>5629</v>
      </c>
      <c r="M474" s="14"/>
      <c r="Q474" s="21">
        <v>38</v>
      </c>
    </row>
    <row r="475" spans="1:17" ht="31.5">
      <c r="A475" s="14">
        <f t="shared" si="8"/>
        <v>472</v>
      </c>
      <c r="B475" s="14" t="s">
        <v>587</v>
      </c>
      <c r="C475" s="14" t="s">
        <v>588</v>
      </c>
      <c r="D475" s="14" t="s">
        <v>1421</v>
      </c>
      <c r="E475" s="14"/>
      <c r="F475" s="15">
        <v>500</v>
      </c>
      <c r="G475" s="15">
        <v>312</v>
      </c>
      <c r="H475" s="14" t="s">
        <v>2161</v>
      </c>
      <c r="I475" s="15">
        <v>104000</v>
      </c>
      <c r="J475" s="14" t="s">
        <v>1188</v>
      </c>
      <c r="K475" s="36" t="s">
        <v>2053</v>
      </c>
      <c r="L475" s="14" t="s">
        <v>2255</v>
      </c>
      <c r="M475" s="14"/>
      <c r="Q475" s="21">
        <v>39</v>
      </c>
    </row>
    <row r="476" spans="1:17" ht="47.25">
      <c r="A476" s="14">
        <f t="shared" si="8"/>
        <v>473</v>
      </c>
      <c r="B476" s="14" t="s">
        <v>589</v>
      </c>
      <c r="C476" s="14" t="s">
        <v>590</v>
      </c>
      <c r="D476" s="14" t="s">
        <v>9193</v>
      </c>
      <c r="E476" s="14"/>
      <c r="F476" s="15">
        <v>1300</v>
      </c>
      <c r="G476" s="15">
        <v>856</v>
      </c>
      <c r="H476" s="14" t="s">
        <v>2161</v>
      </c>
      <c r="I476" s="15">
        <v>0</v>
      </c>
      <c r="J476" s="14" t="s">
        <v>70</v>
      </c>
      <c r="K476" s="36" t="s">
        <v>2053</v>
      </c>
      <c r="L476" s="14" t="s">
        <v>513</v>
      </c>
      <c r="M476" s="14" t="s">
        <v>889</v>
      </c>
      <c r="Q476" s="21">
        <v>40</v>
      </c>
    </row>
    <row r="477" spans="1:17" ht="63">
      <c r="A477" s="14">
        <f t="shared" si="8"/>
        <v>474</v>
      </c>
      <c r="B477" s="14" t="s">
        <v>593</v>
      </c>
      <c r="C477" s="14" t="s">
        <v>594</v>
      </c>
      <c r="D477" s="14" t="s">
        <v>1162</v>
      </c>
      <c r="E477" s="14"/>
      <c r="F477" s="15">
        <v>160</v>
      </c>
      <c r="G477" s="15">
        <v>276</v>
      </c>
      <c r="H477" s="14" t="s">
        <v>8087</v>
      </c>
      <c r="I477" s="15">
        <v>0</v>
      </c>
      <c r="J477" s="14" t="s">
        <v>70</v>
      </c>
      <c r="K477" s="36" t="s">
        <v>2053</v>
      </c>
      <c r="L477" s="14" t="s">
        <v>2255</v>
      </c>
      <c r="M477" s="14"/>
      <c r="Q477" s="21">
        <v>41</v>
      </c>
    </row>
    <row r="478" spans="1:17" ht="63">
      <c r="A478" s="14">
        <f t="shared" si="8"/>
        <v>475</v>
      </c>
      <c r="B478" s="14" t="s">
        <v>595</v>
      </c>
      <c r="C478" s="14" t="s">
        <v>596</v>
      </c>
      <c r="D478" s="14" t="s">
        <v>1162</v>
      </c>
      <c r="E478" s="14"/>
      <c r="F478" s="15">
        <v>100</v>
      </c>
      <c r="G478" s="15">
        <v>340</v>
      </c>
      <c r="H478" s="14" t="s">
        <v>8087</v>
      </c>
      <c r="I478" s="15">
        <v>0</v>
      </c>
      <c r="J478" s="14" t="s">
        <v>70</v>
      </c>
      <c r="K478" s="36" t="s">
        <v>2053</v>
      </c>
      <c r="L478" s="14" t="s">
        <v>2255</v>
      </c>
      <c r="M478" s="14"/>
      <c r="Q478" s="21">
        <v>42</v>
      </c>
    </row>
    <row r="479" spans="1:17" ht="94.5">
      <c r="A479" s="14">
        <f t="shared" si="8"/>
        <v>476</v>
      </c>
      <c r="B479" s="14" t="s">
        <v>597</v>
      </c>
      <c r="C479" s="14" t="s">
        <v>598</v>
      </c>
      <c r="D479" s="14" t="s">
        <v>1187</v>
      </c>
      <c r="E479" s="14"/>
      <c r="F479" s="15">
        <v>500</v>
      </c>
      <c r="G479" s="15">
        <v>272</v>
      </c>
      <c r="H479" s="14" t="s">
        <v>8087</v>
      </c>
      <c r="I479" s="15">
        <v>48000</v>
      </c>
      <c r="J479" s="14" t="s">
        <v>4935</v>
      </c>
      <c r="K479" s="36" t="s">
        <v>2053</v>
      </c>
      <c r="L479" s="14" t="s">
        <v>3437</v>
      </c>
      <c r="M479" s="14"/>
      <c r="Q479" s="21">
        <v>43</v>
      </c>
    </row>
    <row r="480" spans="1:17" ht="31.5">
      <c r="A480" s="14">
        <f t="shared" si="8"/>
        <v>477</v>
      </c>
      <c r="B480" s="14" t="s">
        <v>599</v>
      </c>
      <c r="C480" s="14" t="s">
        <v>600</v>
      </c>
      <c r="D480" s="14" t="s">
        <v>1187</v>
      </c>
      <c r="E480" s="14"/>
      <c r="F480" s="15">
        <v>700</v>
      </c>
      <c r="G480" s="15">
        <v>252</v>
      </c>
      <c r="H480" s="14" t="s">
        <v>8087</v>
      </c>
      <c r="I480" s="15">
        <v>54000</v>
      </c>
      <c r="J480" s="14" t="s">
        <v>1193</v>
      </c>
      <c r="K480" s="36" t="s">
        <v>2053</v>
      </c>
      <c r="L480" s="14" t="s">
        <v>5408</v>
      </c>
      <c r="M480" s="14"/>
      <c r="Q480" s="21">
        <v>44</v>
      </c>
    </row>
    <row r="481" spans="1:17" ht="31.5">
      <c r="A481" s="14">
        <f t="shared" si="8"/>
        <v>478</v>
      </c>
      <c r="B481" s="14" t="s">
        <v>601</v>
      </c>
      <c r="C481" s="14" t="s">
        <v>602</v>
      </c>
      <c r="D481" s="14" t="s">
        <v>1187</v>
      </c>
      <c r="E481" s="14"/>
      <c r="F481" s="15">
        <v>700</v>
      </c>
      <c r="G481" s="15">
        <v>236</v>
      </c>
      <c r="H481" s="14" t="s">
        <v>8087</v>
      </c>
      <c r="I481" s="15">
        <v>49000</v>
      </c>
      <c r="J481" s="14" t="s">
        <v>1188</v>
      </c>
      <c r="K481" s="36" t="s">
        <v>2053</v>
      </c>
      <c r="L481" s="14" t="s">
        <v>5408</v>
      </c>
      <c r="M481" s="14"/>
      <c r="Q481" s="21">
        <v>45</v>
      </c>
    </row>
    <row r="482" spans="1:17" ht="94.5">
      <c r="A482" s="14">
        <f t="shared" si="8"/>
        <v>479</v>
      </c>
      <c r="B482" s="14" t="s">
        <v>603</v>
      </c>
      <c r="C482" s="14" t="s">
        <v>604</v>
      </c>
      <c r="D482" s="14" t="s">
        <v>9193</v>
      </c>
      <c r="E482" s="14"/>
      <c r="F482" s="15">
        <v>1500</v>
      </c>
      <c r="G482" s="15">
        <v>520</v>
      </c>
      <c r="H482" s="14" t="s">
        <v>2161</v>
      </c>
      <c r="I482" s="15">
        <v>0</v>
      </c>
      <c r="J482" s="14" t="s">
        <v>1193</v>
      </c>
      <c r="K482" s="36" t="s">
        <v>2053</v>
      </c>
      <c r="L482" s="14" t="s">
        <v>513</v>
      </c>
      <c r="M482" s="14"/>
      <c r="Q482" s="21">
        <v>46</v>
      </c>
    </row>
    <row r="483" spans="1:17" ht="31.5">
      <c r="A483" s="14">
        <f t="shared" si="8"/>
        <v>480</v>
      </c>
      <c r="B483" s="14" t="s">
        <v>606</v>
      </c>
      <c r="C483" s="14" t="s">
        <v>607</v>
      </c>
      <c r="D483" s="14" t="s">
        <v>1421</v>
      </c>
      <c r="E483" s="14"/>
      <c r="F483" s="15">
        <v>600</v>
      </c>
      <c r="G483" s="15">
        <v>482</v>
      </c>
      <c r="H483" s="14" t="s">
        <v>2161</v>
      </c>
      <c r="I483" s="15">
        <v>0</v>
      </c>
      <c r="J483" s="14" t="s">
        <v>7909</v>
      </c>
      <c r="K483" s="36" t="s">
        <v>2053</v>
      </c>
      <c r="L483" s="14" t="s">
        <v>608</v>
      </c>
      <c r="M483" s="14"/>
      <c r="Q483" s="21">
        <v>47</v>
      </c>
    </row>
    <row r="484" spans="1:17" ht="47.25">
      <c r="A484" s="14">
        <f t="shared" si="8"/>
        <v>481</v>
      </c>
      <c r="B484" s="14" t="s">
        <v>609</v>
      </c>
      <c r="C484" s="14" t="s">
        <v>6874</v>
      </c>
      <c r="D484" s="14" t="s">
        <v>1187</v>
      </c>
      <c r="E484" s="14"/>
      <c r="F484" s="15">
        <v>1000</v>
      </c>
      <c r="G484" s="15">
        <v>320</v>
      </c>
      <c r="H484" s="14" t="s">
        <v>8076</v>
      </c>
      <c r="I484" s="15">
        <v>65000</v>
      </c>
      <c r="J484" s="14" t="s">
        <v>4935</v>
      </c>
      <c r="K484" s="36" t="s">
        <v>2053</v>
      </c>
      <c r="L484" s="14" t="s">
        <v>2255</v>
      </c>
      <c r="M484" s="14"/>
      <c r="Q484" s="21">
        <v>48</v>
      </c>
    </row>
    <row r="485" spans="1:17" ht="39" customHeight="1">
      <c r="A485" s="14">
        <f t="shared" si="8"/>
        <v>482</v>
      </c>
      <c r="B485" s="14" t="s">
        <v>613</v>
      </c>
      <c r="C485" s="14" t="s">
        <v>346</v>
      </c>
      <c r="D485" s="14" t="s">
        <v>9193</v>
      </c>
      <c r="E485" s="14" t="s">
        <v>8163</v>
      </c>
      <c r="F485" s="15">
        <v>1200</v>
      </c>
      <c r="G485" s="15">
        <v>364</v>
      </c>
      <c r="H485" s="14" t="s">
        <v>8087</v>
      </c>
      <c r="I485" s="15">
        <v>0</v>
      </c>
      <c r="J485" s="14" t="s">
        <v>1193</v>
      </c>
      <c r="K485" s="36" t="s">
        <v>2053</v>
      </c>
      <c r="L485" s="14" t="s">
        <v>1552</v>
      </c>
      <c r="M485" s="14" t="s">
        <v>83</v>
      </c>
      <c r="Q485" s="21">
        <v>49</v>
      </c>
    </row>
    <row r="486" spans="1:17" ht="31.5">
      <c r="A486" s="14">
        <f t="shared" si="8"/>
        <v>483</v>
      </c>
      <c r="B486" s="14" t="s">
        <v>614</v>
      </c>
      <c r="C486" s="14" t="s">
        <v>615</v>
      </c>
      <c r="D486" s="14" t="s">
        <v>1187</v>
      </c>
      <c r="E486" s="14"/>
      <c r="F486" s="15">
        <v>650</v>
      </c>
      <c r="G486" s="15">
        <v>220</v>
      </c>
      <c r="H486" s="14" t="s">
        <v>8087</v>
      </c>
      <c r="I486" s="15">
        <v>52000</v>
      </c>
      <c r="J486" s="14" t="s">
        <v>1193</v>
      </c>
      <c r="K486" s="36" t="s">
        <v>2053</v>
      </c>
      <c r="L486" s="14" t="s">
        <v>2255</v>
      </c>
      <c r="M486" s="14"/>
      <c r="Q486" s="21">
        <v>50</v>
      </c>
    </row>
    <row r="487" spans="1:17" ht="63">
      <c r="A487" s="14">
        <f t="shared" si="8"/>
        <v>484</v>
      </c>
      <c r="B487" s="14" t="s">
        <v>618</v>
      </c>
      <c r="C487" s="14" t="s">
        <v>619</v>
      </c>
      <c r="D487" s="14" t="s">
        <v>1187</v>
      </c>
      <c r="E487" s="14" t="s">
        <v>8163</v>
      </c>
      <c r="F487" s="15">
        <v>1100</v>
      </c>
      <c r="G487" s="15">
        <v>584</v>
      </c>
      <c r="H487" s="14" t="s">
        <v>8087</v>
      </c>
      <c r="I487" s="15">
        <v>115000</v>
      </c>
      <c r="J487" s="14" t="s">
        <v>4935</v>
      </c>
      <c r="K487" s="36" t="s">
        <v>2053</v>
      </c>
      <c r="L487" s="14" t="s">
        <v>11673</v>
      </c>
      <c r="M487" s="14"/>
      <c r="Q487" s="21">
        <v>51</v>
      </c>
    </row>
    <row r="488" spans="1:17" ht="78.75">
      <c r="A488" s="14">
        <f t="shared" si="8"/>
        <v>485</v>
      </c>
      <c r="B488" s="14" t="s">
        <v>620</v>
      </c>
      <c r="C488" s="14" t="s">
        <v>621</v>
      </c>
      <c r="D488" s="14" t="s">
        <v>1421</v>
      </c>
      <c r="E488" s="14"/>
      <c r="F488" s="15">
        <v>500</v>
      </c>
      <c r="G488" s="15">
        <v>140</v>
      </c>
      <c r="H488" s="14" t="s">
        <v>8087</v>
      </c>
      <c r="I488" s="15">
        <v>0</v>
      </c>
      <c r="J488" s="14" t="s">
        <v>7909</v>
      </c>
      <c r="K488" s="36" t="s">
        <v>2053</v>
      </c>
      <c r="L488" s="14" t="s">
        <v>608</v>
      </c>
      <c r="M488" s="14"/>
      <c r="Q488" s="21">
        <v>52</v>
      </c>
    </row>
    <row r="489" spans="1:17" ht="47.25">
      <c r="A489" s="14">
        <f t="shared" si="8"/>
        <v>486</v>
      </c>
      <c r="B489" s="14" t="s">
        <v>622</v>
      </c>
      <c r="C489" s="14" t="s">
        <v>10489</v>
      </c>
      <c r="D489" s="14" t="s">
        <v>1187</v>
      </c>
      <c r="E489" s="14" t="s">
        <v>8163</v>
      </c>
      <c r="F489" s="15">
        <v>730</v>
      </c>
      <c r="G489" s="15">
        <v>316</v>
      </c>
      <c r="H489" s="14" t="s">
        <v>7154</v>
      </c>
      <c r="I489" s="15">
        <v>198000</v>
      </c>
      <c r="J489" s="14" t="s">
        <v>4935</v>
      </c>
      <c r="K489" s="36" t="s">
        <v>2053</v>
      </c>
      <c r="L489" s="14" t="s">
        <v>11673</v>
      </c>
      <c r="M489" s="14"/>
      <c r="Q489" s="21">
        <v>53</v>
      </c>
    </row>
    <row r="490" spans="1:17" ht="63">
      <c r="A490" s="14">
        <f t="shared" si="8"/>
        <v>487</v>
      </c>
      <c r="B490" s="14" t="s">
        <v>628</v>
      </c>
      <c r="C490" s="14" t="s">
        <v>629</v>
      </c>
      <c r="D490" s="14" t="s">
        <v>1421</v>
      </c>
      <c r="E490" s="14"/>
      <c r="F490" s="15">
        <v>250</v>
      </c>
      <c r="G490" s="15">
        <v>296</v>
      </c>
      <c r="H490" s="14" t="s">
        <v>8087</v>
      </c>
      <c r="I490" s="15">
        <v>0</v>
      </c>
      <c r="J490" s="14" t="s">
        <v>7909</v>
      </c>
      <c r="K490" s="36" t="s">
        <v>2053</v>
      </c>
      <c r="L490" s="14" t="s">
        <v>630</v>
      </c>
      <c r="M490" s="14"/>
      <c r="Q490" s="21">
        <v>54</v>
      </c>
    </row>
    <row r="491" spans="1:17" ht="47.25">
      <c r="A491" s="14">
        <f t="shared" si="8"/>
        <v>488</v>
      </c>
      <c r="B491" s="14" t="s">
        <v>631</v>
      </c>
      <c r="C491" s="14" t="s">
        <v>874</v>
      </c>
      <c r="D491" s="14" t="s">
        <v>1162</v>
      </c>
      <c r="E491" s="14"/>
      <c r="F491" s="15">
        <v>1700</v>
      </c>
      <c r="G491" s="15">
        <v>404</v>
      </c>
      <c r="H491" s="14" t="s">
        <v>2161</v>
      </c>
      <c r="I491" s="15">
        <v>0</v>
      </c>
      <c r="J491" s="14" t="s">
        <v>4642</v>
      </c>
      <c r="K491" s="36" t="s">
        <v>2053</v>
      </c>
      <c r="L491" s="14" t="s">
        <v>12534</v>
      </c>
      <c r="M491" s="14"/>
      <c r="Q491" s="21">
        <v>55</v>
      </c>
    </row>
    <row r="492" spans="1:17" ht="47.25">
      <c r="A492" s="14">
        <f t="shared" si="8"/>
        <v>489</v>
      </c>
      <c r="B492" s="14" t="s">
        <v>635</v>
      </c>
      <c r="C492" s="14" t="s">
        <v>874</v>
      </c>
      <c r="D492" s="14" t="s">
        <v>1162</v>
      </c>
      <c r="E492" s="14"/>
      <c r="F492" s="15">
        <v>1700</v>
      </c>
      <c r="G492" s="15">
        <v>480</v>
      </c>
      <c r="H492" s="14" t="s">
        <v>2161</v>
      </c>
      <c r="I492" s="15">
        <v>0</v>
      </c>
      <c r="J492" s="14" t="s">
        <v>4642</v>
      </c>
      <c r="K492" s="36" t="s">
        <v>2053</v>
      </c>
      <c r="L492" s="14" t="s">
        <v>12534</v>
      </c>
      <c r="M492" s="14"/>
      <c r="Q492" s="21">
        <v>56</v>
      </c>
    </row>
    <row r="493" spans="1:17" ht="47.25">
      <c r="A493" s="14">
        <f t="shared" si="8"/>
        <v>490</v>
      </c>
      <c r="B493" s="14" t="s">
        <v>636</v>
      </c>
      <c r="C493" s="14" t="s">
        <v>637</v>
      </c>
      <c r="D493" s="14" t="s">
        <v>1421</v>
      </c>
      <c r="E493" s="14"/>
      <c r="F493" s="15">
        <v>500</v>
      </c>
      <c r="G493" s="15">
        <v>276</v>
      </c>
      <c r="H493" s="14" t="s">
        <v>8087</v>
      </c>
      <c r="I493" s="15">
        <v>87000</v>
      </c>
      <c r="J493" s="14" t="s">
        <v>7909</v>
      </c>
      <c r="K493" s="36" t="s">
        <v>2053</v>
      </c>
      <c r="L493" s="14" t="s">
        <v>3437</v>
      </c>
      <c r="M493" s="14"/>
      <c r="Q493" s="21">
        <v>57</v>
      </c>
    </row>
    <row r="494" spans="1:17" ht="94.5">
      <c r="A494" s="14">
        <f t="shared" si="8"/>
        <v>491</v>
      </c>
      <c r="B494" s="14" t="s">
        <v>638</v>
      </c>
      <c r="C494" s="14" t="s">
        <v>12730</v>
      </c>
      <c r="D494" s="14" t="s">
        <v>1187</v>
      </c>
      <c r="E494" s="14"/>
      <c r="F494" s="15">
        <v>500</v>
      </c>
      <c r="G494" s="15">
        <v>260</v>
      </c>
      <c r="H494" s="14" t="s">
        <v>8087</v>
      </c>
      <c r="I494" s="15">
        <v>48000</v>
      </c>
      <c r="J494" s="14" t="s">
        <v>70</v>
      </c>
      <c r="K494" s="36" t="s">
        <v>2053</v>
      </c>
      <c r="L494" s="14" t="s">
        <v>3437</v>
      </c>
      <c r="M494" s="14"/>
      <c r="Q494" s="21">
        <v>58</v>
      </c>
    </row>
    <row r="495" spans="1:17" ht="47.25">
      <c r="A495" s="14">
        <f t="shared" si="8"/>
        <v>492</v>
      </c>
      <c r="B495" s="14" t="s">
        <v>639</v>
      </c>
      <c r="C495" s="14" t="s">
        <v>637</v>
      </c>
      <c r="D495" s="14" t="s">
        <v>1421</v>
      </c>
      <c r="E495" s="14"/>
      <c r="F495" s="15">
        <v>500</v>
      </c>
      <c r="G495" s="15">
        <v>252</v>
      </c>
      <c r="H495" s="14" t="s">
        <v>8087</v>
      </c>
      <c r="I495" s="15">
        <v>73000</v>
      </c>
      <c r="J495" s="14" t="s">
        <v>7909</v>
      </c>
      <c r="K495" s="36" t="s">
        <v>2053</v>
      </c>
      <c r="L495" s="14" t="s">
        <v>3437</v>
      </c>
      <c r="M495" s="14"/>
      <c r="Q495" s="21">
        <v>59</v>
      </c>
    </row>
    <row r="496" spans="1:17" ht="63">
      <c r="A496" s="14">
        <f t="shared" si="8"/>
        <v>493</v>
      </c>
      <c r="B496" s="14" t="s">
        <v>105</v>
      </c>
      <c r="C496" s="14" t="s">
        <v>106</v>
      </c>
      <c r="D496" s="14" t="s">
        <v>1421</v>
      </c>
      <c r="E496" s="14"/>
      <c r="F496" s="15">
        <v>200</v>
      </c>
      <c r="G496" s="15">
        <v>236</v>
      </c>
      <c r="H496" s="14" t="s">
        <v>8087</v>
      </c>
      <c r="I496" s="15">
        <v>0</v>
      </c>
      <c r="J496" s="14" t="s">
        <v>70</v>
      </c>
      <c r="K496" s="36" t="s">
        <v>2053</v>
      </c>
      <c r="L496" s="14" t="s">
        <v>5629</v>
      </c>
      <c r="M496" s="14" t="s">
        <v>2078</v>
      </c>
      <c r="Q496" s="21">
        <v>60</v>
      </c>
    </row>
    <row r="497" spans="1:17" ht="31.5">
      <c r="A497" s="14">
        <f t="shared" si="8"/>
        <v>494</v>
      </c>
      <c r="B497" s="14" t="s">
        <v>151</v>
      </c>
      <c r="C497" s="14" t="s">
        <v>152</v>
      </c>
      <c r="D497" s="14" t="s">
        <v>1421</v>
      </c>
      <c r="E497" s="14"/>
      <c r="F497" s="15">
        <v>500</v>
      </c>
      <c r="G497" s="15">
        <v>312</v>
      </c>
      <c r="H497" s="14" t="s">
        <v>2161</v>
      </c>
      <c r="I497" s="15">
        <v>90000</v>
      </c>
      <c r="J497" s="14" t="s">
        <v>4935</v>
      </c>
      <c r="K497" s="36" t="s">
        <v>2053</v>
      </c>
      <c r="L497" s="14" t="s">
        <v>2255</v>
      </c>
      <c r="M497" s="14"/>
      <c r="Q497" s="21">
        <v>61</v>
      </c>
    </row>
    <row r="498" spans="1:17" ht="47.25">
      <c r="A498" s="14">
        <f t="shared" si="8"/>
        <v>495</v>
      </c>
      <c r="B498" s="14" t="s">
        <v>8936</v>
      </c>
      <c r="C498" s="14" t="s">
        <v>173</v>
      </c>
      <c r="D498" s="14" t="s">
        <v>1421</v>
      </c>
      <c r="E498" s="14"/>
      <c r="F498" s="15">
        <v>3000</v>
      </c>
      <c r="G498" s="15">
        <v>200</v>
      </c>
      <c r="H498" s="14" t="s">
        <v>2161</v>
      </c>
      <c r="I498" s="15">
        <v>65000</v>
      </c>
      <c r="J498" s="14" t="s">
        <v>1193</v>
      </c>
      <c r="K498" s="36" t="s">
        <v>2053</v>
      </c>
      <c r="L498" s="14" t="s">
        <v>174</v>
      </c>
      <c r="M498" s="14"/>
      <c r="Q498" s="21">
        <v>62</v>
      </c>
    </row>
    <row r="499" spans="1:17" ht="47.25">
      <c r="A499" s="14">
        <f t="shared" si="8"/>
        <v>496</v>
      </c>
      <c r="B499" s="14" t="s">
        <v>8934</v>
      </c>
      <c r="C499" s="14" t="s">
        <v>173</v>
      </c>
      <c r="D499" s="14" t="s">
        <v>1421</v>
      </c>
      <c r="E499" s="14"/>
      <c r="F499" s="15">
        <v>3000</v>
      </c>
      <c r="G499" s="15">
        <v>200</v>
      </c>
      <c r="H499" s="14" t="s">
        <v>2161</v>
      </c>
      <c r="I499" s="15">
        <v>65000</v>
      </c>
      <c r="J499" s="14" t="s">
        <v>1193</v>
      </c>
      <c r="K499" s="36" t="s">
        <v>2053</v>
      </c>
      <c r="L499" s="14" t="s">
        <v>174</v>
      </c>
      <c r="M499" s="14"/>
      <c r="Q499" s="21">
        <v>63</v>
      </c>
    </row>
    <row r="500" spans="1:17" ht="47.25">
      <c r="A500" s="14">
        <f t="shared" si="8"/>
        <v>497</v>
      </c>
      <c r="B500" s="14" t="s">
        <v>1429</v>
      </c>
      <c r="C500" s="14" t="s">
        <v>173</v>
      </c>
      <c r="D500" s="14" t="s">
        <v>1421</v>
      </c>
      <c r="E500" s="14"/>
      <c r="F500" s="15">
        <v>3000</v>
      </c>
      <c r="G500" s="15">
        <v>200</v>
      </c>
      <c r="H500" s="14" t="s">
        <v>2161</v>
      </c>
      <c r="I500" s="15">
        <v>65000</v>
      </c>
      <c r="J500" s="14" t="s">
        <v>1193</v>
      </c>
      <c r="K500" s="36" t="s">
        <v>2053</v>
      </c>
      <c r="L500" s="14" t="s">
        <v>174</v>
      </c>
      <c r="M500" s="14"/>
      <c r="Q500" s="21">
        <v>64</v>
      </c>
    </row>
    <row r="501" spans="1:17">
      <c r="A501" s="14">
        <f t="shared" si="8"/>
        <v>498</v>
      </c>
      <c r="B501" s="14" t="s">
        <v>8556</v>
      </c>
      <c r="C501" s="14" t="s">
        <v>2744</v>
      </c>
      <c r="D501" s="14" t="s">
        <v>1187</v>
      </c>
      <c r="E501" s="14" t="s">
        <v>8163</v>
      </c>
      <c r="F501" s="15">
        <v>1030</v>
      </c>
      <c r="G501" s="15">
        <v>252</v>
      </c>
      <c r="H501" s="14" t="s">
        <v>8087</v>
      </c>
      <c r="I501" s="15">
        <v>34000</v>
      </c>
      <c r="J501" s="14" t="s">
        <v>4935</v>
      </c>
      <c r="K501" s="36" t="s">
        <v>2053</v>
      </c>
      <c r="L501" s="14" t="s">
        <v>12534</v>
      </c>
      <c r="M501" s="14"/>
      <c r="Q501" s="21">
        <v>65</v>
      </c>
    </row>
    <row r="502" spans="1:17" ht="31.5">
      <c r="A502" s="14">
        <f t="shared" si="8"/>
        <v>499</v>
      </c>
      <c r="B502" s="14" t="s">
        <v>610</v>
      </c>
      <c r="C502" s="14" t="s">
        <v>611</v>
      </c>
      <c r="D502" s="14" t="s">
        <v>1421</v>
      </c>
      <c r="E502" s="14"/>
      <c r="F502" s="15">
        <v>500</v>
      </c>
      <c r="G502" s="15">
        <v>248</v>
      </c>
      <c r="H502" s="14" t="s">
        <v>8087</v>
      </c>
      <c r="I502" s="15">
        <v>80000</v>
      </c>
      <c r="J502" s="14" t="s">
        <v>1188</v>
      </c>
      <c r="K502" s="36" t="s">
        <v>612</v>
      </c>
      <c r="L502" s="14" t="s">
        <v>2255</v>
      </c>
      <c r="M502" s="14"/>
      <c r="Q502" s="21">
        <v>66</v>
      </c>
    </row>
    <row r="503" spans="1:17">
      <c r="A503" s="14">
        <f t="shared" si="8"/>
        <v>500</v>
      </c>
      <c r="B503" s="14" t="s">
        <v>3652</v>
      </c>
      <c r="C503" s="14" t="s">
        <v>3653</v>
      </c>
      <c r="D503" s="14" t="s">
        <v>1187</v>
      </c>
      <c r="E503" s="14" t="s">
        <v>8163</v>
      </c>
      <c r="F503" s="15">
        <v>1100</v>
      </c>
      <c r="G503" s="15">
        <v>332</v>
      </c>
      <c r="H503" s="14" t="s">
        <v>6541</v>
      </c>
      <c r="I503" s="15">
        <v>55000</v>
      </c>
      <c r="J503" s="14" t="s">
        <v>1193</v>
      </c>
      <c r="K503" s="36" t="s">
        <v>612</v>
      </c>
      <c r="L503" s="14" t="s">
        <v>513</v>
      </c>
      <c r="M503" s="14"/>
      <c r="Q503" s="21">
        <v>67</v>
      </c>
    </row>
    <row r="504" spans="1:17" ht="63">
      <c r="A504" s="14">
        <f t="shared" si="8"/>
        <v>501</v>
      </c>
      <c r="B504" s="14" t="s">
        <v>623</v>
      </c>
      <c r="C504" s="14" t="s">
        <v>624</v>
      </c>
      <c r="D504" s="14" t="s">
        <v>9193</v>
      </c>
      <c r="E504" s="14"/>
      <c r="F504" s="15">
        <v>700</v>
      </c>
      <c r="G504" s="15">
        <v>292</v>
      </c>
      <c r="H504" s="14" t="s">
        <v>8087</v>
      </c>
      <c r="I504" s="15">
        <v>0</v>
      </c>
      <c r="J504" s="14" t="s">
        <v>70</v>
      </c>
      <c r="K504" s="36" t="s">
        <v>612</v>
      </c>
      <c r="L504" s="14" t="s">
        <v>625</v>
      </c>
      <c r="M504" s="14" t="s">
        <v>84</v>
      </c>
      <c r="Q504" s="21">
        <v>68</v>
      </c>
    </row>
    <row r="505" spans="1:17" ht="47.25">
      <c r="A505" s="14">
        <f t="shared" si="8"/>
        <v>502</v>
      </c>
      <c r="B505" s="14" t="s">
        <v>626</v>
      </c>
      <c r="C505" s="14" t="s">
        <v>10482</v>
      </c>
      <c r="D505" s="14" t="s">
        <v>1187</v>
      </c>
      <c r="E505" s="14" t="s">
        <v>8163</v>
      </c>
      <c r="F505" s="15">
        <v>740</v>
      </c>
      <c r="G505" s="15">
        <v>260</v>
      </c>
      <c r="H505" s="14" t="s">
        <v>8087</v>
      </c>
      <c r="I505" s="15">
        <v>58000</v>
      </c>
      <c r="J505" s="14" t="s">
        <v>7909</v>
      </c>
      <c r="K505" s="36" t="s">
        <v>612</v>
      </c>
      <c r="L505" s="14" t="s">
        <v>11673</v>
      </c>
      <c r="M505" s="14"/>
      <c r="Q505" s="21">
        <v>1</v>
      </c>
    </row>
    <row r="506" spans="1:17" ht="31.5">
      <c r="A506" s="14">
        <f t="shared" si="8"/>
        <v>503</v>
      </c>
      <c r="B506" s="14" t="s">
        <v>1463</v>
      </c>
      <c r="C506" s="14" t="s">
        <v>10912</v>
      </c>
      <c r="D506" s="14" t="s">
        <v>1187</v>
      </c>
      <c r="E506" s="14" t="s">
        <v>8163</v>
      </c>
      <c r="F506" s="15">
        <v>700</v>
      </c>
      <c r="G506" s="15">
        <v>200</v>
      </c>
      <c r="H506" s="14" t="s">
        <v>8087</v>
      </c>
      <c r="I506" s="15">
        <v>43000</v>
      </c>
      <c r="J506" s="14" t="s">
        <v>1193</v>
      </c>
      <c r="K506" s="36" t="s">
        <v>612</v>
      </c>
      <c r="L506" s="14" t="s">
        <v>2916</v>
      </c>
      <c r="M506" s="14"/>
      <c r="Q506" s="21">
        <v>2</v>
      </c>
    </row>
    <row r="507" spans="1:17" ht="31.5">
      <c r="A507" s="14">
        <f t="shared" si="8"/>
        <v>504</v>
      </c>
      <c r="B507" s="14" t="s">
        <v>627</v>
      </c>
      <c r="C507" s="14" t="s">
        <v>11393</v>
      </c>
      <c r="D507" s="14" t="s">
        <v>1187</v>
      </c>
      <c r="E507" s="14"/>
      <c r="F507" s="15">
        <v>1000</v>
      </c>
      <c r="G507" s="15">
        <v>248</v>
      </c>
      <c r="H507" s="14" t="s">
        <v>8087</v>
      </c>
      <c r="I507" s="15">
        <v>49000</v>
      </c>
      <c r="J507" s="14" t="s">
        <v>70</v>
      </c>
      <c r="K507" s="36" t="s">
        <v>612</v>
      </c>
      <c r="L507" s="14" t="s">
        <v>2255</v>
      </c>
      <c r="M507" s="14"/>
      <c r="Q507" s="21">
        <v>3</v>
      </c>
    </row>
    <row r="508" spans="1:17" ht="63">
      <c r="A508" s="14">
        <f t="shared" si="8"/>
        <v>505</v>
      </c>
      <c r="B508" s="14" t="s">
        <v>632</v>
      </c>
      <c r="C508" s="14" t="s">
        <v>633</v>
      </c>
      <c r="D508" s="14" t="s">
        <v>9193</v>
      </c>
      <c r="E508" s="14"/>
      <c r="F508" s="15">
        <v>1150</v>
      </c>
      <c r="G508" s="15">
        <v>448</v>
      </c>
      <c r="H508" s="14" t="s">
        <v>2161</v>
      </c>
      <c r="I508" s="15">
        <v>0</v>
      </c>
      <c r="J508" s="14" t="s">
        <v>4935</v>
      </c>
      <c r="K508" s="36" t="s">
        <v>612</v>
      </c>
      <c r="L508" s="14" t="s">
        <v>625</v>
      </c>
      <c r="M508" s="14" t="s">
        <v>85</v>
      </c>
      <c r="Q508" s="21">
        <v>4</v>
      </c>
    </row>
    <row r="509" spans="1:17" ht="31.5">
      <c r="A509" s="14">
        <f t="shared" si="8"/>
        <v>506</v>
      </c>
      <c r="B509" s="14" t="s">
        <v>86</v>
      </c>
      <c r="C509" s="14" t="s">
        <v>87</v>
      </c>
      <c r="D509" s="14" t="s">
        <v>9193</v>
      </c>
      <c r="E509" s="14"/>
      <c r="F509" s="15">
        <v>700</v>
      </c>
      <c r="G509" s="15">
        <v>704</v>
      </c>
      <c r="H509" s="14" t="s">
        <v>2161</v>
      </c>
      <c r="I509" s="15">
        <v>0</v>
      </c>
      <c r="J509" s="14" t="s">
        <v>1188</v>
      </c>
      <c r="K509" s="36" t="s">
        <v>612</v>
      </c>
      <c r="L509" s="14" t="s">
        <v>5941</v>
      </c>
      <c r="M509" s="14" t="s">
        <v>88</v>
      </c>
      <c r="Q509" s="21">
        <v>5</v>
      </c>
    </row>
    <row r="510" spans="1:17" ht="63">
      <c r="A510" s="14">
        <f t="shared" si="8"/>
        <v>507</v>
      </c>
      <c r="B510" s="14" t="s">
        <v>89</v>
      </c>
      <c r="C510" s="14" t="s">
        <v>90</v>
      </c>
      <c r="D510" s="14" t="s">
        <v>9193</v>
      </c>
      <c r="E510" s="14"/>
      <c r="F510" s="15">
        <v>900</v>
      </c>
      <c r="G510" s="15">
        <v>700</v>
      </c>
      <c r="H510" s="14" t="s">
        <v>3703</v>
      </c>
      <c r="I510" s="15">
        <v>0</v>
      </c>
      <c r="J510" s="14" t="s">
        <v>7909</v>
      </c>
      <c r="K510" s="36" t="s">
        <v>612</v>
      </c>
      <c r="L510" s="14" t="s">
        <v>5941</v>
      </c>
      <c r="M510" s="14" t="s">
        <v>91</v>
      </c>
      <c r="Q510" s="21">
        <v>6</v>
      </c>
    </row>
    <row r="511" spans="1:17" ht="78.75">
      <c r="A511" s="14">
        <f t="shared" si="8"/>
        <v>508</v>
      </c>
      <c r="B511" s="14" t="s">
        <v>92</v>
      </c>
      <c r="C511" s="14" t="s">
        <v>10533</v>
      </c>
      <c r="D511" s="14" t="s">
        <v>1187</v>
      </c>
      <c r="E511" s="14"/>
      <c r="F511" s="15">
        <v>11100</v>
      </c>
      <c r="G511" s="15">
        <v>96</v>
      </c>
      <c r="H511" s="14" t="s">
        <v>3449</v>
      </c>
      <c r="I511" s="15">
        <v>13000</v>
      </c>
      <c r="J511" s="14" t="s">
        <v>1188</v>
      </c>
      <c r="K511" s="36" t="s">
        <v>612</v>
      </c>
      <c r="L511" s="14" t="s">
        <v>5941</v>
      </c>
      <c r="M511" s="14"/>
      <c r="Q511" s="21">
        <v>7</v>
      </c>
    </row>
    <row r="512" spans="1:17" ht="47.25">
      <c r="A512" s="14">
        <f t="shared" si="8"/>
        <v>509</v>
      </c>
      <c r="B512" s="14" t="s">
        <v>93</v>
      </c>
      <c r="C512" s="14" t="s">
        <v>10482</v>
      </c>
      <c r="D512" s="14" t="s">
        <v>1187</v>
      </c>
      <c r="E512" s="14" t="s">
        <v>8163</v>
      </c>
      <c r="F512" s="15">
        <v>540</v>
      </c>
      <c r="G512" s="15">
        <v>216</v>
      </c>
      <c r="H512" s="14" t="s">
        <v>8087</v>
      </c>
      <c r="I512" s="15">
        <v>68000</v>
      </c>
      <c r="J512" s="14" t="s">
        <v>7909</v>
      </c>
      <c r="K512" s="36" t="s">
        <v>612</v>
      </c>
      <c r="L512" s="14" t="s">
        <v>3437</v>
      </c>
      <c r="M512" s="14"/>
      <c r="Q512" s="21">
        <v>8</v>
      </c>
    </row>
    <row r="513" spans="1:17" ht="31.5">
      <c r="A513" s="14">
        <f t="shared" si="8"/>
        <v>510</v>
      </c>
      <c r="B513" s="14" t="s">
        <v>94</v>
      </c>
      <c r="C513" s="14" t="s">
        <v>922</v>
      </c>
      <c r="D513" s="14" t="s">
        <v>1187</v>
      </c>
      <c r="E513" s="14"/>
      <c r="F513" s="15">
        <v>700</v>
      </c>
      <c r="G513" s="15">
        <v>412</v>
      </c>
      <c r="H513" s="14" t="s">
        <v>8087</v>
      </c>
      <c r="I513" s="15">
        <v>83000</v>
      </c>
      <c r="J513" s="14" t="s">
        <v>1193</v>
      </c>
      <c r="K513" s="36" t="s">
        <v>612</v>
      </c>
      <c r="L513" s="14" t="s">
        <v>3437</v>
      </c>
      <c r="M513" s="14"/>
      <c r="Q513" s="21">
        <v>9</v>
      </c>
    </row>
    <row r="514" spans="1:17" ht="31.5">
      <c r="A514" s="14">
        <f t="shared" si="8"/>
        <v>511</v>
      </c>
      <c r="B514" s="14" t="s">
        <v>95</v>
      </c>
      <c r="C514" s="14" t="s">
        <v>96</v>
      </c>
      <c r="D514" s="14" t="s">
        <v>1162</v>
      </c>
      <c r="E514" s="14"/>
      <c r="F514" s="15">
        <v>200</v>
      </c>
      <c r="G514" s="15">
        <v>280</v>
      </c>
      <c r="H514" s="14" t="s">
        <v>2161</v>
      </c>
      <c r="I514" s="15">
        <v>109000</v>
      </c>
      <c r="J514" s="14" t="s">
        <v>60</v>
      </c>
      <c r="K514" s="36" t="s">
        <v>612</v>
      </c>
      <c r="L514" s="14" t="s">
        <v>6101</v>
      </c>
      <c r="M514" s="14"/>
      <c r="Q514" s="21">
        <v>10</v>
      </c>
    </row>
    <row r="515" spans="1:17" ht="31.5">
      <c r="A515" s="14">
        <f t="shared" si="8"/>
        <v>512</v>
      </c>
      <c r="B515" s="14" t="s">
        <v>97</v>
      </c>
      <c r="C515" s="14" t="s">
        <v>98</v>
      </c>
      <c r="D515" s="14" t="s">
        <v>1421</v>
      </c>
      <c r="E515" s="14"/>
      <c r="F515" s="15">
        <v>500</v>
      </c>
      <c r="G515" s="15">
        <v>152</v>
      </c>
      <c r="H515" s="14" t="s">
        <v>8076</v>
      </c>
      <c r="I515" s="15">
        <v>0</v>
      </c>
      <c r="J515" s="14" t="s">
        <v>1188</v>
      </c>
      <c r="K515" s="36" t="s">
        <v>612</v>
      </c>
      <c r="L515" s="14" t="s">
        <v>73</v>
      </c>
      <c r="M515" s="14"/>
      <c r="Q515" s="21">
        <v>11</v>
      </c>
    </row>
    <row r="516" spans="1:17" ht="31.5">
      <c r="A516" s="14">
        <f t="shared" si="8"/>
        <v>513</v>
      </c>
      <c r="B516" s="14" t="s">
        <v>99</v>
      </c>
      <c r="C516" s="14" t="s">
        <v>2744</v>
      </c>
      <c r="D516" s="14" t="s">
        <v>1187</v>
      </c>
      <c r="E516" s="14" t="s">
        <v>8163</v>
      </c>
      <c r="F516" s="15">
        <v>530</v>
      </c>
      <c r="G516" s="15">
        <v>136</v>
      </c>
      <c r="H516" s="14" t="s">
        <v>8076</v>
      </c>
      <c r="I516" s="15">
        <v>21000</v>
      </c>
      <c r="J516" s="14" t="s">
        <v>4935</v>
      </c>
      <c r="K516" s="36" t="s">
        <v>612</v>
      </c>
      <c r="L516" s="14" t="s">
        <v>2255</v>
      </c>
      <c r="M516" s="14"/>
      <c r="Q516" s="21">
        <v>12</v>
      </c>
    </row>
    <row r="517" spans="1:17" ht="63">
      <c r="A517" s="14">
        <f t="shared" si="8"/>
        <v>514</v>
      </c>
      <c r="B517" s="14" t="s">
        <v>100</v>
      </c>
      <c r="C517" s="14" t="s">
        <v>10533</v>
      </c>
      <c r="D517" s="14" t="s">
        <v>12961</v>
      </c>
      <c r="E517" s="14"/>
      <c r="F517" s="15">
        <v>20035</v>
      </c>
      <c r="G517" s="15">
        <v>144</v>
      </c>
      <c r="H517" s="14" t="s">
        <v>8076</v>
      </c>
      <c r="I517" s="15">
        <v>20000</v>
      </c>
      <c r="J517" s="14" t="s">
        <v>1188</v>
      </c>
      <c r="K517" s="36" t="s">
        <v>612</v>
      </c>
      <c r="L517" s="14" t="s">
        <v>101</v>
      </c>
      <c r="M517" s="14"/>
      <c r="Q517" s="21">
        <v>13</v>
      </c>
    </row>
    <row r="518" spans="1:17" ht="47.25">
      <c r="A518" s="14">
        <f t="shared" si="8"/>
        <v>515</v>
      </c>
      <c r="B518" s="14" t="s">
        <v>102</v>
      </c>
      <c r="C518" s="14" t="s">
        <v>10533</v>
      </c>
      <c r="D518" s="14" t="s">
        <v>12961</v>
      </c>
      <c r="E518" s="14"/>
      <c r="F518" s="15">
        <v>40035</v>
      </c>
      <c r="G518" s="15">
        <v>120</v>
      </c>
      <c r="H518" s="14" t="s">
        <v>8076</v>
      </c>
      <c r="I518" s="15">
        <v>27000</v>
      </c>
      <c r="J518" s="14" t="s">
        <v>1188</v>
      </c>
      <c r="K518" s="36" t="s">
        <v>612</v>
      </c>
      <c r="L518" s="14" t="s">
        <v>103</v>
      </c>
      <c r="M518" s="14"/>
      <c r="Q518" s="21">
        <v>14</v>
      </c>
    </row>
    <row r="519" spans="1:17" ht="47.25">
      <c r="A519" s="14">
        <f t="shared" si="8"/>
        <v>516</v>
      </c>
      <c r="B519" s="14" t="s">
        <v>104</v>
      </c>
      <c r="C519" s="14" t="s">
        <v>10533</v>
      </c>
      <c r="D519" s="14" t="s">
        <v>12961</v>
      </c>
      <c r="E519" s="14"/>
      <c r="F519" s="15">
        <v>40035</v>
      </c>
      <c r="G519" s="15">
        <v>376</v>
      </c>
      <c r="H519" s="14" t="s">
        <v>8076</v>
      </c>
      <c r="I519" s="15">
        <v>44000</v>
      </c>
      <c r="J519" s="14" t="s">
        <v>1188</v>
      </c>
      <c r="K519" s="36" t="s">
        <v>612</v>
      </c>
      <c r="L519" s="14" t="s">
        <v>103</v>
      </c>
      <c r="M519" s="14"/>
      <c r="Q519" s="21">
        <v>15</v>
      </c>
    </row>
    <row r="520" spans="1:17" ht="47.25">
      <c r="A520" s="14">
        <f t="shared" si="8"/>
        <v>517</v>
      </c>
      <c r="B520" s="14" t="s">
        <v>109</v>
      </c>
      <c r="C520" s="14" t="s">
        <v>110</v>
      </c>
      <c r="D520" s="14" t="s">
        <v>1187</v>
      </c>
      <c r="E520" s="14"/>
      <c r="F520" s="15">
        <v>250</v>
      </c>
      <c r="G520" s="15">
        <v>528</v>
      </c>
      <c r="H520" s="14" t="s">
        <v>2161</v>
      </c>
      <c r="I520" s="15">
        <v>290000</v>
      </c>
      <c r="J520" s="14" t="s">
        <v>70</v>
      </c>
      <c r="K520" s="36" t="s">
        <v>612</v>
      </c>
      <c r="L520" s="14" t="s">
        <v>5629</v>
      </c>
      <c r="M520" s="14" t="s">
        <v>2078</v>
      </c>
      <c r="Q520" s="21">
        <v>16</v>
      </c>
    </row>
    <row r="521" spans="1:17" ht="31.5">
      <c r="A521" s="14">
        <f t="shared" si="8"/>
        <v>518</v>
      </c>
      <c r="B521" s="14" t="s">
        <v>113</v>
      </c>
      <c r="C521" s="14" t="s">
        <v>833</v>
      </c>
      <c r="D521" s="14" t="s">
        <v>1187</v>
      </c>
      <c r="E521" s="14" t="s">
        <v>8163</v>
      </c>
      <c r="F521" s="15">
        <v>700</v>
      </c>
      <c r="G521" s="15">
        <v>760</v>
      </c>
      <c r="H521" s="14" t="s">
        <v>2161</v>
      </c>
      <c r="I521" s="15">
        <v>0</v>
      </c>
      <c r="J521" s="14" t="s">
        <v>1193</v>
      </c>
      <c r="K521" s="36" t="s">
        <v>612</v>
      </c>
      <c r="L521" s="14" t="s">
        <v>11729</v>
      </c>
      <c r="M521" s="14" t="s">
        <v>114</v>
      </c>
      <c r="Q521" s="21">
        <v>17</v>
      </c>
    </row>
    <row r="522" spans="1:17" ht="31.5">
      <c r="A522" s="14">
        <f t="shared" si="8"/>
        <v>519</v>
      </c>
      <c r="B522" s="14" t="s">
        <v>115</v>
      </c>
      <c r="C522" s="14" t="s">
        <v>833</v>
      </c>
      <c r="D522" s="14" t="s">
        <v>1187</v>
      </c>
      <c r="E522" s="14" t="s">
        <v>8163</v>
      </c>
      <c r="F522" s="15">
        <v>700</v>
      </c>
      <c r="G522" s="15">
        <v>744</v>
      </c>
      <c r="H522" s="14" t="s">
        <v>2161</v>
      </c>
      <c r="I522" s="15">
        <v>0</v>
      </c>
      <c r="J522" s="14" t="s">
        <v>1193</v>
      </c>
      <c r="K522" s="36" t="s">
        <v>612</v>
      </c>
      <c r="L522" s="14" t="s">
        <v>11729</v>
      </c>
      <c r="M522" s="14" t="s">
        <v>114</v>
      </c>
      <c r="Q522" s="21">
        <v>18</v>
      </c>
    </row>
    <row r="523" spans="1:17" ht="78.75">
      <c r="A523" s="14">
        <f t="shared" si="8"/>
        <v>520</v>
      </c>
      <c r="B523" s="14" t="s">
        <v>137</v>
      </c>
      <c r="C523" s="14" t="s">
        <v>138</v>
      </c>
      <c r="D523" s="14" t="s">
        <v>1421</v>
      </c>
      <c r="E523" s="14"/>
      <c r="F523" s="15">
        <v>1000</v>
      </c>
      <c r="G523" s="15">
        <v>260</v>
      </c>
      <c r="H523" s="14" t="s">
        <v>8087</v>
      </c>
      <c r="I523" s="15">
        <v>55000</v>
      </c>
      <c r="J523" s="14" t="s">
        <v>4935</v>
      </c>
      <c r="K523" s="36" t="s">
        <v>612</v>
      </c>
      <c r="L523" s="14" t="s">
        <v>19</v>
      </c>
      <c r="M523" s="14"/>
      <c r="Q523" s="21">
        <v>19</v>
      </c>
    </row>
    <row r="524" spans="1:17" ht="31.5">
      <c r="A524" s="14">
        <f t="shared" si="8"/>
        <v>521</v>
      </c>
      <c r="B524" s="14" t="s">
        <v>139</v>
      </c>
      <c r="C524" s="14" t="s">
        <v>11192</v>
      </c>
      <c r="D524" s="14" t="s">
        <v>1187</v>
      </c>
      <c r="E524" s="14"/>
      <c r="F524" s="15">
        <v>3000</v>
      </c>
      <c r="G524" s="15">
        <v>256</v>
      </c>
      <c r="H524" s="14" t="s">
        <v>8076</v>
      </c>
      <c r="I524" s="15">
        <v>40000</v>
      </c>
      <c r="J524" s="14" t="s">
        <v>7909</v>
      </c>
      <c r="K524" s="36" t="s">
        <v>612</v>
      </c>
      <c r="L524" s="14" t="s">
        <v>1552</v>
      </c>
      <c r="M524" s="14"/>
      <c r="Q524" s="21">
        <v>20</v>
      </c>
    </row>
    <row r="525" spans="1:17" ht="63">
      <c r="A525" s="14">
        <f t="shared" si="8"/>
        <v>522</v>
      </c>
      <c r="B525" s="14" t="s">
        <v>140</v>
      </c>
      <c r="C525" s="14" t="s">
        <v>141</v>
      </c>
      <c r="D525" s="14" t="s">
        <v>1187</v>
      </c>
      <c r="E525" s="14" t="s">
        <v>8163</v>
      </c>
      <c r="F525" s="15">
        <v>700</v>
      </c>
      <c r="G525" s="15">
        <v>236</v>
      </c>
      <c r="H525" s="14" t="s">
        <v>8087</v>
      </c>
      <c r="I525" s="15">
        <v>51000</v>
      </c>
      <c r="J525" s="14" t="s">
        <v>4935</v>
      </c>
      <c r="K525" s="36" t="s">
        <v>612</v>
      </c>
      <c r="L525" s="14" t="s">
        <v>2255</v>
      </c>
      <c r="M525" s="14"/>
      <c r="Q525" s="21">
        <v>21</v>
      </c>
    </row>
    <row r="526" spans="1:17">
      <c r="A526" s="14">
        <f t="shared" si="8"/>
        <v>523</v>
      </c>
      <c r="B526" s="14" t="s">
        <v>142</v>
      </c>
      <c r="C526" s="14" t="s">
        <v>143</v>
      </c>
      <c r="D526" s="14" t="s">
        <v>1187</v>
      </c>
      <c r="E526" s="14"/>
      <c r="F526" s="15">
        <v>720</v>
      </c>
      <c r="G526" s="15">
        <v>324</v>
      </c>
      <c r="H526" s="14" t="s">
        <v>8087</v>
      </c>
      <c r="I526" s="15">
        <v>74000</v>
      </c>
      <c r="J526" s="14" t="s">
        <v>1188</v>
      </c>
      <c r="K526" s="36" t="s">
        <v>612</v>
      </c>
      <c r="L526" s="14" t="s">
        <v>2255</v>
      </c>
      <c r="M526" s="14"/>
      <c r="Q526" s="21">
        <v>22</v>
      </c>
    </row>
    <row r="527" spans="1:17" ht="47.25">
      <c r="A527" s="14">
        <f t="shared" si="8"/>
        <v>524</v>
      </c>
      <c r="B527" s="14" t="s">
        <v>144</v>
      </c>
      <c r="C527" s="14" t="s">
        <v>145</v>
      </c>
      <c r="D527" s="14" t="s">
        <v>9193</v>
      </c>
      <c r="E527" s="14" t="s">
        <v>8163</v>
      </c>
      <c r="F527" s="15">
        <v>1500</v>
      </c>
      <c r="G527" s="15">
        <v>456</v>
      </c>
      <c r="H527" s="15" t="s">
        <v>8087</v>
      </c>
      <c r="I527" s="15">
        <v>0</v>
      </c>
      <c r="J527" s="14" t="s">
        <v>70</v>
      </c>
      <c r="K527" s="36" t="s">
        <v>612</v>
      </c>
      <c r="L527" s="14" t="s">
        <v>1552</v>
      </c>
      <c r="M527" s="14" t="s">
        <v>146</v>
      </c>
      <c r="Q527" s="21">
        <v>23</v>
      </c>
    </row>
    <row r="528" spans="1:17" ht="31.5">
      <c r="A528" s="14">
        <f t="shared" si="8"/>
        <v>525</v>
      </c>
      <c r="B528" s="14" t="s">
        <v>147</v>
      </c>
      <c r="C528" s="14" t="s">
        <v>2016</v>
      </c>
      <c r="D528" s="14" t="s">
        <v>1187</v>
      </c>
      <c r="E528" s="14"/>
      <c r="F528" s="15">
        <v>900</v>
      </c>
      <c r="G528" s="15">
        <v>388</v>
      </c>
      <c r="H528" s="14" t="s">
        <v>8087</v>
      </c>
      <c r="I528" s="15">
        <v>88000</v>
      </c>
      <c r="J528" s="14" t="s">
        <v>1193</v>
      </c>
      <c r="K528" s="36" t="s">
        <v>612</v>
      </c>
      <c r="L528" s="14" t="s">
        <v>148</v>
      </c>
      <c r="M528" s="14"/>
      <c r="Q528" s="21">
        <v>24</v>
      </c>
    </row>
    <row r="529" spans="1:17" ht="31.5">
      <c r="A529" s="14">
        <f t="shared" si="8"/>
        <v>526</v>
      </c>
      <c r="B529" s="14" t="s">
        <v>149</v>
      </c>
      <c r="C529" s="14" t="s">
        <v>150</v>
      </c>
      <c r="D529" s="14" t="s">
        <v>1421</v>
      </c>
      <c r="E529" s="14"/>
      <c r="F529" s="15">
        <v>200</v>
      </c>
      <c r="G529" s="15">
        <v>164</v>
      </c>
      <c r="H529" s="14" t="s">
        <v>8087</v>
      </c>
      <c r="I529" s="15">
        <v>98000</v>
      </c>
      <c r="J529" s="14" t="s">
        <v>1188</v>
      </c>
      <c r="K529" s="36" t="s">
        <v>612</v>
      </c>
      <c r="L529" s="14" t="s">
        <v>2255</v>
      </c>
      <c r="M529" s="14"/>
      <c r="Q529" s="21">
        <v>25</v>
      </c>
    </row>
    <row r="530" spans="1:17" ht="47.25">
      <c r="A530" s="14">
        <f t="shared" si="8"/>
        <v>527</v>
      </c>
      <c r="B530" s="14" t="s">
        <v>153</v>
      </c>
      <c r="C530" s="14" t="s">
        <v>154</v>
      </c>
      <c r="D530" s="14" t="s">
        <v>9193</v>
      </c>
      <c r="E530" s="14"/>
      <c r="F530" s="15">
        <v>1100</v>
      </c>
      <c r="G530" s="15">
        <v>552</v>
      </c>
      <c r="H530" s="14" t="s">
        <v>2161</v>
      </c>
      <c r="I530" s="15">
        <v>0</v>
      </c>
      <c r="J530" s="14" t="s">
        <v>70</v>
      </c>
      <c r="K530" s="36" t="s">
        <v>612</v>
      </c>
      <c r="L530" s="14" t="s">
        <v>513</v>
      </c>
      <c r="M530" s="14" t="s">
        <v>155</v>
      </c>
      <c r="Q530" s="21">
        <v>26</v>
      </c>
    </row>
    <row r="531" spans="1:17" ht="47.25">
      <c r="A531" s="14">
        <f t="shared" si="8"/>
        <v>528</v>
      </c>
      <c r="B531" s="14" t="s">
        <v>9542</v>
      </c>
      <c r="C531" s="14" t="s">
        <v>156</v>
      </c>
      <c r="D531" s="14" t="s">
        <v>1187</v>
      </c>
      <c r="E531" s="14" t="s">
        <v>8163</v>
      </c>
      <c r="F531" s="15">
        <v>1930</v>
      </c>
      <c r="G531" s="15">
        <v>200</v>
      </c>
      <c r="H531" s="14" t="s">
        <v>3703</v>
      </c>
      <c r="I531" s="15">
        <v>100000</v>
      </c>
      <c r="J531" s="14" t="s">
        <v>1193</v>
      </c>
      <c r="K531" s="36" t="s">
        <v>612</v>
      </c>
      <c r="L531" s="14" t="s">
        <v>3437</v>
      </c>
      <c r="M531" s="14"/>
      <c r="Q531" s="21">
        <v>27</v>
      </c>
    </row>
    <row r="532" spans="1:17" ht="63">
      <c r="A532" s="14">
        <f t="shared" ref="A532:A595" si="9">A531+1</f>
        <v>529</v>
      </c>
      <c r="B532" s="14" t="s">
        <v>159</v>
      </c>
      <c r="C532" s="14" t="s">
        <v>70</v>
      </c>
      <c r="D532" s="14" t="s">
        <v>1187</v>
      </c>
      <c r="E532" s="14"/>
      <c r="F532" s="15">
        <v>1200</v>
      </c>
      <c r="G532" s="15">
        <v>232</v>
      </c>
      <c r="H532" s="14" t="s">
        <v>8087</v>
      </c>
      <c r="I532" s="15">
        <v>36000</v>
      </c>
      <c r="J532" s="14" t="s">
        <v>4935</v>
      </c>
      <c r="K532" s="36" t="s">
        <v>612</v>
      </c>
      <c r="L532" s="14" t="s">
        <v>2255</v>
      </c>
      <c r="M532" s="14"/>
      <c r="Q532" s="21">
        <v>28</v>
      </c>
    </row>
    <row r="533" spans="1:17">
      <c r="A533" s="14">
        <f t="shared" si="9"/>
        <v>530</v>
      </c>
      <c r="B533" s="21" t="s">
        <v>10145</v>
      </c>
      <c r="C533" s="14" t="s">
        <v>2744</v>
      </c>
      <c r="D533" s="14" t="s">
        <v>1187</v>
      </c>
      <c r="E533" s="14" t="s">
        <v>8163</v>
      </c>
      <c r="F533" s="15">
        <v>1030</v>
      </c>
      <c r="G533" s="15">
        <v>48</v>
      </c>
      <c r="H533" s="14" t="s">
        <v>8076</v>
      </c>
      <c r="I533" s="15">
        <v>11000</v>
      </c>
      <c r="J533" s="14" t="s">
        <v>4935</v>
      </c>
      <c r="K533" s="36" t="s">
        <v>612</v>
      </c>
      <c r="L533" s="14" t="s">
        <v>5629</v>
      </c>
      <c r="M533" s="14"/>
      <c r="Q533" s="21">
        <v>29</v>
      </c>
    </row>
    <row r="534" spans="1:17" ht="47.25">
      <c r="A534" s="14">
        <f t="shared" si="9"/>
        <v>531</v>
      </c>
      <c r="B534" s="14" t="s">
        <v>160</v>
      </c>
      <c r="C534" s="14" t="s">
        <v>161</v>
      </c>
      <c r="D534" s="14" t="s">
        <v>9193</v>
      </c>
      <c r="E534" s="14"/>
      <c r="F534" s="15">
        <v>700</v>
      </c>
      <c r="G534" s="15">
        <v>284</v>
      </c>
      <c r="H534" s="14" t="s">
        <v>8087</v>
      </c>
      <c r="I534" s="15">
        <v>0</v>
      </c>
      <c r="J534" s="14" t="s">
        <v>7909</v>
      </c>
      <c r="K534" s="36" t="s">
        <v>612</v>
      </c>
      <c r="L534" s="14" t="s">
        <v>1552</v>
      </c>
      <c r="M534" s="14" t="s">
        <v>162</v>
      </c>
      <c r="Q534" s="21">
        <v>30</v>
      </c>
    </row>
    <row r="535" spans="1:17" ht="31.5">
      <c r="A535" s="14">
        <f t="shared" si="9"/>
        <v>532</v>
      </c>
      <c r="B535" s="14" t="s">
        <v>1713</v>
      </c>
      <c r="C535" s="14" t="s">
        <v>2386</v>
      </c>
      <c r="D535" s="14" t="s">
        <v>1187</v>
      </c>
      <c r="E535" s="14" t="s">
        <v>8163</v>
      </c>
      <c r="F535" s="15">
        <v>540</v>
      </c>
      <c r="G535" s="15">
        <v>204</v>
      </c>
      <c r="H535" s="14" t="s">
        <v>2161</v>
      </c>
      <c r="I535" s="15">
        <v>175000</v>
      </c>
      <c r="J535" s="14" t="s">
        <v>12918</v>
      </c>
      <c r="K535" s="36" t="s">
        <v>612</v>
      </c>
      <c r="L535" s="14" t="s">
        <v>1552</v>
      </c>
      <c r="M535" s="14"/>
      <c r="Q535" s="21">
        <v>31</v>
      </c>
    </row>
    <row r="536" spans="1:17" ht="31.5">
      <c r="A536" s="14">
        <f t="shared" si="9"/>
        <v>533</v>
      </c>
      <c r="B536" s="14" t="s">
        <v>163</v>
      </c>
      <c r="C536" s="14" t="s">
        <v>12717</v>
      </c>
      <c r="D536" s="14" t="s">
        <v>4473</v>
      </c>
      <c r="E536" s="14" t="s">
        <v>8163</v>
      </c>
      <c r="F536" s="15">
        <v>500</v>
      </c>
      <c r="G536" s="15">
        <v>332</v>
      </c>
      <c r="H536" s="14" t="s">
        <v>8087</v>
      </c>
      <c r="I536" s="15">
        <v>0</v>
      </c>
      <c r="J536" s="14" t="s">
        <v>70</v>
      </c>
      <c r="K536" s="36" t="s">
        <v>612</v>
      </c>
      <c r="L536" s="14" t="s">
        <v>5941</v>
      </c>
      <c r="M536" s="14"/>
      <c r="Q536" s="21">
        <v>32</v>
      </c>
    </row>
    <row r="537" spans="1:17" ht="63">
      <c r="A537" s="14">
        <f t="shared" si="9"/>
        <v>534</v>
      </c>
      <c r="B537" s="14" t="s">
        <v>165</v>
      </c>
      <c r="C537" s="14" t="s">
        <v>166</v>
      </c>
      <c r="D537" s="14" t="s">
        <v>9193</v>
      </c>
      <c r="E537" s="14"/>
      <c r="F537" s="15">
        <v>1400</v>
      </c>
      <c r="G537" s="15">
        <v>760</v>
      </c>
      <c r="H537" s="14" t="s">
        <v>2161</v>
      </c>
      <c r="I537" s="15">
        <v>0</v>
      </c>
      <c r="J537" s="14" t="s">
        <v>4935</v>
      </c>
      <c r="K537" s="36" t="s">
        <v>612</v>
      </c>
      <c r="L537" s="14" t="s">
        <v>10095</v>
      </c>
      <c r="M537" s="14" t="s">
        <v>167</v>
      </c>
      <c r="Q537" s="21">
        <v>33</v>
      </c>
    </row>
    <row r="538" spans="1:17" ht="31.5">
      <c r="A538" s="14">
        <f t="shared" si="9"/>
        <v>535</v>
      </c>
      <c r="B538" s="14" t="s">
        <v>171</v>
      </c>
      <c r="C538" s="14" t="s">
        <v>172</v>
      </c>
      <c r="D538" s="14" t="s">
        <v>4473</v>
      </c>
      <c r="E538" s="14"/>
      <c r="F538" s="15">
        <v>1000</v>
      </c>
      <c r="G538" s="15">
        <v>184</v>
      </c>
      <c r="H538" s="14" t="s">
        <v>8087</v>
      </c>
      <c r="I538" s="15">
        <v>0</v>
      </c>
      <c r="J538" s="14" t="s">
        <v>70</v>
      </c>
      <c r="K538" s="36" t="s">
        <v>612</v>
      </c>
      <c r="L538" s="14" t="s">
        <v>5941</v>
      </c>
      <c r="M538" s="14"/>
      <c r="Q538" s="21">
        <v>34</v>
      </c>
    </row>
    <row r="539" spans="1:17" ht="63">
      <c r="A539" s="14">
        <f t="shared" si="9"/>
        <v>536</v>
      </c>
      <c r="B539" s="14" t="s">
        <v>175</v>
      </c>
      <c r="C539" s="14" t="s">
        <v>176</v>
      </c>
      <c r="D539" s="14" t="s">
        <v>9193</v>
      </c>
      <c r="E539" s="14"/>
      <c r="F539" s="15">
        <v>1500</v>
      </c>
      <c r="G539" s="15">
        <v>1368</v>
      </c>
      <c r="H539" s="14" t="s">
        <v>7285</v>
      </c>
      <c r="I539" s="15">
        <v>0</v>
      </c>
      <c r="J539" s="14" t="s">
        <v>7909</v>
      </c>
      <c r="K539" s="36" t="s">
        <v>612</v>
      </c>
      <c r="L539" s="14" t="s">
        <v>11729</v>
      </c>
      <c r="M539" s="14" t="s">
        <v>177</v>
      </c>
      <c r="Q539" s="21">
        <v>35</v>
      </c>
    </row>
    <row r="540" spans="1:17" ht="31.5">
      <c r="A540" s="14">
        <f t="shared" si="9"/>
        <v>537</v>
      </c>
      <c r="B540" s="14" t="s">
        <v>12355</v>
      </c>
      <c r="C540" s="14" t="s">
        <v>12356</v>
      </c>
      <c r="D540" s="14" t="s">
        <v>1162</v>
      </c>
      <c r="E540" s="14" t="s">
        <v>8163</v>
      </c>
      <c r="F540" s="15">
        <v>1025</v>
      </c>
      <c r="G540" s="15">
        <v>136</v>
      </c>
      <c r="H540" s="14" t="s">
        <v>3449</v>
      </c>
      <c r="I540" s="15">
        <v>20000</v>
      </c>
      <c r="J540" s="14" t="s">
        <v>1193</v>
      </c>
      <c r="K540" s="36" t="s">
        <v>612</v>
      </c>
      <c r="L540" s="14" t="s">
        <v>11729</v>
      </c>
      <c r="M540" s="14"/>
      <c r="Q540" s="21">
        <v>36</v>
      </c>
    </row>
    <row r="541" spans="1:17" ht="31.5">
      <c r="A541" s="14">
        <f t="shared" si="9"/>
        <v>538</v>
      </c>
      <c r="B541" s="14" t="s">
        <v>5224</v>
      </c>
      <c r="C541" s="14" t="s">
        <v>12356</v>
      </c>
      <c r="D541" s="14" t="s">
        <v>1162</v>
      </c>
      <c r="E541" s="14" t="s">
        <v>8163</v>
      </c>
      <c r="F541" s="15">
        <v>1025</v>
      </c>
      <c r="G541" s="15">
        <v>252</v>
      </c>
      <c r="H541" s="14" t="s">
        <v>3449</v>
      </c>
      <c r="I541" s="15">
        <v>40000</v>
      </c>
      <c r="J541" s="14" t="s">
        <v>1193</v>
      </c>
      <c r="K541" s="36" t="s">
        <v>612</v>
      </c>
      <c r="L541" s="14" t="s">
        <v>11729</v>
      </c>
      <c r="M541" s="14"/>
      <c r="Q541" s="21">
        <v>37</v>
      </c>
    </row>
    <row r="542" spans="1:17">
      <c r="A542" s="14">
        <f t="shared" si="9"/>
        <v>539</v>
      </c>
      <c r="B542" s="14" t="s">
        <v>3327</v>
      </c>
      <c r="C542" s="14" t="s">
        <v>2744</v>
      </c>
      <c r="D542" s="14" t="s">
        <v>1187</v>
      </c>
      <c r="E542" s="14" t="s">
        <v>8163</v>
      </c>
      <c r="F542" s="15">
        <v>1030</v>
      </c>
      <c r="G542" s="15">
        <v>92</v>
      </c>
      <c r="H542" s="14" t="s">
        <v>8076</v>
      </c>
      <c r="I542" s="15">
        <v>15000</v>
      </c>
      <c r="J542" s="14" t="s">
        <v>4935</v>
      </c>
      <c r="K542" s="36" t="s">
        <v>612</v>
      </c>
      <c r="L542" s="14" t="s">
        <v>11673</v>
      </c>
      <c r="M542" s="14"/>
      <c r="Q542" s="21">
        <v>38</v>
      </c>
    </row>
    <row r="543" spans="1:17" ht="67.5">
      <c r="A543" s="14">
        <f t="shared" si="9"/>
        <v>540</v>
      </c>
      <c r="B543" s="14" t="s">
        <v>189</v>
      </c>
      <c r="C543" s="14" t="s">
        <v>3184</v>
      </c>
      <c r="D543" s="14" t="s">
        <v>1162</v>
      </c>
      <c r="E543" s="14" t="s">
        <v>8163</v>
      </c>
      <c r="F543" s="15">
        <v>800</v>
      </c>
      <c r="G543" s="15">
        <v>96</v>
      </c>
      <c r="H543" s="14" t="s">
        <v>5624</v>
      </c>
      <c r="I543" s="15">
        <v>0</v>
      </c>
      <c r="J543" s="14" t="s">
        <v>4642</v>
      </c>
      <c r="K543" s="36" t="s">
        <v>612</v>
      </c>
      <c r="L543" s="14" t="s">
        <v>12534</v>
      </c>
      <c r="M543" s="33" t="s">
        <v>190</v>
      </c>
      <c r="Q543" s="21">
        <v>39</v>
      </c>
    </row>
    <row r="544" spans="1:17" ht="63">
      <c r="A544" s="14">
        <f t="shared" si="9"/>
        <v>541</v>
      </c>
      <c r="B544" s="14" t="s">
        <v>157</v>
      </c>
      <c r="C544" s="14" t="s">
        <v>10533</v>
      </c>
      <c r="D544" s="14" t="s">
        <v>12961</v>
      </c>
      <c r="E544" s="14"/>
      <c r="F544" s="15">
        <v>10000</v>
      </c>
      <c r="G544" s="15">
        <v>204</v>
      </c>
      <c r="H544" s="14" t="s">
        <v>8087</v>
      </c>
      <c r="I544" s="15">
        <v>0</v>
      </c>
      <c r="J544" s="14" t="s">
        <v>70</v>
      </c>
      <c r="K544" s="36" t="s">
        <v>158</v>
      </c>
      <c r="L544" s="14" t="s">
        <v>2255</v>
      </c>
      <c r="M544" s="14"/>
      <c r="Q544" s="21">
        <v>40</v>
      </c>
    </row>
    <row r="545" spans="1:17" ht="69" customHeight="1">
      <c r="A545" s="14">
        <f t="shared" si="9"/>
        <v>542</v>
      </c>
      <c r="B545" s="14" t="s">
        <v>164</v>
      </c>
      <c r="C545" s="14" t="s">
        <v>10123</v>
      </c>
      <c r="D545" s="14" t="s">
        <v>4473</v>
      </c>
      <c r="E545" s="14"/>
      <c r="F545" s="15">
        <v>1000</v>
      </c>
      <c r="G545" s="15">
        <v>536</v>
      </c>
      <c r="H545" s="14" t="s">
        <v>2161</v>
      </c>
      <c r="I545" s="15">
        <v>0</v>
      </c>
      <c r="J545" s="14" t="s">
        <v>70</v>
      </c>
      <c r="K545" s="36" t="s">
        <v>158</v>
      </c>
      <c r="L545" s="14" t="s">
        <v>1552</v>
      </c>
      <c r="M545" s="14"/>
      <c r="Q545" s="21">
        <v>41</v>
      </c>
    </row>
    <row r="546" spans="1:17" ht="45" customHeight="1">
      <c r="A546" s="14">
        <f t="shared" si="9"/>
        <v>543</v>
      </c>
      <c r="B546" s="14" t="s">
        <v>168</v>
      </c>
      <c r="C546" s="14" t="s">
        <v>8877</v>
      </c>
      <c r="D546" s="14" t="s">
        <v>1162</v>
      </c>
      <c r="E546" s="14"/>
      <c r="F546" s="15">
        <v>1000</v>
      </c>
      <c r="G546" s="15">
        <v>76</v>
      </c>
      <c r="H546" s="14" t="s">
        <v>2471</v>
      </c>
      <c r="I546" s="15">
        <v>0</v>
      </c>
      <c r="J546" s="14" t="s">
        <v>70</v>
      </c>
      <c r="K546" s="36" t="s">
        <v>158</v>
      </c>
      <c r="L546" s="14" t="s">
        <v>5941</v>
      </c>
      <c r="M546" s="14"/>
      <c r="Q546" s="21">
        <v>42</v>
      </c>
    </row>
    <row r="547" spans="1:17" ht="47.25">
      <c r="A547" s="14">
        <f t="shared" si="9"/>
        <v>544</v>
      </c>
      <c r="B547" s="14" t="s">
        <v>169</v>
      </c>
      <c r="C547" s="14" t="s">
        <v>170</v>
      </c>
      <c r="D547" s="14" t="s">
        <v>1162</v>
      </c>
      <c r="E547" s="14"/>
      <c r="F547" s="15">
        <v>2000</v>
      </c>
      <c r="G547" s="15">
        <v>280</v>
      </c>
      <c r="H547" s="14" t="s">
        <v>8087</v>
      </c>
      <c r="I547" s="15">
        <v>0</v>
      </c>
      <c r="J547" s="14" t="s">
        <v>1193</v>
      </c>
      <c r="K547" s="36" t="s">
        <v>158</v>
      </c>
      <c r="L547" s="14" t="s">
        <v>11729</v>
      </c>
      <c r="M547" s="14"/>
      <c r="Q547" s="21">
        <v>657</v>
      </c>
    </row>
    <row r="548" spans="1:17" ht="78.75">
      <c r="A548" s="14">
        <f t="shared" si="9"/>
        <v>545</v>
      </c>
      <c r="B548" s="14" t="s">
        <v>178</v>
      </c>
      <c r="C548" s="14" t="s">
        <v>179</v>
      </c>
      <c r="D548" s="14" t="s">
        <v>1162</v>
      </c>
      <c r="E548" s="14"/>
      <c r="F548" s="15">
        <v>1000</v>
      </c>
      <c r="G548" s="15">
        <v>52</v>
      </c>
      <c r="H548" s="14" t="s">
        <v>5624</v>
      </c>
      <c r="I548" s="15">
        <v>0</v>
      </c>
      <c r="J548" s="14" t="s">
        <v>60</v>
      </c>
      <c r="K548" s="36" t="s">
        <v>158</v>
      </c>
      <c r="L548" s="14" t="s">
        <v>6101</v>
      </c>
      <c r="M548" s="14"/>
      <c r="Q548" s="21">
        <v>658</v>
      </c>
    </row>
    <row r="549" spans="1:17" ht="94.5">
      <c r="A549" s="14">
        <f t="shared" si="9"/>
        <v>546</v>
      </c>
      <c r="B549" s="14" t="s">
        <v>180</v>
      </c>
      <c r="C549" s="14" t="s">
        <v>181</v>
      </c>
      <c r="D549" s="14" t="s">
        <v>1187</v>
      </c>
      <c r="E549" s="14"/>
      <c r="F549" s="15">
        <v>2000</v>
      </c>
      <c r="G549" s="15">
        <v>648</v>
      </c>
      <c r="H549" s="14" t="s">
        <v>3703</v>
      </c>
      <c r="I549" s="15">
        <v>280000</v>
      </c>
      <c r="J549" s="14" t="s">
        <v>60</v>
      </c>
      <c r="K549" s="36" t="s">
        <v>158</v>
      </c>
      <c r="L549" s="14" t="s">
        <v>5941</v>
      </c>
      <c r="M549" s="14"/>
      <c r="Q549" s="21">
        <v>659</v>
      </c>
    </row>
    <row r="550" spans="1:17" ht="78.75">
      <c r="A550" s="14">
        <f t="shared" si="9"/>
        <v>547</v>
      </c>
      <c r="B550" s="14" t="s">
        <v>182</v>
      </c>
      <c r="C550" s="14" t="s">
        <v>183</v>
      </c>
      <c r="D550" s="14" t="s">
        <v>1187</v>
      </c>
      <c r="E550" s="14" t="s">
        <v>8163</v>
      </c>
      <c r="F550" s="15">
        <v>1000</v>
      </c>
      <c r="G550" s="15">
        <v>336</v>
      </c>
      <c r="H550" s="14" t="s">
        <v>3703</v>
      </c>
      <c r="I550" s="15">
        <v>110000</v>
      </c>
      <c r="J550" s="14" t="s">
        <v>4935</v>
      </c>
      <c r="K550" s="36" t="s">
        <v>158</v>
      </c>
      <c r="L550" s="14" t="s">
        <v>3437</v>
      </c>
      <c r="M550" s="14"/>
      <c r="Q550" s="21">
        <v>660</v>
      </c>
    </row>
    <row r="551" spans="1:17" ht="47.25">
      <c r="A551" s="14">
        <f t="shared" si="9"/>
        <v>548</v>
      </c>
      <c r="B551" s="14" t="s">
        <v>184</v>
      </c>
      <c r="C551" s="14" t="s">
        <v>185</v>
      </c>
      <c r="D551" s="14" t="s">
        <v>1187</v>
      </c>
      <c r="E551" s="14"/>
      <c r="F551" s="15">
        <v>1000</v>
      </c>
      <c r="G551" s="15">
        <v>76</v>
      </c>
      <c r="H551" s="14" t="s">
        <v>8076</v>
      </c>
      <c r="I551" s="15">
        <v>20000</v>
      </c>
      <c r="J551" s="14" t="s">
        <v>1188</v>
      </c>
      <c r="K551" s="36" t="s">
        <v>158</v>
      </c>
      <c r="L551" s="14" t="s">
        <v>513</v>
      </c>
      <c r="M551" s="14"/>
      <c r="Q551" s="21">
        <v>661</v>
      </c>
    </row>
    <row r="552" spans="1:17" ht="63">
      <c r="A552" s="14">
        <f t="shared" si="9"/>
        <v>549</v>
      </c>
      <c r="B552" s="14" t="s">
        <v>186</v>
      </c>
      <c r="C552" s="14" t="s">
        <v>187</v>
      </c>
      <c r="D552" s="14" t="s">
        <v>1187</v>
      </c>
      <c r="E552" s="14"/>
      <c r="F552" s="15">
        <v>700</v>
      </c>
      <c r="G552" s="15">
        <v>192</v>
      </c>
      <c r="H552" s="14" t="s">
        <v>8087</v>
      </c>
      <c r="I552" s="15">
        <v>47000</v>
      </c>
      <c r="J552" s="14" t="s">
        <v>4935</v>
      </c>
      <c r="K552" s="36" t="s">
        <v>158</v>
      </c>
      <c r="L552" s="14" t="s">
        <v>188</v>
      </c>
      <c r="M552" s="14"/>
      <c r="Q552" s="21">
        <v>662</v>
      </c>
    </row>
    <row r="553" spans="1:17" ht="63">
      <c r="A553" s="14">
        <f t="shared" si="9"/>
        <v>550</v>
      </c>
      <c r="B553" s="14" t="s">
        <v>192</v>
      </c>
      <c r="C553" s="14" t="s">
        <v>193</v>
      </c>
      <c r="D553" s="14" t="s">
        <v>9193</v>
      </c>
      <c r="E553" s="14"/>
      <c r="F553" s="15">
        <v>1150</v>
      </c>
      <c r="G553" s="15">
        <v>304</v>
      </c>
      <c r="H553" s="14" t="s">
        <v>8087</v>
      </c>
      <c r="I553" s="15">
        <v>0</v>
      </c>
      <c r="J553" s="14" t="s">
        <v>60</v>
      </c>
      <c r="K553" s="36" t="s">
        <v>158</v>
      </c>
      <c r="L553" s="14" t="s">
        <v>1552</v>
      </c>
      <c r="M553" s="14" t="s">
        <v>194</v>
      </c>
      <c r="Q553" s="21">
        <v>663</v>
      </c>
    </row>
    <row r="554" spans="1:17" ht="31.5">
      <c r="A554" s="14">
        <f t="shared" si="9"/>
        <v>551</v>
      </c>
      <c r="B554" s="14" t="s">
        <v>195</v>
      </c>
      <c r="C554" s="14" t="s">
        <v>196</v>
      </c>
      <c r="D554" s="14" t="s">
        <v>4473</v>
      </c>
      <c r="E554" s="14"/>
      <c r="F554" s="15">
        <v>500</v>
      </c>
      <c r="G554" s="15">
        <v>432</v>
      </c>
      <c r="H554" s="14" t="s">
        <v>8087</v>
      </c>
      <c r="I554" s="15">
        <v>0</v>
      </c>
      <c r="J554" s="14" t="s">
        <v>12918</v>
      </c>
      <c r="K554" s="36" t="s">
        <v>158</v>
      </c>
      <c r="L554" s="14" t="s">
        <v>1552</v>
      </c>
      <c r="M554" s="14" t="s">
        <v>197</v>
      </c>
      <c r="Q554" s="21">
        <v>664</v>
      </c>
    </row>
    <row r="555" spans="1:17" ht="31.5">
      <c r="A555" s="14">
        <f t="shared" si="9"/>
        <v>552</v>
      </c>
      <c r="B555" s="14" t="s">
        <v>198</v>
      </c>
      <c r="C555" s="14" t="s">
        <v>7449</v>
      </c>
      <c r="D555" s="14" t="s">
        <v>1162</v>
      </c>
      <c r="E555" s="14"/>
      <c r="F555" s="15">
        <v>400</v>
      </c>
      <c r="G555" s="15">
        <v>536</v>
      </c>
      <c r="H555" s="14" t="s">
        <v>2161</v>
      </c>
      <c r="I555" s="15">
        <v>0</v>
      </c>
      <c r="J555" s="14" t="s">
        <v>7909</v>
      </c>
      <c r="K555" s="36" t="s">
        <v>158</v>
      </c>
      <c r="L555" s="14" t="s">
        <v>199</v>
      </c>
      <c r="M555" s="14"/>
      <c r="Q555" s="21">
        <v>665</v>
      </c>
    </row>
    <row r="556" spans="1:17" ht="47.25">
      <c r="A556" s="14">
        <f t="shared" si="9"/>
        <v>553</v>
      </c>
      <c r="B556" s="14" t="s">
        <v>200</v>
      </c>
      <c r="C556" s="14" t="s">
        <v>201</v>
      </c>
      <c r="D556" s="14" t="s">
        <v>9193</v>
      </c>
      <c r="E556" s="14"/>
      <c r="F556" s="15">
        <v>700</v>
      </c>
      <c r="G556" s="15">
        <v>332</v>
      </c>
      <c r="H556" s="14" t="s">
        <v>2161</v>
      </c>
      <c r="I556" s="15">
        <v>0</v>
      </c>
      <c r="J556" s="14" t="s">
        <v>1188</v>
      </c>
      <c r="K556" s="36" t="s">
        <v>158</v>
      </c>
      <c r="L556" s="14" t="s">
        <v>1552</v>
      </c>
      <c r="M556" s="14" t="s">
        <v>202</v>
      </c>
      <c r="Q556" s="21">
        <v>666</v>
      </c>
    </row>
    <row r="557" spans="1:17" ht="63">
      <c r="A557" s="14">
        <f t="shared" si="9"/>
        <v>554</v>
      </c>
      <c r="B557" s="14" t="s">
        <v>203</v>
      </c>
      <c r="C557" s="14" t="s">
        <v>204</v>
      </c>
      <c r="D557" s="14" t="s">
        <v>1162</v>
      </c>
      <c r="E557" s="14"/>
      <c r="F557" s="15">
        <v>500</v>
      </c>
      <c r="G557" s="15">
        <v>788</v>
      </c>
      <c r="H557" s="14" t="s">
        <v>2161</v>
      </c>
      <c r="I557" s="15">
        <v>240000</v>
      </c>
      <c r="J557" s="14" t="s">
        <v>1188</v>
      </c>
      <c r="K557" s="36" t="s">
        <v>158</v>
      </c>
      <c r="L557" s="14" t="s">
        <v>1552</v>
      </c>
      <c r="M557" s="14"/>
      <c r="Q557" s="21">
        <v>667</v>
      </c>
    </row>
    <row r="558" spans="1:17" ht="78.75">
      <c r="A558" s="14">
        <f t="shared" si="9"/>
        <v>555</v>
      </c>
      <c r="B558" s="14" t="s">
        <v>205</v>
      </c>
      <c r="C558" s="14" t="s">
        <v>8897</v>
      </c>
      <c r="D558" s="14" t="s">
        <v>4473</v>
      </c>
      <c r="E558" s="14"/>
      <c r="F558" s="15">
        <v>400</v>
      </c>
      <c r="G558" s="15">
        <v>572</v>
      </c>
      <c r="H558" s="14" t="s">
        <v>2161</v>
      </c>
      <c r="I558" s="15">
        <v>0</v>
      </c>
      <c r="J558" s="14" t="s">
        <v>1193</v>
      </c>
      <c r="K558" s="36" t="s">
        <v>158</v>
      </c>
      <c r="L558" s="14" t="s">
        <v>1552</v>
      </c>
      <c r="M558" s="14"/>
      <c r="Q558" s="21">
        <v>668</v>
      </c>
    </row>
    <row r="559" spans="1:17" ht="47.25">
      <c r="A559" s="14">
        <f t="shared" si="9"/>
        <v>556</v>
      </c>
      <c r="B559" s="14" t="s">
        <v>206</v>
      </c>
      <c r="C559" s="14" t="s">
        <v>207</v>
      </c>
      <c r="D559" s="14" t="s">
        <v>1187</v>
      </c>
      <c r="E559" s="14"/>
      <c r="F559" s="15">
        <v>670</v>
      </c>
      <c r="G559" s="15">
        <v>240</v>
      </c>
      <c r="H559" s="14" t="s">
        <v>8087</v>
      </c>
      <c r="I559" s="15">
        <v>60000</v>
      </c>
      <c r="J559" s="14" t="s">
        <v>70</v>
      </c>
      <c r="K559" s="36" t="s">
        <v>158</v>
      </c>
      <c r="L559" s="14" t="s">
        <v>188</v>
      </c>
      <c r="M559" s="14"/>
      <c r="Q559" s="21">
        <v>669</v>
      </c>
    </row>
    <row r="560" spans="1:17" ht="78.75">
      <c r="A560" s="14">
        <f t="shared" si="9"/>
        <v>557</v>
      </c>
      <c r="B560" s="14" t="s">
        <v>208</v>
      </c>
      <c r="C560" s="14" t="s">
        <v>209</v>
      </c>
      <c r="D560" s="14" t="s">
        <v>3436</v>
      </c>
      <c r="E560" s="14"/>
      <c r="F560" s="15">
        <v>2000</v>
      </c>
      <c r="G560" s="15">
        <v>800</v>
      </c>
      <c r="H560" s="14" t="s">
        <v>1604</v>
      </c>
      <c r="I560" s="15">
        <v>0</v>
      </c>
      <c r="J560" s="14" t="s">
        <v>1193</v>
      </c>
      <c r="K560" s="36" t="s">
        <v>158</v>
      </c>
      <c r="L560" s="14" t="s">
        <v>11729</v>
      </c>
      <c r="M560" s="14" t="s">
        <v>210</v>
      </c>
      <c r="Q560" s="21">
        <v>670</v>
      </c>
    </row>
    <row r="561" spans="1:17" ht="78.75">
      <c r="A561" s="14">
        <f t="shared" si="9"/>
        <v>558</v>
      </c>
      <c r="B561" s="14" t="s">
        <v>211</v>
      </c>
      <c r="C561" s="14" t="s">
        <v>212</v>
      </c>
      <c r="D561" s="14" t="s">
        <v>9193</v>
      </c>
      <c r="E561" s="14"/>
      <c r="F561" s="15">
        <v>1430</v>
      </c>
      <c r="G561" s="15">
        <v>556</v>
      </c>
      <c r="H561" s="14" t="s">
        <v>1398</v>
      </c>
      <c r="I561" s="15">
        <v>0</v>
      </c>
      <c r="J561" s="14" t="s">
        <v>7909</v>
      </c>
      <c r="K561" s="36" t="s">
        <v>158</v>
      </c>
      <c r="L561" s="14" t="s">
        <v>513</v>
      </c>
      <c r="M561" s="14" t="s">
        <v>213</v>
      </c>
      <c r="Q561" s="21">
        <v>671</v>
      </c>
    </row>
    <row r="562" spans="1:17" ht="78.75">
      <c r="A562" s="14">
        <f t="shared" si="9"/>
        <v>559</v>
      </c>
      <c r="B562" s="14" t="s">
        <v>214</v>
      </c>
      <c r="C562" s="14" t="s">
        <v>212</v>
      </c>
      <c r="D562" s="14" t="s">
        <v>9193</v>
      </c>
      <c r="E562" s="14"/>
      <c r="F562" s="15">
        <v>1430</v>
      </c>
      <c r="G562" s="15">
        <v>520</v>
      </c>
      <c r="H562" s="14" t="s">
        <v>1398</v>
      </c>
      <c r="I562" s="15">
        <v>0</v>
      </c>
      <c r="J562" s="14" t="s">
        <v>7909</v>
      </c>
      <c r="K562" s="36" t="s">
        <v>158</v>
      </c>
      <c r="L562" s="14" t="s">
        <v>513</v>
      </c>
      <c r="M562" s="14" t="s">
        <v>213</v>
      </c>
      <c r="Q562" s="21">
        <v>672</v>
      </c>
    </row>
    <row r="563" spans="1:17" ht="31.5">
      <c r="A563" s="14">
        <f t="shared" si="9"/>
        <v>560</v>
      </c>
      <c r="B563" s="14" t="s">
        <v>215</v>
      </c>
      <c r="C563" s="14" t="s">
        <v>7859</v>
      </c>
      <c r="D563" s="14" t="s">
        <v>1162</v>
      </c>
      <c r="E563" s="14"/>
      <c r="F563" s="15">
        <v>300</v>
      </c>
      <c r="G563" s="15">
        <v>372</v>
      </c>
      <c r="H563" s="14" t="s">
        <v>8087</v>
      </c>
      <c r="I563" s="15">
        <v>0</v>
      </c>
      <c r="J563" s="14" t="s">
        <v>4642</v>
      </c>
      <c r="K563" s="36" t="s">
        <v>158</v>
      </c>
      <c r="L563" s="14" t="s">
        <v>11673</v>
      </c>
      <c r="M563" s="14"/>
      <c r="Q563" s="21">
        <v>673</v>
      </c>
    </row>
    <row r="564" spans="1:17" ht="31.5">
      <c r="A564" s="14">
        <f t="shared" si="9"/>
        <v>561</v>
      </c>
      <c r="B564" s="14" t="s">
        <v>216</v>
      </c>
      <c r="C564" s="14" t="s">
        <v>217</v>
      </c>
      <c r="D564" s="14" t="s">
        <v>4473</v>
      </c>
      <c r="E564" s="14" t="s">
        <v>8163</v>
      </c>
      <c r="F564" s="15">
        <v>1000</v>
      </c>
      <c r="G564" s="15">
        <v>1120</v>
      </c>
      <c r="H564" s="14" t="s">
        <v>2161</v>
      </c>
      <c r="I564" s="15">
        <v>0</v>
      </c>
      <c r="J564" s="14" t="s">
        <v>4935</v>
      </c>
      <c r="K564" s="36" t="s">
        <v>158</v>
      </c>
      <c r="L564" s="14" t="s">
        <v>1552</v>
      </c>
      <c r="M564" s="14"/>
      <c r="Q564" s="21">
        <v>674</v>
      </c>
    </row>
    <row r="565" spans="1:17" ht="31.5">
      <c r="A565" s="14">
        <f t="shared" si="9"/>
        <v>562</v>
      </c>
      <c r="B565" s="14" t="s">
        <v>13095</v>
      </c>
      <c r="C565" s="14" t="s">
        <v>13096</v>
      </c>
      <c r="D565" s="14" t="s">
        <v>1421</v>
      </c>
      <c r="E565" s="14"/>
      <c r="F565" s="15">
        <v>700</v>
      </c>
      <c r="G565" s="15">
        <v>256</v>
      </c>
      <c r="H565" s="14" t="s">
        <v>8087</v>
      </c>
      <c r="I565" s="15">
        <v>0</v>
      </c>
      <c r="J565" s="14" t="s">
        <v>13097</v>
      </c>
      <c r="K565" s="36" t="s">
        <v>12427</v>
      </c>
      <c r="L565" s="14" t="s">
        <v>5629</v>
      </c>
      <c r="M565" s="14"/>
      <c r="N565" s="69"/>
    </row>
    <row r="566" spans="1:17" ht="31.5">
      <c r="A566" s="14">
        <f t="shared" si="9"/>
        <v>563</v>
      </c>
      <c r="B566" s="14" t="s">
        <v>13102</v>
      </c>
      <c r="C566" s="14" t="s">
        <v>13103</v>
      </c>
      <c r="D566" s="14" t="s">
        <v>1162</v>
      </c>
      <c r="E566" s="14"/>
      <c r="F566" s="15">
        <v>700</v>
      </c>
      <c r="G566" s="15">
        <v>216</v>
      </c>
      <c r="H566" s="14" t="s">
        <v>8087</v>
      </c>
      <c r="I566" s="15">
        <v>0</v>
      </c>
      <c r="J566" s="14" t="s">
        <v>13097</v>
      </c>
      <c r="K566" s="36" t="s">
        <v>12427</v>
      </c>
      <c r="L566" s="14" t="s">
        <v>5629</v>
      </c>
      <c r="M566" s="14"/>
    </row>
    <row r="567" spans="1:17">
      <c r="A567" s="14">
        <f t="shared" si="9"/>
        <v>564</v>
      </c>
      <c r="B567" s="14" t="s">
        <v>8081</v>
      </c>
      <c r="C567" s="14" t="s">
        <v>2744</v>
      </c>
      <c r="D567" s="14" t="s">
        <v>1187</v>
      </c>
      <c r="E567" s="14" t="s">
        <v>8163</v>
      </c>
      <c r="F567" s="15">
        <v>1528</v>
      </c>
      <c r="G567" s="15">
        <v>64</v>
      </c>
      <c r="H567" s="14" t="s">
        <v>8076</v>
      </c>
      <c r="I567" s="15">
        <v>12000</v>
      </c>
      <c r="J567" s="14" t="s">
        <v>4935</v>
      </c>
      <c r="K567" s="36" t="s">
        <v>12427</v>
      </c>
      <c r="L567" s="14" t="s">
        <v>5629</v>
      </c>
      <c r="M567" s="14"/>
      <c r="N567" s="69"/>
    </row>
    <row r="568" spans="1:17" ht="78.75">
      <c r="A568" s="14">
        <f t="shared" si="9"/>
        <v>565</v>
      </c>
      <c r="B568" s="14" t="s">
        <v>13283</v>
      </c>
      <c r="C568" s="14" t="s">
        <v>13284</v>
      </c>
      <c r="D568" s="14" t="s">
        <v>1187</v>
      </c>
      <c r="E568" s="14"/>
      <c r="F568" s="15">
        <v>500</v>
      </c>
      <c r="G568" s="15">
        <v>148</v>
      </c>
      <c r="H568" s="14" t="s">
        <v>8087</v>
      </c>
      <c r="I568" s="15">
        <v>28000</v>
      </c>
      <c r="J568" s="14" t="s">
        <v>1188</v>
      </c>
      <c r="K568" s="36" t="s">
        <v>861</v>
      </c>
      <c r="L568" s="14" t="s">
        <v>2255</v>
      </c>
      <c r="M568" s="14"/>
    </row>
    <row r="569" spans="1:17">
      <c r="A569" s="14">
        <f t="shared" si="9"/>
        <v>566</v>
      </c>
      <c r="B569" s="14" t="s">
        <v>3325</v>
      </c>
      <c r="C569" s="14" t="s">
        <v>2744</v>
      </c>
      <c r="D569" s="14" t="s">
        <v>1187</v>
      </c>
      <c r="E569" s="14" t="s">
        <v>8163</v>
      </c>
      <c r="F569" s="15">
        <v>530</v>
      </c>
      <c r="G569" s="15">
        <v>72</v>
      </c>
      <c r="H569" s="14" t="s">
        <v>8076</v>
      </c>
      <c r="I569" s="15">
        <v>14000</v>
      </c>
      <c r="J569" s="14" t="s">
        <v>4935</v>
      </c>
      <c r="K569" s="36" t="s">
        <v>2053</v>
      </c>
      <c r="L569" s="14" t="s">
        <v>5129</v>
      </c>
      <c r="M569" s="14"/>
      <c r="N569" s="69"/>
    </row>
    <row r="570" spans="1:17" ht="31.5">
      <c r="A570" s="14">
        <f t="shared" si="9"/>
        <v>567</v>
      </c>
      <c r="B570" s="14" t="s">
        <v>13723</v>
      </c>
      <c r="C570" s="14" t="s">
        <v>10644</v>
      </c>
      <c r="D570" s="14" t="s">
        <v>1162</v>
      </c>
      <c r="E570" s="14"/>
      <c r="F570" s="15">
        <v>1000</v>
      </c>
      <c r="G570" s="15">
        <v>52</v>
      </c>
      <c r="H570" s="14" t="s">
        <v>11934</v>
      </c>
      <c r="I570" s="15">
        <v>0</v>
      </c>
      <c r="J570" s="14" t="s">
        <v>7909</v>
      </c>
      <c r="K570" s="36" t="s">
        <v>2053</v>
      </c>
      <c r="L570" s="14" t="s">
        <v>4108</v>
      </c>
      <c r="M570" s="14"/>
    </row>
    <row r="571" spans="1:17" ht="31.5">
      <c r="A571" s="14">
        <f t="shared" si="9"/>
        <v>568</v>
      </c>
      <c r="B571" s="14" t="s">
        <v>12993</v>
      </c>
      <c r="C571" s="14" t="s">
        <v>12994</v>
      </c>
      <c r="D571" s="14" t="s">
        <v>1187</v>
      </c>
      <c r="E571" s="14"/>
      <c r="F571" s="15">
        <v>540</v>
      </c>
      <c r="G571" s="15">
        <v>272</v>
      </c>
      <c r="H571" s="14" t="s">
        <v>8087</v>
      </c>
      <c r="I571" s="15">
        <v>64000</v>
      </c>
      <c r="J571" s="14" t="s">
        <v>60</v>
      </c>
      <c r="K571" s="36" t="s">
        <v>612</v>
      </c>
      <c r="L571" s="14" t="s">
        <v>5129</v>
      </c>
      <c r="M571" s="14"/>
      <c r="N571" s="69" t="s">
        <v>13008</v>
      </c>
    </row>
    <row r="572" spans="1:17" ht="31.5">
      <c r="A572" s="14">
        <f t="shared" si="9"/>
        <v>569</v>
      </c>
      <c r="B572" s="14" t="s">
        <v>13014</v>
      </c>
      <c r="C572" s="14" t="s">
        <v>13015</v>
      </c>
      <c r="D572" s="14" t="s">
        <v>1162</v>
      </c>
      <c r="E572" s="14"/>
      <c r="F572" s="15">
        <v>500</v>
      </c>
      <c r="G572" s="15">
        <v>308</v>
      </c>
      <c r="H572" s="14" t="s">
        <v>2161</v>
      </c>
      <c r="I572" s="15">
        <v>0</v>
      </c>
      <c r="J572" s="14" t="s">
        <v>1188</v>
      </c>
      <c r="K572" s="36" t="s">
        <v>612</v>
      </c>
      <c r="L572" s="14" t="s">
        <v>2255</v>
      </c>
      <c r="M572" s="14"/>
      <c r="N572" s="21">
        <v>1</v>
      </c>
    </row>
    <row r="573" spans="1:17" ht="31.5">
      <c r="A573" s="14">
        <f t="shared" si="9"/>
        <v>570</v>
      </c>
      <c r="B573" s="14" t="s">
        <v>13051</v>
      </c>
      <c r="C573" s="14" t="s">
        <v>11658</v>
      </c>
      <c r="D573" s="14" t="s">
        <v>1187</v>
      </c>
      <c r="E573" s="14" t="s">
        <v>8163</v>
      </c>
      <c r="F573" s="15">
        <v>540</v>
      </c>
      <c r="G573" s="15">
        <v>268</v>
      </c>
      <c r="H573" s="14" t="s">
        <v>8087</v>
      </c>
      <c r="I573" s="15">
        <v>72000</v>
      </c>
      <c r="J573" s="14" t="s">
        <v>7909</v>
      </c>
      <c r="K573" s="36" t="s">
        <v>612</v>
      </c>
      <c r="L573" s="14" t="s">
        <v>3437</v>
      </c>
      <c r="M573" s="14"/>
      <c r="N573" s="21">
        <v>2</v>
      </c>
    </row>
    <row r="574" spans="1:17" ht="54" customHeight="1">
      <c r="A574" s="14">
        <f t="shared" si="9"/>
        <v>571</v>
      </c>
      <c r="B574" s="14" t="s">
        <v>13086</v>
      </c>
      <c r="C574" s="14" t="s">
        <v>13087</v>
      </c>
      <c r="D574" s="14" t="s">
        <v>12961</v>
      </c>
      <c r="E574" s="14"/>
      <c r="F574" s="15">
        <v>15000</v>
      </c>
      <c r="G574" s="15">
        <v>16</v>
      </c>
      <c r="H574" s="14" t="s">
        <v>10562</v>
      </c>
      <c r="I574" s="15">
        <v>0</v>
      </c>
      <c r="J574" s="14" t="s">
        <v>70</v>
      </c>
      <c r="K574" s="36" t="s">
        <v>612</v>
      </c>
      <c r="L574" s="14" t="s">
        <v>11688</v>
      </c>
      <c r="M574" s="14"/>
      <c r="N574" s="21">
        <v>3</v>
      </c>
    </row>
    <row r="575" spans="1:17" ht="42" customHeight="1">
      <c r="A575" s="14">
        <f t="shared" si="9"/>
        <v>572</v>
      </c>
      <c r="B575" s="14" t="s">
        <v>10650</v>
      </c>
      <c r="C575" s="14" t="s">
        <v>13094</v>
      </c>
      <c r="D575" s="14" t="s">
        <v>1187</v>
      </c>
      <c r="E575" s="14" t="s">
        <v>8163</v>
      </c>
      <c r="F575" s="15">
        <v>3000</v>
      </c>
      <c r="G575" s="15">
        <v>200</v>
      </c>
      <c r="H575" s="14" t="s">
        <v>2161</v>
      </c>
      <c r="I575" s="15">
        <v>63000</v>
      </c>
      <c r="J575" s="14" t="s">
        <v>4642</v>
      </c>
      <c r="K575" s="36" t="s">
        <v>612</v>
      </c>
      <c r="L575" s="14" t="s">
        <v>12923</v>
      </c>
      <c r="M575" s="14"/>
      <c r="N575" s="21">
        <v>4</v>
      </c>
    </row>
    <row r="576" spans="1:17" ht="67.5" customHeight="1">
      <c r="A576" s="14">
        <f t="shared" si="9"/>
        <v>573</v>
      </c>
      <c r="B576" s="14" t="s">
        <v>13100</v>
      </c>
      <c r="C576" s="14" t="s">
        <v>6874</v>
      </c>
      <c r="D576" s="14" t="s">
        <v>1187</v>
      </c>
      <c r="E576" s="14"/>
      <c r="F576" s="15">
        <v>600</v>
      </c>
      <c r="G576" s="15">
        <v>212</v>
      </c>
      <c r="H576" s="14" t="s">
        <v>8087</v>
      </c>
      <c r="I576" s="15">
        <v>35000</v>
      </c>
      <c r="J576" s="14" t="s">
        <v>4935</v>
      </c>
      <c r="K576" s="36" t="s">
        <v>612</v>
      </c>
      <c r="L576" s="14" t="s">
        <v>12923</v>
      </c>
      <c r="M576" s="14"/>
      <c r="N576" s="21">
        <v>5</v>
      </c>
    </row>
    <row r="577" spans="1:14" ht="63">
      <c r="A577" s="14">
        <f t="shared" si="9"/>
        <v>574</v>
      </c>
      <c r="B577" s="14" t="s">
        <v>13241</v>
      </c>
      <c r="C577" s="14" t="s">
        <v>13242</v>
      </c>
      <c r="D577" s="14" t="s">
        <v>1187</v>
      </c>
      <c r="E577" s="14"/>
      <c r="F577" s="15">
        <v>600</v>
      </c>
      <c r="G577" s="15">
        <v>1444</v>
      </c>
      <c r="H577" s="14" t="s">
        <v>2161</v>
      </c>
      <c r="I577" s="15">
        <v>465000</v>
      </c>
      <c r="J577" s="14" t="s">
        <v>4642</v>
      </c>
      <c r="K577" s="36" t="s">
        <v>612</v>
      </c>
      <c r="L577" s="14" t="s">
        <v>12923</v>
      </c>
      <c r="M577" s="14"/>
      <c r="N577" s="21">
        <v>6</v>
      </c>
    </row>
    <row r="578" spans="1:14" ht="78.75">
      <c r="A578" s="14">
        <f t="shared" si="9"/>
        <v>575</v>
      </c>
      <c r="B578" s="14" t="s">
        <v>12995</v>
      </c>
      <c r="C578" s="14" t="s">
        <v>12996</v>
      </c>
      <c r="D578" s="14" t="s">
        <v>1187</v>
      </c>
      <c r="E578" s="14"/>
      <c r="F578" s="15">
        <v>9530</v>
      </c>
      <c r="G578" s="15">
        <v>288</v>
      </c>
      <c r="H578" s="14" t="s">
        <v>8087</v>
      </c>
      <c r="I578" s="15">
        <v>0</v>
      </c>
      <c r="J578" s="14" t="s">
        <v>1193</v>
      </c>
      <c r="K578" s="36" t="s">
        <v>158</v>
      </c>
      <c r="L578" s="14" t="s">
        <v>11729</v>
      </c>
      <c r="M578" s="14"/>
      <c r="N578" s="21">
        <v>7</v>
      </c>
    </row>
    <row r="579" spans="1:14" ht="63">
      <c r="A579" s="14">
        <f t="shared" si="9"/>
        <v>576</v>
      </c>
      <c r="B579" s="14" t="s">
        <v>12997</v>
      </c>
      <c r="C579" s="14" t="s">
        <v>12998</v>
      </c>
      <c r="D579" s="14" t="s">
        <v>1187</v>
      </c>
      <c r="E579" s="14"/>
      <c r="F579" s="15">
        <v>1400</v>
      </c>
      <c r="G579" s="15">
        <v>104</v>
      </c>
      <c r="H579" s="14" t="s">
        <v>3449</v>
      </c>
      <c r="I579" s="15">
        <v>22000</v>
      </c>
      <c r="J579" s="14" t="s">
        <v>7909</v>
      </c>
      <c r="K579" s="36" t="s">
        <v>158</v>
      </c>
      <c r="L579" s="14" t="s">
        <v>2255</v>
      </c>
      <c r="M579" s="14"/>
      <c r="N579" s="21">
        <v>8</v>
      </c>
    </row>
    <row r="580" spans="1:14" ht="63">
      <c r="A580" s="14">
        <f t="shared" si="9"/>
        <v>577</v>
      </c>
      <c r="B580" s="14" t="s">
        <v>12999</v>
      </c>
      <c r="C580" s="14" t="s">
        <v>13000</v>
      </c>
      <c r="D580" s="14" t="s">
        <v>1187</v>
      </c>
      <c r="E580" s="14"/>
      <c r="F580" s="15">
        <v>700</v>
      </c>
      <c r="G580" s="15">
        <v>304</v>
      </c>
      <c r="H580" s="14" t="s">
        <v>8087</v>
      </c>
      <c r="I580" s="15">
        <v>74000</v>
      </c>
      <c r="J580" s="14" t="s">
        <v>1193</v>
      </c>
      <c r="K580" s="36" t="s">
        <v>158</v>
      </c>
      <c r="L580" s="14" t="s">
        <v>2255</v>
      </c>
      <c r="M580" s="14"/>
      <c r="N580" s="21">
        <v>9</v>
      </c>
    </row>
    <row r="581" spans="1:14" ht="47.25">
      <c r="A581" s="14">
        <f t="shared" si="9"/>
        <v>578</v>
      </c>
      <c r="B581" s="14" t="s">
        <v>13001</v>
      </c>
      <c r="C581" s="14" t="s">
        <v>13002</v>
      </c>
      <c r="D581" s="14" t="s">
        <v>13003</v>
      </c>
      <c r="E581" s="14"/>
      <c r="F581" s="15">
        <v>1300</v>
      </c>
      <c r="G581" s="15">
        <v>248</v>
      </c>
      <c r="H581" s="14" t="s">
        <v>8087</v>
      </c>
      <c r="I581" s="15">
        <v>0</v>
      </c>
      <c r="J581" s="14" t="s">
        <v>70</v>
      </c>
      <c r="K581" s="36" t="s">
        <v>158</v>
      </c>
      <c r="L581" s="14" t="s">
        <v>1552</v>
      </c>
      <c r="M581" s="14" t="s">
        <v>13004</v>
      </c>
      <c r="N581" s="21">
        <v>10</v>
      </c>
    </row>
    <row r="582" spans="1:14" ht="47.25">
      <c r="A582" s="14">
        <f t="shared" si="9"/>
        <v>579</v>
      </c>
      <c r="B582" s="14" t="s">
        <v>13005</v>
      </c>
      <c r="C582" s="14" t="s">
        <v>13006</v>
      </c>
      <c r="D582" s="14" t="s">
        <v>1187</v>
      </c>
      <c r="E582" s="14"/>
      <c r="F582" s="15">
        <v>1200</v>
      </c>
      <c r="G582" s="15">
        <v>624</v>
      </c>
      <c r="H582" s="14" t="s">
        <v>8087</v>
      </c>
      <c r="I582" s="15">
        <v>130000</v>
      </c>
      <c r="J582" s="14" t="s">
        <v>60</v>
      </c>
      <c r="K582" s="36" t="s">
        <v>158</v>
      </c>
      <c r="L582" s="14" t="s">
        <v>5129</v>
      </c>
      <c r="M582" s="14"/>
      <c r="N582" s="21">
        <v>11</v>
      </c>
    </row>
    <row r="583" spans="1:14" ht="31.5">
      <c r="A583" s="14">
        <f t="shared" si="9"/>
        <v>580</v>
      </c>
      <c r="B583" s="14" t="s">
        <v>13007</v>
      </c>
      <c r="C583" s="14" t="s">
        <v>11658</v>
      </c>
      <c r="D583" s="14" t="s">
        <v>1187</v>
      </c>
      <c r="E583" s="14"/>
      <c r="F583" s="15">
        <v>11000</v>
      </c>
      <c r="G583" s="15">
        <v>200</v>
      </c>
      <c r="H583" s="14" t="s">
        <v>8087</v>
      </c>
      <c r="I583" s="15">
        <v>70000</v>
      </c>
      <c r="J583" s="14" t="s">
        <v>7909</v>
      </c>
      <c r="K583" s="36" t="s">
        <v>158</v>
      </c>
      <c r="L583" s="14" t="s">
        <v>2255</v>
      </c>
      <c r="M583" s="14"/>
      <c r="N583" s="21">
        <v>12</v>
      </c>
    </row>
    <row r="584" spans="1:14" ht="47.25">
      <c r="A584" s="14">
        <f t="shared" si="9"/>
        <v>581</v>
      </c>
      <c r="B584" s="14" t="s">
        <v>13009</v>
      </c>
      <c r="C584" s="14" t="s">
        <v>3217</v>
      </c>
      <c r="D584" s="14" t="s">
        <v>9193</v>
      </c>
      <c r="E584" s="14"/>
      <c r="F584" s="15">
        <v>1100</v>
      </c>
      <c r="G584" s="15">
        <v>512</v>
      </c>
      <c r="H584" s="14" t="s">
        <v>2161</v>
      </c>
      <c r="I584" s="15">
        <v>0</v>
      </c>
      <c r="J584" s="14" t="s">
        <v>60</v>
      </c>
      <c r="K584" s="36" t="s">
        <v>158</v>
      </c>
      <c r="L584" s="14" t="s">
        <v>13010</v>
      </c>
      <c r="M584" s="14" t="s">
        <v>13011</v>
      </c>
      <c r="N584" s="21">
        <v>13</v>
      </c>
    </row>
    <row r="585" spans="1:14" ht="78.75">
      <c r="A585" s="14">
        <f t="shared" si="9"/>
        <v>582</v>
      </c>
      <c r="B585" s="14" t="s">
        <v>13012</v>
      </c>
      <c r="C585" s="14" t="s">
        <v>13013</v>
      </c>
      <c r="D585" s="14" t="s">
        <v>9193</v>
      </c>
      <c r="E585" s="14"/>
      <c r="F585" s="15">
        <v>1300</v>
      </c>
      <c r="G585" s="15">
        <v>544</v>
      </c>
      <c r="H585" s="14" t="s">
        <v>2161</v>
      </c>
      <c r="I585" s="15">
        <v>0</v>
      </c>
      <c r="J585" s="14" t="s">
        <v>60</v>
      </c>
      <c r="K585" s="36" t="s">
        <v>158</v>
      </c>
      <c r="L585" s="14" t="s">
        <v>13010</v>
      </c>
      <c r="M585" s="14" t="s">
        <v>889</v>
      </c>
      <c r="N585" s="21">
        <v>14</v>
      </c>
    </row>
    <row r="586" spans="1:14" ht="31.5">
      <c r="A586" s="14">
        <f t="shared" si="9"/>
        <v>583</v>
      </c>
      <c r="B586" s="14" t="s">
        <v>13016</v>
      </c>
      <c r="C586" s="14" t="s">
        <v>13017</v>
      </c>
      <c r="D586" s="14" t="s">
        <v>4473</v>
      </c>
      <c r="E586" s="14"/>
      <c r="F586" s="15">
        <v>1000</v>
      </c>
      <c r="G586" s="15"/>
      <c r="H586" s="14"/>
      <c r="I586" s="15">
        <v>0</v>
      </c>
      <c r="J586" s="14" t="s">
        <v>12918</v>
      </c>
      <c r="K586" s="36" t="s">
        <v>158</v>
      </c>
      <c r="L586" s="14" t="s">
        <v>13018</v>
      </c>
      <c r="M586" s="14"/>
      <c r="N586" s="21">
        <v>15</v>
      </c>
    </row>
    <row r="587" spans="1:14" ht="63">
      <c r="A587" s="14">
        <f t="shared" si="9"/>
        <v>584</v>
      </c>
      <c r="B587" s="14" t="s">
        <v>13019</v>
      </c>
      <c r="C587" s="14" t="s">
        <v>13020</v>
      </c>
      <c r="D587" s="14" t="s">
        <v>4473</v>
      </c>
      <c r="E587" s="14"/>
      <c r="F587" s="15">
        <v>1000</v>
      </c>
      <c r="G587" s="15"/>
      <c r="H587" s="14"/>
      <c r="I587" s="15">
        <v>0</v>
      </c>
      <c r="J587" s="14" t="s">
        <v>12918</v>
      </c>
      <c r="K587" s="36" t="s">
        <v>158</v>
      </c>
      <c r="L587" s="14" t="s">
        <v>13018</v>
      </c>
      <c r="M587" s="14"/>
      <c r="N587" s="21">
        <v>16</v>
      </c>
    </row>
    <row r="588" spans="1:14" ht="63">
      <c r="A588" s="14">
        <f t="shared" si="9"/>
        <v>585</v>
      </c>
      <c r="B588" s="14" t="s">
        <v>13021</v>
      </c>
      <c r="C588" s="14" t="s">
        <v>13022</v>
      </c>
      <c r="D588" s="14" t="s">
        <v>1162</v>
      </c>
      <c r="E588" s="14"/>
      <c r="F588" s="15">
        <v>300</v>
      </c>
      <c r="G588" s="15">
        <v>240</v>
      </c>
      <c r="H588" s="14" t="s">
        <v>8087</v>
      </c>
      <c r="I588" s="15">
        <v>0</v>
      </c>
      <c r="J588" s="14" t="s">
        <v>60</v>
      </c>
      <c r="K588" s="36" t="s">
        <v>158</v>
      </c>
      <c r="L588" s="14" t="s">
        <v>866</v>
      </c>
      <c r="M588" s="14"/>
      <c r="N588" s="21">
        <v>17</v>
      </c>
    </row>
    <row r="589" spans="1:14" ht="63">
      <c r="A589" s="14">
        <f t="shared" si="9"/>
        <v>586</v>
      </c>
      <c r="B589" s="14" t="s">
        <v>13023</v>
      </c>
      <c r="C589" s="14" t="s">
        <v>13024</v>
      </c>
      <c r="D589" s="14" t="s">
        <v>1162</v>
      </c>
      <c r="E589" s="14"/>
      <c r="F589" s="15">
        <v>1500</v>
      </c>
      <c r="G589" s="15">
        <v>704</v>
      </c>
      <c r="H589" s="14" t="s">
        <v>2161</v>
      </c>
      <c r="I589" s="15">
        <v>0</v>
      </c>
      <c r="J589" s="14" t="s">
        <v>60</v>
      </c>
      <c r="K589" s="36" t="s">
        <v>158</v>
      </c>
      <c r="L589" s="14" t="s">
        <v>866</v>
      </c>
      <c r="M589" s="14"/>
      <c r="N589" s="21">
        <v>18</v>
      </c>
    </row>
    <row r="590" spans="1:14" ht="47.25">
      <c r="A590" s="14">
        <f t="shared" si="9"/>
        <v>587</v>
      </c>
      <c r="B590" s="14" t="s">
        <v>13025</v>
      </c>
      <c r="C590" s="14" t="s">
        <v>2744</v>
      </c>
      <c r="D590" s="14" t="s">
        <v>1187</v>
      </c>
      <c r="E590" s="14"/>
      <c r="F590" s="15">
        <v>6000</v>
      </c>
      <c r="G590" s="15">
        <v>120</v>
      </c>
      <c r="H590" s="14" t="s">
        <v>8076</v>
      </c>
      <c r="I590" s="15">
        <v>23000</v>
      </c>
      <c r="J590" s="14" t="s">
        <v>4935</v>
      </c>
      <c r="K590" s="36" t="s">
        <v>158</v>
      </c>
      <c r="L590" s="14" t="s">
        <v>2255</v>
      </c>
      <c r="M590" s="14" t="s">
        <v>13026</v>
      </c>
      <c r="N590" s="21">
        <v>19</v>
      </c>
    </row>
    <row r="591" spans="1:14" ht="31.5">
      <c r="A591" s="14">
        <f t="shared" si="9"/>
        <v>588</v>
      </c>
      <c r="B591" s="14" t="s">
        <v>13027</v>
      </c>
      <c r="C591" s="14" t="s">
        <v>2744</v>
      </c>
      <c r="D591" s="14" t="s">
        <v>1187</v>
      </c>
      <c r="E591" s="14"/>
      <c r="F591" s="15">
        <v>4700</v>
      </c>
      <c r="G591" s="15">
        <v>96</v>
      </c>
      <c r="H591" s="14" t="s">
        <v>8076</v>
      </c>
      <c r="I591" s="15">
        <v>19000</v>
      </c>
      <c r="J591" s="14" t="s">
        <v>4935</v>
      </c>
      <c r="K591" s="36" t="s">
        <v>158</v>
      </c>
      <c r="L591" s="14" t="s">
        <v>2255</v>
      </c>
      <c r="M591" s="14" t="s">
        <v>13028</v>
      </c>
      <c r="N591" s="21" t="s">
        <v>13047</v>
      </c>
    </row>
    <row r="592" spans="1:14" ht="31.5">
      <c r="A592" s="14">
        <f t="shared" si="9"/>
        <v>589</v>
      </c>
      <c r="B592" s="14" t="s">
        <v>13029</v>
      </c>
      <c r="C592" s="14" t="s">
        <v>13030</v>
      </c>
      <c r="D592" s="14" t="s">
        <v>4473</v>
      </c>
      <c r="E592" s="14"/>
      <c r="F592" s="15">
        <v>1000</v>
      </c>
      <c r="G592" s="15">
        <v>292</v>
      </c>
      <c r="H592" s="14" t="s">
        <v>8087</v>
      </c>
      <c r="I592" s="15">
        <v>0</v>
      </c>
      <c r="J592" s="14" t="s">
        <v>70</v>
      </c>
      <c r="K592" s="36" t="s">
        <v>158</v>
      </c>
      <c r="L592" s="14" t="s">
        <v>13010</v>
      </c>
      <c r="M592" s="14"/>
    </row>
    <row r="593" spans="1:14">
      <c r="A593" s="14">
        <f t="shared" si="9"/>
        <v>590</v>
      </c>
      <c r="B593" s="14" t="s">
        <v>13031</v>
      </c>
      <c r="C593" s="14"/>
      <c r="D593" s="14" t="s">
        <v>4473</v>
      </c>
      <c r="E593" s="14"/>
      <c r="F593" s="15">
        <v>1000</v>
      </c>
      <c r="G593" s="15"/>
      <c r="H593" s="14"/>
      <c r="I593" s="15">
        <v>0</v>
      </c>
      <c r="J593" s="14" t="s">
        <v>12918</v>
      </c>
      <c r="K593" s="36" t="s">
        <v>158</v>
      </c>
      <c r="L593" s="14" t="s">
        <v>13018</v>
      </c>
      <c r="M593" s="14"/>
    </row>
    <row r="594" spans="1:14" ht="47.25">
      <c r="A594" s="14">
        <f t="shared" si="9"/>
        <v>591</v>
      </c>
      <c r="B594" s="14" t="s">
        <v>13032</v>
      </c>
      <c r="C594" s="14" t="s">
        <v>13033</v>
      </c>
      <c r="D594" s="14" t="s">
        <v>9193</v>
      </c>
      <c r="E594" s="14"/>
      <c r="F594" s="15">
        <v>1800</v>
      </c>
      <c r="G594" s="15">
        <v>600</v>
      </c>
      <c r="H594" s="14" t="s">
        <v>2161</v>
      </c>
      <c r="I594" s="15">
        <v>0</v>
      </c>
      <c r="J594" s="14" t="s">
        <v>70</v>
      </c>
      <c r="K594" s="36" t="s">
        <v>158</v>
      </c>
      <c r="L594" s="14" t="s">
        <v>11729</v>
      </c>
      <c r="M594" s="14" t="s">
        <v>13034</v>
      </c>
    </row>
    <row r="595" spans="1:14" ht="47.25">
      <c r="A595" s="14">
        <f t="shared" si="9"/>
        <v>592</v>
      </c>
      <c r="B595" s="14" t="s">
        <v>13035</v>
      </c>
      <c r="C595" s="14" t="s">
        <v>13036</v>
      </c>
      <c r="D595" s="14" t="s">
        <v>4473</v>
      </c>
      <c r="E595" s="14"/>
      <c r="F595" s="15">
        <v>1400</v>
      </c>
      <c r="G595" s="15">
        <v>490</v>
      </c>
      <c r="H595" s="14" t="s">
        <v>2161</v>
      </c>
      <c r="I595" s="15">
        <v>0</v>
      </c>
      <c r="J595" s="14" t="s">
        <v>60</v>
      </c>
      <c r="K595" s="36" t="s">
        <v>158</v>
      </c>
      <c r="L595" s="14" t="s">
        <v>11729</v>
      </c>
      <c r="M595" s="14" t="s">
        <v>13037</v>
      </c>
    </row>
    <row r="596" spans="1:14" ht="31.5">
      <c r="A596" s="14">
        <f t="shared" ref="A596:A641" si="10">A595+1</f>
        <v>593</v>
      </c>
      <c r="B596" s="14" t="s">
        <v>13038</v>
      </c>
      <c r="C596" s="14" t="s">
        <v>13039</v>
      </c>
      <c r="D596" s="14" t="s">
        <v>1162</v>
      </c>
      <c r="E596" s="14"/>
      <c r="F596" s="15">
        <v>1000</v>
      </c>
      <c r="G596" s="15">
        <v>216</v>
      </c>
      <c r="H596" s="14" t="s">
        <v>8087</v>
      </c>
      <c r="I596" s="15">
        <v>0</v>
      </c>
      <c r="J596" s="14" t="s">
        <v>7909</v>
      </c>
      <c r="K596" s="36" t="s">
        <v>158</v>
      </c>
      <c r="L596" s="14" t="s">
        <v>3437</v>
      </c>
      <c r="M596" s="14"/>
    </row>
    <row r="597" spans="1:14" ht="47.25">
      <c r="A597" s="14">
        <f t="shared" si="10"/>
        <v>594</v>
      </c>
      <c r="B597" s="14" t="s">
        <v>13040</v>
      </c>
      <c r="C597" s="14" t="s">
        <v>2744</v>
      </c>
      <c r="D597" s="14" t="s">
        <v>1187</v>
      </c>
      <c r="E597" s="14"/>
      <c r="F597" s="15">
        <v>800</v>
      </c>
      <c r="G597" s="15">
        <v>568</v>
      </c>
      <c r="H597" s="14" t="s">
        <v>8087</v>
      </c>
      <c r="I597" s="15">
        <v>144000</v>
      </c>
      <c r="J597" s="14" t="s">
        <v>4935</v>
      </c>
      <c r="K597" s="36" t="s">
        <v>158</v>
      </c>
      <c r="L597" s="14" t="s">
        <v>2255</v>
      </c>
      <c r="M597" s="14"/>
    </row>
    <row r="598" spans="1:14" ht="63">
      <c r="A598" s="14">
        <f t="shared" si="10"/>
        <v>595</v>
      </c>
      <c r="B598" s="14" t="s">
        <v>13041</v>
      </c>
      <c r="C598" s="14" t="s">
        <v>10912</v>
      </c>
      <c r="D598" s="14" t="s">
        <v>1187</v>
      </c>
      <c r="E598" s="14" t="s">
        <v>8163</v>
      </c>
      <c r="F598" s="15">
        <v>640</v>
      </c>
      <c r="G598" s="15">
        <v>280</v>
      </c>
      <c r="H598" s="14" t="s">
        <v>8087</v>
      </c>
      <c r="I598" s="15">
        <v>50000</v>
      </c>
      <c r="J598" s="14" t="s">
        <v>60</v>
      </c>
      <c r="K598" s="36" t="s">
        <v>158</v>
      </c>
      <c r="L598" s="14" t="s">
        <v>2255</v>
      </c>
      <c r="M598" s="14"/>
    </row>
    <row r="599" spans="1:14" ht="47.25">
      <c r="A599" s="14">
        <f t="shared" si="10"/>
        <v>596</v>
      </c>
      <c r="B599" s="14" t="s">
        <v>13042</v>
      </c>
      <c r="C599" s="14" t="s">
        <v>2744</v>
      </c>
      <c r="D599" s="14" t="s">
        <v>1187</v>
      </c>
      <c r="E599" s="14"/>
      <c r="F599" s="15">
        <v>6500</v>
      </c>
      <c r="G599" s="15">
        <v>208</v>
      </c>
      <c r="H599" s="14" t="s">
        <v>8076</v>
      </c>
      <c r="I599" s="15">
        <v>36000</v>
      </c>
      <c r="J599" s="14" t="s">
        <v>4935</v>
      </c>
      <c r="K599" s="36" t="s">
        <v>158</v>
      </c>
      <c r="L599" s="14" t="s">
        <v>2255</v>
      </c>
      <c r="M599" s="14" t="s">
        <v>13043</v>
      </c>
    </row>
    <row r="600" spans="1:14" ht="31.5">
      <c r="A600" s="14">
        <f t="shared" si="10"/>
        <v>597</v>
      </c>
      <c r="B600" s="14" t="s">
        <v>5133</v>
      </c>
      <c r="C600" s="14" t="s">
        <v>2744</v>
      </c>
      <c r="D600" s="14" t="s">
        <v>1187</v>
      </c>
      <c r="E600" s="14"/>
      <c r="F600" s="15">
        <v>4700</v>
      </c>
      <c r="G600" s="15">
        <v>72</v>
      </c>
      <c r="H600" s="14" t="s">
        <v>8076</v>
      </c>
      <c r="I600" s="15">
        <v>15000</v>
      </c>
      <c r="J600" s="14" t="s">
        <v>4935</v>
      </c>
      <c r="K600" s="36" t="s">
        <v>158</v>
      </c>
      <c r="L600" s="14" t="s">
        <v>2255</v>
      </c>
      <c r="M600" s="14" t="s">
        <v>13028</v>
      </c>
    </row>
    <row r="601" spans="1:14" ht="47.25">
      <c r="A601" s="14">
        <f t="shared" si="10"/>
        <v>598</v>
      </c>
      <c r="B601" s="14" t="s">
        <v>8597</v>
      </c>
      <c r="C601" s="14" t="s">
        <v>2744</v>
      </c>
      <c r="D601" s="14" t="s">
        <v>1187</v>
      </c>
      <c r="E601" s="14"/>
      <c r="F601" s="15">
        <v>4500</v>
      </c>
      <c r="G601" s="15">
        <v>144</v>
      </c>
      <c r="H601" s="14" t="s">
        <v>8076</v>
      </c>
      <c r="I601" s="15">
        <v>26000</v>
      </c>
      <c r="J601" s="14" t="s">
        <v>4935</v>
      </c>
      <c r="K601" s="36" t="s">
        <v>158</v>
      </c>
      <c r="L601" s="14" t="s">
        <v>2255</v>
      </c>
      <c r="M601" s="14" t="s">
        <v>13044</v>
      </c>
    </row>
    <row r="602" spans="1:14" ht="84" customHeight="1">
      <c r="A602" s="14">
        <f t="shared" si="10"/>
        <v>599</v>
      </c>
      <c r="B602" s="14" t="s">
        <v>13045</v>
      </c>
      <c r="C602" s="14" t="s">
        <v>13046</v>
      </c>
      <c r="D602" s="14" t="s">
        <v>4473</v>
      </c>
      <c r="E602" s="14"/>
      <c r="F602" s="15">
        <v>1000</v>
      </c>
      <c r="G602" s="15">
        <v>332</v>
      </c>
      <c r="H602" s="14" t="s">
        <v>2161</v>
      </c>
      <c r="I602" s="15">
        <v>0</v>
      </c>
      <c r="J602" s="14" t="s">
        <v>60</v>
      </c>
      <c r="K602" s="36" t="s">
        <v>158</v>
      </c>
      <c r="L602" s="14" t="s">
        <v>1552</v>
      </c>
      <c r="M602" s="14"/>
      <c r="N602" s="21" t="s">
        <v>13073</v>
      </c>
    </row>
    <row r="603" spans="1:14" ht="47.25">
      <c r="A603" s="14">
        <f t="shared" si="10"/>
        <v>600</v>
      </c>
      <c r="B603" s="14" t="s">
        <v>13048</v>
      </c>
      <c r="C603" s="14" t="s">
        <v>13049</v>
      </c>
      <c r="D603" s="14" t="s">
        <v>9193</v>
      </c>
      <c r="E603" s="14"/>
      <c r="F603" s="15">
        <v>1400</v>
      </c>
      <c r="G603" s="15">
        <v>360</v>
      </c>
      <c r="H603" s="14" t="s">
        <v>8087</v>
      </c>
      <c r="I603" s="15">
        <v>0</v>
      </c>
      <c r="J603" s="14" t="s">
        <v>60</v>
      </c>
      <c r="K603" s="36" t="s">
        <v>158</v>
      </c>
      <c r="L603" s="14" t="s">
        <v>1552</v>
      </c>
      <c r="M603" s="14" t="s">
        <v>13050</v>
      </c>
    </row>
    <row r="604" spans="1:14" ht="47.25">
      <c r="A604" s="14">
        <f t="shared" si="10"/>
        <v>601</v>
      </c>
      <c r="B604" s="14" t="s">
        <v>13052</v>
      </c>
      <c r="C604" s="14" t="s">
        <v>13053</v>
      </c>
      <c r="D604" s="14" t="s">
        <v>9193</v>
      </c>
      <c r="E604" s="14"/>
      <c r="F604" s="15">
        <v>1400</v>
      </c>
      <c r="G604" s="15">
        <v>1084</v>
      </c>
      <c r="H604" s="14" t="s">
        <v>2161</v>
      </c>
      <c r="I604" s="15">
        <v>0</v>
      </c>
      <c r="J604" s="14" t="s">
        <v>60</v>
      </c>
      <c r="K604" s="36" t="s">
        <v>158</v>
      </c>
      <c r="L604" s="14" t="s">
        <v>11729</v>
      </c>
      <c r="M604" s="14" t="s">
        <v>13054</v>
      </c>
    </row>
    <row r="605" spans="1:14" ht="47.25">
      <c r="A605" s="14">
        <f t="shared" si="10"/>
        <v>602</v>
      </c>
      <c r="B605" s="14" t="s">
        <v>13055</v>
      </c>
      <c r="C605" s="14" t="s">
        <v>13056</v>
      </c>
      <c r="D605" s="14" t="s">
        <v>9193</v>
      </c>
      <c r="E605" s="14"/>
      <c r="F605" s="15">
        <v>1200</v>
      </c>
      <c r="G605" s="15">
        <v>252</v>
      </c>
      <c r="H605" s="14" t="s">
        <v>8087</v>
      </c>
      <c r="I605" s="15">
        <v>0</v>
      </c>
      <c r="J605" s="14" t="s">
        <v>4935</v>
      </c>
      <c r="K605" s="36" t="s">
        <v>158</v>
      </c>
      <c r="L605" s="14" t="s">
        <v>1552</v>
      </c>
      <c r="M605" s="14" t="s">
        <v>13057</v>
      </c>
    </row>
    <row r="606" spans="1:14" ht="31.5">
      <c r="A606" s="14">
        <f t="shared" si="10"/>
        <v>603</v>
      </c>
      <c r="B606" s="14" t="s">
        <v>13058</v>
      </c>
      <c r="C606" s="14" t="s">
        <v>13059</v>
      </c>
      <c r="D606" s="14" t="s">
        <v>4473</v>
      </c>
      <c r="E606" s="14"/>
      <c r="F606" s="15">
        <v>1000</v>
      </c>
      <c r="G606" s="15">
        <v>332</v>
      </c>
      <c r="H606" s="14" t="s">
        <v>2161</v>
      </c>
      <c r="I606" s="15">
        <v>0</v>
      </c>
      <c r="J606" s="14" t="s">
        <v>4935</v>
      </c>
      <c r="K606" s="36" t="s">
        <v>158</v>
      </c>
      <c r="L606" s="14" t="s">
        <v>13010</v>
      </c>
      <c r="M606" s="14"/>
    </row>
    <row r="607" spans="1:14" ht="47.25">
      <c r="A607" s="14">
        <f t="shared" si="10"/>
        <v>604</v>
      </c>
      <c r="B607" s="14" t="s">
        <v>13060</v>
      </c>
      <c r="C607" s="14" t="s">
        <v>13061</v>
      </c>
      <c r="D607" s="14" t="s">
        <v>9193</v>
      </c>
      <c r="E607" s="14"/>
      <c r="F607" s="15">
        <v>800</v>
      </c>
      <c r="G607" s="15">
        <v>560</v>
      </c>
      <c r="H607" s="14" t="s">
        <v>8087</v>
      </c>
      <c r="I607" s="15">
        <v>0</v>
      </c>
      <c r="J607" s="14" t="s">
        <v>70</v>
      </c>
      <c r="K607" s="36" t="s">
        <v>158</v>
      </c>
      <c r="L607" s="14" t="s">
        <v>11729</v>
      </c>
      <c r="M607" s="14" t="s">
        <v>13062</v>
      </c>
    </row>
    <row r="608" spans="1:14" ht="47.25">
      <c r="A608" s="14">
        <f t="shared" si="10"/>
        <v>605</v>
      </c>
      <c r="B608" s="14" t="s">
        <v>13063</v>
      </c>
      <c r="C608" s="14" t="s">
        <v>2744</v>
      </c>
      <c r="D608" s="14" t="s">
        <v>1187</v>
      </c>
      <c r="E608" s="14"/>
      <c r="F608" s="15">
        <v>4000</v>
      </c>
      <c r="G608" s="15">
        <v>44</v>
      </c>
      <c r="H608" s="14" t="s">
        <v>8076</v>
      </c>
      <c r="I608" s="15">
        <v>12000</v>
      </c>
      <c r="J608" s="14" t="s">
        <v>4935</v>
      </c>
      <c r="K608" s="36" t="s">
        <v>158</v>
      </c>
      <c r="L608" s="14" t="s">
        <v>2255</v>
      </c>
      <c r="M608" s="14" t="s">
        <v>13064</v>
      </c>
    </row>
    <row r="609" spans="1:15" ht="47.25">
      <c r="A609" s="14">
        <f t="shared" si="10"/>
        <v>606</v>
      </c>
      <c r="B609" s="14" t="s">
        <v>13065</v>
      </c>
      <c r="C609" s="14" t="s">
        <v>13066</v>
      </c>
      <c r="D609" s="14" t="s">
        <v>9193</v>
      </c>
      <c r="E609" s="14"/>
      <c r="F609" s="15">
        <v>1200</v>
      </c>
      <c r="G609" s="15">
        <v>340</v>
      </c>
      <c r="H609" s="14" t="s">
        <v>8087</v>
      </c>
      <c r="I609" s="15">
        <v>0</v>
      </c>
      <c r="J609" s="14" t="s">
        <v>4935</v>
      </c>
      <c r="K609" s="36" t="s">
        <v>158</v>
      </c>
      <c r="L609" s="14" t="s">
        <v>11729</v>
      </c>
      <c r="M609" s="14" t="s">
        <v>13067</v>
      </c>
    </row>
    <row r="610" spans="1:15">
      <c r="A610" s="14">
        <f t="shared" si="10"/>
        <v>607</v>
      </c>
      <c r="B610" s="14" t="s">
        <v>799</v>
      </c>
      <c r="C610" s="14" t="s">
        <v>13068</v>
      </c>
      <c r="D610" s="14" t="s">
        <v>1187</v>
      </c>
      <c r="E610" s="14" t="s">
        <v>8163</v>
      </c>
      <c r="F610" s="15">
        <v>720</v>
      </c>
      <c r="G610" s="15">
        <v>164</v>
      </c>
      <c r="H610" s="14" t="s">
        <v>5624</v>
      </c>
      <c r="I610" s="15">
        <v>44000</v>
      </c>
      <c r="J610" s="14" t="s">
        <v>70</v>
      </c>
      <c r="K610" s="36" t="s">
        <v>158</v>
      </c>
      <c r="L610" s="14" t="s">
        <v>2255</v>
      </c>
      <c r="M610" s="14"/>
    </row>
    <row r="611" spans="1:15" ht="94.5">
      <c r="A611" s="14">
        <f t="shared" si="10"/>
        <v>608</v>
      </c>
      <c r="B611" s="14" t="s">
        <v>13069</v>
      </c>
      <c r="C611" s="14" t="s">
        <v>13070</v>
      </c>
      <c r="D611" s="14" t="s">
        <v>1187</v>
      </c>
      <c r="E611" s="14"/>
      <c r="F611" s="15">
        <v>900</v>
      </c>
      <c r="G611" s="15">
        <v>284</v>
      </c>
      <c r="H611" s="14" t="s">
        <v>8087</v>
      </c>
      <c r="I611" s="15">
        <v>70000</v>
      </c>
      <c r="J611" s="14" t="s">
        <v>4935</v>
      </c>
      <c r="K611" s="36" t="s">
        <v>158</v>
      </c>
      <c r="L611" s="14" t="s">
        <v>2255</v>
      </c>
      <c r="M611" s="14"/>
    </row>
    <row r="612" spans="1:15" ht="63">
      <c r="A612" s="14">
        <f t="shared" si="10"/>
        <v>609</v>
      </c>
      <c r="B612" s="14" t="s">
        <v>13071</v>
      </c>
      <c r="C612" s="14" t="s">
        <v>13072</v>
      </c>
      <c r="D612" s="14" t="s">
        <v>1187</v>
      </c>
      <c r="E612" s="14" t="s">
        <v>8163</v>
      </c>
      <c r="F612" s="15">
        <v>640</v>
      </c>
      <c r="G612" s="15">
        <v>604</v>
      </c>
      <c r="H612" s="14" t="s">
        <v>8087</v>
      </c>
      <c r="I612" s="15">
        <v>95000</v>
      </c>
      <c r="J612" s="14" t="s">
        <v>60</v>
      </c>
      <c r="K612" s="36" t="s">
        <v>158</v>
      </c>
      <c r="L612" s="14" t="s">
        <v>2255</v>
      </c>
      <c r="M612" s="14"/>
    </row>
    <row r="613" spans="1:15" ht="47.25">
      <c r="A613" s="14">
        <f t="shared" si="10"/>
        <v>610</v>
      </c>
      <c r="B613" s="14" t="s">
        <v>13074</v>
      </c>
      <c r="C613" s="14" t="s">
        <v>2077</v>
      </c>
      <c r="D613" s="14" t="s">
        <v>1162</v>
      </c>
      <c r="E613" s="14"/>
      <c r="F613" s="15">
        <v>300</v>
      </c>
      <c r="G613" s="15">
        <v>368</v>
      </c>
      <c r="H613" s="14" t="s">
        <v>8087</v>
      </c>
      <c r="I613" s="15">
        <v>0</v>
      </c>
      <c r="J613" s="14" t="s">
        <v>70</v>
      </c>
      <c r="K613" s="36" t="s">
        <v>158</v>
      </c>
      <c r="L613" s="14" t="s">
        <v>5629</v>
      </c>
      <c r="M613" s="14" t="s">
        <v>13075</v>
      </c>
    </row>
    <row r="614" spans="1:15" ht="31.5">
      <c r="A614" s="14">
        <f t="shared" si="10"/>
        <v>611</v>
      </c>
      <c r="B614" s="14" t="s">
        <v>13076</v>
      </c>
      <c r="C614" s="14" t="s">
        <v>13077</v>
      </c>
      <c r="D614" s="14" t="s">
        <v>1162</v>
      </c>
      <c r="E614" s="14"/>
      <c r="F614" s="15">
        <v>200</v>
      </c>
      <c r="G614" s="15">
        <v>312</v>
      </c>
      <c r="H614" s="14" t="s">
        <v>8087</v>
      </c>
      <c r="I614" s="15">
        <v>0</v>
      </c>
      <c r="J614" s="14" t="s">
        <v>70</v>
      </c>
      <c r="K614" s="36" t="s">
        <v>158</v>
      </c>
      <c r="L614" s="14" t="s">
        <v>5629</v>
      </c>
      <c r="M614" s="14" t="s">
        <v>13075</v>
      </c>
    </row>
    <row r="615" spans="1:15" ht="47.25">
      <c r="A615" s="14">
        <f t="shared" si="10"/>
        <v>612</v>
      </c>
      <c r="B615" s="14" t="s">
        <v>13078</v>
      </c>
      <c r="C615" s="14" t="s">
        <v>13079</v>
      </c>
      <c r="D615" s="14" t="s">
        <v>1162</v>
      </c>
      <c r="E615" s="14"/>
      <c r="F615" s="15">
        <v>600</v>
      </c>
      <c r="G615" s="15">
        <v>264</v>
      </c>
      <c r="H615" s="14" t="s">
        <v>8087</v>
      </c>
      <c r="I615" s="15">
        <v>0</v>
      </c>
      <c r="J615" s="14" t="s">
        <v>70</v>
      </c>
      <c r="K615" s="36" t="s">
        <v>158</v>
      </c>
      <c r="L615" s="14" t="s">
        <v>13080</v>
      </c>
      <c r="M615" s="14" t="s">
        <v>13081</v>
      </c>
    </row>
    <row r="616" spans="1:15" ht="47.25">
      <c r="A616" s="14">
        <f t="shared" si="10"/>
        <v>613</v>
      </c>
      <c r="B616" s="14" t="s">
        <v>13082</v>
      </c>
      <c r="C616" s="14" t="s">
        <v>13083</v>
      </c>
      <c r="D616" s="14" t="s">
        <v>1162</v>
      </c>
      <c r="E616" s="14"/>
      <c r="F616" s="15">
        <v>400</v>
      </c>
      <c r="G616" s="15">
        <v>316</v>
      </c>
      <c r="H616" s="14" t="s">
        <v>8087</v>
      </c>
      <c r="I616" s="15">
        <v>0</v>
      </c>
      <c r="J616" s="14" t="s">
        <v>70</v>
      </c>
      <c r="K616" s="36" t="s">
        <v>158</v>
      </c>
      <c r="L616" s="14" t="s">
        <v>5629</v>
      </c>
      <c r="M616" s="14" t="s">
        <v>13075</v>
      </c>
      <c r="N616" s="21" t="s">
        <v>13104</v>
      </c>
      <c r="O616" s="21" t="s">
        <v>13105</v>
      </c>
    </row>
    <row r="617" spans="1:15" ht="63">
      <c r="A617" s="14">
        <f t="shared" si="10"/>
        <v>614</v>
      </c>
      <c r="B617" s="14" t="s">
        <v>13084</v>
      </c>
      <c r="C617" s="14" t="s">
        <v>13085</v>
      </c>
      <c r="D617" s="14" t="s">
        <v>1162</v>
      </c>
      <c r="E617" s="14"/>
      <c r="F617" s="15">
        <v>400</v>
      </c>
      <c r="G617" s="15">
        <v>276</v>
      </c>
      <c r="H617" s="14" t="s">
        <v>8087</v>
      </c>
      <c r="I617" s="15">
        <v>0</v>
      </c>
      <c r="J617" s="14" t="s">
        <v>1193</v>
      </c>
      <c r="K617" s="36" t="s">
        <v>158</v>
      </c>
      <c r="L617" s="14" t="s">
        <v>5629</v>
      </c>
      <c r="M617" s="14" t="s">
        <v>13075</v>
      </c>
    </row>
    <row r="618" spans="1:15" ht="31.5">
      <c r="A618" s="14">
        <f t="shared" si="10"/>
        <v>615</v>
      </c>
      <c r="B618" s="14" t="s">
        <v>13092</v>
      </c>
      <c r="C618" s="14" t="s">
        <v>13093</v>
      </c>
      <c r="D618" s="14" t="s">
        <v>4473</v>
      </c>
      <c r="E618" s="14"/>
      <c r="F618" s="15">
        <v>500</v>
      </c>
      <c r="G618" s="15">
        <v>604</v>
      </c>
      <c r="H618" s="14" t="s">
        <v>2161</v>
      </c>
      <c r="I618" s="15">
        <v>0</v>
      </c>
      <c r="J618" s="14" t="s">
        <v>60</v>
      </c>
      <c r="K618" s="36" t="s">
        <v>158</v>
      </c>
      <c r="L618" s="14" t="s">
        <v>11729</v>
      </c>
      <c r="M618" s="14"/>
    </row>
    <row r="619" spans="1:15" ht="31.5">
      <c r="A619" s="14">
        <f t="shared" si="10"/>
        <v>616</v>
      </c>
      <c r="B619" s="14" t="s">
        <v>13098</v>
      </c>
      <c r="C619" s="14" t="s">
        <v>10111</v>
      </c>
      <c r="D619" s="14" t="s">
        <v>9193</v>
      </c>
      <c r="E619" s="14"/>
      <c r="F619" s="15">
        <v>1000</v>
      </c>
      <c r="G619" s="15">
        <v>392</v>
      </c>
      <c r="H619" s="14" t="s">
        <v>8087</v>
      </c>
      <c r="I619" s="15">
        <v>0</v>
      </c>
      <c r="J619" s="14" t="s">
        <v>4935</v>
      </c>
      <c r="K619" s="36" t="s">
        <v>158</v>
      </c>
      <c r="L619" s="14" t="s">
        <v>1552</v>
      </c>
      <c r="M619" s="14" t="s">
        <v>13099</v>
      </c>
    </row>
    <row r="620" spans="1:15" ht="47.25">
      <c r="A620" s="14">
        <f t="shared" si="10"/>
        <v>617</v>
      </c>
      <c r="B620" s="14" t="s">
        <v>13101</v>
      </c>
      <c r="C620" s="14" t="s">
        <v>10478</v>
      </c>
      <c r="D620" s="14" t="s">
        <v>1187</v>
      </c>
      <c r="E620" s="14" t="s">
        <v>8163</v>
      </c>
      <c r="F620" s="15">
        <v>700</v>
      </c>
      <c r="G620" s="15">
        <v>136</v>
      </c>
      <c r="H620" s="14" t="s">
        <v>8087</v>
      </c>
      <c r="I620" s="15">
        <v>44000</v>
      </c>
      <c r="J620" s="14" t="s">
        <v>4642</v>
      </c>
      <c r="K620" s="36" t="s">
        <v>158</v>
      </c>
      <c r="L620" s="14" t="s">
        <v>12923</v>
      </c>
      <c r="M620" s="14"/>
    </row>
    <row r="621" spans="1:15" ht="47.25">
      <c r="A621" s="14">
        <f t="shared" si="10"/>
        <v>618</v>
      </c>
      <c r="B621" s="14" t="s">
        <v>13106</v>
      </c>
      <c r="C621" s="14" t="s">
        <v>13107</v>
      </c>
      <c r="D621" s="14" t="s">
        <v>9193</v>
      </c>
      <c r="E621" s="14"/>
      <c r="F621" s="15">
        <v>650</v>
      </c>
      <c r="G621" s="15">
        <v>328</v>
      </c>
      <c r="H621" s="14" t="s">
        <v>2161</v>
      </c>
      <c r="I621" s="15">
        <v>0</v>
      </c>
      <c r="J621" s="14" t="s">
        <v>1193</v>
      </c>
      <c r="K621" s="36" t="s">
        <v>158</v>
      </c>
      <c r="L621" s="14" t="s">
        <v>1552</v>
      </c>
      <c r="M621" s="14" t="s">
        <v>13108</v>
      </c>
    </row>
    <row r="622" spans="1:15" ht="31.5">
      <c r="A622" s="14">
        <f t="shared" si="10"/>
        <v>619</v>
      </c>
      <c r="B622" s="14" t="s">
        <v>349</v>
      </c>
      <c r="C622" s="14" t="s">
        <v>13116</v>
      </c>
      <c r="D622" s="14" t="s">
        <v>1187</v>
      </c>
      <c r="E622" s="14" t="s">
        <v>8163</v>
      </c>
      <c r="F622" s="15">
        <v>900</v>
      </c>
      <c r="G622" s="15">
        <v>152</v>
      </c>
      <c r="H622" s="14" t="s">
        <v>8087</v>
      </c>
      <c r="I622" s="15">
        <v>42000</v>
      </c>
      <c r="J622" s="14" t="s">
        <v>1193</v>
      </c>
      <c r="K622" s="36" t="s">
        <v>158</v>
      </c>
      <c r="L622" s="14" t="s">
        <v>2255</v>
      </c>
      <c r="M622" s="14"/>
    </row>
    <row r="623" spans="1:15" ht="47.25">
      <c r="A623" s="14">
        <f t="shared" si="10"/>
        <v>620</v>
      </c>
      <c r="B623" s="14" t="s">
        <v>13122</v>
      </c>
      <c r="C623" s="14" t="s">
        <v>13123</v>
      </c>
      <c r="D623" s="14" t="s">
        <v>9193</v>
      </c>
      <c r="E623" s="14"/>
      <c r="F623" s="15">
        <v>1500</v>
      </c>
      <c r="G623" s="15">
        <v>328</v>
      </c>
      <c r="H623" s="14" t="s">
        <v>2161</v>
      </c>
      <c r="I623" s="15">
        <v>0</v>
      </c>
      <c r="J623" s="14" t="s">
        <v>60</v>
      </c>
      <c r="K623" s="36" t="s">
        <v>158</v>
      </c>
      <c r="L623" s="14" t="s">
        <v>13010</v>
      </c>
      <c r="M623" s="14" t="s">
        <v>13124</v>
      </c>
    </row>
    <row r="624" spans="1:15" ht="47.25">
      <c r="A624" s="14">
        <f t="shared" si="10"/>
        <v>621</v>
      </c>
      <c r="B624" s="14" t="s">
        <v>13125</v>
      </c>
      <c r="C624" s="14" t="s">
        <v>13126</v>
      </c>
      <c r="D624" s="14" t="s">
        <v>9193</v>
      </c>
      <c r="E624" s="14"/>
      <c r="F624" s="15">
        <v>1400</v>
      </c>
      <c r="G624" s="15">
        <v>600</v>
      </c>
      <c r="H624" s="14" t="s">
        <v>2161</v>
      </c>
      <c r="I624" s="15">
        <v>0</v>
      </c>
      <c r="J624" s="14" t="s">
        <v>60</v>
      </c>
      <c r="K624" s="36" t="s">
        <v>158</v>
      </c>
      <c r="L624" s="14" t="s">
        <v>1552</v>
      </c>
      <c r="M624" s="14" t="s">
        <v>13127</v>
      </c>
    </row>
    <row r="625" spans="1:14" ht="47.25">
      <c r="A625" s="14">
        <f t="shared" si="10"/>
        <v>622</v>
      </c>
      <c r="B625" s="14" t="s">
        <v>13128</v>
      </c>
      <c r="C625" s="14" t="s">
        <v>13129</v>
      </c>
      <c r="D625" s="14" t="s">
        <v>1162</v>
      </c>
      <c r="E625" s="14"/>
      <c r="F625" s="15">
        <v>1000</v>
      </c>
      <c r="G625" s="15">
        <v>352</v>
      </c>
      <c r="H625" s="14" t="s">
        <v>2161</v>
      </c>
      <c r="I625" s="15">
        <v>0</v>
      </c>
      <c r="J625" s="14" t="s">
        <v>4935</v>
      </c>
      <c r="K625" s="36" t="s">
        <v>158</v>
      </c>
      <c r="L625" s="14" t="s">
        <v>1552</v>
      </c>
      <c r="M625" s="14"/>
    </row>
    <row r="626" spans="1:14" ht="47.25">
      <c r="A626" s="14">
        <f t="shared" si="10"/>
        <v>623</v>
      </c>
      <c r="B626" s="14" t="s">
        <v>13132</v>
      </c>
      <c r="C626" s="14" t="s">
        <v>13133</v>
      </c>
      <c r="D626" s="14" t="s">
        <v>3436</v>
      </c>
      <c r="E626" s="14"/>
      <c r="F626" s="15">
        <v>1500</v>
      </c>
      <c r="G626" s="15">
        <v>400</v>
      </c>
      <c r="H626" s="14" t="s">
        <v>1228</v>
      </c>
      <c r="I626" s="15">
        <v>0</v>
      </c>
      <c r="J626" s="14" t="s">
        <v>12454</v>
      </c>
      <c r="K626" s="36" t="s">
        <v>158</v>
      </c>
      <c r="L626" s="14" t="s">
        <v>1552</v>
      </c>
      <c r="M626" s="14" t="s">
        <v>13134</v>
      </c>
    </row>
    <row r="627" spans="1:14" ht="31.5">
      <c r="A627" s="14">
        <f t="shared" si="10"/>
        <v>624</v>
      </c>
      <c r="B627" s="14" t="s">
        <v>13135</v>
      </c>
      <c r="C627" s="14" t="s">
        <v>13136</v>
      </c>
      <c r="D627" s="14" t="s">
        <v>9193</v>
      </c>
      <c r="E627" s="14"/>
      <c r="F627" s="15">
        <v>1000</v>
      </c>
      <c r="G627" s="15">
        <v>380</v>
      </c>
      <c r="H627" s="14" t="s">
        <v>2161</v>
      </c>
      <c r="I627" s="15">
        <v>0</v>
      </c>
      <c r="J627" s="14" t="s">
        <v>70</v>
      </c>
      <c r="K627" s="36" t="s">
        <v>158</v>
      </c>
      <c r="L627" s="14" t="s">
        <v>5408</v>
      </c>
      <c r="M627" s="14" t="s">
        <v>13099</v>
      </c>
    </row>
    <row r="628" spans="1:14" ht="63">
      <c r="A628" s="14">
        <f t="shared" si="10"/>
        <v>625</v>
      </c>
      <c r="B628" s="14" t="s">
        <v>13137</v>
      </c>
      <c r="C628" s="14" t="s">
        <v>13138</v>
      </c>
      <c r="D628" s="14" t="s">
        <v>4473</v>
      </c>
      <c r="E628" s="14"/>
      <c r="F628" s="15">
        <v>1000</v>
      </c>
      <c r="G628" s="15">
        <v>556</v>
      </c>
      <c r="H628" s="14" t="s">
        <v>2161</v>
      </c>
      <c r="I628" s="15">
        <v>0</v>
      </c>
      <c r="J628" s="14" t="s">
        <v>1193</v>
      </c>
      <c r="K628" s="36" t="s">
        <v>158</v>
      </c>
      <c r="L628" s="14" t="s">
        <v>1552</v>
      </c>
      <c r="M628" s="14"/>
    </row>
    <row r="629" spans="1:14" ht="78.75">
      <c r="A629" s="14">
        <f t="shared" si="10"/>
        <v>626</v>
      </c>
      <c r="B629" s="14" t="s">
        <v>13139</v>
      </c>
      <c r="C629" s="14" t="s">
        <v>13140</v>
      </c>
      <c r="D629" s="14" t="s">
        <v>9193</v>
      </c>
      <c r="E629" s="14"/>
      <c r="F629" s="15">
        <v>1200</v>
      </c>
      <c r="G629" s="15">
        <v>448</v>
      </c>
      <c r="H629" s="14" t="s">
        <v>2161</v>
      </c>
      <c r="I629" s="15">
        <v>0</v>
      </c>
      <c r="J629" s="14" t="s">
        <v>70</v>
      </c>
      <c r="K629" s="36" t="s">
        <v>158</v>
      </c>
      <c r="L629" s="14" t="s">
        <v>5408</v>
      </c>
      <c r="M629" s="14" t="s">
        <v>13141</v>
      </c>
    </row>
    <row r="630" spans="1:14">
      <c r="A630" s="14">
        <f t="shared" si="10"/>
        <v>627</v>
      </c>
      <c r="B630" s="14" t="s">
        <v>13147</v>
      </c>
      <c r="C630" s="14" t="s">
        <v>13148</v>
      </c>
      <c r="D630" s="14" t="s">
        <v>1187</v>
      </c>
      <c r="E630" s="14"/>
      <c r="F630" s="15">
        <v>600</v>
      </c>
      <c r="G630" s="15">
        <v>372</v>
      </c>
      <c r="H630" s="14" t="s">
        <v>8087</v>
      </c>
      <c r="I630" s="15">
        <v>99000</v>
      </c>
      <c r="J630" s="14" t="s">
        <v>70</v>
      </c>
      <c r="K630" s="36" t="s">
        <v>158</v>
      </c>
      <c r="L630" s="14" t="s">
        <v>2255</v>
      </c>
      <c r="M630" s="14"/>
    </row>
    <row r="631" spans="1:14" ht="47.25">
      <c r="A631" s="14">
        <f t="shared" si="10"/>
        <v>628</v>
      </c>
      <c r="B631" s="14" t="s">
        <v>13164</v>
      </c>
      <c r="C631" s="14" t="s">
        <v>2077</v>
      </c>
      <c r="D631" s="14" t="s">
        <v>1162</v>
      </c>
      <c r="E631" s="14"/>
      <c r="F631" s="15">
        <v>300</v>
      </c>
      <c r="G631" s="15">
        <v>368</v>
      </c>
      <c r="H631" s="14" t="s">
        <v>8087</v>
      </c>
      <c r="I631" s="15">
        <v>0</v>
      </c>
      <c r="J631" s="14" t="s">
        <v>4935</v>
      </c>
      <c r="K631" s="36" t="s">
        <v>158</v>
      </c>
      <c r="L631" s="14" t="s">
        <v>5629</v>
      </c>
      <c r="M631" s="14"/>
    </row>
    <row r="632" spans="1:14" ht="47.25">
      <c r="A632" s="14">
        <f t="shared" si="10"/>
        <v>629</v>
      </c>
      <c r="B632" s="14" t="s">
        <v>13165</v>
      </c>
      <c r="C632" s="14" t="s">
        <v>13166</v>
      </c>
      <c r="D632" s="14" t="s">
        <v>9193</v>
      </c>
      <c r="E632" s="14"/>
      <c r="F632" s="15">
        <v>1500</v>
      </c>
      <c r="G632" s="15">
        <v>348</v>
      </c>
      <c r="H632" s="14" t="s">
        <v>8087</v>
      </c>
      <c r="I632" s="15">
        <v>0</v>
      </c>
      <c r="J632" s="14" t="s">
        <v>4935</v>
      </c>
      <c r="K632" s="36" t="s">
        <v>158</v>
      </c>
      <c r="L632" s="14" t="s">
        <v>1552</v>
      </c>
      <c r="M632" s="14" t="s">
        <v>13167</v>
      </c>
    </row>
    <row r="633" spans="1:14" ht="47.25">
      <c r="A633" s="14">
        <f t="shared" si="10"/>
        <v>630</v>
      </c>
      <c r="B633" s="14" t="s">
        <v>13168</v>
      </c>
      <c r="C633" s="14" t="s">
        <v>10533</v>
      </c>
      <c r="D633" s="14" t="s">
        <v>9193</v>
      </c>
      <c r="E633" s="14"/>
      <c r="F633" s="15">
        <v>1200</v>
      </c>
      <c r="G633" s="15">
        <v>296</v>
      </c>
      <c r="H633" s="14" t="s">
        <v>2161</v>
      </c>
      <c r="I633" s="15">
        <v>0</v>
      </c>
      <c r="J633" s="14" t="s">
        <v>1188</v>
      </c>
      <c r="K633" s="36" t="s">
        <v>158</v>
      </c>
      <c r="L633" s="14" t="s">
        <v>10095</v>
      </c>
      <c r="M633" s="14" t="s">
        <v>13169</v>
      </c>
      <c r="N633" s="21" t="s">
        <v>13131</v>
      </c>
    </row>
    <row r="634" spans="1:14" ht="47.25">
      <c r="A634" s="14">
        <f t="shared" si="10"/>
        <v>631</v>
      </c>
      <c r="B634" s="14" t="s">
        <v>13174</v>
      </c>
      <c r="C634" s="14" t="s">
        <v>13175</v>
      </c>
      <c r="D634" s="14" t="s">
        <v>1162</v>
      </c>
      <c r="E634" s="14"/>
      <c r="F634" s="15">
        <v>700</v>
      </c>
      <c r="G634" s="15">
        <v>632</v>
      </c>
      <c r="H634" s="14" t="s">
        <v>3703</v>
      </c>
      <c r="I634" s="15">
        <v>0</v>
      </c>
      <c r="J634" s="14" t="s">
        <v>1188</v>
      </c>
      <c r="K634" s="36" t="s">
        <v>158</v>
      </c>
      <c r="L634" s="14" t="s">
        <v>11729</v>
      </c>
      <c r="M634" s="14"/>
    </row>
    <row r="635" spans="1:14" ht="31.5">
      <c r="A635" s="14">
        <f t="shared" si="10"/>
        <v>632</v>
      </c>
      <c r="B635" s="14" t="s">
        <v>13187</v>
      </c>
      <c r="C635" s="14" t="s">
        <v>2465</v>
      </c>
      <c r="D635" s="14" t="s">
        <v>4473</v>
      </c>
      <c r="E635" s="14"/>
      <c r="F635" s="15">
        <v>500</v>
      </c>
      <c r="G635" s="15">
        <v>572</v>
      </c>
      <c r="H635" s="14" t="s">
        <v>2161</v>
      </c>
      <c r="I635" s="15">
        <v>0</v>
      </c>
      <c r="J635" s="14" t="s">
        <v>1188</v>
      </c>
      <c r="K635" s="36" t="s">
        <v>158</v>
      </c>
      <c r="L635" s="14" t="s">
        <v>1552</v>
      </c>
      <c r="M635" s="14"/>
    </row>
    <row r="636" spans="1:14" ht="31.5">
      <c r="A636" s="14">
        <f t="shared" si="10"/>
        <v>633</v>
      </c>
      <c r="B636" s="14" t="s">
        <v>13188</v>
      </c>
      <c r="C636" s="14" t="s">
        <v>12724</v>
      </c>
      <c r="D636" s="14" t="s">
        <v>9193</v>
      </c>
      <c r="E636" s="14"/>
      <c r="F636" s="15">
        <v>1200</v>
      </c>
      <c r="G636" s="15">
        <v>720</v>
      </c>
      <c r="H636" s="14" t="s">
        <v>2161</v>
      </c>
      <c r="I636" s="15">
        <v>0</v>
      </c>
      <c r="J636" s="14" t="s">
        <v>7909</v>
      </c>
      <c r="K636" s="36" t="s">
        <v>158</v>
      </c>
      <c r="L636" s="14" t="s">
        <v>1552</v>
      </c>
      <c r="M636" s="14" t="s">
        <v>13189</v>
      </c>
    </row>
    <row r="637" spans="1:14" ht="31.5">
      <c r="A637" s="14">
        <f t="shared" si="10"/>
        <v>634</v>
      </c>
      <c r="B637" s="14" t="s">
        <v>13216</v>
      </c>
      <c r="C637" s="14" t="s">
        <v>13217</v>
      </c>
      <c r="D637" s="14" t="s">
        <v>9193</v>
      </c>
      <c r="E637" s="14"/>
      <c r="F637" s="15">
        <v>1000</v>
      </c>
      <c r="G637" s="15">
        <v>456</v>
      </c>
      <c r="H637" s="14" t="s">
        <v>8087</v>
      </c>
      <c r="I637" s="15">
        <v>0</v>
      </c>
      <c r="J637" s="14" t="s">
        <v>7909</v>
      </c>
      <c r="K637" s="36" t="s">
        <v>158</v>
      </c>
      <c r="L637" s="14" t="s">
        <v>11729</v>
      </c>
      <c r="M637" s="14" t="s">
        <v>13099</v>
      </c>
    </row>
    <row r="638" spans="1:14" ht="47.25">
      <c r="A638" s="14">
        <f t="shared" si="10"/>
        <v>635</v>
      </c>
      <c r="B638" s="14" t="s">
        <v>13224</v>
      </c>
      <c r="C638" s="14" t="s">
        <v>9912</v>
      </c>
      <c r="D638" s="14" t="s">
        <v>1187</v>
      </c>
      <c r="E638" s="14"/>
      <c r="F638" s="15">
        <v>1000</v>
      </c>
      <c r="G638" s="15">
        <v>504</v>
      </c>
      <c r="H638" s="14" t="s">
        <v>8087</v>
      </c>
      <c r="I638" s="15">
        <v>105000</v>
      </c>
      <c r="J638" s="14" t="s">
        <v>4642</v>
      </c>
      <c r="K638" s="36" t="s">
        <v>158</v>
      </c>
      <c r="L638" s="14" t="s">
        <v>12923</v>
      </c>
      <c r="M638" s="14"/>
    </row>
    <row r="639" spans="1:14" ht="63">
      <c r="A639" s="14">
        <f t="shared" si="10"/>
        <v>636</v>
      </c>
      <c r="B639" s="14" t="s">
        <v>13244</v>
      </c>
      <c r="C639" s="14" t="s">
        <v>13245</v>
      </c>
      <c r="D639" s="14" t="s">
        <v>1162</v>
      </c>
      <c r="E639" s="14"/>
      <c r="F639" s="15">
        <v>500</v>
      </c>
      <c r="G639" s="15">
        <v>380</v>
      </c>
      <c r="H639" s="14" t="s">
        <v>8087</v>
      </c>
      <c r="I639" s="15">
        <v>0</v>
      </c>
      <c r="J639" s="14" t="s">
        <v>1193</v>
      </c>
      <c r="K639" s="36" t="s">
        <v>158</v>
      </c>
      <c r="L639" s="14" t="s">
        <v>5629</v>
      </c>
      <c r="M639" s="14"/>
    </row>
    <row r="640" spans="1:14" ht="47.25">
      <c r="A640" s="14">
        <f t="shared" si="10"/>
        <v>637</v>
      </c>
      <c r="B640" s="14" t="s">
        <v>13293</v>
      </c>
      <c r="C640" s="14" t="s">
        <v>13294</v>
      </c>
      <c r="D640" s="14" t="s">
        <v>1162</v>
      </c>
      <c r="E640" s="14"/>
      <c r="F640" s="15">
        <v>750</v>
      </c>
      <c r="G640" s="15">
        <v>288</v>
      </c>
      <c r="H640" s="14" t="s">
        <v>8087</v>
      </c>
      <c r="I640" s="15">
        <v>0</v>
      </c>
      <c r="J640" s="14" t="s">
        <v>70</v>
      </c>
      <c r="K640" s="36" t="s">
        <v>158</v>
      </c>
      <c r="L640" s="14" t="s">
        <v>5629</v>
      </c>
      <c r="M640" s="14"/>
    </row>
    <row r="641" spans="1:13" ht="47.25">
      <c r="A641" s="14">
        <f t="shared" si="10"/>
        <v>638</v>
      </c>
      <c r="B641" s="14" t="s">
        <v>13411</v>
      </c>
      <c r="C641" s="14" t="s">
        <v>13412</v>
      </c>
      <c r="D641" s="14" t="s">
        <v>1162</v>
      </c>
      <c r="E641" s="14"/>
      <c r="F641" s="15">
        <v>600</v>
      </c>
      <c r="G641" s="15">
        <v>572</v>
      </c>
      <c r="H641" s="14" t="s">
        <v>8087</v>
      </c>
      <c r="I641" s="15">
        <v>0</v>
      </c>
      <c r="J641" s="14" t="s">
        <v>1193</v>
      </c>
      <c r="K641" s="36" t="s">
        <v>158</v>
      </c>
      <c r="L641" s="14" t="s">
        <v>5629</v>
      </c>
      <c r="M641" s="14" t="s">
        <v>2418</v>
      </c>
    </row>
    <row r="642" spans="1:13">
      <c r="F642" s="89">
        <f>SUM(F4:F641)</f>
        <v>1599339</v>
      </c>
    </row>
  </sheetData>
  <sortState xmlns:xlrd2="http://schemas.microsoft.com/office/spreadsheetml/2017/richdata2" ref="B4:M677">
    <sortCondition ref="K4:K677"/>
  </sortState>
  <mergeCells count="1">
    <mergeCell ref="A1:B1"/>
  </mergeCells>
  <phoneticPr fontId="8" type="noConversion"/>
  <pageMargins left="0.75" right="0.75" top="1" bottom="1" header="0.5" footer="0.5"/>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617"/>
  <sheetViews>
    <sheetView topLeftCell="A44" workbookViewId="0">
      <selection activeCell="B44" sqref="B44"/>
    </sheetView>
  </sheetViews>
  <sheetFormatPr defaultRowHeight="15.75"/>
  <cols>
    <col min="1" max="1" width="5.42578125" style="21" customWidth="1"/>
    <col min="2" max="2" width="49" style="21" customWidth="1"/>
    <col min="3" max="3" width="21.28515625" style="21" customWidth="1"/>
    <col min="4" max="4" width="8.5703125" style="21" customWidth="1"/>
    <col min="5" max="5" width="5.85546875" style="21" customWidth="1"/>
    <col min="6" max="6" width="13.140625" style="22" customWidth="1"/>
    <col min="7" max="7" width="9.85546875" style="22" customWidth="1"/>
    <col min="8" max="8" width="10.140625" style="21" customWidth="1"/>
    <col min="9" max="9" width="10.5703125" style="22" customWidth="1"/>
    <col min="10" max="10" width="8.7109375" style="21" customWidth="1"/>
    <col min="11" max="11" width="11.28515625" style="21" customWidth="1"/>
    <col min="12" max="12" width="17.5703125" style="21" customWidth="1"/>
    <col min="13" max="13" width="14.85546875" style="21" customWidth="1"/>
    <col min="14" max="14" width="29.85546875" style="21" customWidth="1"/>
    <col min="15" max="15" width="18.28515625" style="21" customWidth="1"/>
    <col min="16" max="16384" width="9.140625" style="21"/>
  </cols>
  <sheetData>
    <row r="1" spans="1:14" ht="30.75" customHeight="1">
      <c r="A1" s="282" t="s">
        <v>12992</v>
      </c>
      <c r="B1" s="283"/>
      <c r="C1" s="180"/>
      <c r="D1" s="65"/>
      <c r="E1" s="65"/>
    </row>
    <row r="3" spans="1:14" s="81" customFormat="1" ht="28.5">
      <c r="A3" s="76" t="s">
        <v>3915</v>
      </c>
      <c r="B3" s="76" t="s">
        <v>8067</v>
      </c>
      <c r="C3" s="76" t="s">
        <v>8068</v>
      </c>
      <c r="D3" s="76" t="s">
        <v>8069</v>
      </c>
      <c r="E3" s="76" t="s">
        <v>3805</v>
      </c>
      <c r="F3" s="77" t="s">
        <v>8071</v>
      </c>
      <c r="G3" s="78" t="s">
        <v>3803</v>
      </c>
      <c r="H3" s="76" t="s">
        <v>3804</v>
      </c>
      <c r="I3" s="77" t="s">
        <v>8074</v>
      </c>
      <c r="J3" s="79" t="s">
        <v>1098</v>
      </c>
      <c r="K3" s="76" t="s">
        <v>3319</v>
      </c>
      <c r="L3" s="79" t="s">
        <v>1183</v>
      </c>
      <c r="M3" s="80" t="s">
        <v>1184</v>
      </c>
    </row>
    <row r="4" spans="1:14" ht="46.5" customHeight="1">
      <c r="A4" s="14">
        <v>1</v>
      </c>
      <c r="B4" s="14" t="s">
        <v>13088</v>
      </c>
      <c r="C4" s="14" t="s">
        <v>13089</v>
      </c>
      <c r="D4" s="14" t="s">
        <v>9193</v>
      </c>
      <c r="E4" s="14"/>
      <c r="F4" s="15">
        <v>1450</v>
      </c>
      <c r="G4" s="15">
        <v>648</v>
      </c>
      <c r="H4" s="14" t="s">
        <v>2161</v>
      </c>
      <c r="I4" s="15">
        <v>0</v>
      </c>
      <c r="J4" s="14" t="s">
        <v>60</v>
      </c>
      <c r="K4" s="36" t="s">
        <v>13090</v>
      </c>
      <c r="L4" s="14" t="s">
        <v>1552</v>
      </c>
      <c r="M4" s="14" t="s">
        <v>13091</v>
      </c>
    </row>
    <row r="5" spans="1:14" ht="31.5">
      <c r="A5" s="14">
        <f t="shared" ref="A5:A36" si="0">A4+1</f>
        <v>2</v>
      </c>
      <c r="B5" s="14" t="s">
        <v>9542</v>
      </c>
      <c r="C5" s="14" t="s">
        <v>11192</v>
      </c>
      <c r="D5" s="14" t="s">
        <v>1187</v>
      </c>
      <c r="E5" s="14" t="s">
        <v>8163</v>
      </c>
      <c r="F5" s="15">
        <v>1040</v>
      </c>
      <c r="G5" s="15">
        <v>200</v>
      </c>
      <c r="H5" s="14" t="s">
        <v>3703</v>
      </c>
      <c r="I5" s="15">
        <v>100000</v>
      </c>
      <c r="J5" s="14" t="s">
        <v>1193</v>
      </c>
      <c r="K5" s="36" t="s">
        <v>13090</v>
      </c>
      <c r="L5" s="14" t="s">
        <v>11729</v>
      </c>
      <c r="M5" s="14"/>
    </row>
    <row r="6" spans="1:14" ht="47.25">
      <c r="A6" s="14">
        <f t="shared" si="0"/>
        <v>3</v>
      </c>
      <c r="B6" s="14" t="s">
        <v>13109</v>
      </c>
      <c r="C6" s="14" t="s">
        <v>13110</v>
      </c>
      <c r="D6" s="14" t="s">
        <v>1187</v>
      </c>
      <c r="E6" s="14"/>
      <c r="F6" s="15">
        <v>700</v>
      </c>
      <c r="G6" s="15">
        <v>412</v>
      </c>
      <c r="H6" s="14" t="s">
        <v>8087</v>
      </c>
      <c r="I6" s="15">
        <v>102000</v>
      </c>
      <c r="J6" s="14" t="s">
        <v>70</v>
      </c>
      <c r="K6" s="36" t="s">
        <v>13090</v>
      </c>
      <c r="L6" s="14" t="s">
        <v>2255</v>
      </c>
      <c r="M6" s="14"/>
      <c r="N6" s="21" t="s">
        <v>13151</v>
      </c>
    </row>
    <row r="7" spans="1:14" ht="79.5" customHeight="1">
      <c r="A7" s="14">
        <f t="shared" si="0"/>
        <v>4</v>
      </c>
      <c r="B7" s="14" t="s">
        <v>13111</v>
      </c>
      <c r="C7" s="14" t="s">
        <v>13112</v>
      </c>
      <c r="D7" s="14" t="s">
        <v>1187</v>
      </c>
      <c r="E7" s="14"/>
      <c r="F7" s="15">
        <v>500</v>
      </c>
      <c r="G7" s="15">
        <v>204</v>
      </c>
      <c r="H7" s="14" t="s">
        <v>8087</v>
      </c>
      <c r="I7" s="15">
        <v>51000</v>
      </c>
      <c r="J7" s="14" t="s">
        <v>60</v>
      </c>
      <c r="K7" s="36" t="s">
        <v>13090</v>
      </c>
      <c r="L7" s="14" t="s">
        <v>2255</v>
      </c>
      <c r="M7" s="14"/>
    </row>
    <row r="8" spans="1:14" ht="31.5">
      <c r="A8" s="14">
        <f t="shared" si="0"/>
        <v>5</v>
      </c>
      <c r="B8" s="14" t="s">
        <v>13113</v>
      </c>
      <c r="C8" s="14" t="s">
        <v>13114</v>
      </c>
      <c r="D8" s="14" t="s">
        <v>9193</v>
      </c>
      <c r="E8" s="14"/>
      <c r="F8" s="15">
        <v>1150</v>
      </c>
      <c r="G8" s="15">
        <v>232</v>
      </c>
      <c r="H8" s="14" t="s">
        <v>1604</v>
      </c>
      <c r="I8" s="15">
        <v>0</v>
      </c>
      <c r="J8" s="14" t="s">
        <v>4935</v>
      </c>
      <c r="K8" s="36" t="s">
        <v>13090</v>
      </c>
      <c r="L8" s="14" t="s">
        <v>1552</v>
      </c>
      <c r="M8" s="14" t="s">
        <v>13115</v>
      </c>
    </row>
    <row r="9" spans="1:14" ht="78.75">
      <c r="A9" s="14">
        <f t="shared" si="0"/>
        <v>6</v>
      </c>
      <c r="B9" s="14" t="s">
        <v>13117</v>
      </c>
      <c r="C9" s="14" t="s">
        <v>10004</v>
      </c>
      <c r="D9" s="14" t="s">
        <v>1187</v>
      </c>
      <c r="E9" s="14" t="s">
        <v>8163</v>
      </c>
      <c r="F9" s="15">
        <v>640</v>
      </c>
      <c r="G9" s="15">
        <v>244</v>
      </c>
      <c r="H9" s="14" t="s">
        <v>8087</v>
      </c>
      <c r="I9" s="15">
        <v>58000</v>
      </c>
      <c r="J9" s="14" t="s">
        <v>60</v>
      </c>
      <c r="K9" s="36" t="s">
        <v>13090</v>
      </c>
      <c r="L9" s="14" t="s">
        <v>2255</v>
      </c>
      <c r="M9" s="14"/>
    </row>
    <row r="10" spans="1:14" ht="31.5">
      <c r="A10" s="14">
        <f t="shared" si="0"/>
        <v>7</v>
      </c>
      <c r="B10" s="14" t="s">
        <v>13118</v>
      </c>
      <c r="C10" s="14" t="s">
        <v>13119</v>
      </c>
      <c r="D10" s="14" t="s">
        <v>1187</v>
      </c>
      <c r="E10" s="14" t="s">
        <v>8163</v>
      </c>
      <c r="F10" s="15">
        <v>700</v>
      </c>
      <c r="G10" s="15">
        <v>320</v>
      </c>
      <c r="H10" s="14" t="s">
        <v>8087</v>
      </c>
      <c r="I10" s="15">
        <v>81000</v>
      </c>
      <c r="J10" s="14" t="s">
        <v>70</v>
      </c>
      <c r="K10" s="36" t="s">
        <v>13090</v>
      </c>
      <c r="L10" s="14" t="s">
        <v>2255</v>
      </c>
      <c r="M10" s="14"/>
    </row>
    <row r="11" spans="1:14" ht="78.75">
      <c r="A11" s="14">
        <f t="shared" si="0"/>
        <v>8</v>
      </c>
      <c r="B11" s="14" t="s">
        <v>13120</v>
      </c>
      <c r="C11" s="14" t="s">
        <v>7331</v>
      </c>
      <c r="D11" s="14" t="s">
        <v>1162</v>
      </c>
      <c r="E11" s="14" t="s">
        <v>8163</v>
      </c>
      <c r="F11" s="15">
        <v>300</v>
      </c>
      <c r="G11" s="15">
        <v>288</v>
      </c>
      <c r="H11" s="14" t="s">
        <v>8087</v>
      </c>
      <c r="I11" s="15">
        <v>0</v>
      </c>
      <c r="J11" s="14" t="s">
        <v>7909</v>
      </c>
      <c r="K11" s="36" t="s">
        <v>13090</v>
      </c>
      <c r="L11" s="14" t="s">
        <v>3437</v>
      </c>
      <c r="M11" s="14"/>
    </row>
    <row r="12" spans="1:14" ht="47.25">
      <c r="A12" s="14">
        <f t="shared" si="0"/>
        <v>9</v>
      </c>
      <c r="B12" s="14" t="s">
        <v>13121</v>
      </c>
      <c r="C12" s="14" t="s">
        <v>6758</v>
      </c>
      <c r="D12" s="14" t="s">
        <v>1162</v>
      </c>
      <c r="E12" s="14" t="s">
        <v>8163</v>
      </c>
      <c r="F12" s="15">
        <v>500</v>
      </c>
      <c r="G12" s="15">
        <v>416</v>
      </c>
      <c r="H12" s="14" t="s">
        <v>1228</v>
      </c>
      <c r="I12" s="15">
        <v>216000</v>
      </c>
      <c r="J12" s="14" t="s">
        <v>7909</v>
      </c>
      <c r="K12" s="36" t="s">
        <v>13090</v>
      </c>
      <c r="L12" s="14" t="s">
        <v>3437</v>
      </c>
      <c r="M12" s="14"/>
    </row>
    <row r="13" spans="1:14">
      <c r="A13" s="14">
        <f t="shared" si="0"/>
        <v>10</v>
      </c>
      <c r="B13" s="14" t="s">
        <v>9302</v>
      </c>
      <c r="C13" s="14" t="s">
        <v>13130</v>
      </c>
      <c r="D13" s="14" t="s">
        <v>1187</v>
      </c>
      <c r="E13" s="14" t="s">
        <v>8163</v>
      </c>
      <c r="F13" s="15">
        <v>600</v>
      </c>
      <c r="G13" s="15">
        <v>672</v>
      </c>
      <c r="H13" s="14" t="s">
        <v>8087</v>
      </c>
      <c r="I13" s="15">
        <v>189000</v>
      </c>
      <c r="J13" s="14" t="s">
        <v>60</v>
      </c>
      <c r="K13" s="36" t="s">
        <v>13090</v>
      </c>
      <c r="L13" s="14" t="s">
        <v>1552</v>
      </c>
      <c r="M13" s="14"/>
    </row>
    <row r="14" spans="1:14">
      <c r="A14" s="14">
        <f t="shared" si="0"/>
        <v>11</v>
      </c>
      <c r="B14" s="14" t="s">
        <v>9304</v>
      </c>
      <c r="C14" s="14" t="s">
        <v>13130</v>
      </c>
      <c r="D14" s="14" t="s">
        <v>1187</v>
      </c>
      <c r="E14" s="14" t="s">
        <v>8163</v>
      </c>
      <c r="F14" s="15">
        <v>600</v>
      </c>
      <c r="G14" s="15">
        <v>404</v>
      </c>
      <c r="H14" s="14" t="s">
        <v>8087</v>
      </c>
      <c r="I14" s="15">
        <v>133000</v>
      </c>
      <c r="J14" s="14" t="s">
        <v>60</v>
      </c>
      <c r="K14" s="36" t="s">
        <v>13090</v>
      </c>
      <c r="L14" s="14" t="s">
        <v>1552</v>
      </c>
      <c r="M14" s="14"/>
    </row>
    <row r="15" spans="1:14">
      <c r="A15" s="14">
        <f t="shared" si="0"/>
        <v>12</v>
      </c>
      <c r="B15" s="14" t="s">
        <v>9305</v>
      </c>
      <c r="C15" s="14" t="s">
        <v>13130</v>
      </c>
      <c r="D15" s="14" t="s">
        <v>1187</v>
      </c>
      <c r="E15" s="14" t="s">
        <v>8163</v>
      </c>
      <c r="F15" s="15">
        <v>600</v>
      </c>
      <c r="G15" s="15">
        <v>640</v>
      </c>
      <c r="H15" s="14" t="s">
        <v>8087</v>
      </c>
      <c r="I15" s="15">
        <v>182000</v>
      </c>
      <c r="J15" s="14" t="s">
        <v>60</v>
      </c>
      <c r="K15" s="36" t="s">
        <v>13090</v>
      </c>
      <c r="L15" s="14" t="s">
        <v>1552</v>
      </c>
      <c r="M15" s="14"/>
    </row>
    <row r="16" spans="1:14" ht="46.5" customHeight="1">
      <c r="A16" s="14">
        <f t="shared" si="0"/>
        <v>13</v>
      </c>
      <c r="B16" s="14" t="s">
        <v>13142</v>
      </c>
      <c r="C16" s="14" t="s">
        <v>2744</v>
      </c>
      <c r="D16" s="14" t="s">
        <v>1187</v>
      </c>
      <c r="E16" s="14" t="s">
        <v>8163</v>
      </c>
      <c r="F16" s="15">
        <v>1030</v>
      </c>
      <c r="G16" s="15">
        <v>80</v>
      </c>
      <c r="H16" s="14" t="s">
        <v>8076</v>
      </c>
      <c r="I16" s="15">
        <v>17000</v>
      </c>
      <c r="J16" s="14" t="s">
        <v>4935</v>
      </c>
      <c r="K16" s="36" t="s">
        <v>13090</v>
      </c>
      <c r="L16" s="14" t="s">
        <v>5629</v>
      </c>
      <c r="M16" s="14"/>
    </row>
    <row r="17" spans="1:15" ht="54.75" customHeight="1">
      <c r="A17" s="14">
        <f t="shared" si="0"/>
        <v>14</v>
      </c>
      <c r="B17" s="14" t="s">
        <v>13143</v>
      </c>
      <c r="C17" s="14" t="s">
        <v>13144</v>
      </c>
      <c r="D17" s="14" t="s">
        <v>1187</v>
      </c>
      <c r="E17" s="14"/>
      <c r="F17" s="15">
        <v>500</v>
      </c>
      <c r="G17" s="15">
        <v>260</v>
      </c>
      <c r="H17" s="14" t="s">
        <v>8087</v>
      </c>
      <c r="I17" s="15">
        <v>62000</v>
      </c>
      <c r="J17" s="14" t="s">
        <v>60</v>
      </c>
      <c r="K17" s="36" t="s">
        <v>13090</v>
      </c>
      <c r="L17" s="14" t="s">
        <v>2255</v>
      </c>
      <c r="M17" s="14"/>
    </row>
    <row r="18" spans="1:15" ht="47.25">
      <c r="A18" s="14">
        <f t="shared" si="0"/>
        <v>15</v>
      </c>
      <c r="B18" s="14" t="s">
        <v>13145</v>
      </c>
      <c r="C18" s="14" t="s">
        <v>2744</v>
      </c>
      <c r="D18" s="14" t="s">
        <v>1187</v>
      </c>
      <c r="E18" s="14" t="s">
        <v>8163</v>
      </c>
      <c r="F18" s="15">
        <v>4530</v>
      </c>
      <c r="G18" s="15">
        <v>496</v>
      </c>
      <c r="H18" s="14" t="s">
        <v>8087</v>
      </c>
      <c r="I18" s="15">
        <v>91000</v>
      </c>
      <c r="J18" s="14" t="s">
        <v>4935</v>
      </c>
      <c r="K18" s="36" t="s">
        <v>13090</v>
      </c>
      <c r="L18" s="14" t="s">
        <v>2255</v>
      </c>
      <c r="M18" s="14" t="s">
        <v>13146</v>
      </c>
    </row>
    <row r="19" spans="1:15" ht="94.5">
      <c r="A19" s="14">
        <f t="shared" si="0"/>
        <v>16</v>
      </c>
      <c r="B19" s="14" t="s">
        <v>12663</v>
      </c>
      <c r="C19" s="14" t="s">
        <v>13149</v>
      </c>
      <c r="D19" s="14" t="s">
        <v>1187</v>
      </c>
      <c r="E19" s="14" t="s">
        <v>8163</v>
      </c>
      <c r="F19" s="15">
        <v>1040</v>
      </c>
      <c r="G19" s="15">
        <v>536</v>
      </c>
      <c r="H19" s="14" t="s">
        <v>8087</v>
      </c>
      <c r="I19" s="15">
        <v>120000</v>
      </c>
      <c r="J19" s="14" t="s">
        <v>1188</v>
      </c>
      <c r="K19" s="36" t="s">
        <v>13090</v>
      </c>
      <c r="L19" s="14" t="s">
        <v>2255</v>
      </c>
      <c r="M19" s="14"/>
    </row>
    <row r="20" spans="1:15" ht="63">
      <c r="A20" s="14">
        <f t="shared" si="0"/>
        <v>17</v>
      </c>
      <c r="B20" s="14" t="s">
        <v>13150</v>
      </c>
      <c r="C20" s="14" t="s">
        <v>10218</v>
      </c>
      <c r="D20" s="14" t="s">
        <v>1187</v>
      </c>
      <c r="E20" s="14" t="s">
        <v>8163</v>
      </c>
      <c r="F20" s="15">
        <v>10040</v>
      </c>
      <c r="G20" s="15">
        <v>280</v>
      </c>
      <c r="H20" s="14" t="s">
        <v>8087</v>
      </c>
      <c r="I20" s="15">
        <v>25000</v>
      </c>
      <c r="J20" s="14" t="s">
        <v>1188</v>
      </c>
      <c r="K20" s="36" t="s">
        <v>13090</v>
      </c>
      <c r="L20" s="14" t="s">
        <v>2255</v>
      </c>
      <c r="M20" s="14"/>
    </row>
    <row r="21" spans="1:15" ht="47.25">
      <c r="A21" s="14">
        <f t="shared" si="0"/>
        <v>18</v>
      </c>
      <c r="B21" s="14" t="s">
        <v>13152</v>
      </c>
      <c r="C21" s="14" t="s">
        <v>10218</v>
      </c>
      <c r="D21" s="14" t="s">
        <v>1187</v>
      </c>
      <c r="E21" s="14" t="s">
        <v>8163</v>
      </c>
      <c r="F21" s="15">
        <v>10040</v>
      </c>
      <c r="G21" s="15">
        <v>288</v>
      </c>
      <c r="H21" s="14" t="s">
        <v>8087</v>
      </c>
      <c r="I21" s="15">
        <v>24000</v>
      </c>
      <c r="J21" s="14" t="s">
        <v>1188</v>
      </c>
      <c r="K21" s="36" t="s">
        <v>13090</v>
      </c>
      <c r="L21" s="14" t="s">
        <v>2255</v>
      </c>
      <c r="M21" s="14"/>
    </row>
    <row r="22" spans="1:15" ht="63">
      <c r="A22" s="14">
        <f t="shared" si="0"/>
        <v>19</v>
      </c>
      <c r="B22" s="14" t="s">
        <v>13153</v>
      </c>
      <c r="C22" s="14" t="s">
        <v>13154</v>
      </c>
      <c r="D22" s="14" t="s">
        <v>9193</v>
      </c>
      <c r="E22" s="14"/>
      <c r="F22" s="15">
        <v>600</v>
      </c>
      <c r="G22" s="15">
        <v>664</v>
      </c>
      <c r="H22" s="14" t="s">
        <v>2161</v>
      </c>
      <c r="I22" s="15">
        <v>0</v>
      </c>
      <c r="J22" s="14" t="s">
        <v>1188</v>
      </c>
      <c r="K22" s="36" t="s">
        <v>13090</v>
      </c>
      <c r="L22" s="14" t="s">
        <v>1552</v>
      </c>
      <c r="M22" s="14" t="s">
        <v>13155</v>
      </c>
    </row>
    <row r="23" spans="1:15" ht="31.5">
      <c r="A23" s="14">
        <f t="shared" si="0"/>
        <v>20</v>
      </c>
      <c r="B23" s="14" t="s">
        <v>13156</v>
      </c>
      <c r="C23" s="14" t="s">
        <v>2744</v>
      </c>
      <c r="D23" s="14" t="s">
        <v>1187</v>
      </c>
      <c r="E23" s="14" t="s">
        <v>8163</v>
      </c>
      <c r="F23" s="15">
        <v>1040</v>
      </c>
      <c r="G23" s="15">
        <v>40</v>
      </c>
      <c r="H23" s="14" t="s">
        <v>8076</v>
      </c>
      <c r="I23" s="15">
        <v>11000</v>
      </c>
      <c r="J23" s="14" t="s">
        <v>4935</v>
      </c>
      <c r="K23" s="36" t="s">
        <v>13090</v>
      </c>
      <c r="L23" s="14" t="s">
        <v>5629</v>
      </c>
      <c r="M23" s="14"/>
    </row>
    <row r="24" spans="1:15">
      <c r="A24" s="14">
        <f t="shared" si="0"/>
        <v>21</v>
      </c>
      <c r="B24" s="14" t="s">
        <v>13157</v>
      </c>
      <c r="C24" s="14" t="s">
        <v>2744</v>
      </c>
      <c r="D24" s="14" t="s">
        <v>1187</v>
      </c>
      <c r="E24" s="14" t="s">
        <v>8163</v>
      </c>
      <c r="F24" s="15">
        <v>1530</v>
      </c>
      <c r="G24" s="15">
        <v>296</v>
      </c>
      <c r="H24" s="14" t="s">
        <v>8076</v>
      </c>
      <c r="I24" s="15">
        <v>49000</v>
      </c>
      <c r="J24" s="14" t="s">
        <v>4935</v>
      </c>
      <c r="K24" s="36" t="s">
        <v>13090</v>
      </c>
      <c r="L24" s="14" t="s">
        <v>5629</v>
      </c>
      <c r="M24" s="14"/>
    </row>
    <row r="25" spans="1:15" ht="31.5">
      <c r="A25" s="14">
        <f t="shared" si="0"/>
        <v>22</v>
      </c>
      <c r="B25" s="14" t="s">
        <v>13158</v>
      </c>
      <c r="C25" s="14" t="s">
        <v>2744</v>
      </c>
      <c r="D25" s="14" t="s">
        <v>1187</v>
      </c>
      <c r="E25" s="14" t="s">
        <v>8163</v>
      </c>
      <c r="F25" s="15">
        <v>1540</v>
      </c>
      <c r="G25" s="15">
        <v>60</v>
      </c>
      <c r="H25" s="14" t="s">
        <v>8076</v>
      </c>
      <c r="I25" s="15">
        <v>14000</v>
      </c>
      <c r="J25" s="14" t="s">
        <v>4935</v>
      </c>
      <c r="K25" s="36" t="s">
        <v>13090</v>
      </c>
      <c r="L25" s="14" t="s">
        <v>13159</v>
      </c>
      <c r="M25" s="14" t="s">
        <v>13160</v>
      </c>
    </row>
    <row r="26" spans="1:15" ht="31.5">
      <c r="A26" s="14">
        <f t="shared" si="0"/>
        <v>23</v>
      </c>
      <c r="B26" s="14" t="s">
        <v>2415</v>
      </c>
      <c r="C26" s="14" t="s">
        <v>2744</v>
      </c>
      <c r="D26" s="14" t="s">
        <v>1187</v>
      </c>
      <c r="E26" s="14" t="s">
        <v>8163</v>
      </c>
      <c r="F26" s="15">
        <v>5030</v>
      </c>
      <c r="G26" s="15">
        <v>92</v>
      </c>
      <c r="H26" s="14" t="s">
        <v>2528</v>
      </c>
      <c r="I26" s="15">
        <v>20000</v>
      </c>
      <c r="J26" s="14" t="s">
        <v>4935</v>
      </c>
      <c r="K26" s="36" t="s">
        <v>13090</v>
      </c>
      <c r="L26" s="14" t="s">
        <v>13170</v>
      </c>
      <c r="M26" s="14" t="s">
        <v>13171</v>
      </c>
    </row>
    <row r="27" spans="1:15" ht="78.75">
      <c r="A27" s="14">
        <f t="shared" si="0"/>
        <v>24</v>
      </c>
      <c r="B27" s="14" t="s">
        <v>13176</v>
      </c>
      <c r="C27" s="14" t="s">
        <v>10533</v>
      </c>
      <c r="D27" s="14" t="s">
        <v>1187</v>
      </c>
      <c r="E27" s="14" t="s">
        <v>8163</v>
      </c>
      <c r="F27" s="15">
        <v>100040</v>
      </c>
      <c r="G27" s="15">
        <v>96</v>
      </c>
      <c r="H27" s="14" t="s">
        <v>3449</v>
      </c>
      <c r="I27" s="15">
        <v>13000</v>
      </c>
      <c r="J27" s="14" t="s">
        <v>1188</v>
      </c>
      <c r="K27" s="36" t="s">
        <v>13090</v>
      </c>
      <c r="L27" s="14" t="s">
        <v>2255</v>
      </c>
      <c r="M27" s="14"/>
      <c r="N27" s="21" t="s">
        <v>13190</v>
      </c>
      <c r="O27" s="21" t="s">
        <v>13191</v>
      </c>
    </row>
    <row r="28" spans="1:15" ht="47.25">
      <c r="A28" s="14">
        <f t="shared" si="0"/>
        <v>25</v>
      </c>
      <c r="B28" s="14" t="s">
        <v>13184</v>
      </c>
      <c r="C28" s="14" t="s">
        <v>12660</v>
      </c>
      <c r="D28" s="14" t="s">
        <v>1187</v>
      </c>
      <c r="E28" s="14" t="s">
        <v>8163</v>
      </c>
      <c r="F28" s="15">
        <v>540</v>
      </c>
      <c r="G28" s="15">
        <v>556</v>
      </c>
      <c r="H28" s="14" t="s">
        <v>8087</v>
      </c>
      <c r="I28" s="15">
        <v>90000</v>
      </c>
      <c r="J28" s="14" t="s">
        <v>60</v>
      </c>
      <c r="K28" s="36" t="s">
        <v>13090</v>
      </c>
      <c r="L28" s="14" t="s">
        <v>2255</v>
      </c>
      <c r="M28" s="14"/>
      <c r="N28" s="21">
        <v>1</v>
      </c>
    </row>
    <row r="29" spans="1:15" ht="47.25">
      <c r="A29" s="14">
        <f t="shared" si="0"/>
        <v>26</v>
      </c>
      <c r="B29" s="14" t="s">
        <v>13185</v>
      </c>
      <c r="C29" s="14" t="s">
        <v>13186</v>
      </c>
      <c r="D29" s="14" t="s">
        <v>4473</v>
      </c>
      <c r="E29" s="14"/>
      <c r="F29" s="15">
        <v>1000</v>
      </c>
      <c r="G29" s="15">
        <v>506</v>
      </c>
      <c r="H29" s="14" t="s">
        <v>1228</v>
      </c>
      <c r="I29" s="15">
        <v>0</v>
      </c>
      <c r="J29" s="14" t="s">
        <v>70</v>
      </c>
      <c r="K29" s="36" t="s">
        <v>13090</v>
      </c>
      <c r="L29" s="14" t="s">
        <v>1552</v>
      </c>
      <c r="M29" s="14"/>
      <c r="N29" s="21">
        <v>2</v>
      </c>
    </row>
    <row r="30" spans="1:15" ht="31.5">
      <c r="A30" s="14">
        <f t="shared" si="0"/>
        <v>27</v>
      </c>
      <c r="B30" s="14" t="s">
        <v>13195</v>
      </c>
      <c r="C30" s="14" t="s">
        <v>2744</v>
      </c>
      <c r="D30" s="14" t="s">
        <v>1187</v>
      </c>
      <c r="E30" s="14" t="s">
        <v>8163</v>
      </c>
      <c r="F30" s="15">
        <v>1040</v>
      </c>
      <c r="G30" s="15">
        <v>388</v>
      </c>
      <c r="H30" s="14" t="s">
        <v>8087</v>
      </c>
      <c r="I30" s="15">
        <v>73000</v>
      </c>
      <c r="J30" s="14" t="s">
        <v>4935</v>
      </c>
      <c r="K30" s="36" t="s">
        <v>13090</v>
      </c>
      <c r="L30" s="14" t="s">
        <v>5629</v>
      </c>
      <c r="M30" s="14"/>
      <c r="N30" s="21">
        <v>3</v>
      </c>
    </row>
    <row r="31" spans="1:15">
      <c r="A31" s="14">
        <f t="shared" si="0"/>
        <v>28</v>
      </c>
      <c r="B31" s="14" t="s">
        <v>13197</v>
      </c>
      <c r="C31" s="14" t="s">
        <v>2744</v>
      </c>
      <c r="D31" s="14" t="s">
        <v>1187</v>
      </c>
      <c r="E31" s="14" t="s">
        <v>8163</v>
      </c>
      <c r="F31" s="15">
        <v>740</v>
      </c>
      <c r="G31" s="15">
        <v>112</v>
      </c>
      <c r="H31" s="14" t="s">
        <v>8076</v>
      </c>
      <c r="I31" s="15">
        <v>19000</v>
      </c>
      <c r="J31" s="14" t="s">
        <v>4935</v>
      </c>
      <c r="K31" s="36" t="s">
        <v>13090</v>
      </c>
      <c r="L31" s="14" t="s">
        <v>5629</v>
      </c>
      <c r="M31" s="14"/>
      <c r="N31" s="21">
        <v>4</v>
      </c>
    </row>
    <row r="32" spans="1:15">
      <c r="A32" s="14">
        <f t="shared" si="0"/>
        <v>29</v>
      </c>
      <c r="B32" s="14" t="s">
        <v>13198</v>
      </c>
      <c r="C32" s="14" t="s">
        <v>2744</v>
      </c>
      <c r="D32" s="14" t="s">
        <v>1187</v>
      </c>
      <c r="E32" s="14" t="s">
        <v>8163</v>
      </c>
      <c r="F32" s="15">
        <v>740</v>
      </c>
      <c r="G32" s="15">
        <v>36</v>
      </c>
      <c r="H32" s="14" t="s">
        <v>8076</v>
      </c>
      <c r="I32" s="15">
        <v>10000</v>
      </c>
      <c r="J32" s="14" t="s">
        <v>4935</v>
      </c>
      <c r="K32" s="36" t="s">
        <v>13090</v>
      </c>
      <c r="L32" s="14" t="s">
        <v>5629</v>
      </c>
      <c r="M32" s="14"/>
      <c r="N32" s="21">
        <v>5</v>
      </c>
    </row>
    <row r="33" spans="1:14" ht="31.5">
      <c r="A33" s="14">
        <f t="shared" si="0"/>
        <v>30</v>
      </c>
      <c r="B33" s="14" t="s">
        <v>13199</v>
      </c>
      <c r="C33" s="14" t="s">
        <v>2744</v>
      </c>
      <c r="D33" s="14" t="s">
        <v>1187</v>
      </c>
      <c r="E33" s="14" t="s">
        <v>8163</v>
      </c>
      <c r="F33" s="15">
        <v>7040</v>
      </c>
      <c r="G33" s="15">
        <v>352</v>
      </c>
      <c r="H33" s="14" t="s">
        <v>8087</v>
      </c>
      <c r="I33" s="15">
        <v>66000</v>
      </c>
      <c r="J33" s="14" t="s">
        <v>4935</v>
      </c>
      <c r="K33" s="36" t="s">
        <v>13090</v>
      </c>
      <c r="L33" s="14" t="s">
        <v>5629</v>
      </c>
      <c r="M33" s="14" t="s">
        <v>13200</v>
      </c>
      <c r="N33" s="21">
        <v>6</v>
      </c>
    </row>
    <row r="34" spans="1:14" ht="31.5">
      <c r="A34" s="14">
        <f t="shared" si="0"/>
        <v>31</v>
      </c>
      <c r="B34" s="14" t="s">
        <v>13201</v>
      </c>
      <c r="C34" s="14" t="s">
        <v>2744</v>
      </c>
      <c r="D34" s="14" t="s">
        <v>1187</v>
      </c>
      <c r="E34" s="14" t="s">
        <v>8163</v>
      </c>
      <c r="F34" s="15">
        <v>1540</v>
      </c>
      <c r="G34" s="15">
        <v>196</v>
      </c>
      <c r="H34" s="14" t="s">
        <v>8076</v>
      </c>
      <c r="I34" s="15">
        <v>34000</v>
      </c>
      <c r="J34" s="14" t="s">
        <v>4935</v>
      </c>
      <c r="K34" s="36" t="s">
        <v>13090</v>
      </c>
      <c r="L34" s="14" t="s">
        <v>11673</v>
      </c>
      <c r="M34" s="33"/>
      <c r="N34" s="21">
        <v>7</v>
      </c>
    </row>
    <row r="35" spans="1:14" ht="31.5">
      <c r="A35" s="14">
        <f t="shared" si="0"/>
        <v>32</v>
      </c>
      <c r="B35" s="14" t="s">
        <v>13202</v>
      </c>
      <c r="C35" s="14" t="s">
        <v>2744</v>
      </c>
      <c r="D35" s="14" t="s">
        <v>1187</v>
      </c>
      <c r="E35" s="14" t="s">
        <v>8163</v>
      </c>
      <c r="F35" s="15">
        <v>5730</v>
      </c>
      <c r="G35" s="15">
        <v>72</v>
      </c>
      <c r="H35" s="14" t="s">
        <v>8076</v>
      </c>
      <c r="I35" s="15">
        <v>15000</v>
      </c>
      <c r="J35" s="14" t="s">
        <v>4935</v>
      </c>
      <c r="K35" s="36" t="s">
        <v>13090</v>
      </c>
      <c r="L35" s="14" t="s">
        <v>13203</v>
      </c>
      <c r="M35" s="14" t="s">
        <v>13204</v>
      </c>
      <c r="N35" s="21">
        <v>8</v>
      </c>
    </row>
    <row r="36" spans="1:14">
      <c r="A36" s="14">
        <f t="shared" si="0"/>
        <v>33</v>
      </c>
      <c r="B36" s="14" t="s">
        <v>13205</v>
      </c>
      <c r="C36" s="14" t="s">
        <v>2744</v>
      </c>
      <c r="D36" s="14" t="s">
        <v>1187</v>
      </c>
      <c r="E36" s="14" t="s">
        <v>8163</v>
      </c>
      <c r="F36" s="15">
        <v>1030</v>
      </c>
      <c r="G36" s="15">
        <v>344</v>
      </c>
      <c r="H36" s="14" t="s">
        <v>8076</v>
      </c>
      <c r="I36" s="15">
        <v>45000</v>
      </c>
      <c r="J36" s="14" t="s">
        <v>4935</v>
      </c>
      <c r="K36" s="36" t="s">
        <v>13090</v>
      </c>
      <c r="L36" s="14" t="s">
        <v>5629</v>
      </c>
      <c r="M36" s="14"/>
      <c r="N36" s="21">
        <v>9</v>
      </c>
    </row>
    <row r="37" spans="1:14">
      <c r="A37" s="14">
        <f t="shared" ref="A37:A56" si="1">A36+1</f>
        <v>34</v>
      </c>
      <c r="B37" s="14" t="s">
        <v>13206</v>
      </c>
      <c r="C37" s="14" t="s">
        <v>2744</v>
      </c>
      <c r="D37" s="14" t="s">
        <v>1187</v>
      </c>
      <c r="E37" s="14" t="s">
        <v>8163</v>
      </c>
      <c r="F37" s="15">
        <v>3030</v>
      </c>
      <c r="G37" s="15">
        <v>464</v>
      </c>
      <c r="H37" s="14" t="s">
        <v>8087</v>
      </c>
      <c r="I37" s="15">
        <v>56000</v>
      </c>
      <c r="J37" s="14" t="s">
        <v>4935</v>
      </c>
      <c r="K37" s="36" t="s">
        <v>13090</v>
      </c>
      <c r="L37" s="14" t="s">
        <v>2255</v>
      </c>
      <c r="M37" s="14"/>
      <c r="N37" s="21">
        <v>10</v>
      </c>
    </row>
    <row r="38" spans="1:14" ht="31.5">
      <c r="A38" s="14">
        <f t="shared" si="1"/>
        <v>35</v>
      </c>
      <c r="B38" s="14" t="s">
        <v>13218</v>
      </c>
      <c r="C38" s="14" t="s">
        <v>13219</v>
      </c>
      <c r="D38" s="14" t="s">
        <v>1421</v>
      </c>
      <c r="E38" s="14"/>
      <c r="F38" s="15">
        <v>300</v>
      </c>
      <c r="G38" s="15">
        <v>176</v>
      </c>
      <c r="H38" s="14" t="s">
        <v>8087</v>
      </c>
      <c r="I38" s="15">
        <v>75000</v>
      </c>
      <c r="J38" s="14" t="s">
        <v>60</v>
      </c>
      <c r="K38" s="36" t="s">
        <v>13090</v>
      </c>
      <c r="L38" s="14" t="s">
        <v>6101</v>
      </c>
      <c r="M38" s="14"/>
      <c r="N38" s="21">
        <v>11</v>
      </c>
    </row>
    <row r="39" spans="1:14" ht="47.25">
      <c r="A39" s="14">
        <f t="shared" si="1"/>
        <v>36</v>
      </c>
      <c r="B39" s="14" t="s">
        <v>13223</v>
      </c>
      <c r="C39" s="14" t="s">
        <v>2744</v>
      </c>
      <c r="D39" s="14" t="s">
        <v>1187</v>
      </c>
      <c r="E39" s="14"/>
      <c r="F39" s="15">
        <v>1300</v>
      </c>
      <c r="G39" s="15">
        <v>312</v>
      </c>
      <c r="H39" s="14" t="s">
        <v>3703</v>
      </c>
      <c r="I39" s="15">
        <v>119000</v>
      </c>
      <c r="J39" s="14" t="s">
        <v>4935</v>
      </c>
      <c r="K39" s="36" t="s">
        <v>13090</v>
      </c>
      <c r="L39" s="14" t="s">
        <v>11673</v>
      </c>
      <c r="M39" s="14"/>
      <c r="N39" s="21">
        <v>12</v>
      </c>
    </row>
    <row r="40" spans="1:14">
      <c r="A40" s="14">
        <f t="shared" si="1"/>
        <v>37</v>
      </c>
      <c r="B40" s="14" t="s">
        <v>10650</v>
      </c>
      <c r="C40" s="14" t="s">
        <v>753</v>
      </c>
      <c r="D40" s="14" t="s">
        <v>1187</v>
      </c>
      <c r="E40" s="14" t="s">
        <v>8163</v>
      </c>
      <c r="F40" s="15">
        <v>10000</v>
      </c>
      <c r="G40" s="15">
        <v>200</v>
      </c>
      <c r="H40" s="14" t="s">
        <v>2161</v>
      </c>
      <c r="I40" s="15">
        <v>63000</v>
      </c>
      <c r="J40" s="14" t="s">
        <v>4642</v>
      </c>
      <c r="K40" s="36" t="s">
        <v>13090</v>
      </c>
      <c r="L40" s="14" t="s">
        <v>12923</v>
      </c>
      <c r="M40" s="14"/>
      <c r="N40" s="21">
        <v>13</v>
      </c>
    </row>
    <row r="41" spans="1:14" ht="78.75">
      <c r="A41" s="14">
        <f t="shared" si="1"/>
        <v>38</v>
      </c>
      <c r="B41" s="14" t="s">
        <v>13225</v>
      </c>
      <c r="C41" s="14" t="s">
        <v>13226</v>
      </c>
      <c r="D41" s="14" t="s">
        <v>1187</v>
      </c>
      <c r="E41" s="14"/>
      <c r="F41" s="15">
        <v>800</v>
      </c>
      <c r="G41" s="15">
        <v>236</v>
      </c>
      <c r="H41" s="14" t="s">
        <v>8087</v>
      </c>
      <c r="I41" s="15">
        <v>63000</v>
      </c>
      <c r="J41" s="14" t="s">
        <v>4935</v>
      </c>
      <c r="K41" s="36" t="s">
        <v>13090</v>
      </c>
      <c r="L41" s="14" t="s">
        <v>12923</v>
      </c>
      <c r="M41" s="14"/>
      <c r="N41" s="21">
        <v>14</v>
      </c>
    </row>
    <row r="42" spans="1:14">
      <c r="A42" s="14">
        <f t="shared" si="1"/>
        <v>39</v>
      </c>
      <c r="B42" s="14" t="s">
        <v>13227</v>
      </c>
      <c r="C42" s="14" t="s">
        <v>2744</v>
      </c>
      <c r="D42" s="14" t="s">
        <v>1187</v>
      </c>
      <c r="E42" s="14" t="s">
        <v>8163</v>
      </c>
      <c r="F42" s="15">
        <v>1040</v>
      </c>
      <c r="G42" s="15">
        <v>52</v>
      </c>
      <c r="H42" s="14" t="s">
        <v>8076</v>
      </c>
      <c r="I42" s="15">
        <v>13000</v>
      </c>
      <c r="J42" s="14" t="s">
        <v>4935</v>
      </c>
      <c r="K42" s="36" t="s">
        <v>13090</v>
      </c>
      <c r="L42" s="14" t="s">
        <v>11673</v>
      </c>
      <c r="M42" s="14"/>
      <c r="N42" s="21">
        <v>15</v>
      </c>
    </row>
    <row r="43" spans="1:14">
      <c r="A43" s="14">
        <f t="shared" si="1"/>
        <v>40</v>
      </c>
      <c r="B43" s="14" t="s">
        <v>13243</v>
      </c>
      <c r="C43" s="14" t="s">
        <v>2744</v>
      </c>
      <c r="D43" s="14" t="s">
        <v>1187</v>
      </c>
      <c r="E43" s="14" t="s">
        <v>8163</v>
      </c>
      <c r="F43" s="15">
        <v>1530</v>
      </c>
      <c r="G43" s="15">
        <v>56</v>
      </c>
      <c r="H43" s="14" t="s">
        <v>8076</v>
      </c>
      <c r="I43" s="15">
        <v>14000</v>
      </c>
      <c r="J43" s="14" t="s">
        <v>4935</v>
      </c>
      <c r="K43" s="36" t="s">
        <v>13090</v>
      </c>
      <c r="L43" s="14" t="s">
        <v>12923</v>
      </c>
      <c r="M43" s="14"/>
      <c r="N43" s="21">
        <v>16</v>
      </c>
    </row>
    <row r="44" spans="1:14" ht="31.5">
      <c r="A44" s="14">
        <f t="shared" si="1"/>
        <v>41</v>
      </c>
      <c r="B44" s="14" t="s">
        <v>13249</v>
      </c>
      <c r="C44" s="14" t="s">
        <v>9192</v>
      </c>
      <c r="D44" s="14" t="s">
        <v>4473</v>
      </c>
      <c r="E44" s="14"/>
      <c r="F44" s="15">
        <v>20000</v>
      </c>
      <c r="G44" s="15">
        <v>800</v>
      </c>
      <c r="H44" s="14" t="s">
        <v>2161</v>
      </c>
      <c r="I44" s="15">
        <v>0</v>
      </c>
      <c r="J44" s="14" t="s">
        <v>1188</v>
      </c>
      <c r="K44" s="36" t="s">
        <v>13090</v>
      </c>
      <c r="L44" s="14" t="s">
        <v>1552</v>
      </c>
      <c r="M44" s="14" t="s">
        <v>13250</v>
      </c>
      <c r="N44" s="21">
        <v>17</v>
      </c>
    </row>
    <row r="45" spans="1:14">
      <c r="A45" s="14">
        <f t="shared" si="1"/>
        <v>42</v>
      </c>
      <c r="B45" s="14" t="s">
        <v>13258</v>
      </c>
      <c r="C45" s="14" t="s">
        <v>2744</v>
      </c>
      <c r="D45" s="14" t="s">
        <v>1187</v>
      </c>
      <c r="E45" s="14" t="s">
        <v>8163</v>
      </c>
      <c r="F45" s="15">
        <v>1040</v>
      </c>
      <c r="G45" s="15">
        <v>72</v>
      </c>
      <c r="H45" s="14" t="s">
        <v>8076</v>
      </c>
      <c r="I45" s="15">
        <v>15000</v>
      </c>
      <c r="J45" s="14" t="s">
        <v>4935</v>
      </c>
      <c r="K45" s="36" t="s">
        <v>13090</v>
      </c>
      <c r="L45" s="14" t="s">
        <v>5629</v>
      </c>
      <c r="M45" s="14"/>
      <c r="N45" s="21">
        <v>18</v>
      </c>
    </row>
    <row r="46" spans="1:14" ht="78.75">
      <c r="A46" s="14">
        <f t="shared" si="1"/>
        <v>43</v>
      </c>
      <c r="B46" s="14" t="s">
        <v>13280</v>
      </c>
      <c r="C46" s="14" t="s">
        <v>13281</v>
      </c>
      <c r="D46" s="14" t="s">
        <v>1162</v>
      </c>
      <c r="E46" s="14"/>
      <c r="F46" s="15">
        <v>1000</v>
      </c>
      <c r="G46" s="15">
        <v>312</v>
      </c>
      <c r="H46" s="14" t="s">
        <v>2161</v>
      </c>
      <c r="I46" s="15">
        <v>0</v>
      </c>
      <c r="J46" s="14" t="s">
        <v>60</v>
      </c>
      <c r="K46" s="36" t="s">
        <v>13090</v>
      </c>
      <c r="L46" s="14" t="s">
        <v>6101</v>
      </c>
      <c r="M46" s="14"/>
      <c r="N46" s="21">
        <v>19</v>
      </c>
    </row>
    <row r="47" spans="1:14" ht="47.25">
      <c r="A47" s="14">
        <f t="shared" si="1"/>
        <v>44</v>
      </c>
      <c r="B47" s="14" t="s">
        <v>13454</v>
      </c>
      <c r="C47" s="14" t="s">
        <v>8292</v>
      </c>
      <c r="D47" s="14" t="s">
        <v>1187</v>
      </c>
      <c r="E47" s="14" t="s">
        <v>8163</v>
      </c>
      <c r="F47" s="15">
        <v>2040</v>
      </c>
      <c r="G47" s="15">
        <v>208</v>
      </c>
      <c r="H47" s="14" t="s">
        <v>2161</v>
      </c>
      <c r="I47" s="15">
        <v>75000</v>
      </c>
      <c r="J47" s="14" t="s">
        <v>1193</v>
      </c>
      <c r="K47" s="36" t="s">
        <v>13090</v>
      </c>
      <c r="L47" s="14" t="s">
        <v>3437</v>
      </c>
      <c r="M47" s="14"/>
      <c r="N47" s="21">
        <v>20</v>
      </c>
    </row>
    <row r="48" spans="1:14" ht="110.25">
      <c r="A48" s="14">
        <f t="shared" si="1"/>
        <v>45</v>
      </c>
      <c r="B48" s="14" t="s">
        <v>13161</v>
      </c>
      <c r="C48" s="14" t="s">
        <v>13162</v>
      </c>
      <c r="D48" s="14" t="s">
        <v>1187</v>
      </c>
      <c r="E48" s="14"/>
      <c r="F48" s="15">
        <v>500</v>
      </c>
      <c r="G48" s="15">
        <v>304</v>
      </c>
      <c r="H48" s="14" t="s">
        <v>8087</v>
      </c>
      <c r="I48" s="15">
        <v>48000</v>
      </c>
      <c r="J48" s="14" t="s">
        <v>70</v>
      </c>
      <c r="K48" s="36" t="s">
        <v>13163</v>
      </c>
      <c r="L48" s="14" t="s">
        <v>3437</v>
      </c>
      <c r="M48" s="14"/>
      <c r="N48" s="21">
        <v>21</v>
      </c>
    </row>
    <row r="49" spans="1:15" ht="63">
      <c r="A49" s="14">
        <f t="shared" si="1"/>
        <v>46</v>
      </c>
      <c r="B49" s="14" t="s">
        <v>13172</v>
      </c>
      <c r="C49" s="14" t="s">
        <v>13173</v>
      </c>
      <c r="D49" s="14" t="s">
        <v>4473</v>
      </c>
      <c r="E49" s="14"/>
      <c r="F49" s="15">
        <v>500</v>
      </c>
      <c r="G49" s="15">
        <v>340</v>
      </c>
      <c r="H49" s="14" t="s">
        <v>2161</v>
      </c>
      <c r="I49" s="15">
        <v>0</v>
      </c>
      <c r="J49" s="14" t="s">
        <v>7909</v>
      </c>
      <c r="K49" s="36" t="s">
        <v>13163</v>
      </c>
      <c r="L49" s="14" t="s">
        <v>3437</v>
      </c>
      <c r="M49" s="14"/>
      <c r="N49" s="21">
        <v>22</v>
      </c>
    </row>
    <row r="50" spans="1:15" ht="31.5">
      <c r="A50" s="14">
        <f t="shared" si="1"/>
        <v>47</v>
      </c>
      <c r="B50" s="14" t="s">
        <v>13177</v>
      </c>
      <c r="C50" s="14" t="s">
        <v>11762</v>
      </c>
      <c r="D50" s="14" t="s">
        <v>1187</v>
      </c>
      <c r="E50" s="14" t="s">
        <v>8163</v>
      </c>
      <c r="F50" s="15">
        <v>540</v>
      </c>
      <c r="G50" s="15">
        <v>240</v>
      </c>
      <c r="H50" s="14" t="s">
        <v>8087</v>
      </c>
      <c r="I50" s="15">
        <v>50000</v>
      </c>
      <c r="J50" s="14" t="s">
        <v>60</v>
      </c>
      <c r="K50" s="36" t="s">
        <v>13163</v>
      </c>
      <c r="L50" s="14" t="s">
        <v>2255</v>
      </c>
      <c r="M50" s="14"/>
      <c r="N50" s="21" t="s">
        <v>13221</v>
      </c>
    </row>
    <row r="51" spans="1:15" ht="47.25">
      <c r="A51" s="14">
        <f t="shared" si="1"/>
        <v>48</v>
      </c>
      <c r="B51" s="14" t="s">
        <v>13178</v>
      </c>
      <c r="C51" s="14" t="s">
        <v>13179</v>
      </c>
      <c r="D51" s="14" t="s">
        <v>1162</v>
      </c>
      <c r="E51" s="14"/>
      <c r="F51" s="15">
        <v>1000</v>
      </c>
      <c r="G51" s="15">
        <v>420</v>
      </c>
      <c r="H51" s="14" t="s">
        <v>2161</v>
      </c>
      <c r="I51" s="15">
        <v>0</v>
      </c>
      <c r="J51" s="14" t="s">
        <v>1193</v>
      </c>
      <c r="K51" s="36" t="s">
        <v>13163</v>
      </c>
      <c r="L51" s="14" t="s">
        <v>2255</v>
      </c>
      <c r="M51" s="14"/>
      <c r="N51" s="21">
        <v>1</v>
      </c>
      <c r="O51" s="21">
        <v>24</v>
      </c>
    </row>
    <row r="52" spans="1:15" ht="31.5">
      <c r="A52" s="14">
        <f t="shared" si="1"/>
        <v>49</v>
      </c>
      <c r="B52" s="14" t="s">
        <v>13180</v>
      </c>
      <c r="C52" s="14" t="s">
        <v>13181</v>
      </c>
      <c r="D52" s="14" t="s">
        <v>1187</v>
      </c>
      <c r="E52" s="14" t="s">
        <v>8163</v>
      </c>
      <c r="F52" s="15">
        <v>440</v>
      </c>
      <c r="G52" s="15">
        <v>408</v>
      </c>
      <c r="H52" s="14" t="s">
        <v>8087</v>
      </c>
      <c r="I52" s="15">
        <v>91000</v>
      </c>
      <c r="J52" s="14" t="s">
        <v>70</v>
      </c>
      <c r="K52" s="36" t="s">
        <v>13163</v>
      </c>
      <c r="L52" s="14" t="s">
        <v>2255</v>
      </c>
      <c r="M52" s="14"/>
      <c r="N52" s="21">
        <v>2</v>
      </c>
      <c r="O52" s="21">
        <v>25</v>
      </c>
    </row>
    <row r="53" spans="1:15" ht="47.25">
      <c r="A53" s="14">
        <f t="shared" si="1"/>
        <v>50</v>
      </c>
      <c r="B53" s="14" t="s">
        <v>13182</v>
      </c>
      <c r="C53" s="14" t="s">
        <v>13183</v>
      </c>
      <c r="D53" s="14" t="s">
        <v>1187</v>
      </c>
      <c r="E53" s="14" t="s">
        <v>8163</v>
      </c>
      <c r="F53" s="15">
        <v>3040</v>
      </c>
      <c r="G53" s="15">
        <v>168</v>
      </c>
      <c r="H53" s="14" t="s">
        <v>8076</v>
      </c>
      <c r="I53" s="15">
        <v>28000</v>
      </c>
      <c r="J53" s="14" t="s">
        <v>1188</v>
      </c>
      <c r="K53" s="36" t="s">
        <v>13163</v>
      </c>
      <c r="L53" s="14" t="s">
        <v>2255</v>
      </c>
      <c r="M53" s="14"/>
      <c r="N53" s="21">
        <v>3</v>
      </c>
      <c r="O53" s="21">
        <v>26</v>
      </c>
    </row>
    <row r="54" spans="1:15" ht="31.5">
      <c r="A54" s="14">
        <f t="shared" si="1"/>
        <v>51</v>
      </c>
      <c r="B54" s="14" t="s">
        <v>13192</v>
      </c>
      <c r="C54" s="14" t="s">
        <v>6874</v>
      </c>
      <c r="D54" s="14" t="s">
        <v>1187</v>
      </c>
      <c r="E54" s="14"/>
      <c r="F54" s="15">
        <v>500</v>
      </c>
      <c r="G54" s="15">
        <v>456</v>
      </c>
      <c r="H54" s="14" t="s">
        <v>8087</v>
      </c>
      <c r="I54" s="15">
        <v>82000</v>
      </c>
      <c r="J54" s="14" t="s">
        <v>4935</v>
      </c>
      <c r="K54" s="36" t="s">
        <v>13163</v>
      </c>
      <c r="L54" s="14" t="s">
        <v>2255</v>
      </c>
      <c r="M54" s="14"/>
      <c r="N54" s="21">
        <v>4</v>
      </c>
      <c r="O54" s="21">
        <v>27</v>
      </c>
    </row>
    <row r="55" spans="1:15">
      <c r="A55" s="14">
        <f t="shared" si="1"/>
        <v>52</v>
      </c>
      <c r="B55" s="14" t="s">
        <v>13193</v>
      </c>
      <c r="C55" s="14" t="s">
        <v>2744</v>
      </c>
      <c r="D55" s="14" t="s">
        <v>1187</v>
      </c>
      <c r="E55" s="14" t="s">
        <v>8163</v>
      </c>
      <c r="F55" s="15">
        <v>840</v>
      </c>
      <c r="G55" s="15">
        <v>92</v>
      </c>
      <c r="H55" s="14" t="s">
        <v>8076</v>
      </c>
      <c r="I55" s="15">
        <v>15000</v>
      </c>
      <c r="J55" s="14" t="s">
        <v>4935</v>
      </c>
      <c r="K55" s="36" t="s">
        <v>13163</v>
      </c>
      <c r="L55" s="14" t="s">
        <v>2255</v>
      </c>
      <c r="M55" s="14"/>
      <c r="N55" s="21">
        <v>5</v>
      </c>
      <c r="O55" s="21">
        <v>28</v>
      </c>
    </row>
    <row r="56" spans="1:15" ht="47.25">
      <c r="A56" s="14">
        <f t="shared" si="1"/>
        <v>53</v>
      </c>
      <c r="B56" s="14" t="s">
        <v>13194</v>
      </c>
      <c r="C56" s="14" t="s">
        <v>11773</v>
      </c>
      <c r="D56" s="14" t="s">
        <v>1187</v>
      </c>
      <c r="E56" s="14" t="s">
        <v>8163</v>
      </c>
      <c r="F56" s="15">
        <v>840</v>
      </c>
      <c r="G56" s="15">
        <v>224</v>
      </c>
      <c r="H56" s="14" t="s">
        <v>8087</v>
      </c>
      <c r="I56" s="15">
        <v>53000</v>
      </c>
      <c r="J56" s="14" t="s">
        <v>70</v>
      </c>
      <c r="K56" s="36" t="s">
        <v>13163</v>
      </c>
      <c r="L56" s="14" t="s">
        <v>2255</v>
      </c>
      <c r="M56" s="14"/>
      <c r="N56" s="21">
        <v>6</v>
      </c>
      <c r="O56" s="21">
        <v>29</v>
      </c>
    </row>
    <row r="57" spans="1:15">
      <c r="A57" s="14">
        <f t="shared" ref="A57:A120" si="2">A56+1</f>
        <v>54</v>
      </c>
      <c r="B57" s="14" t="s">
        <v>13196</v>
      </c>
      <c r="C57" s="14" t="s">
        <v>2744</v>
      </c>
      <c r="D57" s="14" t="s">
        <v>1187</v>
      </c>
      <c r="E57" s="14" t="s">
        <v>8163</v>
      </c>
      <c r="F57" s="15">
        <v>740</v>
      </c>
      <c r="G57" s="15">
        <v>172</v>
      </c>
      <c r="H57" s="14" t="s">
        <v>8076</v>
      </c>
      <c r="I57" s="15">
        <v>31000</v>
      </c>
      <c r="J57" s="14" t="s">
        <v>4935</v>
      </c>
      <c r="K57" s="36" t="s">
        <v>13163</v>
      </c>
      <c r="L57" s="14" t="s">
        <v>5629</v>
      </c>
      <c r="M57" s="14"/>
      <c r="N57" s="21">
        <v>7</v>
      </c>
      <c r="O57" s="21">
        <v>30</v>
      </c>
    </row>
    <row r="58" spans="1:15" ht="47.25">
      <c r="A58" s="14">
        <f t="shared" si="2"/>
        <v>55</v>
      </c>
      <c r="B58" s="14" t="s">
        <v>1999</v>
      </c>
      <c r="C58" s="14" t="s">
        <v>10533</v>
      </c>
      <c r="D58" s="14" t="s">
        <v>1187</v>
      </c>
      <c r="E58" s="14" t="s">
        <v>8163</v>
      </c>
      <c r="F58" s="15">
        <v>10040</v>
      </c>
      <c r="G58" s="15">
        <v>252</v>
      </c>
      <c r="H58" s="14" t="s">
        <v>8076</v>
      </c>
      <c r="I58" s="15">
        <v>36000</v>
      </c>
      <c r="J58" s="14" t="s">
        <v>1188</v>
      </c>
      <c r="K58" s="36" t="s">
        <v>13163</v>
      </c>
      <c r="L58" s="14" t="s">
        <v>2255</v>
      </c>
      <c r="M58" s="14"/>
      <c r="N58" s="21">
        <v>8</v>
      </c>
      <c r="O58" s="21">
        <v>31</v>
      </c>
    </row>
    <row r="59" spans="1:15" ht="47.25">
      <c r="A59" s="14">
        <f t="shared" si="2"/>
        <v>56</v>
      </c>
      <c r="B59" s="14" t="s">
        <v>13207</v>
      </c>
      <c r="C59" s="14" t="s">
        <v>13208</v>
      </c>
      <c r="D59" s="14" t="s">
        <v>1162</v>
      </c>
      <c r="E59" s="14"/>
      <c r="F59" s="15">
        <v>500</v>
      </c>
      <c r="G59" s="15">
        <v>88</v>
      </c>
      <c r="H59" s="14" t="s">
        <v>5624</v>
      </c>
      <c r="I59" s="15">
        <v>0</v>
      </c>
      <c r="J59" s="14" t="s">
        <v>60</v>
      </c>
      <c r="K59" s="36" t="s">
        <v>13163</v>
      </c>
      <c r="L59" s="14" t="s">
        <v>6101</v>
      </c>
      <c r="M59" s="14"/>
      <c r="N59" s="21">
        <v>9</v>
      </c>
      <c r="O59" s="21">
        <v>32</v>
      </c>
    </row>
    <row r="60" spans="1:15" ht="31.5">
      <c r="A60" s="14">
        <f t="shared" si="2"/>
        <v>57</v>
      </c>
      <c r="B60" s="14" t="s">
        <v>13209</v>
      </c>
      <c r="C60" s="14" t="s">
        <v>5721</v>
      </c>
      <c r="D60" s="14" t="s">
        <v>1187</v>
      </c>
      <c r="E60" s="14" t="s">
        <v>8163</v>
      </c>
      <c r="F60" s="15">
        <v>840</v>
      </c>
      <c r="G60" s="15">
        <v>260</v>
      </c>
      <c r="H60" s="14" t="s">
        <v>8087</v>
      </c>
      <c r="I60" s="15">
        <v>55000</v>
      </c>
      <c r="J60" s="14" t="s">
        <v>1188</v>
      </c>
      <c r="K60" s="36" t="s">
        <v>13163</v>
      </c>
      <c r="L60" s="14" t="s">
        <v>2255</v>
      </c>
      <c r="M60" s="14"/>
      <c r="N60" s="21">
        <v>10</v>
      </c>
      <c r="O60" s="21">
        <v>33</v>
      </c>
    </row>
    <row r="61" spans="1:15" ht="47.25">
      <c r="A61" s="14">
        <f t="shared" si="2"/>
        <v>58</v>
      </c>
      <c r="B61" s="14" t="s">
        <v>13210</v>
      </c>
      <c r="C61" s="14" t="s">
        <v>13183</v>
      </c>
      <c r="D61" s="14" t="s">
        <v>1187</v>
      </c>
      <c r="E61" s="14" t="s">
        <v>8163</v>
      </c>
      <c r="F61" s="15">
        <v>2540</v>
      </c>
      <c r="G61" s="15">
        <v>140</v>
      </c>
      <c r="H61" s="14" t="s">
        <v>8076</v>
      </c>
      <c r="I61" s="15">
        <v>25000</v>
      </c>
      <c r="J61" s="14" t="s">
        <v>1188</v>
      </c>
      <c r="K61" s="36" t="s">
        <v>13163</v>
      </c>
      <c r="L61" s="14" t="s">
        <v>2255</v>
      </c>
      <c r="M61" s="14"/>
      <c r="N61" s="21">
        <v>11</v>
      </c>
      <c r="O61" s="21">
        <v>34</v>
      </c>
    </row>
    <row r="62" spans="1:15" ht="63">
      <c r="A62" s="14">
        <f t="shared" si="2"/>
        <v>59</v>
      </c>
      <c r="B62" s="14" t="s">
        <v>13211</v>
      </c>
      <c r="C62" s="14" t="s">
        <v>13212</v>
      </c>
      <c r="D62" s="14" t="s">
        <v>1162</v>
      </c>
      <c r="E62" s="14"/>
      <c r="F62" s="15">
        <v>430</v>
      </c>
      <c r="G62" s="15">
        <v>452</v>
      </c>
      <c r="H62" s="14" t="s">
        <v>1228</v>
      </c>
      <c r="I62" s="15">
        <v>0</v>
      </c>
      <c r="J62" s="14" t="s">
        <v>4642</v>
      </c>
      <c r="K62" s="36" t="s">
        <v>13163</v>
      </c>
      <c r="L62" s="14" t="s">
        <v>12923</v>
      </c>
      <c r="M62" s="14"/>
      <c r="N62" s="21">
        <v>12</v>
      </c>
      <c r="O62" s="21">
        <v>35</v>
      </c>
    </row>
    <row r="63" spans="1:15">
      <c r="A63" s="14">
        <f t="shared" si="2"/>
        <v>60</v>
      </c>
      <c r="B63" s="14" t="s">
        <v>13213</v>
      </c>
      <c r="C63" s="14" t="s">
        <v>2744</v>
      </c>
      <c r="D63" s="14" t="s">
        <v>1187</v>
      </c>
      <c r="E63" s="14" t="s">
        <v>8163</v>
      </c>
      <c r="F63" s="15">
        <v>2040</v>
      </c>
      <c r="G63" s="15">
        <v>72</v>
      </c>
      <c r="H63" s="14" t="s">
        <v>8076</v>
      </c>
      <c r="I63" s="15">
        <v>12000</v>
      </c>
      <c r="J63" s="14" t="s">
        <v>4935</v>
      </c>
      <c r="K63" s="36" t="s">
        <v>13163</v>
      </c>
      <c r="L63" s="14" t="s">
        <v>2255</v>
      </c>
      <c r="M63" s="14"/>
      <c r="N63" s="21">
        <v>13</v>
      </c>
      <c r="O63" s="21">
        <v>36</v>
      </c>
    </row>
    <row r="64" spans="1:15">
      <c r="A64" s="14">
        <f t="shared" si="2"/>
        <v>61</v>
      </c>
      <c r="B64" s="14" t="s">
        <v>13214</v>
      </c>
      <c r="C64" s="14" t="s">
        <v>2744</v>
      </c>
      <c r="D64" s="14" t="s">
        <v>1187</v>
      </c>
      <c r="E64" s="14" t="s">
        <v>8163</v>
      </c>
      <c r="F64" s="15">
        <v>2040</v>
      </c>
      <c r="G64" s="15">
        <v>52</v>
      </c>
      <c r="H64" s="14" t="s">
        <v>8076</v>
      </c>
      <c r="I64" s="15">
        <v>15000</v>
      </c>
      <c r="J64" s="14" t="s">
        <v>4935</v>
      </c>
      <c r="K64" s="36" t="s">
        <v>13163</v>
      </c>
      <c r="L64" s="14" t="s">
        <v>2255</v>
      </c>
      <c r="M64" s="14"/>
      <c r="N64" s="21">
        <v>14</v>
      </c>
      <c r="O64" s="21">
        <v>37</v>
      </c>
    </row>
    <row r="65" spans="1:15" ht="47.25">
      <c r="A65" s="14">
        <f t="shared" si="2"/>
        <v>62</v>
      </c>
      <c r="B65" s="14" t="s">
        <v>13215</v>
      </c>
      <c r="C65" s="14" t="s">
        <v>13183</v>
      </c>
      <c r="D65" s="14" t="s">
        <v>1187</v>
      </c>
      <c r="E65" s="14" t="s">
        <v>8163</v>
      </c>
      <c r="F65" s="15">
        <v>2540</v>
      </c>
      <c r="G65" s="15">
        <v>216</v>
      </c>
      <c r="H65" s="14" t="s">
        <v>8076</v>
      </c>
      <c r="I65" s="15">
        <v>35000</v>
      </c>
      <c r="J65" s="14" t="s">
        <v>1188</v>
      </c>
      <c r="K65" s="36" t="s">
        <v>13163</v>
      </c>
      <c r="L65" s="14" t="s">
        <v>2255</v>
      </c>
      <c r="M65" s="14"/>
      <c r="N65" s="21" t="s">
        <v>13239</v>
      </c>
      <c r="O65" s="21">
        <v>38</v>
      </c>
    </row>
    <row r="66" spans="1:15" ht="56.25" customHeight="1">
      <c r="A66" s="14">
        <f t="shared" si="2"/>
        <v>63</v>
      </c>
      <c r="B66" s="14" t="s">
        <v>13220</v>
      </c>
      <c r="C66" s="14" t="s">
        <v>2744</v>
      </c>
      <c r="D66" s="14" t="s">
        <v>1187</v>
      </c>
      <c r="E66" s="14" t="s">
        <v>8163</v>
      </c>
      <c r="F66" s="15">
        <v>1040</v>
      </c>
      <c r="G66" s="15">
        <v>196</v>
      </c>
      <c r="H66" s="14" t="s">
        <v>8076</v>
      </c>
      <c r="I66" s="15">
        <v>36000</v>
      </c>
      <c r="J66" s="14" t="s">
        <v>4935</v>
      </c>
      <c r="K66" s="36" t="s">
        <v>13163</v>
      </c>
      <c r="L66" s="14" t="s">
        <v>2255</v>
      </c>
      <c r="M66" s="14"/>
      <c r="N66" s="21">
        <v>1</v>
      </c>
      <c r="O66" s="21">
        <v>39</v>
      </c>
    </row>
    <row r="67" spans="1:15" ht="47.25">
      <c r="A67" s="14">
        <f t="shared" si="2"/>
        <v>64</v>
      </c>
      <c r="B67" s="14" t="s">
        <v>13222</v>
      </c>
      <c r="C67" s="14" t="s">
        <v>13183</v>
      </c>
      <c r="D67" s="14" t="s">
        <v>1187</v>
      </c>
      <c r="E67" s="14" t="s">
        <v>8163</v>
      </c>
      <c r="F67" s="15">
        <v>1740</v>
      </c>
      <c r="G67" s="15">
        <v>220</v>
      </c>
      <c r="H67" s="14" t="s">
        <v>8076</v>
      </c>
      <c r="I67" s="15">
        <v>35000</v>
      </c>
      <c r="J67" s="14" t="s">
        <v>1188</v>
      </c>
      <c r="K67" s="36" t="s">
        <v>13163</v>
      </c>
      <c r="L67" s="14" t="s">
        <v>2255</v>
      </c>
      <c r="M67" s="14"/>
      <c r="N67" s="21">
        <v>2</v>
      </c>
      <c r="O67" s="21">
        <v>40</v>
      </c>
    </row>
    <row r="68" spans="1:15" ht="47.25">
      <c r="A68" s="14">
        <f t="shared" si="2"/>
        <v>65</v>
      </c>
      <c r="B68" s="14" t="s">
        <v>528</v>
      </c>
      <c r="C68" s="14" t="s">
        <v>13183</v>
      </c>
      <c r="D68" s="14" t="s">
        <v>1187</v>
      </c>
      <c r="E68" s="14" t="s">
        <v>8163</v>
      </c>
      <c r="F68" s="15">
        <v>2240</v>
      </c>
      <c r="G68" s="15">
        <v>156</v>
      </c>
      <c r="H68" s="14" t="s">
        <v>8076</v>
      </c>
      <c r="I68" s="15">
        <v>28000</v>
      </c>
      <c r="J68" s="14" t="s">
        <v>1188</v>
      </c>
      <c r="K68" s="36" t="s">
        <v>13163</v>
      </c>
      <c r="L68" s="14" t="s">
        <v>2255</v>
      </c>
      <c r="M68" s="14"/>
      <c r="N68" s="21">
        <v>3</v>
      </c>
      <c r="O68" s="21">
        <v>41</v>
      </c>
    </row>
    <row r="69" spans="1:15" ht="78.75">
      <c r="A69" s="14">
        <f t="shared" si="2"/>
        <v>66</v>
      </c>
      <c r="B69" s="14" t="s">
        <v>13230</v>
      </c>
      <c r="C69" s="14" t="s">
        <v>13231</v>
      </c>
      <c r="D69" s="14" t="s">
        <v>9193</v>
      </c>
      <c r="E69" s="14"/>
      <c r="F69" s="15">
        <v>1430</v>
      </c>
      <c r="G69" s="15">
        <v>296</v>
      </c>
      <c r="H69" s="14" t="s">
        <v>1398</v>
      </c>
      <c r="I69" s="15">
        <v>0</v>
      </c>
      <c r="J69" s="14" t="s">
        <v>7909</v>
      </c>
      <c r="K69" s="36" t="s">
        <v>13163</v>
      </c>
      <c r="L69" s="14" t="s">
        <v>13010</v>
      </c>
      <c r="M69" s="14" t="s">
        <v>13232</v>
      </c>
      <c r="N69" s="21">
        <v>4</v>
      </c>
      <c r="O69" s="21">
        <v>42</v>
      </c>
    </row>
    <row r="70" spans="1:15" ht="78.75">
      <c r="A70" s="14">
        <f t="shared" si="2"/>
        <v>67</v>
      </c>
      <c r="B70" s="14" t="s">
        <v>13234</v>
      </c>
      <c r="C70" s="14" t="s">
        <v>1427</v>
      </c>
      <c r="D70" s="14" t="s">
        <v>1187</v>
      </c>
      <c r="E70" s="14"/>
      <c r="F70" s="15">
        <v>7030</v>
      </c>
      <c r="G70" s="15">
        <v>464</v>
      </c>
      <c r="H70" s="14" t="s">
        <v>8087</v>
      </c>
      <c r="I70" s="15">
        <v>0</v>
      </c>
      <c r="J70" s="14" t="s">
        <v>1193</v>
      </c>
      <c r="K70" s="36" t="s">
        <v>13163</v>
      </c>
      <c r="L70" s="14" t="s">
        <v>11729</v>
      </c>
      <c r="M70" s="14" t="s">
        <v>13235</v>
      </c>
      <c r="N70" s="21">
        <v>5</v>
      </c>
      <c r="O70" s="21">
        <v>43</v>
      </c>
    </row>
    <row r="71" spans="1:15" ht="47.25">
      <c r="A71" s="14">
        <f t="shared" si="2"/>
        <v>68</v>
      </c>
      <c r="B71" s="14" t="s">
        <v>13236</v>
      </c>
      <c r="C71" s="14" t="s">
        <v>10533</v>
      </c>
      <c r="D71" s="14" t="s">
        <v>9193</v>
      </c>
      <c r="E71" s="14"/>
      <c r="F71" s="15">
        <v>1200</v>
      </c>
      <c r="G71" s="15">
        <v>288</v>
      </c>
      <c r="H71" s="14" t="s">
        <v>2161</v>
      </c>
      <c r="I71" s="15">
        <v>0</v>
      </c>
      <c r="J71" s="14" t="s">
        <v>1188</v>
      </c>
      <c r="K71" s="36" t="s">
        <v>13163</v>
      </c>
      <c r="L71" s="14" t="s">
        <v>10095</v>
      </c>
      <c r="M71" s="14" t="s">
        <v>13141</v>
      </c>
      <c r="N71" s="21">
        <v>6</v>
      </c>
      <c r="O71" s="21">
        <f>A70+1</f>
        <v>68</v>
      </c>
    </row>
    <row r="72" spans="1:15" ht="31.5">
      <c r="A72" s="14">
        <f t="shared" si="2"/>
        <v>69</v>
      </c>
      <c r="B72" s="14" t="s">
        <v>13237</v>
      </c>
      <c r="C72" s="14" t="s">
        <v>2744</v>
      </c>
      <c r="D72" s="14" t="s">
        <v>1187</v>
      </c>
      <c r="E72" s="14" t="s">
        <v>8163</v>
      </c>
      <c r="F72" s="15">
        <v>1040</v>
      </c>
      <c r="G72" s="15">
        <v>200</v>
      </c>
      <c r="H72" s="14" t="s">
        <v>8076</v>
      </c>
      <c r="I72" s="15">
        <v>34000</v>
      </c>
      <c r="J72" s="14" t="s">
        <v>4935</v>
      </c>
      <c r="K72" s="36" t="s">
        <v>13163</v>
      </c>
      <c r="L72" s="14" t="s">
        <v>5629</v>
      </c>
      <c r="M72" s="14"/>
      <c r="N72" s="21">
        <v>7</v>
      </c>
      <c r="O72" s="21">
        <f>O71+1</f>
        <v>69</v>
      </c>
    </row>
    <row r="73" spans="1:15" ht="31.5">
      <c r="A73" s="14">
        <f t="shared" si="2"/>
        <v>70</v>
      </c>
      <c r="B73" s="14" t="s">
        <v>1912</v>
      </c>
      <c r="C73" s="14" t="s">
        <v>13183</v>
      </c>
      <c r="D73" s="14" t="s">
        <v>1187</v>
      </c>
      <c r="E73" s="14" t="s">
        <v>8163</v>
      </c>
      <c r="F73" s="15">
        <v>10040</v>
      </c>
      <c r="G73" s="15">
        <v>300</v>
      </c>
      <c r="H73" s="14" t="s">
        <v>8076</v>
      </c>
      <c r="I73" s="15">
        <v>43000</v>
      </c>
      <c r="J73" s="14" t="s">
        <v>1188</v>
      </c>
      <c r="K73" s="36" t="s">
        <v>13163</v>
      </c>
      <c r="L73" s="14" t="s">
        <v>2255</v>
      </c>
      <c r="M73" s="14"/>
      <c r="N73" s="21">
        <v>8</v>
      </c>
      <c r="O73" s="21">
        <f t="shared" ref="O73:O136" si="3">O72+1</f>
        <v>70</v>
      </c>
    </row>
    <row r="74" spans="1:15" ht="47.25">
      <c r="A74" s="14">
        <f t="shared" si="2"/>
        <v>71</v>
      </c>
      <c r="B74" s="14" t="s">
        <v>13238</v>
      </c>
      <c r="C74" s="14" t="s">
        <v>12660</v>
      </c>
      <c r="D74" s="14" t="s">
        <v>1187</v>
      </c>
      <c r="E74" s="14" t="s">
        <v>8163</v>
      </c>
      <c r="F74" s="15">
        <v>1040</v>
      </c>
      <c r="G74" s="15">
        <v>264</v>
      </c>
      <c r="H74" s="14" t="s">
        <v>8087</v>
      </c>
      <c r="I74" s="15">
        <v>45000</v>
      </c>
      <c r="J74" s="14" t="s">
        <v>1188</v>
      </c>
      <c r="K74" s="36" t="s">
        <v>13163</v>
      </c>
      <c r="L74" s="14" t="s">
        <v>2255</v>
      </c>
      <c r="M74" s="14"/>
      <c r="N74" s="21">
        <v>9</v>
      </c>
      <c r="O74" s="21">
        <f t="shared" si="3"/>
        <v>71</v>
      </c>
    </row>
    <row r="75" spans="1:15" ht="31.5">
      <c r="A75" s="14">
        <f t="shared" si="2"/>
        <v>72</v>
      </c>
      <c r="B75" s="14" t="s">
        <v>13240</v>
      </c>
      <c r="C75" s="14" t="s">
        <v>2744</v>
      </c>
      <c r="D75" s="14" t="s">
        <v>1187</v>
      </c>
      <c r="E75" s="14" t="s">
        <v>8163</v>
      </c>
      <c r="F75" s="15">
        <v>540</v>
      </c>
      <c r="G75" s="15">
        <v>92</v>
      </c>
      <c r="H75" s="14" t="s">
        <v>8076</v>
      </c>
      <c r="I75" s="15">
        <v>15000</v>
      </c>
      <c r="J75" s="14" t="s">
        <v>4935</v>
      </c>
      <c r="K75" s="36" t="s">
        <v>13163</v>
      </c>
      <c r="L75" s="14" t="s">
        <v>2255</v>
      </c>
      <c r="M75" s="14"/>
      <c r="N75" s="21">
        <v>10</v>
      </c>
      <c r="O75" s="21">
        <f t="shared" si="3"/>
        <v>72</v>
      </c>
    </row>
    <row r="76" spans="1:15">
      <c r="A76" s="14">
        <f t="shared" si="2"/>
        <v>73</v>
      </c>
      <c r="B76" s="14" t="s">
        <v>1687</v>
      </c>
      <c r="C76" s="14" t="s">
        <v>4078</v>
      </c>
      <c r="D76" s="14" t="s">
        <v>1187</v>
      </c>
      <c r="E76" s="14" t="s">
        <v>8163</v>
      </c>
      <c r="F76" s="15">
        <v>2040</v>
      </c>
      <c r="G76" s="15">
        <v>68</v>
      </c>
      <c r="H76" s="14" t="s">
        <v>3449</v>
      </c>
      <c r="I76" s="15">
        <v>20000</v>
      </c>
      <c r="J76" s="14" t="s">
        <v>7909</v>
      </c>
      <c r="K76" s="36" t="s">
        <v>13163</v>
      </c>
      <c r="L76" s="14" t="s">
        <v>1552</v>
      </c>
      <c r="M76" s="14"/>
      <c r="N76" s="21">
        <v>11</v>
      </c>
      <c r="O76" s="21">
        <f t="shared" si="3"/>
        <v>73</v>
      </c>
    </row>
    <row r="77" spans="1:15" ht="63">
      <c r="A77" s="14">
        <f t="shared" si="2"/>
        <v>74</v>
      </c>
      <c r="B77" s="14" t="s">
        <v>13246</v>
      </c>
      <c r="C77" s="14" t="s">
        <v>13247</v>
      </c>
      <c r="D77" s="14" t="s">
        <v>9193</v>
      </c>
      <c r="E77" s="14"/>
      <c r="F77" s="15">
        <v>1300</v>
      </c>
      <c r="G77" s="15">
        <v>284</v>
      </c>
      <c r="H77" s="14" t="s">
        <v>8087</v>
      </c>
      <c r="I77" s="15">
        <v>0</v>
      </c>
      <c r="J77" s="14" t="s">
        <v>4935</v>
      </c>
      <c r="K77" s="36" t="s">
        <v>13163</v>
      </c>
      <c r="L77" s="14" t="s">
        <v>3437</v>
      </c>
      <c r="M77" s="14" t="s">
        <v>13248</v>
      </c>
      <c r="N77" s="21">
        <v>12</v>
      </c>
      <c r="O77" s="21">
        <f t="shared" si="3"/>
        <v>74</v>
      </c>
    </row>
    <row r="78" spans="1:15" ht="63">
      <c r="A78" s="14">
        <f t="shared" si="2"/>
        <v>75</v>
      </c>
      <c r="B78" s="14" t="s">
        <v>13251</v>
      </c>
      <c r="C78" s="14" t="s">
        <v>13252</v>
      </c>
      <c r="D78" s="14" t="s">
        <v>1187</v>
      </c>
      <c r="E78" s="14" t="s">
        <v>8163</v>
      </c>
      <c r="F78" s="15">
        <v>1000</v>
      </c>
      <c r="G78" s="15">
        <v>752</v>
      </c>
      <c r="H78" s="14" t="s">
        <v>2161</v>
      </c>
      <c r="I78" s="15">
        <v>275000</v>
      </c>
      <c r="J78" s="14" t="s">
        <v>1193</v>
      </c>
      <c r="K78" s="36" t="s">
        <v>13163</v>
      </c>
      <c r="L78" s="14" t="s">
        <v>1552</v>
      </c>
      <c r="M78" s="14"/>
      <c r="N78" s="21">
        <v>13</v>
      </c>
      <c r="O78" s="21">
        <f t="shared" si="3"/>
        <v>75</v>
      </c>
    </row>
    <row r="79" spans="1:15" ht="78.75">
      <c r="A79" s="14">
        <f t="shared" si="2"/>
        <v>76</v>
      </c>
      <c r="B79" s="14" t="s">
        <v>13253</v>
      </c>
      <c r="C79" s="14" t="s">
        <v>12855</v>
      </c>
      <c r="D79" s="14" t="s">
        <v>4473</v>
      </c>
      <c r="E79" s="14"/>
      <c r="F79" s="15">
        <v>1000</v>
      </c>
      <c r="G79" s="15">
        <v>908</v>
      </c>
      <c r="H79" s="14" t="s">
        <v>2161</v>
      </c>
      <c r="I79" s="15">
        <v>0</v>
      </c>
      <c r="J79" s="14" t="s">
        <v>7909</v>
      </c>
      <c r="K79" s="36" t="s">
        <v>13163</v>
      </c>
      <c r="L79" s="14" t="s">
        <v>5941</v>
      </c>
      <c r="M79" s="14"/>
      <c r="N79" s="21" t="s">
        <v>13261</v>
      </c>
      <c r="O79" s="21">
        <f t="shared" si="3"/>
        <v>76</v>
      </c>
    </row>
    <row r="80" spans="1:15" ht="78.75">
      <c r="A80" s="14">
        <f t="shared" si="2"/>
        <v>77</v>
      </c>
      <c r="B80" s="14" t="s">
        <v>13254</v>
      </c>
      <c r="C80" s="14" t="s">
        <v>13183</v>
      </c>
      <c r="D80" s="14" t="s">
        <v>1187</v>
      </c>
      <c r="E80" s="14" t="s">
        <v>8163</v>
      </c>
      <c r="F80" s="15">
        <v>540</v>
      </c>
      <c r="G80" s="15">
        <v>204</v>
      </c>
      <c r="H80" s="14" t="s">
        <v>8076</v>
      </c>
      <c r="I80" s="15">
        <v>36000</v>
      </c>
      <c r="J80" s="14" t="s">
        <v>1188</v>
      </c>
      <c r="K80" s="36" t="s">
        <v>13163</v>
      </c>
      <c r="L80" s="14" t="s">
        <v>12534</v>
      </c>
      <c r="M80" s="14" t="s">
        <v>13255</v>
      </c>
      <c r="O80" s="21">
        <f t="shared" si="3"/>
        <v>77</v>
      </c>
    </row>
    <row r="81" spans="1:15">
      <c r="A81" s="14">
        <f t="shared" si="2"/>
        <v>78</v>
      </c>
      <c r="B81" s="14" t="s">
        <v>13257</v>
      </c>
      <c r="C81" s="14" t="s">
        <v>2744</v>
      </c>
      <c r="D81" s="14" t="s">
        <v>1187</v>
      </c>
      <c r="E81" s="14" t="s">
        <v>8163</v>
      </c>
      <c r="F81" s="15">
        <v>1040</v>
      </c>
      <c r="G81" s="15">
        <v>64</v>
      </c>
      <c r="H81" s="14" t="s">
        <v>8076</v>
      </c>
      <c r="I81" s="15">
        <v>13000</v>
      </c>
      <c r="J81" s="14" t="s">
        <v>4935</v>
      </c>
      <c r="K81" s="36" t="s">
        <v>13163</v>
      </c>
      <c r="L81" s="14" t="s">
        <v>5629</v>
      </c>
      <c r="M81" s="14"/>
      <c r="O81" s="21">
        <f t="shared" si="3"/>
        <v>78</v>
      </c>
    </row>
    <row r="82" spans="1:15" ht="78.75">
      <c r="A82" s="14">
        <f t="shared" si="2"/>
        <v>79</v>
      </c>
      <c r="B82" s="14" t="s">
        <v>13259</v>
      </c>
      <c r="C82" s="14" t="s">
        <v>13231</v>
      </c>
      <c r="D82" s="14" t="s">
        <v>9193</v>
      </c>
      <c r="E82" s="14"/>
      <c r="F82" s="15">
        <v>1430</v>
      </c>
      <c r="G82" s="15">
        <v>384</v>
      </c>
      <c r="H82" s="14" t="s">
        <v>1398</v>
      </c>
      <c r="I82" s="15">
        <v>0</v>
      </c>
      <c r="J82" s="14" t="s">
        <v>7909</v>
      </c>
      <c r="K82" s="36" t="s">
        <v>13163</v>
      </c>
      <c r="L82" s="14" t="s">
        <v>13010</v>
      </c>
      <c r="M82" s="14" t="s">
        <v>13260</v>
      </c>
      <c r="O82" s="21">
        <f t="shared" si="3"/>
        <v>79</v>
      </c>
    </row>
    <row r="83" spans="1:15" ht="78.75">
      <c r="A83" s="14">
        <f t="shared" si="2"/>
        <v>80</v>
      </c>
      <c r="B83" s="14" t="s">
        <v>13263</v>
      </c>
      <c r="C83" s="14" t="s">
        <v>13264</v>
      </c>
      <c r="D83" s="14" t="s">
        <v>9193</v>
      </c>
      <c r="E83" s="14"/>
      <c r="F83" s="15">
        <v>1430</v>
      </c>
      <c r="G83" s="15">
        <v>432</v>
      </c>
      <c r="H83" s="14" t="s">
        <v>1398</v>
      </c>
      <c r="I83" s="15">
        <v>0</v>
      </c>
      <c r="J83" s="14" t="s">
        <v>7909</v>
      </c>
      <c r="K83" s="36" t="s">
        <v>13163</v>
      </c>
      <c r="L83" s="14" t="s">
        <v>13010</v>
      </c>
      <c r="M83" s="14" t="s">
        <v>13265</v>
      </c>
      <c r="O83" s="21">
        <f t="shared" si="3"/>
        <v>80</v>
      </c>
    </row>
    <row r="84" spans="1:15" ht="31.5">
      <c r="A84" s="14">
        <f t="shared" si="2"/>
        <v>81</v>
      </c>
      <c r="B84" s="14" t="s">
        <v>13275</v>
      </c>
      <c r="C84" s="14" t="s">
        <v>2744</v>
      </c>
      <c r="D84" s="14" t="s">
        <v>1187</v>
      </c>
      <c r="E84" s="14" t="s">
        <v>8163</v>
      </c>
      <c r="F84" s="15">
        <v>1040</v>
      </c>
      <c r="G84" s="15">
        <v>96</v>
      </c>
      <c r="H84" s="14" t="s">
        <v>8076</v>
      </c>
      <c r="I84" s="15">
        <v>19000</v>
      </c>
      <c r="J84" s="14" t="s">
        <v>4935</v>
      </c>
      <c r="K84" s="36" t="s">
        <v>13163</v>
      </c>
      <c r="L84" s="14" t="s">
        <v>12534</v>
      </c>
      <c r="M84" s="14"/>
      <c r="O84" s="21">
        <f t="shared" si="3"/>
        <v>81</v>
      </c>
    </row>
    <row r="85" spans="1:15" ht="78.75">
      <c r="A85" s="14">
        <f t="shared" si="2"/>
        <v>82</v>
      </c>
      <c r="B85" s="14" t="s">
        <v>13285</v>
      </c>
      <c r="C85" s="14" t="s">
        <v>13286</v>
      </c>
      <c r="D85" s="14" t="s">
        <v>9193</v>
      </c>
      <c r="E85" s="14"/>
      <c r="F85" s="15">
        <v>1430</v>
      </c>
      <c r="G85" s="15">
        <v>560</v>
      </c>
      <c r="H85" s="14" t="s">
        <v>1398</v>
      </c>
      <c r="I85" s="15">
        <v>0</v>
      </c>
      <c r="J85" s="14" t="s">
        <v>7909</v>
      </c>
      <c r="K85" s="36" t="s">
        <v>13163</v>
      </c>
      <c r="L85" s="14" t="s">
        <v>13010</v>
      </c>
      <c r="M85" s="14" t="s">
        <v>13287</v>
      </c>
      <c r="O85" s="21">
        <f t="shared" si="3"/>
        <v>82</v>
      </c>
    </row>
    <row r="86" spans="1:15" ht="78.75">
      <c r="A86" s="14">
        <f t="shared" si="2"/>
        <v>83</v>
      </c>
      <c r="B86" s="14" t="s">
        <v>13317</v>
      </c>
      <c r="C86" s="14" t="s">
        <v>13318</v>
      </c>
      <c r="D86" s="14" t="s">
        <v>9193</v>
      </c>
      <c r="E86" s="14"/>
      <c r="F86" s="15">
        <v>1430</v>
      </c>
      <c r="G86" s="15">
        <v>384</v>
      </c>
      <c r="H86" s="14" t="s">
        <v>1398</v>
      </c>
      <c r="I86" s="15">
        <v>0</v>
      </c>
      <c r="J86" s="14" t="s">
        <v>7909</v>
      </c>
      <c r="K86" s="36" t="s">
        <v>13163</v>
      </c>
      <c r="L86" s="14" t="s">
        <v>13010</v>
      </c>
      <c r="M86" s="14" t="s">
        <v>13319</v>
      </c>
      <c r="O86" s="21">
        <f t="shared" si="3"/>
        <v>83</v>
      </c>
    </row>
    <row r="87" spans="1:15" ht="94.5">
      <c r="A87" s="14">
        <f t="shared" si="2"/>
        <v>84</v>
      </c>
      <c r="B87" s="14" t="s">
        <v>13320</v>
      </c>
      <c r="C87" s="14" t="s">
        <v>13321</v>
      </c>
      <c r="D87" s="14" t="s">
        <v>9193</v>
      </c>
      <c r="E87" s="14"/>
      <c r="F87" s="15">
        <v>1430</v>
      </c>
      <c r="G87" s="15">
        <v>340</v>
      </c>
      <c r="H87" s="14" t="s">
        <v>1398</v>
      </c>
      <c r="I87" s="15">
        <v>0</v>
      </c>
      <c r="J87" s="14" t="s">
        <v>7909</v>
      </c>
      <c r="K87" s="36" t="s">
        <v>13163</v>
      </c>
      <c r="L87" s="14" t="s">
        <v>13010</v>
      </c>
      <c r="M87" s="14" t="s">
        <v>13322</v>
      </c>
      <c r="O87" s="21">
        <f t="shared" si="3"/>
        <v>84</v>
      </c>
    </row>
    <row r="88" spans="1:15" ht="31.5">
      <c r="A88" s="14">
        <f t="shared" si="2"/>
        <v>85</v>
      </c>
      <c r="B88" s="14" t="s">
        <v>13336</v>
      </c>
      <c r="C88" s="14" t="s">
        <v>2744</v>
      </c>
      <c r="D88" s="14" t="s">
        <v>1187</v>
      </c>
      <c r="E88" s="14"/>
      <c r="F88" s="15">
        <v>800</v>
      </c>
      <c r="G88" s="15">
        <v>784</v>
      </c>
      <c r="H88" s="14" t="s">
        <v>8087</v>
      </c>
      <c r="I88" s="15">
        <v>192000</v>
      </c>
      <c r="J88" s="14" t="s">
        <v>4935</v>
      </c>
      <c r="K88" s="36" t="s">
        <v>13163</v>
      </c>
      <c r="L88" s="14" t="s">
        <v>12534</v>
      </c>
      <c r="M88" s="14"/>
      <c r="O88" s="21">
        <f t="shared" si="3"/>
        <v>85</v>
      </c>
    </row>
    <row r="89" spans="1:15" ht="63">
      <c r="A89" s="14">
        <f t="shared" si="2"/>
        <v>86</v>
      </c>
      <c r="B89" s="14" t="s">
        <v>13350</v>
      </c>
      <c r="C89" s="14" t="s">
        <v>13351</v>
      </c>
      <c r="D89" s="14" t="s">
        <v>1162</v>
      </c>
      <c r="E89" s="14"/>
      <c r="F89" s="15">
        <v>300</v>
      </c>
      <c r="G89" s="15">
        <v>368</v>
      </c>
      <c r="H89" s="14" t="s">
        <v>8087</v>
      </c>
      <c r="I89" s="15">
        <v>0</v>
      </c>
      <c r="J89" s="14" t="s">
        <v>4642</v>
      </c>
      <c r="K89" s="36" t="s">
        <v>13163</v>
      </c>
      <c r="L89" s="14" t="s">
        <v>12534</v>
      </c>
      <c r="M89" s="14"/>
      <c r="N89" s="21" t="s">
        <v>13276</v>
      </c>
      <c r="O89" s="21">
        <f t="shared" si="3"/>
        <v>86</v>
      </c>
    </row>
    <row r="90" spans="1:15">
      <c r="A90" s="14">
        <f t="shared" si="2"/>
        <v>87</v>
      </c>
      <c r="B90" s="14" t="s">
        <v>13355</v>
      </c>
      <c r="C90" s="14" t="s">
        <v>2744</v>
      </c>
      <c r="D90" s="14" t="s">
        <v>1187</v>
      </c>
      <c r="E90" s="14" t="s">
        <v>8163</v>
      </c>
      <c r="F90" s="15">
        <v>2040</v>
      </c>
      <c r="G90" s="15">
        <v>452</v>
      </c>
      <c r="H90" s="14" t="s">
        <v>8087</v>
      </c>
      <c r="I90" s="15">
        <v>65000</v>
      </c>
      <c r="J90" s="14" t="s">
        <v>4935</v>
      </c>
      <c r="K90" s="36" t="s">
        <v>13163</v>
      </c>
      <c r="L90" s="14" t="s">
        <v>5629</v>
      </c>
      <c r="M90" s="14"/>
      <c r="O90" s="21">
        <f t="shared" si="3"/>
        <v>87</v>
      </c>
    </row>
    <row r="91" spans="1:15" ht="31.5">
      <c r="A91" s="14">
        <f t="shared" si="2"/>
        <v>88</v>
      </c>
      <c r="B91" s="14" t="s">
        <v>13895</v>
      </c>
      <c r="C91" s="41" t="s">
        <v>9395</v>
      </c>
      <c r="D91" s="14" t="s">
        <v>1187</v>
      </c>
      <c r="E91" s="14"/>
      <c r="F91" s="84">
        <v>1500</v>
      </c>
      <c r="G91" s="14">
        <v>96</v>
      </c>
      <c r="H91" s="14" t="s">
        <v>8076</v>
      </c>
      <c r="I91" s="40">
        <v>18000</v>
      </c>
      <c r="J91" s="14" t="s">
        <v>4935</v>
      </c>
      <c r="K91" s="36" t="s">
        <v>13163</v>
      </c>
      <c r="L91" s="14" t="s">
        <v>13896</v>
      </c>
      <c r="M91" s="14"/>
      <c r="O91" s="21">
        <f t="shared" si="3"/>
        <v>88</v>
      </c>
    </row>
    <row r="92" spans="1:15" ht="31.5">
      <c r="A92" s="14">
        <f t="shared" si="2"/>
        <v>89</v>
      </c>
      <c r="B92" s="14" t="s">
        <v>13958</v>
      </c>
      <c r="C92" s="14" t="s">
        <v>13959</v>
      </c>
      <c r="D92" s="14" t="s">
        <v>1162</v>
      </c>
      <c r="E92" s="14"/>
      <c r="F92" s="15">
        <v>300</v>
      </c>
      <c r="G92" s="15">
        <v>240</v>
      </c>
      <c r="H92" s="14" t="s">
        <v>8087</v>
      </c>
      <c r="I92" s="15">
        <v>0</v>
      </c>
      <c r="J92" s="14" t="s">
        <v>4642</v>
      </c>
      <c r="K92" s="36" t="s">
        <v>13960</v>
      </c>
      <c r="L92" s="14" t="s">
        <v>12534</v>
      </c>
      <c r="M92" s="14"/>
      <c r="N92" s="21" t="s">
        <v>13282</v>
      </c>
      <c r="O92" s="21">
        <f t="shared" si="3"/>
        <v>89</v>
      </c>
    </row>
    <row r="93" spans="1:15" ht="31.5">
      <c r="A93" s="14">
        <f t="shared" si="2"/>
        <v>90</v>
      </c>
      <c r="B93" s="14" t="s">
        <v>13228</v>
      </c>
      <c r="C93" s="14" t="s">
        <v>11635</v>
      </c>
      <c r="D93" s="14" t="s">
        <v>1187</v>
      </c>
      <c r="E93" s="14" t="s">
        <v>8163</v>
      </c>
      <c r="F93" s="15">
        <v>2034</v>
      </c>
      <c r="G93" s="15">
        <v>556</v>
      </c>
      <c r="H93" s="14" t="s">
        <v>2161</v>
      </c>
      <c r="I93" s="15">
        <v>212000</v>
      </c>
      <c r="J93" s="14" t="s">
        <v>60</v>
      </c>
      <c r="K93" s="36" t="s">
        <v>13229</v>
      </c>
      <c r="L93" s="14" t="s">
        <v>13010</v>
      </c>
      <c r="M93" s="14"/>
      <c r="O93" s="21">
        <f t="shared" si="3"/>
        <v>90</v>
      </c>
    </row>
    <row r="94" spans="1:15" ht="63">
      <c r="A94" s="14">
        <f t="shared" si="2"/>
        <v>91</v>
      </c>
      <c r="B94" s="14" t="s">
        <v>13233</v>
      </c>
      <c r="C94" s="14" t="s">
        <v>10218</v>
      </c>
      <c r="D94" s="14" t="s">
        <v>1187</v>
      </c>
      <c r="E94" s="14" t="s">
        <v>8163</v>
      </c>
      <c r="F94" s="15">
        <v>10040</v>
      </c>
      <c r="G94" s="15">
        <v>492</v>
      </c>
      <c r="H94" s="14" t="s">
        <v>8087</v>
      </c>
      <c r="I94" s="15">
        <v>36000</v>
      </c>
      <c r="J94" s="14" t="s">
        <v>1188</v>
      </c>
      <c r="K94" s="36" t="s">
        <v>13229</v>
      </c>
      <c r="L94" s="14" t="s">
        <v>2255</v>
      </c>
      <c r="M94" s="14"/>
      <c r="O94" s="21">
        <f t="shared" si="3"/>
        <v>91</v>
      </c>
    </row>
    <row r="95" spans="1:15" ht="47.25">
      <c r="A95" s="14">
        <f t="shared" si="2"/>
        <v>92</v>
      </c>
      <c r="B95" s="14" t="s">
        <v>13256</v>
      </c>
      <c r="C95" s="14" t="s">
        <v>13183</v>
      </c>
      <c r="D95" s="14" t="s">
        <v>1187</v>
      </c>
      <c r="E95" s="14" t="s">
        <v>8163</v>
      </c>
      <c r="F95" s="15">
        <v>2540</v>
      </c>
      <c r="G95" s="15">
        <v>120</v>
      </c>
      <c r="H95" s="14" t="s">
        <v>8076</v>
      </c>
      <c r="I95" s="15">
        <v>22000</v>
      </c>
      <c r="J95" s="14" t="s">
        <v>1188</v>
      </c>
      <c r="K95" s="36" t="s">
        <v>13229</v>
      </c>
      <c r="L95" s="14" t="s">
        <v>2255</v>
      </c>
      <c r="M95" s="14"/>
      <c r="O95" s="21">
        <f t="shared" si="3"/>
        <v>92</v>
      </c>
    </row>
    <row r="96" spans="1:15" ht="78.75">
      <c r="A96" s="14">
        <f t="shared" si="2"/>
        <v>93</v>
      </c>
      <c r="B96" s="14" t="s">
        <v>13262</v>
      </c>
      <c r="C96" s="14" t="s">
        <v>12855</v>
      </c>
      <c r="D96" s="14" t="s">
        <v>4473</v>
      </c>
      <c r="E96" s="14"/>
      <c r="F96" s="15">
        <v>1000</v>
      </c>
      <c r="G96" s="15">
        <v>964</v>
      </c>
      <c r="H96" s="14" t="s">
        <v>2161</v>
      </c>
      <c r="I96" s="15">
        <v>0</v>
      </c>
      <c r="J96" s="14" t="s">
        <v>7909</v>
      </c>
      <c r="K96" s="36" t="s">
        <v>13229</v>
      </c>
      <c r="L96" s="14" t="s">
        <v>5941</v>
      </c>
      <c r="M96" s="14"/>
      <c r="O96" s="21">
        <f t="shared" si="3"/>
        <v>93</v>
      </c>
    </row>
    <row r="97" spans="1:15" ht="47.25">
      <c r="A97" s="14">
        <f t="shared" si="2"/>
        <v>94</v>
      </c>
      <c r="B97" s="14" t="s">
        <v>13266</v>
      </c>
      <c r="C97" s="14" t="s">
        <v>13267</v>
      </c>
      <c r="D97" s="14" t="s">
        <v>1187</v>
      </c>
      <c r="E97" s="14"/>
      <c r="F97" s="15">
        <v>900</v>
      </c>
      <c r="G97" s="15">
        <v>248</v>
      </c>
      <c r="H97" s="14" t="s">
        <v>8087</v>
      </c>
      <c r="I97" s="15">
        <v>62000</v>
      </c>
      <c r="J97" s="14" t="s">
        <v>4935</v>
      </c>
      <c r="K97" s="36" t="s">
        <v>13229</v>
      </c>
      <c r="L97" s="14" t="s">
        <v>13010</v>
      </c>
      <c r="M97" s="14"/>
      <c r="O97" s="21">
        <f t="shared" si="3"/>
        <v>94</v>
      </c>
    </row>
    <row r="98" spans="1:15" ht="47.25">
      <c r="A98" s="14">
        <f t="shared" si="2"/>
        <v>95</v>
      </c>
      <c r="B98" s="14" t="s">
        <v>13268</v>
      </c>
      <c r="C98" s="14" t="s">
        <v>2744</v>
      </c>
      <c r="D98" s="14" t="s">
        <v>1187</v>
      </c>
      <c r="E98" s="14"/>
      <c r="F98" s="15">
        <v>800</v>
      </c>
      <c r="G98" s="15">
        <v>320</v>
      </c>
      <c r="H98" s="14" t="s">
        <v>8087</v>
      </c>
      <c r="I98" s="15">
        <v>59000</v>
      </c>
      <c r="J98" s="14" t="s">
        <v>4935</v>
      </c>
      <c r="K98" s="36" t="s">
        <v>13229</v>
      </c>
      <c r="L98" s="14" t="s">
        <v>2255</v>
      </c>
      <c r="M98" s="14"/>
      <c r="O98" s="21">
        <f t="shared" si="3"/>
        <v>95</v>
      </c>
    </row>
    <row r="99" spans="1:15" ht="31.5">
      <c r="A99" s="14">
        <f t="shared" si="2"/>
        <v>96</v>
      </c>
      <c r="B99" s="14" t="s">
        <v>13269</v>
      </c>
      <c r="C99" s="14" t="s">
        <v>13270</v>
      </c>
      <c r="D99" s="14" t="s">
        <v>1187</v>
      </c>
      <c r="E99" s="14"/>
      <c r="F99" s="15">
        <v>670</v>
      </c>
      <c r="G99" s="15">
        <v>228</v>
      </c>
      <c r="H99" s="14" t="s">
        <v>8087</v>
      </c>
      <c r="I99" s="15">
        <v>58000</v>
      </c>
      <c r="J99" s="14" t="s">
        <v>1188</v>
      </c>
      <c r="K99" s="36" t="s">
        <v>13229</v>
      </c>
      <c r="L99" s="14" t="s">
        <v>2255</v>
      </c>
      <c r="M99" s="14"/>
      <c r="O99" s="21">
        <f t="shared" si="3"/>
        <v>96</v>
      </c>
    </row>
    <row r="100" spans="1:15">
      <c r="A100" s="14">
        <f t="shared" si="2"/>
        <v>97</v>
      </c>
      <c r="B100" s="14" t="s">
        <v>13271</v>
      </c>
      <c r="C100" s="14" t="s">
        <v>2744</v>
      </c>
      <c r="D100" s="14" t="s">
        <v>1187</v>
      </c>
      <c r="E100" s="14" t="s">
        <v>8163</v>
      </c>
      <c r="F100" s="15">
        <v>1540</v>
      </c>
      <c r="G100" s="15">
        <v>80</v>
      </c>
      <c r="H100" s="14" t="s">
        <v>8076</v>
      </c>
      <c r="I100" s="15">
        <v>17000</v>
      </c>
      <c r="J100" s="14" t="s">
        <v>4935</v>
      </c>
      <c r="K100" s="36" t="s">
        <v>13229</v>
      </c>
      <c r="L100" s="14" t="s">
        <v>5629</v>
      </c>
      <c r="M100" s="14"/>
      <c r="O100" s="21">
        <f t="shared" si="3"/>
        <v>97</v>
      </c>
    </row>
    <row r="101" spans="1:15" ht="31.5">
      <c r="A101" s="14">
        <f t="shared" si="2"/>
        <v>98</v>
      </c>
      <c r="B101" s="14" t="s">
        <v>13272</v>
      </c>
      <c r="C101" s="14" t="s">
        <v>2744</v>
      </c>
      <c r="D101" s="14" t="s">
        <v>1187</v>
      </c>
      <c r="E101" s="14"/>
      <c r="F101" s="15">
        <v>600</v>
      </c>
      <c r="G101" s="15">
        <v>160</v>
      </c>
      <c r="H101" s="14" t="s">
        <v>8076</v>
      </c>
      <c r="I101" s="15">
        <v>40000</v>
      </c>
      <c r="J101" s="14" t="s">
        <v>4935</v>
      </c>
      <c r="K101" s="36" t="s">
        <v>13229</v>
      </c>
      <c r="L101" s="14" t="s">
        <v>2255</v>
      </c>
      <c r="M101" s="14"/>
      <c r="O101" s="21">
        <f t="shared" si="3"/>
        <v>98</v>
      </c>
    </row>
    <row r="102" spans="1:15">
      <c r="A102" s="14">
        <f t="shared" si="2"/>
        <v>99</v>
      </c>
      <c r="B102" s="14" t="s">
        <v>13273</v>
      </c>
      <c r="C102" s="14" t="s">
        <v>2744</v>
      </c>
      <c r="D102" s="14" t="s">
        <v>1187</v>
      </c>
      <c r="E102" s="14" t="s">
        <v>8163</v>
      </c>
      <c r="F102" s="15">
        <v>1040</v>
      </c>
      <c r="G102" s="15">
        <v>196</v>
      </c>
      <c r="H102" s="14" t="s">
        <v>8076</v>
      </c>
      <c r="I102" s="15">
        <v>27000</v>
      </c>
      <c r="J102" s="14" t="s">
        <v>4935</v>
      </c>
      <c r="K102" s="36" t="s">
        <v>13229</v>
      </c>
      <c r="L102" s="14" t="s">
        <v>2255</v>
      </c>
      <c r="M102" s="14"/>
      <c r="O102" s="21">
        <f t="shared" si="3"/>
        <v>99</v>
      </c>
    </row>
    <row r="103" spans="1:15">
      <c r="A103" s="14">
        <f t="shared" si="2"/>
        <v>100</v>
      </c>
      <c r="B103" s="14" t="s">
        <v>13274</v>
      </c>
      <c r="C103" s="14" t="s">
        <v>2744</v>
      </c>
      <c r="D103" s="14" t="s">
        <v>1187</v>
      </c>
      <c r="E103" s="14" t="s">
        <v>8163</v>
      </c>
      <c r="F103" s="15">
        <v>2040</v>
      </c>
      <c r="G103" s="15">
        <v>132</v>
      </c>
      <c r="H103" s="14" t="s">
        <v>8076</v>
      </c>
      <c r="I103" s="15">
        <v>20000</v>
      </c>
      <c r="J103" s="14" t="s">
        <v>4935</v>
      </c>
      <c r="K103" s="36" t="s">
        <v>13229</v>
      </c>
      <c r="L103" s="14" t="s">
        <v>12534</v>
      </c>
      <c r="M103" s="14"/>
      <c r="O103" s="21">
        <f t="shared" si="3"/>
        <v>100</v>
      </c>
    </row>
    <row r="104" spans="1:15" ht="47.25">
      <c r="A104" s="14">
        <f t="shared" si="2"/>
        <v>101</v>
      </c>
      <c r="B104" s="14" t="s">
        <v>13277</v>
      </c>
      <c r="C104" s="14" t="s">
        <v>13278</v>
      </c>
      <c r="D104" s="14" t="s">
        <v>9193</v>
      </c>
      <c r="E104" s="14"/>
      <c r="F104" s="15">
        <v>1200</v>
      </c>
      <c r="G104" s="15">
        <v>668</v>
      </c>
      <c r="H104" s="14" t="s">
        <v>2161</v>
      </c>
      <c r="I104" s="15">
        <v>0</v>
      </c>
      <c r="J104" s="14" t="s">
        <v>4935</v>
      </c>
      <c r="K104" s="36" t="s">
        <v>13229</v>
      </c>
      <c r="L104" s="14" t="s">
        <v>11729</v>
      </c>
      <c r="M104" s="14" t="s">
        <v>83</v>
      </c>
      <c r="O104" s="21">
        <f t="shared" si="3"/>
        <v>101</v>
      </c>
    </row>
    <row r="105" spans="1:15" ht="31.5">
      <c r="A105" s="14">
        <f t="shared" si="2"/>
        <v>102</v>
      </c>
      <c r="B105" s="14" t="s">
        <v>13279</v>
      </c>
      <c r="C105" s="14" t="s">
        <v>6874</v>
      </c>
      <c r="D105" s="14" t="s">
        <v>1187</v>
      </c>
      <c r="E105" s="14"/>
      <c r="F105" s="15">
        <v>900</v>
      </c>
      <c r="G105" s="15">
        <v>208</v>
      </c>
      <c r="H105" s="14" t="s">
        <v>8076</v>
      </c>
      <c r="I105" s="15">
        <v>35000</v>
      </c>
      <c r="J105" s="14" t="s">
        <v>4935</v>
      </c>
      <c r="K105" s="36" t="s">
        <v>13229</v>
      </c>
      <c r="L105" s="14" t="s">
        <v>2255</v>
      </c>
      <c r="M105" s="14"/>
      <c r="O105" s="21">
        <f t="shared" si="3"/>
        <v>102</v>
      </c>
    </row>
    <row r="106" spans="1:15" ht="31.5">
      <c r="A106" s="14">
        <f t="shared" si="2"/>
        <v>103</v>
      </c>
      <c r="B106" s="14" t="s">
        <v>13288</v>
      </c>
      <c r="C106" s="14" t="s">
        <v>13289</v>
      </c>
      <c r="D106" s="14" t="s">
        <v>4473</v>
      </c>
      <c r="E106" s="14"/>
      <c r="F106" s="15">
        <v>500</v>
      </c>
      <c r="G106" s="15">
        <v>312</v>
      </c>
      <c r="H106" s="14" t="s">
        <v>2161</v>
      </c>
      <c r="I106" s="15">
        <v>0</v>
      </c>
      <c r="J106" s="14" t="s">
        <v>1188</v>
      </c>
      <c r="K106" s="36" t="s">
        <v>13229</v>
      </c>
      <c r="L106" s="14" t="s">
        <v>1552</v>
      </c>
      <c r="M106" s="14"/>
      <c r="O106" s="21">
        <f t="shared" si="3"/>
        <v>103</v>
      </c>
    </row>
    <row r="107" spans="1:15" ht="31.5">
      <c r="A107" s="14">
        <f t="shared" si="2"/>
        <v>104</v>
      </c>
      <c r="B107" s="14" t="s">
        <v>13290</v>
      </c>
      <c r="C107" s="14" t="s">
        <v>8125</v>
      </c>
      <c r="D107" s="14" t="s">
        <v>1187</v>
      </c>
      <c r="E107" s="14"/>
      <c r="F107" s="15">
        <v>1000</v>
      </c>
      <c r="G107" s="15">
        <v>368</v>
      </c>
      <c r="H107" s="14" t="s">
        <v>8087</v>
      </c>
      <c r="I107" s="15">
        <v>93000</v>
      </c>
      <c r="J107" s="14" t="s">
        <v>70</v>
      </c>
      <c r="K107" s="36" t="s">
        <v>13229</v>
      </c>
      <c r="L107" s="14" t="s">
        <v>2255</v>
      </c>
      <c r="M107" s="14"/>
      <c r="O107" s="21">
        <f t="shared" si="3"/>
        <v>104</v>
      </c>
    </row>
    <row r="108" spans="1:15" ht="31.5">
      <c r="A108" s="14">
        <f t="shared" si="2"/>
        <v>105</v>
      </c>
      <c r="B108" s="14" t="s">
        <v>13291</v>
      </c>
      <c r="C108" s="14" t="s">
        <v>13292</v>
      </c>
      <c r="D108" s="14" t="s">
        <v>1187</v>
      </c>
      <c r="E108" s="14"/>
      <c r="F108" s="15">
        <v>800</v>
      </c>
      <c r="G108" s="15">
        <v>192</v>
      </c>
      <c r="H108" s="14" t="s">
        <v>8087</v>
      </c>
      <c r="I108" s="15">
        <v>48000</v>
      </c>
      <c r="J108" s="14" t="s">
        <v>7909</v>
      </c>
      <c r="K108" s="36" t="s">
        <v>13229</v>
      </c>
      <c r="L108" s="14" t="s">
        <v>2255</v>
      </c>
      <c r="M108" s="14"/>
      <c r="N108" s="21" t="s">
        <v>13305</v>
      </c>
      <c r="O108" s="21">
        <f t="shared" si="3"/>
        <v>105</v>
      </c>
    </row>
    <row r="109" spans="1:15" ht="31.5">
      <c r="A109" s="14">
        <f t="shared" si="2"/>
        <v>106</v>
      </c>
      <c r="B109" s="14" t="s">
        <v>13295</v>
      </c>
      <c r="C109" s="14"/>
      <c r="D109" s="14" t="s">
        <v>1187</v>
      </c>
      <c r="E109" s="14" t="s">
        <v>8163</v>
      </c>
      <c r="F109" s="15">
        <v>540</v>
      </c>
      <c r="G109" s="15">
        <v>304</v>
      </c>
      <c r="H109" s="14" t="s">
        <v>3449</v>
      </c>
      <c r="I109" s="15">
        <v>52000</v>
      </c>
      <c r="J109" s="14" t="s">
        <v>1193</v>
      </c>
      <c r="K109" s="36" t="s">
        <v>13229</v>
      </c>
      <c r="L109" s="14" t="s">
        <v>5129</v>
      </c>
      <c r="M109" s="14"/>
      <c r="N109" s="21" t="s">
        <v>13307</v>
      </c>
      <c r="O109" s="21">
        <f t="shared" si="3"/>
        <v>106</v>
      </c>
    </row>
    <row r="110" spans="1:15">
      <c r="A110" s="14">
        <f t="shared" si="2"/>
        <v>107</v>
      </c>
      <c r="B110" s="14" t="s">
        <v>354</v>
      </c>
      <c r="C110" s="14" t="s">
        <v>7603</v>
      </c>
      <c r="D110" s="14" t="s">
        <v>1187</v>
      </c>
      <c r="E110" s="14" t="s">
        <v>8163</v>
      </c>
      <c r="F110" s="15">
        <v>540</v>
      </c>
      <c r="G110" s="15">
        <v>192</v>
      </c>
      <c r="H110" s="14" t="s">
        <v>3449</v>
      </c>
      <c r="I110" s="15">
        <v>30000</v>
      </c>
      <c r="J110" s="14" t="s">
        <v>7909</v>
      </c>
      <c r="K110" s="36" t="s">
        <v>13229</v>
      </c>
      <c r="L110" s="14" t="s">
        <v>5129</v>
      </c>
      <c r="M110" s="14"/>
      <c r="O110" s="21">
        <f t="shared" si="3"/>
        <v>107</v>
      </c>
    </row>
    <row r="111" spans="1:15" ht="31.5">
      <c r="A111" s="14">
        <f t="shared" si="2"/>
        <v>108</v>
      </c>
      <c r="B111" s="14" t="s">
        <v>13296</v>
      </c>
      <c r="C111" s="14" t="s">
        <v>3653</v>
      </c>
      <c r="D111" s="14" t="s">
        <v>1187</v>
      </c>
      <c r="E111" s="14" t="s">
        <v>8163</v>
      </c>
      <c r="F111" s="15">
        <v>540</v>
      </c>
      <c r="G111" s="15">
        <v>168</v>
      </c>
      <c r="H111" s="14" t="s">
        <v>3449</v>
      </c>
      <c r="I111" s="15">
        <v>35000</v>
      </c>
      <c r="J111" s="14" t="s">
        <v>1188</v>
      </c>
      <c r="K111" s="36" t="s">
        <v>13229</v>
      </c>
      <c r="L111" s="14" t="s">
        <v>5129</v>
      </c>
      <c r="M111" s="14"/>
      <c r="O111" s="21">
        <f t="shared" si="3"/>
        <v>108</v>
      </c>
    </row>
    <row r="112" spans="1:15">
      <c r="A112" s="14">
        <f t="shared" si="2"/>
        <v>109</v>
      </c>
      <c r="B112" s="14" t="s">
        <v>2326</v>
      </c>
      <c r="C112" s="14" t="s">
        <v>2327</v>
      </c>
      <c r="D112" s="14" t="s">
        <v>1187</v>
      </c>
      <c r="E112" s="14" t="s">
        <v>8163</v>
      </c>
      <c r="F112" s="15">
        <v>540</v>
      </c>
      <c r="G112" s="15">
        <v>180</v>
      </c>
      <c r="H112" s="14" t="s">
        <v>3449</v>
      </c>
      <c r="I112" s="15">
        <v>29000</v>
      </c>
      <c r="J112" s="14" t="s">
        <v>60</v>
      </c>
      <c r="K112" s="36" t="s">
        <v>13229</v>
      </c>
      <c r="L112" s="14" t="s">
        <v>5129</v>
      </c>
      <c r="M112" s="14"/>
      <c r="O112" s="21">
        <f t="shared" si="3"/>
        <v>109</v>
      </c>
    </row>
    <row r="113" spans="1:15">
      <c r="A113" s="14">
        <f t="shared" si="2"/>
        <v>110</v>
      </c>
      <c r="B113" s="14" t="s">
        <v>13297</v>
      </c>
      <c r="C113" s="14" t="s">
        <v>4049</v>
      </c>
      <c r="D113" s="14" t="s">
        <v>1187</v>
      </c>
      <c r="E113" s="14" t="s">
        <v>8163</v>
      </c>
      <c r="F113" s="15">
        <v>590</v>
      </c>
      <c r="G113" s="15">
        <v>256</v>
      </c>
      <c r="H113" s="14" t="s">
        <v>3449</v>
      </c>
      <c r="I113" s="15">
        <v>46000</v>
      </c>
      <c r="J113" s="14" t="s">
        <v>1188</v>
      </c>
      <c r="K113" s="36" t="s">
        <v>13229</v>
      </c>
      <c r="L113" s="14" t="s">
        <v>5129</v>
      </c>
      <c r="M113" s="14"/>
      <c r="O113" s="21">
        <f t="shared" si="3"/>
        <v>110</v>
      </c>
    </row>
    <row r="114" spans="1:15">
      <c r="A114" s="14">
        <f t="shared" si="2"/>
        <v>111</v>
      </c>
      <c r="B114" s="14" t="s">
        <v>13298</v>
      </c>
      <c r="C114" s="14" t="s">
        <v>2744</v>
      </c>
      <c r="D114" s="14" t="s">
        <v>1187</v>
      </c>
      <c r="E114" s="14" t="s">
        <v>8163</v>
      </c>
      <c r="F114" s="15">
        <v>2040</v>
      </c>
      <c r="G114" s="15">
        <v>100</v>
      </c>
      <c r="H114" s="14" t="s">
        <v>8076</v>
      </c>
      <c r="I114" s="15">
        <v>20000</v>
      </c>
      <c r="J114" s="14" t="s">
        <v>4935</v>
      </c>
      <c r="K114" s="36" t="s">
        <v>13229</v>
      </c>
      <c r="L114" s="14" t="s">
        <v>5629</v>
      </c>
      <c r="M114" s="14"/>
      <c r="O114" s="21">
        <f t="shared" si="3"/>
        <v>111</v>
      </c>
    </row>
    <row r="115" spans="1:15">
      <c r="A115" s="14">
        <f t="shared" si="2"/>
        <v>112</v>
      </c>
      <c r="B115" s="14" t="s">
        <v>13299</v>
      </c>
      <c r="C115" s="14" t="s">
        <v>2744</v>
      </c>
      <c r="D115" s="14" t="s">
        <v>1187</v>
      </c>
      <c r="E115" s="14" t="s">
        <v>8163</v>
      </c>
      <c r="F115" s="15">
        <v>740</v>
      </c>
      <c r="G115" s="15">
        <v>96</v>
      </c>
      <c r="H115" s="14" t="s">
        <v>8076</v>
      </c>
      <c r="I115" s="15">
        <v>16000</v>
      </c>
      <c r="J115" s="14" t="s">
        <v>4935</v>
      </c>
      <c r="K115" s="36" t="s">
        <v>13229</v>
      </c>
      <c r="L115" s="14" t="s">
        <v>5629</v>
      </c>
      <c r="M115" s="14"/>
      <c r="O115" s="21">
        <f t="shared" si="3"/>
        <v>112</v>
      </c>
    </row>
    <row r="116" spans="1:15" ht="31.5">
      <c r="A116" s="14">
        <f t="shared" si="2"/>
        <v>113</v>
      </c>
      <c r="B116" s="14" t="s">
        <v>13300</v>
      </c>
      <c r="C116" s="14" t="s">
        <v>2744</v>
      </c>
      <c r="D116" s="14" t="s">
        <v>1187</v>
      </c>
      <c r="E116" s="14" t="s">
        <v>8163</v>
      </c>
      <c r="F116" s="15">
        <v>3040</v>
      </c>
      <c r="G116" s="15">
        <v>52</v>
      </c>
      <c r="H116" s="14" t="s">
        <v>8076</v>
      </c>
      <c r="I116" s="15">
        <v>13000</v>
      </c>
      <c r="J116" s="14" t="s">
        <v>4935</v>
      </c>
      <c r="K116" s="36" t="s">
        <v>13229</v>
      </c>
      <c r="L116" s="14" t="s">
        <v>13301</v>
      </c>
      <c r="M116" s="14" t="s">
        <v>13302</v>
      </c>
      <c r="O116" s="21">
        <f t="shared" si="3"/>
        <v>113</v>
      </c>
    </row>
    <row r="117" spans="1:15">
      <c r="A117" s="14">
        <f t="shared" si="2"/>
        <v>114</v>
      </c>
      <c r="B117" s="14" t="s">
        <v>13303</v>
      </c>
      <c r="C117" s="14" t="s">
        <v>2744</v>
      </c>
      <c r="D117" s="14" t="s">
        <v>1187</v>
      </c>
      <c r="E117" s="14" t="s">
        <v>8163</v>
      </c>
      <c r="F117" s="15">
        <v>1040</v>
      </c>
      <c r="G117" s="15">
        <v>84</v>
      </c>
      <c r="H117" s="14" t="s">
        <v>8076</v>
      </c>
      <c r="I117" s="15">
        <v>18000</v>
      </c>
      <c r="J117" s="14" t="s">
        <v>4935</v>
      </c>
      <c r="K117" s="36" t="s">
        <v>13229</v>
      </c>
      <c r="L117" s="14" t="s">
        <v>5629</v>
      </c>
      <c r="M117" s="14"/>
      <c r="N117" s="21" t="s">
        <v>13325</v>
      </c>
      <c r="O117" s="21">
        <f t="shared" si="3"/>
        <v>114</v>
      </c>
    </row>
    <row r="118" spans="1:15" ht="31.5">
      <c r="A118" s="14">
        <f t="shared" si="2"/>
        <v>115</v>
      </c>
      <c r="B118" s="14" t="s">
        <v>13304</v>
      </c>
      <c r="C118" s="14" t="s">
        <v>2744</v>
      </c>
      <c r="D118" s="14" t="s">
        <v>1187</v>
      </c>
      <c r="E118" s="14" t="s">
        <v>8163</v>
      </c>
      <c r="F118" s="15">
        <v>3040</v>
      </c>
      <c r="G118" s="15">
        <v>192</v>
      </c>
      <c r="H118" s="14" t="s">
        <v>8076</v>
      </c>
      <c r="I118" s="15">
        <v>33000</v>
      </c>
      <c r="J118" s="14" t="s">
        <v>4935</v>
      </c>
      <c r="K118" s="36" t="s">
        <v>13229</v>
      </c>
      <c r="L118" s="14" t="s">
        <v>13301</v>
      </c>
      <c r="M118" s="14" t="s">
        <v>13302</v>
      </c>
      <c r="O118" s="21">
        <f t="shared" si="3"/>
        <v>115</v>
      </c>
    </row>
    <row r="119" spans="1:15" ht="47.25">
      <c r="A119" s="14">
        <f t="shared" si="2"/>
        <v>116</v>
      </c>
      <c r="B119" s="14" t="s">
        <v>13306</v>
      </c>
      <c r="C119" s="14" t="s">
        <v>5721</v>
      </c>
      <c r="D119" s="14" t="s">
        <v>1187</v>
      </c>
      <c r="E119" s="14"/>
      <c r="F119" s="15">
        <v>3900</v>
      </c>
      <c r="G119" s="15">
        <v>168</v>
      </c>
      <c r="H119" s="14" t="s">
        <v>8087</v>
      </c>
      <c r="I119" s="15">
        <v>45000</v>
      </c>
      <c r="J119" s="14" t="s">
        <v>1188</v>
      </c>
      <c r="K119" s="36" t="s">
        <v>13229</v>
      </c>
      <c r="L119" s="14" t="s">
        <v>11673</v>
      </c>
      <c r="M119" s="14"/>
      <c r="O119" s="21">
        <f t="shared" si="3"/>
        <v>116</v>
      </c>
    </row>
    <row r="120" spans="1:15" ht="63">
      <c r="A120" s="14">
        <f t="shared" si="2"/>
        <v>117</v>
      </c>
      <c r="B120" s="14" t="s">
        <v>13311</v>
      </c>
      <c r="C120" s="14" t="s">
        <v>13312</v>
      </c>
      <c r="D120" s="14" t="s">
        <v>1162</v>
      </c>
      <c r="E120" s="14"/>
      <c r="F120" s="15">
        <v>1000</v>
      </c>
      <c r="G120" s="15">
        <v>320</v>
      </c>
      <c r="H120" s="14" t="s">
        <v>2161</v>
      </c>
      <c r="I120" s="15">
        <v>0</v>
      </c>
      <c r="J120" s="14" t="s">
        <v>4642</v>
      </c>
      <c r="K120" s="36" t="s">
        <v>13229</v>
      </c>
      <c r="L120" s="14" t="s">
        <v>11673</v>
      </c>
      <c r="M120" s="14"/>
      <c r="O120" s="21">
        <f t="shared" si="3"/>
        <v>117</v>
      </c>
    </row>
    <row r="121" spans="1:15" ht="31.5">
      <c r="A121" s="14">
        <f t="shared" ref="A121:A184" si="4">A120+1</f>
        <v>118</v>
      </c>
      <c r="B121" s="14" t="s">
        <v>13315</v>
      </c>
      <c r="C121" s="14" t="s">
        <v>2744</v>
      </c>
      <c r="D121" s="14" t="s">
        <v>1187</v>
      </c>
      <c r="E121" s="14" t="s">
        <v>8163</v>
      </c>
      <c r="F121" s="15">
        <v>1540</v>
      </c>
      <c r="G121" s="15">
        <v>228</v>
      </c>
      <c r="H121" s="14" t="s">
        <v>8076</v>
      </c>
      <c r="I121" s="15">
        <v>38000</v>
      </c>
      <c r="J121" s="14" t="s">
        <v>4935</v>
      </c>
      <c r="K121" s="36" t="s">
        <v>13229</v>
      </c>
      <c r="L121" s="14" t="s">
        <v>11673</v>
      </c>
      <c r="M121" s="14"/>
      <c r="O121" s="21">
        <f t="shared" si="3"/>
        <v>118</v>
      </c>
    </row>
    <row r="122" spans="1:15" ht="47.25">
      <c r="A122" s="14">
        <f t="shared" si="4"/>
        <v>119</v>
      </c>
      <c r="B122" s="14" t="s">
        <v>13316</v>
      </c>
      <c r="C122" s="14" t="s">
        <v>10004</v>
      </c>
      <c r="D122" s="14" t="s">
        <v>4473</v>
      </c>
      <c r="E122" s="14"/>
      <c r="F122" s="15">
        <v>1000</v>
      </c>
      <c r="G122" s="15">
        <v>176</v>
      </c>
      <c r="H122" s="14" t="s">
        <v>8087</v>
      </c>
      <c r="I122" s="15">
        <v>0</v>
      </c>
      <c r="J122" s="14" t="s">
        <v>12454</v>
      </c>
      <c r="K122" s="36" t="s">
        <v>13229</v>
      </c>
      <c r="L122" s="14" t="s">
        <v>13010</v>
      </c>
      <c r="M122" s="14"/>
      <c r="O122" s="21">
        <f t="shared" si="3"/>
        <v>119</v>
      </c>
    </row>
    <row r="123" spans="1:15" ht="94.5">
      <c r="A123" s="14">
        <f t="shared" si="4"/>
        <v>120</v>
      </c>
      <c r="B123" s="14" t="s">
        <v>13323</v>
      </c>
      <c r="C123" s="14" t="s">
        <v>13321</v>
      </c>
      <c r="D123" s="14" t="s">
        <v>9193</v>
      </c>
      <c r="E123" s="14"/>
      <c r="F123" s="15">
        <v>1430</v>
      </c>
      <c r="G123" s="15">
        <v>572</v>
      </c>
      <c r="H123" s="14" t="s">
        <v>1398</v>
      </c>
      <c r="I123" s="15">
        <v>0</v>
      </c>
      <c r="J123" s="14" t="s">
        <v>7909</v>
      </c>
      <c r="K123" s="36" t="s">
        <v>13229</v>
      </c>
      <c r="L123" s="14" t="s">
        <v>13010</v>
      </c>
      <c r="M123" s="14" t="s">
        <v>13324</v>
      </c>
      <c r="O123" s="21">
        <f t="shared" si="3"/>
        <v>120</v>
      </c>
    </row>
    <row r="124" spans="1:15" ht="47.25">
      <c r="A124" s="14">
        <f t="shared" si="4"/>
        <v>121</v>
      </c>
      <c r="B124" s="14" t="s">
        <v>13328</v>
      </c>
      <c r="C124" s="14" t="s">
        <v>13329</v>
      </c>
      <c r="D124" s="14" t="s">
        <v>9193</v>
      </c>
      <c r="E124" s="14"/>
      <c r="F124" s="15">
        <v>1200</v>
      </c>
      <c r="G124" s="15">
        <v>800</v>
      </c>
      <c r="H124" s="14" t="s">
        <v>2161</v>
      </c>
      <c r="I124" s="15">
        <v>0</v>
      </c>
      <c r="J124" s="14" t="s">
        <v>1188</v>
      </c>
      <c r="K124" s="36" t="s">
        <v>13229</v>
      </c>
      <c r="L124" s="14" t="s">
        <v>1552</v>
      </c>
      <c r="M124" s="14" t="s">
        <v>83</v>
      </c>
      <c r="O124" s="21">
        <f t="shared" si="3"/>
        <v>121</v>
      </c>
    </row>
    <row r="125" spans="1:15" ht="47.25">
      <c r="A125" s="14">
        <f t="shared" si="4"/>
        <v>122</v>
      </c>
      <c r="B125" s="14" t="s">
        <v>13330</v>
      </c>
      <c r="C125" s="14" t="s">
        <v>13329</v>
      </c>
      <c r="D125" s="14" t="s">
        <v>9193</v>
      </c>
      <c r="E125" s="14"/>
      <c r="F125" s="15">
        <v>1200</v>
      </c>
      <c r="G125" s="15">
        <v>560</v>
      </c>
      <c r="H125" s="14" t="s">
        <v>2161</v>
      </c>
      <c r="I125" s="15">
        <v>0</v>
      </c>
      <c r="J125" s="14" t="s">
        <v>1188</v>
      </c>
      <c r="K125" s="36" t="s">
        <v>13229</v>
      </c>
      <c r="L125" s="14" t="s">
        <v>1552</v>
      </c>
      <c r="M125" s="14" t="s">
        <v>83</v>
      </c>
      <c r="N125" s="21" t="s">
        <v>13335</v>
      </c>
      <c r="O125" s="21">
        <f t="shared" si="3"/>
        <v>122</v>
      </c>
    </row>
    <row r="126" spans="1:15">
      <c r="A126" s="14">
        <f t="shared" si="4"/>
        <v>123</v>
      </c>
      <c r="B126" s="14" t="s">
        <v>13331</v>
      </c>
      <c r="C126" s="14" t="s">
        <v>2744</v>
      </c>
      <c r="D126" s="14" t="s">
        <v>1187</v>
      </c>
      <c r="E126" s="14" t="s">
        <v>8163</v>
      </c>
      <c r="F126" s="15">
        <v>1540</v>
      </c>
      <c r="G126" s="15">
        <v>48</v>
      </c>
      <c r="H126" s="14" t="s">
        <v>8076</v>
      </c>
      <c r="I126" s="15">
        <v>11000</v>
      </c>
      <c r="J126" s="14" t="s">
        <v>4935</v>
      </c>
      <c r="K126" s="36" t="s">
        <v>13229</v>
      </c>
      <c r="L126" s="14" t="s">
        <v>12534</v>
      </c>
      <c r="M126" s="14"/>
      <c r="N126" s="21" t="s">
        <v>13337</v>
      </c>
      <c r="O126" s="21">
        <f t="shared" si="3"/>
        <v>123</v>
      </c>
    </row>
    <row r="127" spans="1:15">
      <c r="A127" s="14">
        <f t="shared" si="4"/>
        <v>124</v>
      </c>
      <c r="B127" s="14" t="s">
        <v>13332</v>
      </c>
      <c r="C127" s="14" t="s">
        <v>2744</v>
      </c>
      <c r="D127" s="14" t="s">
        <v>1187</v>
      </c>
      <c r="E127" s="14" t="s">
        <v>8163</v>
      </c>
      <c r="F127" s="15">
        <v>1040</v>
      </c>
      <c r="G127" s="15">
        <v>92</v>
      </c>
      <c r="H127" s="14" t="s">
        <v>8076</v>
      </c>
      <c r="I127" s="15">
        <v>19000</v>
      </c>
      <c r="J127" s="14" t="s">
        <v>4935</v>
      </c>
      <c r="K127" s="36" t="s">
        <v>13229</v>
      </c>
      <c r="L127" s="14" t="s">
        <v>12534</v>
      </c>
      <c r="M127" s="14"/>
      <c r="O127" s="21">
        <f t="shared" si="3"/>
        <v>124</v>
      </c>
    </row>
    <row r="128" spans="1:15">
      <c r="A128" s="14">
        <f t="shared" si="4"/>
        <v>125</v>
      </c>
      <c r="B128" s="14" t="s">
        <v>13333</v>
      </c>
      <c r="C128" s="14" t="s">
        <v>2744</v>
      </c>
      <c r="D128" s="14" t="s">
        <v>1187</v>
      </c>
      <c r="E128" s="14" t="s">
        <v>8163</v>
      </c>
      <c r="F128" s="15">
        <v>1040</v>
      </c>
      <c r="G128" s="15">
        <v>136</v>
      </c>
      <c r="H128" s="14" t="s">
        <v>8076</v>
      </c>
      <c r="I128" s="15">
        <v>18000</v>
      </c>
      <c r="J128" s="14" t="s">
        <v>4935</v>
      </c>
      <c r="K128" s="36" t="s">
        <v>13229</v>
      </c>
      <c r="L128" s="14" t="s">
        <v>12534</v>
      </c>
      <c r="M128" s="14"/>
      <c r="O128" s="21">
        <f t="shared" si="3"/>
        <v>125</v>
      </c>
    </row>
    <row r="129" spans="1:15" ht="31.5">
      <c r="A129" s="14">
        <f t="shared" si="4"/>
        <v>126</v>
      </c>
      <c r="B129" s="14" t="s">
        <v>13334</v>
      </c>
      <c r="C129" s="14" t="s">
        <v>2744</v>
      </c>
      <c r="D129" s="14" t="s">
        <v>1187</v>
      </c>
      <c r="E129" s="14" t="s">
        <v>8163</v>
      </c>
      <c r="F129" s="15">
        <v>1040</v>
      </c>
      <c r="G129" s="15">
        <v>220</v>
      </c>
      <c r="H129" s="14" t="s">
        <v>8076</v>
      </c>
      <c r="I129" s="15">
        <v>30000</v>
      </c>
      <c r="J129" s="14" t="s">
        <v>4935</v>
      </c>
      <c r="K129" s="36" t="s">
        <v>13229</v>
      </c>
      <c r="L129" s="14" t="s">
        <v>12534</v>
      </c>
      <c r="M129" s="14"/>
      <c r="O129" s="21">
        <f t="shared" si="3"/>
        <v>126</v>
      </c>
    </row>
    <row r="130" spans="1:15" ht="31.5">
      <c r="A130" s="14">
        <f t="shared" si="4"/>
        <v>127</v>
      </c>
      <c r="B130" s="14" t="s">
        <v>1913</v>
      </c>
      <c r="C130" s="14" t="s">
        <v>13183</v>
      </c>
      <c r="D130" s="14" t="s">
        <v>1187</v>
      </c>
      <c r="E130" s="14" t="s">
        <v>8163</v>
      </c>
      <c r="F130" s="15">
        <v>7040</v>
      </c>
      <c r="G130" s="15">
        <v>280</v>
      </c>
      <c r="H130" s="14" t="s">
        <v>8076</v>
      </c>
      <c r="I130" s="15">
        <v>40000</v>
      </c>
      <c r="J130" s="14" t="s">
        <v>1188</v>
      </c>
      <c r="K130" s="36" t="s">
        <v>13229</v>
      </c>
      <c r="L130" s="14" t="s">
        <v>12534</v>
      </c>
      <c r="M130" s="14"/>
      <c r="N130" s="21" t="s">
        <v>13346</v>
      </c>
      <c r="O130" s="21">
        <f t="shared" si="3"/>
        <v>127</v>
      </c>
    </row>
    <row r="131" spans="1:15" ht="47.25">
      <c r="A131" s="14">
        <f t="shared" si="4"/>
        <v>128</v>
      </c>
      <c r="B131" s="14" t="s">
        <v>13340</v>
      </c>
      <c r="C131" s="14" t="s">
        <v>13341</v>
      </c>
      <c r="D131" s="14" t="s">
        <v>9193</v>
      </c>
      <c r="E131" s="14"/>
      <c r="F131" s="15">
        <v>6260</v>
      </c>
      <c r="G131" s="15">
        <v>688</v>
      </c>
      <c r="H131" s="14" t="s">
        <v>2161</v>
      </c>
      <c r="I131" s="15">
        <v>0</v>
      </c>
      <c r="J131" s="14" t="s">
        <v>4642</v>
      </c>
      <c r="K131" s="36" t="s">
        <v>13229</v>
      </c>
      <c r="L131" s="14" t="s">
        <v>12534</v>
      </c>
      <c r="M131" s="14" t="s">
        <v>13342</v>
      </c>
      <c r="O131" s="21">
        <f t="shared" si="3"/>
        <v>128</v>
      </c>
    </row>
    <row r="132" spans="1:15">
      <c r="A132" s="14">
        <f t="shared" si="4"/>
        <v>129</v>
      </c>
      <c r="B132" s="14" t="s">
        <v>13354</v>
      </c>
      <c r="C132" s="14" t="s">
        <v>2744</v>
      </c>
      <c r="D132" s="14" t="s">
        <v>1187</v>
      </c>
      <c r="E132" s="14" t="s">
        <v>8163</v>
      </c>
      <c r="F132" s="15">
        <v>1040</v>
      </c>
      <c r="G132" s="15">
        <v>152</v>
      </c>
      <c r="H132" s="14" t="s">
        <v>8076</v>
      </c>
      <c r="I132" s="15">
        <v>20000</v>
      </c>
      <c r="J132" s="14" t="s">
        <v>4935</v>
      </c>
      <c r="K132" s="36" t="s">
        <v>13229</v>
      </c>
      <c r="L132" s="14" t="s">
        <v>11673</v>
      </c>
      <c r="M132" s="14"/>
      <c r="N132" s="21" t="s">
        <v>13349</v>
      </c>
      <c r="O132" s="21">
        <f t="shared" si="3"/>
        <v>129</v>
      </c>
    </row>
    <row r="133" spans="1:15">
      <c r="A133" s="14">
        <f t="shared" si="4"/>
        <v>130</v>
      </c>
      <c r="B133" s="14" t="s">
        <v>13363</v>
      </c>
      <c r="C133" s="14" t="s">
        <v>2744</v>
      </c>
      <c r="D133" s="14" t="s">
        <v>1187</v>
      </c>
      <c r="E133" s="14" t="s">
        <v>8163</v>
      </c>
      <c r="F133" s="15">
        <v>540</v>
      </c>
      <c r="G133" s="15">
        <v>168</v>
      </c>
      <c r="H133" s="14" t="s">
        <v>8076</v>
      </c>
      <c r="I133" s="15">
        <v>30000</v>
      </c>
      <c r="J133" s="14" t="s">
        <v>4935</v>
      </c>
      <c r="K133" s="36" t="s">
        <v>13229</v>
      </c>
      <c r="L133" s="14" t="s">
        <v>5129</v>
      </c>
      <c r="M133" s="14"/>
      <c r="O133" s="21">
        <f t="shared" si="3"/>
        <v>130</v>
      </c>
    </row>
    <row r="134" spans="1:15" ht="31.5">
      <c r="A134" s="14">
        <f t="shared" si="4"/>
        <v>131</v>
      </c>
      <c r="B134" s="14" t="s">
        <v>13364</v>
      </c>
      <c r="C134" s="14" t="s">
        <v>2744</v>
      </c>
      <c r="D134" s="14" t="s">
        <v>1187</v>
      </c>
      <c r="E134" s="14" t="s">
        <v>8163</v>
      </c>
      <c r="F134" s="15">
        <v>540</v>
      </c>
      <c r="G134" s="15">
        <v>136</v>
      </c>
      <c r="H134" s="14" t="s">
        <v>8076</v>
      </c>
      <c r="I134" s="15">
        <v>21000</v>
      </c>
      <c r="J134" s="14" t="s">
        <v>4935</v>
      </c>
      <c r="K134" s="36" t="s">
        <v>13229</v>
      </c>
      <c r="L134" s="14" t="s">
        <v>5129</v>
      </c>
      <c r="M134" s="14"/>
      <c r="O134" s="21">
        <f t="shared" si="3"/>
        <v>131</v>
      </c>
    </row>
    <row r="135" spans="1:15" ht="31.5">
      <c r="A135" s="14">
        <f t="shared" si="4"/>
        <v>132</v>
      </c>
      <c r="B135" s="14" t="s">
        <v>13388</v>
      </c>
      <c r="C135" s="14"/>
      <c r="D135" s="14" t="s">
        <v>1187</v>
      </c>
      <c r="E135" s="14"/>
      <c r="F135" s="15">
        <v>1000</v>
      </c>
      <c r="G135" s="15">
        <v>200</v>
      </c>
      <c r="H135" s="14" t="s">
        <v>2161</v>
      </c>
      <c r="I135" s="15">
        <v>75000</v>
      </c>
      <c r="J135" s="14" t="s">
        <v>4642</v>
      </c>
      <c r="K135" s="36" t="s">
        <v>13229</v>
      </c>
      <c r="L135" s="14" t="s">
        <v>12534</v>
      </c>
      <c r="M135" s="14"/>
      <c r="O135" s="21">
        <f t="shared" si="3"/>
        <v>132</v>
      </c>
    </row>
    <row r="136" spans="1:15" ht="47.25">
      <c r="A136" s="14">
        <f t="shared" si="4"/>
        <v>133</v>
      </c>
      <c r="B136" s="14" t="s">
        <v>13495</v>
      </c>
      <c r="C136" s="14" t="s">
        <v>13496</v>
      </c>
      <c r="D136" s="14" t="s">
        <v>1162</v>
      </c>
      <c r="E136" s="14"/>
      <c r="F136" s="15">
        <v>200</v>
      </c>
      <c r="G136" s="15">
        <v>396</v>
      </c>
      <c r="H136" s="14" t="s">
        <v>8087</v>
      </c>
      <c r="I136" s="15">
        <v>0</v>
      </c>
      <c r="J136" s="14" t="s">
        <v>1188</v>
      </c>
      <c r="K136" s="36" t="s">
        <v>13229</v>
      </c>
      <c r="L136" s="14" t="s">
        <v>13494</v>
      </c>
      <c r="M136" s="14"/>
      <c r="O136" s="21">
        <f t="shared" si="3"/>
        <v>133</v>
      </c>
    </row>
    <row r="137" spans="1:15">
      <c r="A137" s="14">
        <f t="shared" si="4"/>
        <v>134</v>
      </c>
      <c r="B137" s="14" t="s">
        <v>13571</v>
      </c>
      <c r="C137" s="14" t="s">
        <v>2744</v>
      </c>
      <c r="D137" s="14" t="s">
        <v>1187</v>
      </c>
      <c r="E137" s="14" t="s">
        <v>8163</v>
      </c>
      <c r="F137" s="15">
        <v>3040</v>
      </c>
      <c r="G137" s="15">
        <v>248</v>
      </c>
      <c r="H137" s="14" t="s">
        <v>8087</v>
      </c>
      <c r="I137" s="15">
        <v>36000</v>
      </c>
      <c r="J137" s="14" t="s">
        <v>4935</v>
      </c>
      <c r="K137" s="36" t="s">
        <v>13229</v>
      </c>
      <c r="L137" s="14" t="s">
        <v>11673</v>
      </c>
      <c r="M137" s="14"/>
      <c r="O137" s="21">
        <f>O136+1</f>
        <v>134</v>
      </c>
    </row>
    <row r="138" spans="1:15" ht="47.25">
      <c r="A138" s="14">
        <f t="shared" si="4"/>
        <v>135</v>
      </c>
      <c r="B138" s="14" t="s">
        <v>13308</v>
      </c>
      <c r="C138" s="14" t="s">
        <v>13309</v>
      </c>
      <c r="D138" s="14" t="s">
        <v>1187</v>
      </c>
      <c r="E138" s="14"/>
      <c r="F138" s="15">
        <v>1100</v>
      </c>
      <c r="G138" s="15">
        <v>496</v>
      </c>
      <c r="H138" s="14" t="s">
        <v>2161</v>
      </c>
      <c r="I138" s="15">
        <v>181000</v>
      </c>
      <c r="J138" s="14" t="s">
        <v>70</v>
      </c>
      <c r="K138" s="36" t="s">
        <v>13310</v>
      </c>
      <c r="L138" s="14" t="s">
        <v>1552</v>
      </c>
      <c r="M138" s="14"/>
      <c r="O138" s="21">
        <f>O137+1</f>
        <v>135</v>
      </c>
    </row>
    <row r="139" spans="1:15" ht="63">
      <c r="A139" s="14">
        <f t="shared" si="4"/>
        <v>136</v>
      </c>
      <c r="B139" s="14" t="s">
        <v>13313</v>
      </c>
      <c r="C139" s="14" t="s">
        <v>13314</v>
      </c>
      <c r="D139" s="14" t="s">
        <v>1187</v>
      </c>
      <c r="E139" s="14"/>
      <c r="F139" s="15">
        <v>1000</v>
      </c>
      <c r="G139" s="15">
        <v>376</v>
      </c>
      <c r="H139" s="14" t="s">
        <v>8087</v>
      </c>
      <c r="I139" s="15">
        <v>96000</v>
      </c>
      <c r="J139" s="14" t="s">
        <v>1188</v>
      </c>
      <c r="K139" s="36" t="s">
        <v>13310</v>
      </c>
      <c r="L139" s="14" t="s">
        <v>2255</v>
      </c>
      <c r="M139" s="14"/>
      <c r="O139" s="21">
        <f>O138+1</f>
        <v>136</v>
      </c>
    </row>
    <row r="140" spans="1:15" ht="78.75">
      <c r="A140" s="14">
        <f t="shared" si="4"/>
        <v>137</v>
      </c>
      <c r="B140" s="14" t="s">
        <v>13326</v>
      </c>
      <c r="C140" s="14" t="s">
        <v>13327</v>
      </c>
      <c r="D140" s="14" t="s">
        <v>1162</v>
      </c>
      <c r="E140" s="14"/>
      <c r="F140" s="15">
        <v>500</v>
      </c>
      <c r="G140" s="15">
        <v>456</v>
      </c>
      <c r="H140" s="14" t="s">
        <v>2161</v>
      </c>
      <c r="I140" s="15">
        <v>166500</v>
      </c>
      <c r="J140" s="14" t="s">
        <v>7909</v>
      </c>
      <c r="K140" s="36" t="s">
        <v>13310</v>
      </c>
      <c r="L140" s="14" t="s">
        <v>1552</v>
      </c>
      <c r="M140" s="14"/>
      <c r="N140" s="21" t="s">
        <v>13362</v>
      </c>
      <c r="O140" s="21">
        <f>O139+1</f>
        <v>137</v>
      </c>
    </row>
    <row r="141" spans="1:15" ht="78.75">
      <c r="A141" s="14">
        <f t="shared" si="4"/>
        <v>138</v>
      </c>
      <c r="B141" s="14" t="s">
        <v>13338</v>
      </c>
      <c r="C141" s="14" t="s">
        <v>13339</v>
      </c>
      <c r="D141" s="14" t="s">
        <v>1187</v>
      </c>
      <c r="E141" s="14"/>
      <c r="F141" s="15">
        <v>500</v>
      </c>
      <c r="G141" s="15">
        <v>324</v>
      </c>
      <c r="H141" s="14" t="s">
        <v>8087</v>
      </c>
      <c r="I141" s="15">
        <v>58000</v>
      </c>
      <c r="J141" s="14" t="s">
        <v>4935</v>
      </c>
      <c r="K141" s="36" t="s">
        <v>13310</v>
      </c>
      <c r="L141" s="14" t="s">
        <v>2255</v>
      </c>
      <c r="M141" s="14"/>
      <c r="O141" s="21">
        <f t="shared" ref="O141:O204" si="5">O140+1</f>
        <v>138</v>
      </c>
    </row>
    <row r="142" spans="1:15" ht="47.25">
      <c r="A142" s="14">
        <f t="shared" si="4"/>
        <v>139</v>
      </c>
      <c r="B142" s="14" t="s">
        <v>13343</v>
      </c>
      <c r="C142" s="14" t="s">
        <v>2744</v>
      </c>
      <c r="D142" s="14" t="s">
        <v>1187</v>
      </c>
      <c r="E142" s="14" t="s">
        <v>8163</v>
      </c>
      <c r="F142" s="15">
        <v>1540</v>
      </c>
      <c r="G142" s="15">
        <v>44</v>
      </c>
      <c r="H142" s="14" t="s">
        <v>8076</v>
      </c>
      <c r="I142" s="15">
        <v>12000</v>
      </c>
      <c r="J142" s="14" t="s">
        <v>4935</v>
      </c>
      <c r="K142" s="36" t="s">
        <v>13310</v>
      </c>
      <c r="L142" s="14" t="s">
        <v>5629</v>
      </c>
      <c r="M142" s="14"/>
      <c r="O142" s="21">
        <f t="shared" si="5"/>
        <v>139</v>
      </c>
    </row>
    <row r="143" spans="1:15" ht="94.5">
      <c r="A143" s="14">
        <f t="shared" si="4"/>
        <v>140</v>
      </c>
      <c r="B143" s="14" t="s">
        <v>13344</v>
      </c>
      <c r="C143" s="14" t="s">
        <v>13345</v>
      </c>
      <c r="D143" s="14" t="s">
        <v>1187</v>
      </c>
      <c r="E143" s="14"/>
      <c r="F143" s="15">
        <v>1100</v>
      </c>
      <c r="G143" s="15">
        <v>416</v>
      </c>
      <c r="H143" s="14" t="s">
        <v>8087</v>
      </c>
      <c r="I143" s="15">
        <v>111000</v>
      </c>
      <c r="J143" s="14" t="s">
        <v>1193</v>
      </c>
      <c r="K143" s="36" t="s">
        <v>13310</v>
      </c>
      <c r="L143" s="14" t="s">
        <v>13010</v>
      </c>
      <c r="M143" s="14"/>
      <c r="O143" s="21">
        <f t="shared" si="5"/>
        <v>140</v>
      </c>
    </row>
    <row r="144" spans="1:15">
      <c r="A144" s="14">
        <f t="shared" si="4"/>
        <v>141</v>
      </c>
      <c r="B144" s="14" t="s">
        <v>8444</v>
      </c>
      <c r="C144" s="14" t="s">
        <v>3778</v>
      </c>
      <c r="D144" s="14" t="s">
        <v>1162</v>
      </c>
      <c r="E144" s="14" t="s">
        <v>8163</v>
      </c>
      <c r="F144" s="15">
        <v>2025</v>
      </c>
      <c r="G144" s="15">
        <v>328</v>
      </c>
      <c r="H144" s="14" t="s">
        <v>3449</v>
      </c>
      <c r="I144" s="15">
        <v>45000</v>
      </c>
      <c r="J144" s="14" t="s">
        <v>1193</v>
      </c>
      <c r="K144" s="36" t="s">
        <v>13310</v>
      </c>
      <c r="L144" s="14" t="s">
        <v>11729</v>
      </c>
      <c r="M144" s="14"/>
      <c r="O144" s="21">
        <f t="shared" si="5"/>
        <v>141</v>
      </c>
    </row>
    <row r="145" spans="1:15" ht="47.25">
      <c r="A145" s="14">
        <f t="shared" si="4"/>
        <v>142</v>
      </c>
      <c r="B145" s="14" t="s">
        <v>13347</v>
      </c>
      <c r="C145" s="14" t="s">
        <v>13348</v>
      </c>
      <c r="D145" s="14" t="s">
        <v>1187</v>
      </c>
      <c r="E145" s="14"/>
      <c r="F145" s="15">
        <v>1000</v>
      </c>
      <c r="G145" s="15">
        <v>328</v>
      </c>
      <c r="H145" s="14" t="s">
        <v>8087</v>
      </c>
      <c r="I145" s="15">
        <v>89000</v>
      </c>
      <c r="J145" s="14" t="s">
        <v>1188</v>
      </c>
      <c r="K145" s="36" t="s">
        <v>13310</v>
      </c>
      <c r="L145" s="14" t="s">
        <v>2255</v>
      </c>
      <c r="M145" s="14"/>
      <c r="O145" s="21">
        <f t="shared" si="5"/>
        <v>142</v>
      </c>
    </row>
    <row r="146" spans="1:15" ht="63">
      <c r="A146" s="14">
        <f t="shared" si="4"/>
        <v>143</v>
      </c>
      <c r="B146" s="14" t="s">
        <v>13352</v>
      </c>
      <c r="C146" s="14" t="s">
        <v>13353</v>
      </c>
      <c r="D146" s="14" t="s">
        <v>1162</v>
      </c>
      <c r="E146" s="14"/>
      <c r="F146" s="15">
        <v>800</v>
      </c>
      <c r="G146" s="15">
        <v>448</v>
      </c>
      <c r="H146" s="14" t="s">
        <v>1228</v>
      </c>
      <c r="I146" s="15">
        <v>0</v>
      </c>
      <c r="J146" s="14" t="s">
        <v>4642</v>
      </c>
      <c r="K146" s="36" t="s">
        <v>13310</v>
      </c>
      <c r="L146" s="14" t="s">
        <v>12534</v>
      </c>
      <c r="M146" s="14"/>
      <c r="O146" s="21">
        <f t="shared" si="5"/>
        <v>143</v>
      </c>
    </row>
    <row r="147" spans="1:15" ht="31.5">
      <c r="A147" s="14">
        <f t="shared" si="4"/>
        <v>144</v>
      </c>
      <c r="B147" s="14" t="s">
        <v>13356</v>
      </c>
      <c r="C147" s="14" t="s">
        <v>10123</v>
      </c>
      <c r="D147" s="14" t="s">
        <v>1162</v>
      </c>
      <c r="E147" s="14" t="s">
        <v>8163</v>
      </c>
      <c r="F147" s="15">
        <v>500</v>
      </c>
      <c r="G147" s="15">
        <v>732</v>
      </c>
      <c r="H147" s="14" t="s">
        <v>2161</v>
      </c>
      <c r="I147" s="15">
        <v>0</v>
      </c>
      <c r="J147" s="14" t="s">
        <v>70</v>
      </c>
      <c r="K147" s="36" t="s">
        <v>13310</v>
      </c>
      <c r="L147" s="14" t="s">
        <v>13080</v>
      </c>
      <c r="M147" s="14"/>
      <c r="N147" s="21" t="s">
        <v>13373</v>
      </c>
      <c r="O147" s="21">
        <f t="shared" si="5"/>
        <v>144</v>
      </c>
    </row>
    <row r="148" spans="1:15" ht="31.5">
      <c r="A148" s="14">
        <f t="shared" si="4"/>
        <v>145</v>
      </c>
      <c r="B148" s="14" t="s">
        <v>13045</v>
      </c>
      <c r="C148" s="14" t="s">
        <v>13357</v>
      </c>
      <c r="D148" s="14" t="s">
        <v>1187</v>
      </c>
      <c r="E148" s="14"/>
      <c r="F148" s="15">
        <v>1200</v>
      </c>
      <c r="G148" s="15">
        <v>340</v>
      </c>
      <c r="H148" s="14" t="s">
        <v>2161</v>
      </c>
      <c r="I148" s="15">
        <v>126000</v>
      </c>
      <c r="J148" s="14" t="s">
        <v>60</v>
      </c>
      <c r="K148" s="36" t="s">
        <v>13310</v>
      </c>
      <c r="L148" s="14" t="s">
        <v>13010</v>
      </c>
      <c r="M148" s="14"/>
      <c r="O148" s="21">
        <f t="shared" si="5"/>
        <v>145</v>
      </c>
    </row>
    <row r="149" spans="1:15" ht="31.5">
      <c r="A149" s="14">
        <f t="shared" si="4"/>
        <v>146</v>
      </c>
      <c r="B149" s="14" t="s">
        <v>13358</v>
      </c>
      <c r="C149" s="14" t="s">
        <v>13359</v>
      </c>
      <c r="D149" s="14" t="s">
        <v>1187</v>
      </c>
      <c r="E149" s="14"/>
      <c r="F149" s="15">
        <v>700</v>
      </c>
      <c r="G149" s="15">
        <v>372</v>
      </c>
      <c r="H149" s="14" t="s">
        <v>8087</v>
      </c>
      <c r="I149" s="15">
        <v>89000</v>
      </c>
      <c r="J149" s="14" t="s">
        <v>70</v>
      </c>
      <c r="K149" s="36" t="s">
        <v>13310</v>
      </c>
      <c r="L149" s="14" t="s">
        <v>2255</v>
      </c>
      <c r="M149" s="14"/>
      <c r="O149" s="21">
        <f t="shared" si="5"/>
        <v>146</v>
      </c>
    </row>
    <row r="150" spans="1:15" ht="94.5">
      <c r="A150" s="14">
        <f t="shared" si="4"/>
        <v>147</v>
      </c>
      <c r="B150" s="14" t="s">
        <v>13360</v>
      </c>
      <c r="C150" s="14" t="s">
        <v>13361</v>
      </c>
      <c r="D150" s="14" t="s">
        <v>1187</v>
      </c>
      <c r="E150" s="14"/>
      <c r="F150" s="15">
        <v>500</v>
      </c>
      <c r="G150" s="15">
        <v>220</v>
      </c>
      <c r="H150" s="14" t="s">
        <v>8087</v>
      </c>
      <c r="I150" s="15">
        <v>46000</v>
      </c>
      <c r="J150" s="14" t="s">
        <v>70</v>
      </c>
      <c r="K150" s="36" t="s">
        <v>13310</v>
      </c>
      <c r="L150" s="14" t="s">
        <v>2255</v>
      </c>
      <c r="M150" s="14"/>
      <c r="O150" s="21">
        <f t="shared" si="5"/>
        <v>147</v>
      </c>
    </row>
    <row r="151" spans="1:15" ht="78.75">
      <c r="A151" s="14">
        <f t="shared" si="4"/>
        <v>148</v>
      </c>
      <c r="B151" s="14" t="s">
        <v>13365</v>
      </c>
      <c r="C151" s="14" t="s">
        <v>13366</v>
      </c>
      <c r="D151" s="14" t="s">
        <v>4473</v>
      </c>
      <c r="E151" s="14"/>
      <c r="F151" s="15">
        <v>1000</v>
      </c>
      <c r="G151" s="15">
        <v>496</v>
      </c>
      <c r="H151" s="14" t="s">
        <v>2161</v>
      </c>
      <c r="I151" s="15">
        <v>0</v>
      </c>
      <c r="J151" s="14" t="s">
        <v>1193</v>
      </c>
      <c r="K151" s="36" t="s">
        <v>13310</v>
      </c>
      <c r="L151" s="14" t="s">
        <v>1552</v>
      </c>
      <c r="M151" s="14"/>
      <c r="O151" s="21">
        <f t="shared" si="5"/>
        <v>148</v>
      </c>
    </row>
    <row r="152" spans="1:15" ht="31.5">
      <c r="A152" s="14">
        <f t="shared" si="4"/>
        <v>149</v>
      </c>
      <c r="B152" s="14" t="s">
        <v>13367</v>
      </c>
      <c r="C152" s="14" t="s">
        <v>13368</v>
      </c>
      <c r="D152" s="14" t="s">
        <v>1162</v>
      </c>
      <c r="E152" s="14"/>
      <c r="F152" s="15">
        <v>500</v>
      </c>
      <c r="G152" s="15">
        <v>276</v>
      </c>
      <c r="H152" s="14" t="s">
        <v>8087</v>
      </c>
      <c r="I152" s="15">
        <v>0</v>
      </c>
      <c r="J152" s="14" t="s">
        <v>7909</v>
      </c>
      <c r="K152" s="36" t="s">
        <v>13310</v>
      </c>
      <c r="L152" s="14" t="s">
        <v>5941</v>
      </c>
      <c r="M152" s="14"/>
      <c r="O152" s="21">
        <f t="shared" si="5"/>
        <v>149</v>
      </c>
    </row>
    <row r="153" spans="1:15" ht="31.5">
      <c r="A153" s="14">
        <f t="shared" si="4"/>
        <v>150</v>
      </c>
      <c r="B153" s="14" t="s">
        <v>3673</v>
      </c>
      <c r="C153" s="14" t="s">
        <v>3674</v>
      </c>
      <c r="D153" s="14" t="s">
        <v>1187</v>
      </c>
      <c r="E153" s="14" t="s">
        <v>8163</v>
      </c>
      <c r="F153" s="15">
        <v>540</v>
      </c>
      <c r="G153" s="15">
        <v>372</v>
      </c>
      <c r="H153" s="14" t="s">
        <v>8087</v>
      </c>
      <c r="I153" s="15">
        <v>119000</v>
      </c>
      <c r="J153" s="14" t="s">
        <v>1193</v>
      </c>
      <c r="K153" s="36" t="s">
        <v>13310</v>
      </c>
      <c r="L153" s="14" t="s">
        <v>2255</v>
      </c>
      <c r="M153" s="14"/>
      <c r="O153" s="21">
        <f t="shared" si="5"/>
        <v>150</v>
      </c>
    </row>
    <row r="154" spans="1:15" ht="47.25">
      <c r="A154" s="14">
        <f t="shared" si="4"/>
        <v>151</v>
      </c>
      <c r="B154" s="14" t="s">
        <v>13371</v>
      </c>
      <c r="C154" s="14" t="s">
        <v>13372</v>
      </c>
      <c r="D154" s="14" t="s">
        <v>4473</v>
      </c>
      <c r="E154" s="14"/>
      <c r="F154" s="15">
        <v>1000</v>
      </c>
      <c r="G154" s="15">
        <v>272</v>
      </c>
      <c r="H154" s="14" t="s">
        <v>8087</v>
      </c>
      <c r="I154" s="15">
        <v>0</v>
      </c>
      <c r="J154" s="14" t="s">
        <v>4935</v>
      </c>
      <c r="K154" s="36" t="s">
        <v>13310</v>
      </c>
      <c r="L154" s="14" t="s">
        <v>13010</v>
      </c>
      <c r="M154" s="14"/>
      <c r="O154" s="21">
        <f t="shared" si="5"/>
        <v>151</v>
      </c>
    </row>
    <row r="155" spans="1:15" ht="31.5">
      <c r="A155" s="14">
        <f t="shared" si="4"/>
        <v>152</v>
      </c>
      <c r="B155" s="14" t="s">
        <v>13385</v>
      </c>
      <c r="C155" s="14" t="s">
        <v>2744</v>
      </c>
      <c r="D155" s="14" t="s">
        <v>1187</v>
      </c>
      <c r="E155" s="14" t="s">
        <v>8163</v>
      </c>
      <c r="F155" s="15">
        <v>3040</v>
      </c>
      <c r="G155" s="15">
        <v>108</v>
      </c>
      <c r="H155" s="14" t="s">
        <v>8076</v>
      </c>
      <c r="I155" s="15">
        <v>18000</v>
      </c>
      <c r="J155" s="14" t="s">
        <v>4935</v>
      </c>
      <c r="K155" s="36" t="s">
        <v>13310</v>
      </c>
      <c r="L155" s="14" t="s">
        <v>13386</v>
      </c>
      <c r="M155" s="14" t="s">
        <v>13387</v>
      </c>
      <c r="O155" s="21">
        <f t="shared" si="5"/>
        <v>152</v>
      </c>
    </row>
    <row r="156" spans="1:15">
      <c r="A156" s="14">
        <f t="shared" si="4"/>
        <v>153</v>
      </c>
      <c r="B156" s="14" t="s">
        <v>2415</v>
      </c>
      <c r="C156" s="14" t="s">
        <v>2744</v>
      </c>
      <c r="D156" s="14" t="s">
        <v>1187</v>
      </c>
      <c r="E156" s="14" t="s">
        <v>8163</v>
      </c>
      <c r="F156" s="15">
        <v>1040</v>
      </c>
      <c r="G156" s="15">
        <v>72</v>
      </c>
      <c r="H156" s="14" t="s">
        <v>8076</v>
      </c>
      <c r="I156" s="15">
        <v>20000</v>
      </c>
      <c r="J156" s="14" t="s">
        <v>4935</v>
      </c>
      <c r="K156" s="36" t="s">
        <v>13310</v>
      </c>
      <c r="L156" s="14" t="s">
        <v>12534</v>
      </c>
      <c r="M156" s="14"/>
      <c r="O156" s="21">
        <f t="shared" si="5"/>
        <v>153</v>
      </c>
    </row>
    <row r="157" spans="1:15" ht="47.25">
      <c r="A157" s="14">
        <f t="shared" si="4"/>
        <v>154</v>
      </c>
      <c r="B157" s="14" t="s">
        <v>13407</v>
      </c>
      <c r="C157" s="14" t="s">
        <v>13408</v>
      </c>
      <c r="D157" s="14" t="s">
        <v>1187</v>
      </c>
      <c r="E157" s="14"/>
      <c r="F157" s="15">
        <v>1000</v>
      </c>
      <c r="G157" s="15">
        <v>672</v>
      </c>
      <c r="H157" s="14" t="s">
        <v>2161</v>
      </c>
      <c r="I157" s="15">
        <v>215000</v>
      </c>
      <c r="J157" s="14" t="s">
        <v>4642</v>
      </c>
      <c r="K157" s="36" t="s">
        <v>13310</v>
      </c>
      <c r="L157" s="14" t="s">
        <v>11673</v>
      </c>
      <c r="M157" s="14"/>
      <c r="O157" s="21">
        <f t="shared" si="5"/>
        <v>154</v>
      </c>
    </row>
    <row r="158" spans="1:15" ht="63">
      <c r="A158" s="14">
        <f t="shared" si="4"/>
        <v>155</v>
      </c>
      <c r="B158" s="14" t="s">
        <v>13409</v>
      </c>
      <c r="C158" s="14" t="s">
        <v>13410</v>
      </c>
      <c r="D158" s="14" t="s">
        <v>1162</v>
      </c>
      <c r="E158" s="14"/>
      <c r="F158" s="15">
        <v>400</v>
      </c>
      <c r="G158" s="15">
        <v>340</v>
      </c>
      <c r="H158" s="14" t="s">
        <v>8087</v>
      </c>
      <c r="I158" s="15">
        <v>0</v>
      </c>
      <c r="J158" s="14" t="s">
        <v>70</v>
      </c>
      <c r="K158" s="36" t="s">
        <v>13310</v>
      </c>
      <c r="L158" s="14" t="s">
        <v>5629</v>
      </c>
      <c r="M158" s="14" t="s">
        <v>2418</v>
      </c>
      <c r="O158" s="21">
        <f t="shared" si="5"/>
        <v>155</v>
      </c>
    </row>
    <row r="159" spans="1:15" ht="63">
      <c r="A159" s="14">
        <f t="shared" si="4"/>
        <v>156</v>
      </c>
      <c r="B159" s="14" t="s">
        <v>13423</v>
      </c>
      <c r="C159" s="14" t="s">
        <v>13424</v>
      </c>
      <c r="D159" s="14" t="s">
        <v>2510</v>
      </c>
      <c r="E159" s="14"/>
      <c r="F159" s="15">
        <v>2140</v>
      </c>
      <c r="G159" s="15">
        <v>340</v>
      </c>
      <c r="H159" s="14" t="s">
        <v>2161</v>
      </c>
      <c r="I159" s="15">
        <v>0</v>
      </c>
      <c r="J159" s="14" t="s">
        <v>4642</v>
      </c>
      <c r="K159" s="36" t="s">
        <v>13310</v>
      </c>
      <c r="L159" s="14" t="s">
        <v>11673</v>
      </c>
      <c r="M159" s="14" t="s">
        <v>13425</v>
      </c>
      <c r="O159" s="21">
        <f t="shared" si="5"/>
        <v>156</v>
      </c>
    </row>
    <row r="160" spans="1:15" ht="31.5">
      <c r="A160" s="14">
        <f t="shared" si="4"/>
        <v>157</v>
      </c>
      <c r="B160" s="14" t="s">
        <v>13426</v>
      </c>
      <c r="C160" s="14" t="s">
        <v>4078</v>
      </c>
      <c r="D160" s="14" t="s">
        <v>1162</v>
      </c>
      <c r="E160" s="14"/>
      <c r="F160" s="15">
        <v>700</v>
      </c>
      <c r="G160" s="15">
        <v>760</v>
      </c>
      <c r="H160" s="14" t="s">
        <v>1228</v>
      </c>
      <c r="I160" s="15">
        <v>0</v>
      </c>
      <c r="J160" s="14" t="s">
        <v>1188</v>
      </c>
      <c r="K160" s="36" t="s">
        <v>13310</v>
      </c>
      <c r="L160" s="14" t="s">
        <v>1552</v>
      </c>
      <c r="M160" s="14"/>
      <c r="O160" s="21">
        <f t="shared" si="5"/>
        <v>157</v>
      </c>
    </row>
    <row r="161" spans="1:15" ht="31.5">
      <c r="A161" s="14">
        <f t="shared" si="4"/>
        <v>158</v>
      </c>
      <c r="B161" s="14" t="s">
        <v>13427</v>
      </c>
      <c r="C161" s="14" t="s">
        <v>4078</v>
      </c>
      <c r="D161" s="14" t="s">
        <v>1162</v>
      </c>
      <c r="E161" s="14"/>
      <c r="F161" s="15">
        <v>700</v>
      </c>
      <c r="G161" s="15">
        <v>710</v>
      </c>
      <c r="H161" s="14" t="s">
        <v>1228</v>
      </c>
      <c r="I161" s="15">
        <v>0</v>
      </c>
      <c r="J161" s="14" t="s">
        <v>1188</v>
      </c>
      <c r="K161" s="36" t="s">
        <v>13310</v>
      </c>
      <c r="L161" s="14" t="s">
        <v>1552</v>
      </c>
      <c r="M161" s="14"/>
      <c r="O161" s="21">
        <f t="shared" si="5"/>
        <v>158</v>
      </c>
    </row>
    <row r="162" spans="1:15" ht="110.25">
      <c r="A162" s="14">
        <f t="shared" si="4"/>
        <v>159</v>
      </c>
      <c r="B162" s="14" t="s">
        <v>13440</v>
      </c>
      <c r="C162" s="14" t="s">
        <v>13441</v>
      </c>
      <c r="D162" s="14" t="s">
        <v>1187</v>
      </c>
      <c r="E162" s="14"/>
      <c r="F162" s="15">
        <v>500</v>
      </c>
      <c r="G162" s="15">
        <v>280</v>
      </c>
      <c r="H162" s="14" t="s">
        <v>8087</v>
      </c>
      <c r="I162" s="15">
        <v>48000</v>
      </c>
      <c r="J162" s="14" t="s">
        <v>60</v>
      </c>
      <c r="K162" s="36" t="s">
        <v>13310</v>
      </c>
      <c r="L162" s="14" t="s">
        <v>6101</v>
      </c>
      <c r="M162" s="14"/>
      <c r="O162" s="21">
        <f t="shared" si="5"/>
        <v>159</v>
      </c>
    </row>
    <row r="163" spans="1:15" ht="47.25">
      <c r="A163" s="14">
        <f t="shared" si="4"/>
        <v>160</v>
      </c>
      <c r="B163" s="14" t="s">
        <v>13442</v>
      </c>
      <c r="C163" s="14" t="s">
        <v>12313</v>
      </c>
      <c r="D163" s="14" t="s">
        <v>1187</v>
      </c>
      <c r="E163" s="14" t="s">
        <v>8163</v>
      </c>
      <c r="F163" s="15">
        <v>1040</v>
      </c>
      <c r="G163" s="15">
        <v>448</v>
      </c>
      <c r="H163" s="14" t="s">
        <v>8087</v>
      </c>
      <c r="I163" s="15">
        <v>102000</v>
      </c>
      <c r="J163" s="14" t="s">
        <v>1188</v>
      </c>
      <c r="K163" s="36" t="s">
        <v>13310</v>
      </c>
      <c r="L163" s="14" t="s">
        <v>11673</v>
      </c>
      <c r="M163" s="14"/>
      <c r="N163" s="21" t="s">
        <v>13399</v>
      </c>
      <c r="O163" s="21">
        <f t="shared" si="5"/>
        <v>160</v>
      </c>
    </row>
    <row r="164" spans="1:15" ht="31.5">
      <c r="A164" s="14">
        <f t="shared" si="4"/>
        <v>161</v>
      </c>
      <c r="B164" s="14" t="s">
        <v>13447</v>
      </c>
      <c r="C164" s="14" t="s">
        <v>6874</v>
      </c>
      <c r="D164" s="14" t="s">
        <v>1187</v>
      </c>
      <c r="E164" s="14" t="s">
        <v>8163</v>
      </c>
      <c r="F164" s="15">
        <v>740</v>
      </c>
      <c r="G164" s="15">
        <v>640</v>
      </c>
      <c r="H164" s="14" t="s">
        <v>2161</v>
      </c>
      <c r="I164" s="15">
        <v>145000</v>
      </c>
      <c r="J164" s="14" t="s">
        <v>4935</v>
      </c>
      <c r="K164" s="36" t="s">
        <v>13310</v>
      </c>
      <c r="L164" s="14" t="s">
        <v>11673</v>
      </c>
      <c r="M164" s="14"/>
      <c r="O164" s="21">
        <f t="shared" si="5"/>
        <v>161</v>
      </c>
    </row>
    <row r="165" spans="1:15">
      <c r="A165" s="14">
        <f t="shared" si="4"/>
        <v>162</v>
      </c>
      <c r="B165" s="14" t="s">
        <v>13449</v>
      </c>
      <c r="C165" s="14" t="s">
        <v>2744</v>
      </c>
      <c r="D165" s="14" t="s">
        <v>1187</v>
      </c>
      <c r="E165" s="14" t="s">
        <v>8163</v>
      </c>
      <c r="F165" s="15">
        <v>1040</v>
      </c>
      <c r="G165" s="15">
        <v>100</v>
      </c>
      <c r="H165" s="14" t="s">
        <v>8076</v>
      </c>
      <c r="I165" s="15">
        <v>20000</v>
      </c>
      <c r="J165" s="14" t="s">
        <v>4935</v>
      </c>
      <c r="K165" s="36" t="s">
        <v>13310</v>
      </c>
      <c r="L165" s="14" t="s">
        <v>12534</v>
      </c>
      <c r="M165" s="14"/>
      <c r="O165" s="21">
        <f t="shared" si="5"/>
        <v>162</v>
      </c>
    </row>
    <row r="166" spans="1:15">
      <c r="A166" s="14">
        <f t="shared" si="4"/>
        <v>163</v>
      </c>
      <c r="B166" s="14" t="s">
        <v>13452</v>
      </c>
      <c r="C166" s="14" t="s">
        <v>2744</v>
      </c>
      <c r="D166" s="14" t="s">
        <v>1187</v>
      </c>
      <c r="E166" s="14" t="s">
        <v>8163</v>
      </c>
      <c r="F166" s="15">
        <v>1040</v>
      </c>
      <c r="G166" s="15">
        <v>44</v>
      </c>
      <c r="H166" s="14" t="s">
        <v>8076</v>
      </c>
      <c r="I166" s="15">
        <v>12000</v>
      </c>
      <c r="J166" s="14" t="s">
        <v>4935</v>
      </c>
      <c r="K166" s="36" t="s">
        <v>13310</v>
      </c>
      <c r="L166" s="14" t="s">
        <v>12534</v>
      </c>
      <c r="M166" s="14"/>
      <c r="O166" s="21">
        <f t="shared" si="5"/>
        <v>163</v>
      </c>
    </row>
    <row r="167" spans="1:15" ht="31.5">
      <c r="A167" s="14">
        <f t="shared" si="4"/>
        <v>164</v>
      </c>
      <c r="B167" s="14" t="s">
        <v>13453</v>
      </c>
      <c r="C167" s="14" t="s">
        <v>2744</v>
      </c>
      <c r="D167" s="14" t="s">
        <v>1187</v>
      </c>
      <c r="E167" s="14" t="s">
        <v>8163</v>
      </c>
      <c r="F167" s="15">
        <v>1040</v>
      </c>
      <c r="G167" s="15">
        <v>60</v>
      </c>
      <c r="H167" s="14" t="s">
        <v>8076</v>
      </c>
      <c r="I167" s="15">
        <v>14000</v>
      </c>
      <c r="J167" s="14" t="s">
        <v>4935</v>
      </c>
      <c r="K167" s="36" t="s">
        <v>13310</v>
      </c>
      <c r="L167" s="14" t="s">
        <v>12534</v>
      </c>
      <c r="M167" s="14"/>
      <c r="O167" s="21">
        <f t="shared" si="5"/>
        <v>164</v>
      </c>
    </row>
    <row r="168" spans="1:15" ht="113.25" customHeight="1">
      <c r="A168" s="14">
        <f t="shared" si="4"/>
        <v>165</v>
      </c>
      <c r="B168" s="14" t="s">
        <v>13455</v>
      </c>
      <c r="C168" s="14" t="s">
        <v>13456</v>
      </c>
      <c r="D168" s="14" t="s">
        <v>4473</v>
      </c>
      <c r="E168" s="14"/>
      <c r="F168" s="15">
        <v>1500</v>
      </c>
      <c r="G168" s="15">
        <v>712</v>
      </c>
      <c r="H168" s="14" t="s">
        <v>2161</v>
      </c>
      <c r="I168" s="15">
        <v>0</v>
      </c>
      <c r="J168" s="14" t="s">
        <v>4935</v>
      </c>
      <c r="K168" s="36" t="s">
        <v>13310</v>
      </c>
      <c r="L168" s="14" t="s">
        <v>1552</v>
      </c>
      <c r="M168" s="14"/>
      <c r="O168" s="21">
        <f t="shared" si="5"/>
        <v>165</v>
      </c>
    </row>
    <row r="169" spans="1:15" ht="47.25">
      <c r="A169" s="14">
        <f t="shared" si="4"/>
        <v>166</v>
      </c>
      <c r="B169" s="14" t="s">
        <v>13468</v>
      </c>
      <c r="C169" s="14" t="s">
        <v>2077</v>
      </c>
      <c r="D169" s="14" t="s">
        <v>1162</v>
      </c>
      <c r="E169" s="14"/>
      <c r="F169" s="15">
        <v>200</v>
      </c>
      <c r="G169" s="15">
        <v>352</v>
      </c>
      <c r="H169" s="14" t="s">
        <v>8087</v>
      </c>
      <c r="I169" s="15">
        <v>0</v>
      </c>
      <c r="J169" s="14" t="s">
        <v>70</v>
      </c>
      <c r="K169" s="36" t="s">
        <v>13310</v>
      </c>
      <c r="L169" s="14" t="s">
        <v>5629</v>
      </c>
      <c r="M169" s="14"/>
      <c r="O169" s="21">
        <f t="shared" si="5"/>
        <v>166</v>
      </c>
    </row>
    <row r="170" spans="1:15">
      <c r="A170" s="14">
        <f t="shared" si="4"/>
        <v>167</v>
      </c>
      <c r="B170" s="14" t="s">
        <v>13469</v>
      </c>
      <c r="C170" s="14" t="s">
        <v>2744</v>
      </c>
      <c r="D170" s="14" t="s">
        <v>1187</v>
      </c>
      <c r="E170" s="14" t="s">
        <v>8163</v>
      </c>
      <c r="F170" s="15">
        <v>740</v>
      </c>
      <c r="G170" s="15">
        <v>112</v>
      </c>
      <c r="H170" s="14" t="s">
        <v>8076</v>
      </c>
      <c r="I170" s="15">
        <v>21000</v>
      </c>
      <c r="J170" s="14" t="s">
        <v>4935</v>
      </c>
      <c r="K170" s="36" t="s">
        <v>13310</v>
      </c>
      <c r="L170" s="14" t="s">
        <v>5129</v>
      </c>
      <c r="M170" s="14"/>
      <c r="O170" s="21">
        <f t="shared" si="5"/>
        <v>167</v>
      </c>
    </row>
    <row r="171" spans="1:15">
      <c r="A171" s="14">
        <f t="shared" si="4"/>
        <v>168</v>
      </c>
      <c r="B171" s="14" t="s">
        <v>13470</v>
      </c>
      <c r="C171" s="14" t="s">
        <v>2744</v>
      </c>
      <c r="D171" s="14" t="s">
        <v>1187</v>
      </c>
      <c r="E171" s="14" t="s">
        <v>8163</v>
      </c>
      <c r="F171" s="15">
        <v>540</v>
      </c>
      <c r="G171" s="15">
        <v>32</v>
      </c>
      <c r="H171" s="14" t="s">
        <v>8076</v>
      </c>
      <c r="I171" s="15">
        <v>12000</v>
      </c>
      <c r="J171" s="14" t="s">
        <v>4935</v>
      </c>
      <c r="K171" s="36" t="s">
        <v>13310</v>
      </c>
      <c r="L171" s="14" t="s">
        <v>5129</v>
      </c>
      <c r="M171" s="14"/>
      <c r="N171" s="21" t="s">
        <v>13413</v>
      </c>
      <c r="O171" s="21">
        <f t="shared" si="5"/>
        <v>168</v>
      </c>
    </row>
    <row r="172" spans="1:15">
      <c r="A172" s="14">
        <f t="shared" si="4"/>
        <v>169</v>
      </c>
      <c r="B172" s="14" t="s">
        <v>13471</v>
      </c>
      <c r="C172" s="14" t="s">
        <v>2744</v>
      </c>
      <c r="D172" s="14" t="s">
        <v>1187</v>
      </c>
      <c r="E172" s="14" t="s">
        <v>8163</v>
      </c>
      <c r="F172" s="15">
        <v>540</v>
      </c>
      <c r="G172" s="15">
        <v>92</v>
      </c>
      <c r="H172" s="14" t="s">
        <v>8076</v>
      </c>
      <c r="I172" s="15">
        <v>15000</v>
      </c>
      <c r="J172" s="14" t="s">
        <v>4935</v>
      </c>
      <c r="K172" s="36" t="s">
        <v>13310</v>
      </c>
      <c r="L172" s="14" t="s">
        <v>5129</v>
      </c>
      <c r="M172" s="14"/>
      <c r="O172" s="21">
        <f t="shared" si="5"/>
        <v>169</v>
      </c>
    </row>
    <row r="173" spans="1:15">
      <c r="A173" s="14">
        <f t="shared" si="4"/>
        <v>170</v>
      </c>
      <c r="B173" s="14" t="s">
        <v>13472</v>
      </c>
      <c r="C173" s="14" t="s">
        <v>2744</v>
      </c>
      <c r="D173" s="14" t="s">
        <v>1187</v>
      </c>
      <c r="E173" s="14" t="s">
        <v>8163</v>
      </c>
      <c r="F173" s="15">
        <v>540</v>
      </c>
      <c r="G173" s="15">
        <v>32</v>
      </c>
      <c r="H173" s="14" t="s">
        <v>8076</v>
      </c>
      <c r="I173" s="15">
        <v>12000</v>
      </c>
      <c r="J173" s="14" t="s">
        <v>4935</v>
      </c>
      <c r="K173" s="36" t="s">
        <v>13310</v>
      </c>
      <c r="L173" s="14" t="s">
        <v>5129</v>
      </c>
      <c r="M173" s="14"/>
      <c r="O173" s="21">
        <f t="shared" si="5"/>
        <v>170</v>
      </c>
    </row>
    <row r="174" spans="1:15">
      <c r="A174" s="14">
        <f t="shared" si="4"/>
        <v>171</v>
      </c>
      <c r="B174" s="14" t="s">
        <v>13473</v>
      </c>
      <c r="C174" s="14" t="s">
        <v>2744</v>
      </c>
      <c r="D174" s="14" t="s">
        <v>1187</v>
      </c>
      <c r="E174" s="14" t="s">
        <v>8163</v>
      </c>
      <c r="F174" s="15">
        <v>540</v>
      </c>
      <c r="G174" s="15">
        <v>72</v>
      </c>
      <c r="H174" s="14" t="s">
        <v>8076</v>
      </c>
      <c r="I174" s="15">
        <v>15000</v>
      </c>
      <c r="J174" s="14" t="s">
        <v>4935</v>
      </c>
      <c r="K174" s="36" t="s">
        <v>13310</v>
      </c>
      <c r="L174" s="14" t="s">
        <v>5129</v>
      </c>
      <c r="M174" s="14"/>
      <c r="O174" s="21">
        <f t="shared" si="5"/>
        <v>171</v>
      </c>
    </row>
    <row r="175" spans="1:15">
      <c r="A175" s="14">
        <f t="shared" si="4"/>
        <v>172</v>
      </c>
      <c r="B175" s="14" t="s">
        <v>13474</v>
      </c>
      <c r="C175" s="14" t="s">
        <v>2744</v>
      </c>
      <c r="D175" s="14" t="s">
        <v>1187</v>
      </c>
      <c r="E175" s="14" t="s">
        <v>8163</v>
      </c>
      <c r="F175" s="15">
        <v>540</v>
      </c>
      <c r="G175" s="15">
        <v>144</v>
      </c>
      <c r="H175" s="14" t="s">
        <v>8076</v>
      </c>
      <c r="I175" s="15">
        <v>26000</v>
      </c>
      <c r="J175" s="14" t="s">
        <v>4935</v>
      </c>
      <c r="K175" s="36" t="s">
        <v>13310</v>
      </c>
      <c r="L175" s="14" t="s">
        <v>5129</v>
      </c>
      <c r="M175" s="14"/>
      <c r="O175" s="21">
        <f t="shared" si="5"/>
        <v>172</v>
      </c>
    </row>
    <row r="176" spans="1:15">
      <c r="A176" s="14">
        <f t="shared" si="4"/>
        <v>173</v>
      </c>
      <c r="B176" s="14" t="s">
        <v>13476</v>
      </c>
      <c r="C176" s="14" t="s">
        <v>2744</v>
      </c>
      <c r="D176" s="14" t="s">
        <v>1187</v>
      </c>
      <c r="E176" s="14" t="s">
        <v>8163</v>
      </c>
      <c r="F176" s="15">
        <v>640</v>
      </c>
      <c r="G176" s="15">
        <v>96</v>
      </c>
      <c r="H176" s="14" t="s">
        <v>8076</v>
      </c>
      <c r="I176" s="15">
        <v>19000</v>
      </c>
      <c r="J176" s="14" t="s">
        <v>4935</v>
      </c>
      <c r="K176" s="36" t="s">
        <v>13310</v>
      </c>
      <c r="L176" s="14" t="s">
        <v>5129</v>
      </c>
      <c r="M176" s="14"/>
      <c r="O176" s="21">
        <f t="shared" si="5"/>
        <v>173</v>
      </c>
    </row>
    <row r="177" spans="1:15">
      <c r="A177" s="14">
        <f t="shared" si="4"/>
        <v>174</v>
      </c>
      <c r="B177" s="14" t="s">
        <v>13488</v>
      </c>
      <c r="C177" s="14" t="s">
        <v>2744</v>
      </c>
      <c r="D177" s="14" t="s">
        <v>1187</v>
      </c>
      <c r="E177" s="14" t="s">
        <v>8163</v>
      </c>
      <c r="F177" s="15">
        <v>1040</v>
      </c>
      <c r="G177" s="15">
        <v>112</v>
      </c>
      <c r="H177" s="14" t="s">
        <v>8076</v>
      </c>
      <c r="I177" s="15">
        <v>21000</v>
      </c>
      <c r="J177" s="83" t="s">
        <v>4935</v>
      </c>
      <c r="K177" s="36" t="s">
        <v>13310</v>
      </c>
      <c r="L177" s="14" t="s">
        <v>12534</v>
      </c>
      <c r="M177" s="14"/>
      <c r="O177" s="21">
        <f t="shared" si="5"/>
        <v>174</v>
      </c>
    </row>
    <row r="178" spans="1:15" ht="47.25">
      <c r="A178" s="14">
        <f t="shared" si="4"/>
        <v>175</v>
      </c>
      <c r="B178" s="14" t="s">
        <v>13489</v>
      </c>
      <c r="C178" s="14" t="s">
        <v>13490</v>
      </c>
      <c r="D178" s="14" t="s">
        <v>1187</v>
      </c>
      <c r="E178" s="14"/>
      <c r="F178" s="15">
        <v>1500</v>
      </c>
      <c r="G178" s="15">
        <v>868</v>
      </c>
      <c r="H178" s="14" t="s">
        <v>2161</v>
      </c>
      <c r="I178" s="15">
        <v>265000</v>
      </c>
      <c r="J178" s="14" t="s">
        <v>4935</v>
      </c>
      <c r="K178" s="36" t="s">
        <v>13310</v>
      </c>
      <c r="L178" s="14" t="s">
        <v>11673</v>
      </c>
      <c r="M178" s="14"/>
      <c r="O178" s="21">
        <f t="shared" si="5"/>
        <v>175</v>
      </c>
    </row>
    <row r="179" spans="1:15" ht="31.5">
      <c r="A179" s="14">
        <f t="shared" si="4"/>
        <v>176</v>
      </c>
      <c r="B179" s="14" t="s">
        <v>13491</v>
      </c>
      <c r="C179" s="14" t="s">
        <v>6874</v>
      </c>
      <c r="D179" s="14" t="s">
        <v>1187</v>
      </c>
      <c r="E179" s="14" t="s">
        <v>8163</v>
      </c>
      <c r="F179" s="15">
        <v>1040</v>
      </c>
      <c r="G179" s="15">
        <v>772</v>
      </c>
      <c r="H179" s="14" t="s">
        <v>2161</v>
      </c>
      <c r="I179" s="15">
        <v>157000</v>
      </c>
      <c r="J179" s="14" t="s">
        <v>4935</v>
      </c>
      <c r="K179" s="36" t="s">
        <v>13310</v>
      </c>
      <c r="L179" s="14" t="s">
        <v>11673</v>
      </c>
      <c r="M179" s="14"/>
      <c r="O179" s="21">
        <f t="shared" si="5"/>
        <v>176</v>
      </c>
    </row>
    <row r="180" spans="1:15" ht="31.5">
      <c r="A180" s="14">
        <f t="shared" si="4"/>
        <v>177</v>
      </c>
      <c r="B180" s="14" t="s">
        <v>13369</v>
      </c>
      <c r="C180" s="14" t="s">
        <v>12660</v>
      </c>
      <c r="D180" s="14" t="s">
        <v>1187</v>
      </c>
      <c r="E180" s="14"/>
      <c r="F180" s="15">
        <v>30035</v>
      </c>
      <c r="G180" s="15">
        <v>116</v>
      </c>
      <c r="H180" s="14" t="s">
        <v>8087</v>
      </c>
      <c r="I180" s="15">
        <v>30000</v>
      </c>
      <c r="J180" s="14" t="s">
        <v>60</v>
      </c>
      <c r="K180" s="36" t="s">
        <v>13370</v>
      </c>
      <c r="L180" s="14" t="s">
        <v>2255</v>
      </c>
      <c r="M180" s="14"/>
      <c r="N180" s="21" t="s">
        <v>13430</v>
      </c>
      <c r="O180" s="21">
        <f t="shared" si="5"/>
        <v>177</v>
      </c>
    </row>
    <row r="181" spans="1:15" ht="31.5">
      <c r="A181" s="14">
        <f t="shared" si="4"/>
        <v>178</v>
      </c>
      <c r="B181" s="14" t="s">
        <v>13374</v>
      </c>
      <c r="C181" s="14"/>
      <c r="D181" s="14" t="s">
        <v>4473</v>
      </c>
      <c r="E181" s="14"/>
      <c r="F181" s="15">
        <v>1000</v>
      </c>
      <c r="G181" s="15">
        <v>336</v>
      </c>
      <c r="H181" s="14" t="s">
        <v>8087</v>
      </c>
      <c r="I181" s="15">
        <v>0</v>
      </c>
      <c r="J181" s="14" t="s">
        <v>70</v>
      </c>
      <c r="K181" s="36" t="s">
        <v>13370</v>
      </c>
      <c r="L181" s="14" t="s">
        <v>13010</v>
      </c>
      <c r="M181" s="14"/>
      <c r="O181" s="21">
        <f t="shared" si="5"/>
        <v>178</v>
      </c>
    </row>
    <row r="182" spans="1:15" ht="63">
      <c r="A182" s="14">
        <f t="shared" si="4"/>
        <v>179</v>
      </c>
      <c r="B182" s="14" t="s">
        <v>13375</v>
      </c>
      <c r="C182" s="14" t="s">
        <v>13376</v>
      </c>
      <c r="D182" s="14" t="s">
        <v>1187</v>
      </c>
      <c r="E182" s="14"/>
      <c r="F182" s="15">
        <v>700</v>
      </c>
      <c r="G182" s="15">
        <v>432</v>
      </c>
      <c r="H182" s="14" t="s">
        <v>8087</v>
      </c>
      <c r="I182" s="15">
        <v>102000</v>
      </c>
      <c r="J182" s="14" t="s">
        <v>1193</v>
      </c>
      <c r="K182" s="36" t="s">
        <v>13370</v>
      </c>
      <c r="L182" s="14" t="s">
        <v>2255</v>
      </c>
      <c r="M182" s="14"/>
      <c r="O182" s="21">
        <f t="shared" si="5"/>
        <v>179</v>
      </c>
    </row>
    <row r="183" spans="1:15" ht="63">
      <c r="A183" s="14">
        <f t="shared" si="4"/>
        <v>180</v>
      </c>
      <c r="B183" s="14" t="s">
        <v>13377</v>
      </c>
      <c r="C183" s="14" t="s">
        <v>13183</v>
      </c>
      <c r="D183" s="14" t="s">
        <v>1187</v>
      </c>
      <c r="E183" s="14"/>
      <c r="F183" s="15">
        <v>2000</v>
      </c>
      <c r="G183" s="15">
        <v>304</v>
      </c>
      <c r="H183" s="14" t="s">
        <v>8087</v>
      </c>
      <c r="I183" s="15">
        <v>66000</v>
      </c>
      <c r="J183" s="14" t="s">
        <v>1188</v>
      </c>
      <c r="K183" s="36" t="s">
        <v>13370</v>
      </c>
      <c r="L183" s="14" t="s">
        <v>2255</v>
      </c>
      <c r="M183" s="14"/>
      <c r="N183" s="21" t="s">
        <v>13439</v>
      </c>
      <c r="O183" s="21">
        <f t="shared" si="5"/>
        <v>180</v>
      </c>
    </row>
    <row r="184" spans="1:15" ht="31.5">
      <c r="A184" s="14">
        <f t="shared" si="4"/>
        <v>181</v>
      </c>
      <c r="B184" s="14" t="s">
        <v>13378</v>
      </c>
      <c r="C184" s="14" t="s">
        <v>13379</v>
      </c>
      <c r="D184" s="14" t="s">
        <v>1187</v>
      </c>
      <c r="E184" s="14"/>
      <c r="F184" s="15">
        <v>650</v>
      </c>
      <c r="G184" s="15">
        <v>224</v>
      </c>
      <c r="H184" s="14" t="s">
        <v>8087</v>
      </c>
      <c r="I184" s="15">
        <v>57000</v>
      </c>
      <c r="J184" s="14" t="s">
        <v>1188</v>
      </c>
      <c r="K184" s="36" t="s">
        <v>13370</v>
      </c>
      <c r="L184" s="14" t="s">
        <v>2255</v>
      </c>
      <c r="M184" s="14"/>
      <c r="O184" s="21">
        <f t="shared" si="5"/>
        <v>181</v>
      </c>
    </row>
    <row r="185" spans="1:15" ht="127.5" customHeight="1">
      <c r="A185" s="14">
        <f t="shared" ref="A185:A248" si="6">A184+1</f>
        <v>182</v>
      </c>
      <c r="B185" s="14" t="s">
        <v>13380</v>
      </c>
      <c r="C185" s="14" t="s">
        <v>5178</v>
      </c>
      <c r="D185" s="14" t="s">
        <v>1187</v>
      </c>
      <c r="E185" s="14" t="s">
        <v>8163</v>
      </c>
      <c r="F185" s="15">
        <v>1433</v>
      </c>
      <c r="G185" s="15">
        <v>416</v>
      </c>
      <c r="H185" s="14" t="s">
        <v>8087</v>
      </c>
      <c r="I185" s="15">
        <v>66000</v>
      </c>
      <c r="J185" s="14" t="s">
        <v>1193</v>
      </c>
      <c r="K185" s="36" t="s">
        <v>13370</v>
      </c>
      <c r="L185" s="14" t="s">
        <v>2255</v>
      </c>
      <c r="M185" s="14"/>
      <c r="O185" s="21">
        <f t="shared" si="5"/>
        <v>182</v>
      </c>
    </row>
    <row r="186" spans="1:15">
      <c r="A186" s="14">
        <f t="shared" si="6"/>
        <v>183</v>
      </c>
      <c r="B186" s="14" t="s">
        <v>13381</v>
      </c>
      <c r="C186" s="14" t="s">
        <v>13382</v>
      </c>
      <c r="D186" s="14" t="s">
        <v>1187</v>
      </c>
      <c r="E186" s="14"/>
      <c r="F186" s="15">
        <v>600</v>
      </c>
      <c r="G186" s="15">
        <v>228</v>
      </c>
      <c r="H186" s="14" t="s">
        <v>8087</v>
      </c>
      <c r="I186" s="15">
        <v>56000</v>
      </c>
      <c r="J186" s="14" t="s">
        <v>1193</v>
      </c>
      <c r="K186" s="36" t="s">
        <v>13370</v>
      </c>
      <c r="L186" s="14" t="s">
        <v>2255</v>
      </c>
      <c r="M186" s="14"/>
      <c r="O186" s="21">
        <f t="shared" si="5"/>
        <v>183</v>
      </c>
    </row>
    <row r="187" spans="1:15" ht="47.25">
      <c r="A187" s="14">
        <f t="shared" si="6"/>
        <v>184</v>
      </c>
      <c r="B187" s="14" t="s">
        <v>13383</v>
      </c>
      <c r="C187" s="14" t="s">
        <v>6874</v>
      </c>
      <c r="D187" s="14" t="s">
        <v>1187</v>
      </c>
      <c r="E187" s="14" t="s">
        <v>8163</v>
      </c>
      <c r="F187" s="15">
        <v>540</v>
      </c>
      <c r="G187" s="15">
        <v>116</v>
      </c>
      <c r="H187" s="14" t="s">
        <v>8076</v>
      </c>
      <c r="I187" s="15">
        <v>21000</v>
      </c>
      <c r="J187" s="14" t="s">
        <v>4935</v>
      </c>
      <c r="K187" s="36" t="s">
        <v>13370</v>
      </c>
      <c r="L187" s="14" t="s">
        <v>2255</v>
      </c>
      <c r="M187" s="14"/>
      <c r="O187" s="21">
        <f t="shared" si="5"/>
        <v>184</v>
      </c>
    </row>
    <row r="188" spans="1:15" ht="31.5">
      <c r="A188" s="14">
        <f t="shared" si="6"/>
        <v>185</v>
      </c>
      <c r="B188" s="14" t="s">
        <v>774</v>
      </c>
      <c r="C188" s="14" t="s">
        <v>13384</v>
      </c>
      <c r="D188" s="14" t="s">
        <v>1187</v>
      </c>
      <c r="E188" s="14" t="s">
        <v>8163</v>
      </c>
      <c r="F188" s="15">
        <v>730</v>
      </c>
      <c r="G188" s="15">
        <v>124</v>
      </c>
      <c r="H188" s="14" t="s">
        <v>5624</v>
      </c>
      <c r="I188" s="15">
        <v>33000</v>
      </c>
      <c r="J188" s="14" t="s">
        <v>70</v>
      </c>
      <c r="K188" s="36" t="s">
        <v>13370</v>
      </c>
      <c r="L188" s="14" t="s">
        <v>2255</v>
      </c>
      <c r="M188" s="14"/>
      <c r="O188" s="21">
        <f t="shared" si="5"/>
        <v>185</v>
      </c>
    </row>
    <row r="189" spans="1:15" ht="47.25">
      <c r="A189" s="14">
        <f t="shared" si="6"/>
        <v>186</v>
      </c>
      <c r="B189" s="14" t="s">
        <v>13389</v>
      </c>
      <c r="C189" s="14" t="s">
        <v>13390</v>
      </c>
      <c r="D189" s="14" t="s">
        <v>1187</v>
      </c>
      <c r="E189" s="14"/>
      <c r="F189" s="15">
        <v>700</v>
      </c>
      <c r="G189" s="15">
        <v>188</v>
      </c>
      <c r="H189" s="14" t="s">
        <v>8087</v>
      </c>
      <c r="I189" s="15">
        <v>49000</v>
      </c>
      <c r="J189" s="14" t="s">
        <v>4935</v>
      </c>
      <c r="K189" s="36" t="s">
        <v>13370</v>
      </c>
      <c r="L189" s="14" t="s">
        <v>2255</v>
      </c>
      <c r="M189" s="14"/>
      <c r="O189" s="21">
        <f t="shared" si="5"/>
        <v>186</v>
      </c>
    </row>
    <row r="190" spans="1:15" ht="31.5">
      <c r="A190" s="14">
        <f t="shared" si="6"/>
        <v>187</v>
      </c>
      <c r="B190" s="14" t="s">
        <v>13391</v>
      </c>
      <c r="C190" s="14" t="s">
        <v>9352</v>
      </c>
      <c r="D190" s="14" t="s">
        <v>4473</v>
      </c>
      <c r="E190" s="14"/>
      <c r="F190" s="15">
        <v>1000</v>
      </c>
      <c r="G190" s="15">
        <v>196</v>
      </c>
      <c r="H190" s="14" t="s">
        <v>8087</v>
      </c>
      <c r="I190" s="15">
        <v>0</v>
      </c>
      <c r="J190" s="14" t="s">
        <v>1193</v>
      </c>
      <c r="K190" s="36" t="s">
        <v>13370</v>
      </c>
      <c r="L190" s="14" t="s">
        <v>5941</v>
      </c>
      <c r="M190" s="14"/>
      <c r="O190" s="21">
        <f t="shared" si="5"/>
        <v>187</v>
      </c>
    </row>
    <row r="191" spans="1:15" ht="47.25">
      <c r="A191" s="14">
        <f t="shared" si="6"/>
        <v>188</v>
      </c>
      <c r="B191" s="14" t="s">
        <v>13392</v>
      </c>
      <c r="C191" s="14" t="s">
        <v>4105</v>
      </c>
      <c r="D191" s="14" t="s">
        <v>1162</v>
      </c>
      <c r="E191" s="14"/>
      <c r="F191" s="15">
        <v>400</v>
      </c>
      <c r="G191" s="15">
        <v>188</v>
      </c>
      <c r="H191" s="14" t="s">
        <v>13393</v>
      </c>
      <c r="I191" s="15">
        <v>0</v>
      </c>
      <c r="J191" s="14" t="s">
        <v>7909</v>
      </c>
      <c r="K191" s="36" t="s">
        <v>13370</v>
      </c>
      <c r="L191" s="14" t="s">
        <v>3437</v>
      </c>
      <c r="M191" s="14"/>
      <c r="O191" s="21">
        <f t="shared" si="5"/>
        <v>188</v>
      </c>
    </row>
    <row r="192" spans="1:15" ht="63">
      <c r="A192" s="14">
        <f t="shared" si="6"/>
        <v>189</v>
      </c>
      <c r="B192" s="181" t="s">
        <v>13394</v>
      </c>
      <c r="C192" s="14" t="s">
        <v>13395</v>
      </c>
      <c r="D192" s="14" t="s">
        <v>9193</v>
      </c>
      <c r="E192" s="14"/>
      <c r="F192" s="15">
        <v>1250</v>
      </c>
      <c r="G192" s="15">
        <v>512</v>
      </c>
      <c r="H192" s="14" t="s">
        <v>2161</v>
      </c>
      <c r="I192" s="15">
        <v>0</v>
      </c>
      <c r="J192" s="14" t="s">
        <v>1193</v>
      </c>
      <c r="K192" s="36" t="s">
        <v>13370</v>
      </c>
      <c r="L192" s="14" t="s">
        <v>13010</v>
      </c>
      <c r="M192" s="14" t="s">
        <v>13396</v>
      </c>
      <c r="O192" s="21">
        <f t="shared" si="5"/>
        <v>189</v>
      </c>
    </row>
    <row r="193" spans="1:15" ht="63">
      <c r="A193" s="14">
        <f t="shared" si="6"/>
        <v>190</v>
      </c>
      <c r="B193" s="14" t="s">
        <v>13397</v>
      </c>
      <c r="C193" s="14" t="s">
        <v>13398</v>
      </c>
      <c r="D193" s="14" t="s">
        <v>4473</v>
      </c>
      <c r="E193" s="14"/>
      <c r="F193" s="15">
        <v>1000</v>
      </c>
      <c r="G193" s="15">
        <v>704</v>
      </c>
      <c r="H193" s="14" t="s">
        <v>2161</v>
      </c>
      <c r="I193" s="15">
        <v>0</v>
      </c>
      <c r="J193" s="14" t="s">
        <v>4935</v>
      </c>
      <c r="K193" s="36" t="s">
        <v>13370</v>
      </c>
      <c r="L193" s="14" t="s">
        <v>13010</v>
      </c>
      <c r="M193" s="14"/>
      <c r="O193" s="21">
        <f t="shared" si="5"/>
        <v>190</v>
      </c>
    </row>
    <row r="194" spans="1:15" ht="31.5">
      <c r="A194" s="14">
        <f t="shared" si="6"/>
        <v>191</v>
      </c>
      <c r="B194" s="14" t="s">
        <v>13400</v>
      </c>
      <c r="C194" s="14" t="s">
        <v>7234</v>
      </c>
      <c r="D194" s="14" t="s">
        <v>4473</v>
      </c>
      <c r="E194" s="14"/>
      <c r="F194" s="15">
        <v>1000</v>
      </c>
      <c r="G194" s="15">
        <v>296</v>
      </c>
      <c r="H194" s="14" t="s">
        <v>2161</v>
      </c>
      <c r="I194" s="15">
        <v>0</v>
      </c>
      <c r="J194" s="14" t="s">
        <v>60</v>
      </c>
      <c r="K194" s="36" t="s">
        <v>13370</v>
      </c>
      <c r="L194" s="14" t="s">
        <v>5941</v>
      </c>
      <c r="M194" s="14"/>
      <c r="O194" s="21">
        <f t="shared" si="5"/>
        <v>191</v>
      </c>
    </row>
    <row r="195" spans="1:15" ht="31.5">
      <c r="A195" s="14">
        <f t="shared" si="6"/>
        <v>192</v>
      </c>
      <c r="B195" s="14" t="s">
        <v>13401</v>
      </c>
      <c r="C195" s="14" t="s">
        <v>7234</v>
      </c>
      <c r="D195" s="14" t="s">
        <v>4473</v>
      </c>
      <c r="E195" s="14"/>
      <c r="F195" s="15">
        <v>1000</v>
      </c>
      <c r="G195" s="15">
        <v>384</v>
      </c>
      <c r="H195" s="14" t="s">
        <v>2161</v>
      </c>
      <c r="I195" s="15">
        <v>0</v>
      </c>
      <c r="J195" s="14" t="s">
        <v>60</v>
      </c>
      <c r="K195" s="36" t="s">
        <v>13370</v>
      </c>
      <c r="L195" s="14" t="s">
        <v>5941</v>
      </c>
      <c r="O195" s="21">
        <f t="shared" si="5"/>
        <v>192</v>
      </c>
    </row>
    <row r="196" spans="1:15" ht="31.5">
      <c r="A196" s="14">
        <f t="shared" si="6"/>
        <v>193</v>
      </c>
      <c r="B196" s="14" t="s">
        <v>13402</v>
      </c>
      <c r="C196" s="14" t="s">
        <v>7234</v>
      </c>
      <c r="D196" s="14" t="s">
        <v>4473</v>
      </c>
      <c r="E196" s="14"/>
      <c r="F196" s="15">
        <v>1000</v>
      </c>
      <c r="G196" s="15">
        <v>300</v>
      </c>
      <c r="H196" s="14" t="s">
        <v>2161</v>
      </c>
      <c r="I196" s="15">
        <v>0</v>
      </c>
      <c r="J196" s="14" t="s">
        <v>60</v>
      </c>
      <c r="K196" s="36" t="s">
        <v>13370</v>
      </c>
      <c r="L196" s="14" t="s">
        <v>5941</v>
      </c>
      <c r="M196" s="14"/>
      <c r="N196" s="21" t="s">
        <v>13457</v>
      </c>
      <c r="O196" s="21">
        <f t="shared" si="5"/>
        <v>193</v>
      </c>
    </row>
    <row r="197" spans="1:15" ht="31.5">
      <c r="A197" s="14">
        <f t="shared" si="6"/>
        <v>194</v>
      </c>
      <c r="B197" s="14" t="s">
        <v>13403</v>
      </c>
      <c r="C197" s="14" t="s">
        <v>7234</v>
      </c>
      <c r="D197" s="14" t="s">
        <v>4473</v>
      </c>
      <c r="E197" s="14"/>
      <c r="F197" s="15">
        <v>1000</v>
      </c>
      <c r="G197" s="15">
        <v>312</v>
      </c>
      <c r="H197" s="14" t="s">
        <v>2161</v>
      </c>
      <c r="I197" s="15">
        <v>0</v>
      </c>
      <c r="J197" s="14" t="s">
        <v>60</v>
      </c>
      <c r="K197" s="36" t="s">
        <v>13370</v>
      </c>
      <c r="L197" s="14" t="s">
        <v>5941</v>
      </c>
      <c r="M197" s="14"/>
      <c r="O197" s="21">
        <f t="shared" si="5"/>
        <v>194</v>
      </c>
    </row>
    <row r="198" spans="1:15" ht="110.25">
      <c r="A198" s="14">
        <f t="shared" si="6"/>
        <v>195</v>
      </c>
      <c r="B198" s="14" t="s">
        <v>13404</v>
      </c>
      <c r="C198" s="14" t="s">
        <v>13405</v>
      </c>
      <c r="D198" s="14" t="s">
        <v>9193</v>
      </c>
      <c r="E198" s="14"/>
      <c r="F198" s="15">
        <v>1100</v>
      </c>
      <c r="G198" s="15">
        <v>940</v>
      </c>
      <c r="H198" s="14" t="s">
        <v>2161</v>
      </c>
      <c r="I198" s="15">
        <v>0</v>
      </c>
      <c r="J198" s="14" t="s">
        <v>7909</v>
      </c>
      <c r="K198" s="36" t="s">
        <v>13370</v>
      </c>
      <c r="L198" s="14" t="s">
        <v>5941</v>
      </c>
      <c r="M198" s="14" t="s">
        <v>13406</v>
      </c>
      <c r="O198" s="21">
        <f t="shared" si="5"/>
        <v>195</v>
      </c>
    </row>
    <row r="199" spans="1:15" ht="47.25">
      <c r="A199" s="14">
        <f t="shared" si="6"/>
        <v>196</v>
      </c>
      <c r="B199" s="14" t="s">
        <v>13414</v>
      </c>
      <c r="C199" s="14" t="s">
        <v>13415</v>
      </c>
      <c r="D199" s="14" t="s">
        <v>1162</v>
      </c>
      <c r="E199" s="14"/>
      <c r="F199" s="15">
        <v>200</v>
      </c>
      <c r="G199" s="15">
        <v>184</v>
      </c>
      <c r="H199" s="14" t="s">
        <v>8087</v>
      </c>
      <c r="I199" s="15">
        <v>64000</v>
      </c>
      <c r="J199" s="14" t="s">
        <v>70</v>
      </c>
      <c r="K199" s="36" t="s">
        <v>13370</v>
      </c>
      <c r="L199" s="14" t="s">
        <v>3437</v>
      </c>
      <c r="M199" s="14"/>
      <c r="O199" s="21">
        <f t="shared" si="5"/>
        <v>196</v>
      </c>
    </row>
    <row r="200" spans="1:15" ht="94.5">
      <c r="A200" s="14">
        <f t="shared" si="6"/>
        <v>197</v>
      </c>
      <c r="B200" s="14" t="s">
        <v>13416</v>
      </c>
      <c r="C200" s="14" t="s">
        <v>13417</v>
      </c>
      <c r="D200" s="14" t="s">
        <v>1187</v>
      </c>
      <c r="E200" s="14"/>
      <c r="F200" s="15">
        <v>1300</v>
      </c>
      <c r="G200" s="15">
        <v>268</v>
      </c>
      <c r="H200" s="14" t="s">
        <v>8087</v>
      </c>
      <c r="I200" s="15">
        <v>64000</v>
      </c>
      <c r="J200" s="14" t="s">
        <v>60</v>
      </c>
      <c r="K200" s="36" t="s">
        <v>13370</v>
      </c>
      <c r="L200" s="14" t="s">
        <v>13010</v>
      </c>
      <c r="M200" s="14"/>
      <c r="O200" s="21">
        <f t="shared" si="5"/>
        <v>197</v>
      </c>
    </row>
    <row r="201" spans="1:15" ht="78.75">
      <c r="A201" s="14">
        <f t="shared" si="6"/>
        <v>198</v>
      </c>
      <c r="B201" s="14" t="s">
        <v>13418</v>
      </c>
      <c r="C201" s="14" t="s">
        <v>13419</v>
      </c>
      <c r="D201" s="14" t="s">
        <v>1187</v>
      </c>
      <c r="E201" s="14"/>
      <c r="F201" s="15">
        <v>600</v>
      </c>
      <c r="G201" s="15">
        <v>304</v>
      </c>
      <c r="H201" s="14" t="s">
        <v>8087</v>
      </c>
      <c r="I201" s="15">
        <v>71000</v>
      </c>
      <c r="J201" s="14" t="s">
        <v>60</v>
      </c>
      <c r="K201" s="36" t="s">
        <v>13370</v>
      </c>
      <c r="L201" s="14" t="s">
        <v>13010</v>
      </c>
      <c r="M201" s="14"/>
      <c r="O201" s="21">
        <f t="shared" si="5"/>
        <v>198</v>
      </c>
    </row>
    <row r="202" spans="1:15" ht="31.5">
      <c r="A202" s="14">
        <f t="shared" si="6"/>
        <v>199</v>
      </c>
      <c r="B202" s="14" t="s">
        <v>13420</v>
      </c>
      <c r="C202" s="14" t="s">
        <v>6874</v>
      </c>
      <c r="D202" s="14" t="s">
        <v>1187</v>
      </c>
      <c r="E202" s="14"/>
      <c r="F202" s="15">
        <v>800</v>
      </c>
      <c r="G202" s="15">
        <v>376</v>
      </c>
      <c r="H202" s="14" t="s">
        <v>8087</v>
      </c>
      <c r="I202" s="15">
        <v>68000</v>
      </c>
      <c r="J202" s="14" t="s">
        <v>4935</v>
      </c>
      <c r="K202" s="36" t="s">
        <v>13370</v>
      </c>
      <c r="L202" s="14" t="s">
        <v>2255</v>
      </c>
      <c r="M202" s="14"/>
      <c r="O202" s="21">
        <f t="shared" si="5"/>
        <v>199</v>
      </c>
    </row>
    <row r="203" spans="1:15" ht="31.5">
      <c r="A203" s="14">
        <f t="shared" si="6"/>
        <v>200</v>
      </c>
      <c r="B203" s="14" t="s">
        <v>13421</v>
      </c>
      <c r="C203" s="14" t="s">
        <v>13422</v>
      </c>
      <c r="D203" s="14" t="s">
        <v>1187</v>
      </c>
      <c r="E203" s="14"/>
      <c r="F203" s="15">
        <v>700</v>
      </c>
      <c r="G203" s="15">
        <v>200</v>
      </c>
      <c r="H203" s="14" t="s">
        <v>8087</v>
      </c>
      <c r="I203" s="15">
        <v>52000</v>
      </c>
      <c r="J203" s="14" t="s">
        <v>1193</v>
      </c>
      <c r="K203" s="36" t="s">
        <v>13370</v>
      </c>
      <c r="L203" s="14" t="s">
        <v>2255</v>
      </c>
      <c r="M203" s="14"/>
      <c r="O203" s="21">
        <f t="shared" si="5"/>
        <v>200</v>
      </c>
    </row>
    <row r="204" spans="1:15" ht="31.5">
      <c r="A204" s="14">
        <f t="shared" si="6"/>
        <v>201</v>
      </c>
      <c r="B204" s="14" t="s">
        <v>13428</v>
      </c>
      <c r="C204" s="14" t="s">
        <v>2744</v>
      </c>
      <c r="D204" s="14" t="s">
        <v>1187</v>
      </c>
      <c r="E204" s="14" t="s">
        <v>8163</v>
      </c>
      <c r="F204" s="15">
        <v>2040</v>
      </c>
      <c r="G204" s="15">
        <v>116</v>
      </c>
      <c r="H204" s="14" t="s">
        <v>8076</v>
      </c>
      <c r="I204" s="15">
        <v>17000</v>
      </c>
      <c r="J204" s="14" t="s">
        <v>4935</v>
      </c>
      <c r="K204" s="36" t="s">
        <v>13370</v>
      </c>
      <c r="L204" s="14" t="s">
        <v>2255</v>
      </c>
      <c r="M204" s="14" t="s">
        <v>13429</v>
      </c>
      <c r="O204" s="21">
        <f t="shared" si="5"/>
        <v>201</v>
      </c>
    </row>
    <row r="205" spans="1:15" ht="94.5">
      <c r="A205" s="14">
        <f t="shared" si="6"/>
        <v>202</v>
      </c>
      <c r="B205" s="14" t="s">
        <v>13431</v>
      </c>
      <c r="C205" s="14" t="s">
        <v>13432</v>
      </c>
      <c r="D205" s="14" t="s">
        <v>9193</v>
      </c>
      <c r="E205" s="14"/>
      <c r="F205" s="15">
        <v>1350</v>
      </c>
      <c r="G205" s="15">
        <v>240</v>
      </c>
      <c r="H205" s="14" t="s">
        <v>8087</v>
      </c>
      <c r="I205" s="15">
        <v>0</v>
      </c>
      <c r="J205" s="14" t="s">
        <v>1193</v>
      </c>
      <c r="K205" s="36" t="s">
        <v>13370</v>
      </c>
      <c r="L205" s="14" t="s">
        <v>1552</v>
      </c>
      <c r="M205" s="14" t="s">
        <v>13433</v>
      </c>
      <c r="O205" s="21">
        <f t="shared" ref="O205:O215" si="7">O204+1</f>
        <v>202</v>
      </c>
    </row>
    <row r="206" spans="1:15" ht="31.5">
      <c r="A206" s="14">
        <f t="shared" si="6"/>
        <v>203</v>
      </c>
      <c r="B206" s="14" t="s">
        <v>13434</v>
      </c>
      <c r="C206" s="14" t="s">
        <v>13435</v>
      </c>
      <c r="D206" s="14" t="s">
        <v>1162</v>
      </c>
      <c r="E206" s="14"/>
      <c r="F206" s="15">
        <v>800</v>
      </c>
      <c r="G206" s="15">
        <v>480</v>
      </c>
      <c r="H206" s="14" t="s">
        <v>8087</v>
      </c>
      <c r="I206" s="15">
        <v>0</v>
      </c>
      <c r="J206" s="14" t="s">
        <v>1193</v>
      </c>
      <c r="K206" s="36" t="s">
        <v>13370</v>
      </c>
      <c r="L206" s="14" t="s">
        <v>11729</v>
      </c>
      <c r="M206" s="14"/>
      <c r="O206" s="21">
        <f t="shared" si="7"/>
        <v>203</v>
      </c>
    </row>
    <row r="207" spans="1:15" ht="47.25">
      <c r="A207" s="14">
        <f t="shared" si="6"/>
        <v>204</v>
      </c>
      <c r="B207" s="14" t="s">
        <v>13436</v>
      </c>
      <c r="C207" s="14" t="s">
        <v>13437</v>
      </c>
      <c r="D207" s="14" t="s">
        <v>9193</v>
      </c>
      <c r="E207" s="14"/>
      <c r="F207" s="15">
        <v>1500</v>
      </c>
      <c r="G207" s="15">
        <v>312</v>
      </c>
      <c r="H207" s="14" t="s">
        <v>8087</v>
      </c>
      <c r="I207" s="15">
        <v>0</v>
      </c>
      <c r="J207" s="14" t="s">
        <v>7909</v>
      </c>
      <c r="K207" s="36" t="s">
        <v>13370</v>
      </c>
      <c r="L207" s="14" t="s">
        <v>1552</v>
      </c>
      <c r="M207" s="14" t="s">
        <v>13438</v>
      </c>
      <c r="O207" s="21">
        <f t="shared" si="7"/>
        <v>204</v>
      </c>
    </row>
    <row r="208" spans="1:15" ht="78.75">
      <c r="A208" s="14">
        <f t="shared" si="6"/>
        <v>205</v>
      </c>
      <c r="B208" s="14" t="s">
        <v>13443</v>
      </c>
      <c r="C208" s="14" t="s">
        <v>13444</v>
      </c>
      <c r="D208" s="14" t="s">
        <v>1187</v>
      </c>
      <c r="E208" s="14"/>
      <c r="F208" s="15">
        <v>500</v>
      </c>
      <c r="G208" s="15">
        <v>180</v>
      </c>
      <c r="H208" s="14" t="s">
        <v>8087</v>
      </c>
      <c r="I208" s="15">
        <v>48000</v>
      </c>
      <c r="J208" s="14" t="s">
        <v>1188</v>
      </c>
      <c r="K208" s="36" t="s">
        <v>13370</v>
      </c>
      <c r="L208" s="14" t="s">
        <v>2255</v>
      </c>
      <c r="M208" s="14"/>
      <c r="O208" s="21">
        <f t="shared" si="7"/>
        <v>205</v>
      </c>
    </row>
    <row r="209" spans="1:15" ht="47.25">
      <c r="A209" s="14">
        <f t="shared" si="6"/>
        <v>206</v>
      </c>
      <c r="B209" s="14" t="s">
        <v>13445</v>
      </c>
      <c r="C209" s="14" t="s">
        <v>13446</v>
      </c>
      <c r="D209" s="14" t="s">
        <v>1187</v>
      </c>
      <c r="E209" s="14"/>
      <c r="F209" s="15">
        <v>600</v>
      </c>
      <c r="G209" s="15">
        <v>328</v>
      </c>
      <c r="H209" s="14" t="s">
        <v>8087</v>
      </c>
      <c r="I209" s="15">
        <v>76000</v>
      </c>
      <c r="J209" s="14" t="s">
        <v>60</v>
      </c>
      <c r="K209" s="36" t="s">
        <v>13370</v>
      </c>
      <c r="L209" s="14" t="s">
        <v>2255</v>
      </c>
      <c r="M209" s="14"/>
      <c r="O209" s="21">
        <f t="shared" si="7"/>
        <v>206</v>
      </c>
    </row>
    <row r="210" spans="1:15" ht="31.5">
      <c r="A210" s="14">
        <f t="shared" si="6"/>
        <v>207</v>
      </c>
      <c r="B210" s="14" t="s">
        <v>13448</v>
      </c>
      <c r="C210" s="14" t="s">
        <v>6874</v>
      </c>
      <c r="D210" s="14" t="s">
        <v>1187</v>
      </c>
      <c r="E210" s="14" t="s">
        <v>8163</v>
      </c>
      <c r="F210" s="15">
        <v>740</v>
      </c>
      <c r="G210" s="15">
        <v>336</v>
      </c>
      <c r="H210" s="14" t="s">
        <v>8076</v>
      </c>
      <c r="I210" s="15">
        <v>52000</v>
      </c>
      <c r="J210" s="14" t="s">
        <v>4935</v>
      </c>
      <c r="K210" s="36" t="s">
        <v>13370</v>
      </c>
      <c r="L210" s="14" t="s">
        <v>12534</v>
      </c>
      <c r="M210" s="14"/>
      <c r="N210" s="21" t="s">
        <v>13475</v>
      </c>
      <c r="O210" s="21">
        <f t="shared" si="7"/>
        <v>207</v>
      </c>
    </row>
    <row r="211" spans="1:15">
      <c r="A211" s="14">
        <f t="shared" si="6"/>
        <v>208</v>
      </c>
      <c r="B211" s="14" t="s">
        <v>13450</v>
      </c>
      <c r="C211" s="14" t="s">
        <v>2744</v>
      </c>
      <c r="D211" s="14" t="s">
        <v>1187</v>
      </c>
      <c r="E211" s="14" t="s">
        <v>8163</v>
      </c>
      <c r="F211" s="15">
        <v>540</v>
      </c>
      <c r="G211" s="15">
        <v>36</v>
      </c>
      <c r="H211" s="14" t="s">
        <v>8076</v>
      </c>
      <c r="I211" s="15">
        <v>10000</v>
      </c>
      <c r="J211" s="14" t="s">
        <v>4935</v>
      </c>
      <c r="K211" s="36" t="s">
        <v>13370</v>
      </c>
      <c r="L211" s="14" t="s">
        <v>5629</v>
      </c>
      <c r="M211" s="14"/>
      <c r="O211" s="21">
        <f t="shared" si="7"/>
        <v>208</v>
      </c>
    </row>
    <row r="212" spans="1:15">
      <c r="A212" s="14">
        <f t="shared" si="6"/>
        <v>209</v>
      </c>
      <c r="B212" s="14" t="s">
        <v>13451</v>
      </c>
      <c r="C212" s="14" t="s">
        <v>2744</v>
      </c>
      <c r="D212" s="14" t="s">
        <v>1187</v>
      </c>
      <c r="E212" s="14" t="s">
        <v>8163</v>
      </c>
      <c r="F212" s="15">
        <v>1040</v>
      </c>
      <c r="G212" s="15">
        <v>72</v>
      </c>
      <c r="H212" s="14" t="s">
        <v>8076</v>
      </c>
      <c r="I212" s="15">
        <v>15000</v>
      </c>
      <c r="J212" s="14" t="s">
        <v>4935</v>
      </c>
      <c r="K212" s="36" t="s">
        <v>13370</v>
      </c>
      <c r="L212" s="14" t="s">
        <v>5129</v>
      </c>
      <c r="M212" s="14"/>
      <c r="O212" s="21">
        <f t="shared" si="7"/>
        <v>209</v>
      </c>
    </row>
    <row r="213" spans="1:15" ht="31.5">
      <c r="A213" s="14">
        <f t="shared" si="6"/>
        <v>210</v>
      </c>
      <c r="B213" s="14" t="s">
        <v>13458</v>
      </c>
      <c r="C213" s="14" t="s">
        <v>13459</v>
      </c>
      <c r="D213" s="14" t="s">
        <v>1162</v>
      </c>
      <c r="E213" s="14"/>
      <c r="F213" s="15">
        <v>400</v>
      </c>
      <c r="G213" s="15">
        <v>396</v>
      </c>
      <c r="H213" s="14" t="s">
        <v>2161</v>
      </c>
      <c r="I213" s="15">
        <v>0</v>
      </c>
      <c r="J213" s="14" t="s">
        <v>4642</v>
      </c>
      <c r="K213" s="36" t="s">
        <v>13370</v>
      </c>
      <c r="L213" s="14" t="s">
        <v>12534</v>
      </c>
      <c r="M213" s="14"/>
      <c r="O213" s="21">
        <f t="shared" si="7"/>
        <v>210</v>
      </c>
    </row>
    <row r="214" spans="1:15" ht="31.5">
      <c r="A214" s="14">
        <f t="shared" si="6"/>
        <v>211</v>
      </c>
      <c r="B214" s="14" t="s">
        <v>13460</v>
      </c>
      <c r="C214" s="14" t="s">
        <v>13461</v>
      </c>
      <c r="D214" s="14" t="s">
        <v>1162</v>
      </c>
      <c r="E214" s="14"/>
      <c r="F214" s="15">
        <v>125</v>
      </c>
      <c r="G214" s="15">
        <v>322</v>
      </c>
      <c r="H214" s="14" t="s">
        <v>8087</v>
      </c>
      <c r="I214" s="15">
        <v>0</v>
      </c>
      <c r="J214" s="14" t="s">
        <v>7909</v>
      </c>
      <c r="K214" s="36" t="s">
        <v>13370</v>
      </c>
      <c r="L214" s="14" t="s">
        <v>3437</v>
      </c>
      <c r="M214" s="14"/>
      <c r="O214" s="21">
        <f t="shared" si="7"/>
        <v>211</v>
      </c>
    </row>
    <row r="215" spans="1:15" ht="63">
      <c r="A215" s="14">
        <f t="shared" si="6"/>
        <v>212</v>
      </c>
      <c r="B215" s="14" t="s">
        <v>13462</v>
      </c>
      <c r="C215" s="14" t="s">
        <v>10218</v>
      </c>
      <c r="D215" s="14" t="s">
        <v>1187</v>
      </c>
      <c r="E215" s="14" t="s">
        <v>8163</v>
      </c>
      <c r="F215" s="15">
        <v>1040</v>
      </c>
      <c r="G215" s="15">
        <v>228</v>
      </c>
      <c r="H215" s="14" t="s">
        <v>8087</v>
      </c>
      <c r="I215" s="15">
        <v>58000</v>
      </c>
      <c r="J215" s="14" t="s">
        <v>1188</v>
      </c>
      <c r="K215" s="36" t="s">
        <v>13370</v>
      </c>
      <c r="L215" s="14" t="s">
        <v>2255</v>
      </c>
      <c r="M215" s="14"/>
      <c r="O215" s="21">
        <f t="shared" si="7"/>
        <v>212</v>
      </c>
    </row>
    <row r="216" spans="1:15" ht="31.5">
      <c r="A216" s="14">
        <f t="shared" si="6"/>
        <v>213</v>
      </c>
      <c r="B216" s="14" t="s">
        <v>13463</v>
      </c>
      <c r="C216" s="14" t="s">
        <v>10533</v>
      </c>
      <c r="D216" s="14" t="s">
        <v>12961</v>
      </c>
      <c r="E216" s="14"/>
      <c r="F216" s="15">
        <v>5000</v>
      </c>
      <c r="G216" s="15">
        <v>184</v>
      </c>
      <c r="H216" s="14" t="s">
        <v>8087</v>
      </c>
      <c r="I216" s="15">
        <v>0</v>
      </c>
      <c r="J216" s="14" t="s">
        <v>70</v>
      </c>
      <c r="K216" s="36" t="s">
        <v>13370</v>
      </c>
      <c r="L216" s="14" t="s">
        <v>2255</v>
      </c>
      <c r="M216" s="14"/>
      <c r="O216" s="21">
        <v>290</v>
      </c>
    </row>
    <row r="217" spans="1:15" ht="110.25">
      <c r="A217" s="14">
        <f t="shared" si="6"/>
        <v>214</v>
      </c>
      <c r="B217" s="14" t="s">
        <v>13464</v>
      </c>
      <c r="C217" s="14" t="s">
        <v>13465</v>
      </c>
      <c r="D217" s="14" t="s">
        <v>1187</v>
      </c>
      <c r="E217" s="14"/>
      <c r="F217" s="15">
        <v>500</v>
      </c>
      <c r="G217" s="15">
        <v>296</v>
      </c>
      <c r="H217" s="14" t="s">
        <v>8087</v>
      </c>
      <c r="I217" s="15">
        <v>46000</v>
      </c>
      <c r="J217" s="14" t="s">
        <v>1188</v>
      </c>
      <c r="K217" s="36" t="s">
        <v>13370</v>
      </c>
      <c r="L217" s="14" t="s">
        <v>2255</v>
      </c>
      <c r="M217" s="14"/>
      <c r="O217" s="21">
        <v>291</v>
      </c>
    </row>
    <row r="218" spans="1:15" ht="47.25">
      <c r="A218" s="14">
        <f t="shared" si="6"/>
        <v>215</v>
      </c>
      <c r="B218" s="14" t="s">
        <v>13466</v>
      </c>
      <c r="C218" s="14" t="s">
        <v>611</v>
      </c>
      <c r="D218" s="14" t="s">
        <v>1162</v>
      </c>
      <c r="E218" s="14" t="s">
        <v>8163</v>
      </c>
      <c r="F218" s="15">
        <v>500</v>
      </c>
      <c r="G218" s="15">
        <v>248</v>
      </c>
      <c r="H218" s="14" t="s">
        <v>8087</v>
      </c>
      <c r="I218" s="15">
        <v>51000</v>
      </c>
      <c r="J218" s="14" t="s">
        <v>1188</v>
      </c>
      <c r="K218" s="36" t="s">
        <v>13370</v>
      </c>
      <c r="L218" s="14" t="s">
        <v>2255</v>
      </c>
      <c r="M218" s="14"/>
      <c r="O218" s="21">
        <v>292</v>
      </c>
    </row>
    <row r="219" spans="1:15">
      <c r="A219" s="14">
        <f t="shared" si="6"/>
        <v>216</v>
      </c>
      <c r="B219" s="14" t="s">
        <v>13477</v>
      </c>
      <c r="C219" s="14" t="s">
        <v>2744</v>
      </c>
      <c r="D219" s="14" t="s">
        <v>1187</v>
      </c>
      <c r="E219" s="14" t="s">
        <v>8163</v>
      </c>
      <c r="F219" s="15">
        <v>1040</v>
      </c>
      <c r="G219" s="15">
        <v>132</v>
      </c>
      <c r="H219" s="14" t="s">
        <v>8076</v>
      </c>
      <c r="I219" s="15">
        <v>25000</v>
      </c>
      <c r="J219" s="14" t="s">
        <v>4935</v>
      </c>
      <c r="K219" s="36" t="s">
        <v>13370</v>
      </c>
      <c r="L219" s="14" t="s">
        <v>5629</v>
      </c>
      <c r="M219" s="14"/>
      <c r="O219" s="21">
        <v>293</v>
      </c>
    </row>
    <row r="220" spans="1:15" ht="31.5">
      <c r="A220" s="14">
        <f t="shared" si="6"/>
        <v>217</v>
      </c>
      <c r="B220" s="14" t="s">
        <v>13478</v>
      </c>
      <c r="C220" s="14" t="s">
        <v>2744</v>
      </c>
      <c r="D220" s="14" t="s">
        <v>1187</v>
      </c>
      <c r="E220" s="14" t="s">
        <v>8163</v>
      </c>
      <c r="F220" s="15">
        <v>2040</v>
      </c>
      <c r="G220" s="15">
        <v>208</v>
      </c>
      <c r="H220" s="14" t="s">
        <v>8076</v>
      </c>
      <c r="I220" s="15">
        <v>36000</v>
      </c>
      <c r="J220" s="14" t="s">
        <v>4935</v>
      </c>
      <c r="K220" s="36" t="s">
        <v>13370</v>
      </c>
      <c r="L220" s="14" t="s">
        <v>5629</v>
      </c>
      <c r="M220" s="14"/>
      <c r="O220" s="21">
        <v>294</v>
      </c>
    </row>
    <row r="221" spans="1:15" ht="31.5">
      <c r="A221" s="14">
        <f t="shared" si="6"/>
        <v>218</v>
      </c>
      <c r="B221" s="14" t="s">
        <v>13501</v>
      </c>
      <c r="C221" s="14" t="s">
        <v>2744</v>
      </c>
      <c r="D221" s="14" t="s">
        <v>1187</v>
      </c>
      <c r="E221" s="14" t="s">
        <v>8163</v>
      </c>
      <c r="F221" s="15">
        <v>1040</v>
      </c>
      <c r="G221" s="15">
        <v>140</v>
      </c>
      <c r="H221" s="14" t="s">
        <v>8076</v>
      </c>
      <c r="I221" s="15">
        <v>21000</v>
      </c>
      <c r="J221" s="14" t="s">
        <v>4935</v>
      </c>
      <c r="K221" s="36" t="s">
        <v>13370</v>
      </c>
      <c r="L221" s="14" t="s">
        <v>5129</v>
      </c>
      <c r="M221" s="14"/>
      <c r="O221" s="21">
        <v>295</v>
      </c>
    </row>
    <row r="222" spans="1:15" ht="31.5">
      <c r="A222" s="14">
        <f t="shared" si="6"/>
        <v>219</v>
      </c>
      <c r="B222" s="14" t="s">
        <v>13535</v>
      </c>
      <c r="C222" s="14" t="s">
        <v>13536</v>
      </c>
      <c r="D222" s="14" t="s">
        <v>1162</v>
      </c>
      <c r="E222" s="14"/>
      <c r="F222" s="15">
        <v>1000</v>
      </c>
      <c r="G222" s="15">
        <v>644</v>
      </c>
      <c r="H222" s="14" t="s">
        <v>4914</v>
      </c>
      <c r="I222" s="15">
        <v>0</v>
      </c>
      <c r="J222" s="14" t="s">
        <v>4642</v>
      </c>
      <c r="K222" s="36" t="s">
        <v>13370</v>
      </c>
      <c r="L222" s="14" t="s">
        <v>12534</v>
      </c>
      <c r="M222" s="14"/>
      <c r="O222" s="21">
        <v>296</v>
      </c>
    </row>
    <row r="223" spans="1:15">
      <c r="A223" s="14">
        <f t="shared" si="6"/>
        <v>220</v>
      </c>
      <c r="B223" s="14" t="s">
        <v>13560</v>
      </c>
      <c r="C223" s="14" t="s">
        <v>2744</v>
      </c>
      <c r="D223" s="14" t="s">
        <v>1187</v>
      </c>
      <c r="E223" s="14" t="s">
        <v>8163</v>
      </c>
      <c r="F223" s="15">
        <v>1040</v>
      </c>
      <c r="G223" s="15">
        <v>80</v>
      </c>
      <c r="H223" s="14" t="s">
        <v>8076</v>
      </c>
      <c r="I223" s="15">
        <v>13000</v>
      </c>
      <c r="J223" s="14" t="s">
        <v>4935</v>
      </c>
      <c r="K223" s="36" t="s">
        <v>13370</v>
      </c>
      <c r="L223" s="14" t="s">
        <v>5129</v>
      </c>
      <c r="M223" s="14"/>
      <c r="O223" s="21">
        <v>297</v>
      </c>
    </row>
    <row r="224" spans="1:15">
      <c r="A224" s="14">
        <f t="shared" si="6"/>
        <v>221</v>
      </c>
      <c r="B224" s="14" t="s">
        <v>13608</v>
      </c>
      <c r="C224" s="14" t="s">
        <v>2744</v>
      </c>
      <c r="D224" s="14" t="s">
        <v>1187</v>
      </c>
      <c r="E224" s="14" t="s">
        <v>8163</v>
      </c>
      <c r="F224" s="15">
        <v>1040</v>
      </c>
      <c r="G224" s="15">
        <v>40</v>
      </c>
      <c r="H224" s="14" t="s">
        <v>8076</v>
      </c>
      <c r="I224" s="15">
        <v>14000</v>
      </c>
      <c r="J224" s="14" t="s">
        <v>4935</v>
      </c>
      <c r="K224" s="36" t="s">
        <v>13370</v>
      </c>
      <c r="L224" s="14" t="s">
        <v>12534</v>
      </c>
      <c r="M224" s="14"/>
      <c r="O224" s="21">
        <v>298</v>
      </c>
    </row>
    <row r="225" spans="1:15" ht="31.5">
      <c r="A225" s="14">
        <f t="shared" si="6"/>
        <v>222</v>
      </c>
      <c r="B225" s="14" t="s">
        <v>13736</v>
      </c>
      <c r="C225" s="14" t="s">
        <v>6874</v>
      </c>
      <c r="D225" s="14" t="s">
        <v>1187</v>
      </c>
      <c r="E225" s="14" t="s">
        <v>8163</v>
      </c>
      <c r="F225" s="15">
        <v>740</v>
      </c>
      <c r="G225" s="15">
        <v>216</v>
      </c>
      <c r="H225" s="14" t="s">
        <v>8076</v>
      </c>
      <c r="I225" s="15">
        <v>35000</v>
      </c>
      <c r="J225" s="14" t="s">
        <v>4935</v>
      </c>
      <c r="K225" s="36" t="s">
        <v>13370</v>
      </c>
      <c r="L225" s="14" t="s">
        <v>5129</v>
      </c>
      <c r="M225" s="14"/>
      <c r="O225" s="21">
        <v>299</v>
      </c>
    </row>
    <row r="226" spans="1:15">
      <c r="A226" s="14">
        <f t="shared" si="6"/>
        <v>223</v>
      </c>
      <c r="B226" s="14" t="s">
        <v>13454</v>
      </c>
      <c r="C226" s="14"/>
      <c r="D226" s="14" t="s">
        <v>1187</v>
      </c>
      <c r="E226" s="14" t="s">
        <v>8163</v>
      </c>
      <c r="F226" s="15">
        <v>2040</v>
      </c>
      <c r="G226" s="15">
        <v>208</v>
      </c>
      <c r="H226" s="14" t="s">
        <v>2161</v>
      </c>
      <c r="I226" s="15">
        <v>75000</v>
      </c>
      <c r="J226" s="14" t="s">
        <v>1193</v>
      </c>
      <c r="K226" s="36" t="s">
        <v>13467</v>
      </c>
      <c r="L226" s="14" t="s">
        <v>3437</v>
      </c>
      <c r="M226" s="14"/>
      <c r="N226" s="21" t="s">
        <v>13399</v>
      </c>
      <c r="O226" s="21">
        <v>300</v>
      </c>
    </row>
    <row r="227" spans="1:15" ht="47.25">
      <c r="A227" s="14">
        <f t="shared" si="6"/>
        <v>224</v>
      </c>
      <c r="B227" s="14" t="s">
        <v>13479</v>
      </c>
      <c r="C227" s="14" t="s">
        <v>13480</v>
      </c>
      <c r="D227" s="14" t="s">
        <v>4473</v>
      </c>
      <c r="E227" s="14"/>
      <c r="F227" s="15">
        <v>1000</v>
      </c>
      <c r="G227" s="15">
        <v>668</v>
      </c>
      <c r="H227" s="14" t="s">
        <v>2161</v>
      </c>
      <c r="I227" s="15">
        <v>0</v>
      </c>
      <c r="J227" s="14" t="s">
        <v>7909</v>
      </c>
      <c r="K227" s="36" t="s">
        <v>13467</v>
      </c>
      <c r="L227" s="14" t="s">
        <v>13010</v>
      </c>
      <c r="M227" s="14"/>
      <c r="O227" s="21">
        <v>301</v>
      </c>
    </row>
    <row r="228" spans="1:15" ht="47.25">
      <c r="A228" s="14">
        <f t="shared" si="6"/>
        <v>225</v>
      </c>
      <c r="B228" s="14" t="s">
        <v>13481</v>
      </c>
      <c r="C228" s="14" t="s">
        <v>13482</v>
      </c>
      <c r="D228" s="14" t="s">
        <v>1162</v>
      </c>
      <c r="E228" s="14"/>
      <c r="F228" s="15">
        <v>1000</v>
      </c>
      <c r="G228" s="15">
        <v>500</v>
      </c>
      <c r="H228" s="14" t="s">
        <v>2161</v>
      </c>
      <c r="I228" s="15">
        <v>0</v>
      </c>
      <c r="J228" s="14" t="s">
        <v>70</v>
      </c>
      <c r="K228" s="36" t="s">
        <v>13467</v>
      </c>
      <c r="L228" s="14" t="s">
        <v>3437</v>
      </c>
      <c r="M228" s="14"/>
      <c r="O228" s="21">
        <v>302</v>
      </c>
    </row>
    <row r="229" spans="1:15" ht="31.5">
      <c r="A229" s="14">
        <f t="shared" si="6"/>
        <v>226</v>
      </c>
      <c r="B229" s="14" t="s">
        <v>3977</v>
      </c>
      <c r="C229" s="14" t="s">
        <v>5212</v>
      </c>
      <c r="D229" s="14" t="s">
        <v>1187</v>
      </c>
      <c r="E229" s="14" t="s">
        <v>8163</v>
      </c>
      <c r="F229" s="15">
        <v>540</v>
      </c>
      <c r="G229" s="15">
        <v>264</v>
      </c>
      <c r="H229" s="14" t="s">
        <v>8076</v>
      </c>
      <c r="I229" s="15">
        <v>53000</v>
      </c>
      <c r="J229" s="14" t="s">
        <v>1193</v>
      </c>
      <c r="K229" s="36" t="s">
        <v>13467</v>
      </c>
      <c r="L229" s="14" t="s">
        <v>2255</v>
      </c>
      <c r="M229" s="14"/>
      <c r="O229" s="21">
        <v>303</v>
      </c>
    </row>
    <row r="230" spans="1:15" ht="31.5">
      <c r="A230" s="14">
        <f t="shared" si="6"/>
        <v>227</v>
      </c>
      <c r="B230" s="14" t="s">
        <v>13483</v>
      </c>
      <c r="C230" s="14" t="s">
        <v>185</v>
      </c>
      <c r="D230" s="14" t="s">
        <v>1187</v>
      </c>
      <c r="E230" s="14"/>
      <c r="F230" s="15">
        <v>1400</v>
      </c>
      <c r="G230" s="15">
        <v>64</v>
      </c>
      <c r="H230" s="14" t="s">
        <v>8076</v>
      </c>
      <c r="I230" s="15">
        <v>19000</v>
      </c>
      <c r="J230" s="14" t="s">
        <v>1188</v>
      </c>
      <c r="K230" s="36" t="s">
        <v>13467</v>
      </c>
      <c r="L230" s="14" t="s">
        <v>2255</v>
      </c>
      <c r="M230" s="14"/>
      <c r="O230" s="21">
        <v>304</v>
      </c>
    </row>
    <row r="231" spans="1:15" ht="47.25">
      <c r="A231" s="14">
        <f t="shared" si="6"/>
        <v>228</v>
      </c>
      <c r="B231" s="14" t="s">
        <v>159</v>
      </c>
      <c r="C231" s="14" t="s">
        <v>2744</v>
      </c>
      <c r="D231" s="14" t="s">
        <v>1187</v>
      </c>
      <c r="E231" s="14" t="s">
        <v>8163</v>
      </c>
      <c r="F231" s="15">
        <v>540</v>
      </c>
      <c r="G231" s="15">
        <v>232</v>
      </c>
      <c r="H231" s="14" t="s">
        <v>8087</v>
      </c>
      <c r="I231" s="15">
        <v>36000</v>
      </c>
      <c r="J231" s="14" t="s">
        <v>4935</v>
      </c>
      <c r="K231" s="36" t="s">
        <v>13467</v>
      </c>
      <c r="L231" s="14" t="s">
        <v>2255</v>
      </c>
      <c r="M231" s="14"/>
      <c r="O231" s="21">
        <v>305</v>
      </c>
    </row>
    <row r="232" spans="1:15" ht="94.5">
      <c r="A232" s="14">
        <f t="shared" si="6"/>
        <v>229</v>
      </c>
      <c r="B232" s="14" t="s">
        <v>13484</v>
      </c>
      <c r="C232" s="14" t="s">
        <v>13485</v>
      </c>
      <c r="D232" s="14" t="s">
        <v>1187</v>
      </c>
      <c r="E232" s="14" t="s">
        <v>8163</v>
      </c>
      <c r="F232" s="15">
        <v>1040</v>
      </c>
      <c r="G232" s="15">
        <v>284</v>
      </c>
      <c r="H232" s="14" t="s">
        <v>8087</v>
      </c>
      <c r="I232" s="15">
        <v>70000</v>
      </c>
      <c r="J232" s="14" t="s">
        <v>4935</v>
      </c>
      <c r="K232" s="36" t="s">
        <v>13467</v>
      </c>
      <c r="L232" s="14" t="s">
        <v>2255</v>
      </c>
      <c r="M232" s="14"/>
      <c r="O232" s="21">
        <v>306</v>
      </c>
    </row>
    <row r="233" spans="1:15" ht="31.5">
      <c r="A233" s="14">
        <f t="shared" si="6"/>
        <v>230</v>
      </c>
      <c r="B233" s="14" t="s">
        <v>13486</v>
      </c>
      <c r="C233" s="14" t="s">
        <v>6621</v>
      </c>
      <c r="D233" s="14" t="s">
        <v>1187</v>
      </c>
      <c r="E233" s="14" t="s">
        <v>8163</v>
      </c>
      <c r="F233" s="15">
        <v>700</v>
      </c>
      <c r="G233" s="15">
        <v>252</v>
      </c>
      <c r="H233" s="14" t="s">
        <v>8087</v>
      </c>
      <c r="I233" s="15">
        <v>61000</v>
      </c>
      <c r="J233" s="14" t="s">
        <v>70</v>
      </c>
      <c r="K233" s="36" t="s">
        <v>13467</v>
      </c>
      <c r="L233" s="14" t="s">
        <v>2255</v>
      </c>
      <c r="M233" s="14"/>
      <c r="N233" s="21" t="s">
        <v>13506</v>
      </c>
      <c r="O233" s="21">
        <v>307</v>
      </c>
    </row>
    <row r="234" spans="1:15" ht="94.5">
      <c r="A234" s="14">
        <f t="shared" si="6"/>
        <v>231</v>
      </c>
      <c r="B234" s="14" t="s">
        <v>13487</v>
      </c>
      <c r="C234" s="14" t="s">
        <v>12730</v>
      </c>
      <c r="D234" s="14" t="s">
        <v>1187</v>
      </c>
      <c r="E234" s="14"/>
      <c r="F234" s="15">
        <v>500</v>
      </c>
      <c r="G234" s="15">
        <v>164</v>
      </c>
      <c r="H234" s="14" t="s">
        <v>8087</v>
      </c>
      <c r="I234" s="15">
        <v>36000</v>
      </c>
      <c r="J234" s="14" t="s">
        <v>1188</v>
      </c>
      <c r="K234" s="36" t="s">
        <v>13467</v>
      </c>
      <c r="L234" s="14" t="s">
        <v>2255</v>
      </c>
      <c r="M234" s="14"/>
      <c r="O234" s="21">
        <v>308</v>
      </c>
    </row>
    <row r="235" spans="1:15" ht="47.25">
      <c r="A235" s="14">
        <f t="shared" si="6"/>
        <v>232</v>
      </c>
      <c r="B235" s="14" t="s">
        <v>13492</v>
      </c>
      <c r="C235" s="14" t="s">
        <v>13493</v>
      </c>
      <c r="D235" s="14" t="s">
        <v>1162</v>
      </c>
      <c r="E235" s="14"/>
      <c r="F235" s="15">
        <v>300</v>
      </c>
      <c r="G235" s="15">
        <v>296</v>
      </c>
      <c r="H235" s="14" t="s">
        <v>8087</v>
      </c>
      <c r="I235" s="15">
        <v>0</v>
      </c>
      <c r="J235" s="14" t="s">
        <v>1188</v>
      </c>
      <c r="K235" s="36" t="s">
        <v>13467</v>
      </c>
      <c r="L235" s="14" t="s">
        <v>13494</v>
      </c>
      <c r="M235" s="14"/>
      <c r="O235" s="21">
        <v>309</v>
      </c>
    </row>
    <row r="236" spans="1:15" ht="78.75">
      <c r="A236" s="14">
        <f t="shared" si="6"/>
        <v>233</v>
      </c>
      <c r="B236" s="14" t="s">
        <v>13497</v>
      </c>
      <c r="C236" s="14" t="s">
        <v>13498</v>
      </c>
      <c r="D236" s="14" t="s">
        <v>1187</v>
      </c>
      <c r="E236" s="14"/>
      <c r="F236" s="15">
        <v>720</v>
      </c>
      <c r="G236" s="15">
        <v>176</v>
      </c>
      <c r="H236" s="14" t="s">
        <v>8087</v>
      </c>
      <c r="I236" s="15">
        <v>45000</v>
      </c>
      <c r="J236" s="14" t="s">
        <v>1188</v>
      </c>
      <c r="K236" s="36" t="s">
        <v>13467</v>
      </c>
      <c r="L236" s="14" t="s">
        <v>2255</v>
      </c>
      <c r="M236" s="14"/>
      <c r="O236" s="21">
        <v>310</v>
      </c>
    </row>
    <row r="237" spans="1:15" ht="31.5">
      <c r="A237" s="14">
        <f t="shared" si="6"/>
        <v>234</v>
      </c>
      <c r="B237" s="14" t="s">
        <v>13499</v>
      </c>
      <c r="C237" s="14" t="s">
        <v>13500</v>
      </c>
      <c r="D237" s="14" t="s">
        <v>1187</v>
      </c>
      <c r="E237" s="14"/>
      <c r="F237" s="15">
        <v>700</v>
      </c>
      <c r="G237" s="15">
        <v>224</v>
      </c>
      <c r="H237" s="14" t="s">
        <v>8087</v>
      </c>
      <c r="I237" s="15">
        <v>57000</v>
      </c>
      <c r="J237" s="14" t="s">
        <v>70</v>
      </c>
      <c r="K237" s="36" t="s">
        <v>13467</v>
      </c>
      <c r="L237" s="14" t="s">
        <v>2255</v>
      </c>
      <c r="M237" s="14"/>
      <c r="N237" s="21" t="s">
        <v>13514</v>
      </c>
      <c r="O237" s="21">
        <v>311</v>
      </c>
    </row>
    <row r="238" spans="1:15">
      <c r="A238" s="14">
        <f t="shared" si="6"/>
        <v>235</v>
      </c>
      <c r="B238" s="14" t="s">
        <v>3364</v>
      </c>
      <c r="C238" s="14"/>
      <c r="D238" s="14" t="s">
        <v>1187</v>
      </c>
      <c r="E238" s="14" t="s">
        <v>8163</v>
      </c>
      <c r="F238" s="15">
        <v>5040</v>
      </c>
      <c r="G238" s="15">
        <v>72</v>
      </c>
      <c r="H238" s="14" t="s">
        <v>3449</v>
      </c>
      <c r="I238" s="15">
        <v>8000</v>
      </c>
      <c r="J238" s="14" t="s">
        <v>7909</v>
      </c>
      <c r="K238" s="36" t="s">
        <v>13467</v>
      </c>
      <c r="L238" s="14" t="s">
        <v>2255</v>
      </c>
      <c r="M238" s="14"/>
      <c r="N238" s="21">
        <v>1</v>
      </c>
      <c r="O238" s="21">
        <v>312</v>
      </c>
    </row>
    <row r="239" spans="1:15">
      <c r="A239" s="14">
        <f t="shared" si="6"/>
        <v>236</v>
      </c>
      <c r="B239" s="14" t="s">
        <v>13502</v>
      </c>
      <c r="C239" s="14" t="s">
        <v>2744</v>
      </c>
      <c r="D239" s="14" t="s">
        <v>1187</v>
      </c>
      <c r="E239" s="14" t="s">
        <v>8163</v>
      </c>
      <c r="F239" s="15">
        <v>1040</v>
      </c>
      <c r="G239" s="15">
        <v>40</v>
      </c>
      <c r="H239" s="14" t="s">
        <v>8076</v>
      </c>
      <c r="I239" s="15">
        <v>11000</v>
      </c>
      <c r="J239" s="14" t="s">
        <v>4935</v>
      </c>
      <c r="K239" s="36" t="s">
        <v>13467</v>
      </c>
      <c r="L239" s="14" t="s">
        <v>2255</v>
      </c>
      <c r="M239" s="14"/>
      <c r="N239" s="21">
        <v>2</v>
      </c>
      <c r="O239" s="21">
        <v>313</v>
      </c>
    </row>
    <row r="240" spans="1:15" ht="94.5">
      <c r="A240" s="14">
        <f t="shared" si="6"/>
        <v>237</v>
      </c>
      <c r="B240" s="14" t="s">
        <v>13503</v>
      </c>
      <c r="C240" s="14" t="s">
        <v>12730</v>
      </c>
      <c r="D240" s="14" t="s">
        <v>1187</v>
      </c>
      <c r="E240" s="14"/>
      <c r="F240" s="15">
        <v>500</v>
      </c>
      <c r="G240" s="15">
        <v>180</v>
      </c>
      <c r="H240" s="14" t="s">
        <v>8087</v>
      </c>
      <c r="I240" s="15">
        <v>39000</v>
      </c>
      <c r="J240" s="14" t="s">
        <v>1188</v>
      </c>
      <c r="K240" s="36" t="s">
        <v>13467</v>
      </c>
      <c r="L240" s="14" t="s">
        <v>2255</v>
      </c>
      <c r="M240" s="14"/>
      <c r="N240" s="21">
        <v>3</v>
      </c>
      <c r="O240" s="21">
        <v>314</v>
      </c>
    </row>
    <row r="241" spans="1:15" ht="31.5">
      <c r="A241" s="14">
        <f t="shared" si="6"/>
        <v>238</v>
      </c>
      <c r="B241" s="14" t="s">
        <v>13504</v>
      </c>
      <c r="C241" s="14" t="s">
        <v>13505</v>
      </c>
      <c r="D241" s="14" t="s">
        <v>1187</v>
      </c>
      <c r="E241" s="14"/>
      <c r="F241" s="15">
        <v>680</v>
      </c>
      <c r="G241" s="15">
        <v>192</v>
      </c>
      <c r="H241" s="15" t="s">
        <v>8087</v>
      </c>
      <c r="I241" s="15">
        <v>52000</v>
      </c>
      <c r="J241" s="14" t="s">
        <v>70</v>
      </c>
      <c r="K241" s="36" t="s">
        <v>13467</v>
      </c>
      <c r="L241" s="14" t="s">
        <v>2255</v>
      </c>
      <c r="M241" s="14"/>
      <c r="N241" s="21">
        <v>4</v>
      </c>
      <c r="O241" s="21">
        <v>315</v>
      </c>
    </row>
    <row r="242" spans="1:15" ht="47.25">
      <c r="A242" s="14">
        <f t="shared" si="6"/>
        <v>239</v>
      </c>
      <c r="B242" s="14" t="s">
        <v>13507</v>
      </c>
      <c r="C242" s="14" t="s">
        <v>13508</v>
      </c>
      <c r="D242" s="14" t="s">
        <v>4473</v>
      </c>
      <c r="E242" s="14"/>
      <c r="F242" s="15">
        <v>1000</v>
      </c>
      <c r="G242" s="15">
        <v>448</v>
      </c>
      <c r="H242" s="14" t="s">
        <v>2161</v>
      </c>
      <c r="I242" s="15">
        <v>0</v>
      </c>
      <c r="J242" s="14" t="s">
        <v>7909</v>
      </c>
      <c r="K242" s="36" t="s">
        <v>13467</v>
      </c>
      <c r="L242" s="14" t="s">
        <v>513</v>
      </c>
      <c r="M242" s="14"/>
      <c r="N242" s="21">
        <v>5</v>
      </c>
      <c r="O242" s="21">
        <v>316</v>
      </c>
    </row>
    <row r="243" spans="1:15" ht="31.5">
      <c r="A243" s="14">
        <f t="shared" si="6"/>
        <v>240</v>
      </c>
      <c r="B243" s="14" t="s">
        <v>13509</v>
      </c>
      <c r="C243" s="14" t="s">
        <v>4107</v>
      </c>
      <c r="D243" s="14" t="s">
        <v>1162</v>
      </c>
      <c r="E243" s="14"/>
      <c r="F243" s="15">
        <v>350</v>
      </c>
      <c r="G243" s="15">
        <v>344</v>
      </c>
      <c r="H243" s="14" t="s">
        <v>8087</v>
      </c>
      <c r="I243" s="15">
        <v>0</v>
      </c>
      <c r="J243" s="14" t="s">
        <v>1193</v>
      </c>
      <c r="K243" s="36" t="s">
        <v>13467</v>
      </c>
      <c r="L243" s="14" t="s">
        <v>2255</v>
      </c>
      <c r="M243" s="14"/>
      <c r="N243" s="21">
        <v>6</v>
      </c>
      <c r="O243" s="21">
        <v>317</v>
      </c>
    </row>
    <row r="244" spans="1:15" ht="31.5">
      <c r="A244" s="14">
        <f t="shared" si="6"/>
        <v>241</v>
      </c>
      <c r="B244" s="14" t="s">
        <v>13510</v>
      </c>
      <c r="C244" s="14" t="s">
        <v>13511</v>
      </c>
      <c r="D244" s="14" t="s">
        <v>1162</v>
      </c>
      <c r="E244" s="14"/>
      <c r="F244" s="15">
        <v>500</v>
      </c>
      <c r="G244" s="15">
        <v>136</v>
      </c>
      <c r="H244" s="14" t="s">
        <v>8076</v>
      </c>
      <c r="I244" s="15">
        <v>59000</v>
      </c>
      <c r="J244" s="14" t="s">
        <v>7909</v>
      </c>
      <c r="K244" s="36" t="s">
        <v>13467</v>
      </c>
      <c r="L244" s="14" t="s">
        <v>2255</v>
      </c>
      <c r="M244" s="14"/>
      <c r="N244" s="21">
        <v>7</v>
      </c>
      <c r="O244" s="21">
        <v>318</v>
      </c>
    </row>
    <row r="245" spans="1:15" ht="94.5">
      <c r="A245" s="14">
        <f t="shared" si="6"/>
        <v>242</v>
      </c>
      <c r="B245" s="14" t="s">
        <v>13512</v>
      </c>
      <c r="C245" s="14" t="s">
        <v>13513</v>
      </c>
      <c r="D245" s="14" t="s">
        <v>1187</v>
      </c>
      <c r="E245" s="14"/>
      <c r="F245" s="15">
        <v>500</v>
      </c>
      <c r="G245" s="15">
        <v>180</v>
      </c>
      <c r="H245" s="14" t="s">
        <v>8087</v>
      </c>
      <c r="I245" s="15">
        <v>62000</v>
      </c>
      <c r="J245" s="14" t="s">
        <v>60</v>
      </c>
      <c r="K245" s="36" t="s">
        <v>13467</v>
      </c>
      <c r="L245" s="14" t="s">
        <v>2255</v>
      </c>
      <c r="M245" s="14"/>
      <c r="N245" s="21">
        <v>8</v>
      </c>
      <c r="O245" s="21">
        <v>319</v>
      </c>
    </row>
    <row r="246" spans="1:15">
      <c r="A246" s="14">
        <f t="shared" si="6"/>
        <v>243</v>
      </c>
      <c r="B246" s="14" t="s">
        <v>13519</v>
      </c>
      <c r="C246" s="14" t="s">
        <v>13520</v>
      </c>
      <c r="D246" s="14" t="s">
        <v>1162</v>
      </c>
      <c r="E246" s="14"/>
      <c r="F246" s="15">
        <v>500</v>
      </c>
      <c r="G246" s="15">
        <v>500</v>
      </c>
      <c r="H246" s="14" t="s">
        <v>2161</v>
      </c>
      <c r="I246" s="15">
        <v>0</v>
      </c>
      <c r="J246" s="14" t="s">
        <v>4935</v>
      </c>
      <c r="K246" s="36" t="s">
        <v>13467</v>
      </c>
      <c r="L246" s="14" t="s">
        <v>1552</v>
      </c>
      <c r="M246" s="14"/>
      <c r="N246" s="21">
        <v>9</v>
      </c>
      <c r="O246" s="21">
        <v>320</v>
      </c>
    </row>
    <row r="247" spans="1:15" ht="31.5">
      <c r="A247" s="14">
        <f t="shared" si="6"/>
        <v>244</v>
      </c>
      <c r="B247" s="14" t="s">
        <v>13523</v>
      </c>
      <c r="C247" s="14" t="s">
        <v>13524</v>
      </c>
      <c r="D247" s="14" t="s">
        <v>1187</v>
      </c>
      <c r="E247" s="14"/>
      <c r="F247" s="15">
        <v>700</v>
      </c>
      <c r="G247" s="15">
        <v>304</v>
      </c>
      <c r="H247" s="14" t="s">
        <v>8087</v>
      </c>
      <c r="I247" s="15">
        <v>98000</v>
      </c>
      <c r="J247" s="14" t="s">
        <v>1193</v>
      </c>
      <c r="K247" s="36" t="s">
        <v>13467</v>
      </c>
      <c r="L247" s="14" t="s">
        <v>2255</v>
      </c>
      <c r="M247" s="14"/>
      <c r="N247" s="21">
        <v>10</v>
      </c>
      <c r="O247" s="21">
        <v>321</v>
      </c>
    </row>
    <row r="248" spans="1:15" ht="31.5">
      <c r="A248" s="14">
        <f t="shared" si="6"/>
        <v>245</v>
      </c>
      <c r="B248" s="14" t="s">
        <v>13525</v>
      </c>
      <c r="C248" s="14" t="s">
        <v>13526</v>
      </c>
      <c r="D248" s="14" t="s">
        <v>1187</v>
      </c>
      <c r="E248" s="14"/>
      <c r="F248" s="15">
        <v>1500</v>
      </c>
      <c r="G248" s="15">
        <v>600</v>
      </c>
      <c r="H248" s="14" t="s">
        <v>2161</v>
      </c>
      <c r="I248" s="15">
        <v>186000</v>
      </c>
      <c r="J248" s="14" t="s">
        <v>4935</v>
      </c>
      <c r="K248" s="36" t="s">
        <v>13467</v>
      </c>
      <c r="L248" s="14" t="s">
        <v>2255</v>
      </c>
      <c r="M248" s="14"/>
      <c r="N248" s="21">
        <v>11</v>
      </c>
      <c r="O248" s="21">
        <v>322</v>
      </c>
    </row>
    <row r="249" spans="1:15" ht="63">
      <c r="A249" s="14">
        <f t="shared" ref="A249:A312" si="8">A248+1</f>
        <v>246</v>
      </c>
      <c r="B249" s="14" t="s">
        <v>13527</v>
      </c>
      <c r="C249" s="14" t="s">
        <v>13183</v>
      </c>
      <c r="D249" s="14" t="s">
        <v>12961</v>
      </c>
      <c r="E249" s="14"/>
      <c r="F249" s="15">
        <v>200035</v>
      </c>
      <c r="G249" s="15">
        <v>144</v>
      </c>
      <c r="H249" s="14" t="s">
        <v>8076</v>
      </c>
      <c r="I249" s="15">
        <v>20000</v>
      </c>
      <c r="J249" s="14" t="s">
        <v>1188</v>
      </c>
      <c r="K249" s="36" t="s">
        <v>13467</v>
      </c>
      <c r="L249" s="14" t="s">
        <v>13528</v>
      </c>
      <c r="M249" s="14"/>
      <c r="N249" s="21" t="s">
        <v>13537</v>
      </c>
      <c r="O249" s="21">
        <v>323</v>
      </c>
    </row>
    <row r="250" spans="1:15" ht="63">
      <c r="A250" s="14">
        <f t="shared" si="8"/>
        <v>247</v>
      </c>
      <c r="B250" s="14" t="s">
        <v>13529</v>
      </c>
      <c r="C250" s="14" t="s">
        <v>13183</v>
      </c>
      <c r="D250" s="14" t="s">
        <v>12961</v>
      </c>
      <c r="E250" s="14"/>
      <c r="F250" s="15">
        <v>66035</v>
      </c>
      <c r="G250" s="15">
        <v>416</v>
      </c>
      <c r="H250" s="14" t="s">
        <v>8076</v>
      </c>
      <c r="I250" s="15">
        <v>52000</v>
      </c>
      <c r="J250" s="14" t="s">
        <v>1188</v>
      </c>
      <c r="K250" s="36" t="s">
        <v>13467</v>
      </c>
      <c r="L250" s="14" t="s">
        <v>13530</v>
      </c>
      <c r="M250" s="14"/>
      <c r="N250" s="21">
        <v>1</v>
      </c>
      <c r="O250" s="21">
        <v>324</v>
      </c>
    </row>
    <row r="251" spans="1:15" ht="63">
      <c r="A251" s="14">
        <f t="shared" si="8"/>
        <v>248</v>
      </c>
      <c r="B251" s="14" t="s">
        <v>13531</v>
      </c>
      <c r="C251" s="14" t="s">
        <v>13183</v>
      </c>
      <c r="D251" s="14" t="s">
        <v>12961</v>
      </c>
      <c r="E251" s="14"/>
      <c r="F251" s="15">
        <v>86035</v>
      </c>
      <c r="G251" s="15">
        <v>88</v>
      </c>
      <c r="H251" s="14" t="s">
        <v>3449</v>
      </c>
      <c r="I251" s="15">
        <v>8000</v>
      </c>
      <c r="J251" s="14" t="s">
        <v>1188</v>
      </c>
      <c r="K251" s="36" t="s">
        <v>13467</v>
      </c>
      <c r="L251" s="14" t="s">
        <v>13532</v>
      </c>
      <c r="M251" s="14"/>
      <c r="N251" s="21">
        <v>2</v>
      </c>
      <c r="O251" s="21">
        <v>325</v>
      </c>
    </row>
    <row r="252" spans="1:15" ht="47.25">
      <c r="A252" s="14">
        <f t="shared" si="8"/>
        <v>249</v>
      </c>
      <c r="B252" s="14" t="s">
        <v>13533</v>
      </c>
      <c r="C252" s="14" t="s">
        <v>2018</v>
      </c>
      <c r="D252" s="14" t="s">
        <v>1187</v>
      </c>
      <c r="E252" s="14" t="s">
        <v>8163</v>
      </c>
      <c r="F252" s="15">
        <v>540</v>
      </c>
      <c r="G252" s="15">
        <v>604</v>
      </c>
      <c r="H252" s="14" t="s">
        <v>8087</v>
      </c>
      <c r="I252" s="15">
        <v>119000</v>
      </c>
      <c r="J252" s="14" t="s">
        <v>4935</v>
      </c>
      <c r="K252" s="36" t="s">
        <v>13467</v>
      </c>
      <c r="L252" s="14" t="s">
        <v>2255</v>
      </c>
      <c r="M252" s="14"/>
      <c r="N252" s="21">
        <v>3</v>
      </c>
      <c r="O252" s="21">
        <v>326</v>
      </c>
    </row>
    <row r="253" spans="1:15" ht="94.5">
      <c r="A253" s="14">
        <f t="shared" si="8"/>
        <v>250</v>
      </c>
      <c r="B253" s="14" t="s">
        <v>13534</v>
      </c>
      <c r="C253" s="14" t="s">
        <v>13149</v>
      </c>
      <c r="D253" s="14" t="s">
        <v>1187</v>
      </c>
      <c r="E253" s="14" t="s">
        <v>8163</v>
      </c>
      <c r="F253" s="15">
        <v>1050</v>
      </c>
      <c r="G253" s="15">
        <v>560</v>
      </c>
      <c r="H253" s="14" t="s">
        <v>8087</v>
      </c>
      <c r="I253" s="15">
        <v>125000</v>
      </c>
      <c r="J253" s="14" t="s">
        <v>1188</v>
      </c>
      <c r="K253" s="36" t="s">
        <v>13467</v>
      </c>
      <c r="L253" s="14" t="s">
        <v>11673</v>
      </c>
      <c r="M253" s="14"/>
      <c r="N253" s="21">
        <v>4</v>
      </c>
      <c r="O253" s="21">
        <v>327</v>
      </c>
    </row>
    <row r="254" spans="1:15" ht="31.5">
      <c r="A254" s="14">
        <f t="shared" si="8"/>
        <v>251</v>
      </c>
      <c r="B254" s="14" t="s">
        <v>13538</v>
      </c>
      <c r="C254" s="14" t="s">
        <v>13539</v>
      </c>
      <c r="D254" s="14" t="s">
        <v>1162</v>
      </c>
      <c r="E254" s="14"/>
      <c r="F254" s="15">
        <v>770</v>
      </c>
      <c r="G254" s="15">
        <v>576</v>
      </c>
      <c r="H254" s="14" t="s">
        <v>2161</v>
      </c>
      <c r="I254" s="15">
        <v>0</v>
      </c>
      <c r="J254" s="14" t="s">
        <v>60</v>
      </c>
      <c r="K254" s="36" t="s">
        <v>13467</v>
      </c>
      <c r="L254" s="14" t="s">
        <v>6101</v>
      </c>
      <c r="M254" s="14"/>
      <c r="N254" s="21">
        <v>5</v>
      </c>
      <c r="O254" s="21">
        <v>328</v>
      </c>
    </row>
    <row r="255" spans="1:15">
      <c r="A255" s="14">
        <f t="shared" si="8"/>
        <v>252</v>
      </c>
      <c r="B255" s="14" t="s">
        <v>13540</v>
      </c>
      <c r="C255" s="14"/>
      <c r="D255" s="14" t="s">
        <v>1187</v>
      </c>
      <c r="E255" s="14" t="s">
        <v>8163</v>
      </c>
      <c r="F255" s="15">
        <v>1040</v>
      </c>
      <c r="G255" s="15">
        <v>200</v>
      </c>
      <c r="H255" s="14" t="s">
        <v>2161</v>
      </c>
      <c r="I255" s="15">
        <v>70000</v>
      </c>
      <c r="J255" s="14" t="s">
        <v>1188</v>
      </c>
      <c r="K255" s="36" t="s">
        <v>13467</v>
      </c>
      <c r="L255" s="14" t="s">
        <v>12534</v>
      </c>
      <c r="M255" s="14"/>
      <c r="N255" s="21">
        <v>6</v>
      </c>
      <c r="O255" s="21">
        <v>329</v>
      </c>
    </row>
    <row r="256" spans="1:15" ht="63">
      <c r="A256" s="14">
        <f t="shared" si="8"/>
        <v>253</v>
      </c>
      <c r="B256" s="14" t="s">
        <v>13541</v>
      </c>
      <c r="C256" s="14" t="s">
        <v>13542</v>
      </c>
      <c r="D256" s="14" t="s">
        <v>1162</v>
      </c>
      <c r="E256" s="14"/>
      <c r="F256" s="15">
        <v>500</v>
      </c>
      <c r="G256" s="15">
        <v>300</v>
      </c>
      <c r="H256" s="14" t="s">
        <v>2161</v>
      </c>
      <c r="I256" s="15">
        <v>0</v>
      </c>
      <c r="J256" s="14" t="s">
        <v>4642</v>
      </c>
      <c r="K256" s="36" t="s">
        <v>13467</v>
      </c>
      <c r="L256" s="14" t="s">
        <v>12534</v>
      </c>
      <c r="M256" s="14"/>
      <c r="N256" s="21">
        <v>7</v>
      </c>
      <c r="O256" s="21">
        <v>330</v>
      </c>
    </row>
    <row r="257" spans="1:15" ht="31.5">
      <c r="A257" s="14">
        <f t="shared" si="8"/>
        <v>254</v>
      </c>
      <c r="B257" s="14" t="s">
        <v>13543</v>
      </c>
      <c r="C257" s="14" t="s">
        <v>11192</v>
      </c>
      <c r="D257" s="14" t="s">
        <v>4473</v>
      </c>
      <c r="E257" s="14"/>
      <c r="F257" s="15">
        <v>5000</v>
      </c>
      <c r="G257" s="15">
        <v>1010</v>
      </c>
      <c r="H257" s="14" t="s">
        <v>1228</v>
      </c>
      <c r="I257" s="15">
        <v>0</v>
      </c>
      <c r="J257" s="14" t="s">
        <v>7909</v>
      </c>
      <c r="K257" s="36" t="s">
        <v>13467</v>
      </c>
      <c r="L257" s="14" t="s">
        <v>8278</v>
      </c>
      <c r="M257" s="14"/>
      <c r="N257" s="21">
        <v>8</v>
      </c>
      <c r="O257" s="21">
        <v>331</v>
      </c>
    </row>
    <row r="258" spans="1:15" ht="31.5">
      <c r="A258" s="14">
        <f t="shared" si="8"/>
        <v>255</v>
      </c>
      <c r="B258" s="14" t="s">
        <v>13547</v>
      </c>
      <c r="C258" s="14" t="s">
        <v>13548</v>
      </c>
      <c r="D258" s="14" t="s">
        <v>1187</v>
      </c>
      <c r="E258" s="14"/>
      <c r="F258" s="15">
        <v>800</v>
      </c>
      <c r="G258" s="15">
        <v>184</v>
      </c>
      <c r="H258" s="14" t="s">
        <v>8087</v>
      </c>
      <c r="I258" s="15">
        <v>62000</v>
      </c>
      <c r="J258" s="14" t="s">
        <v>4642</v>
      </c>
      <c r="K258" s="36" t="s">
        <v>13467</v>
      </c>
      <c r="L258" s="14" t="s">
        <v>12534</v>
      </c>
      <c r="M258" s="14"/>
      <c r="N258" s="21">
        <v>9</v>
      </c>
      <c r="O258" s="21">
        <v>332</v>
      </c>
    </row>
    <row r="259" spans="1:15">
      <c r="A259" s="14">
        <f t="shared" si="8"/>
        <v>256</v>
      </c>
      <c r="B259" s="14" t="s">
        <v>13562</v>
      </c>
      <c r="C259" s="14" t="s">
        <v>11500</v>
      </c>
      <c r="D259" s="14" t="s">
        <v>1187</v>
      </c>
      <c r="E259" s="14"/>
      <c r="F259" s="15">
        <v>820</v>
      </c>
      <c r="G259" s="15">
        <v>216</v>
      </c>
      <c r="H259" s="14" t="s">
        <v>8087</v>
      </c>
      <c r="I259" s="15">
        <v>68000</v>
      </c>
      <c r="J259" s="14" t="s">
        <v>4642</v>
      </c>
      <c r="K259" s="36" t="s">
        <v>13467</v>
      </c>
      <c r="L259" s="14" t="s">
        <v>12534</v>
      </c>
      <c r="M259" s="14"/>
      <c r="N259" s="21">
        <v>10</v>
      </c>
      <c r="O259" s="21">
        <v>333</v>
      </c>
    </row>
    <row r="260" spans="1:15" ht="31.5">
      <c r="A260" s="14">
        <f t="shared" si="8"/>
        <v>257</v>
      </c>
      <c r="B260" s="14" t="s">
        <v>13563</v>
      </c>
      <c r="C260" s="14" t="s">
        <v>13564</v>
      </c>
      <c r="D260" s="14" t="s">
        <v>1162</v>
      </c>
      <c r="E260" s="14"/>
      <c r="F260" s="15">
        <v>125</v>
      </c>
      <c r="G260" s="15">
        <v>316</v>
      </c>
      <c r="H260" s="14" t="s">
        <v>8087</v>
      </c>
      <c r="I260" s="15">
        <v>0</v>
      </c>
      <c r="J260" s="14" t="s">
        <v>7909</v>
      </c>
      <c r="K260" s="36" t="s">
        <v>13467</v>
      </c>
      <c r="L260" s="14" t="s">
        <v>3437</v>
      </c>
      <c r="M260" s="14"/>
      <c r="N260" s="21">
        <v>11</v>
      </c>
      <c r="O260" s="21">
        <v>334</v>
      </c>
    </row>
    <row r="261" spans="1:15">
      <c r="A261" s="14">
        <f t="shared" si="8"/>
        <v>258</v>
      </c>
      <c r="B261" s="14" t="s">
        <v>8551</v>
      </c>
      <c r="C261" s="14" t="s">
        <v>4078</v>
      </c>
      <c r="D261" s="14" t="s">
        <v>1187</v>
      </c>
      <c r="E261" s="14" t="s">
        <v>8163</v>
      </c>
      <c r="F261" s="15">
        <v>540</v>
      </c>
      <c r="G261" s="15">
        <v>164</v>
      </c>
      <c r="H261" s="14" t="s">
        <v>6541</v>
      </c>
      <c r="I261" s="15">
        <v>43000</v>
      </c>
      <c r="J261" s="14" t="s">
        <v>70</v>
      </c>
      <c r="K261" s="36" t="s">
        <v>13467</v>
      </c>
      <c r="L261" s="14" t="s">
        <v>5129</v>
      </c>
      <c r="M261" s="14"/>
      <c r="N261" s="21">
        <v>12</v>
      </c>
      <c r="O261" s="21">
        <v>335</v>
      </c>
    </row>
    <row r="262" spans="1:15" ht="31.5">
      <c r="A262" s="14">
        <f t="shared" si="8"/>
        <v>259</v>
      </c>
      <c r="B262" s="14" t="s">
        <v>13598</v>
      </c>
      <c r="C262" s="14" t="s">
        <v>13599</v>
      </c>
      <c r="D262" s="14" t="s">
        <v>1187</v>
      </c>
      <c r="E262" s="14"/>
      <c r="F262" s="15">
        <v>1000</v>
      </c>
      <c r="G262" s="15">
        <v>532</v>
      </c>
      <c r="H262" s="14" t="s">
        <v>2161</v>
      </c>
      <c r="I262" s="15">
        <v>159000</v>
      </c>
      <c r="J262" s="14" t="s">
        <v>4935</v>
      </c>
      <c r="K262" s="36" t="s">
        <v>13467</v>
      </c>
      <c r="L262" s="14" t="s">
        <v>12534</v>
      </c>
      <c r="M262" s="14"/>
      <c r="N262" s="21">
        <v>13</v>
      </c>
      <c r="O262" s="21">
        <v>336</v>
      </c>
    </row>
    <row r="263" spans="1:15" ht="63">
      <c r="A263" s="14">
        <f t="shared" si="8"/>
        <v>260</v>
      </c>
      <c r="B263" s="14" t="s">
        <v>13515</v>
      </c>
      <c r="C263" s="14" t="s">
        <v>13516</v>
      </c>
      <c r="D263" s="14" t="s">
        <v>1162</v>
      </c>
      <c r="E263" s="14"/>
      <c r="F263" s="15">
        <v>5000</v>
      </c>
      <c r="G263" s="15">
        <v>332</v>
      </c>
      <c r="H263" s="14" t="s">
        <v>8087</v>
      </c>
      <c r="I263" s="15">
        <v>102000</v>
      </c>
      <c r="J263" s="14" t="s">
        <v>1188</v>
      </c>
      <c r="K263" s="36" t="s">
        <v>13517</v>
      </c>
      <c r="L263" s="14" t="s">
        <v>13518</v>
      </c>
      <c r="M263" s="14"/>
      <c r="N263" s="21">
        <v>14</v>
      </c>
      <c r="O263" s="21">
        <v>337</v>
      </c>
    </row>
    <row r="264" spans="1:15" ht="47.25">
      <c r="A264" s="14">
        <f t="shared" si="8"/>
        <v>261</v>
      </c>
      <c r="B264" s="14" t="s">
        <v>13521</v>
      </c>
      <c r="C264" s="14" t="s">
        <v>11658</v>
      </c>
      <c r="D264" s="14" t="s">
        <v>1187</v>
      </c>
      <c r="E264" s="14"/>
      <c r="F264" s="15">
        <v>2400</v>
      </c>
      <c r="G264" s="15">
        <v>128</v>
      </c>
      <c r="H264" s="14" t="s">
        <v>6541</v>
      </c>
      <c r="I264" s="15">
        <v>36000</v>
      </c>
      <c r="J264" s="14" t="s">
        <v>1188</v>
      </c>
      <c r="K264" s="36" t="s">
        <v>13517</v>
      </c>
      <c r="L264" s="14" t="s">
        <v>5941</v>
      </c>
      <c r="M264" s="14"/>
      <c r="N264" s="21">
        <v>15</v>
      </c>
      <c r="O264" s="21">
        <v>338</v>
      </c>
    </row>
    <row r="265" spans="1:15" ht="31.5">
      <c r="A265" s="14">
        <f t="shared" si="8"/>
        <v>262</v>
      </c>
      <c r="B265" s="14" t="s">
        <v>13522</v>
      </c>
      <c r="C265" s="14" t="s">
        <v>12098</v>
      </c>
      <c r="D265" s="14" t="s">
        <v>1187</v>
      </c>
      <c r="E265" s="14" t="s">
        <v>8163</v>
      </c>
      <c r="F265" s="15">
        <v>540</v>
      </c>
      <c r="G265" s="15">
        <v>132</v>
      </c>
      <c r="H265" s="14" t="s">
        <v>8076</v>
      </c>
      <c r="I265" s="15">
        <v>30000</v>
      </c>
      <c r="J265" s="14" t="s">
        <v>70</v>
      </c>
      <c r="K265" s="36" t="s">
        <v>13517</v>
      </c>
      <c r="L265" s="14" t="s">
        <v>2255</v>
      </c>
      <c r="M265" s="14"/>
      <c r="N265" s="21" t="s">
        <v>13399</v>
      </c>
      <c r="O265" s="21">
        <v>339</v>
      </c>
    </row>
    <row r="266" spans="1:15" ht="31.5">
      <c r="A266" s="14">
        <f t="shared" si="8"/>
        <v>263</v>
      </c>
      <c r="B266" s="14" t="s">
        <v>13544</v>
      </c>
      <c r="C266" s="14" t="s">
        <v>4078</v>
      </c>
      <c r="D266" s="14" t="s">
        <v>1162</v>
      </c>
      <c r="E266" s="14"/>
      <c r="F266" s="15">
        <v>700</v>
      </c>
      <c r="G266" s="15">
        <v>754</v>
      </c>
      <c r="H266" s="14" t="s">
        <v>1228</v>
      </c>
      <c r="I266" s="15">
        <v>0</v>
      </c>
      <c r="J266" s="14" t="s">
        <v>1188</v>
      </c>
      <c r="K266" s="36" t="s">
        <v>13517</v>
      </c>
      <c r="L266" s="14" t="s">
        <v>1552</v>
      </c>
      <c r="M266" s="14"/>
      <c r="O266" s="21">
        <v>340</v>
      </c>
    </row>
    <row r="267" spans="1:15" ht="31.5">
      <c r="A267" s="14">
        <f t="shared" si="8"/>
        <v>264</v>
      </c>
      <c r="B267" s="14" t="s">
        <v>13545</v>
      </c>
      <c r="C267" s="14" t="s">
        <v>13546</v>
      </c>
      <c r="D267" s="14" t="s">
        <v>1162</v>
      </c>
      <c r="E267" s="14"/>
      <c r="F267" s="15">
        <v>350</v>
      </c>
      <c r="G267" s="15">
        <v>420</v>
      </c>
      <c r="H267" s="14" t="s">
        <v>8087</v>
      </c>
      <c r="I267" s="15">
        <v>0</v>
      </c>
      <c r="J267" s="14" t="s">
        <v>1193</v>
      </c>
      <c r="K267" s="36" t="s">
        <v>13517</v>
      </c>
      <c r="L267" s="14" t="s">
        <v>2255</v>
      </c>
      <c r="M267" s="14"/>
      <c r="O267" s="21">
        <v>341</v>
      </c>
    </row>
    <row r="268" spans="1:15" ht="31.5">
      <c r="A268" s="14">
        <f t="shared" si="8"/>
        <v>265</v>
      </c>
      <c r="B268" s="14" t="s">
        <v>13549</v>
      </c>
      <c r="C268" s="14" t="s">
        <v>7234</v>
      </c>
      <c r="D268" s="14" t="s">
        <v>4473</v>
      </c>
      <c r="E268" s="14"/>
      <c r="F268" s="15">
        <v>1000</v>
      </c>
      <c r="G268" s="15">
        <v>188</v>
      </c>
      <c r="H268" s="14" t="s">
        <v>8087</v>
      </c>
      <c r="I268" s="15">
        <v>0</v>
      </c>
      <c r="J268" s="14" t="s">
        <v>70</v>
      </c>
      <c r="K268" s="36" t="s">
        <v>13517</v>
      </c>
      <c r="L268" s="14" t="s">
        <v>2255</v>
      </c>
      <c r="M268" s="14"/>
      <c r="O268" s="21">
        <v>342</v>
      </c>
    </row>
    <row r="269" spans="1:15" ht="31.5">
      <c r="A269" s="14">
        <f t="shared" si="8"/>
        <v>266</v>
      </c>
      <c r="B269" s="14" t="s">
        <v>13550</v>
      </c>
      <c r="C269" s="14" t="s">
        <v>5212</v>
      </c>
      <c r="D269" s="14" t="s">
        <v>1187</v>
      </c>
      <c r="E269" s="14" t="s">
        <v>8163</v>
      </c>
      <c r="F269" s="15">
        <v>540</v>
      </c>
      <c r="G269" s="15">
        <v>368</v>
      </c>
      <c r="H269" s="14" t="s">
        <v>8087</v>
      </c>
      <c r="I269" s="15">
        <v>96000</v>
      </c>
      <c r="J269" s="14" t="s">
        <v>1193</v>
      </c>
      <c r="K269" s="36" t="s">
        <v>13517</v>
      </c>
      <c r="L269" s="14" t="s">
        <v>2255</v>
      </c>
      <c r="M269" s="14"/>
      <c r="O269" s="21">
        <v>343</v>
      </c>
    </row>
    <row r="270" spans="1:15" ht="110.25">
      <c r="A270" s="14">
        <f t="shared" si="8"/>
        <v>267</v>
      </c>
      <c r="B270" s="14" t="s">
        <v>13551</v>
      </c>
      <c r="C270" s="14" t="s">
        <v>13552</v>
      </c>
      <c r="D270" s="14" t="s">
        <v>1187</v>
      </c>
      <c r="E270" s="14"/>
      <c r="F270" s="15">
        <v>500</v>
      </c>
      <c r="G270" s="15">
        <v>328</v>
      </c>
      <c r="H270" s="14" t="s">
        <v>8087</v>
      </c>
      <c r="I270" s="15">
        <v>58000</v>
      </c>
      <c r="J270" s="14" t="s">
        <v>1188</v>
      </c>
      <c r="K270" s="36" t="s">
        <v>13517</v>
      </c>
      <c r="L270" s="14" t="s">
        <v>2255</v>
      </c>
      <c r="M270" s="14"/>
      <c r="O270" s="21">
        <v>344</v>
      </c>
    </row>
    <row r="271" spans="1:15" ht="47.25">
      <c r="A271" s="14">
        <f t="shared" si="8"/>
        <v>268</v>
      </c>
      <c r="B271" s="14" t="s">
        <v>1407</v>
      </c>
      <c r="C271" s="14" t="s">
        <v>2744</v>
      </c>
      <c r="D271" s="14" t="s">
        <v>1187</v>
      </c>
      <c r="E271" s="14"/>
      <c r="F271" s="15">
        <v>6700</v>
      </c>
      <c r="G271" s="15">
        <v>120</v>
      </c>
      <c r="H271" s="14" t="s">
        <v>8076</v>
      </c>
      <c r="I271" s="15">
        <v>23000</v>
      </c>
      <c r="J271" s="14" t="s">
        <v>4935</v>
      </c>
      <c r="K271" s="36" t="s">
        <v>13517</v>
      </c>
      <c r="L271" s="14" t="s">
        <v>12391</v>
      </c>
      <c r="M271" s="14" t="s">
        <v>13553</v>
      </c>
      <c r="O271" s="21">
        <v>345</v>
      </c>
    </row>
    <row r="272" spans="1:15" ht="47.25">
      <c r="A272" s="14">
        <f t="shared" si="8"/>
        <v>269</v>
      </c>
      <c r="B272" s="14" t="s">
        <v>7789</v>
      </c>
      <c r="C272" s="14" t="s">
        <v>2744</v>
      </c>
      <c r="D272" s="14" t="s">
        <v>1187</v>
      </c>
      <c r="E272" s="14"/>
      <c r="F272" s="15">
        <v>7000</v>
      </c>
      <c r="G272" s="15">
        <v>76</v>
      </c>
      <c r="H272" s="14" t="s">
        <v>8076</v>
      </c>
      <c r="I272" s="15">
        <v>17000</v>
      </c>
      <c r="J272" s="14" t="s">
        <v>4935</v>
      </c>
      <c r="K272" s="36" t="s">
        <v>13517</v>
      </c>
      <c r="L272" s="14" t="s">
        <v>13554</v>
      </c>
      <c r="M272" s="14" t="s">
        <v>13553</v>
      </c>
      <c r="O272" s="21">
        <v>346</v>
      </c>
    </row>
    <row r="273" spans="1:15" ht="47.25">
      <c r="A273" s="14">
        <f t="shared" si="8"/>
        <v>270</v>
      </c>
      <c r="B273" s="14" t="s">
        <v>10792</v>
      </c>
      <c r="C273" s="14" t="s">
        <v>2744</v>
      </c>
      <c r="D273" s="14" t="s">
        <v>1187</v>
      </c>
      <c r="E273" s="14"/>
      <c r="F273" s="15">
        <v>5800</v>
      </c>
      <c r="G273" s="15">
        <v>52</v>
      </c>
      <c r="H273" s="14" t="s">
        <v>8076</v>
      </c>
      <c r="I273" s="15">
        <v>13000</v>
      </c>
      <c r="J273" s="14" t="s">
        <v>4935</v>
      </c>
      <c r="K273" s="36" t="s">
        <v>13517</v>
      </c>
      <c r="L273" s="14" t="s">
        <v>13555</v>
      </c>
      <c r="M273" s="14" t="s">
        <v>13553</v>
      </c>
      <c r="O273" s="21">
        <v>347</v>
      </c>
    </row>
    <row r="274" spans="1:15" ht="31.5">
      <c r="A274" s="14">
        <f t="shared" si="8"/>
        <v>271</v>
      </c>
      <c r="B274" s="14" t="s">
        <v>13556</v>
      </c>
      <c r="C274" s="14" t="s">
        <v>2744</v>
      </c>
      <c r="D274" s="14" t="s">
        <v>1187</v>
      </c>
      <c r="E274" s="14"/>
      <c r="F274" s="15">
        <v>5500</v>
      </c>
      <c r="G274" s="15">
        <v>68</v>
      </c>
      <c r="H274" s="14" t="s">
        <v>8076</v>
      </c>
      <c r="I274" s="15">
        <v>15000</v>
      </c>
      <c r="J274" s="14" t="s">
        <v>4935</v>
      </c>
      <c r="K274" s="36" t="s">
        <v>13517</v>
      </c>
      <c r="L274" s="14" t="s">
        <v>13557</v>
      </c>
      <c r="M274" s="14" t="s">
        <v>13553</v>
      </c>
      <c r="O274" s="21">
        <v>348</v>
      </c>
    </row>
    <row r="275" spans="1:15" ht="31.5">
      <c r="A275" s="14">
        <f t="shared" si="8"/>
        <v>272</v>
      </c>
      <c r="B275" s="14" t="s">
        <v>13558</v>
      </c>
      <c r="C275" s="14" t="s">
        <v>2744</v>
      </c>
      <c r="D275" s="14" t="s">
        <v>1187</v>
      </c>
      <c r="E275" s="14"/>
      <c r="F275" s="15">
        <v>4650</v>
      </c>
      <c r="G275" s="15">
        <v>76</v>
      </c>
      <c r="H275" s="14" t="s">
        <v>8076</v>
      </c>
      <c r="I275" s="15">
        <v>17000</v>
      </c>
      <c r="J275" s="14" t="s">
        <v>4935</v>
      </c>
      <c r="K275" s="36" t="s">
        <v>13517</v>
      </c>
      <c r="L275" s="14" t="s">
        <v>13559</v>
      </c>
      <c r="M275" s="14" t="s">
        <v>13553</v>
      </c>
      <c r="O275" s="21">
        <v>349</v>
      </c>
    </row>
    <row r="276" spans="1:15" ht="63">
      <c r="A276" s="14">
        <f t="shared" si="8"/>
        <v>273</v>
      </c>
      <c r="B276" s="14" t="s">
        <v>13561</v>
      </c>
      <c r="C276" s="14" t="s">
        <v>13395</v>
      </c>
      <c r="D276" s="14" t="s">
        <v>4473</v>
      </c>
      <c r="E276" s="14"/>
      <c r="F276" s="15">
        <v>1000</v>
      </c>
      <c r="G276" s="15"/>
      <c r="H276" s="14"/>
      <c r="I276" s="15">
        <v>0</v>
      </c>
      <c r="J276" s="14" t="s">
        <v>12918</v>
      </c>
      <c r="K276" s="36" t="s">
        <v>13517</v>
      </c>
      <c r="L276" s="14" t="s">
        <v>1812</v>
      </c>
      <c r="M276" s="14"/>
      <c r="O276" s="21">
        <v>350</v>
      </c>
    </row>
    <row r="277" spans="1:15" ht="94.5">
      <c r="A277" s="14">
        <f t="shared" si="8"/>
        <v>274</v>
      </c>
      <c r="B277" s="14" t="s">
        <v>13344</v>
      </c>
      <c r="C277" s="14" t="s">
        <v>13345</v>
      </c>
      <c r="D277" s="14" t="s">
        <v>4473</v>
      </c>
      <c r="E277" s="14" t="s">
        <v>8163</v>
      </c>
      <c r="F277" s="15">
        <v>1000</v>
      </c>
      <c r="G277" s="15">
        <v>416</v>
      </c>
      <c r="H277" s="14" t="s">
        <v>8087</v>
      </c>
      <c r="I277" s="15">
        <v>0</v>
      </c>
      <c r="J277" s="14" t="s">
        <v>1193</v>
      </c>
      <c r="K277" s="36" t="s">
        <v>13517</v>
      </c>
      <c r="L277" s="14" t="s">
        <v>5941</v>
      </c>
      <c r="M277" s="14"/>
      <c r="N277" s="21" t="s">
        <v>13537</v>
      </c>
      <c r="O277" s="21">
        <v>351</v>
      </c>
    </row>
    <row r="278" spans="1:15" ht="47.25">
      <c r="A278" s="14">
        <f t="shared" si="8"/>
        <v>275</v>
      </c>
      <c r="B278" s="14" t="s">
        <v>13565</v>
      </c>
      <c r="C278" s="14" t="s">
        <v>2018</v>
      </c>
      <c r="D278" s="14" t="s">
        <v>1187</v>
      </c>
      <c r="E278" s="14" t="s">
        <v>8163</v>
      </c>
      <c r="F278" s="15">
        <v>840</v>
      </c>
      <c r="G278" s="15">
        <v>496</v>
      </c>
      <c r="H278" s="14" t="s">
        <v>8087</v>
      </c>
      <c r="I278" s="15">
        <v>117000</v>
      </c>
      <c r="J278" s="14" t="s">
        <v>4935</v>
      </c>
      <c r="K278" s="36" t="s">
        <v>13517</v>
      </c>
      <c r="L278" s="14" t="s">
        <v>2255</v>
      </c>
      <c r="M278" s="14"/>
      <c r="O278" s="21">
        <v>352</v>
      </c>
    </row>
    <row r="279" spans="1:15" ht="31.5">
      <c r="A279" s="14">
        <f t="shared" si="8"/>
        <v>276</v>
      </c>
      <c r="B279" s="14" t="s">
        <v>1413</v>
      </c>
      <c r="C279" s="14" t="s">
        <v>5212</v>
      </c>
      <c r="D279" s="14" t="s">
        <v>1187</v>
      </c>
      <c r="E279" s="14" t="s">
        <v>8163</v>
      </c>
      <c r="F279" s="15">
        <v>540</v>
      </c>
      <c r="G279" s="15">
        <v>552</v>
      </c>
      <c r="H279" s="14" t="s">
        <v>8087</v>
      </c>
      <c r="I279" s="15">
        <v>124000</v>
      </c>
      <c r="J279" s="14" t="s">
        <v>1193</v>
      </c>
      <c r="K279" s="36" t="s">
        <v>13517</v>
      </c>
      <c r="L279" s="14" t="s">
        <v>2255</v>
      </c>
      <c r="M279" s="14"/>
      <c r="O279" s="21">
        <v>353</v>
      </c>
    </row>
    <row r="280" spans="1:15" ht="31.5">
      <c r="A280" s="14">
        <f t="shared" si="8"/>
        <v>277</v>
      </c>
      <c r="B280" s="14" t="s">
        <v>8920</v>
      </c>
      <c r="C280" s="14" t="s">
        <v>5212</v>
      </c>
      <c r="D280" s="14" t="s">
        <v>1187</v>
      </c>
      <c r="E280" s="14" t="s">
        <v>8163</v>
      </c>
      <c r="F280" s="15">
        <v>540</v>
      </c>
      <c r="G280" s="15">
        <v>648</v>
      </c>
      <c r="H280" s="14" t="s">
        <v>8087</v>
      </c>
      <c r="I280" s="15">
        <v>143000</v>
      </c>
      <c r="J280" s="14" t="s">
        <v>1193</v>
      </c>
      <c r="K280" s="36" t="s">
        <v>13517</v>
      </c>
      <c r="L280" s="14" t="s">
        <v>2255</v>
      </c>
      <c r="M280" s="14"/>
      <c r="O280" s="21">
        <v>354</v>
      </c>
    </row>
    <row r="281" spans="1:15" ht="31.5">
      <c r="A281" s="14">
        <f t="shared" si="8"/>
        <v>278</v>
      </c>
      <c r="B281" s="14" t="s">
        <v>13566</v>
      </c>
      <c r="C281" s="14" t="s">
        <v>13567</v>
      </c>
      <c r="D281" s="14" t="s">
        <v>1162</v>
      </c>
      <c r="E281" s="14"/>
      <c r="F281" s="15">
        <v>500</v>
      </c>
      <c r="G281" s="15">
        <v>348</v>
      </c>
      <c r="H281" s="14" t="s">
        <v>2161</v>
      </c>
      <c r="I281" s="15">
        <v>0</v>
      </c>
      <c r="J281" s="14" t="s">
        <v>70</v>
      </c>
      <c r="K281" s="36" t="s">
        <v>13517</v>
      </c>
      <c r="L281" s="14" t="s">
        <v>13080</v>
      </c>
      <c r="M281" s="14"/>
      <c r="N281" s="21" t="s">
        <v>13582</v>
      </c>
      <c r="O281" s="21">
        <v>355</v>
      </c>
    </row>
    <row r="282" spans="1:15" ht="31.5">
      <c r="A282" s="14">
        <f t="shared" si="8"/>
        <v>279</v>
      </c>
      <c r="B282" s="14" t="s">
        <v>13568</v>
      </c>
      <c r="C282" s="14" t="s">
        <v>2744</v>
      </c>
      <c r="D282" s="14" t="s">
        <v>1187</v>
      </c>
      <c r="E282" s="14" t="s">
        <v>8163</v>
      </c>
      <c r="F282" s="15">
        <v>1040</v>
      </c>
      <c r="G282" s="15">
        <v>120</v>
      </c>
      <c r="H282" s="14" t="s">
        <v>8076</v>
      </c>
      <c r="I282" s="15">
        <v>19000</v>
      </c>
      <c r="J282" s="14" t="s">
        <v>4935</v>
      </c>
      <c r="K282" s="36" t="s">
        <v>13517</v>
      </c>
      <c r="L282" s="14" t="s">
        <v>11673</v>
      </c>
      <c r="M282" s="14"/>
      <c r="O282" s="21">
        <v>356</v>
      </c>
    </row>
    <row r="283" spans="1:15" ht="31.5">
      <c r="A283" s="14">
        <f t="shared" si="8"/>
        <v>280</v>
      </c>
      <c r="B283" s="14" t="s">
        <v>13569</v>
      </c>
      <c r="C283" s="14" t="s">
        <v>2744</v>
      </c>
      <c r="D283" s="14" t="s">
        <v>1187</v>
      </c>
      <c r="E283" s="14"/>
      <c r="F283" s="15">
        <v>4000</v>
      </c>
      <c r="G283" s="15">
        <v>28</v>
      </c>
      <c r="H283" s="14" t="s">
        <v>8076</v>
      </c>
      <c r="I283" s="15">
        <v>9000</v>
      </c>
      <c r="J283" s="14" t="s">
        <v>4935</v>
      </c>
      <c r="K283" s="36" t="s">
        <v>13517</v>
      </c>
      <c r="L283" s="14" t="s">
        <v>13570</v>
      </c>
      <c r="M283" s="14" t="s">
        <v>13553</v>
      </c>
      <c r="O283" s="21">
        <v>357</v>
      </c>
    </row>
    <row r="284" spans="1:15" ht="31.5">
      <c r="A284" s="14">
        <f t="shared" si="8"/>
        <v>281</v>
      </c>
      <c r="B284" s="14" t="s">
        <v>13572</v>
      </c>
      <c r="C284" s="14" t="s">
        <v>2744</v>
      </c>
      <c r="D284" s="14" t="s">
        <v>1187</v>
      </c>
      <c r="E284" s="14"/>
      <c r="F284" s="15">
        <v>4350</v>
      </c>
      <c r="G284" s="15">
        <v>68</v>
      </c>
      <c r="H284" s="14" t="s">
        <v>8076</v>
      </c>
      <c r="I284" s="15">
        <v>15000</v>
      </c>
      <c r="J284" s="14" t="s">
        <v>4935</v>
      </c>
      <c r="K284" s="36" t="s">
        <v>13517</v>
      </c>
      <c r="L284" s="14" t="s">
        <v>13573</v>
      </c>
      <c r="M284" s="14" t="s">
        <v>13553</v>
      </c>
      <c r="O284" s="21">
        <v>358</v>
      </c>
    </row>
    <row r="285" spans="1:15" ht="31.5">
      <c r="A285" s="14">
        <f t="shared" si="8"/>
        <v>282</v>
      </c>
      <c r="B285" s="14" t="s">
        <v>13574</v>
      </c>
      <c r="C285" s="14" t="s">
        <v>13567</v>
      </c>
      <c r="D285" s="14" t="s">
        <v>1162</v>
      </c>
      <c r="E285" s="14"/>
      <c r="F285" s="15">
        <v>350</v>
      </c>
      <c r="G285" s="15">
        <v>244</v>
      </c>
      <c r="H285" s="14" t="s">
        <v>13575</v>
      </c>
      <c r="I285" s="15">
        <v>0</v>
      </c>
      <c r="J285" s="14" t="s">
        <v>70</v>
      </c>
      <c r="K285" s="36" t="s">
        <v>13517</v>
      </c>
      <c r="L285" s="14" t="s">
        <v>5129</v>
      </c>
      <c r="M285" s="14"/>
      <c r="N285" s="21" t="s">
        <v>13413</v>
      </c>
      <c r="O285" s="21">
        <v>359</v>
      </c>
    </row>
    <row r="286" spans="1:15" ht="47.25">
      <c r="A286" s="14">
        <f t="shared" si="8"/>
        <v>283</v>
      </c>
      <c r="B286" s="14" t="s">
        <v>13576</v>
      </c>
      <c r="C286" s="14" t="s">
        <v>13577</v>
      </c>
      <c r="D286" s="14" t="s">
        <v>1162</v>
      </c>
      <c r="E286" s="14"/>
      <c r="F286" s="15">
        <v>500</v>
      </c>
      <c r="G286" s="15">
        <v>396</v>
      </c>
      <c r="H286" s="14" t="s">
        <v>2161</v>
      </c>
      <c r="I286" s="15">
        <v>0</v>
      </c>
      <c r="J286" s="14" t="s">
        <v>60</v>
      </c>
      <c r="K286" s="36" t="s">
        <v>13517</v>
      </c>
      <c r="L286" s="14" t="s">
        <v>6101</v>
      </c>
      <c r="M286" s="14"/>
      <c r="O286" s="21">
        <v>360</v>
      </c>
    </row>
    <row r="287" spans="1:15" ht="94.5">
      <c r="A287" s="14">
        <f t="shared" si="8"/>
        <v>284</v>
      </c>
      <c r="B287" s="14" t="s">
        <v>13578</v>
      </c>
      <c r="C287" s="14" t="s">
        <v>13579</v>
      </c>
      <c r="D287" s="14" t="s">
        <v>1162</v>
      </c>
      <c r="E287" s="14"/>
      <c r="F287" s="15">
        <v>620</v>
      </c>
      <c r="G287" s="15">
        <v>480</v>
      </c>
      <c r="H287" s="14" t="s">
        <v>2161</v>
      </c>
      <c r="I287" s="15">
        <v>200000</v>
      </c>
      <c r="J287" s="14" t="s">
        <v>60</v>
      </c>
      <c r="K287" s="36" t="s">
        <v>13517</v>
      </c>
      <c r="L287" s="14" t="s">
        <v>6101</v>
      </c>
      <c r="M287" s="14"/>
      <c r="O287" s="21">
        <v>361</v>
      </c>
    </row>
    <row r="288" spans="1:15" ht="47.25">
      <c r="A288" s="14">
        <f t="shared" si="8"/>
        <v>285</v>
      </c>
      <c r="B288" s="14" t="s">
        <v>13580</v>
      </c>
      <c r="C288" s="14" t="s">
        <v>13581</v>
      </c>
      <c r="D288" s="14" t="s">
        <v>1187</v>
      </c>
      <c r="E288" s="14"/>
      <c r="F288" s="15">
        <v>840</v>
      </c>
      <c r="G288" s="15">
        <v>52</v>
      </c>
      <c r="H288" s="14" t="s">
        <v>8076</v>
      </c>
      <c r="I288" s="15">
        <v>16000</v>
      </c>
      <c r="J288" s="14" t="s">
        <v>4935</v>
      </c>
      <c r="K288" s="36" t="s">
        <v>13517</v>
      </c>
      <c r="L288" s="14" t="s">
        <v>2255</v>
      </c>
      <c r="M288" s="14"/>
      <c r="N288" s="21" t="s">
        <v>13591</v>
      </c>
      <c r="O288" s="21">
        <v>362</v>
      </c>
    </row>
    <row r="289" spans="1:15">
      <c r="A289" s="14">
        <f t="shared" si="8"/>
        <v>286</v>
      </c>
      <c r="B289" s="14" t="s">
        <v>13583</v>
      </c>
      <c r="C289" s="14" t="s">
        <v>6995</v>
      </c>
      <c r="D289" s="14" t="s">
        <v>4473</v>
      </c>
      <c r="E289" s="14"/>
      <c r="F289" s="15">
        <v>1000</v>
      </c>
      <c r="G289" s="15"/>
      <c r="H289" s="14"/>
      <c r="I289" s="15">
        <v>0</v>
      </c>
      <c r="J289" s="14" t="s">
        <v>12918</v>
      </c>
      <c r="K289" s="36" t="s">
        <v>13517</v>
      </c>
      <c r="L289" s="14" t="s">
        <v>1812</v>
      </c>
      <c r="M289" s="14"/>
      <c r="O289" s="21">
        <v>363</v>
      </c>
    </row>
    <row r="290" spans="1:15" ht="78.75">
      <c r="A290" s="14">
        <f t="shared" si="8"/>
        <v>287</v>
      </c>
      <c r="B290" s="14" t="s">
        <v>13584</v>
      </c>
      <c r="C290" s="14" t="s">
        <v>2035</v>
      </c>
      <c r="D290" s="14" t="s">
        <v>1187</v>
      </c>
      <c r="E290" s="14" t="s">
        <v>8163</v>
      </c>
      <c r="F290" s="15">
        <v>440</v>
      </c>
      <c r="G290" s="15">
        <v>624</v>
      </c>
      <c r="H290" s="14" t="s">
        <v>2161</v>
      </c>
      <c r="I290" s="15">
        <v>155000</v>
      </c>
      <c r="J290" s="14" t="s">
        <v>7909</v>
      </c>
      <c r="K290" s="36" t="s">
        <v>13517</v>
      </c>
      <c r="L290" s="14" t="s">
        <v>11673</v>
      </c>
      <c r="M290" s="14"/>
      <c r="O290" s="21">
        <v>364</v>
      </c>
    </row>
    <row r="291" spans="1:15" ht="31.5">
      <c r="A291" s="14">
        <f t="shared" si="8"/>
        <v>288</v>
      </c>
      <c r="B291" s="14" t="s">
        <v>13585</v>
      </c>
      <c r="C291" s="14" t="s">
        <v>2744</v>
      </c>
      <c r="D291" s="14" t="s">
        <v>1187</v>
      </c>
      <c r="E291" s="14" t="s">
        <v>8163</v>
      </c>
      <c r="F291" s="15">
        <v>1040</v>
      </c>
      <c r="G291" s="15">
        <v>244</v>
      </c>
      <c r="H291" s="14" t="s">
        <v>8087</v>
      </c>
      <c r="I291" s="15">
        <v>45000</v>
      </c>
      <c r="J291" s="14" t="s">
        <v>4935</v>
      </c>
      <c r="K291" s="36" t="s">
        <v>13517</v>
      </c>
      <c r="L291" s="14" t="s">
        <v>11673</v>
      </c>
      <c r="M291" s="14"/>
      <c r="O291" s="21">
        <v>365</v>
      </c>
    </row>
    <row r="292" spans="1:15" ht="31.5">
      <c r="A292" s="14">
        <f t="shared" si="8"/>
        <v>289</v>
      </c>
      <c r="B292" s="14" t="s">
        <v>13586</v>
      </c>
      <c r="C292" s="14" t="s">
        <v>13587</v>
      </c>
      <c r="D292" s="14" t="s">
        <v>1162</v>
      </c>
      <c r="E292" s="14"/>
      <c r="F292" s="15">
        <v>500</v>
      </c>
      <c r="G292" s="15">
        <v>248</v>
      </c>
      <c r="H292" s="14" t="s">
        <v>8087</v>
      </c>
      <c r="I292" s="15">
        <v>133000</v>
      </c>
      <c r="J292" s="14" t="s">
        <v>60</v>
      </c>
      <c r="K292" s="36" t="s">
        <v>13517</v>
      </c>
      <c r="L292" s="14" t="s">
        <v>7889</v>
      </c>
      <c r="M292" s="14"/>
      <c r="O292" s="21">
        <v>366</v>
      </c>
    </row>
    <row r="293" spans="1:15" ht="47.25">
      <c r="A293" s="14">
        <f t="shared" si="8"/>
        <v>290</v>
      </c>
      <c r="B293" s="14" t="s">
        <v>13588</v>
      </c>
      <c r="C293" s="14" t="s">
        <v>13589</v>
      </c>
      <c r="D293" s="14" t="s">
        <v>1187</v>
      </c>
      <c r="E293" s="14"/>
      <c r="F293" s="15">
        <v>2300</v>
      </c>
      <c r="G293" s="15">
        <v>324</v>
      </c>
      <c r="H293" s="14" t="s">
        <v>8087</v>
      </c>
      <c r="I293" s="15">
        <v>95000</v>
      </c>
      <c r="J293" s="14" t="s">
        <v>7909</v>
      </c>
      <c r="K293" s="36" t="s">
        <v>13517</v>
      </c>
      <c r="L293" s="14" t="s">
        <v>1552</v>
      </c>
      <c r="M293" s="14"/>
      <c r="O293" s="21">
        <v>367</v>
      </c>
    </row>
    <row r="294" spans="1:15">
      <c r="A294" s="14">
        <f t="shared" si="8"/>
        <v>291</v>
      </c>
      <c r="B294" s="14" t="s">
        <v>13590</v>
      </c>
      <c r="C294" s="14" t="s">
        <v>3683</v>
      </c>
      <c r="D294" s="14" t="s">
        <v>1187</v>
      </c>
      <c r="E294" s="14"/>
      <c r="F294" s="15">
        <v>2000</v>
      </c>
      <c r="G294" s="15">
        <v>316</v>
      </c>
      <c r="H294" s="14" t="s">
        <v>2161</v>
      </c>
      <c r="I294" s="15">
        <v>105000</v>
      </c>
      <c r="J294" s="14" t="s">
        <v>7909</v>
      </c>
      <c r="K294" s="36" t="s">
        <v>13517</v>
      </c>
      <c r="L294" s="14" t="s">
        <v>1552</v>
      </c>
      <c r="M294" s="14"/>
      <c r="N294" s="21" t="s">
        <v>13604</v>
      </c>
      <c r="O294" s="21">
        <v>368</v>
      </c>
    </row>
    <row r="295" spans="1:15" ht="94.5">
      <c r="A295" s="14">
        <f t="shared" si="8"/>
        <v>292</v>
      </c>
      <c r="B295" s="14" t="s">
        <v>13592</v>
      </c>
      <c r="C295" s="14" t="s">
        <v>13593</v>
      </c>
      <c r="D295" s="14" t="s">
        <v>1187</v>
      </c>
      <c r="E295" s="14"/>
      <c r="F295" s="15">
        <v>500</v>
      </c>
      <c r="G295" s="15">
        <v>164</v>
      </c>
      <c r="H295" s="14" t="s">
        <v>8087</v>
      </c>
      <c r="I295" s="15">
        <v>33000</v>
      </c>
      <c r="J295" s="14" t="s">
        <v>60</v>
      </c>
      <c r="K295" s="36" t="s">
        <v>13517</v>
      </c>
      <c r="L295" s="14" t="s">
        <v>6101</v>
      </c>
      <c r="M295" s="14"/>
      <c r="N295" s="21">
        <v>1</v>
      </c>
      <c r="O295" s="21">
        <v>369</v>
      </c>
    </row>
    <row r="296" spans="1:15" ht="63">
      <c r="A296" s="14">
        <f t="shared" si="8"/>
        <v>293</v>
      </c>
      <c r="B296" s="14" t="s">
        <v>13600</v>
      </c>
      <c r="C296" s="14" t="s">
        <v>13601</v>
      </c>
      <c r="D296" s="14" t="s">
        <v>1162</v>
      </c>
      <c r="E296" s="14"/>
      <c r="F296" s="15">
        <v>350</v>
      </c>
      <c r="G296" s="15">
        <v>244</v>
      </c>
      <c r="H296" s="14" t="s">
        <v>8087</v>
      </c>
      <c r="I296" s="15">
        <v>0</v>
      </c>
      <c r="J296" s="14" t="s">
        <v>4642</v>
      </c>
      <c r="K296" s="36" t="s">
        <v>13517</v>
      </c>
      <c r="L296" s="14" t="s">
        <v>12534</v>
      </c>
      <c r="M296" s="14"/>
      <c r="N296" s="21">
        <v>2</v>
      </c>
      <c r="O296" s="21">
        <v>370</v>
      </c>
    </row>
    <row r="297" spans="1:15" ht="40.5" customHeight="1">
      <c r="A297" s="14">
        <f t="shared" si="8"/>
        <v>294</v>
      </c>
      <c r="B297" s="14" t="s">
        <v>13602</v>
      </c>
      <c r="C297" s="14" t="s">
        <v>13603</v>
      </c>
      <c r="D297" s="14" t="s">
        <v>1421</v>
      </c>
      <c r="E297" s="14"/>
      <c r="F297" s="15">
        <v>300</v>
      </c>
      <c r="G297" s="15">
        <v>992</v>
      </c>
      <c r="H297" s="14" t="s">
        <v>2161</v>
      </c>
      <c r="I297" s="15">
        <v>0</v>
      </c>
      <c r="J297" s="14" t="s">
        <v>7909</v>
      </c>
      <c r="K297" s="36" t="s">
        <v>13517</v>
      </c>
      <c r="L297" s="14" t="s">
        <v>3437</v>
      </c>
      <c r="M297" s="14"/>
      <c r="N297" s="21">
        <v>3</v>
      </c>
      <c r="O297" s="21">
        <v>371</v>
      </c>
    </row>
    <row r="298" spans="1:15" ht="47.25">
      <c r="A298" s="14">
        <f t="shared" si="8"/>
        <v>295</v>
      </c>
      <c r="B298" s="14" t="s">
        <v>13606</v>
      </c>
      <c r="C298" s="14" t="s">
        <v>13607</v>
      </c>
      <c r="D298" s="14" t="s">
        <v>1162</v>
      </c>
      <c r="E298" s="14"/>
      <c r="F298" s="15">
        <v>300</v>
      </c>
      <c r="G298" s="15">
        <v>432</v>
      </c>
      <c r="H298" s="14" t="s">
        <v>8087</v>
      </c>
      <c r="I298" s="15">
        <v>0</v>
      </c>
      <c r="J298" s="14" t="s">
        <v>4935</v>
      </c>
      <c r="K298" s="36" t="s">
        <v>13517</v>
      </c>
      <c r="L298" s="14" t="s">
        <v>12215</v>
      </c>
      <c r="M298" s="14"/>
      <c r="N298" s="21">
        <v>4</v>
      </c>
      <c r="O298" s="21">
        <v>372</v>
      </c>
    </row>
    <row r="299" spans="1:15" ht="31.5">
      <c r="A299" s="14">
        <f t="shared" si="8"/>
        <v>296</v>
      </c>
      <c r="B299" s="14" t="s">
        <v>13620</v>
      </c>
      <c r="C299" s="14" t="s">
        <v>12752</v>
      </c>
      <c r="D299" s="14" t="s">
        <v>1187</v>
      </c>
      <c r="E299" s="14" t="s">
        <v>8163</v>
      </c>
      <c r="F299" s="15">
        <v>540</v>
      </c>
      <c r="G299" s="15">
        <v>240</v>
      </c>
      <c r="H299" s="14" t="s">
        <v>8087</v>
      </c>
      <c r="I299" s="15">
        <v>60000</v>
      </c>
      <c r="J299" s="14" t="s">
        <v>4935</v>
      </c>
      <c r="K299" s="36" t="s">
        <v>13517</v>
      </c>
      <c r="L299" s="14" t="s">
        <v>2255</v>
      </c>
      <c r="M299" s="14"/>
      <c r="N299" s="21">
        <v>5</v>
      </c>
      <c r="O299" s="21">
        <v>373</v>
      </c>
    </row>
    <row r="300" spans="1:15" ht="47.25">
      <c r="A300" s="14">
        <f t="shared" si="8"/>
        <v>297</v>
      </c>
      <c r="B300" s="14" t="s">
        <v>13623</v>
      </c>
      <c r="C300" s="14" t="s">
        <v>13624</v>
      </c>
      <c r="D300" s="14" t="s">
        <v>9193</v>
      </c>
      <c r="E300" s="14"/>
      <c r="F300" s="15">
        <v>700</v>
      </c>
      <c r="G300" s="15">
        <v>312</v>
      </c>
      <c r="H300" s="14" t="s">
        <v>2161</v>
      </c>
      <c r="I300" s="15">
        <v>0</v>
      </c>
      <c r="J300" s="14" t="s">
        <v>1188</v>
      </c>
      <c r="K300" s="36" t="s">
        <v>13517</v>
      </c>
      <c r="L300" s="14" t="s">
        <v>13625</v>
      </c>
      <c r="M300" s="14" t="s">
        <v>13626</v>
      </c>
      <c r="N300" s="21">
        <v>6</v>
      </c>
      <c r="O300" s="21">
        <v>374</v>
      </c>
    </row>
    <row r="301" spans="1:15" ht="110.25">
      <c r="A301" s="14">
        <f t="shared" si="8"/>
        <v>298</v>
      </c>
      <c r="B301" s="14" t="s">
        <v>13631</v>
      </c>
      <c r="C301" s="14" t="s">
        <v>13632</v>
      </c>
      <c r="D301" s="14" t="s">
        <v>1187</v>
      </c>
      <c r="E301" s="14" t="s">
        <v>8163</v>
      </c>
      <c r="F301" s="15">
        <v>2040</v>
      </c>
      <c r="G301" s="15">
        <v>372</v>
      </c>
      <c r="H301" s="14" t="s">
        <v>2161</v>
      </c>
      <c r="I301" s="15">
        <v>110000</v>
      </c>
      <c r="J301" s="14" t="s">
        <v>4935</v>
      </c>
      <c r="K301" s="36" t="s">
        <v>13517</v>
      </c>
      <c r="L301" s="14" t="s">
        <v>5629</v>
      </c>
      <c r="M301" s="14"/>
      <c r="N301" s="21">
        <v>7</v>
      </c>
      <c r="O301" s="21">
        <v>375</v>
      </c>
    </row>
    <row r="302" spans="1:15" ht="47.25">
      <c r="A302" s="14">
        <f t="shared" si="8"/>
        <v>299</v>
      </c>
      <c r="B302" s="14" t="s">
        <v>13669</v>
      </c>
      <c r="C302" s="14" t="s">
        <v>11192</v>
      </c>
      <c r="D302" s="14" t="s">
        <v>4473</v>
      </c>
      <c r="E302" s="14"/>
      <c r="F302" s="15">
        <v>5000</v>
      </c>
      <c r="G302" s="15">
        <v>1288</v>
      </c>
      <c r="H302" s="14" t="s">
        <v>1228</v>
      </c>
      <c r="I302" s="15">
        <v>0</v>
      </c>
      <c r="J302" s="14" t="s">
        <v>7909</v>
      </c>
      <c r="K302" s="36" t="s">
        <v>13517</v>
      </c>
      <c r="L302" s="14" t="s">
        <v>13670</v>
      </c>
      <c r="M302" s="14"/>
      <c r="N302" s="21">
        <v>8</v>
      </c>
      <c r="O302" s="21">
        <v>376</v>
      </c>
    </row>
    <row r="303" spans="1:15" ht="110.25">
      <c r="A303" s="14">
        <f t="shared" si="8"/>
        <v>300</v>
      </c>
      <c r="B303" s="14" t="s">
        <v>13741</v>
      </c>
      <c r="C303" s="14" t="s">
        <v>13742</v>
      </c>
      <c r="D303" s="14" t="s">
        <v>1162</v>
      </c>
      <c r="E303" s="14"/>
      <c r="F303" s="15">
        <v>300</v>
      </c>
      <c r="G303" s="15">
        <v>208</v>
      </c>
      <c r="H303" s="14" t="s">
        <v>13743</v>
      </c>
      <c r="I303" s="15">
        <v>0</v>
      </c>
      <c r="J303" s="14" t="s">
        <v>4642</v>
      </c>
      <c r="K303" s="36" t="s">
        <v>13517</v>
      </c>
      <c r="L303" s="14" t="s">
        <v>12534</v>
      </c>
      <c r="M303" s="14"/>
      <c r="N303" s="21">
        <v>9</v>
      </c>
      <c r="O303" s="21">
        <v>377</v>
      </c>
    </row>
    <row r="304" spans="1:15" ht="31.5">
      <c r="A304" s="14">
        <f t="shared" si="8"/>
        <v>301</v>
      </c>
      <c r="B304" s="14" t="s">
        <v>13813</v>
      </c>
      <c r="C304" s="14" t="s">
        <v>3628</v>
      </c>
      <c r="D304" s="14" t="s">
        <v>1187</v>
      </c>
      <c r="E304" s="14"/>
      <c r="F304" s="15">
        <v>870</v>
      </c>
      <c r="G304" s="15">
        <v>280</v>
      </c>
      <c r="H304" s="14" t="s">
        <v>8087</v>
      </c>
      <c r="I304" s="15">
        <v>75000</v>
      </c>
      <c r="J304" s="14" t="s">
        <v>4642</v>
      </c>
      <c r="K304" s="36" t="s">
        <v>13517</v>
      </c>
      <c r="L304" s="14" t="s">
        <v>12534</v>
      </c>
      <c r="M304" s="14"/>
      <c r="N304" s="21">
        <v>10</v>
      </c>
      <c r="O304" s="21">
        <v>378</v>
      </c>
    </row>
    <row r="305" spans="1:15" ht="31.5">
      <c r="A305" s="14">
        <f t="shared" si="8"/>
        <v>302</v>
      </c>
      <c r="B305" s="14" t="s">
        <v>13820</v>
      </c>
      <c r="C305" s="14" t="s">
        <v>9232</v>
      </c>
      <c r="D305" s="14" t="s">
        <v>1187</v>
      </c>
      <c r="E305" s="14"/>
      <c r="F305" s="15">
        <v>1250</v>
      </c>
      <c r="G305" s="15">
        <v>276</v>
      </c>
      <c r="H305" s="14" t="s">
        <v>8087</v>
      </c>
      <c r="I305" s="15">
        <v>72000</v>
      </c>
      <c r="J305" s="14" t="s">
        <v>4642</v>
      </c>
      <c r="K305" s="36" t="s">
        <v>13517</v>
      </c>
      <c r="L305" s="14" t="s">
        <v>12534</v>
      </c>
      <c r="M305" s="14"/>
      <c r="N305" s="21">
        <v>11</v>
      </c>
      <c r="O305" s="21">
        <v>379</v>
      </c>
    </row>
    <row r="306" spans="1:15" ht="47.25">
      <c r="A306" s="14">
        <f t="shared" si="8"/>
        <v>303</v>
      </c>
      <c r="B306" s="14" t="s">
        <v>13594</v>
      </c>
      <c r="C306" s="14" t="s">
        <v>12563</v>
      </c>
      <c r="D306" s="14" t="s">
        <v>1187</v>
      </c>
      <c r="E306" s="14" t="s">
        <v>8163</v>
      </c>
      <c r="F306" s="15">
        <v>850</v>
      </c>
      <c r="G306" s="15">
        <v>196</v>
      </c>
      <c r="H306" s="14" t="s">
        <v>8087</v>
      </c>
      <c r="I306" s="15">
        <v>56000</v>
      </c>
      <c r="J306" s="14" t="s">
        <v>7909</v>
      </c>
      <c r="K306" s="36" t="s">
        <v>13595</v>
      </c>
      <c r="L306" s="14" t="s">
        <v>1552</v>
      </c>
      <c r="M306" s="14"/>
      <c r="N306" s="21">
        <v>12</v>
      </c>
      <c r="O306" s="21">
        <v>380</v>
      </c>
    </row>
    <row r="307" spans="1:15" ht="31.5">
      <c r="A307" s="14">
        <f t="shared" si="8"/>
        <v>304</v>
      </c>
      <c r="B307" s="14" t="s">
        <v>13596</v>
      </c>
      <c r="C307" s="14" t="s">
        <v>13597</v>
      </c>
      <c r="D307" s="14" t="s">
        <v>1162</v>
      </c>
      <c r="E307" s="14"/>
      <c r="F307" s="15">
        <v>300</v>
      </c>
      <c r="G307" s="15">
        <v>208</v>
      </c>
      <c r="H307" s="14" t="s">
        <v>8087</v>
      </c>
      <c r="I307" s="15">
        <v>80000</v>
      </c>
      <c r="J307" s="14" t="s">
        <v>1188</v>
      </c>
      <c r="K307" s="36" t="s">
        <v>13595</v>
      </c>
      <c r="L307" s="14" t="s">
        <v>13518</v>
      </c>
      <c r="M307" s="14"/>
      <c r="N307" s="21" t="s">
        <v>13457</v>
      </c>
      <c r="O307" s="21">
        <v>381</v>
      </c>
    </row>
    <row r="308" spans="1:15" ht="63">
      <c r="A308" s="14">
        <f t="shared" si="8"/>
        <v>305</v>
      </c>
      <c r="B308" s="14" t="s">
        <v>13605</v>
      </c>
      <c r="C308" s="14" t="s">
        <v>13049</v>
      </c>
      <c r="D308" s="14" t="s">
        <v>1187</v>
      </c>
      <c r="E308" s="14" t="s">
        <v>8163</v>
      </c>
      <c r="F308" s="15">
        <v>540</v>
      </c>
      <c r="G308" s="15">
        <v>360</v>
      </c>
      <c r="H308" s="14" t="s">
        <v>8087</v>
      </c>
      <c r="I308" s="15">
        <v>69000</v>
      </c>
      <c r="J308" s="14" t="s">
        <v>60</v>
      </c>
      <c r="K308" s="36" t="s">
        <v>13595</v>
      </c>
      <c r="L308" s="14" t="s">
        <v>2255</v>
      </c>
      <c r="M308" s="14"/>
      <c r="O308" s="21">
        <v>382</v>
      </c>
    </row>
    <row r="309" spans="1:15" ht="31.5">
      <c r="A309" s="14">
        <f t="shared" si="8"/>
        <v>306</v>
      </c>
      <c r="B309" s="14" t="s">
        <v>13609</v>
      </c>
      <c r="C309" s="14" t="s">
        <v>13610</v>
      </c>
      <c r="D309" s="14" t="s">
        <v>1187</v>
      </c>
      <c r="E309" s="14"/>
      <c r="F309" s="15">
        <v>700</v>
      </c>
      <c r="G309" s="15">
        <v>320</v>
      </c>
      <c r="H309" s="14" t="s">
        <v>8087</v>
      </c>
      <c r="I309" s="15">
        <v>78000</v>
      </c>
      <c r="J309" s="14" t="s">
        <v>70</v>
      </c>
      <c r="K309" s="36" t="s">
        <v>13595</v>
      </c>
      <c r="L309" s="14" t="s">
        <v>2255</v>
      </c>
      <c r="M309" s="14"/>
      <c r="O309" s="21">
        <v>383</v>
      </c>
    </row>
    <row r="310" spans="1:15">
      <c r="A310" s="14">
        <f t="shared" si="8"/>
        <v>307</v>
      </c>
      <c r="B310" s="14" t="s">
        <v>354</v>
      </c>
      <c r="C310" s="14" t="s">
        <v>7603</v>
      </c>
      <c r="D310" s="14" t="s">
        <v>1187</v>
      </c>
      <c r="E310" s="14" t="s">
        <v>8163</v>
      </c>
      <c r="F310" s="15">
        <v>740</v>
      </c>
      <c r="G310" s="15">
        <v>140</v>
      </c>
      <c r="H310" s="14" t="s">
        <v>6541</v>
      </c>
      <c r="I310" s="15">
        <v>25000</v>
      </c>
      <c r="J310" s="14" t="s">
        <v>7909</v>
      </c>
      <c r="K310" s="36" t="s">
        <v>13595</v>
      </c>
      <c r="L310" s="14" t="s">
        <v>3437</v>
      </c>
      <c r="M310" s="14"/>
      <c r="O310" s="21">
        <v>384</v>
      </c>
    </row>
    <row r="311" spans="1:15" ht="110.25">
      <c r="A311" s="14">
        <f t="shared" si="8"/>
        <v>308</v>
      </c>
      <c r="B311" s="14" t="s">
        <v>13611</v>
      </c>
      <c r="C311" s="14" t="s">
        <v>13612</v>
      </c>
      <c r="D311" s="14" t="s">
        <v>1187</v>
      </c>
      <c r="E311" s="14"/>
      <c r="F311" s="15">
        <v>500</v>
      </c>
      <c r="G311" s="15">
        <v>272</v>
      </c>
      <c r="H311" s="14" t="s">
        <v>8087</v>
      </c>
      <c r="I311" s="15">
        <v>49000</v>
      </c>
      <c r="J311" s="14" t="s">
        <v>60</v>
      </c>
      <c r="K311" s="36" t="s">
        <v>13595</v>
      </c>
      <c r="L311" s="14" t="s">
        <v>2255</v>
      </c>
      <c r="M311" s="14"/>
      <c r="O311" s="21">
        <v>385</v>
      </c>
    </row>
    <row r="312" spans="1:15" ht="78.75">
      <c r="A312" s="14">
        <f t="shared" si="8"/>
        <v>309</v>
      </c>
      <c r="B312" s="14" t="s">
        <v>13613</v>
      </c>
      <c r="C312" s="14" t="s">
        <v>13614</v>
      </c>
      <c r="D312" s="14" t="s">
        <v>1187</v>
      </c>
      <c r="E312" s="14"/>
      <c r="F312" s="15">
        <v>500</v>
      </c>
      <c r="G312" s="15">
        <v>264</v>
      </c>
      <c r="H312" s="14" t="s">
        <v>8087</v>
      </c>
      <c r="I312" s="15">
        <v>50000</v>
      </c>
      <c r="J312" s="14" t="s">
        <v>1193</v>
      </c>
      <c r="K312" s="36" t="s">
        <v>13595</v>
      </c>
      <c r="L312" s="14" t="s">
        <v>2255</v>
      </c>
      <c r="M312" s="14"/>
      <c r="O312" s="21">
        <v>386</v>
      </c>
    </row>
    <row r="313" spans="1:15" ht="94.5">
      <c r="A313" s="14">
        <f t="shared" ref="A313:A376" si="9">A312+1</f>
        <v>310</v>
      </c>
      <c r="B313" s="14" t="s">
        <v>13615</v>
      </c>
      <c r="C313" s="14" t="s">
        <v>13616</v>
      </c>
      <c r="D313" s="14" t="s">
        <v>1187</v>
      </c>
      <c r="E313" s="14"/>
      <c r="F313" s="15">
        <v>500</v>
      </c>
      <c r="G313" s="15">
        <v>224</v>
      </c>
      <c r="H313" s="14" t="s">
        <v>8087</v>
      </c>
      <c r="I313" s="15">
        <v>48000</v>
      </c>
      <c r="J313" s="14" t="s">
        <v>4935</v>
      </c>
      <c r="K313" s="36" t="s">
        <v>13595</v>
      </c>
      <c r="L313" s="14" t="s">
        <v>2255</v>
      </c>
      <c r="M313" s="14"/>
      <c r="O313" s="21">
        <v>387</v>
      </c>
    </row>
    <row r="314" spans="1:15" ht="47.25">
      <c r="A314" s="14">
        <f t="shared" si="9"/>
        <v>311</v>
      </c>
      <c r="B314" s="14" t="s">
        <v>13617</v>
      </c>
      <c r="C314" s="14" t="s">
        <v>13618</v>
      </c>
      <c r="D314" s="14" t="s">
        <v>1187</v>
      </c>
      <c r="E314" s="14"/>
      <c r="F314" s="15">
        <v>600</v>
      </c>
      <c r="G314" s="15">
        <v>184</v>
      </c>
      <c r="H314" s="14" t="s">
        <v>5624</v>
      </c>
      <c r="I314" s="15">
        <v>48000</v>
      </c>
      <c r="J314" s="14" t="s">
        <v>1193</v>
      </c>
      <c r="K314" s="36" t="s">
        <v>13595</v>
      </c>
      <c r="L314" s="14" t="s">
        <v>2255</v>
      </c>
      <c r="M314" s="14"/>
      <c r="N314" s="21" t="s">
        <v>13641</v>
      </c>
      <c r="O314" s="21">
        <v>388</v>
      </c>
    </row>
    <row r="315" spans="1:15" ht="47.25">
      <c r="A315" s="14">
        <f t="shared" si="9"/>
        <v>312</v>
      </c>
      <c r="B315" s="14" t="s">
        <v>13619</v>
      </c>
      <c r="C315" s="14" t="s">
        <v>6874</v>
      </c>
      <c r="D315" s="14" t="s">
        <v>1187</v>
      </c>
      <c r="E315" s="14"/>
      <c r="F315" s="15">
        <v>860</v>
      </c>
      <c r="G315" s="15">
        <v>300</v>
      </c>
      <c r="H315" s="14" t="s">
        <v>8087</v>
      </c>
      <c r="I315" s="15">
        <v>56000</v>
      </c>
      <c r="J315" s="14" t="s">
        <v>4935</v>
      </c>
      <c r="K315" s="36" t="s">
        <v>13595</v>
      </c>
      <c r="L315" s="14" t="s">
        <v>2255</v>
      </c>
      <c r="M315" s="14"/>
      <c r="O315" s="21">
        <v>389</v>
      </c>
    </row>
    <row r="316" spans="1:15">
      <c r="A316" s="14">
        <f t="shared" si="9"/>
        <v>313</v>
      </c>
      <c r="B316" s="14" t="s">
        <v>13621</v>
      </c>
      <c r="C316" s="14" t="s">
        <v>13622</v>
      </c>
      <c r="D316" s="14" t="s">
        <v>1187</v>
      </c>
      <c r="E316" s="14"/>
      <c r="F316" s="15">
        <v>800</v>
      </c>
      <c r="G316" s="15">
        <v>260</v>
      </c>
      <c r="H316" s="14" t="s">
        <v>2325</v>
      </c>
      <c r="I316" s="15">
        <v>70000</v>
      </c>
      <c r="J316" s="14" t="s">
        <v>7909</v>
      </c>
      <c r="K316" s="36" t="s">
        <v>13595</v>
      </c>
      <c r="L316" s="14" t="s">
        <v>513</v>
      </c>
      <c r="M316" s="14"/>
      <c r="O316" s="21">
        <v>390</v>
      </c>
    </row>
    <row r="317" spans="1:15" ht="31.5">
      <c r="A317" s="14">
        <f t="shared" si="9"/>
        <v>314</v>
      </c>
      <c r="B317" s="14" t="s">
        <v>13627</v>
      </c>
      <c r="C317" s="14" t="s">
        <v>13628</v>
      </c>
      <c r="D317" s="14" t="s">
        <v>1187</v>
      </c>
      <c r="E317" s="14"/>
      <c r="F317" s="15">
        <v>1500</v>
      </c>
      <c r="G317" s="15">
        <v>1240</v>
      </c>
      <c r="H317" s="14" t="s">
        <v>3703</v>
      </c>
      <c r="I317" s="15">
        <v>511000</v>
      </c>
      <c r="J317" s="14" t="s">
        <v>4935</v>
      </c>
      <c r="K317" s="36" t="s">
        <v>13595</v>
      </c>
      <c r="L317" s="14" t="s">
        <v>13629</v>
      </c>
      <c r="M317" s="14" t="s">
        <v>13630</v>
      </c>
      <c r="O317" s="21">
        <v>391</v>
      </c>
    </row>
    <row r="318" spans="1:15">
      <c r="A318" s="14">
        <f t="shared" si="9"/>
        <v>315</v>
      </c>
      <c r="B318" s="14" t="s">
        <v>13633</v>
      </c>
      <c r="C318" s="14" t="s">
        <v>5039</v>
      </c>
      <c r="D318" s="14" t="s">
        <v>1187</v>
      </c>
      <c r="E318" s="14" t="s">
        <v>8163</v>
      </c>
      <c r="F318" s="15">
        <v>840</v>
      </c>
      <c r="G318" s="15">
        <v>152</v>
      </c>
      <c r="H318" s="14" t="s">
        <v>8087</v>
      </c>
      <c r="I318" s="15">
        <v>42000</v>
      </c>
      <c r="J318" s="14" t="s">
        <v>1188</v>
      </c>
      <c r="K318" s="36" t="s">
        <v>13595</v>
      </c>
      <c r="L318" s="14" t="s">
        <v>5629</v>
      </c>
      <c r="M318" s="14"/>
      <c r="O318" s="21">
        <v>392</v>
      </c>
    </row>
    <row r="319" spans="1:15">
      <c r="A319" s="14">
        <f t="shared" si="9"/>
        <v>316</v>
      </c>
      <c r="B319" s="14" t="s">
        <v>13634</v>
      </c>
      <c r="C319" s="14" t="s">
        <v>5039</v>
      </c>
      <c r="D319" s="14" t="s">
        <v>1187</v>
      </c>
      <c r="E319" s="14" t="s">
        <v>8163</v>
      </c>
      <c r="F319" s="15">
        <v>540</v>
      </c>
      <c r="G319" s="15">
        <v>172</v>
      </c>
      <c r="H319" s="14" t="s">
        <v>8087</v>
      </c>
      <c r="I319" s="15">
        <v>57000</v>
      </c>
      <c r="J319" s="14" t="s">
        <v>1188</v>
      </c>
      <c r="K319" s="36" t="s">
        <v>13595</v>
      </c>
      <c r="L319" s="14" t="s">
        <v>2255</v>
      </c>
      <c r="M319" s="14"/>
      <c r="N319" s="21" t="s">
        <v>13656</v>
      </c>
      <c r="O319" s="21">
        <v>393</v>
      </c>
    </row>
    <row r="320" spans="1:15" ht="94.5">
      <c r="A320" s="14">
        <f t="shared" si="9"/>
        <v>317</v>
      </c>
      <c r="B320" s="14" t="s">
        <v>13635</v>
      </c>
      <c r="C320" s="14" t="s">
        <v>13636</v>
      </c>
      <c r="D320" s="14" t="s">
        <v>1187</v>
      </c>
      <c r="E320" s="14"/>
      <c r="F320" s="15">
        <v>500</v>
      </c>
      <c r="G320" s="15">
        <v>240</v>
      </c>
      <c r="H320" s="14" t="s">
        <v>8087</v>
      </c>
      <c r="I320" s="15">
        <v>48000</v>
      </c>
      <c r="J320" s="14" t="s">
        <v>1188</v>
      </c>
      <c r="K320" s="36" t="s">
        <v>13595</v>
      </c>
      <c r="L320" s="14" t="s">
        <v>2255</v>
      </c>
      <c r="M320" s="14"/>
      <c r="O320" s="21">
        <v>394</v>
      </c>
    </row>
    <row r="321" spans="1:15" ht="94.5">
      <c r="A321" s="14">
        <f t="shared" si="9"/>
        <v>318</v>
      </c>
      <c r="B321" s="14" t="s">
        <v>13637</v>
      </c>
      <c r="C321" s="14" t="s">
        <v>13638</v>
      </c>
      <c r="D321" s="14" t="s">
        <v>1187</v>
      </c>
      <c r="E321" s="14"/>
      <c r="F321" s="15">
        <v>500</v>
      </c>
      <c r="G321" s="15">
        <v>236</v>
      </c>
      <c r="H321" s="14" t="s">
        <v>8087</v>
      </c>
      <c r="I321" s="15">
        <v>44000</v>
      </c>
      <c r="J321" s="14" t="s">
        <v>1188</v>
      </c>
      <c r="K321" s="36" t="s">
        <v>13595</v>
      </c>
      <c r="L321" s="14" t="s">
        <v>2255</v>
      </c>
      <c r="M321" s="14"/>
      <c r="O321" s="21">
        <v>395</v>
      </c>
    </row>
    <row r="322" spans="1:15" ht="94.5">
      <c r="A322" s="14">
        <f t="shared" si="9"/>
        <v>319</v>
      </c>
      <c r="B322" s="14" t="s">
        <v>13639</v>
      </c>
      <c r="C322" s="14" t="s">
        <v>13640</v>
      </c>
      <c r="D322" s="14" t="s">
        <v>1187</v>
      </c>
      <c r="E322" s="14"/>
      <c r="F322" s="15">
        <v>500</v>
      </c>
      <c r="G322" s="15">
        <v>260</v>
      </c>
      <c r="H322" s="14" t="s">
        <v>8087</v>
      </c>
      <c r="I322" s="15">
        <v>47000</v>
      </c>
      <c r="J322" s="14" t="s">
        <v>1188</v>
      </c>
      <c r="K322" s="36" t="s">
        <v>13595</v>
      </c>
      <c r="L322" s="14" t="s">
        <v>2255</v>
      </c>
      <c r="M322" s="14"/>
      <c r="O322" s="21">
        <v>396</v>
      </c>
    </row>
    <row r="323" spans="1:15" ht="61.5" customHeight="1">
      <c r="A323" s="14">
        <f t="shared" si="9"/>
        <v>320</v>
      </c>
      <c r="B323" s="14" t="s">
        <v>13642</v>
      </c>
      <c r="C323" s="14" t="s">
        <v>13643</v>
      </c>
      <c r="D323" s="14" t="s">
        <v>1162</v>
      </c>
      <c r="E323" s="14"/>
      <c r="F323" s="15">
        <v>200</v>
      </c>
      <c r="G323" s="15">
        <v>436</v>
      </c>
      <c r="H323" s="14" t="s">
        <v>8087</v>
      </c>
      <c r="I323" s="15">
        <v>0</v>
      </c>
      <c r="J323" s="14" t="s">
        <v>1188</v>
      </c>
      <c r="K323" s="36" t="s">
        <v>13595</v>
      </c>
      <c r="L323" s="14" t="s">
        <v>13518</v>
      </c>
      <c r="M323" s="14"/>
      <c r="O323" s="21">
        <v>397</v>
      </c>
    </row>
    <row r="324" spans="1:15" ht="38.25" customHeight="1">
      <c r="A324" s="14">
        <f t="shared" si="9"/>
        <v>321</v>
      </c>
      <c r="B324" s="14" t="s">
        <v>13644</v>
      </c>
      <c r="C324" s="14" t="s">
        <v>13645</v>
      </c>
      <c r="D324" s="14" t="s">
        <v>1162</v>
      </c>
      <c r="E324" s="14"/>
      <c r="F324" s="15">
        <v>1500</v>
      </c>
      <c r="G324" s="15">
        <v>276</v>
      </c>
      <c r="H324" s="14" t="s">
        <v>2161</v>
      </c>
      <c r="I324" s="15">
        <v>0</v>
      </c>
      <c r="J324" s="14" t="s">
        <v>1188</v>
      </c>
      <c r="K324" s="36" t="s">
        <v>13595</v>
      </c>
      <c r="L324" s="14" t="s">
        <v>1552</v>
      </c>
      <c r="M324" s="14"/>
      <c r="O324" s="21">
        <v>398</v>
      </c>
    </row>
    <row r="325" spans="1:15" ht="63">
      <c r="A325" s="14">
        <f t="shared" si="9"/>
        <v>322</v>
      </c>
      <c r="B325" s="14" t="s">
        <v>13646</v>
      </c>
      <c r="C325" s="14" t="s">
        <v>13647</v>
      </c>
      <c r="D325" s="14" t="s">
        <v>13648</v>
      </c>
      <c r="E325" s="14"/>
      <c r="F325" s="15">
        <v>5000</v>
      </c>
      <c r="G325" s="15">
        <v>280</v>
      </c>
      <c r="H325" s="14" t="s">
        <v>2325</v>
      </c>
      <c r="I325" s="15">
        <v>0</v>
      </c>
      <c r="J325" s="14" t="s">
        <v>60</v>
      </c>
      <c r="K325" s="36" t="s">
        <v>13595</v>
      </c>
      <c r="L325" s="14" t="s">
        <v>513</v>
      </c>
      <c r="M325" s="14" t="s">
        <v>13649</v>
      </c>
      <c r="O325" s="21">
        <v>399</v>
      </c>
    </row>
    <row r="326" spans="1:15" ht="63">
      <c r="A326" s="14">
        <f t="shared" si="9"/>
        <v>323</v>
      </c>
      <c r="B326" s="14" t="s">
        <v>13650</v>
      </c>
      <c r="C326" s="14" t="s">
        <v>13651</v>
      </c>
      <c r="D326" s="14" t="s">
        <v>1187</v>
      </c>
      <c r="E326" s="14"/>
      <c r="F326" s="15">
        <v>700</v>
      </c>
      <c r="G326" s="15">
        <v>272</v>
      </c>
      <c r="H326" s="14" t="s">
        <v>8087</v>
      </c>
      <c r="I326" s="15">
        <v>65000</v>
      </c>
      <c r="J326" s="14" t="s">
        <v>7909</v>
      </c>
      <c r="K326" s="36" t="s">
        <v>13595</v>
      </c>
      <c r="L326" s="14" t="s">
        <v>2255</v>
      </c>
      <c r="M326" s="14"/>
      <c r="O326" s="21">
        <v>400</v>
      </c>
    </row>
    <row r="327" spans="1:15" ht="47.25">
      <c r="A327" s="14">
        <f t="shared" si="9"/>
        <v>324</v>
      </c>
      <c r="B327" s="14" t="s">
        <v>13652</v>
      </c>
      <c r="C327" s="14" t="s">
        <v>13653</v>
      </c>
      <c r="D327" s="14" t="s">
        <v>10827</v>
      </c>
      <c r="E327" s="14"/>
      <c r="F327" s="15">
        <v>3000</v>
      </c>
      <c r="G327" s="15">
        <v>164</v>
      </c>
      <c r="H327" s="14" t="s">
        <v>13654</v>
      </c>
      <c r="I327" s="15">
        <v>210000</v>
      </c>
      <c r="J327" s="14" t="s">
        <v>60</v>
      </c>
      <c r="K327" s="36" t="s">
        <v>13595</v>
      </c>
      <c r="L327" s="14" t="s">
        <v>6101</v>
      </c>
      <c r="M327" s="14" t="s">
        <v>13655</v>
      </c>
      <c r="O327" s="21">
        <v>401</v>
      </c>
    </row>
    <row r="328" spans="1:15" ht="31.5">
      <c r="A328" s="14">
        <f t="shared" si="9"/>
        <v>325</v>
      </c>
      <c r="B328" s="14" t="s">
        <v>13657</v>
      </c>
      <c r="C328" s="14" t="s">
        <v>13658</v>
      </c>
      <c r="D328" s="14" t="s">
        <v>1187</v>
      </c>
      <c r="E328" s="14"/>
      <c r="F328" s="15">
        <v>900</v>
      </c>
      <c r="G328" s="15">
        <v>244</v>
      </c>
      <c r="H328" s="14" t="s">
        <v>8087</v>
      </c>
      <c r="I328" s="15">
        <v>58000</v>
      </c>
      <c r="J328" s="14" t="s">
        <v>4935</v>
      </c>
      <c r="K328" s="36" t="s">
        <v>13595</v>
      </c>
      <c r="L328" s="14" t="s">
        <v>2255</v>
      </c>
      <c r="M328" s="14"/>
      <c r="O328" s="21">
        <v>402</v>
      </c>
    </row>
    <row r="329" spans="1:15" ht="31.5">
      <c r="A329" s="14">
        <f>A328+1</f>
        <v>326</v>
      </c>
      <c r="B329" s="14" t="s">
        <v>13659</v>
      </c>
      <c r="C329" s="14" t="s">
        <v>2744</v>
      </c>
      <c r="D329" s="14" t="s">
        <v>1187</v>
      </c>
      <c r="E329" s="14" t="s">
        <v>8163</v>
      </c>
      <c r="F329" s="15">
        <v>1040</v>
      </c>
      <c r="G329" s="15">
        <v>156</v>
      </c>
      <c r="H329" s="14" t="s">
        <v>8076</v>
      </c>
      <c r="I329" s="15">
        <v>28000</v>
      </c>
      <c r="J329" s="14" t="s">
        <v>4935</v>
      </c>
      <c r="K329" s="36" t="s">
        <v>13595</v>
      </c>
      <c r="L329" s="14" t="s">
        <v>5129</v>
      </c>
      <c r="M329" s="14"/>
      <c r="O329" s="21">
        <v>402</v>
      </c>
    </row>
    <row r="330" spans="1:15">
      <c r="A330" s="14">
        <f t="shared" si="9"/>
        <v>327</v>
      </c>
      <c r="B330" s="14" t="s">
        <v>13660</v>
      </c>
      <c r="C330" s="14" t="s">
        <v>2744</v>
      </c>
      <c r="D330" s="14" t="s">
        <v>1187</v>
      </c>
      <c r="E330" s="14" t="s">
        <v>8163</v>
      </c>
      <c r="F330" s="15">
        <v>1040</v>
      </c>
      <c r="G330" s="15">
        <v>84</v>
      </c>
      <c r="H330" s="14" t="s">
        <v>8076</v>
      </c>
      <c r="I330" s="15">
        <v>15000</v>
      </c>
      <c r="J330" s="14" t="s">
        <v>4935</v>
      </c>
      <c r="K330" s="36" t="s">
        <v>13595</v>
      </c>
      <c r="L330" s="14" t="s">
        <v>5129</v>
      </c>
      <c r="M330" s="14"/>
      <c r="O330" s="21">
        <v>404</v>
      </c>
    </row>
    <row r="331" spans="1:15" ht="173.25">
      <c r="A331" s="14">
        <f t="shared" si="9"/>
        <v>328</v>
      </c>
      <c r="B331" s="14" t="s">
        <v>13661</v>
      </c>
      <c r="C331" s="14" t="s">
        <v>13662</v>
      </c>
      <c r="D331" s="14" t="s">
        <v>1162</v>
      </c>
      <c r="E331" s="14"/>
      <c r="F331" s="15">
        <v>1000</v>
      </c>
      <c r="G331" s="15">
        <v>296</v>
      </c>
      <c r="H331" s="14" t="s">
        <v>2161</v>
      </c>
      <c r="I331" s="15">
        <v>0</v>
      </c>
      <c r="J331" s="14" t="s">
        <v>4935</v>
      </c>
      <c r="K331" s="36" t="s">
        <v>13595</v>
      </c>
      <c r="L331" s="14" t="s">
        <v>3437</v>
      </c>
      <c r="M331" s="14"/>
      <c r="N331" s="21" t="s">
        <v>13537</v>
      </c>
      <c r="O331" s="21">
        <v>405</v>
      </c>
    </row>
    <row r="332" spans="1:15" ht="173.25">
      <c r="A332" s="14">
        <f t="shared" si="9"/>
        <v>329</v>
      </c>
      <c r="B332" s="14" t="s">
        <v>13663</v>
      </c>
      <c r="C332" s="14" t="s">
        <v>13662</v>
      </c>
      <c r="D332" s="14" t="s">
        <v>1162</v>
      </c>
      <c r="E332" s="14"/>
      <c r="F332" s="15">
        <v>1000</v>
      </c>
      <c r="G332" s="15">
        <v>392</v>
      </c>
      <c r="H332" s="14" t="s">
        <v>2161</v>
      </c>
      <c r="I332" s="15">
        <v>0</v>
      </c>
      <c r="J332" s="14" t="s">
        <v>4935</v>
      </c>
      <c r="K332" s="36" t="s">
        <v>13595</v>
      </c>
      <c r="L332" s="14" t="s">
        <v>3437</v>
      </c>
      <c r="M332" s="14"/>
      <c r="N332" s="21">
        <v>1</v>
      </c>
      <c r="O332" s="21">
        <v>406</v>
      </c>
    </row>
    <row r="333" spans="1:15" ht="75.75" customHeight="1">
      <c r="A333" s="14">
        <f t="shared" si="9"/>
        <v>330</v>
      </c>
      <c r="B333" s="14" t="s">
        <v>13664</v>
      </c>
      <c r="C333" s="14" t="s">
        <v>13662</v>
      </c>
      <c r="D333" s="14" t="s">
        <v>1162</v>
      </c>
      <c r="E333" s="14"/>
      <c r="F333" s="15">
        <v>1000</v>
      </c>
      <c r="G333" s="15">
        <v>428</v>
      </c>
      <c r="H333" s="14" t="s">
        <v>2161</v>
      </c>
      <c r="I333" s="15">
        <v>0</v>
      </c>
      <c r="J333" s="14" t="s">
        <v>4935</v>
      </c>
      <c r="K333" s="36" t="s">
        <v>13595</v>
      </c>
      <c r="L333" s="14" t="s">
        <v>3437</v>
      </c>
      <c r="M333" s="14"/>
      <c r="N333" s="21">
        <v>2</v>
      </c>
      <c r="O333" s="21">
        <v>407</v>
      </c>
    </row>
    <row r="334" spans="1:15" ht="63">
      <c r="A334" s="14">
        <f t="shared" si="9"/>
        <v>331</v>
      </c>
      <c r="B334" s="14" t="s">
        <v>13665</v>
      </c>
      <c r="C334" s="14" t="s">
        <v>13666</v>
      </c>
      <c r="D334" s="14" t="s">
        <v>1162</v>
      </c>
      <c r="E334" s="14"/>
      <c r="F334" s="15">
        <v>200</v>
      </c>
      <c r="G334" s="15">
        <v>264</v>
      </c>
      <c r="H334" s="14" t="s">
        <v>8087</v>
      </c>
      <c r="I334" s="15">
        <v>165000</v>
      </c>
      <c r="J334" s="14" t="s">
        <v>70</v>
      </c>
      <c r="K334" s="36" t="s">
        <v>13595</v>
      </c>
      <c r="L334" s="14" t="s">
        <v>3437</v>
      </c>
      <c r="M334" s="14"/>
      <c r="N334" s="21">
        <v>3</v>
      </c>
      <c r="O334" s="21">
        <v>408</v>
      </c>
    </row>
    <row r="335" spans="1:15" ht="94.5">
      <c r="A335" s="14">
        <f t="shared" si="9"/>
        <v>332</v>
      </c>
      <c r="B335" s="14" t="s">
        <v>13667</v>
      </c>
      <c r="C335" s="14" t="s">
        <v>13668</v>
      </c>
      <c r="D335" s="14" t="s">
        <v>9193</v>
      </c>
      <c r="E335" s="14"/>
      <c r="F335" s="15">
        <v>1450</v>
      </c>
      <c r="G335" s="15">
        <v>488</v>
      </c>
      <c r="H335" s="14" t="s">
        <v>2161</v>
      </c>
      <c r="I335" s="15">
        <v>0</v>
      </c>
      <c r="J335" s="14" t="s">
        <v>4935</v>
      </c>
      <c r="K335" s="36" t="s">
        <v>13595</v>
      </c>
      <c r="L335" s="14" t="s">
        <v>513</v>
      </c>
      <c r="M335" s="14" t="s">
        <v>13091</v>
      </c>
      <c r="N335" s="21">
        <v>4</v>
      </c>
      <c r="O335" s="21">
        <v>409</v>
      </c>
    </row>
    <row r="336" spans="1:15" ht="47.25">
      <c r="A336" s="14">
        <f t="shared" si="9"/>
        <v>333</v>
      </c>
      <c r="B336" s="14" t="s">
        <v>13671</v>
      </c>
      <c r="C336" s="14" t="s">
        <v>11192</v>
      </c>
      <c r="D336" s="14" t="s">
        <v>4473</v>
      </c>
      <c r="E336" s="14"/>
      <c r="F336" s="15">
        <v>5000</v>
      </c>
      <c r="G336" s="15">
        <v>1104</v>
      </c>
      <c r="H336" s="14" t="s">
        <v>1228</v>
      </c>
      <c r="I336" s="15">
        <v>0</v>
      </c>
      <c r="J336" s="14" t="s">
        <v>7909</v>
      </c>
      <c r="K336" s="36" t="s">
        <v>13595</v>
      </c>
      <c r="L336" s="14" t="s">
        <v>13670</v>
      </c>
      <c r="M336" s="14"/>
      <c r="N336" s="21">
        <v>5</v>
      </c>
      <c r="O336" s="21">
        <v>410</v>
      </c>
    </row>
    <row r="337" spans="1:15" ht="31.5">
      <c r="A337" s="14">
        <f t="shared" si="9"/>
        <v>334</v>
      </c>
      <c r="B337" s="14" t="s">
        <v>13674</v>
      </c>
      <c r="C337" s="14" t="s">
        <v>12560</v>
      </c>
      <c r="D337" s="14" t="s">
        <v>1187</v>
      </c>
      <c r="E337" s="14"/>
      <c r="F337" s="15">
        <v>830</v>
      </c>
      <c r="G337" s="15">
        <v>238</v>
      </c>
      <c r="H337" s="14" t="s">
        <v>8087</v>
      </c>
      <c r="I337" s="15">
        <v>65000</v>
      </c>
      <c r="J337" s="14" t="s">
        <v>4642</v>
      </c>
      <c r="K337" s="36" t="s">
        <v>13595</v>
      </c>
      <c r="L337" s="14" t="s">
        <v>11673</v>
      </c>
      <c r="M337" s="14"/>
      <c r="N337" s="21">
        <v>6</v>
      </c>
      <c r="O337" s="21">
        <v>411</v>
      </c>
    </row>
    <row r="338" spans="1:15">
      <c r="A338" s="14">
        <f t="shared" si="9"/>
        <v>335</v>
      </c>
      <c r="B338" s="14" t="s">
        <v>13675</v>
      </c>
      <c r="C338" s="14" t="s">
        <v>2744</v>
      </c>
      <c r="D338" s="14" t="s">
        <v>1187</v>
      </c>
      <c r="E338" s="14" t="s">
        <v>8163</v>
      </c>
      <c r="F338" s="15">
        <v>1040</v>
      </c>
      <c r="G338" s="15">
        <v>48</v>
      </c>
      <c r="H338" s="14" t="s">
        <v>8076</v>
      </c>
      <c r="I338" s="15">
        <v>11000</v>
      </c>
      <c r="J338" s="14" t="s">
        <v>4935</v>
      </c>
      <c r="K338" s="36" t="s">
        <v>13595</v>
      </c>
      <c r="L338" s="14" t="s">
        <v>12534</v>
      </c>
      <c r="M338" s="14"/>
      <c r="N338" s="21">
        <v>7</v>
      </c>
      <c r="O338" s="21">
        <v>412</v>
      </c>
    </row>
    <row r="339" spans="1:15" ht="63">
      <c r="A339" s="14">
        <f t="shared" si="9"/>
        <v>336</v>
      </c>
      <c r="B339" s="14" t="s">
        <v>13676</v>
      </c>
      <c r="C339" s="14" t="s">
        <v>13677</v>
      </c>
      <c r="D339" s="14" t="s">
        <v>1187</v>
      </c>
      <c r="E339" s="14" t="s">
        <v>8163</v>
      </c>
      <c r="F339" s="15">
        <v>1040</v>
      </c>
      <c r="G339" s="15">
        <v>408</v>
      </c>
      <c r="H339" s="14" t="s">
        <v>2161</v>
      </c>
      <c r="I339" s="15">
        <v>137000</v>
      </c>
      <c r="J339" s="14" t="s">
        <v>4935</v>
      </c>
      <c r="K339" s="36" t="s">
        <v>13595</v>
      </c>
      <c r="L339" s="14" t="s">
        <v>5629</v>
      </c>
      <c r="M339" s="14"/>
      <c r="N339" s="21" t="s">
        <v>13689</v>
      </c>
      <c r="O339" s="21">
        <v>413</v>
      </c>
    </row>
    <row r="340" spans="1:15" ht="63">
      <c r="A340" s="14">
        <f t="shared" si="9"/>
        <v>337</v>
      </c>
      <c r="B340" s="14" t="s">
        <v>13678</v>
      </c>
      <c r="C340" s="14" t="s">
        <v>13679</v>
      </c>
      <c r="D340" s="14" t="s">
        <v>1187</v>
      </c>
      <c r="E340" s="14"/>
      <c r="F340" s="15">
        <v>3000</v>
      </c>
      <c r="G340" s="15">
        <v>980</v>
      </c>
      <c r="H340" s="14" t="s">
        <v>2161</v>
      </c>
      <c r="I340" s="15">
        <v>310000</v>
      </c>
      <c r="J340" s="14" t="s">
        <v>4642</v>
      </c>
      <c r="K340" s="36" t="s">
        <v>13595</v>
      </c>
      <c r="L340" s="14" t="s">
        <v>11673</v>
      </c>
      <c r="M340" s="14"/>
      <c r="O340" s="21">
        <v>414</v>
      </c>
    </row>
    <row r="341" spans="1:15" ht="63">
      <c r="A341" s="14">
        <f t="shared" si="9"/>
        <v>338</v>
      </c>
      <c r="B341" s="14" t="s">
        <v>13680</v>
      </c>
      <c r="C341" s="14" t="s">
        <v>13681</v>
      </c>
      <c r="D341" s="14" t="s">
        <v>1187</v>
      </c>
      <c r="E341" s="14" t="s">
        <v>8163</v>
      </c>
      <c r="F341" s="15">
        <v>600</v>
      </c>
      <c r="G341" s="15">
        <v>1072</v>
      </c>
      <c r="H341" s="14" t="s">
        <v>2161</v>
      </c>
      <c r="I341" s="15">
        <v>298000</v>
      </c>
      <c r="J341" s="14" t="s">
        <v>70</v>
      </c>
      <c r="K341" s="36" t="s">
        <v>13595</v>
      </c>
      <c r="L341" s="14" t="s">
        <v>1552</v>
      </c>
      <c r="M341" s="14"/>
      <c r="O341" s="21">
        <v>415</v>
      </c>
    </row>
    <row r="342" spans="1:15" ht="31.5">
      <c r="A342" s="14">
        <f t="shared" si="9"/>
        <v>339</v>
      </c>
      <c r="B342" s="14" t="s">
        <v>13682</v>
      </c>
      <c r="C342" s="14" t="s">
        <v>10482</v>
      </c>
      <c r="D342" s="14" t="s">
        <v>1187</v>
      </c>
      <c r="E342" s="14" t="s">
        <v>8163</v>
      </c>
      <c r="F342" s="15">
        <v>840</v>
      </c>
      <c r="G342" s="15">
        <v>216</v>
      </c>
      <c r="H342" s="14" t="s">
        <v>8087</v>
      </c>
      <c r="I342" s="15">
        <v>61000</v>
      </c>
      <c r="J342" s="14" t="s">
        <v>7909</v>
      </c>
      <c r="K342" s="36" t="s">
        <v>13595</v>
      </c>
      <c r="L342" s="14" t="s">
        <v>2255</v>
      </c>
      <c r="M342" s="14"/>
      <c r="O342" s="21">
        <v>416</v>
      </c>
    </row>
    <row r="343" spans="1:15" ht="47.25">
      <c r="A343" s="14">
        <f t="shared" si="9"/>
        <v>340</v>
      </c>
      <c r="B343" s="14" t="s">
        <v>13683</v>
      </c>
      <c r="C343" s="14" t="s">
        <v>13684</v>
      </c>
      <c r="D343" s="14" t="s">
        <v>1162</v>
      </c>
      <c r="E343" s="14"/>
      <c r="F343" s="15">
        <v>500</v>
      </c>
      <c r="G343" s="15">
        <v>432</v>
      </c>
      <c r="H343" s="14" t="s">
        <v>2161</v>
      </c>
      <c r="I343" s="15">
        <v>108000</v>
      </c>
      <c r="J343" s="14" t="s">
        <v>7909</v>
      </c>
      <c r="K343" s="36" t="s">
        <v>13595</v>
      </c>
      <c r="L343" s="14" t="s">
        <v>3437</v>
      </c>
      <c r="M343" s="14"/>
      <c r="O343" s="21">
        <v>417</v>
      </c>
    </row>
    <row r="344" spans="1:15" ht="47.25">
      <c r="A344" s="14">
        <f t="shared" si="9"/>
        <v>341</v>
      </c>
      <c r="B344" s="14" t="s">
        <v>13685</v>
      </c>
      <c r="C344" s="14" t="s">
        <v>13686</v>
      </c>
      <c r="D344" s="14" t="s">
        <v>1162</v>
      </c>
      <c r="E344" s="14"/>
      <c r="F344" s="15">
        <v>300</v>
      </c>
      <c r="G344" s="15">
        <v>328</v>
      </c>
      <c r="H344" s="14" t="s">
        <v>2161</v>
      </c>
      <c r="I344" s="15">
        <v>180000</v>
      </c>
      <c r="J344" s="14" t="s">
        <v>12918</v>
      </c>
      <c r="K344" s="36" t="s">
        <v>13595</v>
      </c>
      <c r="L344" s="14" t="s">
        <v>13518</v>
      </c>
      <c r="M344" s="14"/>
      <c r="O344" s="21">
        <v>418</v>
      </c>
    </row>
    <row r="345" spans="1:15" ht="63">
      <c r="A345" s="14">
        <f t="shared" si="9"/>
        <v>342</v>
      </c>
      <c r="B345" s="14" t="s">
        <v>13693</v>
      </c>
      <c r="C345" s="14" t="s">
        <v>13694</v>
      </c>
      <c r="D345" s="14" t="s">
        <v>1187</v>
      </c>
      <c r="E345" s="14"/>
      <c r="F345" s="15">
        <v>1000</v>
      </c>
      <c r="G345" s="15">
        <v>196</v>
      </c>
      <c r="H345" s="14" t="s">
        <v>8087</v>
      </c>
      <c r="I345" s="15">
        <v>55000</v>
      </c>
      <c r="J345" s="14" t="s">
        <v>4642</v>
      </c>
      <c r="K345" s="36" t="s">
        <v>13595</v>
      </c>
      <c r="L345" s="14" t="s">
        <v>12534</v>
      </c>
      <c r="M345" s="14"/>
      <c r="O345" s="21">
        <v>419</v>
      </c>
    </row>
    <row r="346" spans="1:15" ht="31.5">
      <c r="A346" s="14">
        <f t="shared" si="9"/>
        <v>343</v>
      </c>
      <c r="B346" s="14" t="s">
        <v>13729</v>
      </c>
      <c r="C346" s="14" t="s">
        <v>6874</v>
      </c>
      <c r="D346" s="14" t="s">
        <v>1187</v>
      </c>
      <c r="E346" s="14" t="s">
        <v>8163</v>
      </c>
      <c r="F346" s="15">
        <v>740</v>
      </c>
      <c r="G346" s="15">
        <v>276</v>
      </c>
      <c r="H346" s="14" t="s">
        <v>8076</v>
      </c>
      <c r="I346" s="15">
        <v>43000</v>
      </c>
      <c r="J346" s="14" t="s">
        <v>4935</v>
      </c>
      <c r="K346" s="36" t="s">
        <v>13595</v>
      </c>
      <c r="L346" s="14" t="s">
        <v>5129</v>
      </c>
      <c r="M346" s="14"/>
      <c r="O346" s="21">
        <v>420</v>
      </c>
    </row>
    <row r="347" spans="1:15" ht="47.25">
      <c r="A347" s="14">
        <f t="shared" si="9"/>
        <v>344</v>
      </c>
      <c r="B347" s="14" t="s">
        <v>13776</v>
      </c>
      <c r="C347" s="14" t="s">
        <v>13777</v>
      </c>
      <c r="D347" s="14" t="s">
        <v>1162</v>
      </c>
      <c r="E347" s="14"/>
      <c r="F347" s="15">
        <v>500</v>
      </c>
      <c r="G347" s="15">
        <v>392</v>
      </c>
      <c r="H347" s="14" t="s">
        <v>2161</v>
      </c>
      <c r="I347" s="15">
        <v>160000</v>
      </c>
      <c r="J347" s="14" t="s">
        <v>4642</v>
      </c>
      <c r="K347" s="36" t="s">
        <v>13595</v>
      </c>
      <c r="L347" s="14" t="s">
        <v>12534</v>
      </c>
      <c r="M347" s="14"/>
      <c r="O347" s="21">
        <v>421</v>
      </c>
    </row>
    <row r="348" spans="1:15">
      <c r="A348" s="14">
        <f t="shared" si="9"/>
        <v>345</v>
      </c>
      <c r="B348" s="14" t="s">
        <v>13672</v>
      </c>
      <c r="C348" s="14" t="s">
        <v>2744</v>
      </c>
      <c r="D348" s="14" t="s">
        <v>1187</v>
      </c>
      <c r="E348" s="14" t="s">
        <v>8163</v>
      </c>
      <c r="F348" s="15">
        <v>540</v>
      </c>
      <c r="G348" s="15">
        <v>116</v>
      </c>
      <c r="H348" s="14" t="s">
        <v>8076</v>
      </c>
      <c r="I348" s="15">
        <v>23000</v>
      </c>
      <c r="J348" s="14" t="s">
        <v>4935</v>
      </c>
      <c r="K348" s="36" t="s">
        <v>13673</v>
      </c>
      <c r="L348" s="14" t="s">
        <v>2255</v>
      </c>
      <c r="M348" s="14"/>
      <c r="O348" s="21">
        <v>422</v>
      </c>
    </row>
    <row r="349" spans="1:15" ht="80.25" customHeight="1">
      <c r="A349" s="14">
        <f t="shared" si="9"/>
        <v>346</v>
      </c>
      <c r="B349" s="14" t="s">
        <v>13687</v>
      </c>
      <c r="C349" s="14" t="s">
        <v>13688</v>
      </c>
      <c r="D349" s="14" t="s">
        <v>1187</v>
      </c>
      <c r="E349" s="14"/>
      <c r="F349" s="15">
        <v>500</v>
      </c>
      <c r="G349" s="15">
        <v>276</v>
      </c>
      <c r="H349" s="14" t="s">
        <v>8087</v>
      </c>
      <c r="I349" s="15">
        <v>48000</v>
      </c>
      <c r="J349" s="14" t="s">
        <v>1188</v>
      </c>
      <c r="K349" s="36" t="s">
        <v>13673</v>
      </c>
      <c r="L349" s="14" t="s">
        <v>2255</v>
      </c>
      <c r="M349" s="14"/>
      <c r="N349" s="21" t="s">
        <v>13708</v>
      </c>
      <c r="O349" s="21">
        <v>423</v>
      </c>
    </row>
    <row r="350" spans="1:15" ht="126">
      <c r="A350" s="14">
        <f t="shared" si="9"/>
        <v>347</v>
      </c>
      <c r="B350" s="14" t="s">
        <v>13690</v>
      </c>
      <c r="C350" s="14" t="s">
        <v>13691</v>
      </c>
      <c r="D350" s="14" t="s">
        <v>1187</v>
      </c>
      <c r="E350" s="14"/>
      <c r="F350" s="15">
        <v>1000</v>
      </c>
      <c r="G350" s="15">
        <v>248</v>
      </c>
      <c r="H350" s="14" t="s">
        <v>8087</v>
      </c>
      <c r="I350" s="15">
        <v>75000</v>
      </c>
      <c r="J350" s="14" t="s">
        <v>1188</v>
      </c>
      <c r="K350" s="36" t="s">
        <v>13673</v>
      </c>
      <c r="L350" s="14" t="s">
        <v>2255</v>
      </c>
      <c r="M350" s="14"/>
      <c r="O350" s="21">
        <v>424</v>
      </c>
    </row>
    <row r="351" spans="1:15" ht="31.5">
      <c r="A351" s="14">
        <f t="shared" si="9"/>
        <v>348</v>
      </c>
      <c r="B351" s="14" t="s">
        <v>13692</v>
      </c>
      <c r="C351" s="14" t="s">
        <v>2744</v>
      </c>
      <c r="D351" s="14" t="s">
        <v>1187</v>
      </c>
      <c r="E351" s="14" t="s">
        <v>8163</v>
      </c>
      <c r="F351" s="15">
        <v>1040</v>
      </c>
      <c r="G351" s="15">
        <v>116</v>
      </c>
      <c r="H351" s="14" t="s">
        <v>8076</v>
      </c>
      <c r="I351" s="15">
        <v>23000</v>
      </c>
      <c r="J351" s="14" t="s">
        <v>4935</v>
      </c>
      <c r="K351" s="36" t="s">
        <v>13673</v>
      </c>
      <c r="L351" s="14" t="s">
        <v>12534</v>
      </c>
      <c r="M351" s="14"/>
      <c r="O351" s="21">
        <v>425</v>
      </c>
    </row>
    <row r="352" spans="1:15" ht="31.5">
      <c r="A352" s="14">
        <f t="shared" si="9"/>
        <v>349</v>
      </c>
      <c r="B352" s="14" t="s">
        <v>13695</v>
      </c>
      <c r="C352" s="14" t="s">
        <v>13696</v>
      </c>
      <c r="D352" s="14" t="s">
        <v>1421</v>
      </c>
      <c r="E352" s="14"/>
      <c r="F352" s="15">
        <v>500</v>
      </c>
      <c r="G352" s="15">
        <v>252</v>
      </c>
      <c r="H352" s="14" t="s">
        <v>2161</v>
      </c>
      <c r="I352" s="15">
        <v>0</v>
      </c>
      <c r="J352" s="14" t="s">
        <v>4935</v>
      </c>
      <c r="K352" s="36" t="s">
        <v>13673</v>
      </c>
      <c r="L352" s="14" t="s">
        <v>1552</v>
      </c>
      <c r="M352" s="14"/>
      <c r="N352" s="21" t="s">
        <v>13591</v>
      </c>
      <c r="O352" s="21">
        <v>426</v>
      </c>
    </row>
    <row r="353" spans="1:15" ht="47.25">
      <c r="A353" s="14">
        <f t="shared" si="9"/>
        <v>350</v>
      </c>
      <c r="B353" s="14" t="s">
        <v>13697</v>
      </c>
      <c r="C353" s="14" t="s">
        <v>13698</v>
      </c>
      <c r="D353" s="14" t="s">
        <v>1187</v>
      </c>
      <c r="E353" s="14"/>
      <c r="F353" s="15">
        <v>800</v>
      </c>
      <c r="G353" s="15">
        <v>232</v>
      </c>
      <c r="H353" s="14" t="s">
        <v>8087</v>
      </c>
      <c r="I353" s="15">
        <v>70000</v>
      </c>
      <c r="J353" s="14" t="s">
        <v>7909</v>
      </c>
      <c r="K353" s="36" t="s">
        <v>13673</v>
      </c>
      <c r="L353" s="14" t="s">
        <v>2255</v>
      </c>
      <c r="M353" s="14"/>
      <c r="O353" s="21">
        <v>427</v>
      </c>
    </row>
    <row r="354" spans="1:15" ht="31.5">
      <c r="A354" s="14">
        <f t="shared" si="9"/>
        <v>351</v>
      </c>
      <c r="B354" s="14" t="s">
        <v>13699</v>
      </c>
      <c r="C354" s="14" t="s">
        <v>13700</v>
      </c>
      <c r="D354" s="14" t="s">
        <v>9193</v>
      </c>
      <c r="E354" s="14"/>
      <c r="F354" s="15">
        <v>1350</v>
      </c>
      <c r="G354" s="15">
        <v>388</v>
      </c>
      <c r="H354" s="14" t="s">
        <v>8087</v>
      </c>
      <c r="I354" s="15">
        <v>0</v>
      </c>
      <c r="J354" s="14" t="s">
        <v>60</v>
      </c>
      <c r="K354" s="36" t="s">
        <v>13673</v>
      </c>
      <c r="L354" s="14" t="s">
        <v>13010</v>
      </c>
      <c r="M354" s="14" t="s">
        <v>13701</v>
      </c>
      <c r="O354" s="21">
        <v>428</v>
      </c>
    </row>
    <row r="355" spans="1:15" ht="94.5">
      <c r="A355" s="14">
        <f t="shared" si="9"/>
        <v>352</v>
      </c>
      <c r="B355" s="14" t="s">
        <v>13702</v>
      </c>
      <c r="C355" s="14" t="s">
        <v>13703</v>
      </c>
      <c r="D355" s="14" t="s">
        <v>1187</v>
      </c>
      <c r="E355" s="14"/>
      <c r="F355" s="15">
        <v>500</v>
      </c>
      <c r="G355" s="15">
        <v>260</v>
      </c>
      <c r="H355" s="14" t="s">
        <v>8087</v>
      </c>
      <c r="I355" s="15">
        <v>48000</v>
      </c>
      <c r="J355" s="14" t="s">
        <v>70</v>
      </c>
      <c r="K355" s="36" t="s">
        <v>13673</v>
      </c>
      <c r="L355" s="14" t="s">
        <v>2255</v>
      </c>
      <c r="M355" s="14"/>
      <c r="O355" s="21">
        <v>429</v>
      </c>
    </row>
    <row r="356" spans="1:15">
      <c r="A356" s="14">
        <f t="shared" si="9"/>
        <v>353</v>
      </c>
      <c r="B356" s="14" t="s">
        <v>13704</v>
      </c>
      <c r="C356" s="14" t="s">
        <v>11128</v>
      </c>
      <c r="D356" s="14" t="s">
        <v>1187</v>
      </c>
      <c r="E356" s="14"/>
      <c r="F356" s="15">
        <v>700</v>
      </c>
      <c r="G356" s="15">
        <v>312</v>
      </c>
      <c r="H356" s="14" t="s">
        <v>8087</v>
      </c>
      <c r="I356" s="15">
        <v>87000</v>
      </c>
      <c r="J356" s="14" t="s">
        <v>1193</v>
      </c>
      <c r="K356" s="36" t="s">
        <v>13673</v>
      </c>
      <c r="L356" s="14" t="s">
        <v>2255</v>
      </c>
      <c r="M356" s="14"/>
      <c r="O356" s="21">
        <v>430</v>
      </c>
    </row>
    <row r="357" spans="1:15" ht="31.5">
      <c r="A357" s="14">
        <f t="shared" si="9"/>
        <v>354</v>
      </c>
      <c r="B357" s="14" t="s">
        <v>13705</v>
      </c>
      <c r="C357" s="14" t="s">
        <v>161</v>
      </c>
      <c r="D357" s="14" t="s">
        <v>9193</v>
      </c>
      <c r="E357" s="14"/>
      <c r="F357" s="15">
        <v>1100</v>
      </c>
      <c r="G357" s="15">
        <v>272</v>
      </c>
      <c r="H357" s="14" t="s">
        <v>2161</v>
      </c>
      <c r="I357" s="15">
        <v>0</v>
      </c>
      <c r="J357" s="14" t="s">
        <v>7909</v>
      </c>
      <c r="K357" s="36" t="s">
        <v>13673</v>
      </c>
      <c r="L357" s="14" t="s">
        <v>13010</v>
      </c>
      <c r="M357" s="14" t="s">
        <v>13706</v>
      </c>
      <c r="O357" s="21">
        <v>431</v>
      </c>
    </row>
    <row r="358" spans="1:15" ht="63">
      <c r="A358" s="14">
        <f t="shared" si="9"/>
        <v>355</v>
      </c>
      <c r="B358" s="14" t="s">
        <v>13707</v>
      </c>
      <c r="C358" s="14" t="s">
        <v>209</v>
      </c>
      <c r="D358" s="14" t="s">
        <v>1187</v>
      </c>
      <c r="E358" s="14" t="s">
        <v>8163</v>
      </c>
      <c r="F358" s="15">
        <v>1033</v>
      </c>
      <c r="G358" s="15">
        <v>848</v>
      </c>
      <c r="H358" s="14" t="s">
        <v>1604</v>
      </c>
      <c r="I358" s="15">
        <v>0</v>
      </c>
      <c r="J358" s="14" t="s">
        <v>1193</v>
      </c>
      <c r="K358" s="36" t="s">
        <v>13673</v>
      </c>
      <c r="L358" s="14" t="s">
        <v>11729</v>
      </c>
      <c r="M358" s="14"/>
      <c r="O358" s="21">
        <v>432</v>
      </c>
    </row>
    <row r="359" spans="1:15" ht="78.75">
      <c r="A359" s="14">
        <f t="shared" si="9"/>
        <v>356</v>
      </c>
      <c r="B359" s="14" t="s">
        <v>13709</v>
      </c>
      <c r="C359" s="14" t="s">
        <v>13710</v>
      </c>
      <c r="D359" s="14" t="s">
        <v>1162</v>
      </c>
      <c r="E359" s="14"/>
      <c r="F359" s="15">
        <v>700</v>
      </c>
      <c r="G359" s="15">
        <v>240</v>
      </c>
      <c r="H359" s="14" t="s">
        <v>8076</v>
      </c>
      <c r="I359" s="15">
        <v>63000</v>
      </c>
      <c r="J359" s="14" t="s">
        <v>4935</v>
      </c>
      <c r="K359" s="36" t="s">
        <v>13673</v>
      </c>
      <c r="L359" s="14" t="s">
        <v>2255</v>
      </c>
      <c r="M359" s="14"/>
      <c r="O359" s="21">
        <v>433</v>
      </c>
    </row>
    <row r="360" spans="1:15" ht="31.5">
      <c r="A360" s="14">
        <f t="shared" si="9"/>
        <v>357</v>
      </c>
      <c r="B360" s="14" t="s">
        <v>13711</v>
      </c>
      <c r="C360" s="14" t="s">
        <v>11192</v>
      </c>
      <c r="D360" s="14" t="s">
        <v>4473</v>
      </c>
      <c r="E360" s="14"/>
      <c r="F360" s="15">
        <v>5000</v>
      </c>
      <c r="G360" s="15">
        <v>1248</v>
      </c>
      <c r="H360" s="14" t="s">
        <v>1228</v>
      </c>
      <c r="I360" s="15">
        <v>0</v>
      </c>
      <c r="J360" s="14" t="s">
        <v>7909</v>
      </c>
      <c r="K360" s="36" t="s">
        <v>13673</v>
      </c>
      <c r="L360" s="14" t="s">
        <v>8278</v>
      </c>
      <c r="M360" s="14"/>
      <c r="O360" s="21">
        <v>434</v>
      </c>
    </row>
    <row r="361" spans="1:15" ht="110.25">
      <c r="A361" s="14">
        <f t="shared" si="9"/>
        <v>358</v>
      </c>
      <c r="B361" s="14" t="s">
        <v>13712</v>
      </c>
      <c r="C361" s="14" t="s">
        <v>13713</v>
      </c>
      <c r="D361" s="14" t="s">
        <v>1162</v>
      </c>
      <c r="E361" s="14"/>
      <c r="F361" s="15">
        <v>1500</v>
      </c>
      <c r="G361" s="15">
        <v>300</v>
      </c>
      <c r="H361" s="14" t="s">
        <v>8087</v>
      </c>
      <c r="I361" s="15">
        <v>70000</v>
      </c>
      <c r="J361" s="14" t="s">
        <v>60</v>
      </c>
      <c r="K361" s="36" t="s">
        <v>13673</v>
      </c>
      <c r="L361" s="14" t="s">
        <v>5129</v>
      </c>
      <c r="M361" s="14"/>
      <c r="O361" s="21">
        <v>435</v>
      </c>
    </row>
    <row r="362" spans="1:15">
      <c r="A362" s="14">
        <f t="shared" si="9"/>
        <v>359</v>
      </c>
      <c r="B362" s="14" t="s">
        <v>13714</v>
      </c>
      <c r="C362" s="14" t="s">
        <v>3130</v>
      </c>
      <c r="D362" s="14" t="s">
        <v>1187</v>
      </c>
      <c r="E362" s="14" t="s">
        <v>8163</v>
      </c>
      <c r="F362" s="15">
        <v>540</v>
      </c>
      <c r="G362" s="15">
        <v>220</v>
      </c>
      <c r="H362" s="14" t="s">
        <v>3449</v>
      </c>
      <c r="I362" s="15">
        <v>50000</v>
      </c>
      <c r="J362" s="14" t="s">
        <v>1193</v>
      </c>
      <c r="K362" s="36" t="s">
        <v>13673</v>
      </c>
      <c r="L362" s="14" t="s">
        <v>2255</v>
      </c>
      <c r="M362" s="14"/>
      <c r="N362" s="21" t="s">
        <v>13728</v>
      </c>
      <c r="O362" s="21">
        <v>436</v>
      </c>
    </row>
    <row r="363" spans="1:15">
      <c r="A363" s="14">
        <f t="shared" si="9"/>
        <v>360</v>
      </c>
      <c r="B363" s="14" t="s">
        <v>7584</v>
      </c>
      <c r="C363" s="14" t="s">
        <v>3753</v>
      </c>
      <c r="D363" s="14" t="s">
        <v>1187</v>
      </c>
      <c r="E363" s="14" t="s">
        <v>8163</v>
      </c>
      <c r="F363" s="15">
        <v>540</v>
      </c>
      <c r="G363" s="15">
        <v>180</v>
      </c>
      <c r="H363" s="14" t="s">
        <v>3449</v>
      </c>
      <c r="I363" s="15">
        <v>33000</v>
      </c>
      <c r="J363" s="14" t="s">
        <v>1193</v>
      </c>
      <c r="K363" s="36" t="s">
        <v>13673</v>
      </c>
      <c r="L363" s="14" t="s">
        <v>2255</v>
      </c>
      <c r="M363" s="14"/>
      <c r="N363" s="21">
        <v>1</v>
      </c>
      <c r="O363" s="21">
        <v>437</v>
      </c>
    </row>
    <row r="364" spans="1:15">
      <c r="A364" s="14">
        <f t="shared" si="9"/>
        <v>361</v>
      </c>
      <c r="B364" s="14" t="s">
        <v>13716</v>
      </c>
      <c r="C364" s="14" t="s">
        <v>3126</v>
      </c>
      <c r="D364" s="14" t="s">
        <v>1187</v>
      </c>
      <c r="E364" s="14" t="s">
        <v>8163</v>
      </c>
      <c r="F364" s="15">
        <v>540</v>
      </c>
      <c r="G364" s="15">
        <v>160</v>
      </c>
      <c r="H364" s="14" t="s">
        <v>3449</v>
      </c>
      <c r="I364" s="15">
        <v>38000</v>
      </c>
      <c r="J364" s="14" t="s">
        <v>1193</v>
      </c>
      <c r="K364" s="36" t="s">
        <v>13673</v>
      </c>
      <c r="L364" s="14" t="s">
        <v>2255</v>
      </c>
      <c r="M364" s="14"/>
      <c r="N364" s="21">
        <v>2</v>
      </c>
      <c r="O364" s="21">
        <v>438</v>
      </c>
    </row>
    <row r="365" spans="1:15" ht="31.5">
      <c r="A365" s="14">
        <f t="shared" si="9"/>
        <v>362</v>
      </c>
      <c r="B365" s="14" t="s">
        <v>13717</v>
      </c>
      <c r="C365" s="14" t="s">
        <v>13718</v>
      </c>
      <c r="D365" s="14" t="s">
        <v>1162</v>
      </c>
      <c r="E365" s="14"/>
      <c r="F365" s="15">
        <v>1500</v>
      </c>
      <c r="G365" s="15">
        <v>204</v>
      </c>
      <c r="H365" s="14" t="s">
        <v>3703</v>
      </c>
      <c r="I365" s="15">
        <v>0</v>
      </c>
      <c r="J365" s="14" t="s">
        <v>1193</v>
      </c>
      <c r="K365" s="36" t="s">
        <v>13673</v>
      </c>
      <c r="L365" s="14" t="s">
        <v>11729</v>
      </c>
      <c r="M365" s="14"/>
      <c r="N365" s="21">
        <v>3</v>
      </c>
      <c r="O365" s="21">
        <v>439</v>
      </c>
    </row>
    <row r="366" spans="1:15" ht="31.5">
      <c r="A366" s="14">
        <f t="shared" si="9"/>
        <v>363</v>
      </c>
      <c r="B366" s="14" t="s">
        <v>13719</v>
      </c>
      <c r="C366" s="14" t="s">
        <v>13720</v>
      </c>
      <c r="D366" s="14" t="s">
        <v>1162</v>
      </c>
      <c r="E366" s="14"/>
      <c r="F366" s="15">
        <v>500</v>
      </c>
      <c r="G366" s="15">
        <v>682</v>
      </c>
      <c r="H366" s="14" t="s">
        <v>2161</v>
      </c>
      <c r="I366" s="15">
        <v>0</v>
      </c>
      <c r="J366" s="14" t="s">
        <v>7909</v>
      </c>
      <c r="K366" s="36" t="s">
        <v>13673</v>
      </c>
      <c r="L366" s="14" t="s">
        <v>3437</v>
      </c>
      <c r="M366" s="14"/>
      <c r="N366" s="21">
        <v>4</v>
      </c>
      <c r="O366" s="21">
        <v>440</v>
      </c>
    </row>
    <row r="367" spans="1:15" ht="47.25">
      <c r="A367" s="14">
        <f t="shared" si="9"/>
        <v>364</v>
      </c>
      <c r="B367" s="14" t="s">
        <v>13721</v>
      </c>
      <c r="C367" s="14" t="s">
        <v>13722</v>
      </c>
      <c r="D367" s="14" t="s">
        <v>1162</v>
      </c>
      <c r="E367" s="14"/>
      <c r="F367" s="15">
        <v>2000</v>
      </c>
      <c r="G367" s="15">
        <v>222</v>
      </c>
      <c r="H367" s="14" t="s">
        <v>2161</v>
      </c>
      <c r="I367" s="15">
        <v>68000</v>
      </c>
      <c r="J367" s="14" t="s">
        <v>4935</v>
      </c>
      <c r="K367" s="36" t="s">
        <v>13673</v>
      </c>
      <c r="L367" s="14" t="s">
        <v>3437</v>
      </c>
      <c r="M367" s="14"/>
      <c r="N367" s="21">
        <v>5</v>
      </c>
      <c r="O367" s="21">
        <v>441</v>
      </c>
    </row>
    <row r="368" spans="1:15" ht="31.5">
      <c r="A368" s="14">
        <f t="shared" si="9"/>
        <v>365</v>
      </c>
      <c r="B368" s="14" t="s">
        <v>13724</v>
      </c>
      <c r="C368" s="14" t="s">
        <v>13725</v>
      </c>
      <c r="D368" s="14" t="s">
        <v>1162</v>
      </c>
      <c r="E368" s="14"/>
      <c r="F368" s="15">
        <v>500</v>
      </c>
      <c r="G368" s="15">
        <v>392</v>
      </c>
      <c r="H368" s="14" t="s">
        <v>8087</v>
      </c>
      <c r="I368" s="15">
        <v>0</v>
      </c>
      <c r="J368" s="14" t="s">
        <v>1193</v>
      </c>
      <c r="K368" s="36" t="s">
        <v>13673</v>
      </c>
      <c r="L368" s="14" t="s">
        <v>11729</v>
      </c>
      <c r="M368" s="14"/>
      <c r="N368" s="21">
        <v>6</v>
      </c>
      <c r="O368" s="21">
        <v>442</v>
      </c>
    </row>
    <row r="369" spans="1:15">
      <c r="A369" s="14">
        <f t="shared" si="9"/>
        <v>366</v>
      </c>
      <c r="B369" s="14" t="s">
        <v>4918</v>
      </c>
      <c r="C369" s="14" t="s">
        <v>4078</v>
      </c>
      <c r="D369" s="14" t="s">
        <v>1187</v>
      </c>
      <c r="E369" s="14" t="s">
        <v>8163</v>
      </c>
      <c r="F369" s="15">
        <v>1040</v>
      </c>
      <c r="G369" s="15">
        <v>28</v>
      </c>
      <c r="H369" s="14" t="s">
        <v>3449</v>
      </c>
      <c r="I369" s="15">
        <v>11000</v>
      </c>
      <c r="J369" s="14" t="s">
        <v>1193</v>
      </c>
      <c r="K369" s="36" t="s">
        <v>13673</v>
      </c>
      <c r="L369" s="14" t="s">
        <v>2255</v>
      </c>
      <c r="M369" s="14"/>
      <c r="N369" s="21">
        <v>7</v>
      </c>
      <c r="O369" s="21">
        <v>443</v>
      </c>
    </row>
    <row r="370" spans="1:15">
      <c r="A370" s="14">
        <f t="shared" si="9"/>
        <v>367</v>
      </c>
      <c r="B370" s="14" t="s">
        <v>13731</v>
      </c>
      <c r="C370" s="14" t="s">
        <v>2744</v>
      </c>
      <c r="D370" s="14" t="s">
        <v>1187</v>
      </c>
      <c r="E370" s="14" t="s">
        <v>8163</v>
      </c>
      <c r="F370" s="15">
        <v>1040</v>
      </c>
      <c r="G370" s="15">
        <v>72</v>
      </c>
      <c r="H370" s="14" t="s">
        <v>8076</v>
      </c>
      <c r="I370" s="15">
        <v>15000</v>
      </c>
      <c r="J370" s="14" t="s">
        <v>4935</v>
      </c>
      <c r="K370" s="36" t="s">
        <v>13673</v>
      </c>
      <c r="L370" s="14" t="s">
        <v>12534</v>
      </c>
      <c r="M370" s="14"/>
      <c r="N370" s="21">
        <v>8</v>
      </c>
      <c r="O370" s="21">
        <v>444</v>
      </c>
    </row>
    <row r="371" spans="1:15" ht="94.5">
      <c r="A371" s="14">
        <f t="shared" si="9"/>
        <v>368</v>
      </c>
      <c r="B371" s="14" t="s">
        <v>13734</v>
      </c>
      <c r="C371" s="14" t="s">
        <v>13735</v>
      </c>
      <c r="D371" s="14" t="s">
        <v>1187</v>
      </c>
      <c r="E371" s="14"/>
      <c r="F371" s="15">
        <v>500</v>
      </c>
      <c r="G371" s="15">
        <v>340</v>
      </c>
      <c r="H371" s="14" t="s">
        <v>8087</v>
      </c>
      <c r="I371" s="15">
        <v>60000</v>
      </c>
      <c r="J371" s="14" t="s">
        <v>1188</v>
      </c>
      <c r="K371" s="36" t="s">
        <v>13673</v>
      </c>
      <c r="L371" s="14" t="s">
        <v>2255</v>
      </c>
      <c r="M371" s="14"/>
      <c r="N371" s="21">
        <v>9</v>
      </c>
      <c r="O371" s="21">
        <v>445</v>
      </c>
    </row>
    <row r="372" spans="1:15" ht="31.5">
      <c r="A372" s="14">
        <f t="shared" si="9"/>
        <v>369</v>
      </c>
      <c r="B372" s="14" t="s">
        <v>13746</v>
      </c>
      <c r="C372" s="14" t="s">
        <v>13747</v>
      </c>
      <c r="D372" s="14" t="s">
        <v>1162</v>
      </c>
      <c r="E372" s="14"/>
      <c r="F372" s="15">
        <v>500</v>
      </c>
      <c r="G372" s="15">
        <v>284</v>
      </c>
      <c r="H372" s="14" t="s">
        <v>8087</v>
      </c>
      <c r="I372" s="15">
        <v>0</v>
      </c>
      <c r="J372" s="14" t="s">
        <v>1188</v>
      </c>
      <c r="K372" s="36" t="s">
        <v>13673</v>
      </c>
      <c r="L372" s="14" t="s">
        <v>1552</v>
      </c>
      <c r="M372" s="14"/>
      <c r="N372" s="21">
        <v>10</v>
      </c>
      <c r="O372" s="21">
        <v>446</v>
      </c>
    </row>
    <row r="373" spans="1:15" ht="47.25">
      <c r="A373" s="14">
        <f t="shared" si="9"/>
        <v>370</v>
      </c>
      <c r="B373" s="14" t="s">
        <v>13750</v>
      </c>
      <c r="C373" s="14" t="s">
        <v>13751</v>
      </c>
      <c r="D373" s="14" t="s">
        <v>1162</v>
      </c>
      <c r="E373" s="14"/>
      <c r="F373" s="15">
        <v>180</v>
      </c>
      <c r="G373" s="15">
        <v>232</v>
      </c>
      <c r="H373" s="14" t="s">
        <v>2161</v>
      </c>
      <c r="I373" s="15">
        <v>0</v>
      </c>
      <c r="J373" s="14" t="s">
        <v>1188</v>
      </c>
      <c r="K373" s="36" t="s">
        <v>13673</v>
      </c>
      <c r="L373" s="14" t="s">
        <v>1552</v>
      </c>
      <c r="M373" s="14"/>
      <c r="N373" s="21">
        <v>11</v>
      </c>
      <c r="O373" s="21">
        <v>447</v>
      </c>
    </row>
    <row r="374" spans="1:15" ht="78.75">
      <c r="A374" s="14">
        <f t="shared" si="9"/>
        <v>371</v>
      </c>
      <c r="B374" s="14" t="s">
        <v>13782</v>
      </c>
      <c r="C374" s="14" t="s">
        <v>13783</v>
      </c>
      <c r="D374" s="14" t="s">
        <v>1162</v>
      </c>
      <c r="E374" s="14"/>
      <c r="F374" s="15">
        <v>600</v>
      </c>
      <c r="G374" s="15">
        <v>188</v>
      </c>
      <c r="H374" s="14" t="s">
        <v>8087</v>
      </c>
      <c r="I374" s="15">
        <v>70000</v>
      </c>
      <c r="J374" s="14" t="s">
        <v>60</v>
      </c>
      <c r="K374" s="36" t="s">
        <v>13673</v>
      </c>
      <c r="L374" s="14" t="s">
        <v>5129</v>
      </c>
      <c r="M374" s="14"/>
      <c r="N374" s="21">
        <v>12</v>
      </c>
      <c r="O374" s="21">
        <v>448</v>
      </c>
    </row>
    <row r="375" spans="1:15" ht="31.5">
      <c r="A375" s="14">
        <f t="shared" si="9"/>
        <v>372</v>
      </c>
      <c r="B375" s="14" t="s">
        <v>13801</v>
      </c>
      <c r="C375" s="14" t="s">
        <v>11192</v>
      </c>
      <c r="D375" s="14" t="s">
        <v>4473</v>
      </c>
      <c r="E375" s="14"/>
      <c r="F375" s="15">
        <v>5000</v>
      </c>
      <c r="G375" s="15">
        <v>990</v>
      </c>
      <c r="H375" s="14" t="s">
        <v>1228</v>
      </c>
      <c r="I375" s="15">
        <v>0</v>
      </c>
      <c r="J375" s="14" t="s">
        <v>7909</v>
      </c>
      <c r="K375" s="36" t="s">
        <v>13673</v>
      </c>
      <c r="L375" s="14" t="s">
        <v>1552</v>
      </c>
      <c r="M375" s="14"/>
      <c r="N375" s="21">
        <v>13</v>
      </c>
      <c r="O375" s="21">
        <v>449</v>
      </c>
    </row>
    <row r="376" spans="1:15" ht="31.5">
      <c r="A376" s="14">
        <f t="shared" si="9"/>
        <v>373</v>
      </c>
      <c r="B376" s="14" t="s">
        <v>13810</v>
      </c>
      <c r="C376" s="14" t="s">
        <v>7859</v>
      </c>
      <c r="D376" s="14" t="s">
        <v>1162</v>
      </c>
      <c r="E376" s="14"/>
      <c r="F376" s="15">
        <v>400</v>
      </c>
      <c r="G376" s="15">
        <v>564</v>
      </c>
      <c r="H376" s="14" t="s">
        <v>2161</v>
      </c>
      <c r="I376" s="15">
        <v>0</v>
      </c>
      <c r="J376" s="14" t="s">
        <v>4642</v>
      </c>
      <c r="K376" s="36" t="s">
        <v>13673</v>
      </c>
      <c r="L376" s="14" t="s">
        <v>12534</v>
      </c>
      <c r="M376" s="14"/>
      <c r="N376" s="21">
        <v>14</v>
      </c>
      <c r="O376" s="21">
        <v>450</v>
      </c>
    </row>
    <row r="377" spans="1:15" ht="63">
      <c r="A377" s="14">
        <f t="shared" ref="A377:A440" si="10">A376+1</f>
        <v>374</v>
      </c>
      <c r="B377" s="14" t="s">
        <v>13811</v>
      </c>
      <c r="C377" s="14" t="s">
        <v>13812</v>
      </c>
      <c r="D377" s="14" t="s">
        <v>1162</v>
      </c>
      <c r="E377" s="14"/>
      <c r="F377" s="15">
        <v>400</v>
      </c>
      <c r="G377" s="15">
        <v>232</v>
      </c>
      <c r="H377" s="14" t="s">
        <v>8087</v>
      </c>
      <c r="I377" s="15">
        <v>0</v>
      </c>
      <c r="J377" s="14" t="s">
        <v>4642</v>
      </c>
      <c r="K377" s="36" t="s">
        <v>13673</v>
      </c>
      <c r="L377" s="14" t="s">
        <v>12534</v>
      </c>
      <c r="M377" s="14"/>
      <c r="N377" s="21" t="s">
        <v>13752</v>
      </c>
      <c r="O377" s="21">
        <v>451</v>
      </c>
    </row>
    <row r="378" spans="1:15" ht="93.75" customHeight="1">
      <c r="A378" s="14">
        <f t="shared" si="10"/>
        <v>375</v>
      </c>
      <c r="B378" s="14" t="s">
        <v>13822</v>
      </c>
      <c r="C378" s="14" t="s">
        <v>2744</v>
      </c>
      <c r="D378" s="14" t="s">
        <v>1187</v>
      </c>
      <c r="E378" s="14" t="s">
        <v>8163</v>
      </c>
      <c r="F378" s="15">
        <v>740</v>
      </c>
      <c r="G378" s="15">
        <v>132</v>
      </c>
      <c r="H378" s="14" t="s">
        <v>8076</v>
      </c>
      <c r="I378" s="15">
        <v>28000</v>
      </c>
      <c r="J378" s="14" t="s">
        <v>4935</v>
      </c>
      <c r="K378" s="36" t="s">
        <v>13673</v>
      </c>
      <c r="L378" s="14" t="s">
        <v>5129</v>
      </c>
      <c r="M378" s="14"/>
      <c r="O378" s="21">
        <v>452</v>
      </c>
    </row>
    <row r="379" spans="1:15" ht="31.5">
      <c r="A379" s="14">
        <f t="shared" si="10"/>
        <v>376</v>
      </c>
      <c r="B379" s="94" t="s">
        <v>13897</v>
      </c>
      <c r="C379" s="94" t="s">
        <v>13898</v>
      </c>
      <c r="D379" s="14" t="s">
        <v>1187</v>
      </c>
      <c r="E379" s="14" t="s">
        <v>8163</v>
      </c>
      <c r="F379" s="15">
        <v>2040</v>
      </c>
      <c r="G379" s="14">
        <v>104</v>
      </c>
      <c r="H379" s="14" t="s">
        <v>8076</v>
      </c>
      <c r="I379" s="15">
        <v>20000</v>
      </c>
      <c r="J379" s="14" t="s">
        <v>4935</v>
      </c>
      <c r="K379" s="36" t="s">
        <v>13673</v>
      </c>
      <c r="L379" s="14" t="s">
        <v>5629</v>
      </c>
      <c r="M379" s="14"/>
      <c r="O379" s="21">
        <v>453</v>
      </c>
    </row>
    <row r="380" spans="1:15">
      <c r="A380" s="14">
        <f t="shared" si="10"/>
        <v>377</v>
      </c>
      <c r="B380" s="14" t="s">
        <v>1749</v>
      </c>
      <c r="C380" s="14" t="s">
        <v>6420</v>
      </c>
      <c r="D380" s="14" t="s">
        <v>1187</v>
      </c>
      <c r="E380" s="14" t="s">
        <v>8163</v>
      </c>
      <c r="F380" s="15">
        <v>540</v>
      </c>
      <c r="G380" s="15">
        <v>208</v>
      </c>
      <c r="H380" s="14" t="s">
        <v>3449</v>
      </c>
      <c r="I380" s="15">
        <v>47000</v>
      </c>
      <c r="J380" s="14" t="s">
        <v>70</v>
      </c>
      <c r="K380" s="36" t="s">
        <v>13715</v>
      </c>
      <c r="L380" s="14" t="s">
        <v>2255</v>
      </c>
      <c r="M380" s="14"/>
      <c r="O380" s="21">
        <v>454</v>
      </c>
    </row>
    <row r="381" spans="1:15" ht="47.25">
      <c r="A381" s="14">
        <f t="shared" si="10"/>
        <v>378</v>
      </c>
      <c r="B381" s="14" t="s">
        <v>13726</v>
      </c>
      <c r="C381" s="14" t="s">
        <v>13727</v>
      </c>
      <c r="D381" s="14" t="s">
        <v>1162</v>
      </c>
      <c r="E381" s="14"/>
      <c r="F381" s="15">
        <v>300</v>
      </c>
      <c r="G381" s="15">
        <v>136</v>
      </c>
      <c r="H381" s="14" t="s">
        <v>1604</v>
      </c>
      <c r="I381" s="15">
        <v>0</v>
      </c>
      <c r="J381" s="14" t="s">
        <v>7909</v>
      </c>
      <c r="K381" s="36" t="s">
        <v>13715</v>
      </c>
      <c r="L381" s="14" t="s">
        <v>3437</v>
      </c>
      <c r="M381" s="14"/>
      <c r="O381" s="21">
        <v>455</v>
      </c>
    </row>
    <row r="382" spans="1:15" ht="47.25">
      <c r="A382" s="14">
        <f t="shared" si="10"/>
        <v>379</v>
      </c>
      <c r="B382" s="14" t="s">
        <v>13730</v>
      </c>
      <c r="C382" s="14" t="s">
        <v>13359</v>
      </c>
      <c r="D382" s="14" t="s">
        <v>1187</v>
      </c>
      <c r="E382" s="14" t="s">
        <v>8163</v>
      </c>
      <c r="F382" s="15">
        <v>700</v>
      </c>
      <c r="G382" s="15">
        <v>616</v>
      </c>
      <c r="H382" s="14" t="s">
        <v>8087</v>
      </c>
      <c r="I382" s="15">
        <v>189000</v>
      </c>
      <c r="J382" s="14" t="s">
        <v>70</v>
      </c>
      <c r="K382" s="36" t="s">
        <v>13715</v>
      </c>
      <c r="L382" s="14" t="s">
        <v>13010</v>
      </c>
      <c r="M382" s="14"/>
      <c r="O382" s="21">
        <v>456</v>
      </c>
    </row>
    <row r="383" spans="1:15">
      <c r="A383" s="14">
        <f t="shared" si="10"/>
        <v>380</v>
      </c>
      <c r="B383" s="14" t="s">
        <v>4235</v>
      </c>
      <c r="C383" s="14" t="s">
        <v>11431</v>
      </c>
      <c r="D383" s="14" t="s">
        <v>1187</v>
      </c>
      <c r="E383" s="14" t="s">
        <v>8163</v>
      </c>
      <c r="F383" s="15">
        <v>540</v>
      </c>
      <c r="G383" s="15">
        <v>316</v>
      </c>
      <c r="H383" s="14" t="s">
        <v>3449</v>
      </c>
      <c r="I383" s="15">
        <v>68000</v>
      </c>
      <c r="J383" s="14" t="s">
        <v>70</v>
      </c>
      <c r="K383" s="36" t="s">
        <v>13715</v>
      </c>
      <c r="L383" s="14" t="s">
        <v>2255</v>
      </c>
      <c r="M383" s="14"/>
      <c r="O383" s="21">
        <v>457</v>
      </c>
    </row>
    <row r="384" spans="1:15" ht="31.5">
      <c r="A384" s="14">
        <f t="shared" si="10"/>
        <v>381</v>
      </c>
      <c r="B384" s="14" t="s">
        <v>13732</v>
      </c>
      <c r="C384" s="14" t="s">
        <v>13733</v>
      </c>
      <c r="D384" s="14" t="s">
        <v>1187</v>
      </c>
      <c r="E384" s="14"/>
      <c r="F384" s="15">
        <v>600</v>
      </c>
      <c r="G384" s="15">
        <v>188</v>
      </c>
      <c r="H384" s="14" t="s">
        <v>8087</v>
      </c>
      <c r="I384" s="15">
        <v>59000</v>
      </c>
      <c r="J384" s="14" t="s">
        <v>1188</v>
      </c>
      <c r="K384" s="36" t="s">
        <v>13715</v>
      </c>
      <c r="L384" s="14" t="s">
        <v>2255</v>
      </c>
      <c r="M384" s="14"/>
      <c r="O384" s="21">
        <v>458</v>
      </c>
    </row>
    <row r="385" spans="1:16" ht="63">
      <c r="A385" s="14">
        <f t="shared" si="10"/>
        <v>382</v>
      </c>
      <c r="B385" s="14" t="s">
        <v>13737</v>
      </c>
      <c r="C385" s="14" t="s">
        <v>13738</v>
      </c>
      <c r="D385" s="14" t="s">
        <v>9193</v>
      </c>
      <c r="E385" s="14"/>
      <c r="F385" s="15">
        <v>1300</v>
      </c>
      <c r="G385" s="15">
        <v>400</v>
      </c>
      <c r="H385" s="14" t="s">
        <v>8087</v>
      </c>
      <c r="I385" s="15">
        <v>0</v>
      </c>
      <c r="J385" s="14" t="s">
        <v>60</v>
      </c>
      <c r="K385" s="36" t="s">
        <v>13715</v>
      </c>
      <c r="L385" s="14" t="s">
        <v>13010</v>
      </c>
      <c r="M385" s="14" t="s">
        <v>13739</v>
      </c>
      <c r="O385" s="21">
        <v>459</v>
      </c>
    </row>
    <row r="386" spans="1:16">
      <c r="A386" s="14">
        <f t="shared" si="10"/>
        <v>383</v>
      </c>
      <c r="B386" s="14" t="s">
        <v>13740</v>
      </c>
      <c r="C386" s="14" t="s">
        <v>4107</v>
      </c>
      <c r="D386" s="14" t="s">
        <v>1162</v>
      </c>
      <c r="E386" s="14"/>
      <c r="F386" s="15">
        <v>300</v>
      </c>
      <c r="G386" s="15">
        <v>396</v>
      </c>
      <c r="H386" s="14" t="s">
        <v>8087</v>
      </c>
      <c r="I386" s="15">
        <v>0</v>
      </c>
      <c r="J386" s="14" t="s">
        <v>1193</v>
      </c>
      <c r="K386" s="36" t="s">
        <v>13715</v>
      </c>
      <c r="L386" s="14" t="s">
        <v>2255</v>
      </c>
      <c r="M386" s="14"/>
      <c r="N386" s="21" t="s">
        <v>13772</v>
      </c>
      <c r="O386" s="21">
        <v>460</v>
      </c>
    </row>
    <row r="387" spans="1:16" ht="31.5">
      <c r="A387" s="14">
        <f t="shared" si="10"/>
        <v>384</v>
      </c>
      <c r="B387" s="14" t="s">
        <v>13744</v>
      </c>
      <c r="C387" s="14" t="s">
        <v>13745</v>
      </c>
      <c r="D387" s="14" t="s">
        <v>1162</v>
      </c>
      <c r="E387" s="14"/>
      <c r="F387" s="15">
        <v>800</v>
      </c>
      <c r="G387" s="15">
        <v>504</v>
      </c>
      <c r="H387" s="14" t="s">
        <v>2161</v>
      </c>
      <c r="I387" s="15">
        <v>0</v>
      </c>
      <c r="J387" s="14" t="s">
        <v>1193</v>
      </c>
      <c r="K387" s="36" t="s">
        <v>13715</v>
      </c>
      <c r="L387" s="14" t="s">
        <v>11729</v>
      </c>
      <c r="M387" s="14"/>
      <c r="O387" s="21">
        <v>461</v>
      </c>
    </row>
    <row r="388" spans="1:16" ht="47.25">
      <c r="A388" s="14">
        <f t="shared" si="10"/>
        <v>385</v>
      </c>
      <c r="B388" s="14" t="s">
        <v>13748</v>
      </c>
      <c r="C388" s="14" t="s">
        <v>13749</v>
      </c>
      <c r="D388" s="14" t="s">
        <v>1162</v>
      </c>
      <c r="E388" s="14"/>
      <c r="F388" s="15">
        <v>200</v>
      </c>
      <c r="G388" s="15">
        <v>352</v>
      </c>
      <c r="H388" s="14" t="s">
        <v>8087</v>
      </c>
      <c r="I388" s="15">
        <v>0</v>
      </c>
      <c r="J388" s="14" t="s">
        <v>1188</v>
      </c>
      <c r="K388" s="36" t="s">
        <v>13715</v>
      </c>
      <c r="L388" s="14" t="s">
        <v>1552</v>
      </c>
      <c r="M388" s="14"/>
      <c r="O388" s="21">
        <v>462</v>
      </c>
    </row>
    <row r="389" spans="1:16" ht="78.75">
      <c r="A389" s="14">
        <f t="shared" si="10"/>
        <v>386</v>
      </c>
      <c r="B389" s="14" t="s">
        <v>13753</v>
      </c>
      <c r="C389" s="14" t="s">
        <v>7331</v>
      </c>
      <c r="D389" s="14" t="s">
        <v>4473</v>
      </c>
      <c r="E389" s="14"/>
      <c r="F389" s="15">
        <v>1000</v>
      </c>
      <c r="G389" s="15">
        <v>344</v>
      </c>
      <c r="H389" s="14" t="s">
        <v>8087</v>
      </c>
      <c r="I389" s="15">
        <v>0</v>
      </c>
      <c r="J389" s="14" t="s">
        <v>7909</v>
      </c>
      <c r="K389" s="36" t="s">
        <v>13715</v>
      </c>
      <c r="L389" s="14" t="s">
        <v>13010</v>
      </c>
      <c r="M389" s="14"/>
      <c r="O389" s="21">
        <v>463</v>
      </c>
    </row>
    <row r="390" spans="1:16" ht="47.25">
      <c r="A390" s="14">
        <f t="shared" si="10"/>
        <v>387</v>
      </c>
      <c r="B390" s="14" t="s">
        <v>13754</v>
      </c>
      <c r="C390" s="14" t="s">
        <v>13508</v>
      </c>
      <c r="D390" s="14" t="s">
        <v>9193</v>
      </c>
      <c r="E390" s="14"/>
      <c r="F390" s="15">
        <v>1350</v>
      </c>
      <c r="G390" s="15">
        <v>624</v>
      </c>
      <c r="H390" s="14" t="s">
        <v>2161</v>
      </c>
      <c r="I390" s="15">
        <v>0</v>
      </c>
      <c r="J390" s="14" t="s">
        <v>7909</v>
      </c>
      <c r="K390" s="36" t="s">
        <v>13715</v>
      </c>
      <c r="L390" s="14" t="s">
        <v>13010</v>
      </c>
      <c r="M390" s="14" t="s">
        <v>13755</v>
      </c>
      <c r="N390" s="21" t="s">
        <v>13780</v>
      </c>
      <c r="O390" s="21">
        <v>464</v>
      </c>
    </row>
    <row r="391" spans="1:16" ht="31.5">
      <c r="A391" s="14">
        <f t="shared" si="10"/>
        <v>388</v>
      </c>
      <c r="B391" s="14" t="s">
        <v>13756</v>
      </c>
      <c r="C391" s="14" t="s">
        <v>2467</v>
      </c>
      <c r="D391" s="14" t="s">
        <v>4473</v>
      </c>
      <c r="E391" s="14" t="s">
        <v>8163</v>
      </c>
      <c r="F391" s="15">
        <v>500</v>
      </c>
      <c r="G391" s="15">
        <v>632</v>
      </c>
      <c r="H391" s="14" t="s">
        <v>2161</v>
      </c>
      <c r="I391" s="15">
        <v>0</v>
      </c>
      <c r="J391" s="14" t="s">
        <v>70</v>
      </c>
      <c r="K391" s="36" t="s">
        <v>13715</v>
      </c>
      <c r="L391" s="14" t="s">
        <v>1552</v>
      </c>
      <c r="M391" s="14" t="s">
        <v>13757</v>
      </c>
      <c r="O391" s="21">
        <v>465</v>
      </c>
      <c r="P391" s="21">
        <v>1</v>
      </c>
    </row>
    <row r="392" spans="1:16" ht="63">
      <c r="A392" s="14">
        <f t="shared" si="10"/>
        <v>389</v>
      </c>
      <c r="B392" s="14" t="s">
        <v>13758</v>
      </c>
      <c r="C392" s="14" t="s">
        <v>13759</v>
      </c>
      <c r="D392" s="14" t="s">
        <v>9193</v>
      </c>
      <c r="E392" s="14"/>
      <c r="F392" s="15">
        <v>1300</v>
      </c>
      <c r="G392" s="15">
        <v>796</v>
      </c>
      <c r="H392" s="14" t="s">
        <v>2161</v>
      </c>
      <c r="I392" s="15">
        <v>0</v>
      </c>
      <c r="J392" s="14" t="s">
        <v>60</v>
      </c>
      <c r="K392" s="36" t="s">
        <v>13715</v>
      </c>
      <c r="L392" s="14" t="s">
        <v>1552</v>
      </c>
      <c r="M392" s="14" t="s">
        <v>13760</v>
      </c>
      <c r="N392" s="21" t="s">
        <v>13784</v>
      </c>
      <c r="O392" s="21">
        <v>466</v>
      </c>
      <c r="P392" s="21">
        <v>2</v>
      </c>
    </row>
    <row r="393" spans="1:16" ht="47.25">
      <c r="A393" s="14">
        <f t="shared" si="10"/>
        <v>390</v>
      </c>
      <c r="B393" s="14" t="s">
        <v>13761</v>
      </c>
      <c r="C393" s="14" t="s">
        <v>13762</v>
      </c>
      <c r="D393" s="14" t="s">
        <v>1162</v>
      </c>
      <c r="E393" s="14"/>
      <c r="F393" s="15">
        <v>240</v>
      </c>
      <c r="G393" s="15">
        <v>284</v>
      </c>
      <c r="H393" s="14" t="s">
        <v>3703</v>
      </c>
      <c r="I393" s="15">
        <v>0</v>
      </c>
      <c r="J393" s="14" t="s">
        <v>60</v>
      </c>
      <c r="K393" s="36" t="s">
        <v>13715</v>
      </c>
      <c r="L393" s="14" t="s">
        <v>13763</v>
      </c>
      <c r="M393" s="14"/>
      <c r="N393" s="21">
        <v>1</v>
      </c>
      <c r="O393" s="21">
        <v>467</v>
      </c>
      <c r="P393" s="21">
        <v>3</v>
      </c>
    </row>
    <row r="394" spans="1:16" ht="47.25">
      <c r="A394" s="14">
        <f t="shared" si="10"/>
        <v>391</v>
      </c>
      <c r="B394" s="14" t="s">
        <v>13764</v>
      </c>
      <c r="C394" s="14" t="s">
        <v>13765</v>
      </c>
      <c r="D394" s="14" t="s">
        <v>1187</v>
      </c>
      <c r="E394" s="14"/>
      <c r="F394" s="15">
        <v>830</v>
      </c>
      <c r="G394" s="15">
        <v>324</v>
      </c>
      <c r="H394" s="14" t="s">
        <v>8087</v>
      </c>
      <c r="I394" s="15">
        <v>99000</v>
      </c>
      <c r="J394" s="14" t="s">
        <v>4935</v>
      </c>
      <c r="K394" s="36" t="s">
        <v>13715</v>
      </c>
      <c r="L394" s="14" t="s">
        <v>2255</v>
      </c>
      <c r="M394" s="14"/>
      <c r="N394" s="21">
        <v>2</v>
      </c>
      <c r="O394" s="21">
        <v>468</v>
      </c>
      <c r="P394" s="21">
        <v>4</v>
      </c>
    </row>
    <row r="395" spans="1:16" ht="47.25">
      <c r="A395" s="14">
        <f t="shared" si="10"/>
        <v>392</v>
      </c>
      <c r="B395" s="14" t="s">
        <v>13766</v>
      </c>
      <c r="C395" s="14" t="s">
        <v>13767</v>
      </c>
      <c r="D395" s="14" t="s">
        <v>1162</v>
      </c>
      <c r="E395" s="14"/>
      <c r="F395" s="15">
        <v>300</v>
      </c>
      <c r="G395" s="15">
        <v>312</v>
      </c>
      <c r="H395" s="14" t="s">
        <v>8087</v>
      </c>
      <c r="I395" s="15">
        <v>156000</v>
      </c>
      <c r="J395" s="14" t="s">
        <v>70</v>
      </c>
      <c r="K395" s="36" t="s">
        <v>13715</v>
      </c>
      <c r="L395" s="14" t="s">
        <v>3437</v>
      </c>
      <c r="M395" s="14"/>
      <c r="N395" s="21">
        <v>3</v>
      </c>
      <c r="O395" s="21">
        <v>469</v>
      </c>
      <c r="P395" s="21">
        <v>5</v>
      </c>
    </row>
    <row r="396" spans="1:16" ht="94.5">
      <c r="A396" s="14">
        <f t="shared" si="10"/>
        <v>393</v>
      </c>
      <c r="B396" s="14" t="s">
        <v>13768</v>
      </c>
      <c r="C396" s="14" t="s">
        <v>13769</v>
      </c>
      <c r="D396" s="14" t="s">
        <v>1187</v>
      </c>
      <c r="E396" s="14"/>
      <c r="F396" s="15">
        <v>500</v>
      </c>
      <c r="G396" s="15">
        <v>288</v>
      </c>
      <c r="H396" s="14" t="s">
        <v>8087</v>
      </c>
      <c r="I396" s="15">
        <v>48000</v>
      </c>
      <c r="J396" s="14" t="s">
        <v>60</v>
      </c>
      <c r="K396" s="36" t="s">
        <v>13715</v>
      </c>
      <c r="L396" s="14" t="s">
        <v>2255</v>
      </c>
      <c r="M396" s="14"/>
      <c r="N396" s="21">
        <v>4</v>
      </c>
      <c r="O396" s="21">
        <v>470</v>
      </c>
      <c r="P396" s="21">
        <v>6</v>
      </c>
    </row>
    <row r="397" spans="1:16" ht="47.25">
      <c r="A397" s="14">
        <f t="shared" si="10"/>
        <v>394</v>
      </c>
      <c r="B397" s="14" t="s">
        <v>13770</v>
      </c>
      <c r="C397" s="14" t="s">
        <v>13771</v>
      </c>
      <c r="D397" s="14" t="s">
        <v>12961</v>
      </c>
      <c r="E397" s="14"/>
      <c r="F397" s="15">
        <v>3000</v>
      </c>
      <c r="G397" s="15">
        <v>240</v>
      </c>
      <c r="H397" s="14" t="s">
        <v>8087</v>
      </c>
      <c r="I397" s="15">
        <v>0</v>
      </c>
      <c r="J397" s="14" t="s">
        <v>70</v>
      </c>
      <c r="K397" s="36" t="s">
        <v>13715</v>
      </c>
      <c r="L397" s="14" t="s">
        <v>2255</v>
      </c>
      <c r="M397" s="14"/>
      <c r="N397" s="21">
        <v>5</v>
      </c>
      <c r="O397" s="21">
        <v>471</v>
      </c>
      <c r="P397" s="21">
        <v>7</v>
      </c>
    </row>
    <row r="398" spans="1:16" ht="31.5">
      <c r="A398" s="14">
        <f t="shared" si="10"/>
        <v>395</v>
      </c>
      <c r="B398" s="14" t="s">
        <v>13773</v>
      </c>
      <c r="C398" s="14" t="s">
        <v>13774</v>
      </c>
      <c r="D398" s="14" t="s">
        <v>1162</v>
      </c>
      <c r="E398" s="14"/>
      <c r="F398" s="15">
        <v>620</v>
      </c>
      <c r="G398" s="15">
        <v>340</v>
      </c>
      <c r="H398" s="14" t="s">
        <v>2161</v>
      </c>
      <c r="I398" s="15">
        <v>0</v>
      </c>
      <c r="J398" s="14" t="s">
        <v>60</v>
      </c>
      <c r="K398" s="36" t="s">
        <v>13715</v>
      </c>
      <c r="L398" s="14" t="s">
        <v>6101</v>
      </c>
      <c r="M398" s="14"/>
      <c r="N398" s="21">
        <v>6</v>
      </c>
      <c r="O398" s="21">
        <v>472</v>
      </c>
      <c r="P398" s="21">
        <v>8</v>
      </c>
    </row>
    <row r="399" spans="1:16" ht="31.5">
      <c r="A399" s="14">
        <f t="shared" si="10"/>
        <v>396</v>
      </c>
      <c r="B399" s="14" t="s">
        <v>13775</v>
      </c>
      <c r="C399" s="14" t="s">
        <v>13774</v>
      </c>
      <c r="D399" s="14" t="s">
        <v>1162</v>
      </c>
      <c r="E399" s="14"/>
      <c r="F399" s="15">
        <v>620</v>
      </c>
      <c r="G399" s="15">
        <v>674</v>
      </c>
      <c r="H399" s="14" t="s">
        <v>2161</v>
      </c>
      <c r="I399" s="15">
        <v>0</v>
      </c>
      <c r="J399" s="14" t="s">
        <v>60</v>
      </c>
      <c r="K399" s="36" t="s">
        <v>13715</v>
      </c>
      <c r="L399" s="14" t="s">
        <v>6101</v>
      </c>
      <c r="M399" s="14"/>
      <c r="N399" s="21">
        <v>7</v>
      </c>
      <c r="O399" s="21">
        <v>473</v>
      </c>
      <c r="P399" s="21">
        <v>9</v>
      </c>
    </row>
    <row r="400" spans="1:16" ht="63">
      <c r="A400" s="14">
        <f t="shared" si="10"/>
        <v>397</v>
      </c>
      <c r="B400" s="14" t="s">
        <v>13778</v>
      </c>
      <c r="C400" s="14" t="s">
        <v>13779</v>
      </c>
      <c r="D400" s="14" t="s">
        <v>1162</v>
      </c>
      <c r="E400" s="14"/>
      <c r="F400" s="15">
        <v>425</v>
      </c>
      <c r="G400" s="15">
        <v>232</v>
      </c>
      <c r="H400" s="14" t="s">
        <v>8087</v>
      </c>
      <c r="I400" s="15">
        <v>0</v>
      </c>
      <c r="J400" s="14" t="s">
        <v>4642</v>
      </c>
      <c r="K400" s="36" t="s">
        <v>13715</v>
      </c>
      <c r="L400" s="14" t="s">
        <v>11673</v>
      </c>
      <c r="M400" s="14"/>
      <c r="N400" s="21">
        <v>8</v>
      </c>
      <c r="O400" s="21">
        <v>474</v>
      </c>
      <c r="P400" s="21">
        <v>10</v>
      </c>
    </row>
    <row r="401" spans="1:16" ht="31.5">
      <c r="A401" s="14">
        <f t="shared" si="10"/>
        <v>398</v>
      </c>
      <c r="B401" s="14" t="s">
        <v>13781</v>
      </c>
      <c r="C401" s="14" t="s">
        <v>7234</v>
      </c>
      <c r="D401" s="14" t="s">
        <v>9193</v>
      </c>
      <c r="E401" s="14"/>
      <c r="F401" s="15">
        <v>1300</v>
      </c>
      <c r="G401" s="15">
        <v>180</v>
      </c>
      <c r="H401" s="14" t="s">
        <v>8087</v>
      </c>
      <c r="I401" s="15">
        <v>0</v>
      </c>
      <c r="J401" s="14" t="s">
        <v>70</v>
      </c>
      <c r="K401" s="36" t="s">
        <v>13715</v>
      </c>
      <c r="L401" s="14" t="s">
        <v>2255</v>
      </c>
      <c r="M401" s="14" t="s">
        <v>889</v>
      </c>
      <c r="N401" s="21">
        <v>9</v>
      </c>
      <c r="O401" s="21">
        <v>475</v>
      </c>
      <c r="P401" s="21">
        <v>11</v>
      </c>
    </row>
    <row r="402" spans="1:16" ht="31.5">
      <c r="A402" s="14">
        <f t="shared" si="10"/>
        <v>399</v>
      </c>
      <c r="B402" s="14" t="s">
        <v>13785</v>
      </c>
      <c r="C402" s="14" t="s">
        <v>13786</v>
      </c>
      <c r="D402" s="14" t="s">
        <v>1187</v>
      </c>
      <c r="E402" s="14" t="s">
        <v>8163</v>
      </c>
      <c r="F402" s="15">
        <v>1532</v>
      </c>
      <c r="G402" s="15">
        <v>344</v>
      </c>
      <c r="H402" s="14" t="s">
        <v>8087</v>
      </c>
      <c r="I402" s="15">
        <v>98000</v>
      </c>
      <c r="J402" s="14" t="s">
        <v>1193</v>
      </c>
      <c r="K402" s="36" t="s">
        <v>13715</v>
      </c>
      <c r="L402" s="14" t="s">
        <v>2255</v>
      </c>
      <c r="M402" s="14"/>
      <c r="N402" s="21" t="s">
        <v>13362</v>
      </c>
      <c r="O402" s="21">
        <v>476</v>
      </c>
      <c r="P402" s="21">
        <v>12</v>
      </c>
    </row>
    <row r="403" spans="1:16" ht="63">
      <c r="A403" s="14">
        <f t="shared" si="10"/>
        <v>400</v>
      </c>
      <c r="B403" s="14" t="s">
        <v>13787</v>
      </c>
      <c r="C403" s="14" t="s">
        <v>13788</v>
      </c>
      <c r="D403" s="14" t="s">
        <v>1162</v>
      </c>
      <c r="E403" s="14"/>
      <c r="F403" s="15">
        <v>6000</v>
      </c>
      <c r="G403" s="15">
        <v>260</v>
      </c>
      <c r="H403" s="14" t="s">
        <v>8087</v>
      </c>
      <c r="I403" s="15">
        <v>42000</v>
      </c>
      <c r="J403" s="14" t="s">
        <v>1188</v>
      </c>
      <c r="K403" s="36" t="s">
        <v>13715</v>
      </c>
      <c r="L403" s="14" t="s">
        <v>13789</v>
      </c>
      <c r="M403" s="14"/>
      <c r="O403" s="21">
        <v>477</v>
      </c>
      <c r="P403" s="21">
        <v>13</v>
      </c>
    </row>
    <row r="404" spans="1:16" ht="47.25">
      <c r="A404" s="14">
        <f t="shared" si="10"/>
        <v>401</v>
      </c>
      <c r="B404" s="14" t="s">
        <v>13790</v>
      </c>
      <c r="C404" s="14" t="s">
        <v>13791</v>
      </c>
      <c r="D404" s="14" t="s">
        <v>9193</v>
      </c>
      <c r="E404" s="14"/>
      <c r="F404" s="15">
        <v>1400</v>
      </c>
      <c r="G404" s="15">
        <v>352</v>
      </c>
      <c r="H404" s="14" t="s">
        <v>8087</v>
      </c>
      <c r="I404" s="15">
        <v>0</v>
      </c>
      <c r="J404" s="14" t="s">
        <v>4935</v>
      </c>
      <c r="K404" s="36" t="s">
        <v>13715</v>
      </c>
      <c r="L404" s="14" t="s">
        <v>2255</v>
      </c>
      <c r="M404" s="14" t="s">
        <v>13792</v>
      </c>
      <c r="O404" s="21">
        <v>478</v>
      </c>
      <c r="P404" s="21">
        <v>14</v>
      </c>
    </row>
    <row r="405" spans="1:16" ht="63">
      <c r="A405" s="14">
        <f t="shared" si="10"/>
        <v>402</v>
      </c>
      <c r="B405" s="14" t="s">
        <v>13793</v>
      </c>
      <c r="C405" s="14" t="s">
        <v>13794</v>
      </c>
      <c r="D405" s="14" t="s">
        <v>1187</v>
      </c>
      <c r="E405" s="14"/>
      <c r="F405" s="15">
        <v>700</v>
      </c>
      <c r="G405" s="15">
        <v>188</v>
      </c>
      <c r="H405" s="14" t="s">
        <v>8087</v>
      </c>
      <c r="I405" s="15">
        <v>59000</v>
      </c>
      <c r="J405" s="14" t="s">
        <v>1188</v>
      </c>
      <c r="K405" s="36" t="s">
        <v>13715</v>
      </c>
      <c r="L405" s="14" t="s">
        <v>2255</v>
      </c>
      <c r="M405" s="14"/>
      <c r="O405" s="21">
        <v>479</v>
      </c>
      <c r="P405" s="21">
        <v>15</v>
      </c>
    </row>
    <row r="406" spans="1:16" ht="31.5">
      <c r="A406" s="14">
        <f t="shared" si="10"/>
        <v>403</v>
      </c>
      <c r="B406" s="14" t="s">
        <v>13795</v>
      </c>
      <c r="C406" s="14" t="s">
        <v>13796</v>
      </c>
      <c r="D406" s="14" t="s">
        <v>1187</v>
      </c>
      <c r="E406" s="14"/>
      <c r="F406" s="15">
        <v>700</v>
      </c>
      <c r="G406" s="15">
        <v>312</v>
      </c>
      <c r="H406" s="14" t="s">
        <v>8087</v>
      </c>
      <c r="I406" s="15">
        <v>102000</v>
      </c>
      <c r="J406" s="14" t="s">
        <v>70</v>
      </c>
      <c r="K406" s="36" t="s">
        <v>13715</v>
      </c>
      <c r="L406" s="14" t="s">
        <v>2255</v>
      </c>
      <c r="M406" s="14"/>
      <c r="N406" s="21" t="s">
        <v>13514</v>
      </c>
      <c r="O406" s="21">
        <v>480</v>
      </c>
      <c r="P406" s="21">
        <v>16</v>
      </c>
    </row>
    <row r="407" spans="1:16" ht="94.5">
      <c r="A407" s="14">
        <f t="shared" si="10"/>
        <v>404</v>
      </c>
      <c r="B407" s="14" t="s">
        <v>13797</v>
      </c>
      <c r="C407" s="14" t="s">
        <v>13798</v>
      </c>
      <c r="D407" s="14" t="s">
        <v>1187</v>
      </c>
      <c r="E407" s="14"/>
      <c r="F407" s="15">
        <v>500</v>
      </c>
      <c r="G407" s="15">
        <v>256</v>
      </c>
      <c r="H407" s="14" t="s">
        <v>8087</v>
      </c>
      <c r="I407" s="15">
        <v>48000</v>
      </c>
      <c r="J407" s="14" t="s">
        <v>1188</v>
      </c>
      <c r="K407" s="36" t="s">
        <v>13715</v>
      </c>
      <c r="L407" s="14" t="s">
        <v>2255</v>
      </c>
      <c r="M407" s="14"/>
      <c r="N407" s="21">
        <v>1</v>
      </c>
      <c r="O407" s="21">
        <v>481</v>
      </c>
      <c r="P407" s="21">
        <v>17</v>
      </c>
    </row>
    <row r="408" spans="1:16" ht="31.5">
      <c r="A408" s="14">
        <f t="shared" si="10"/>
        <v>405</v>
      </c>
      <c r="B408" s="14" t="s">
        <v>13799</v>
      </c>
      <c r="C408" s="14" t="s">
        <v>13800</v>
      </c>
      <c r="D408" s="14" t="s">
        <v>1162</v>
      </c>
      <c r="E408" s="14"/>
      <c r="F408" s="15">
        <v>3500</v>
      </c>
      <c r="G408" s="15">
        <v>200</v>
      </c>
      <c r="H408" s="14" t="s">
        <v>2161</v>
      </c>
      <c r="I408" s="15">
        <v>0</v>
      </c>
      <c r="J408" s="14" t="s">
        <v>7909</v>
      </c>
      <c r="K408" s="36" t="s">
        <v>13715</v>
      </c>
      <c r="L408" s="14" t="s">
        <v>3437</v>
      </c>
      <c r="M408" s="14"/>
      <c r="N408" s="21">
        <v>2</v>
      </c>
      <c r="O408" s="21">
        <v>482</v>
      </c>
      <c r="P408" s="21">
        <v>18</v>
      </c>
    </row>
    <row r="409" spans="1:16" ht="31.5">
      <c r="A409" s="14">
        <f t="shared" si="10"/>
        <v>406</v>
      </c>
      <c r="B409" s="14" t="s">
        <v>13802</v>
      </c>
      <c r="C409" s="14" t="s">
        <v>13696</v>
      </c>
      <c r="D409" s="14" t="s">
        <v>1162</v>
      </c>
      <c r="E409" s="14"/>
      <c r="F409" s="15">
        <v>200</v>
      </c>
      <c r="G409" s="15">
        <v>208</v>
      </c>
      <c r="H409" s="14" t="s">
        <v>2161</v>
      </c>
      <c r="I409" s="15">
        <v>0</v>
      </c>
      <c r="J409" s="14" t="s">
        <v>70</v>
      </c>
      <c r="K409" s="36" t="s">
        <v>13715</v>
      </c>
      <c r="L409" s="14" t="s">
        <v>1552</v>
      </c>
      <c r="M409" s="14"/>
      <c r="N409" s="21">
        <v>3</v>
      </c>
      <c r="O409" s="21">
        <v>483</v>
      </c>
      <c r="P409" s="21">
        <v>19</v>
      </c>
    </row>
    <row r="410" spans="1:16" ht="31.5">
      <c r="A410" s="14">
        <f t="shared" si="10"/>
        <v>407</v>
      </c>
      <c r="B410" s="14" t="s">
        <v>13803</v>
      </c>
      <c r="C410" s="14" t="s">
        <v>11192</v>
      </c>
      <c r="D410" s="14" t="s">
        <v>9193</v>
      </c>
      <c r="E410" s="14"/>
      <c r="F410" s="15">
        <v>1200</v>
      </c>
      <c r="G410" s="15">
        <v>1000</v>
      </c>
      <c r="H410" s="14" t="s">
        <v>2161</v>
      </c>
      <c r="I410" s="15">
        <v>0</v>
      </c>
      <c r="J410" s="14" t="s">
        <v>1193</v>
      </c>
      <c r="K410" s="36" t="s">
        <v>13715</v>
      </c>
      <c r="L410" s="14" t="s">
        <v>5408</v>
      </c>
      <c r="M410" s="14" t="s">
        <v>13189</v>
      </c>
      <c r="N410" s="21">
        <v>4</v>
      </c>
      <c r="O410" s="21">
        <v>484</v>
      </c>
      <c r="P410" s="21">
        <v>20</v>
      </c>
    </row>
    <row r="411" spans="1:16" ht="47.25">
      <c r="A411" s="14">
        <f t="shared" si="10"/>
        <v>408</v>
      </c>
      <c r="B411" s="14" t="s">
        <v>13804</v>
      </c>
      <c r="C411" s="14" t="s">
        <v>8877</v>
      </c>
      <c r="D411" s="14" t="s">
        <v>1162</v>
      </c>
      <c r="E411" s="14"/>
      <c r="F411" s="15">
        <v>1000</v>
      </c>
      <c r="G411" s="15">
        <v>76</v>
      </c>
      <c r="H411" s="14" t="s">
        <v>2471</v>
      </c>
      <c r="I411" s="15">
        <v>0</v>
      </c>
      <c r="J411" s="14" t="s">
        <v>70</v>
      </c>
      <c r="K411" s="36" t="s">
        <v>13715</v>
      </c>
      <c r="L411" s="14" t="s">
        <v>1552</v>
      </c>
      <c r="M411" s="14"/>
      <c r="N411" s="21">
        <v>5</v>
      </c>
      <c r="O411" s="21">
        <v>485</v>
      </c>
      <c r="P411" s="21">
        <v>21</v>
      </c>
    </row>
    <row r="412" spans="1:16">
      <c r="A412" s="14">
        <f t="shared" si="10"/>
        <v>409</v>
      </c>
      <c r="B412" s="14" t="s">
        <v>10650</v>
      </c>
      <c r="C412" s="14"/>
      <c r="D412" s="14" t="s">
        <v>1187</v>
      </c>
      <c r="E412" s="14" t="s">
        <v>8163</v>
      </c>
      <c r="F412" s="15">
        <v>2500</v>
      </c>
      <c r="G412" s="15">
        <v>208</v>
      </c>
      <c r="H412" s="14" t="s">
        <v>2161</v>
      </c>
      <c r="I412" s="15">
        <v>80000</v>
      </c>
      <c r="J412" s="14" t="s">
        <v>1193</v>
      </c>
      <c r="K412" s="36" t="s">
        <v>13715</v>
      </c>
      <c r="L412" s="14" t="s">
        <v>1552</v>
      </c>
      <c r="M412" s="14"/>
      <c r="N412" s="21">
        <v>6</v>
      </c>
      <c r="O412" s="21">
        <v>486</v>
      </c>
      <c r="P412" s="21">
        <v>22</v>
      </c>
    </row>
    <row r="413" spans="1:16" ht="63">
      <c r="A413" s="14">
        <f t="shared" si="10"/>
        <v>410</v>
      </c>
      <c r="B413" s="14" t="s">
        <v>13817</v>
      </c>
      <c r="C413" s="14" t="s">
        <v>13818</v>
      </c>
      <c r="D413" s="14" t="s">
        <v>1162</v>
      </c>
      <c r="E413" s="14"/>
      <c r="F413" s="15">
        <v>750</v>
      </c>
      <c r="G413" s="15">
        <v>696</v>
      </c>
      <c r="H413" s="14" t="s">
        <v>1604</v>
      </c>
      <c r="I413" s="15">
        <v>0</v>
      </c>
      <c r="J413" s="14" t="s">
        <v>7909</v>
      </c>
      <c r="K413" s="36" t="s">
        <v>13715</v>
      </c>
      <c r="L413" s="14" t="s">
        <v>11729</v>
      </c>
      <c r="M413" s="14"/>
      <c r="N413" s="21">
        <v>7</v>
      </c>
      <c r="O413" s="21">
        <v>487</v>
      </c>
      <c r="P413" s="21">
        <v>23</v>
      </c>
    </row>
    <row r="414" spans="1:16" ht="63">
      <c r="A414" s="14">
        <f t="shared" si="10"/>
        <v>411</v>
      </c>
      <c r="B414" s="14" t="s">
        <v>13819</v>
      </c>
      <c r="C414" s="14" t="s">
        <v>13818</v>
      </c>
      <c r="D414" s="14" t="s">
        <v>1162</v>
      </c>
      <c r="E414" s="14"/>
      <c r="F414" s="15">
        <v>750</v>
      </c>
      <c r="G414" s="15">
        <v>592</v>
      </c>
      <c r="H414" s="14" t="s">
        <v>1604</v>
      </c>
      <c r="I414" s="15">
        <v>0</v>
      </c>
      <c r="J414" s="14" t="s">
        <v>7909</v>
      </c>
      <c r="K414" s="36" t="s">
        <v>13715</v>
      </c>
      <c r="L414" s="14" t="s">
        <v>11729</v>
      </c>
      <c r="M414" s="14"/>
      <c r="N414" s="21">
        <v>8</v>
      </c>
      <c r="O414" s="21">
        <v>488</v>
      </c>
      <c r="P414" s="21">
        <v>24</v>
      </c>
    </row>
    <row r="415" spans="1:16">
      <c r="A415" s="14">
        <f t="shared" si="10"/>
        <v>412</v>
      </c>
      <c r="B415" s="14" t="s">
        <v>13821</v>
      </c>
      <c r="C415" s="14" t="s">
        <v>2744</v>
      </c>
      <c r="D415" s="14" t="s">
        <v>1187</v>
      </c>
      <c r="E415" s="14" t="s">
        <v>8163</v>
      </c>
      <c r="F415" s="15">
        <v>1030</v>
      </c>
      <c r="G415" s="15">
        <v>72</v>
      </c>
      <c r="H415" s="14" t="s">
        <v>8076</v>
      </c>
      <c r="I415" s="15">
        <v>18000</v>
      </c>
      <c r="J415" s="14" t="s">
        <v>4935</v>
      </c>
      <c r="K415" s="36" t="s">
        <v>13715</v>
      </c>
      <c r="L415" s="14" t="s">
        <v>12534</v>
      </c>
      <c r="M415" s="14"/>
      <c r="N415" s="21">
        <v>9</v>
      </c>
      <c r="O415" s="21">
        <v>489</v>
      </c>
      <c r="P415" s="21">
        <v>25</v>
      </c>
    </row>
    <row r="416" spans="1:16">
      <c r="A416" s="14">
        <f t="shared" si="10"/>
        <v>413</v>
      </c>
      <c r="B416" s="14" t="s">
        <v>13454</v>
      </c>
      <c r="C416" s="14"/>
      <c r="D416" s="14" t="s">
        <v>1421</v>
      </c>
      <c r="E416" s="14" t="s">
        <v>8163</v>
      </c>
      <c r="F416" s="15">
        <v>3000</v>
      </c>
      <c r="G416" s="15">
        <v>208</v>
      </c>
      <c r="H416" s="14" t="s">
        <v>2161</v>
      </c>
      <c r="I416" s="15">
        <v>75000</v>
      </c>
      <c r="J416" s="14" t="s">
        <v>1193</v>
      </c>
      <c r="K416" s="36" t="s">
        <v>13715</v>
      </c>
      <c r="L416" s="14" t="s">
        <v>174</v>
      </c>
      <c r="M416" s="14"/>
      <c r="N416" s="21">
        <v>10</v>
      </c>
      <c r="O416" s="21">
        <v>490</v>
      </c>
      <c r="P416" s="21">
        <v>26</v>
      </c>
    </row>
    <row r="417" spans="1:16">
      <c r="A417" s="14">
        <f t="shared" si="10"/>
        <v>414</v>
      </c>
      <c r="B417" s="14" t="s">
        <v>13843</v>
      </c>
      <c r="C417" s="14"/>
      <c r="D417" s="14" t="s">
        <v>1421</v>
      </c>
      <c r="E417" s="14" t="s">
        <v>8163</v>
      </c>
      <c r="F417" s="15">
        <v>3000</v>
      </c>
      <c r="G417" s="15">
        <v>208</v>
      </c>
      <c r="H417" s="14" t="s">
        <v>2161</v>
      </c>
      <c r="I417" s="15">
        <v>50000</v>
      </c>
      <c r="J417" s="14" t="s">
        <v>1193</v>
      </c>
      <c r="K417" s="36" t="s">
        <v>13715</v>
      </c>
      <c r="L417" s="14" t="s">
        <v>174</v>
      </c>
      <c r="M417" s="14"/>
      <c r="N417" s="21" t="s">
        <v>13823</v>
      </c>
      <c r="O417" s="21">
        <v>491</v>
      </c>
      <c r="P417" s="21">
        <v>27</v>
      </c>
    </row>
    <row r="418" spans="1:16">
      <c r="A418" s="14">
        <f t="shared" si="10"/>
        <v>415</v>
      </c>
      <c r="B418" s="14" t="s">
        <v>13844</v>
      </c>
      <c r="C418" s="14"/>
      <c r="D418" s="14" t="s">
        <v>1421</v>
      </c>
      <c r="E418" s="14" t="s">
        <v>8163</v>
      </c>
      <c r="F418" s="15">
        <v>3000</v>
      </c>
      <c r="G418" s="15">
        <v>208</v>
      </c>
      <c r="H418" s="14" t="s">
        <v>2161</v>
      </c>
      <c r="I418" s="15">
        <v>65000</v>
      </c>
      <c r="J418" s="14" t="s">
        <v>1193</v>
      </c>
      <c r="K418" s="36" t="s">
        <v>13715</v>
      </c>
      <c r="L418" s="14" t="s">
        <v>174</v>
      </c>
      <c r="M418" s="14"/>
      <c r="O418" s="21">
        <v>1</v>
      </c>
      <c r="P418" s="21">
        <v>28</v>
      </c>
    </row>
    <row r="419" spans="1:16">
      <c r="A419" s="14">
        <f t="shared" si="10"/>
        <v>416</v>
      </c>
      <c r="B419" s="14" t="s">
        <v>13845</v>
      </c>
      <c r="C419" s="14"/>
      <c r="D419" s="14" t="s">
        <v>1421</v>
      </c>
      <c r="E419" s="14" t="s">
        <v>8163</v>
      </c>
      <c r="F419" s="15">
        <v>3000</v>
      </c>
      <c r="G419" s="15">
        <v>208</v>
      </c>
      <c r="H419" s="14" t="s">
        <v>2161</v>
      </c>
      <c r="I419" s="15">
        <v>65000</v>
      </c>
      <c r="J419" s="14" t="s">
        <v>1193</v>
      </c>
      <c r="K419" s="36" t="s">
        <v>13715</v>
      </c>
      <c r="L419" s="14" t="s">
        <v>174</v>
      </c>
      <c r="M419" s="14"/>
      <c r="O419" s="21">
        <v>2</v>
      </c>
      <c r="P419" s="21">
        <v>29</v>
      </c>
    </row>
    <row r="420" spans="1:16">
      <c r="A420" s="14">
        <f t="shared" si="10"/>
        <v>417</v>
      </c>
      <c r="B420" s="14" t="s">
        <v>13846</v>
      </c>
      <c r="C420" s="14"/>
      <c r="D420" s="14" t="s">
        <v>1421</v>
      </c>
      <c r="E420" s="14" t="s">
        <v>8163</v>
      </c>
      <c r="F420" s="15">
        <v>3000</v>
      </c>
      <c r="G420" s="15">
        <v>208</v>
      </c>
      <c r="H420" s="14" t="s">
        <v>2161</v>
      </c>
      <c r="I420" s="15">
        <v>75000</v>
      </c>
      <c r="J420" s="14" t="s">
        <v>1193</v>
      </c>
      <c r="K420" s="36" t="s">
        <v>13715</v>
      </c>
      <c r="L420" s="14" t="s">
        <v>174</v>
      </c>
      <c r="M420" s="14"/>
      <c r="O420" s="21">
        <v>3</v>
      </c>
      <c r="P420" s="21">
        <v>30</v>
      </c>
    </row>
    <row r="421" spans="1:16">
      <c r="A421" s="14">
        <f t="shared" si="10"/>
        <v>418</v>
      </c>
      <c r="B421" s="14" t="s">
        <v>13847</v>
      </c>
      <c r="C421" s="14"/>
      <c r="D421" s="14" t="s">
        <v>1421</v>
      </c>
      <c r="E421" s="14" t="s">
        <v>8163</v>
      </c>
      <c r="F421" s="15">
        <v>4000</v>
      </c>
      <c r="G421" s="15">
        <v>208</v>
      </c>
      <c r="H421" s="14" t="s">
        <v>2161</v>
      </c>
      <c r="I421" s="15">
        <v>65000</v>
      </c>
      <c r="J421" s="14" t="s">
        <v>1193</v>
      </c>
      <c r="K421" s="36" t="s">
        <v>13715</v>
      </c>
      <c r="L421" s="14" t="s">
        <v>174</v>
      </c>
      <c r="M421" s="14"/>
      <c r="O421" s="21">
        <v>4</v>
      </c>
      <c r="P421" s="21">
        <v>31</v>
      </c>
    </row>
    <row r="422" spans="1:16" ht="63">
      <c r="A422" s="14">
        <f t="shared" si="10"/>
        <v>419</v>
      </c>
      <c r="B422" s="14" t="s">
        <v>13850</v>
      </c>
      <c r="C422" s="14" t="s">
        <v>13851</v>
      </c>
      <c r="D422" s="14" t="s">
        <v>1187</v>
      </c>
      <c r="E422" s="14"/>
      <c r="F422" s="15">
        <v>900</v>
      </c>
      <c r="G422" s="15">
        <v>128</v>
      </c>
      <c r="H422" s="14" t="s">
        <v>2161</v>
      </c>
      <c r="I422" s="15">
        <v>68000</v>
      </c>
      <c r="J422" s="14" t="s">
        <v>4935</v>
      </c>
      <c r="K422" s="36" t="s">
        <v>13715</v>
      </c>
      <c r="L422" s="14" t="s">
        <v>5629</v>
      </c>
      <c r="M422" s="14"/>
      <c r="O422" s="21">
        <v>5</v>
      </c>
      <c r="P422" s="21">
        <v>32</v>
      </c>
    </row>
    <row r="423" spans="1:16">
      <c r="A423" s="14">
        <f t="shared" si="10"/>
        <v>420</v>
      </c>
      <c r="B423" s="14" t="s">
        <v>13899</v>
      </c>
      <c r="C423" s="14" t="s">
        <v>2744</v>
      </c>
      <c r="D423" s="14" t="s">
        <v>1187</v>
      </c>
      <c r="E423" s="14" t="s">
        <v>8163</v>
      </c>
      <c r="F423" s="84">
        <v>1530</v>
      </c>
      <c r="G423" s="14">
        <v>84</v>
      </c>
      <c r="H423" s="14" t="s">
        <v>8076</v>
      </c>
      <c r="I423" s="40">
        <v>20000</v>
      </c>
      <c r="J423" s="14" t="s">
        <v>4935</v>
      </c>
      <c r="K423" s="36" t="s">
        <v>13715</v>
      </c>
      <c r="L423" s="14" t="s">
        <v>5629</v>
      </c>
      <c r="M423" s="14"/>
      <c r="O423" s="21">
        <v>6</v>
      </c>
      <c r="P423" s="21">
        <v>33</v>
      </c>
    </row>
    <row r="424" spans="1:16">
      <c r="A424" s="14">
        <f t="shared" si="10"/>
        <v>421</v>
      </c>
      <c r="B424" s="14" t="s">
        <v>13900</v>
      </c>
      <c r="C424" s="14" t="s">
        <v>2744</v>
      </c>
      <c r="D424" s="14" t="s">
        <v>1187</v>
      </c>
      <c r="E424" s="14" t="s">
        <v>8163</v>
      </c>
      <c r="F424" s="15">
        <v>530</v>
      </c>
      <c r="G424" s="14">
        <v>44</v>
      </c>
      <c r="H424" s="14" t="s">
        <v>8076</v>
      </c>
      <c r="I424" s="40">
        <v>13000</v>
      </c>
      <c r="J424" s="14" t="s">
        <v>4935</v>
      </c>
      <c r="K424" s="36" t="s">
        <v>13715</v>
      </c>
      <c r="L424" s="14" t="s">
        <v>5629</v>
      </c>
      <c r="M424" s="14"/>
      <c r="O424" s="21">
        <v>7</v>
      </c>
      <c r="P424" s="21">
        <v>34</v>
      </c>
    </row>
    <row r="425" spans="1:16" ht="63">
      <c r="A425" s="14">
        <f t="shared" si="10"/>
        <v>422</v>
      </c>
      <c r="B425" s="41" t="s">
        <v>13916</v>
      </c>
      <c r="C425" s="41" t="s">
        <v>13917</v>
      </c>
      <c r="D425" s="14" t="s">
        <v>1162</v>
      </c>
      <c r="E425" s="14"/>
      <c r="F425" s="15">
        <v>500</v>
      </c>
      <c r="G425" s="15">
        <v>464</v>
      </c>
      <c r="H425" s="14" t="s">
        <v>2161</v>
      </c>
      <c r="I425" s="40"/>
      <c r="J425" s="14" t="s">
        <v>7909</v>
      </c>
      <c r="K425" s="36" t="s">
        <v>13715</v>
      </c>
      <c r="L425" s="14" t="s">
        <v>3437</v>
      </c>
      <c r="M425" s="14"/>
      <c r="O425" s="21">
        <v>8</v>
      </c>
      <c r="P425" s="21">
        <v>35</v>
      </c>
    </row>
    <row r="426" spans="1:16" ht="31.5">
      <c r="A426" s="14">
        <f t="shared" si="10"/>
        <v>423</v>
      </c>
      <c r="B426" s="14" t="s">
        <v>13965</v>
      </c>
      <c r="C426" s="14" t="s">
        <v>13966</v>
      </c>
      <c r="D426" s="14" t="s">
        <v>1162</v>
      </c>
      <c r="E426" s="14"/>
      <c r="F426" s="15">
        <v>200</v>
      </c>
      <c r="G426" s="15">
        <v>232</v>
      </c>
      <c r="H426" s="14" t="s">
        <v>2161</v>
      </c>
      <c r="I426" s="15">
        <v>0</v>
      </c>
      <c r="J426" s="14" t="s">
        <v>7407</v>
      </c>
      <c r="K426" s="36" t="s">
        <v>13715</v>
      </c>
      <c r="L426" s="14"/>
      <c r="M426" s="14"/>
      <c r="O426" s="21">
        <v>9</v>
      </c>
      <c r="P426" s="21">
        <v>36</v>
      </c>
    </row>
    <row r="427" spans="1:16" ht="31.5">
      <c r="A427" s="14">
        <f t="shared" si="10"/>
        <v>424</v>
      </c>
      <c r="B427" s="14" t="s">
        <v>13805</v>
      </c>
      <c r="C427" s="14" t="s">
        <v>13806</v>
      </c>
      <c r="D427" s="14" t="s">
        <v>1162</v>
      </c>
      <c r="E427" s="14"/>
      <c r="F427" s="15">
        <v>6000</v>
      </c>
      <c r="G427" s="15">
        <v>80</v>
      </c>
      <c r="H427" s="14" t="s">
        <v>3449</v>
      </c>
      <c r="I427" s="15">
        <v>20000</v>
      </c>
      <c r="J427" s="14" t="s">
        <v>60</v>
      </c>
      <c r="K427" s="36" t="s">
        <v>13807</v>
      </c>
      <c r="L427" s="14" t="s">
        <v>6101</v>
      </c>
      <c r="M427" s="14"/>
      <c r="O427" s="21">
        <v>10</v>
      </c>
      <c r="P427" s="21">
        <v>37</v>
      </c>
    </row>
    <row r="428" spans="1:16" ht="31.5">
      <c r="A428" s="14">
        <f t="shared" si="10"/>
        <v>425</v>
      </c>
      <c r="B428" s="14" t="s">
        <v>13808</v>
      </c>
      <c r="C428" s="14" t="s">
        <v>13809</v>
      </c>
      <c r="D428" s="14" t="s">
        <v>4473</v>
      </c>
      <c r="E428" s="14"/>
      <c r="F428" s="15">
        <v>400</v>
      </c>
      <c r="G428" s="15">
        <v>316</v>
      </c>
      <c r="H428" s="14" t="s">
        <v>5624</v>
      </c>
      <c r="I428" s="15">
        <v>0</v>
      </c>
      <c r="J428" s="14" t="s">
        <v>70</v>
      </c>
      <c r="K428" s="36" t="s">
        <v>13807</v>
      </c>
      <c r="L428" s="14" t="s">
        <v>2255</v>
      </c>
      <c r="M428" s="14"/>
      <c r="O428" s="21">
        <v>11</v>
      </c>
      <c r="P428" s="21">
        <v>38</v>
      </c>
    </row>
    <row r="429" spans="1:16" ht="63">
      <c r="A429" s="14">
        <f t="shared" si="10"/>
        <v>426</v>
      </c>
      <c r="B429" s="14" t="s">
        <v>12587</v>
      </c>
      <c r="C429" s="14" t="s">
        <v>13814</v>
      </c>
      <c r="D429" s="14" t="s">
        <v>1187</v>
      </c>
      <c r="E429" s="14"/>
      <c r="F429" s="15">
        <v>5000</v>
      </c>
      <c r="G429" s="15">
        <v>148</v>
      </c>
      <c r="H429" s="14" t="s">
        <v>8076</v>
      </c>
      <c r="I429" s="15">
        <v>30000</v>
      </c>
      <c r="J429" s="14" t="s">
        <v>1188</v>
      </c>
      <c r="K429" s="36" t="s">
        <v>13807</v>
      </c>
      <c r="L429" s="14" t="s">
        <v>1552</v>
      </c>
      <c r="M429" s="14"/>
      <c r="O429" s="21">
        <v>12</v>
      </c>
      <c r="P429" s="21">
        <v>39</v>
      </c>
    </row>
    <row r="430" spans="1:16" ht="63">
      <c r="A430" s="14">
        <f t="shared" si="10"/>
        <v>427</v>
      </c>
      <c r="B430" s="14" t="s">
        <v>5566</v>
      </c>
      <c r="C430" s="14" t="s">
        <v>13815</v>
      </c>
      <c r="D430" s="14" t="s">
        <v>1187</v>
      </c>
      <c r="E430" s="14"/>
      <c r="F430" s="15">
        <v>5000</v>
      </c>
      <c r="G430" s="15">
        <v>212</v>
      </c>
      <c r="H430" s="14" t="s">
        <v>8076</v>
      </c>
      <c r="I430" s="15">
        <v>40000</v>
      </c>
      <c r="J430" s="14" t="s">
        <v>1188</v>
      </c>
      <c r="K430" s="36" t="s">
        <v>13807</v>
      </c>
      <c r="L430" s="14" t="s">
        <v>1552</v>
      </c>
      <c r="M430" s="14"/>
      <c r="O430" s="21">
        <v>13</v>
      </c>
      <c r="P430" s="21">
        <v>40</v>
      </c>
    </row>
    <row r="431" spans="1:16" ht="63">
      <c r="A431" s="14">
        <f t="shared" si="10"/>
        <v>428</v>
      </c>
      <c r="B431" s="14" t="s">
        <v>4012</v>
      </c>
      <c r="C431" s="14" t="s">
        <v>13816</v>
      </c>
      <c r="D431" s="14" t="s">
        <v>1187</v>
      </c>
      <c r="E431" s="14"/>
      <c r="F431" s="15">
        <v>5000</v>
      </c>
      <c r="G431" s="15">
        <v>192</v>
      </c>
      <c r="H431" s="14" t="s">
        <v>8076</v>
      </c>
      <c r="I431" s="15">
        <v>35000</v>
      </c>
      <c r="J431" s="14" t="s">
        <v>1188</v>
      </c>
      <c r="K431" s="36" t="s">
        <v>13807</v>
      </c>
      <c r="L431" s="14" t="s">
        <v>1552</v>
      </c>
      <c r="M431" s="14"/>
      <c r="O431" s="21">
        <v>14</v>
      </c>
      <c r="P431" s="21">
        <v>41</v>
      </c>
    </row>
    <row r="432" spans="1:16" ht="63">
      <c r="A432" s="14">
        <f t="shared" si="10"/>
        <v>429</v>
      </c>
      <c r="B432" s="14" t="s">
        <v>13824</v>
      </c>
      <c r="C432" s="14" t="s">
        <v>13825</v>
      </c>
      <c r="D432" s="14" t="s">
        <v>1187</v>
      </c>
      <c r="E432" s="14"/>
      <c r="F432" s="15">
        <v>5000</v>
      </c>
      <c r="G432" s="15">
        <v>168</v>
      </c>
      <c r="H432" s="14" t="s">
        <v>8076</v>
      </c>
      <c r="I432" s="15">
        <v>32000</v>
      </c>
      <c r="J432" s="14" t="s">
        <v>1188</v>
      </c>
      <c r="K432" s="36" t="s">
        <v>13807</v>
      </c>
      <c r="L432" s="14" t="s">
        <v>1552</v>
      </c>
      <c r="M432" s="14"/>
      <c r="O432" s="21">
        <v>15</v>
      </c>
      <c r="P432" s="21">
        <v>42</v>
      </c>
    </row>
    <row r="433" spans="1:16" ht="63">
      <c r="A433" s="14">
        <f t="shared" si="10"/>
        <v>430</v>
      </c>
      <c r="B433" s="14" t="s">
        <v>2829</v>
      </c>
      <c r="C433" s="14" t="s">
        <v>13826</v>
      </c>
      <c r="D433" s="14" t="s">
        <v>1187</v>
      </c>
      <c r="E433" s="14"/>
      <c r="F433" s="15">
        <v>5000</v>
      </c>
      <c r="G433" s="15">
        <v>160</v>
      </c>
      <c r="H433" s="14" t="s">
        <v>8076</v>
      </c>
      <c r="I433" s="15">
        <v>30000</v>
      </c>
      <c r="J433" s="14" t="s">
        <v>1188</v>
      </c>
      <c r="K433" s="36" t="s">
        <v>13807</v>
      </c>
      <c r="L433" s="14" t="s">
        <v>1552</v>
      </c>
      <c r="M433" s="14"/>
      <c r="O433" s="21">
        <v>16</v>
      </c>
      <c r="P433" s="21">
        <v>43</v>
      </c>
    </row>
    <row r="434" spans="1:16" ht="63">
      <c r="A434" s="14">
        <f t="shared" si="10"/>
        <v>431</v>
      </c>
      <c r="B434" s="14" t="s">
        <v>13827</v>
      </c>
      <c r="C434" s="14" t="s">
        <v>13828</v>
      </c>
      <c r="D434" s="14" t="s">
        <v>1187</v>
      </c>
      <c r="E434" s="14"/>
      <c r="F434" s="15">
        <v>5000</v>
      </c>
      <c r="G434" s="15">
        <v>168</v>
      </c>
      <c r="H434" s="14" t="s">
        <v>8076</v>
      </c>
      <c r="I434" s="15">
        <v>31000</v>
      </c>
      <c r="J434" s="14" t="s">
        <v>1188</v>
      </c>
      <c r="K434" s="36" t="s">
        <v>13807</v>
      </c>
      <c r="L434" s="14" t="s">
        <v>1552</v>
      </c>
      <c r="M434" s="14"/>
      <c r="O434" s="21">
        <v>17</v>
      </c>
      <c r="P434" s="21">
        <v>44</v>
      </c>
    </row>
    <row r="435" spans="1:16" ht="78.75">
      <c r="A435" s="14">
        <f t="shared" si="10"/>
        <v>432</v>
      </c>
      <c r="B435" s="14" t="s">
        <v>13829</v>
      </c>
      <c r="C435" s="14" t="s">
        <v>8897</v>
      </c>
      <c r="D435" s="14" t="s">
        <v>4473</v>
      </c>
      <c r="E435" s="14"/>
      <c r="F435" s="15">
        <v>400</v>
      </c>
      <c r="G435" s="15">
        <v>1148</v>
      </c>
      <c r="H435" s="14" t="s">
        <v>2161</v>
      </c>
      <c r="I435" s="15">
        <v>0</v>
      </c>
      <c r="J435" s="14" t="s">
        <v>1193</v>
      </c>
      <c r="K435" s="36" t="s">
        <v>13807</v>
      </c>
      <c r="L435" s="14" t="s">
        <v>1552</v>
      </c>
      <c r="M435" s="14"/>
      <c r="O435" s="21">
        <v>18</v>
      </c>
      <c r="P435" s="21">
        <v>45</v>
      </c>
    </row>
    <row r="436" spans="1:16" ht="78.75">
      <c r="A436" s="14">
        <f t="shared" si="10"/>
        <v>433</v>
      </c>
      <c r="B436" s="14" t="s">
        <v>13830</v>
      </c>
      <c r="C436" s="14" t="s">
        <v>13183</v>
      </c>
      <c r="D436" s="14" t="s">
        <v>12961</v>
      </c>
      <c r="E436" s="14"/>
      <c r="F436" s="15">
        <v>230033</v>
      </c>
      <c r="G436" s="15">
        <v>112</v>
      </c>
      <c r="H436" s="14" t="s">
        <v>8076</v>
      </c>
      <c r="I436" s="15">
        <v>16000</v>
      </c>
      <c r="J436" s="14" t="s">
        <v>1188</v>
      </c>
      <c r="K436" s="36" t="s">
        <v>13807</v>
      </c>
      <c r="L436" s="14" t="s">
        <v>13831</v>
      </c>
      <c r="M436" s="14"/>
      <c r="O436" s="21">
        <v>19</v>
      </c>
      <c r="P436" s="21">
        <v>46</v>
      </c>
    </row>
    <row r="437" spans="1:16" ht="78.75">
      <c r="A437" s="14">
        <f t="shared" si="10"/>
        <v>434</v>
      </c>
      <c r="B437" s="14" t="s">
        <v>13832</v>
      </c>
      <c r="C437" s="14" t="s">
        <v>13183</v>
      </c>
      <c r="D437" s="14" t="s">
        <v>12961</v>
      </c>
      <c r="E437" s="14"/>
      <c r="F437" s="15">
        <v>90033</v>
      </c>
      <c r="G437" s="15">
        <v>52</v>
      </c>
      <c r="H437" s="14" t="s">
        <v>3449</v>
      </c>
      <c r="I437" s="15">
        <v>6000</v>
      </c>
      <c r="J437" s="14" t="s">
        <v>1188</v>
      </c>
      <c r="K437" s="36" t="s">
        <v>13807</v>
      </c>
      <c r="L437" s="14" t="s">
        <v>13833</v>
      </c>
      <c r="M437" s="14"/>
      <c r="N437" s="21" t="s">
        <v>13852</v>
      </c>
      <c r="O437" s="21">
        <v>20</v>
      </c>
      <c r="P437" s="21">
        <v>47</v>
      </c>
    </row>
    <row r="438" spans="1:16" ht="78.75">
      <c r="A438" s="14">
        <f t="shared" si="10"/>
        <v>435</v>
      </c>
      <c r="B438" s="14" t="s">
        <v>13834</v>
      </c>
      <c r="C438" s="14" t="s">
        <v>13183</v>
      </c>
      <c r="D438" s="14" t="s">
        <v>12961</v>
      </c>
      <c r="E438" s="14"/>
      <c r="F438" s="15">
        <v>60033</v>
      </c>
      <c r="G438" s="15">
        <v>216</v>
      </c>
      <c r="H438" s="14" t="s">
        <v>8076</v>
      </c>
      <c r="I438" s="15">
        <v>30000</v>
      </c>
      <c r="J438" s="14" t="s">
        <v>1188</v>
      </c>
      <c r="K438" s="36" t="s">
        <v>13807</v>
      </c>
      <c r="L438" s="14" t="s">
        <v>13835</v>
      </c>
      <c r="M438" s="14"/>
      <c r="N438" s="21">
        <v>1</v>
      </c>
    </row>
    <row r="439" spans="1:16" ht="31.5">
      <c r="A439" s="14">
        <f t="shared" si="10"/>
        <v>436</v>
      </c>
      <c r="B439" s="14" t="s">
        <v>13836</v>
      </c>
      <c r="C439" s="14" t="s">
        <v>13837</v>
      </c>
      <c r="D439" s="14" t="s">
        <v>1162</v>
      </c>
      <c r="E439" s="14"/>
      <c r="F439" s="15">
        <v>200</v>
      </c>
      <c r="G439" s="15">
        <v>320</v>
      </c>
      <c r="H439" s="14" t="s">
        <v>2161</v>
      </c>
      <c r="I439" s="15">
        <v>147000</v>
      </c>
      <c r="J439" s="14" t="s">
        <v>1188</v>
      </c>
      <c r="K439" s="36" t="s">
        <v>13807</v>
      </c>
      <c r="L439" s="14" t="s">
        <v>1552</v>
      </c>
      <c r="M439" s="14"/>
      <c r="N439" s="21">
        <v>2</v>
      </c>
    </row>
    <row r="440" spans="1:16" ht="47.25">
      <c r="A440" s="14">
        <f t="shared" si="10"/>
        <v>437</v>
      </c>
      <c r="B440" s="14" t="s">
        <v>13838</v>
      </c>
      <c r="C440" s="14" t="s">
        <v>13839</v>
      </c>
      <c r="D440" s="14" t="s">
        <v>4473</v>
      </c>
      <c r="E440" s="14"/>
      <c r="F440" s="15">
        <v>3000</v>
      </c>
      <c r="G440" s="15">
        <v>898</v>
      </c>
      <c r="H440" s="14" t="s">
        <v>2161</v>
      </c>
      <c r="I440" s="15">
        <v>0</v>
      </c>
      <c r="J440" s="14" t="s">
        <v>7909</v>
      </c>
      <c r="K440" s="36" t="s">
        <v>13807</v>
      </c>
      <c r="L440" s="14" t="s">
        <v>1552</v>
      </c>
      <c r="M440" s="14"/>
      <c r="N440" s="21">
        <v>3</v>
      </c>
    </row>
    <row r="441" spans="1:16" ht="63">
      <c r="A441" s="14">
        <f t="shared" ref="A441:A504" si="11">A440+1</f>
        <v>438</v>
      </c>
      <c r="B441" s="14" t="s">
        <v>13840</v>
      </c>
      <c r="C441" s="14" t="s">
        <v>13183</v>
      </c>
      <c r="D441" s="14" t="s">
        <v>1187</v>
      </c>
      <c r="E441" s="14"/>
      <c r="F441" s="15">
        <v>1000</v>
      </c>
      <c r="G441" s="15">
        <v>164</v>
      </c>
      <c r="H441" s="14" t="s">
        <v>8076</v>
      </c>
      <c r="I441" s="15">
        <v>31000</v>
      </c>
      <c r="J441" s="14" t="s">
        <v>1188</v>
      </c>
      <c r="K441" s="36" t="s">
        <v>13807</v>
      </c>
      <c r="L441" s="14" t="s">
        <v>1552</v>
      </c>
      <c r="M441" s="14"/>
      <c r="N441" s="21">
        <v>4</v>
      </c>
    </row>
    <row r="442" spans="1:16" ht="31.5">
      <c r="A442" s="14">
        <f t="shared" si="11"/>
        <v>439</v>
      </c>
      <c r="B442" s="14" t="s">
        <v>13841</v>
      </c>
      <c r="C442" s="14" t="s">
        <v>7234</v>
      </c>
      <c r="D442" s="14" t="s">
        <v>4473</v>
      </c>
      <c r="E442" s="14"/>
      <c r="F442" s="15">
        <v>1000</v>
      </c>
      <c r="G442" s="15">
        <v>228</v>
      </c>
      <c r="H442" s="14" t="s">
        <v>8087</v>
      </c>
      <c r="I442" s="15">
        <v>0</v>
      </c>
      <c r="J442" s="14" t="s">
        <v>70</v>
      </c>
      <c r="K442" s="36" t="s">
        <v>13807</v>
      </c>
      <c r="L442" s="14" t="s">
        <v>13010</v>
      </c>
      <c r="M442" s="14"/>
      <c r="N442" s="21">
        <v>5</v>
      </c>
    </row>
    <row r="443" spans="1:16" ht="47.25">
      <c r="A443" s="14">
        <f t="shared" si="11"/>
        <v>440</v>
      </c>
      <c r="B443" s="14" t="s">
        <v>13842</v>
      </c>
      <c r="C443" s="14" t="s">
        <v>5721</v>
      </c>
      <c r="D443" s="14" t="s">
        <v>1187</v>
      </c>
      <c r="E443" s="14"/>
      <c r="F443" s="15">
        <v>1500</v>
      </c>
      <c r="G443" s="15">
        <v>100</v>
      </c>
      <c r="H443" s="14" t="s">
        <v>8076</v>
      </c>
      <c r="I443" s="15">
        <v>30000</v>
      </c>
      <c r="J443" s="14" t="s">
        <v>1188</v>
      </c>
      <c r="K443" s="36" t="s">
        <v>13807</v>
      </c>
      <c r="L443" s="14" t="s">
        <v>2255</v>
      </c>
      <c r="M443" s="14"/>
      <c r="N443" s="21">
        <v>6</v>
      </c>
    </row>
    <row r="444" spans="1:16" ht="110.25">
      <c r="A444" s="14">
        <f t="shared" si="11"/>
        <v>441</v>
      </c>
      <c r="B444" s="14" t="s">
        <v>13848</v>
      </c>
      <c r="C444" s="14" t="s">
        <v>13849</v>
      </c>
      <c r="D444" s="14" t="s">
        <v>1162</v>
      </c>
      <c r="E444" s="14"/>
      <c r="F444" s="15">
        <v>500</v>
      </c>
      <c r="G444" s="15">
        <v>356</v>
      </c>
      <c r="H444" s="14" t="s">
        <v>2161</v>
      </c>
      <c r="I444" s="15">
        <v>182000</v>
      </c>
      <c r="J444" s="14" t="s">
        <v>12454</v>
      </c>
      <c r="K444" s="36" t="s">
        <v>13807</v>
      </c>
      <c r="L444" s="14" t="s">
        <v>3437</v>
      </c>
      <c r="M444" s="14"/>
      <c r="N444" s="21">
        <v>7</v>
      </c>
    </row>
    <row r="445" spans="1:16" ht="31.5">
      <c r="A445" s="14">
        <f t="shared" si="11"/>
        <v>442</v>
      </c>
      <c r="B445" s="14" t="s">
        <v>13853</v>
      </c>
      <c r="C445" s="14" t="s">
        <v>13854</v>
      </c>
      <c r="D445" s="14" t="s">
        <v>1187</v>
      </c>
      <c r="E445" s="14"/>
      <c r="F445" s="15">
        <v>600</v>
      </c>
      <c r="G445" s="15">
        <v>208</v>
      </c>
      <c r="H445" s="14" t="s">
        <v>8087</v>
      </c>
      <c r="I445" s="15">
        <v>64000</v>
      </c>
      <c r="J445" s="14" t="s">
        <v>60</v>
      </c>
      <c r="K445" s="36" t="s">
        <v>13807</v>
      </c>
      <c r="L445" s="14" t="s">
        <v>2255</v>
      </c>
      <c r="M445" s="14"/>
      <c r="N445" s="21">
        <v>8</v>
      </c>
    </row>
    <row r="446" spans="1:16" ht="63">
      <c r="A446" s="14">
        <f t="shared" si="11"/>
        <v>443</v>
      </c>
      <c r="B446" s="14" t="s">
        <v>13855</v>
      </c>
      <c r="C446" s="14" t="s">
        <v>11468</v>
      </c>
      <c r="D446" s="14" t="s">
        <v>1187</v>
      </c>
      <c r="E446" s="14" t="s">
        <v>8163</v>
      </c>
      <c r="F446" s="15">
        <v>732</v>
      </c>
      <c r="G446" s="15">
        <v>328</v>
      </c>
      <c r="H446" s="14" t="s">
        <v>8087</v>
      </c>
      <c r="I446" s="15">
        <v>101000</v>
      </c>
      <c r="J446" s="14" t="s">
        <v>7909</v>
      </c>
      <c r="K446" s="36" t="s">
        <v>13807</v>
      </c>
      <c r="L446" s="14" t="s">
        <v>2255</v>
      </c>
      <c r="M446" s="14"/>
      <c r="N446" s="21">
        <v>9</v>
      </c>
    </row>
    <row r="447" spans="1:16" ht="47.25">
      <c r="A447" s="14">
        <f t="shared" si="11"/>
        <v>444</v>
      </c>
      <c r="B447" s="14" t="s">
        <v>13856</v>
      </c>
      <c r="C447" s="14" t="s">
        <v>13857</v>
      </c>
      <c r="D447" s="14" t="s">
        <v>1162</v>
      </c>
      <c r="E447" s="14"/>
      <c r="F447" s="15">
        <v>500</v>
      </c>
      <c r="G447" s="15">
        <v>464</v>
      </c>
      <c r="H447" s="14" t="s">
        <v>2161</v>
      </c>
      <c r="I447" s="15">
        <v>0</v>
      </c>
      <c r="J447" s="14" t="s">
        <v>1193</v>
      </c>
      <c r="K447" s="36" t="s">
        <v>13807</v>
      </c>
      <c r="L447" s="14" t="s">
        <v>11729</v>
      </c>
      <c r="M447" s="14"/>
      <c r="N447" s="21">
        <v>10</v>
      </c>
    </row>
    <row r="448" spans="1:16" ht="31.5">
      <c r="A448" s="14">
        <f t="shared" si="11"/>
        <v>445</v>
      </c>
      <c r="B448" s="14" t="s">
        <v>13858</v>
      </c>
      <c r="C448" s="14" t="s">
        <v>2016</v>
      </c>
      <c r="D448" s="14" t="s">
        <v>1187</v>
      </c>
      <c r="E448" s="14"/>
      <c r="F448" s="15">
        <v>1000</v>
      </c>
      <c r="G448" s="15">
        <v>324</v>
      </c>
      <c r="H448" s="14" t="s">
        <v>8087</v>
      </c>
      <c r="I448" s="15">
        <v>99000</v>
      </c>
      <c r="J448" s="14" t="s">
        <v>1193</v>
      </c>
      <c r="K448" s="36" t="s">
        <v>13807</v>
      </c>
      <c r="L448" s="14" t="s">
        <v>2255</v>
      </c>
      <c r="M448" s="14"/>
      <c r="N448" s="21">
        <v>11</v>
      </c>
    </row>
    <row r="449" spans="1:14" ht="47.25">
      <c r="A449" s="14">
        <f t="shared" si="11"/>
        <v>446</v>
      </c>
      <c r="B449" s="14" t="s">
        <v>13859</v>
      </c>
      <c r="C449" s="14" t="s">
        <v>13860</v>
      </c>
      <c r="D449" s="14" t="s">
        <v>9193</v>
      </c>
      <c r="E449" s="14"/>
      <c r="F449" s="15">
        <v>1000</v>
      </c>
      <c r="G449" s="15">
        <v>327</v>
      </c>
      <c r="H449" s="14" t="s">
        <v>8087</v>
      </c>
      <c r="I449" s="15">
        <v>0</v>
      </c>
      <c r="J449" s="14" t="s">
        <v>4935</v>
      </c>
      <c r="K449" s="36" t="s">
        <v>13807</v>
      </c>
      <c r="L449" s="14" t="s">
        <v>2255</v>
      </c>
      <c r="M449" s="14"/>
      <c r="N449" s="21">
        <v>12</v>
      </c>
    </row>
    <row r="450" spans="1:14" ht="47.25">
      <c r="A450" s="14">
        <f t="shared" si="11"/>
        <v>447</v>
      </c>
      <c r="B450" s="14" t="s">
        <v>13861</v>
      </c>
      <c r="C450" s="14" t="s">
        <v>13862</v>
      </c>
      <c r="D450" s="14" t="s">
        <v>1421</v>
      </c>
      <c r="E450" s="14"/>
      <c r="F450" s="15">
        <v>500</v>
      </c>
      <c r="G450" s="15">
        <v>532</v>
      </c>
      <c r="H450" s="14" t="s">
        <v>5578</v>
      </c>
      <c r="I450" s="15">
        <v>0</v>
      </c>
      <c r="J450" s="14" t="s">
        <v>70</v>
      </c>
      <c r="K450" s="36" t="s">
        <v>13807</v>
      </c>
      <c r="L450" s="14" t="s">
        <v>5629</v>
      </c>
      <c r="M450" s="14"/>
      <c r="N450" s="21">
        <v>13</v>
      </c>
    </row>
    <row r="451" spans="1:14" ht="31.5">
      <c r="A451" s="14">
        <f t="shared" si="11"/>
        <v>448</v>
      </c>
      <c r="B451" s="14" t="s">
        <v>13863</v>
      </c>
      <c r="C451" s="14" t="s">
        <v>13864</v>
      </c>
      <c r="D451" s="14" t="s">
        <v>1187</v>
      </c>
      <c r="E451" s="14"/>
      <c r="F451" s="15">
        <v>900</v>
      </c>
      <c r="G451" s="15">
        <v>312</v>
      </c>
      <c r="H451" s="14" t="s">
        <v>8087</v>
      </c>
      <c r="I451" s="15">
        <v>96000</v>
      </c>
      <c r="J451" s="14" t="s">
        <v>4935</v>
      </c>
      <c r="K451" s="36" t="s">
        <v>13807</v>
      </c>
      <c r="L451" s="14" t="s">
        <v>10095</v>
      </c>
      <c r="M451" s="14"/>
      <c r="N451" s="21">
        <v>14</v>
      </c>
    </row>
    <row r="452" spans="1:14" ht="63">
      <c r="A452" s="14">
        <f t="shared" si="11"/>
        <v>449</v>
      </c>
      <c r="B452" s="14" t="s">
        <v>13865</v>
      </c>
      <c r="C452" s="14" t="s">
        <v>10533</v>
      </c>
      <c r="D452" s="14" t="s">
        <v>1187</v>
      </c>
      <c r="E452" s="14"/>
      <c r="F452" s="15">
        <v>133600</v>
      </c>
      <c r="G452" s="15">
        <v>88</v>
      </c>
      <c r="H452" s="14" t="s">
        <v>3449</v>
      </c>
      <c r="I452" s="15">
        <v>15000</v>
      </c>
      <c r="J452" s="14" t="s">
        <v>1188</v>
      </c>
      <c r="K452" s="36" t="s">
        <v>13807</v>
      </c>
      <c r="L452" s="14" t="s">
        <v>13866</v>
      </c>
      <c r="M452" s="14"/>
      <c r="N452" s="21">
        <v>15</v>
      </c>
    </row>
    <row r="453" spans="1:14" ht="78.75">
      <c r="A453" s="14">
        <f t="shared" si="11"/>
        <v>450</v>
      </c>
      <c r="B453" s="14" t="s">
        <v>13867</v>
      </c>
      <c r="C453" s="41" t="s">
        <v>13868</v>
      </c>
      <c r="D453" s="14" t="s">
        <v>9193</v>
      </c>
      <c r="E453" s="14"/>
      <c r="F453" s="84">
        <v>1400</v>
      </c>
      <c r="G453" s="14">
        <v>416</v>
      </c>
      <c r="H453" s="14" t="s">
        <v>2161</v>
      </c>
      <c r="I453" s="15">
        <v>0</v>
      </c>
      <c r="J453" s="14" t="s">
        <v>1193</v>
      </c>
      <c r="K453" s="36" t="s">
        <v>13807</v>
      </c>
      <c r="L453" s="14" t="s">
        <v>13869</v>
      </c>
      <c r="M453" s="14" t="s">
        <v>13870</v>
      </c>
      <c r="N453" s="21">
        <v>16</v>
      </c>
    </row>
    <row r="454" spans="1:14" ht="47.25">
      <c r="A454" s="14">
        <f t="shared" si="11"/>
        <v>451</v>
      </c>
      <c r="B454" s="41" t="s">
        <v>13871</v>
      </c>
      <c r="C454" s="41" t="s">
        <v>10132</v>
      </c>
      <c r="D454" s="14" t="s">
        <v>4473</v>
      </c>
      <c r="E454" s="14"/>
      <c r="F454" s="84">
        <v>1000</v>
      </c>
      <c r="G454" s="14">
        <v>484</v>
      </c>
      <c r="H454" s="14" t="s">
        <v>2161</v>
      </c>
      <c r="I454" s="15">
        <v>0</v>
      </c>
      <c r="J454" s="14" t="s">
        <v>4935</v>
      </c>
      <c r="K454" s="36" t="s">
        <v>13807</v>
      </c>
      <c r="L454" s="14" t="s">
        <v>9084</v>
      </c>
      <c r="M454" s="14"/>
      <c r="N454" s="21">
        <v>17</v>
      </c>
    </row>
    <row r="455" spans="1:14" ht="63">
      <c r="A455" s="14">
        <f t="shared" si="11"/>
        <v>452</v>
      </c>
      <c r="B455" s="14" t="s">
        <v>13872</v>
      </c>
      <c r="C455" s="14" t="s">
        <v>13873</v>
      </c>
      <c r="D455" s="14" t="s">
        <v>9193</v>
      </c>
      <c r="E455" s="14"/>
      <c r="F455" s="84">
        <v>1250</v>
      </c>
      <c r="G455" s="14">
        <v>380</v>
      </c>
      <c r="H455" s="14" t="s">
        <v>8087</v>
      </c>
      <c r="I455" s="15">
        <v>0</v>
      </c>
      <c r="J455" s="14" t="s">
        <v>1193</v>
      </c>
      <c r="K455" s="36" t="s">
        <v>13807</v>
      </c>
      <c r="L455" s="14" t="s">
        <v>13869</v>
      </c>
      <c r="M455" s="14" t="s">
        <v>13874</v>
      </c>
      <c r="N455" s="21">
        <v>18</v>
      </c>
    </row>
    <row r="456" spans="1:14" ht="63">
      <c r="A456" s="14">
        <f t="shared" si="11"/>
        <v>453</v>
      </c>
      <c r="B456" s="41" t="s">
        <v>13875</v>
      </c>
      <c r="C456" s="41" t="s">
        <v>13876</v>
      </c>
      <c r="D456" s="14" t="s">
        <v>10827</v>
      </c>
      <c r="E456" s="14"/>
      <c r="F456" s="84">
        <v>2100</v>
      </c>
      <c r="G456" s="14">
        <v>520</v>
      </c>
      <c r="H456" s="14" t="s">
        <v>1604</v>
      </c>
      <c r="I456" s="15" t="s">
        <v>13877</v>
      </c>
      <c r="J456" s="14" t="s">
        <v>1193</v>
      </c>
      <c r="K456" s="36" t="s">
        <v>13807</v>
      </c>
      <c r="L456" s="14" t="s">
        <v>13878</v>
      </c>
      <c r="M456" s="14"/>
      <c r="N456" s="21">
        <v>19</v>
      </c>
    </row>
    <row r="457" spans="1:14" ht="63">
      <c r="A457" s="14">
        <f t="shared" si="11"/>
        <v>454</v>
      </c>
      <c r="B457" s="41" t="s">
        <v>13879</v>
      </c>
      <c r="C457" s="41" t="s">
        <v>13876</v>
      </c>
      <c r="D457" s="14" t="s">
        <v>10827</v>
      </c>
      <c r="E457" s="14"/>
      <c r="F457" s="84">
        <v>2100</v>
      </c>
      <c r="G457" s="14">
        <v>560</v>
      </c>
      <c r="H457" s="14" t="s">
        <v>1604</v>
      </c>
      <c r="I457" s="15">
        <v>0</v>
      </c>
      <c r="J457" s="14" t="s">
        <v>1193</v>
      </c>
      <c r="K457" s="36" t="s">
        <v>13807</v>
      </c>
      <c r="L457" s="14" t="s">
        <v>13878</v>
      </c>
      <c r="M457" s="14"/>
      <c r="N457" s="21">
        <v>20</v>
      </c>
    </row>
    <row r="458" spans="1:14" ht="63">
      <c r="A458" s="14">
        <f t="shared" si="11"/>
        <v>455</v>
      </c>
      <c r="B458" s="41" t="s">
        <v>13880</v>
      </c>
      <c r="C458" s="41" t="s">
        <v>13876</v>
      </c>
      <c r="D458" s="14" t="s">
        <v>10827</v>
      </c>
      <c r="E458" s="14"/>
      <c r="F458" s="84">
        <v>2100</v>
      </c>
      <c r="G458" s="14">
        <v>784</v>
      </c>
      <c r="H458" s="14" t="s">
        <v>1604</v>
      </c>
      <c r="I458" s="15">
        <v>0</v>
      </c>
      <c r="J458" s="14" t="s">
        <v>1193</v>
      </c>
      <c r="K458" s="36" t="s">
        <v>13807</v>
      </c>
      <c r="L458" s="14" t="s">
        <v>13878</v>
      </c>
      <c r="M458" s="14"/>
      <c r="N458" s="21">
        <v>21</v>
      </c>
    </row>
    <row r="459" spans="1:14" ht="47.25">
      <c r="A459" s="14">
        <f t="shared" si="11"/>
        <v>456</v>
      </c>
      <c r="B459" s="14" t="s">
        <v>13881</v>
      </c>
      <c r="C459" s="14" t="s">
        <v>13882</v>
      </c>
      <c r="D459" s="14" t="s">
        <v>1162</v>
      </c>
      <c r="E459" s="14"/>
      <c r="F459" s="15">
        <v>600</v>
      </c>
      <c r="G459" s="15">
        <v>636</v>
      </c>
      <c r="H459" s="14" t="s">
        <v>8087</v>
      </c>
      <c r="I459" s="15">
        <v>210000</v>
      </c>
      <c r="J459" s="14" t="s">
        <v>70</v>
      </c>
      <c r="K459" s="36" t="s">
        <v>13807</v>
      </c>
      <c r="L459" s="14" t="s">
        <v>13883</v>
      </c>
      <c r="M459" s="14"/>
      <c r="N459" s="21">
        <v>22</v>
      </c>
    </row>
    <row r="460" spans="1:14" ht="47.25">
      <c r="A460" s="14">
        <f t="shared" si="11"/>
        <v>457</v>
      </c>
      <c r="B460" s="41" t="s">
        <v>13884</v>
      </c>
      <c r="C460" s="41" t="s">
        <v>13885</v>
      </c>
      <c r="D460" s="14" t="s">
        <v>1162</v>
      </c>
      <c r="E460" s="14"/>
      <c r="F460" s="101">
        <v>2000</v>
      </c>
      <c r="G460" s="41">
        <v>448</v>
      </c>
      <c r="H460" s="41" t="s">
        <v>2161</v>
      </c>
      <c r="I460" s="15"/>
      <c r="J460" s="14" t="s">
        <v>4935</v>
      </c>
      <c r="K460" s="36" t="s">
        <v>13807</v>
      </c>
      <c r="L460" s="14" t="s">
        <v>1552</v>
      </c>
      <c r="M460" s="14"/>
      <c r="N460" s="21">
        <v>23</v>
      </c>
    </row>
    <row r="461" spans="1:14" ht="47.25">
      <c r="A461" s="14">
        <f t="shared" si="11"/>
        <v>458</v>
      </c>
      <c r="B461" s="41" t="s">
        <v>13890</v>
      </c>
      <c r="C461" s="41" t="s">
        <v>4406</v>
      </c>
      <c r="D461" s="14" t="s">
        <v>6262</v>
      </c>
      <c r="E461" s="14"/>
      <c r="F461" s="101">
        <v>31030</v>
      </c>
      <c r="G461" s="41">
        <v>124</v>
      </c>
      <c r="H461" s="41" t="s">
        <v>5624</v>
      </c>
      <c r="I461" s="15">
        <v>0</v>
      </c>
      <c r="J461" s="14" t="s">
        <v>60</v>
      </c>
      <c r="K461" s="36" t="s">
        <v>13807</v>
      </c>
      <c r="L461" s="14" t="s">
        <v>3893</v>
      </c>
      <c r="M461" s="14"/>
      <c r="N461" s="21">
        <v>24</v>
      </c>
    </row>
    <row r="462" spans="1:14" ht="47.25">
      <c r="A462" s="14">
        <f t="shared" si="11"/>
        <v>459</v>
      </c>
      <c r="B462" s="41" t="s">
        <v>13891</v>
      </c>
      <c r="C462" s="41" t="s">
        <v>4406</v>
      </c>
      <c r="D462" s="14" t="s">
        <v>6262</v>
      </c>
      <c r="E462" s="14"/>
      <c r="F462" s="101">
        <v>31030</v>
      </c>
      <c r="G462" s="41">
        <v>200</v>
      </c>
      <c r="H462" s="41" t="s">
        <v>5624</v>
      </c>
      <c r="I462" s="15">
        <v>0</v>
      </c>
      <c r="J462" s="14" t="s">
        <v>60</v>
      </c>
      <c r="K462" s="36" t="s">
        <v>13807</v>
      </c>
      <c r="L462" s="14" t="s">
        <v>3893</v>
      </c>
      <c r="M462" s="14"/>
      <c r="N462" s="21">
        <v>25</v>
      </c>
    </row>
    <row r="463" spans="1:14" ht="47.25">
      <c r="A463" s="14">
        <f t="shared" si="11"/>
        <v>460</v>
      </c>
      <c r="B463" s="14" t="s">
        <v>13892</v>
      </c>
      <c r="C463" s="41" t="s">
        <v>4406</v>
      </c>
      <c r="D463" s="14" t="s">
        <v>6262</v>
      </c>
      <c r="E463" s="14"/>
      <c r="F463" s="84">
        <v>31030</v>
      </c>
      <c r="G463" s="14">
        <v>156</v>
      </c>
      <c r="H463" s="14" t="s">
        <v>5624</v>
      </c>
      <c r="I463" s="15">
        <v>0</v>
      </c>
      <c r="J463" s="14" t="s">
        <v>60</v>
      </c>
      <c r="K463" s="36" t="s">
        <v>13807</v>
      </c>
      <c r="L463" s="14" t="s">
        <v>3893</v>
      </c>
      <c r="M463" s="14"/>
      <c r="N463" s="21">
        <v>26</v>
      </c>
    </row>
    <row r="464" spans="1:14" ht="47.25">
      <c r="A464" s="14">
        <f t="shared" si="11"/>
        <v>461</v>
      </c>
      <c r="B464" s="41" t="s">
        <v>13893</v>
      </c>
      <c r="C464" s="41" t="s">
        <v>9395</v>
      </c>
      <c r="D464" s="14" t="s">
        <v>1187</v>
      </c>
      <c r="E464" s="14" t="s">
        <v>8163</v>
      </c>
      <c r="F464" s="84">
        <v>1030</v>
      </c>
      <c r="G464" s="41">
        <v>140</v>
      </c>
      <c r="H464" s="41" t="s">
        <v>8076</v>
      </c>
      <c r="I464" s="15">
        <v>30000</v>
      </c>
      <c r="J464" s="14" t="s">
        <v>4935</v>
      </c>
      <c r="K464" s="36" t="s">
        <v>13807</v>
      </c>
      <c r="L464" s="14" t="s">
        <v>13894</v>
      </c>
      <c r="M464" s="14"/>
      <c r="N464" s="21">
        <v>27</v>
      </c>
    </row>
    <row r="465" spans="1:14" ht="47.25">
      <c r="A465" s="14">
        <f t="shared" si="11"/>
        <v>462</v>
      </c>
      <c r="B465" s="41" t="s">
        <v>13901</v>
      </c>
      <c r="C465" s="41" t="s">
        <v>9580</v>
      </c>
      <c r="D465" s="14" t="s">
        <v>1187</v>
      </c>
      <c r="E465" s="14"/>
      <c r="F465" s="15">
        <v>800</v>
      </c>
      <c r="G465" s="41">
        <v>176</v>
      </c>
      <c r="H465" s="41" t="s">
        <v>8076</v>
      </c>
      <c r="I465" s="40">
        <v>50000</v>
      </c>
      <c r="J465" s="14" t="s">
        <v>4935</v>
      </c>
      <c r="K465" s="36" t="s">
        <v>13807</v>
      </c>
      <c r="L465" s="14" t="s">
        <v>13902</v>
      </c>
      <c r="M465" s="14"/>
      <c r="N465" s="21">
        <v>28</v>
      </c>
    </row>
    <row r="466" spans="1:14" ht="47.25">
      <c r="A466" s="14">
        <f t="shared" si="11"/>
        <v>463</v>
      </c>
      <c r="B466" s="41" t="s">
        <v>13903</v>
      </c>
      <c r="C466" s="41" t="s">
        <v>13904</v>
      </c>
      <c r="D466" s="14" t="s">
        <v>1162</v>
      </c>
      <c r="E466" s="14"/>
      <c r="F466" s="15">
        <v>200</v>
      </c>
      <c r="G466" s="14">
        <v>336</v>
      </c>
      <c r="H466" s="14" t="s">
        <v>2161</v>
      </c>
      <c r="I466" s="40">
        <v>120000</v>
      </c>
      <c r="J466" s="14" t="s">
        <v>60</v>
      </c>
      <c r="K466" s="36" t="s">
        <v>13807</v>
      </c>
      <c r="L466" s="14" t="s">
        <v>13905</v>
      </c>
      <c r="M466" s="14"/>
      <c r="N466" s="21">
        <v>29</v>
      </c>
    </row>
    <row r="467" spans="1:14" ht="78.75">
      <c r="A467" s="14">
        <f t="shared" si="11"/>
        <v>464</v>
      </c>
      <c r="B467" s="41" t="s">
        <v>13906</v>
      </c>
      <c r="C467" s="41" t="s">
        <v>13907</v>
      </c>
      <c r="D467" s="14" t="s">
        <v>6262</v>
      </c>
      <c r="E467" s="14"/>
      <c r="F467" s="15">
        <v>37420</v>
      </c>
      <c r="G467" s="14">
        <v>132</v>
      </c>
      <c r="H467" s="14" t="s">
        <v>5624</v>
      </c>
      <c r="I467" s="40"/>
      <c r="J467" s="14" t="s">
        <v>60</v>
      </c>
      <c r="K467" s="36" t="s">
        <v>13807</v>
      </c>
      <c r="L467" s="14" t="s">
        <v>9084</v>
      </c>
      <c r="M467" s="14"/>
      <c r="N467" s="21">
        <v>30</v>
      </c>
    </row>
    <row r="468" spans="1:14" ht="94.5">
      <c r="A468" s="14">
        <f t="shared" si="11"/>
        <v>465</v>
      </c>
      <c r="B468" s="41" t="s">
        <v>13908</v>
      </c>
      <c r="C468" s="41" t="s">
        <v>13909</v>
      </c>
      <c r="D468" s="14" t="s">
        <v>6262</v>
      </c>
      <c r="E468" s="14"/>
      <c r="F468" s="84">
        <v>37420</v>
      </c>
      <c r="G468" s="14">
        <v>176</v>
      </c>
      <c r="H468" s="14" t="s">
        <v>5624</v>
      </c>
      <c r="I468" s="40"/>
      <c r="J468" s="14" t="s">
        <v>4642</v>
      </c>
      <c r="K468" s="36" t="s">
        <v>13807</v>
      </c>
      <c r="L468" s="14" t="s">
        <v>9084</v>
      </c>
      <c r="M468" s="14"/>
      <c r="N468" s="21">
        <v>31</v>
      </c>
    </row>
    <row r="469" spans="1:14" ht="110.25">
      <c r="A469" s="14">
        <f t="shared" si="11"/>
        <v>466</v>
      </c>
      <c r="B469" s="41" t="s">
        <v>13910</v>
      </c>
      <c r="C469" s="41" t="s">
        <v>13911</v>
      </c>
      <c r="D469" s="14" t="s">
        <v>6262</v>
      </c>
      <c r="E469" s="14"/>
      <c r="F469" s="84">
        <v>37420</v>
      </c>
      <c r="G469" s="41">
        <v>200</v>
      </c>
      <c r="H469" s="41" t="s">
        <v>5624</v>
      </c>
      <c r="I469" s="40"/>
      <c r="J469" s="14" t="s">
        <v>1188</v>
      </c>
      <c r="K469" s="36" t="s">
        <v>13807</v>
      </c>
      <c r="L469" s="14" t="s">
        <v>9084</v>
      </c>
      <c r="M469" s="14"/>
      <c r="N469" s="21">
        <v>32</v>
      </c>
    </row>
    <row r="470" spans="1:14" ht="94.5">
      <c r="A470" s="14">
        <f t="shared" si="11"/>
        <v>467</v>
      </c>
      <c r="B470" s="41" t="s">
        <v>13912</v>
      </c>
      <c r="C470" s="41" t="s">
        <v>13913</v>
      </c>
      <c r="D470" s="14" t="s">
        <v>6262</v>
      </c>
      <c r="E470" s="14"/>
      <c r="F470" s="84">
        <v>37420</v>
      </c>
      <c r="G470" s="41">
        <v>196</v>
      </c>
      <c r="H470" s="41" t="s">
        <v>5624</v>
      </c>
      <c r="I470" s="40"/>
      <c r="J470" s="14" t="s">
        <v>12454</v>
      </c>
      <c r="K470" s="36" t="s">
        <v>13807</v>
      </c>
      <c r="L470" s="14" t="s">
        <v>9084</v>
      </c>
      <c r="M470" s="14"/>
      <c r="N470" s="21">
        <v>33</v>
      </c>
    </row>
    <row r="471" spans="1:14" ht="42" customHeight="1">
      <c r="A471" s="14">
        <f t="shared" si="11"/>
        <v>468</v>
      </c>
      <c r="B471" s="14" t="s">
        <v>13914</v>
      </c>
      <c r="C471" s="41" t="s">
        <v>13915</v>
      </c>
      <c r="D471" s="14" t="s">
        <v>6262</v>
      </c>
      <c r="E471" s="14"/>
      <c r="F471" s="84">
        <v>37420</v>
      </c>
      <c r="G471" s="15">
        <v>136</v>
      </c>
      <c r="H471" s="41" t="s">
        <v>5624</v>
      </c>
      <c r="I471" s="40"/>
      <c r="J471" s="14" t="s">
        <v>60</v>
      </c>
      <c r="K471" s="36" t="s">
        <v>13807</v>
      </c>
      <c r="L471" s="14" t="s">
        <v>9084</v>
      </c>
      <c r="M471" s="14"/>
      <c r="N471" s="21">
        <v>34</v>
      </c>
    </row>
    <row r="472" spans="1:14" ht="78.75">
      <c r="A472" s="14">
        <f t="shared" si="11"/>
        <v>469</v>
      </c>
      <c r="B472" s="41" t="s">
        <v>13924</v>
      </c>
      <c r="C472" s="41" t="s">
        <v>13925</v>
      </c>
      <c r="D472" s="14" t="s">
        <v>6262</v>
      </c>
      <c r="E472" s="14"/>
      <c r="F472" s="84">
        <v>37420</v>
      </c>
      <c r="G472" s="41">
        <v>176</v>
      </c>
      <c r="H472" s="41" t="s">
        <v>5624</v>
      </c>
      <c r="I472" s="40">
        <v>0</v>
      </c>
      <c r="J472" s="14" t="s">
        <v>7909</v>
      </c>
      <c r="K472" s="36" t="s">
        <v>13807</v>
      </c>
      <c r="L472" s="14" t="s">
        <v>9084</v>
      </c>
      <c r="M472" s="14"/>
      <c r="N472" s="21">
        <v>35</v>
      </c>
    </row>
    <row r="473" spans="1:14" ht="63">
      <c r="A473" s="14">
        <f t="shared" si="11"/>
        <v>470</v>
      </c>
      <c r="B473" s="41" t="s">
        <v>13930</v>
      </c>
      <c r="C473" s="41" t="s">
        <v>13931</v>
      </c>
      <c r="D473" s="14" t="s">
        <v>1187</v>
      </c>
      <c r="E473" s="14" t="s">
        <v>8163</v>
      </c>
      <c r="F473" s="84">
        <v>2000</v>
      </c>
      <c r="G473" s="14">
        <v>344</v>
      </c>
      <c r="H473" s="14" t="s">
        <v>2161</v>
      </c>
      <c r="I473" s="40">
        <v>107000</v>
      </c>
      <c r="J473" s="14" t="s">
        <v>4935</v>
      </c>
      <c r="K473" s="36" t="s">
        <v>13807</v>
      </c>
      <c r="L473" s="14" t="s">
        <v>13932</v>
      </c>
      <c r="M473" s="14"/>
      <c r="N473" s="21">
        <v>36</v>
      </c>
    </row>
    <row r="474" spans="1:14" ht="47.25">
      <c r="A474" s="14">
        <f t="shared" si="11"/>
        <v>471</v>
      </c>
      <c r="B474" s="41" t="s">
        <v>13933</v>
      </c>
      <c r="C474" s="41" t="s">
        <v>12339</v>
      </c>
      <c r="D474" s="14" t="s">
        <v>1187</v>
      </c>
      <c r="E474" s="14" t="s">
        <v>8163</v>
      </c>
      <c r="F474" s="84">
        <v>1540</v>
      </c>
      <c r="G474" s="14">
        <v>220</v>
      </c>
      <c r="H474" s="14" t="s">
        <v>2161</v>
      </c>
      <c r="I474" s="40">
        <v>80000</v>
      </c>
      <c r="J474" s="14" t="s">
        <v>4935</v>
      </c>
      <c r="K474" s="36" t="s">
        <v>13807</v>
      </c>
      <c r="L474" s="14" t="s">
        <v>13932</v>
      </c>
      <c r="M474" s="14"/>
      <c r="N474" s="21">
        <v>37</v>
      </c>
    </row>
    <row r="475" spans="1:14" ht="63">
      <c r="A475" s="14">
        <f t="shared" si="11"/>
        <v>472</v>
      </c>
      <c r="B475" s="41" t="s">
        <v>13934</v>
      </c>
      <c r="C475" s="41" t="s">
        <v>13935</v>
      </c>
      <c r="D475" s="14" t="s">
        <v>1162</v>
      </c>
      <c r="E475" s="14"/>
      <c r="F475" s="15">
        <v>510</v>
      </c>
      <c r="G475" s="41">
        <v>80</v>
      </c>
      <c r="H475" s="41" t="s">
        <v>2471</v>
      </c>
      <c r="I475" s="40">
        <v>0</v>
      </c>
      <c r="J475" s="14" t="s">
        <v>70</v>
      </c>
      <c r="K475" s="36" t="s">
        <v>13807</v>
      </c>
      <c r="L475" s="14" t="s">
        <v>13923</v>
      </c>
      <c r="M475" s="14"/>
      <c r="N475" s="21">
        <v>38</v>
      </c>
    </row>
    <row r="476" spans="1:14" ht="63">
      <c r="A476" s="14">
        <f t="shared" si="11"/>
        <v>473</v>
      </c>
      <c r="B476" s="41" t="s">
        <v>13936</v>
      </c>
      <c r="C476" s="41" t="s">
        <v>13937</v>
      </c>
      <c r="D476" s="41" t="s">
        <v>9193</v>
      </c>
      <c r="E476" s="14"/>
      <c r="F476" s="84">
        <v>3550</v>
      </c>
      <c r="G476" s="14">
        <v>432</v>
      </c>
      <c r="H476" s="14" t="s">
        <v>2161</v>
      </c>
      <c r="I476" s="40">
        <v>0</v>
      </c>
      <c r="J476" s="14" t="s">
        <v>60</v>
      </c>
      <c r="K476" s="36" t="s">
        <v>13807</v>
      </c>
      <c r="L476" s="14" t="s">
        <v>13938</v>
      </c>
      <c r="M476" s="14" t="s">
        <v>13939</v>
      </c>
      <c r="N476" s="21">
        <v>39</v>
      </c>
    </row>
    <row r="477" spans="1:14">
      <c r="A477" s="14">
        <f t="shared" si="11"/>
        <v>474</v>
      </c>
      <c r="B477" s="14" t="s">
        <v>13953</v>
      </c>
      <c r="C477" s="14" t="s">
        <v>2744</v>
      </c>
      <c r="D477" s="14" t="s">
        <v>1187</v>
      </c>
      <c r="E477" s="14" t="s">
        <v>8163</v>
      </c>
      <c r="F477" s="15">
        <v>2030</v>
      </c>
      <c r="G477" s="15">
        <v>52</v>
      </c>
      <c r="H477" s="14" t="s">
        <v>8076</v>
      </c>
      <c r="I477" s="15">
        <v>15000</v>
      </c>
      <c r="J477" s="14" t="s">
        <v>4935</v>
      </c>
      <c r="K477" s="36" t="s">
        <v>13807</v>
      </c>
      <c r="L477" s="14" t="s">
        <v>5629</v>
      </c>
      <c r="M477" s="14"/>
      <c r="N477" s="21">
        <v>40</v>
      </c>
    </row>
    <row r="478" spans="1:14" ht="63">
      <c r="A478" s="14">
        <f t="shared" si="11"/>
        <v>475</v>
      </c>
      <c r="B478" s="14" t="s">
        <v>13954</v>
      </c>
      <c r="C478" s="14" t="s">
        <v>13955</v>
      </c>
      <c r="D478" s="14" t="s">
        <v>1187</v>
      </c>
      <c r="E478" s="14" t="s">
        <v>8163</v>
      </c>
      <c r="F478" s="15">
        <v>3000</v>
      </c>
      <c r="G478" s="15">
        <v>368</v>
      </c>
      <c r="H478" s="14" t="s">
        <v>2161</v>
      </c>
      <c r="I478" s="15">
        <v>0</v>
      </c>
      <c r="J478" s="14" t="s">
        <v>4642</v>
      </c>
      <c r="K478" s="36" t="s">
        <v>13807</v>
      </c>
      <c r="L478" s="14" t="s">
        <v>12534</v>
      </c>
      <c r="M478" s="14"/>
      <c r="N478" s="21">
        <v>41</v>
      </c>
    </row>
    <row r="479" spans="1:14" ht="31.5">
      <c r="A479" s="14">
        <f t="shared" si="11"/>
        <v>476</v>
      </c>
      <c r="B479" s="14" t="s">
        <v>13963</v>
      </c>
      <c r="C479" s="14" t="s">
        <v>13964</v>
      </c>
      <c r="D479" s="14" t="s">
        <v>1187</v>
      </c>
      <c r="E479" s="14"/>
      <c r="F479" s="84">
        <v>1000</v>
      </c>
      <c r="G479" s="14">
        <v>224</v>
      </c>
      <c r="H479" s="14" t="s">
        <v>3449</v>
      </c>
      <c r="I479" s="15">
        <v>50000</v>
      </c>
      <c r="J479" s="14" t="s">
        <v>7407</v>
      </c>
      <c r="K479" s="36" t="s">
        <v>13807</v>
      </c>
      <c r="L479" s="14"/>
      <c r="M479" s="14"/>
      <c r="N479" s="21">
        <v>42</v>
      </c>
    </row>
    <row r="480" spans="1:14" ht="47.25">
      <c r="A480" s="14">
        <f t="shared" si="11"/>
        <v>477</v>
      </c>
      <c r="B480" s="14" t="s">
        <v>13977</v>
      </c>
      <c r="C480" s="14" t="s">
        <v>13968</v>
      </c>
      <c r="D480" s="14" t="s">
        <v>6262</v>
      </c>
      <c r="E480" s="14"/>
      <c r="F480" s="84">
        <v>37420</v>
      </c>
      <c r="G480" s="14">
        <v>152</v>
      </c>
      <c r="H480" s="14" t="s">
        <v>5624</v>
      </c>
      <c r="I480" s="15">
        <v>0</v>
      </c>
      <c r="J480" s="14" t="s">
        <v>70</v>
      </c>
      <c r="K480" s="36" t="s">
        <v>13807</v>
      </c>
      <c r="L480" s="14" t="s">
        <v>13969</v>
      </c>
      <c r="M480" s="14"/>
      <c r="N480" s="21">
        <v>43</v>
      </c>
    </row>
    <row r="481" spans="1:14" ht="47.25">
      <c r="A481" s="14">
        <f t="shared" si="11"/>
        <v>478</v>
      </c>
      <c r="B481" s="14" t="s">
        <v>13978</v>
      </c>
      <c r="C481" s="14" t="s">
        <v>13968</v>
      </c>
      <c r="D481" s="14" t="s">
        <v>6262</v>
      </c>
      <c r="E481" s="14"/>
      <c r="F481" s="84">
        <v>37420</v>
      </c>
      <c r="G481" s="14">
        <v>200</v>
      </c>
      <c r="H481" s="14" t="s">
        <v>5624</v>
      </c>
      <c r="I481" s="15">
        <v>0</v>
      </c>
      <c r="J481" s="14" t="s">
        <v>70</v>
      </c>
      <c r="K481" s="36" t="s">
        <v>13807</v>
      </c>
      <c r="L481" s="14" t="s">
        <v>13969</v>
      </c>
      <c r="M481" s="14"/>
      <c r="N481" s="21">
        <v>44</v>
      </c>
    </row>
    <row r="482" spans="1:14" ht="47.25">
      <c r="A482" s="14">
        <f t="shared" si="11"/>
        <v>479</v>
      </c>
      <c r="B482" s="41" t="s">
        <v>13979</v>
      </c>
      <c r="C482" s="14" t="s">
        <v>13968</v>
      </c>
      <c r="D482" s="14" t="s">
        <v>6262</v>
      </c>
      <c r="E482" s="14" t="s">
        <v>8163</v>
      </c>
      <c r="F482" s="84">
        <v>37420</v>
      </c>
      <c r="G482" s="14">
        <v>236</v>
      </c>
      <c r="H482" s="14" t="s">
        <v>5624</v>
      </c>
      <c r="I482" s="15">
        <v>0</v>
      </c>
      <c r="J482" s="14" t="s">
        <v>70</v>
      </c>
      <c r="K482" s="36" t="s">
        <v>13807</v>
      </c>
      <c r="L482" s="14" t="s">
        <v>13969</v>
      </c>
      <c r="M482" s="14"/>
      <c r="N482" s="21">
        <v>45</v>
      </c>
    </row>
    <row r="483" spans="1:14" ht="47.25">
      <c r="A483" s="14">
        <f t="shared" si="11"/>
        <v>480</v>
      </c>
      <c r="B483" s="41" t="s">
        <v>2008</v>
      </c>
      <c r="C483" s="14" t="s">
        <v>13968</v>
      </c>
      <c r="D483" s="14" t="s">
        <v>6262</v>
      </c>
      <c r="E483" s="14" t="s">
        <v>8163</v>
      </c>
      <c r="F483" s="84">
        <v>37420</v>
      </c>
      <c r="G483" s="14">
        <v>208</v>
      </c>
      <c r="H483" s="14" t="s">
        <v>5624</v>
      </c>
      <c r="I483" s="15">
        <v>0</v>
      </c>
      <c r="J483" s="14" t="s">
        <v>1011</v>
      </c>
      <c r="K483" s="36" t="s">
        <v>13807</v>
      </c>
      <c r="L483" s="14" t="s">
        <v>13969</v>
      </c>
      <c r="M483" s="14"/>
      <c r="N483" s="21">
        <v>46</v>
      </c>
    </row>
    <row r="484" spans="1:14" ht="47.25">
      <c r="A484" s="14">
        <f t="shared" si="11"/>
        <v>481</v>
      </c>
      <c r="B484" s="41" t="s">
        <v>13980</v>
      </c>
      <c r="C484" s="14" t="s">
        <v>13968</v>
      </c>
      <c r="D484" s="14" t="s">
        <v>6262</v>
      </c>
      <c r="E484" s="14" t="s">
        <v>8163</v>
      </c>
      <c r="F484" s="84">
        <v>37420</v>
      </c>
      <c r="G484" s="14">
        <v>196</v>
      </c>
      <c r="H484" s="14" t="s">
        <v>5624</v>
      </c>
      <c r="I484" s="15">
        <v>0</v>
      </c>
      <c r="J484" s="14" t="s">
        <v>4978</v>
      </c>
      <c r="K484" s="36" t="s">
        <v>13807</v>
      </c>
      <c r="L484" s="14" t="s">
        <v>13969</v>
      </c>
      <c r="M484" s="14"/>
      <c r="N484" s="21">
        <v>47</v>
      </c>
    </row>
    <row r="485" spans="1:14" ht="31.5">
      <c r="A485" s="14">
        <f t="shared" si="11"/>
        <v>482</v>
      </c>
      <c r="B485" s="41" t="s">
        <v>13983</v>
      </c>
      <c r="C485" s="41" t="s">
        <v>13984</v>
      </c>
      <c r="D485" s="14" t="s">
        <v>1187</v>
      </c>
      <c r="E485" s="14"/>
      <c r="F485" s="84">
        <v>710</v>
      </c>
      <c r="G485" s="14">
        <v>176</v>
      </c>
      <c r="H485" s="14" t="s">
        <v>8087</v>
      </c>
      <c r="I485" s="15">
        <v>66000</v>
      </c>
      <c r="J485" s="14" t="s">
        <v>70</v>
      </c>
      <c r="K485" s="36" t="s">
        <v>13807</v>
      </c>
      <c r="L485" s="14" t="s">
        <v>13982</v>
      </c>
      <c r="M485" s="14"/>
      <c r="N485" s="21">
        <v>48</v>
      </c>
    </row>
    <row r="486" spans="1:14" ht="63">
      <c r="A486" s="14">
        <f t="shared" si="11"/>
        <v>483</v>
      </c>
      <c r="B486" s="41" t="s">
        <v>13886</v>
      </c>
      <c r="C486" s="41" t="s">
        <v>13887</v>
      </c>
      <c r="D486" s="14" t="s">
        <v>1187</v>
      </c>
      <c r="E486" s="14"/>
      <c r="F486" s="101">
        <v>850</v>
      </c>
      <c r="G486" s="41">
        <v>236</v>
      </c>
      <c r="H486" s="41" t="s">
        <v>8087</v>
      </c>
      <c r="I486" s="15">
        <v>65000</v>
      </c>
      <c r="J486" s="14" t="s">
        <v>4935</v>
      </c>
      <c r="K486" s="36" t="s">
        <v>13888</v>
      </c>
      <c r="L486" s="14" t="s">
        <v>13889</v>
      </c>
      <c r="M486" s="14"/>
      <c r="N486" s="21">
        <v>49</v>
      </c>
    </row>
    <row r="487" spans="1:14" ht="141.75">
      <c r="A487" s="14">
        <f t="shared" si="11"/>
        <v>484</v>
      </c>
      <c r="B487" s="41" t="s">
        <v>13918</v>
      </c>
      <c r="C487" s="41" t="s">
        <v>13919</v>
      </c>
      <c r="D487" s="14" t="s">
        <v>1162</v>
      </c>
      <c r="E487" s="14"/>
      <c r="F487" s="15">
        <v>1000</v>
      </c>
      <c r="G487" s="15">
        <v>472</v>
      </c>
      <c r="H487" s="14" t="s">
        <v>2161</v>
      </c>
      <c r="I487" s="40"/>
      <c r="J487" s="14" t="s">
        <v>4935</v>
      </c>
      <c r="K487" s="36" t="s">
        <v>13888</v>
      </c>
      <c r="L487" s="14" t="s">
        <v>13905</v>
      </c>
      <c r="M487" s="14"/>
      <c r="N487" s="21">
        <v>50</v>
      </c>
    </row>
    <row r="488" spans="1:14" ht="47.25">
      <c r="A488" s="14">
        <f t="shared" si="11"/>
        <v>485</v>
      </c>
      <c r="B488" s="41" t="s">
        <v>13920</v>
      </c>
      <c r="C488" s="41" t="s">
        <v>13183</v>
      </c>
      <c r="D488" s="14" t="s">
        <v>12961</v>
      </c>
      <c r="E488" s="14"/>
      <c r="F488" s="84">
        <v>3500</v>
      </c>
      <c r="G488" s="14">
        <v>120</v>
      </c>
      <c r="H488" s="14" t="s">
        <v>8087</v>
      </c>
      <c r="I488" s="40"/>
      <c r="J488" s="14" t="s">
        <v>1188</v>
      </c>
      <c r="K488" s="36" t="s">
        <v>13888</v>
      </c>
      <c r="L488" s="14" t="s">
        <v>9084</v>
      </c>
      <c r="M488" s="14"/>
      <c r="N488" s="21">
        <v>51</v>
      </c>
    </row>
    <row r="489" spans="1:14" ht="63">
      <c r="A489" s="14">
        <f t="shared" si="11"/>
        <v>486</v>
      </c>
      <c r="B489" s="41" t="s">
        <v>13921</v>
      </c>
      <c r="C489" s="41" t="s">
        <v>13922</v>
      </c>
      <c r="D489" s="14" t="s">
        <v>1187</v>
      </c>
      <c r="E489" s="14"/>
      <c r="F489" s="15">
        <v>1333</v>
      </c>
      <c r="G489" s="41">
        <v>192</v>
      </c>
      <c r="H489" s="41" t="s">
        <v>8087</v>
      </c>
      <c r="I489" s="40">
        <v>88000</v>
      </c>
      <c r="J489" s="14" t="s">
        <v>1188</v>
      </c>
      <c r="K489" s="36" t="s">
        <v>13888</v>
      </c>
      <c r="L489" s="14" t="s">
        <v>13923</v>
      </c>
      <c r="M489" s="14"/>
      <c r="N489" s="21">
        <v>52</v>
      </c>
    </row>
    <row r="490" spans="1:14" ht="63">
      <c r="A490" s="14">
        <f t="shared" si="11"/>
        <v>487</v>
      </c>
      <c r="B490" s="41" t="s">
        <v>13926</v>
      </c>
      <c r="C490" s="41" t="s">
        <v>13927</v>
      </c>
      <c r="D490" s="14" t="s">
        <v>1162</v>
      </c>
      <c r="E490" s="14"/>
      <c r="F490" s="15">
        <v>2000</v>
      </c>
      <c r="G490" s="15">
        <v>224</v>
      </c>
      <c r="H490" s="41" t="s">
        <v>2161</v>
      </c>
      <c r="I490" s="40"/>
      <c r="J490" s="14" t="s">
        <v>4935</v>
      </c>
      <c r="K490" s="36" t="s">
        <v>13888</v>
      </c>
      <c r="L490" s="14" t="s">
        <v>9084</v>
      </c>
      <c r="M490" s="14"/>
      <c r="N490" s="21">
        <v>53</v>
      </c>
    </row>
    <row r="491" spans="1:14" ht="63">
      <c r="A491" s="14">
        <f t="shared" si="11"/>
        <v>488</v>
      </c>
      <c r="B491" s="41" t="s">
        <v>13928</v>
      </c>
      <c r="C491" s="41" t="s">
        <v>13927</v>
      </c>
      <c r="D491" s="14" t="s">
        <v>1162</v>
      </c>
      <c r="E491" s="14"/>
      <c r="F491" s="15">
        <v>2000</v>
      </c>
      <c r="G491" s="15">
        <v>192</v>
      </c>
      <c r="H491" s="41" t="s">
        <v>2161</v>
      </c>
      <c r="I491" s="40"/>
      <c r="J491" s="14" t="s">
        <v>4935</v>
      </c>
      <c r="K491" s="36" t="s">
        <v>13888</v>
      </c>
      <c r="L491" s="14" t="s">
        <v>9084</v>
      </c>
      <c r="M491" s="14"/>
      <c r="N491" s="21">
        <v>54</v>
      </c>
    </row>
    <row r="492" spans="1:14" ht="63">
      <c r="A492" s="14">
        <f t="shared" si="11"/>
        <v>489</v>
      </c>
      <c r="B492" s="41" t="s">
        <v>13929</v>
      </c>
      <c r="C492" s="41" t="s">
        <v>13927</v>
      </c>
      <c r="D492" s="14" t="s">
        <v>1162</v>
      </c>
      <c r="E492" s="14"/>
      <c r="F492" s="15">
        <v>2000</v>
      </c>
      <c r="G492" s="15">
        <v>224</v>
      </c>
      <c r="H492" s="41" t="s">
        <v>2161</v>
      </c>
      <c r="I492" s="40"/>
      <c r="J492" s="14" t="s">
        <v>4935</v>
      </c>
      <c r="K492" s="36" t="s">
        <v>13888</v>
      </c>
      <c r="L492" s="14" t="s">
        <v>9084</v>
      </c>
      <c r="M492" s="14"/>
      <c r="N492" s="21">
        <v>55</v>
      </c>
    </row>
    <row r="493" spans="1:14" ht="47.25">
      <c r="A493" s="14">
        <f t="shared" si="11"/>
        <v>490</v>
      </c>
      <c r="B493" s="41" t="s">
        <v>13940</v>
      </c>
      <c r="C493" s="41" t="s">
        <v>13941</v>
      </c>
      <c r="D493" s="14" t="s">
        <v>1187</v>
      </c>
      <c r="E493" s="14"/>
      <c r="F493" s="15">
        <v>1900</v>
      </c>
      <c r="G493" s="41">
        <v>220</v>
      </c>
      <c r="H493" s="41" t="s">
        <v>8087</v>
      </c>
      <c r="I493" s="40">
        <v>72000</v>
      </c>
      <c r="J493" s="14" t="s">
        <v>70</v>
      </c>
      <c r="K493" s="36" t="s">
        <v>13888</v>
      </c>
      <c r="L493" s="14" t="s">
        <v>13942</v>
      </c>
      <c r="M493" s="14"/>
      <c r="N493" s="21">
        <v>56</v>
      </c>
    </row>
    <row r="494" spans="1:14" ht="47.25">
      <c r="A494" s="14">
        <f t="shared" si="11"/>
        <v>491</v>
      </c>
      <c r="B494" s="41" t="s">
        <v>13943</v>
      </c>
      <c r="C494" s="41" t="s">
        <v>1939</v>
      </c>
      <c r="D494" s="14" t="s">
        <v>1187</v>
      </c>
      <c r="E494" s="14" t="s">
        <v>8163</v>
      </c>
      <c r="F494" s="15">
        <v>732</v>
      </c>
      <c r="G494" s="41">
        <v>236</v>
      </c>
      <c r="H494" s="41" t="s">
        <v>8087</v>
      </c>
      <c r="I494" s="40">
        <v>70000</v>
      </c>
      <c r="J494" s="14" t="s">
        <v>70</v>
      </c>
      <c r="K494" s="36" t="s">
        <v>13888</v>
      </c>
      <c r="L494" s="14" t="s">
        <v>13902</v>
      </c>
      <c r="M494" s="14"/>
      <c r="N494" s="21">
        <v>57</v>
      </c>
    </row>
    <row r="495" spans="1:14" ht="47.25">
      <c r="A495" s="14">
        <f t="shared" si="11"/>
        <v>492</v>
      </c>
      <c r="B495" s="41" t="s">
        <v>13944</v>
      </c>
      <c r="C495" s="41" t="s">
        <v>13945</v>
      </c>
      <c r="D495" s="14" t="s">
        <v>1187</v>
      </c>
      <c r="E495" s="14"/>
      <c r="F495" s="15">
        <v>500</v>
      </c>
      <c r="G495" s="15">
        <v>252</v>
      </c>
      <c r="H495" s="41" t="s">
        <v>8087</v>
      </c>
      <c r="I495" s="40">
        <v>50000</v>
      </c>
      <c r="J495" s="14" t="s">
        <v>1188</v>
      </c>
      <c r="K495" s="36" t="s">
        <v>13888</v>
      </c>
      <c r="L495" s="14" t="s">
        <v>3437</v>
      </c>
      <c r="M495" s="14"/>
      <c r="N495" s="21">
        <v>58</v>
      </c>
    </row>
    <row r="496" spans="1:14" ht="47.25">
      <c r="A496" s="14">
        <f t="shared" si="11"/>
        <v>493</v>
      </c>
      <c r="B496" s="14" t="s">
        <v>13946</v>
      </c>
      <c r="C496" s="14" t="s">
        <v>13947</v>
      </c>
      <c r="D496" s="14" t="s">
        <v>1162</v>
      </c>
      <c r="E496" s="14"/>
      <c r="F496" s="15">
        <v>600</v>
      </c>
      <c r="G496" s="15">
        <v>272</v>
      </c>
      <c r="H496" s="14" t="s">
        <v>8087</v>
      </c>
      <c r="I496" s="15">
        <v>120000</v>
      </c>
      <c r="J496" s="14" t="s">
        <v>70</v>
      </c>
      <c r="K496" s="36" t="s">
        <v>13888</v>
      </c>
      <c r="L496" s="14" t="s">
        <v>13080</v>
      </c>
      <c r="M496" s="14"/>
      <c r="N496" s="21">
        <v>59</v>
      </c>
    </row>
    <row r="497" spans="1:14" ht="94.5">
      <c r="A497" s="14">
        <f t="shared" si="11"/>
        <v>494</v>
      </c>
      <c r="B497" s="14" t="s">
        <v>13948</v>
      </c>
      <c r="C497" s="14" t="s">
        <v>4406</v>
      </c>
      <c r="D497" s="14" t="s">
        <v>6262</v>
      </c>
      <c r="E497" s="14"/>
      <c r="F497" s="15">
        <v>37420</v>
      </c>
      <c r="G497" s="15">
        <v>0</v>
      </c>
      <c r="H497" s="14">
        <v>0</v>
      </c>
      <c r="I497" s="15">
        <v>0</v>
      </c>
      <c r="J497" s="14" t="s">
        <v>12918</v>
      </c>
      <c r="K497" s="36" t="s">
        <v>13888</v>
      </c>
      <c r="L497" s="14" t="s">
        <v>13949</v>
      </c>
      <c r="M497" s="14"/>
      <c r="N497" s="21">
        <v>60</v>
      </c>
    </row>
    <row r="498" spans="1:14" ht="31.5">
      <c r="A498" s="14">
        <f t="shared" si="11"/>
        <v>495</v>
      </c>
      <c r="B498" s="14" t="s">
        <v>13950</v>
      </c>
      <c r="C498" s="14" t="s">
        <v>11192</v>
      </c>
      <c r="D498" s="14" t="s">
        <v>4473</v>
      </c>
      <c r="E498" s="14"/>
      <c r="F498" s="15">
        <v>1000</v>
      </c>
      <c r="G498" s="15">
        <v>36</v>
      </c>
      <c r="H498" s="14" t="s">
        <v>7800</v>
      </c>
      <c r="I498" s="15">
        <v>0</v>
      </c>
      <c r="J498" s="14" t="s">
        <v>1188</v>
      </c>
      <c r="K498" s="36" t="s">
        <v>13888</v>
      </c>
      <c r="L498" s="14" t="s">
        <v>5408</v>
      </c>
      <c r="M498" s="14"/>
      <c r="N498" s="21">
        <v>61</v>
      </c>
    </row>
    <row r="499" spans="1:14" ht="47.25">
      <c r="A499" s="14">
        <f t="shared" si="11"/>
        <v>496</v>
      </c>
      <c r="B499" s="14" t="s">
        <v>13951</v>
      </c>
      <c r="C499" s="14" t="s">
        <v>13952</v>
      </c>
      <c r="D499" s="14" t="s">
        <v>1162</v>
      </c>
      <c r="E499" s="14"/>
      <c r="F499" s="15">
        <v>200</v>
      </c>
      <c r="G499" s="15">
        <v>236</v>
      </c>
      <c r="H499" s="14" t="s">
        <v>2161</v>
      </c>
      <c r="I499" s="15">
        <v>0</v>
      </c>
      <c r="J499" s="14" t="s">
        <v>1193</v>
      </c>
      <c r="K499" s="36" t="s">
        <v>13888</v>
      </c>
      <c r="L499" s="14" t="s">
        <v>2255</v>
      </c>
      <c r="M499" s="14"/>
      <c r="N499" s="21">
        <v>62</v>
      </c>
    </row>
    <row r="500" spans="1:14" ht="31.5">
      <c r="A500" s="14">
        <f t="shared" si="11"/>
        <v>497</v>
      </c>
      <c r="B500" s="14" t="s">
        <v>13956</v>
      </c>
      <c r="C500" s="41" t="s">
        <v>13885</v>
      </c>
      <c r="D500" s="14" t="s">
        <v>1162</v>
      </c>
      <c r="E500" s="14"/>
      <c r="F500" s="15">
        <v>2000</v>
      </c>
      <c r="G500" s="15">
        <v>224</v>
      </c>
      <c r="H500" s="14" t="s">
        <v>2161</v>
      </c>
      <c r="I500" s="15">
        <v>0</v>
      </c>
      <c r="J500" s="14" t="s">
        <v>4935</v>
      </c>
      <c r="K500" s="36" t="s">
        <v>13888</v>
      </c>
      <c r="L500" s="14" t="s">
        <v>1552</v>
      </c>
      <c r="M500" s="14"/>
      <c r="N500" s="21">
        <v>63</v>
      </c>
    </row>
    <row r="501" spans="1:14" ht="31.5">
      <c r="A501" s="14">
        <f t="shared" si="11"/>
        <v>498</v>
      </c>
      <c r="B501" s="14" t="s">
        <v>13957</v>
      </c>
      <c r="C501" s="41" t="s">
        <v>13885</v>
      </c>
      <c r="D501" s="14" t="s">
        <v>1162</v>
      </c>
      <c r="E501" s="14"/>
      <c r="F501" s="15">
        <v>2000</v>
      </c>
      <c r="G501" s="15">
        <v>696</v>
      </c>
      <c r="H501" s="14" t="s">
        <v>2161</v>
      </c>
      <c r="I501" s="15">
        <v>0</v>
      </c>
      <c r="J501" s="14" t="s">
        <v>4935</v>
      </c>
      <c r="K501" s="36" t="s">
        <v>13888</v>
      </c>
      <c r="L501" s="14" t="s">
        <v>1552</v>
      </c>
      <c r="M501" s="14"/>
      <c r="N501" s="21">
        <v>64</v>
      </c>
    </row>
    <row r="502" spans="1:14" ht="31.5">
      <c r="A502" s="14">
        <f t="shared" si="11"/>
        <v>499</v>
      </c>
      <c r="B502" s="14" t="s">
        <v>13961</v>
      </c>
      <c r="C502" s="14" t="s">
        <v>13962</v>
      </c>
      <c r="D502" s="14" t="s">
        <v>1162</v>
      </c>
      <c r="E502" s="14"/>
      <c r="F502" s="84">
        <v>1500</v>
      </c>
      <c r="G502" s="14">
        <v>552</v>
      </c>
      <c r="H502" s="14" t="s">
        <v>2161</v>
      </c>
      <c r="I502" s="15">
        <v>0</v>
      </c>
      <c r="J502" s="14" t="s">
        <v>7407</v>
      </c>
      <c r="K502" s="36" t="s">
        <v>13888</v>
      </c>
      <c r="L502" s="14"/>
      <c r="M502" s="14"/>
      <c r="N502" s="21">
        <v>65</v>
      </c>
    </row>
    <row r="503" spans="1:14" ht="47.25">
      <c r="A503" s="14">
        <f t="shared" si="11"/>
        <v>500</v>
      </c>
      <c r="B503" s="41" t="s">
        <v>13967</v>
      </c>
      <c r="C503" s="14" t="s">
        <v>13968</v>
      </c>
      <c r="D503" s="14" t="s">
        <v>6262</v>
      </c>
      <c r="E503" s="14"/>
      <c r="F503" s="84">
        <v>37420</v>
      </c>
      <c r="G503" s="14">
        <v>56</v>
      </c>
      <c r="H503" s="14" t="s">
        <v>13743</v>
      </c>
      <c r="I503" s="15">
        <v>0</v>
      </c>
      <c r="J503" s="14" t="s">
        <v>1011</v>
      </c>
      <c r="K503" s="36" t="s">
        <v>13888</v>
      </c>
      <c r="L503" s="14" t="s">
        <v>13969</v>
      </c>
      <c r="M503" s="14"/>
      <c r="N503" s="21">
        <v>66</v>
      </c>
    </row>
    <row r="504" spans="1:14" ht="47.25">
      <c r="A504" s="14">
        <f t="shared" si="11"/>
        <v>501</v>
      </c>
      <c r="B504" s="41" t="s">
        <v>13970</v>
      </c>
      <c r="C504" s="14" t="s">
        <v>13968</v>
      </c>
      <c r="D504" s="14" t="s">
        <v>6262</v>
      </c>
      <c r="E504" s="14"/>
      <c r="F504" s="84">
        <v>30500</v>
      </c>
      <c r="G504" s="14">
        <v>160</v>
      </c>
      <c r="H504" s="14" t="s">
        <v>5624</v>
      </c>
      <c r="I504" s="15">
        <v>0</v>
      </c>
      <c r="J504" s="14" t="s">
        <v>4935</v>
      </c>
      <c r="K504" s="36" t="s">
        <v>13888</v>
      </c>
      <c r="L504" s="14" t="s">
        <v>13969</v>
      </c>
      <c r="M504" s="14"/>
      <c r="N504" s="21">
        <v>67</v>
      </c>
    </row>
    <row r="505" spans="1:14" ht="47.25">
      <c r="A505" s="14">
        <f t="shared" ref="A505:A568" si="12">A504+1</f>
        <v>502</v>
      </c>
      <c r="B505" s="41" t="s">
        <v>13971</v>
      </c>
      <c r="C505" s="14" t="s">
        <v>13968</v>
      </c>
      <c r="D505" s="14" t="s">
        <v>6262</v>
      </c>
      <c r="E505" s="14"/>
      <c r="F505" s="84">
        <v>37420</v>
      </c>
      <c r="G505" s="14">
        <v>152</v>
      </c>
      <c r="H505" s="14" t="s">
        <v>5624</v>
      </c>
      <c r="I505" s="15">
        <v>0</v>
      </c>
      <c r="J505" s="14" t="s">
        <v>70</v>
      </c>
      <c r="K505" s="36" t="s">
        <v>13888</v>
      </c>
      <c r="L505" s="14" t="s">
        <v>13969</v>
      </c>
      <c r="M505" s="14"/>
      <c r="N505" s="21">
        <v>68</v>
      </c>
    </row>
    <row r="506" spans="1:14" ht="47.25">
      <c r="A506" s="14">
        <f t="shared" si="12"/>
        <v>503</v>
      </c>
      <c r="B506" s="41" t="s">
        <v>13972</v>
      </c>
      <c r="C506" s="14" t="s">
        <v>13968</v>
      </c>
      <c r="D506" s="14" t="s">
        <v>6262</v>
      </c>
      <c r="E506" s="14"/>
      <c r="F506" s="84">
        <v>31030</v>
      </c>
      <c r="G506" s="14">
        <v>148</v>
      </c>
      <c r="H506" s="14" t="s">
        <v>5624</v>
      </c>
      <c r="I506" s="15">
        <v>0</v>
      </c>
      <c r="J506" s="14" t="s">
        <v>12918</v>
      </c>
      <c r="K506" s="36" t="s">
        <v>13888</v>
      </c>
      <c r="L506" s="14" t="s">
        <v>13969</v>
      </c>
      <c r="M506" s="14"/>
      <c r="N506" s="21">
        <v>69</v>
      </c>
    </row>
    <row r="507" spans="1:14" ht="47.25">
      <c r="A507" s="14">
        <f t="shared" si="12"/>
        <v>504</v>
      </c>
      <c r="B507" s="41" t="s">
        <v>13973</v>
      </c>
      <c r="C507" s="14" t="s">
        <v>13968</v>
      </c>
      <c r="D507" s="14" t="s">
        <v>6262</v>
      </c>
      <c r="E507" s="14"/>
      <c r="F507" s="84">
        <v>15240</v>
      </c>
      <c r="G507" s="14">
        <v>132</v>
      </c>
      <c r="H507" s="14" t="s">
        <v>5624</v>
      </c>
      <c r="I507" s="15">
        <v>0</v>
      </c>
      <c r="J507" s="14" t="s">
        <v>12454</v>
      </c>
      <c r="K507" s="36" t="s">
        <v>13888</v>
      </c>
      <c r="L507" s="14" t="s">
        <v>13969</v>
      </c>
      <c r="M507" s="14"/>
      <c r="N507" s="21">
        <v>70</v>
      </c>
    </row>
    <row r="508" spans="1:14" ht="47.25">
      <c r="A508" s="14">
        <f t="shared" si="12"/>
        <v>505</v>
      </c>
      <c r="B508" s="41" t="s">
        <v>13974</v>
      </c>
      <c r="C508" s="14" t="s">
        <v>13968</v>
      </c>
      <c r="D508" s="14" t="s">
        <v>6262</v>
      </c>
      <c r="E508" s="14"/>
      <c r="F508" s="84">
        <v>37420</v>
      </c>
      <c r="G508" s="14">
        <v>192</v>
      </c>
      <c r="H508" s="14" t="s">
        <v>5624</v>
      </c>
      <c r="I508" s="15">
        <v>0</v>
      </c>
      <c r="J508" s="14" t="s">
        <v>60</v>
      </c>
      <c r="K508" s="36" t="s">
        <v>13888</v>
      </c>
      <c r="L508" s="14" t="s">
        <v>13969</v>
      </c>
      <c r="M508" s="14"/>
      <c r="N508" s="21">
        <v>71</v>
      </c>
    </row>
    <row r="509" spans="1:14" ht="47.25">
      <c r="A509" s="14">
        <f t="shared" si="12"/>
        <v>506</v>
      </c>
      <c r="B509" s="41" t="s">
        <v>13975</v>
      </c>
      <c r="C509" s="14" t="s">
        <v>13968</v>
      </c>
      <c r="D509" s="14" t="s">
        <v>6262</v>
      </c>
      <c r="E509" s="14"/>
      <c r="F509" s="84">
        <v>37420</v>
      </c>
      <c r="G509" s="14">
        <v>200</v>
      </c>
      <c r="H509" s="14" t="s">
        <v>5624</v>
      </c>
      <c r="I509" s="15">
        <v>0</v>
      </c>
      <c r="J509" s="14" t="s">
        <v>4935</v>
      </c>
      <c r="K509" s="36" t="s">
        <v>13888</v>
      </c>
      <c r="L509" s="14" t="s">
        <v>13969</v>
      </c>
      <c r="M509" s="14"/>
      <c r="N509" s="21">
        <v>72</v>
      </c>
    </row>
    <row r="510" spans="1:14" ht="47.25">
      <c r="A510" s="14">
        <f t="shared" si="12"/>
        <v>507</v>
      </c>
      <c r="B510" s="41" t="s">
        <v>13976</v>
      </c>
      <c r="C510" s="14" t="s">
        <v>13968</v>
      </c>
      <c r="D510" s="14" t="s">
        <v>6262</v>
      </c>
      <c r="E510" s="14"/>
      <c r="F510" s="84">
        <v>37420</v>
      </c>
      <c r="G510" s="14">
        <v>172</v>
      </c>
      <c r="H510" s="14" t="s">
        <v>5624</v>
      </c>
      <c r="I510" s="15">
        <v>0</v>
      </c>
      <c r="J510" s="14" t="s">
        <v>4935</v>
      </c>
      <c r="K510" s="36" t="s">
        <v>13888</v>
      </c>
      <c r="L510" s="14" t="s">
        <v>13969</v>
      </c>
      <c r="M510" s="14"/>
      <c r="N510" s="21">
        <v>73</v>
      </c>
    </row>
    <row r="511" spans="1:14" ht="47.25">
      <c r="A511" s="14">
        <f t="shared" si="12"/>
        <v>508</v>
      </c>
      <c r="B511" s="14" t="s">
        <v>8473</v>
      </c>
      <c r="C511" s="14" t="s">
        <v>13968</v>
      </c>
      <c r="D511" s="14" t="s">
        <v>6262</v>
      </c>
      <c r="E511" s="14" t="s">
        <v>8163</v>
      </c>
      <c r="F511" s="84">
        <v>37420</v>
      </c>
      <c r="G511" s="14">
        <v>200</v>
      </c>
      <c r="H511" s="14" t="s">
        <v>5624</v>
      </c>
      <c r="I511" s="15">
        <v>0</v>
      </c>
      <c r="J511" s="14" t="s">
        <v>4978</v>
      </c>
      <c r="K511" s="36" t="s">
        <v>13888</v>
      </c>
      <c r="L511" s="14" t="s">
        <v>13969</v>
      </c>
      <c r="M511" s="14"/>
      <c r="N511" s="21">
        <v>74</v>
      </c>
    </row>
    <row r="512" spans="1:14" ht="31.5">
      <c r="A512" s="14">
        <f t="shared" si="12"/>
        <v>509</v>
      </c>
      <c r="B512" s="41" t="s">
        <v>13981</v>
      </c>
      <c r="C512" s="41" t="s">
        <v>7234</v>
      </c>
      <c r="D512" s="14" t="s">
        <v>4473</v>
      </c>
      <c r="E512" s="14"/>
      <c r="F512" s="15">
        <v>1000</v>
      </c>
      <c r="G512" s="41">
        <v>232</v>
      </c>
      <c r="H512" s="41" t="s">
        <v>8087</v>
      </c>
      <c r="I512" s="15">
        <v>0</v>
      </c>
      <c r="J512" s="14" t="s">
        <v>70</v>
      </c>
      <c r="K512" s="36" t="s">
        <v>13888</v>
      </c>
      <c r="L512" s="14" t="s">
        <v>13982</v>
      </c>
      <c r="M512" s="14"/>
      <c r="N512" s="21">
        <v>75</v>
      </c>
    </row>
    <row r="513" spans="1:18" ht="47.25">
      <c r="A513" s="14">
        <f t="shared" si="12"/>
        <v>510</v>
      </c>
      <c r="B513" s="14" t="s">
        <v>13985</v>
      </c>
      <c r="C513" s="14" t="s">
        <v>13986</v>
      </c>
      <c r="D513" s="14" t="s">
        <v>1162</v>
      </c>
      <c r="E513" s="14"/>
      <c r="F513" s="15">
        <v>400</v>
      </c>
      <c r="G513" s="15">
        <v>364</v>
      </c>
      <c r="H513" s="14" t="s">
        <v>2161</v>
      </c>
      <c r="I513" s="15">
        <v>0</v>
      </c>
      <c r="J513" s="14" t="s">
        <v>60</v>
      </c>
      <c r="K513" s="36" t="s">
        <v>13888</v>
      </c>
      <c r="L513" s="14" t="s">
        <v>5129</v>
      </c>
      <c r="M513" s="14"/>
      <c r="N513" s="21">
        <v>76</v>
      </c>
    </row>
    <row r="514" spans="1:18">
      <c r="A514" s="14">
        <f t="shared" si="12"/>
        <v>511</v>
      </c>
      <c r="B514" s="14" t="s">
        <v>13987</v>
      </c>
      <c r="C514" s="14" t="s">
        <v>13988</v>
      </c>
      <c r="D514" s="14" t="s">
        <v>4473</v>
      </c>
      <c r="E514" s="14"/>
      <c r="F514" s="15">
        <v>1000</v>
      </c>
      <c r="G514" s="15">
        <v>384</v>
      </c>
      <c r="H514" s="14" t="s">
        <v>1228</v>
      </c>
      <c r="I514" s="15">
        <v>0</v>
      </c>
      <c r="J514" s="14" t="s">
        <v>1188</v>
      </c>
      <c r="K514" s="36" t="s">
        <v>13888</v>
      </c>
      <c r="L514" s="14" t="s">
        <v>1552</v>
      </c>
      <c r="M514" s="14"/>
      <c r="N514" s="21">
        <v>77</v>
      </c>
    </row>
    <row r="515" spans="1:18">
      <c r="A515" s="14">
        <f t="shared" si="12"/>
        <v>512</v>
      </c>
      <c r="B515" s="14" t="s">
        <v>13989</v>
      </c>
      <c r="C515" s="14" t="s">
        <v>13988</v>
      </c>
      <c r="D515" s="14" t="s">
        <v>4473</v>
      </c>
      <c r="E515" s="14"/>
      <c r="F515" s="15">
        <v>1000</v>
      </c>
      <c r="G515" s="15">
        <v>980</v>
      </c>
      <c r="H515" s="14" t="s">
        <v>1228</v>
      </c>
      <c r="I515" s="15">
        <v>0</v>
      </c>
      <c r="J515" s="14" t="s">
        <v>1188</v>
      </c>
      <c r="K515" s="36" t="s">
        <v>13888</v>
      </c>
      <c r="L515" s="14" t="s">
        <v>1552</v>
      </c>
      <c r="M515" s="14"/>
      <c r="N515" s="21">
        <v>78</v>
      </c>
    </row>
    <row r="516" spans="1:18">
      <c r="A516" s="14">
        <f t="shared" si="12"/>
        <v>513</v>
      </c>
      <c r="B516" s="14" t="s">
        <v>13990</v>
      </c>
      <c r="C516" s="14" t="s">
        <v>13988</v>
      </c>
      <c r="D516" s="14" t="s">
        <v>4473</v>
      </c>
      <c r="E516" s="14"/>
      <c r="F516" s="15">
        <v>1000</v>
      </c>
      <c r="G516" s="15">
        <v>1004</v>
      </c>
      <c r="H516" s="14" t="s">
        <v>1228</v>
      </c>
      <c r="I516" s="15">
        <v>0</v>
      </c>
      <c r="J516" s="14" t="s">
        <v>1188</v>
      </c>
      <c r="K516" s="36" t="s">
        <v>13888</v>
      </c>
      <c r="L516" s="14" t="s">
        <v>1552</v>
      </c>
      <c r="M516" s="14"/>
      <c r="N516" s="21">
        <v>79</v>
      </c>
    </row>
    <row r="517" spans="1:18">
      <c r="A517" s="14">
        <f t="shared" si="12"/>
        <v>514</v>
      </c>
      <c r="B517" s="14" t="s">
        <v>13991</v>
      </c>
      <c r="C517" s="14" t="s">
        <v>13988</v>
      </c>
      <c r="D517" s="14" t="s">
        <v>4473</v>
      </c>
      <c r="E517" s="14"/>
      <c r="F517" s="15">
        <v>1000</v>
      </c>
      <c r="G517" s="15">
        <v>1000</v>
      </c>
      <c r="H517" s="14" t="s">
        <v>1228</v>
      </c>
      <c r="I517" s="15">
        <v>0</v>
      </c>
      <c r="J517" s="14" t="s">
        <v>1188</v>
      </c>
      <c r="K517" s="36" t="s">
        <v>13888</v>
      </c>
      <c r="L517" s="14" t="s">
        <v>1552</v>
      </c>
      <c r="M517" s="14"/>
      <c r="N517" s="21">
        <v>80</v>
      </c>
    </row>
    <row r="518" spans="1:18">
      <c r="A518" s="14">
        <f t="shared" si="12"/>
        <v>515</v>
      </c>
      <c r="B518" s="14" t="s">
        <v>10501</v>
      </c>
      <c r="C518" s="14" t="s">
        <v>10502</v>
      </c>
      <c r="D518" s="14" t="s">
        <v>1187</v>
      </c>
      <c r="E518" s="14" t="s">
        <v>8163</v>
      </c>
      <c r="F518" s="15">
        <v>4032</v>
      </c>
      <c r="G518" s="15">
        <v>48</v>
      </c>
      <c r="H518" s="14" t="s">
        <v>5624</v>
      </c>
      <c r="I518" s="15">
        <v>16000</v>
      </c>
      <c r="J518" s="14" t="s">
        <v>1193</v>
      </c>
      <c r="K518" s="36" t="s">
        <v>13888</v>
      </c>
      <c r="L518" s="14" t="s">
        <v>13942</v>
      </c>
      <c r="M518" s="14"/>
    </row>
    <row r="519" spans="1:18" ht="63">
      <c r="A519" s="14">
        <f t="shared" si="12"/>
        <v>516</v>
      </c>
      <c r="B519" s="14" t="s">
        <v>13992</v>
      </c>
      <c r="C519" s="14" t="s">
        <v>13993</v>
      </c>
      <c r="D519" s="14" t="s">
        <v>1187</v>
      </c>
      <c r="E519" s="14"/>
      <c r="F519" s="15">
        <v>1000</v>
      </c>
      <c r="G519" s="15">
        <v>360</v>
      </c>
      <c r="H519" s="14" t="s">
        <v>2161</v>
      </c>
      <c r="I519" s="15">
        <v>213000</v>
      </c>
      <c r="J519" s="14" t="s">
        <v>7909</v>
      </c>
      <c r="K519" s="36" t="s">
        <v>13888</v>
      </c>
      <c r="L519" s="14" t="s">
        <v>13942</v>
      </c>
      <c r="M519" s="14" t="s">
        <v>13994</v>
      </c>
    </row>
    <row r="520" spans="1:18" ht="31.5">
      <c r="A520" s="14">
        <f t="shared" si="12"/>
        <v>517</v>
      </c>
      <c r="B520" s="14" t="s">
        <v>14071</v>
      </c>
      <c r="C520" s="14" t="s">
        <v>14072</v>
      </c>
      <c r="D520" s="14" t="s">
        <v>1421</v>
      </c>
      <c r="E520" s="14"/>
      <c r="F520" s="15">
        <v>500</v>
      </c>
      <c r="G520" s="15">
        <v>312</v>
      </c>
      <c r="H520" s="14" t="s">
        <v>8087</v>
      </c>
      <c r="I520" s="15">
        <v>66000</v>
      </c>
      <c r="J520" s="14" t="s">
        <v>7909</v>
      </c>
      <c r="K520" s="36" t="s">
        <v>13715</v>
      </c>
      <c r="L520" s="23" t="s">
        <v>2255</v>
      </c>
      <c r="M520" s="23"/>
      <c r="N520" s="23"/>
      <c r="P520" s="22"/>
      <c r="Q520" s="22"/>
      <c r="R520" s="22"/>
    </row>
    <row r="521" spans="1:18" ht="47.25">
      <c r="A521" s="14">
        <f t="shared" si="12"/>
        <v>518</v>
      </c>
      <c r="B521" s="14" t="s">
        <v>14106</v>
      </c>
      <c r="C521" s="14" t="s">
        <v>14107</v>
      </c>
      <c r="D521" s="14" t="s">
        <v>1162</v>
      </c>
      <c r="E521" s="14"/>
      <c r="F521" s="15">
        <v>500</v>
      </c>
      <c r="G521" s="15">
        <v>332</v>
      </c>
      <c r="H521" s="14" t="s">
        <v>8087</v>
      </c>
      <c r="I521" s="15">
        <v>122000</v>
      </c>
      <c r="J521" s="14" t="s">
        <v>70</v>
      </c>
      <c r="K521" s="36" t="s">
        <v>13807</v>
      </c>
      <c r="L521" s="23" t="s">
        <v>13080</v>
      </c>
      <c r="M521" s="23"/>
      <c r="N521" s="23"/>
      <c r="P521" s="22"/>
      <c r="Q521" s="22"/>
      <c r="R521" s="22"/>
    </row>
    <row r="522" spans="1:18" ht="47.25">
      <c r="A522" s="14">
        <f t="shared" si="12"/>
        <v>519</v>
      </c>
      <c r="B522" s="14" t="s">
        <v>14111</v>
      </c>
      <c r="C522" s="14" t="s">
        <v>13839</v>
      </c>
      <c r="D522" s="14" t="s">
        <v>4473</v>
      </c>
      <c r="E522" s="14"/>
      <c r="F522" s="15">
        <v>3000</v>
      </c>
      <c r="G522" s="15">
        <v>978</v>
      </c>
      <c r="H522" s="14" t="s">
        <v>2161</v>
      </c>
      <c r="I522" s="15">
        <v>0</v>
      </c>
      <c r="J522" s="14" t="s">
        <v>7909</v>
      </c>
      <c r="K522" s="36" t="s">
        <v>13807</v>
      </c>
      <c r="L522" s="23" t="s">
        <v>1552</v>
      </c>
      <c r="M522" s="23"/>
      <c r="N522" s="23"/>
      <c r="P522" s="22"/>
      <c r="Q522" s="22"/>
      <c r="R522" s="22"/>
    </row>
    <row r="523" spans="1:18" ht="47.25">
      <c r="A523" s="14">
        <f t="shared" si="12"/>
        <v>520</v>
      </c>
      <c r="B523" s="14" t="s">
        <v>13997</v>
      </c>
      <c r="C523" s="14" t="s">
        <v>5721</v>
      </c>
      <c r="D523" s="14" t="s">
        <v>13998</v>
      </c>
      <c r="E523" s="14"/>
      <c r="F523" s="15">
        <v>2033</v>
      </c>
      <c r="G523" s="15">
        <v>172</v>
      </c>
      <c r="H523" s="14" t="s">
        <v>8076</v>
      </c>
      <c r="I523" s="15">
        <v>45000</v>
      </c>
      <c r="J523" s="14" t="s">
        <v>1188</v>
      </c>
      <c r="K523" s="36" t="s">
        <v>13888</v>
      </c>
      <c r="L523" s="23" t="s">
        <v>1552</v>
      </c>
      <c r="M523" s="23" t="s">
        <v>13999</v>
      </c>
      <c r="N523" s="23"/>
      <c r="P523" s="22"/>
      <c r="Q523" s="22"/>
      <c r="R523" s="22"/>
    </row>
    <row r="524" spans="1:18">
      <c r="A524" s="14">
        <f t="shared" si="12"/>
        <v>521</v>
      </c>
      <c r="B524" s="14" t="s">
        <v>14000</v>
      </c>
      <c r="C524" s="14" t="s">
        <v>2744</v>
      </c>
      <c r="D524" s="14" t="s">
        <v>1187</v>
      </c>
      <c r="E524" s="14" t="s">
        <v>8163</v>
      </c>
      <c r="F524" s="15">
        <v>2030</v>
      </c>
      <c r="G524" s="15">
        <v>80</v>
      </c>
      <c r="H524" s="14" t="s">
        <v>8076</v>
      </c>
      <c r="I524" s="15">
        <v>20000</v>
      </c>
      <c r="J524" s="14" t="s">
        <v>4935</v>
      </c>
      <c r="K524" s="36" t="s">
        <v>13888</v>
      </c>
      <c r="L524" s="23" t="s">
        <v>5629</v>
      </c>
      <c r="M524" s="23"/>
      <c r="N524" s="23"/>
      <c r="O524" s="21" t="s">
        <v>13656</v>
      </c>
      <c r="P524" s="22"/>
      <c r="Q524" s="22"/>
      <c r="R524" s="22"/>
    </row>
    <row r="525" spans="1:18" ht="47.25">
      <c r="A525" s="14">
        <f t="shared" si="12"/>
        <v>522</v>
      </c>
      <c r="B525" s="14" t="s">
        <v>14001</v>
      </c>
      <c r="C525" s="14" t="s">
        <v>14002</v>
      </c>
      <c r="D525" s="14" t="s">
        <v>1162</v>
      </c>
      <c r="E525" s="14"/>
      <c r="F525" s="15">
        <v>500</v>
      </c>
      <c r="G525" s="15">
        <v>244</v>
      </c>
      <c r="H525" s="14" t="s">
        <v>8087</v>
      </c>
      <c r="I525" s="15">
        <v>98000</v>
      </c>
      <c r="J525" s="14" t="s">
        <v>4935</v>
      </c>
      <c r="K525" s="36" t="s">
        <v>13888</v>
      </c>
      <c r="L525" s="23" t="s">
        <v>12215</v>
      </c>
      <c r="M525" s="23"/>
      <c r="N525" s="23"/>
      <c r="P525" s="22"/>
      <c r="Q525" s="22"/>
      <c r="R525" s="22"/>
    </row>
    <row r="526" spans="1:18" ht="31.5">
      <c r="A526" s="14">
        <f t="shared" si="12"/>
        <v>523</v>
      </c>
      <c r="B526" s="14" t="s">
        <v>14003</v>
      </c>
      <c r="C526" s="14" t="s">
        <v>13982</v>
      </c>
      <c r="D526" s="14" t="s">
        <v>1162</v>
      </c>
      <c r="E526" s="14"/>
      <c r="F526" s="15">
        <v>400</v>
      </c>
      <c r="G526" s="15">
        <v>448</v>
      </c>
      <c r="H526" s="14" t="s">
        <v>2161</v>
      </c>
      <c r="I526" s="15">
        <v>200000</v>
      </c>
      <c r="J526" s="14" t="s">
        <v>60</v>
      </c>
      <c r="K526" s="36" t="s">
        <v>13888</v>
      </c>
      <c r="L526" s="23" t="s">
        <v>5629</v>
      </c>
      <c r="M526" s="23"/>
      <c r="N526" s="23"/>
      <c r="P526" s="22"/>
      <c r="Q526" s="22"/>
      <c r="R526" s="22"/>
    </row>
    <row r="527" spans="1:18" ht="31.5">
      <c r="A527" s="14">
        <f t="shared" si="12"/>
        <v>524</v>
      </c>
      <c r="B527" s="14" t="s">
        <v>14004</v>
      </c>
      <c r="C527" s="14" t="s">
        <v>14005</v>
      </c>
      <c r="D527" s="14" t="s">
        <v>1162</v>
      </c>
      <c r="E527" s="14"/>
      <c r="F527" s="15">
        <v>850</v>
      </c>
      <c r="G527" s="15">
        <v>744</v>
      </c>
      <c r="H527" s="14" t="s">
        <v>2161</v>
      </c>
      <c r="I527" s="15">
        <v>0</v>
      </c>
      <c r="J527" s="14" t="s">
        <v>1193</v>
      </c>
      <c r="K527" s="36" t="s">
        <v>13888</v>
      </c>
      <c r="L527" s="23" t="s">
        <v>11729</v>
      </c>
      <c r="M527" s="23"/>
      <c r="N527" s="23"/>
      <c r="P527" s="22"/>
      <c r="Q527" s="22"/>
      <c r="R527" s="22"/>
    </row>
    <row r="528" spans="1:18" ht="54" customHeight="1">
      <c r="A528" s="14">
        <f t="shared" si="12"/>
        <v>525</v>
      </c>
      <c r="B528" s="14" t="s">
        <v>14006</v>
      </c>
      <c r="C528" s="14" t="s">
        <v>14007</v>
      </c>
      <c r="D528" s="14" t="s">
        <v>13998</v>
      </c>
      <c r="E528" s="14"/>
      <c r="F528" s="15">
        <v>1533</v>
      </c>
      <c r="G528" s="15">
        <v>248</v>
      </c>
      <c r="H528" s="14" t="s">
        <v>8087</v>
      </c>
      <c r="I528" s="15">
        <v>55000</v>
      </c>
      <c r="J528" s="14" t="s">
        <v>1188</v>
      </c>
      <c r="K528" s="36" t="s">
        <v>13888</v>
      </c>
      <c r="L528" s="23" t="s">
        <v>13494</v>
      </c>
      <c r="M528" s="23" t="s">
        <v>13999</v>
      </c>
      <c r="N528" s="23"/>
      <c r="P528" s="22"/>
      <c r="Q528" s="22"/>
      <c r="R528" s="22"/>
    </row>
    <row r="529" spans="1:18" ht="42" customHeight="1">
      <c r="A529" s="14">
        <f t="shared" si="12"/>
        <v>526</v>
      </c>
      <c r="B529" s="14" t="s">
        <v>14008</v>
      </c>
      <c r="C529" s="41" t="s">
        <v>14009</v>
      </c>
      <c r="D529" s="14" t="s">
        <v>14010</v>
      </c>
      <c r="E529" s="14"/>
      <c r="F529" s="15">
        <v>1000</v>
      </c>
      <c r="G529" s="15">
        <v>228</v>
      </c>
      <c r="H529" s="14" t="s">
        <v>8087</v>
      </c>
      <c r="I529" s="15">
        <v>0</v>
      </c>
      <c r="J529" s="14" t="s">
        <v>4935</v>
      </c>
      <c r="K529" s="36" t="s">
        <v>13888</v>
      </c>
      <c r="L529" s="23" t="s">
        <v>1552</v>
      </c>
      <c r="M529" s="23"/>
      <c r="N529" s="23"/>
      <c r="P529" s="22"/>
      <c r="Q529" s="22"/>
      <c r="R529" s="22"/>
    </row>
    <row r="530" spans="1:18" ht="67.5" customHeight="1">
      <c r="A530" s="14">
        <f t="shared" si="12"/>
        <v>527</v>
      </c>
      <c r="B530" s="14" t="s">
        <v>14011</v>
      </c>
      <c r="C530" s="41" t="s">
        <v>14012</v>
      </c>
      <c r="D530" s="14" t="s">
        <v>14010</v>
      </c>
      <c r="E530" s="14"/>
      <c r="F530" s="15">
        <v>1000</v>
      </c>
      <c r="G530" s="15">
        <v>372</v>
      </c>
      <c r="H530" s="14" t="s">
        <v>2161</v>
      </c>
      <c r="I530" s="15">
        <v>0</v>
      </c>
      <c r="J530" s="14" t="s">
        <v>60</v>
      </c>
      <c r="K530" s="36" t="s">
        <v>13888</v>
      </c>
      <c r="L530" s="23" t="s">
        <v>1552</v>
      </c>
      <c r="M530" s="23"/>
      <c r="N530" s="23"/>
      <c r="P530" s="22"/>
      <c r="Q530" s="22"/>
      <c r="R530" s="22"/>
    </row>
    <row r="531" spans="1:18" ht="47.25">
      <c r="A531" s="14">
        <f t="shared" si="12"/>
        <v>528</v>
      </c>
      <c r="B531" s="41" t="s">
        <v>14013</v>
      </c>
      <c r="C531" s="41" t="s">
        <v>14014</v>
      </c>
      <c r="D531" s="14" t="s">
        <v>14010</v>
      </c>
      <c r="E531" s="14"/>
      <c r="F531" s="15">
        <v>1000</v>
      </c>
      <c r="G531" s="15">
        <v>476</v>
      </c>
      <c r="H531" s="14" t="s">
        <v>2161</v>
      </c>
      <c r="I531" s="15">
        <v>0</v>
      </c>
      <c r="J531" s="14" t="s">
        <v>70</v>
      </c>
      <c r="K531" s="36" t="s">
        <v>13888</v>
      </c>
      <c r="L531" s="23" t="s">
        <v>1552</v>
      </c>
      <c r="M531" s="23"/>
      <c r="N531" s="23"/>
      <c r="P531" s="22"/>
      <c r="Q531" s="22"/>
      <c r="R531" s="22"/>
    </row>
    <row r="532" spans="1:18" ht="47.25">
      <c r="A532" s="14">
        <f t="shared" si="12"/>
        <v>529</v>
      </c>
      <c r="B532" s="14" t="s">
        <v>14015</v>
      </c>
      <c r="C532" s="41" t="s">
        <v>14016</v>
      </c>
      <c r="D532" s="14" t="s">
        <v>14010</v>
      </c>
      <c r="E532" s="14"/>
      <c r="F532" s="15">
        <v>1000</v>
      </c>
      <c r="G532" s="15">
        <v>228</v>
      </c>
      <c r="H532" s="14" t="s">
        <v>8087</v>
      </c>
      <c r="I532" s="15">
        <v>0</v>
      </c>
      <c r="J532" s="14" t="s">
        <v>60</v>
      </c>
      <c r="K532" s="36" t="s">
        <v>13888</v>
      </c>
      <c r="L532" s="23" t="s">
        <v>1552</v>
      </c>
      <c r="M532" s="23"/>
      <c r="N532" s="23"/>
      <c r="P532" s="22"/>
      <c r="Q532" s="22"/>
      <c r="R532" s="22"/>
    </row>
    <row r="533" spans="1:18" ht="47.25">
      <c r="A533" s="14">
        <f t="shared" si="12"/>
        <v>530</v>
      </c>
      <c r="B533" s="14" t="s">
        <v>14017</v>
      </c>
      <c r="C533" s="41" t="s">
        <v>14018</v>
      </c>
      <c r="D533" s="14" t="s">
        <v>14010</v>
      </c>
      <c r="E533" s="14"/>
      <c r="F533" s="15">
        <v>1000</v>
      </c>
      <c r="G533" s="15">
        <v>164</v>
      </c>
      <c r="H533" s="14" t="s">
        <v>8087</v>
      </c>
      <c r="I533" s="15">
        <v>0</v>
      </c>
      <c r="J533" s="14" t="s">
        <v>70</v>
      </c>
      <c r="K533" s="36" t="s">
        <v>13888</v>
      </c>
      <c r="L533" s="23" t="s">
        <v>1552</v>
      </c>
      <c r="M533" s="23"/>
      <c r="N533" s="23"/>
      <c r="P533" s="22"/>
      <c r="Q533" s="22"/>
      <c r="R533" s="22"/>
    </row>
    <row r="534" spans="1:18" ht="47.25">
      <c r="A534" s="14">
        <f t="shared" si="12"/>
        <v>531</v>
      </c>
      <c r="B534" s="14" t="s">
        <v>14019</v>
      </c>
      <c r="C534" s="14" t="s">
        <v>14020</v>
      </c>
      <c r="D534" s="14" t="s">
        <v>14010</v>
      </c>
      <c r="E534" s="14"/>
      <c r="F534" s="15">
        <v>1000</v>
      </c>
      <c r="G534" s="15">
        <v>532</v>
      </c>
      <c r="H534" s="14" t="s">
        <v>8087</v>
      </c>
      <c r="I534" s="15">
        <v>0</v>
      </c>
      <c r="J534" s="14" t="s">
        <v>70</v>
      </c>
      <c r="K534" s="36" t="s">
        <v>13888</v>
      </c>
      <c r="L534" s="23" t="s">
        <v>73</v>
      </c>
      <c r="M534" s="23"/>
      <c r="N534" s="23"/>
      <c r="P534" s="22"/>
      <c r="Q534" s="22"/>
      <c r="R534" s="22"/>
    </row>
    <row r="535" spans="1:18" ht="47.25">
      <c r="A535" s="14">
        <f t="shared" si="12"/>
        <v>532</v>
      </c>
      <c r="B535" s="14" t="s">
        <v>14021</v>
      </c>
      <c r="C535" s="14" t="s">
        <v>3683</v>
      </c>
      <c r="D535" s="14" t="s">
        <v>14010</v>
      </c>
      <c r="E535" s="14"/>
      <c r="F535" s="15">
        <v>1000</v>
      </c>
      <c r="G535" s="15">
        <v>756</v>
      </c>
      <c r="H535" s="14" t="s">
        <v>2161</v>
      </c>
      <c r="I535" s="15">
        <v>0</v>
      </c>
      <c r="J535" s="14" t="s">
        <v>70</v>
      </c>
      <c r="K535" s="36" t="s">
        <v>13888</v>
      </c>
      <c r="L535" s="23" t="s">
        <v>1552</v>
      </c>
      <c r="M535" s="23"/>
      <c r="N535" s="23"/>
      <c r="P535" s="22"/>
      <c r="Q535" s="22"/>
      <c r="R535" s="22"/>
    </row>
    <row r="536" spans="1:18" ht="31.5">
      <c r="A536" s="14">
        <f t="shared" si="12"/>
        <v>533</v>
      </c>
      <c r="B536" s="14" t="s">
        <v>14022</v>
      </c>
      <c r="C536" s="14" t="s">
        <v>7234</v>
      </c>
      <c r="D536" s="14" t="s">
        <v>4473</v>
      </c>
      <c r="E536" s="14"/>
      <c r="F536" s="15">
        <v>1000</v>
      </c>
      <c r="G536" s="15">
        <v>304</v>
      </c>
      <c r="H536" s="14" t="s">
        <v>8087</v>
      </c>
      <c r="I536" s="15">
        <v>0</v>
      </c>
      <c r="J536" s="14" t="s">
        <v>70</v>
      </c>
      <c r="K536" s="36" t="s">
        <v>13888</v>
      </c>
      <c r="L536" s="23" t="s">
        <v>1552</v>
      </c>
      <c r="M536" s="23"/>
      <c r="N536" s="23"/>
      <c r="P536" s="22"/>
      <c r="Q536" s="22"/>
      <c r="R536" s="22"/>
    </row>
    <row r="537" spans="1:18" ht="47.25">
      <c r="A537" s="14">
        <f t="shared" si="12"/>
        <v>534</v>
      </c>
      <c r="B537" s="14" t="s">
        <v>14023</v>
      </c>
      <c r="C537" s="14" t="s">
        <v>896</v>
      </c>
      <c r="D537" s="14" t="s">
        <v>4473</v>
      </c>
      <c r="E537" s="14"/>
      <c r="F537" s="15">
        <v>1000</v>
      </c>
      <c r="G537" s="15">
        <v>520</v>
      </c>
      <c r="H537" s="14" t="s">
        <v>3703</v>
      </c>
      <c r="I537" s="15">
        <v>0</v>
      </c>
      <c r="J537" s="14" t="s">
        <v>4935</v>
      </c>
      <c r="K537" s="36" t="s">
        <v>13888</v>
      </c>
      <c r="L537" s="23" t="s">
        <v>1552</v>
      </c>
      <c r="M537" s="23" t="s">
        <v>14024</v>
      </c>
      <c r="N537" s="23"/>
      <c r="P537" s="22"/>
      <c r="Q537" s="22"/>
      <c r="R537" s="22"/>
    </row>
    <row r="538" spans="1:18" ht="63">
      <c r="A538" s="14">
        <f t="shared" si="12"/>
        <v>535</v>
      </c>
      <c r="B538" s="14" t="s">
        <v>14025</v>
      </c>
      <c r="C538" s="14" t="s">
        <v>14026</v>
      </c>
      <c r="D538" s="14" t="s">
        <v>4473</v>
      </c>
      <c r="E538" s="14"/>
      <c r="F538" s="15">
        <v>1000</v>
      </c>
      <c r="G538" s="15">
        <v>336</v>
      </c>
      <c r="H538" s="14" t="s">
        <v>2161</v>
      </c>
      <c r="I538" s="15">
        <v>0</v>
      </c>
      <c r="J538" s="14" t="s">
        <v>60</v>
      </c>
      <c r="K538" s="36" t="s">
        <v>13888</v>
      </c>
      <c r="L538" s="23" t="s">
        <v>1552</v>
      </c>
      <c r="M538" s="23"/>
      <c r="N538" s="23"/>
      <c r="P538" s="22"/>
      <c r="Q538" s="22"/>
      <c r="R538" s="22"/>
    </row>
    <row r="539" spans="1:18" ht="47.25">
      <c r="A539" s="14">
        <f t="shared" si="12"/>
        <v>536</v>
      </c>
      <c r="B539" s="14" t="s">
        <v>14027</v>
      </c>
      <c r="C539" s="14" t="s">
        <v>14028</v>
      </c>
      <c r="D539" s="14" t="s">
        <v>1162</v>
      </c>
      <c r="E539" s="14"/>
      <c r="F539" s="15">
        <v>100</v>
      </c>
      <c r="G539" s="15">
        <v>1180</v>
      </c>
      <c r="H539" s="14" t="s">
        <v>3703</v>
      </c>
      <c r="I539" s="15">
        <v>998000</v>
      </c>
      <c r="J539" s="14" t="s">
        <v>1188</v>
      </c>
      <c r="K539" s="36" t="s">
        <v>13888</v>
      </c>
      <c r="L539" s="23" t="s">
        <v>1552</v>
      </c>
      <c r="M539" s="23"/>
      <c r="N539" s="23"/>
      <c r="P539" s="22"/>
      <c r="Q539" s="22"/>
      <c r="R539" s="22"/>
    </row>
    <row r="540" spans="1:18" ht="31.5">
      <c r="A540" s="14">
        <f t="shared" si="12"/>
        <v>537</v>
      </c>
      <c r="B540" s="14" t="s">
        <v>14029</v>
      </c>
      <c r="C540" s="14" t="s">
        <v>14030</v>
      </c>
      <c r="D540" s="14" t="s">
        <v>1187</v>
      </c>
      <c r="E540" s="14"/>
      <c r="F540" s="15">
        <v>700</v>
      </c>
      <c r="G540" s="15">
        <v>128</v>
      </c>
      <c r="H540" s="14" t="s">
        <v>8087</v>
      </c>
      <c r="I540" s="15">
        <v>45000</v>
      </c>
      <c r="J540" s="14" t="s">
        <v>1193</v>
      </c>
      <c r="K540" s="36" t="s">
        <v>13888</v>
      </c>
      <c r="L540" s="23" t="s">
        <v>2255</v>
      </c>
      <c r="M540" s="23"/>
      <c r="N540" s="23"/>
      <c r="P540" s="22"/>
      <c r="Q540" s="22"/>
      <c r="R540" s="22"/>
    </row>
    <row r="541" spans="1:18" ht="47.25">
      <c r="A541" s="14">
        <f t="shared" si="12"/>
        <v>538</v>
      </c>
      <c r="B541" s="14" t="s">
        <v>14031</v>
      </c>
      <c r="C541" s="14" t="s">
        <v>14032</v>
      </c>
      <c r="D541" s="14" t="s">
        <v>1187</v>
      </c>
      <c r="E541" s="14"/>
      <c r="F541" s="15">
        <v>760</v>
      </c>
      <c r="G541" s="15">
        <v>164</v>
      </c>
      <c r="H541" s="14" t="s">
        <v>8087</v>
      </c>
      <c r="I541" s="15">
        <v>55000</v>
      </c>
      <c r="J541" s="14" t="s">
        <v>1193</v>
      </c>
      <c r="K541" s="36" t="s">
        <v>13888</v>
      </c>
      <c r="L541" s="23" t="s">
        <v>2255</v>
      </c>
      <c r="M541" s="23"/>
      <c r="N541" s="23"/>
      <c r="P541" s="22"/>
      <c r="Q541" s="22"/>
      <c r="R541" s="22"/>
    </row>
    <row r="542" spans="1:18" ht="31.5">
      <c r="A542" s="14">
        <f t="shared" si="12"/>
        <v>539</v>
      </c>
      <c r="B542" s="14" t="s">
        <v>14033</v>
      </c>
      <c r="C542" s="14" t="s">
        <v>14034</v>
      </c>
      <c r="D542" s="14" t="s">
        <v>1187</v>
      </c>
      <c r="E542" s="14"/>
      <c r="F542" s="15">
        <v>820</v>
      </c>
      <c r="G542" s="15">
        <v>264</v>
      </c>
      <c r="H542" s="14" t="s">
        <v>8087</v>
      </c>
      <c r="I542" s="15">
        <v>83000</v>
      </c>
      <c r="J542" s="14" t="s">
        <v>1193</v>
      </c>
      <c r="K542" s="36" t="s">
        <v>13888</v>
      </c>
      <c r="L542" s="23" t="s">
        <v>2255</v>
      </c>
      <c r="M542" s="23"/>
      <c r="N542" s="23"/>
      <c r="P542" s="22"/>
      <c r="Q542" s="22"/>
      <c r="R542" s="22"/>
    </row>
    <row r="543" spans="1:18" ht="25.5">
      <c r="A543" s="14">
        <f t="shared" si="12"/>
        <v>540</v>
      </c>
      <c r="B543" s="14" t="s">
        <v>5132</v>
      </c>
      <c r="C543" s="14" t="s">
        <v>2744</v>
      </c>
      <c r="D543" s="14" t="s">
        <v>1187</v>
      </c>
      <c r="E543" s="14"/>
      <c r="F543" s="15">
        <v>6000</v>
      </c>
      <c r="G543" s="15">
        <v>64</v>
      </c>
      <c r="H543" s="14" t="s">
        <v>8076</v>
      </c>
      <c r="I543" s="15">
        <v>16000</v>
      </c>
      <c r="J543" s="14" t="s">
        <v>4935</v>
      </c>
      <c r="K543" s="36" t="s">
        <v>13888</v>
      </c>
      <c r="L543" s="23" t="s">
        <v>14035</v>
      </c>
      <c r="M543" s="23" t="s">
        <v>14036</v>
      </c>
      <c r="N543" s="23"/>
      <c r="P543" s="22"/>
      <c r="Q543" s="22"/>
      <c r="R543" s="22"/>
    </row>
    <row r="544" spans="1:18">
      <c r="A544" s="14">
        <f t="shared" si="12"/>
        <v>541</v>
      </c>
      <c r="B544" s="14" t="s">
        <v>14037</v>
      </c>
      <c r="C544" s="14" t="s">
        <v>2744</v>
      </c>
      <c r="D544" s="14" t="s">
        <v>1187</v>
      </c>
      <c r="E544" s="14"/>
      <c r="F544" s="15">
        <v>5300</v>
      </c>
      <c r="G544" s="15">
        <v>40</v>
      </c>
      <c r="H544" s="14" t="s">
        <v>8076</v>
      </c>
      <c r="I544" s="15">
        <v>12000</v>
      </c>
      <c r="J544" s="14" t="s">
        <v>4935</v>
      </c>
      <c r="K544" s="36" t="s">
        <v>13888</v>
      </c>
      <c r="L544" s="23" t="s">
        <v>14038</v>
      </c>
      <c r="M544" s="23" t="s">
        <v>14036</v>
      </c>
      <c r="N544" s="23"/>
      <c r="P544" s="22"/>
      <c r="Q544" s="22"/>
      <c r="R544" s="22"/>
    </row>
    <row r="545" spans="1:18" ht="25.5">
      <c r="A545" s="14">
        <f t="shared" si="12"/>
        <v>542</v>
      </c>
      <c r="B545" s="14" t="s">
        <v>2715</v>
      </c>
      <c r="C545" s="14" t="s">
        <v>2744</v>
      </c>
      <c r="D545" s="14" t="s">
        <v>1187</v>
      </c>
      <c r="E545" s="14"/>
      <c r="F545" s="15">
        <v>6000</v>
      </c>
      <c r="G545" s="15">
        <v>44</v>
      </c>
      <c r="H545" s="14" t="s">
        <v>8076</v>
      </c>
      <c r="I545" s="15">
        <v>13000</v>
      </c>
      <c r="J545" s="14" t="s">
        <v>4935</v>
      </c>
      <c r="K545" s="36" t="s">
        <v>13888</v>
      </c>
      <c r="L545" s="23" t="s">
        <v>14039</v>
      </c>
      <c r="M545" s="23" t="s">
        <v>14036</v>
      </c>
      <c r="N545" s="23"/>
      <c r="P545" s="22"/>
      <c r="Q545" s="22"/>
      <c r="R545" s="22"/>
    </row>
    <row r="546" spans="1:18">
      <c r="A546" s="14">
        <f t="shared" si="12"/>
        <v>543</v>
      </c>
      <c r="B546" s="14" t="s">
        <v>14040</v>
      </c>
      <c r="C546" s="14" t="s">
        <v>2744</v>
      </c>
      <c r="D546" s="14" t="s">
        <v>1187</v>
      </c>
      <c r="E546" s="14"/>
      <c r="F546" s="15">
        <v>5000</v>
      </c>
      <c r="G546" s="15">
        <v>92</v>
      </c>
      <c r="H546" s="14" t="s">
        <v>8076</v>
      </c>
      <c r="I546" s="15">
        <v>21000</v>
      </c>
      <c r="J546" s="14" t="s">
        <v>4935</v>
      </c>
      <c r="K546" s="36" t="s">
        <v>13888</v>
      </c>
      <c r="L546" s="23" t="s">
        <v>14041</v>
      </c>
      <c r="M546" s="23" t="s">
        <v>14036</v>
      </c>
      <c r="N546" s="23"/>
      <c r="O546" s="21" t="s">
        <v>14046</v>
      </c>
      <c r="P546" s="22"/>
      <c r="Q546" s="22"/>
      <c r="R546" s="22"/>
    </row>
    <row r="547" spans="1:18" ht="25.5">
      <c r="A547" s="14">
        <f t="shared" si="12"/>
        <v>544</v>
      </c>
      <c r="B547" s="14" t="s">
        <v>7621</v>
      </c>
      <c r="C547" s="14" t="s">
        <v>2744</v>
      </c>
      <c r="D547" s="14" t="s">
        <v>1187</v>
      </c>
      <c r="E547" s="14"/>
      <c r="F547" s="15">
        <v>6000</v>
      </c>
      <c r="G547" s="15">
        <v>100</v>
      </c>
      <c r="H547" s="14" t="s">
        <v>8076</v>
      </c>
      <c r="I547" s="15">
        <v>22000</v>
      </c>
      <c r="J547" s="14" t="s">
        <v>4935</v>
      </c>
      <c r="K547" s="36" t="s">
        <v>13888</v>
      </c>
      <c r="L547" s="23" t="s">
        <v>14042</v>
      </c>
      <c r="M547" s="23" t="s">
        <v>14036</v>
      </c>
      <c r="N547" s="23"/>
      <c r="O547" s="21">
        <v>1</v>
      </c>
      <c r="P547" s="22"/>
      <c r="Q547" s="22"/>
      <c r="R547" s="22"/>
    </row>
    <row r="548" spans="1:18">
      <c r="A548" s="14">
        <f t="shared" si="12"/>
        <v>545</v>
      </c>
      <c r="B548" s="14" t="s">
        <v>14043</v>
      </c>
      <c r="C548" s="14" t="s">
        <v>2744</v>
      </c>
      <c r="D548" s="14" t="s">
        <v>1187</v>
      </c>
      <c r="E548" s="14"/>
      <c r="F548" s="15">
        <v>5000</v>
      </c>
      <c r="G548" s="15">
        <v>88</v>
      </c>
      <c r="H548" s="14" t="s">
        <v>8076</v>
      </c>
      <c r="I548" s="15">
        <v>20000</v>
      </c>
      <c r="J548" s="14" t="s">
        <v>4935</v>
      </c>
      <c r="K548" s="36" t="s">
        <v>13888</v>
      </c>
      <c r="L548" s="23" t="s">
        <v>14041</v>
      </c>
      <c r="M548" s="23" t="s">
        <v>14036</v>
      </c>
      <c r="N548" s="23"/>
      <c r="O548" s="21">
        <v>2</v>
      </c>
      <c r="P548" s="22"/>
      <c r="Q548" s="22"/>
      <c r="R548" s="22"/>
    </row>
    <row r="549" spans="1:18" ht="25.5">
      <c r="A549" s="14">
        <f t="shared" si="12"/>
        <v>546</v>
      </c>
      <c r="B549" s="14" t="s">
        <v>14044</v>
      </c>
      <c r="C549" s="14" t="s">
        <v>2744</v>
      </c>
      <c r="D549" s="14" t="s">
        <v>1187</v>
      </c>
      <c r="E549" s="14"/>
      <c r="F549" s="15">
        <v>6200</v>
      </c>
      <c r="G549" s="15">
        <v>48</v>
      </c>
      <c r="H549" s="14" t="s">
        <v>8076</v>
      </c>
      <c r="I549" s="15">
        <v>14000</v>
      </c>
      <c r="J549" s="14" t="s">
        <v>4935</v>
      </c>
      <c r="K549" s="36" t="s">
        <v>13888</v>
      </c>
      <c r="L549" s="23" t="s">
        <v>14045</v>
      </c>
      <c r="M549" s="23" t="s">
        <v>14036</v>
      </c>
      <c r="N549" s="23"/>
      <c r="O549" s="21">
        <v>3</v>
      </c>
      <c r="P549" s="22"/>
      <c r="Q549" s="22"/>
      <c r="R549" s="22"/>
    </row>
    <row r="550" spans="1:18" ht="25.5">
      <c r="A550" s="14">
        <f t="shared" si="12"/>
        <v>547</v>
      </c>
      <c r="B550" s="14" t="s">
        <v>14047</v>
      </c>
      <c r="C550" s="14" t="s">
        <v>14048</v>
      </c>
      <c r="D550" s="14" t="s">
        <v>4473</v>
      </c>
      <c r="E550" s="14"/>
      <c r="F550" s="15">
        <v>1000</v>
      </c>
      <c r="G550" s="15">
        <v>516</v>
      </c>
      <c r="H550" s="14" t="s">
        <v>2161</v>
      </c>
      <c r="I550" s="15">
        <v>0</v>
      </c>
      <c r="J550" s="14" t="s">
        <v>60</v>
      </c>
      <c r="K550" s="36" t="s">
        <v>13888</v>
      </c>
      <c r="L550" s="23" t="s">
        <v>5408</v>
      </c>
      <c r="M550" s="23" t="s">
        <v>14049</v>
      </c>
      <c r="N550" s="23"/>
      <c r="O550" s="21">
        <v>4</v>
      </c>
      <c r="P550" s="22"/>
      <c r="Q550" s="22"/>
      <c r="R550" s="22"/>
    </row>
    <row r="551" spans="1:18" ht="31.5">
      <c r="A551" s="14">
        <f t="shared" si="12"/>
        <v>548</v>
      </c>
      <c r="B551" s="14" t="s">
        <v>14050</v>
      </c>
      <c r="C551" s="14" t="s">
        <v>14051</v>
      </c>
      <c r="D551" s="14" t="s">
        <v>1162</v>
      </c>
      <c r="E551" s="14"/>
      <c r="F551" s="15">
        <v>500</v>
      </c>
      <c r="G551" s="15">
        <v>308</v>
      </c>
      <c r="H551" s="14" t="s">
        <v>8087</v>
      </c>
      <c r="I551" s="15">
        <v>118000</v>
      </c>
      <c r="J551" s="14" t="s">
        <v>60</v>
      </c>
      <c r="K551" s="36" t="s">
        <v>13888</v>
      </c>
      <c r="L551" s="23" t="s">
        <v>6101</v>
      </c>
      <c r="M551" s="23"/>
      <c r="N551" s="23"/>
      <c r="O551" s="21">
        <v>5</v>
      </c>
      <c r="P551" s="22"/>
      <c r="Q551" s="22"/>
      <c r="R551" s="22"/>
    </row>
    <row r="552" spans="1:18" ht="72" customHeight="1">
      <c r="A552" s="14">
        <f t="shared" si="12"/>
        <v>549</v>
      </c>
      <c r="B552" s="14" t="s">
        <v>14052</v>
      </c>
      <c r="C552" s="14" t="s">
        <v>14053</v>
      </c>
      <c r="D552" s="14" t="s">
        <v>1162</v>
      </c>
      <c r="E552" s="14"/>
      <c r="F552" s="15">
        <v>400</v>
      </c>
      <c r="G552" s="15">
        <v>216</v>
      </c>
      <c r="H552" s="14" t="s">
        <v>2161</v>
      </c>
      <c r="I552" s="15">
        <v>0</v>
      </c>
      <c r="J552" s="14" t="s">
        <v>4642</v>
      </c>
      <c r="K552" s="36" t="s">
        <v>13888</v>
      </c>
      <c r="L552" s="23" t="s">
        <v>12534</v>
      </c>
      <c r="M552" s="23"/>
      <c r="N552" s="23"/>
      <c r="O552" s="21">
        <v>6</v>
      </c>
      <c r="P552" s="22"/>
      <c r="Q552" s="22"/>
      <c r="R552" s="22"/>
    </row>
    <row r="553" spans="1:18" ht="63">
      <c r="A553" s="14">
        <f t="shared" si="12"/>
        <v>550</v>
      </c>
      <c r="B553" s="14" t="s">
        <v>14054</v>
      </c>
      <c r="C553" s="14" t="s">
        <v>14055</v>
      </c>
      <c r="D553" s="14" t="s">
        <v>1162</v>
      </c>
      <c r="E553" s="14"/>
      <c r="F553" s="15">
        <v>200</v>
      </c>
      <c r="G553" s="15">
        <v>232</v>
      </c>
      <c r="H553" s="14" t="s">
        <v>8087</v>
      </c>
      <c r="I553" s="15">
        <v>0</v>
      </c>
      <c r="J553" s="14" t="s">
        <v>60</v>
      </c>
      <c r="K553" s="36" t="s">
        <v>13888</v>
      </c>
      <c r="L553" s="23" t="s">
        <v>5129</v>
      </c>
      <c r="M553" s="23"/>
      <c r="N553" s="23"/>
      <c r="O553" s="21">
        <v>7</v>
      </c>
      <c r="P553" s="22"/>
      <c r="Q553" s="22"/>
      <c r="R553" s="22"/>
    </row>
    <row r="554" spans="1:18" ht="63">
      <c r="A554" s="14">
        <f t="shared" si="12"/>
        <v>551</v>
      </c>
      <c r="B554" s="14" t="s">
        <v>14056</v>
      </c>
      <c r="C554" s="14" t="s">
        <v>14057</v>
      </c>
      <c r="D554" s="14" t="s">
        <v>1162</v>
      </c>
      <c r="E554" s="14"/>
      <c r="F554" s="15">
        <v>200</v>
      </c>
      <c r="G554" s="15">
        <v>236</v>
      </c>
      <c r="H554" s="14" t="s">
        <v>8087</v>
      </c>
      <c r="I554" s="15">
        <v>0</v>
      </c>
      <c r="J554" s="14" t="s">
        <v>60</v>
      </c>
      <c r="K554" s="36" t="s">
        <v>13888</v>
      </c>
      <c r="L554" s="23" t="s">
        <v>5129</v>
      </c>
      <c r="M554" s="23"/>
      <c r="N554" s="23"/>
      <c r="O554" s="21">
        <v>8</v>
      </c>
      <c r="P554" s="22"/>
      <c r="Q554" s="22"/>
      <c r="R554" s="22"/>
    </row>
    <row r="555" spans="1:18" ht="94.5">
      <c r="A555" s="14">
        <f t="shared" si="12"/>
        <v>552</v>
      </c>
      <c r="B555" s="14" t="s">
        <v>14058</v>
      </c>
      <c r="C555" s="14" t="s">
        <v>14059</v>
      </c>
      <c r="D555" s="14" t="s">
        <v>14010</v>
      </c>
      <c r="E555" s="14"/>
      <c r="F555" s="15">
        <v>1000</v>
      </c>
      <c r="G555" s="15">
        <v>304</v>
      </c>
      <c r="H555" s="14" t="s">
        <v>8076</v>
      </c>
      <c r="I555" s="15">
        <v>0</v>
      </c>
      <c r="J555" s="14" t="s">
        <v>4935</v>
      </c>
      <c r="K555" s="36" t="s">
        <v>13888</v>
      </c>
      <c r="L555" s="23" t="s">
        <v>1552</v>
      </c>
      <c r="M555" s="23"/>
      <c r="N555" s="23"/>
      <c r="O555" s="21">
        <v>9</v>
      </c>
      <c r="P555" s="22"/>
      <c r="Q555" s="22"/>
      <c r="R555" s="22"/>
    </row>
    <row r="556" spans="1:18" ht="47.25">
      <c r="A556" s="14">
        <f t="shared" si="12"/>
        <v>553</v>
      </c>
      <c r="B556" s="14" t="s">
        <v>14060</v>
      </c>
      <c r="C556" s="14" t="s">
        <v>2327</v>
      </c>
      <c r="D556" s="14" t="s">
        <v>14010</v>
      </c>
      <c r="E556" s="14"/>
      <c r="F556" s="15">
        <v>1000</v>
      </c>
      <c r="G556" s="15">
        <v>128</v>
      </c>
      <c r="H556" s="14" t="s">
        <v>8076</v>
      </c>
      <c r="I556" s="15">
        <v>0</v>
      </c>
      <c r="J556" s="14" t="s">
        <v>60</v>
      </c>
      <c r="K556" s="36" t="s">
        <v>13888</v>
      </c>
      <c r="L556" s="23" t="s">
        <v>1552</v>
      </c>
      <c r="M556" s="23"/>
      <c r="N556" s="23"/>
      <c r="O556" s="21">
        <v>10</v>
      </c>
      <c r="P556" s="22"/>
      <c r="Q556" s="22"/>
      <c r="R556" s="22"/>
    </row>
    <row r="557" spans="1:18" ht="47.25">
      <c r="A557" s="14">
        <f t="shared" si="12"/>
        <v>554</v>
      </c>
      <c r="B557" s="14" t="s">
        <v>14061</v>
      </c>
      <c r="C557" s="14" t="s">
        <v>14062</v>
      </c>
      <c r="D557" s="14" t="s">
        <v>14010</v>
      </c>
      <c r="E557" s="14"/>
      <c r="F557" s="15">
        <v>1000</v>
      </c>
      <c r="G557" s="15">
        <v>312</v>
      </c>
      <c r="H557" s="14" t="s">
        <v>8087</v>
      </c>
      <c r="I557" s="15">
        <v>0</v>
      </c>
      <c r="J557" s="14" t="s">
        <v>70</v>
      </c>
      <c r="K557" s="36" t="s">
        <v>13888</v>
      </c>
      <c r="L557" s="23" t="s">
        <v>1552</v>
      </c>
      <c r="M557" s="23"/>
      <c r="N557" s="23"/>
      <c r="O557" s="21">
        <v>11</v>
      </c>
      <c r="P557" s="22"/>
      <c r="Q557" s="22"/>
      <c r="R557" s="22"/>
    </row>
    <row r="558" spans="1:18" ht="63">
      <c r="A558" s="14">
        <f t="shared" si="12"/>
        <v>555</v>
      </c>
      <c r="B558" s="14" t="s">
        <v>14063</v>
      </c>
      <c r="C558" s="14" t="s">
        <v>13166</v>
      </c>
      <c r="D558" s="14" t="s">
        <v>14010</v>
      </c>
      <c r="E558" s="14"/>
      <c r="F558" s="15">
        <v>1000</v>
      </c>
      <c r="G558" s="15">
        <v>324</v>
      </c>
      <c r="H558" s="14" t="s">
        <v>8087</v>
      </c>
      <c r="I558" s="15">
        <v>0</v>
      </c>
      <c r="J558" s="14" t="s">
        <v>4935</v>
      </c>
      <c r="K558" s="36" t="s">
        <v>13888</v>
      </c>
      <c r="L558" s="23" t="s">
        <v>1552</v>
      </c>
      <c r="M558" s="23"/>
      <c r="N558" s="23"/>
      <c r="O558" s="21">
        <v>12</v>
      </c>
      <c r="P558" s="22"/>
      <c r="Q558" s="22"/>
      <c r="R558" s="22"/>
    </row>
    <row r="559" spans="1:18" ht="47.25">
      <c r="A559" s="14">
        <f t="shared" si="12"/>
        <v>556</v>
      </c>
      <c r="B559" s="14" t="s">
        <v>14064</v>
      </c>
      <c r="C559" s="14" t="s">
        <v>14065</v>
      </c>
      <c r="D559" s="14" t="s">
        <v>14010</v>
      </c>
      <c r="E559" s="14"/>
      <c r="F559" s="15">
        <v>1000</v>
      </c>
      <c r="G559" s="15">
        <v>788</v>
      </c>
      <c r="H559" s="14" t="s">
        <v>2161</v>
      </c>
      <c r="I559" s="15">
        <v>0</v>
      </c>
      <c r="J559" s="14" t="s">
        <v>70</v>
      </c>
      <c r="K559" s="36" t="s">
        <v>13888</v>
      </c>
      <c r="L559" s="23" t="s">
        <v>1552</v>
      </c>
      <c r="M559" s="23"/>
      <c r="N559" s="23"/>
      <c r="O559" s="21" t="s">
        <v>13457</v>
      </c>
      <c r="P559" s="22"/>
      <c r="Q559" s="22"/>
      <c r="R559" s="22"/>
    </row>
    <row r="560" spans="1:18" ht="47.25">
      <c r="A560" s="14">
        <f t="shared" si="12"/>
        <v>557</v>
      </c>
      <c r="B560" s="14" t="s">
        <v>14066</v>
      </c>
      <c r="C560" s="14" t="s">
        <v>14067</v>
      </c>
      <c r="D560" s="14" t="s">
        <v>1162</v>
      </c>
      <c r="E560" s="14"/>
      <c r="F560" s="15">
        <v>400</v>
      </c>
      <c r="G560" s="15">
        <v>372</v>
      </c>
      <c r="H560" s="14" t="s">
        <v>8087</v>
      </c>
      <c r="I560" s="15">
        <v>0</v>
      </c>
      <c r="J560" s="14" t="s">
        <v>7909</v>
      </c>
      <c r="K560" s="36" t="s">
        <v>13888</v>
      </c>
      <c r="L560" s="23" t="s">
        <v>5629</v>
      </c>
      <c r="M560" s="23"/>
      <c r="N560" s="23"/>
      <c r="O560" s="21">
        <v>1</v>
      </c>
      <c r="P560" s="22"/>
      <c r="Q560" s="22"/>
      <c r="R560" s="22"/>
    </row>
    <row r="561" spans="1:18" ht="78.75">
      <c r="A561" s="14">
        <f t="shared" si="12"/>
        <v>558</v>
      </c>
      <c r="B561" s="14" t="s">
        <v>14068</v>
      </c>
      <c r="C561" s="14" t="s">
        <v>14069</v>
      </c>
      <c r="D561" s="14" t="s">
        <v>1162</v>
      </c>
      <c r="E561" s="14"/>
      <c r="F561" s="15">
        <v>700</v>
      </c>
      <c r="G561" s="15">
        <v>448</v>
      </c>
      <c r="H561" s="14" t="s">
        <v>8087</v>
      </c>
      <c r="I561" s="15">
        <v>0</v>
      </c>
      <c r="J561" s="14" t="s">
        <v>1188</v>
      </c>
      <c r="K561" s="36" t="s">
        <v>13888</v>
      </c>
      <c r="L561" s="23" t="s">
        <v>5629</v>
      </c>
      <c r="M561" s="23"/>
      <c r="N561" s="23"/>
      <c r="O561" s="21">
        <v>2</v>
      </c>
      <c r="P561" s="22"/>
      <c r="Q561" s="22"/>
      <c r="R561" s="22"/>
    </row>
    <row r="562" spans="1:18" ht="31.5">
      <c r="A562" s="14">
        <f t="shared" si="12"/>
        <v>559</v>
      </c>
      <c r="B562" s="14" t="s">
        <v>14070</v>
      </c>
      <c r="C562" s="14" t="s">
        <v>12437</v>
      </c>
      <c r="D562" s="14" t="s">
        <v>1187</v>
      </c>
      <c r="E562" s="14" t="s">
        <v>8163</v>
      </c>
      <c r="F562" s="15">
        <v>2032</v>
      </c>
      <c r="G562" s="15">
        <v>616</v>
      </c>
      <c r="H562" s="14" t="s">
        <v>2161</v>
      </c>
      <c r="I562" s="15">
        <v>246000</v>
      </c>
      <c r="J562" s="14" t="s">
        <v>70</v>
      </c>
      <c r="K562" s="36" t="s">
        <v>13888</v>
      </c>
      <c r="L562" s="23" t="s">
        <v>2255</v>
      </c>
      <c r="M562" s="23"/>
      <c r="N562" s="23"/>
      <c r="O562" s="21">
        <v>3</v>
      </c>
      <c r="P562" s="22"/>
      <c r="Q562" s="22"/>
      <c r="R562" s="22"/>
    </row>
    <row r="563" spans="1:18" ht="31.5">
      <c r="A563" s="14">
        <f t="shared" si="12"/>
        <v>560</v>
      </c>
      <c r="B563" s="14" t="s">
        <v>14073</v>
      </c>
      <c r="C563" s="14" t="s">
        <v>14074</v>
      </c>
      <c r="D563" s="14" t="s">
        <v>9193</v>
      </c>
      <c r="E563" s="14"/>
      <c r="F563" s="15">
        <v>1450</v>
      </c>
      <c r="G563" s="15">
        <v>456</v>
      </c>
      <c r="H563" s="14" t="s">
        <v>8087</v>
      </c>
      <c r="I563" s="15">
        <v>0</v>
      </c>
      <c r="J563" s="14" t="s">
        <v>70</v>
      </c>
      <c r="K563" s="36" t="s">
        <v>13888</v>
      </c>
      <c r="L563" s="23" t="s">
        <v>5408</v>
      </c>
      <c r="M563" s="23" t="s">
        <v>14075</v>
      </c>
      <c r="N563" s="23"/>
      <c r="O563" s="21">
        <v>4</v>
      </c>
      <c r="P563" s="22"/>
      <c r="Q563" s="22"/>
      <c r="R563" s="22"/>
    </row>
    <row r="564" spans="1:18" ht="47.25">
      <c r="A564" s="14">
        <f t="shared" si="12"/>
        <v>561</v>
      </c>
      <c r="B564" s="14" t="s">
        <v>14076</v>
      </c>
      <c r="C564" s="14" t="s">
        <v>13508</v>
      </c>
      <c r="D564" s="14" t="s">
        <v>9193</v>
      </c>
      <c r="E564" s="14"/>
      <c r="F564" s="15">
        <v>1750</v>
      </c>
      <c r="G564" s="15">
        <v>768</v>
      </c>
      <c r="H564" s="14" t="s">
        <v>2161</v>
      </c>
      <c r="I564" s="15">
        <v>0</v>
      </c>
      <c r="J564" s="14" t="s">
        <v>7909</v>
      </c>
      <c r="K564" s="36" t="s">
        <v>13888</v>
      </c>
      <c r="L564" s="23" t="s">
        <v>5408</v>
      </c>
      <c r="M564" s="23" t="s">
        <v>14077</v>
      </c>
      <c r="N564" s="23"/>
      <c r="O564" s="21">
        <v>5</v>
      </c>
      <c r="P564" s="22"/>
      <c r="Q564" s="22"/>
      <c r="R564" s="22"/>
    </row>
    <row r="565" spans="1:18" ht="47.25">
      <c r="A565" s="14">
        <f t="shared" si="12"/>
        <v>562</v>
      </c>
      <c r="B565" s="14" t="s">
        <v>14078</v>
      </c>
      <c r="C565" s="21" t="s">
        <v>13508</v>
      </c>
      <c r="D565" s="14" t="s">
        <v>9193</v>
      </c>
      <c r="E565" s="14"/>
      <c r="F565" s="15">
        <v>1750</v>
      </c>
      <c r="G565" s="15">
        <v>676</v>
      </c>
      <c r="H565" s="14" t="s">
        <v>2161</v>
      </c>
      <c r="I565" s="15">
        <v>0</v>
      </c>
      <c r="J565" s="14" t="s">
        <v>7909</v>
      </c>
      <c r="K565" s="36" t="s">
        <v>13888</v>
      </c>
      <c r="L565" s="23" t="s">
        <v>5408</v>
      </c>
      <c r="M565" s="23" t="s">
        <v>14079</v>
      </c>
      <c r="N565" s="23"/>
      <c r="O565" s="21">
        <v>6</v>
      </c>
      <c r="P565" s="22"/>
      <c r="Q565" s="22"/>
      <c r="R565" s="22"/>
    </row>
    <row r="566" spans="1:18" ht="63">
      <c r="A566" s="14">
        <f t="shared" si="12"/>
        <v>563</v>
      </c>
      <c r="B566" s="14" t="s">
        <v>14083</v>
      </c>
      <c r="C566" s="41" t="s">
        <v>14084</v>
      </c>
      <c r="D566" s="14" t="s">
        <v>14010</v>
      </c>
      <c r="E566" s="14"/>
      <c r="F566" s="15">
        <v>1000</v>
      </c>
      <c r="G566" s="15">
        <v>316</v>
      </c>
      <c r="H566" s="14" t="s">
        <v>8087</v>
      </c>
      <c r="I566" s="15">
        <v>0</v>
      </c>
      <c r="J566" s="14" t="s">
        <v>60</v>
      </c>
      <c r="K566" s="36" t="s">
        <v>13888</v>
      </c>
      <c r="L566" s="23" t="s">
        <v>1552</v>
      </c>
      <c r="M566" s="23"/>
      <c r="N566" s="23"/>
      <c r="O566" s="21">
        <v>7</v>
      </c>
      <c r="P566" s="22"/>
      <c r="Q566" s="22"/>
      <c r="R566" s="22"/>
    </row>
    <row r="567" spans="1:18" ht="63">
      <c r="A567" s="14">
        <f t="shared" si="12"/>
        <v>564</v>
      </c>
      <c r="B567" s="14" t="s">
        <v>14085</v>
      </c>
      <c r="C567" s="14" t="s">
        <v>14086</v>
      </c>
      <c r="D567" s="14" t="s">
        <v>14010</v>
      </c>
      <c r="E567" s="14"/>
      <c r="F567" s="15">
        <v>1000</v>
      </c>
      <c r="G567" s="15">
        <v>320</v>
      </c>
      <c r="H567" s="14" t="s">
        <v>8076</v>
      </c>
      <c r="I567" s="15">
        <v>0</v>
      </c>
      <c r="J567" s="14" t="s">
        <v>60</v>
      </c>
      <c r="K567" s="36" t="s">
        <v>13888</v>
      </c>
      <c r="L567" s="23" t="s">
        <v>1552</v>
      </c>
      <c r="M567" s="23"/>
      <c r="N567" s="23"/>
      <c r="O567" s="21">
        <v>8</v>
      </c>
      <c r="P567" s="22"/>
      <c r="Q567" s="22"/>
      <c r="R567" s="22"/>
    </row>
    <row r="568" spans="1:18" ht="63">
      <c r="A568" s="14">
        <f t="shared" si="12"/>
        <v>565</v>
      </c>
      <c r="B568" s="14" t="s">
        <v>14087</v>
      </c>
      <c r="C568" s="14" t="s">
        <v>14086</v>
      </c>
      <c r="D568" s="14" t="s">
        <v>14010</v>
      </c>
      <c r="E568" s="14"/>
      <c r="F568" s="15">
        <v>1000</v>
      </c>
      <c r="G568" s="15">
        <v>252</v>
      </c>
      <c r="H568" s="14" t="s">
        <v>8076</v>
      </c>
      <c r="I568" s="15">
        <v>0</v>
      </c>
      <c r="J568" s="14" t="s">
        <v>60</v>
      </c>
      <c r="K568" s="36" t="s">
        <v>13888</v>
      </c>
      <c r="L568" s="23" t="s">
        <v>1552</v>
      </c>
      <c r="M568" s="23"/>
      <c r="N568" s="23"/>
      <c r="O568" s="21">
        <v>9</v>
      </c>
      <c r="P568" s="22"/>
      <c r="Q568" s="22"/>
      <c r="R568" s="22"/>
    </row>
    <row r="569" spans="1:18" ht="47.25">
      <c r="A569" s="14">
        <f t="shared" ref="A569:A616" si="13">A568+1</f>
        <v>566</v>
      </c>
      <c r="B569" s="14" t="s">
        <v>14088</v>
      </c>
      <c r="C569" s="14" t="s">
        <v>14089</v>
      </c>
      <c r="D569" s="14" t="s">
        <v>14010</v>
      </c>
      <c r="E569" s="14"/>
      <c r="F569" s="15">
        <v>1000</v>
      </c>
      <c r="G569" s="15">
        <v>300</v>
      </c>
      <c r="H569" s="14" t="s">
        <v>8087</v>
      </c>
      <c r="I569" s="15">
        <v>0</v>
      </c>
      <c r="J569" s="14" t="s">
        <v>4935</v>
      </c>
      <c r="K569" s="36" t="s">
        <v>13888</v>
      </c>
      <c r="L569" s="23" t="s">
        <v>1552</v>
      </c>
      <c r="M569" s="23"/>
      <c r="N569" s="23"/>
      <c r="O569" s="21">
        <v>10</v>
      </c>
      <c r="P569" s="22"/>
      <c r="Q569" s="22"/>
      <c r="R569" s="22"/>
    </row>
    <row r="570" spans="1:18" ht="31.5">
      <c r="A570" s="14">
        <f t="shared" si="13"/>
        <v>567</v>
      </c>
      <c r="B570" s="14" t="s">
        <v>14090</v>
      </c>
      <c r="C570" s="14" t="s">
        <v>4078</v>
      </c>
      <c r="D570" s="14" t="s">
        <v>1162</v>
      </c>
      <c r="E570" s="14"/>
      <c r="F570" s="15">
        <v>700</v>
      </c>
      <c r="G570" s="15">
        <v>836</v>
      </c>
      <c r="H570" s="14" t="s">
        <v>1228</v>
      </c>
      <c r="I570" s="15">
        <v>0</v>
      </c>
      <c r="J570" s="14" t="s">
        <v>1188</v>
      </c>
      <c r="K570" s="36" t="s">
        <v>13888</v>
      </c>
      <c r="L570" s="23" t="s">
        <v>1552</v>
      </c>
      <c r="M570" s="23"/>
      <c r="N570" s="23"/>
      <c r="O570" s="21">
        <v>11</v>
      </c>
      <c r="P570" s="22"/>
      <c r="Q570" s="22"/>
      <c r="R570" s="22"/>
    </row>
    <row r="571" spans="1:18" ht="31.5">
      <c r="A571" s="14">
        <f t="shared" si="13"/>
        <v>568</v>
      </c>
      <c r="B571" s="14" t="s">
        <v>14093</v>
      </c>
      <c r="C571" s="14" t="s">
        <v>4078</v>
      </c>
      <c r="D571" s="14" t="s">
        <v>1162</v>
      </c>
      <c r="E571" s="14"/>
      <c r="F571" s="15">
        <v>700</v>
      </c>
      <c r="G571" s="15">
        <v>710</v>
      </c>
      <c r="H571" s="14" t="s">
        <v>1228</v>
      </c>
      <c r="I571" s="15">
        <v>0</v>
      </c>
      <c r="J571" s="14" t="s">
        <v>1188</v>
      </c>
      <c r="K571" s="36" t="s">
        <v>13888</v>
      </c>
      <c r="L571" s="23" t="s">
        <v>1552</v>
      </c>
      <c r="M571" s="23"/>
      <c r="N571" s="23"/>
      <c r="O571" s="21">
        <v>12</v>
      </c>
      <c r="P571" s="22"/>
      <c r="Q571" s="22"/>
      <c r="R571" s="22"/>
    </row>
    <row r="572" spans="1:18" ht="94.5">
      <c r="A572" s="14">
        <f t="shared" si="13"/>
        <v>569</v>
      </c>
      <c r="B572" s="14" t="s">
        <v>14094</v>
      </c>
      <c r="C572" s="14" t="s">
        <v>14095</v>
      </c>
      <c r="D572" s="14" t="s">
        <v>9193</v>
      </c>
      <c r="E572" s="14"/>
      <c r="F572" s="15">
        <v>1300</v>
      </c>
      <c r="G572" s="15">
        <v>876</v>
      </c>
      <c r="H572" s="14" t="s">
        <v>3703</v>
      </c>
      <c r="I572" s="15">
        <v>0</v>
      </c>
      <c r="J572" s="14" t="s">
        <v>1193</v>
      </c>
      <c r="K572" s="36" t="s">
        <v>13888</v>
      </c>
      <c r="L572" s="23" t="s">
        <v>1552</v>
      </c>
      <c r="M572" s="23" t="s">
        <v>14096</v>
      </c>
      <c r="N572" s="23"/>
      <c r="O572" s="21" t="s">
        <v>13457</v>
      </c>
      <c r="P572" s="22"/>
      <c r="Q572" s="22"/>
      <c r="R572" s="22"/>
    </row>
    <row r="573" spans="1:18" ht="31.5">
      <c r="A573" s="14">
        <f t="shared" si="13"/>
        <v>570</v>
      </c>
      <c r="B573" s="14" t="s">
        <v>14097</v>
      </c>
      <c r="C573" s="14" t="s">
        <v>7234</v>
      </c>
      <c r="D573" s="14" t="s">
        <v>4473</v>
      </c>
      <c r="E573" s="14"/>
      <c r="F573" s="15">
        <v>1000</v>
      </c>
      <c r="G573" s="15">
        <v>232</v>
      </c>
      <c r="H573" s="14" t="s">
        <v>8087</v>
      </c>
      <c r="I573" s="15">
        <v>0</v>
      </c>
      <c r="J573" s="14" t="s">
        <v>70</v>
      </c>
      <c r="K573" s="36" t="s">
        <v>13888</v>
      </c>
      <c r="L573" s="23" t="s">
        <v>2255</v>
      </c>
      <c r="M573" s="23"/>
      <c r="N573" s="23"/>
      <c r="P573" s="22"/>
      <c r="Q573" s="22"/>
      <c r="R573" s="22"/>
    </row>
    <row r="574" spans="1:18" ht="94.5">
      <c r="A574" s="14">
        <f t="shared" si="13"/>
        <v>571</v>
      </c>
      <c r="B574" s="14" t="s">
        <v>14102</v>
      </c>
      <c r="C574" s="14" t="s">
        <v>14103</v>
      </c>
      <c r="D574" s="14" t="s">
        <v>1187</v>
      </c>
      <c r="E574" s="14"/>
      <c r="F574" s="15">
        <v>870</v>
      </c>
      <c r="G574" s="15">
        <v>108</v>
      </c>
      <c r="H574" s="14" t="s">
        <v>8087</v>
      </c>
      <c r="I574" s="15">
        <v>53000</v>
      </c>
      <c r="J574" s="14" t="s">
        <v>4642</v>
      </c>
      <c r="K574" s="36" t="s">
        <v>13888</v>
      </c>
      <c r="L574" s="23" t="s">
        <v>12534</v>
      </c>
      <c r="M574" s="23"/>
      <c r="N574" s="23"/>
      <c r="P574" s="22"/>
      <c r="Q574" s="22"/>
      <c r="R574" s="22"/>
    </row>
    <row r="575" spans="1:18" ht="78.75">
      <c r="A575" s="14">
        <f t="shared" si="13"/>
        <v>572</v>
      </c>
      <c r="B575" s="14" t="s">
        <v>14104</v>
      </c>
      <c r="C575" s="14" t="s">
        <v>14105</v>
      </c>
      <c r="D575" s="14" t="s">
        <v>1187</v>
      </c>
      <c r="E575" s="14" t="s">
        <v>8163</v>
      </c>
      <c r="F575" s="15">
        <v>740</v>
      </c>
      <c r="G575" s="15">
        <v>552</v>
      </c>
      <c r="H575" s="14" t="s">
        <v>2161</v>
      </c>
      <c r="I575" s="15">
        <v>220000</v>
      </c>
      <c r="J575" s="14" t="s">
        <v>4935</v>
      </c>
      <c r="K575" s="36" t="s">
        <v>13888</v>
      </c>
      <c r="L575" s="23" t="s">
        <v>11673</v>
      </c>
      <c r="M575" s="23"/>
      <c r="N575" s="23"/>
      <c r="P575" s="22"/>
      <c r="Q575" s="22"/>
      <c r="R575" s="22"/>
    </row>
    <row r="576" spans="1:18" ht="63">
      <c r="A576" s="14">
        <f t="shared" si="13"/>
        <v>573</v>
      </c>
      <c r="B576" s="14" t="s">
        <v>14108</v>
      </c>
      <c r="C576" s="14" t="s">
        <v>14109</v>
      </c>
      <c r="D576" s="14" t="s">
        <v>1162</v>
      </c>
      <c r="E576" s="14"/>
      <c r="F576" s="15">
        <v>500</v>
      </c>
      <c r="G576" s="15">
        <v>320</v>
      </c>
      <c r="H576" s="14" t="s">
        <v>2161</v>
      </c>
      <c r="I576" s="15">
        <v>0</v>
      </c>
      <c r="J576" s="14" t="s">
        <v>60</v>
      </c>
      <c r="K576" s="36" t="s">
        <v>13888</v>
      </c>
      <c r="L576" s="23" t="s">
        <v>7889</v>
      </c>
      <c r="M576" s="23" t="s">
        <v>14110</v>
      </c>
      <c r="N576" s="23"/>
      <c r="P576" s="22"/>
      <c r="Q576" s="22"/>
      <c r="R576" s="22"/>
    </row>
    <row r="577" spans="1:18" ht="31.5">
      <c r="A577" s="14">
        <f t="shared" si="13"/>
        <v>574</v>
      </c>
      <c r="B577" s="14" t="s">
        <v>14112</v>
      </c>
      <c r="C577" s="14" t="s">
        <v>14113</v>
      </c>
      <c r="D577" s="14" t="s">
        <v>1187</v>
      </c>
      <c r="E577" s="14"/>
      <c r="F577" s="15">
        <v>800</v>
      </c>
      <c r="G577" s="15">
        <v>204</v>
      </c>
      <c r="H577" s="14" t="s">
        <v>8087</v>
      </c>
      <c r="I577" s="15">
        <v>63000</v>
      </c>
      <c r="J577" s="14" t="s">
        <v>1188</v>
      </c>
      <c r="K577" s="36" t="s">
        <v>13888</v>
      </c>
      <c r="L577" s="23" t="s">
        <v>2255</v>
      </c>
      <c r="M577" s="23"/>
      <c r="N577" s="23"/>
      <c r="P577" s="22"/>
      <c r="Q577" s="22"/>
      <c r="R577" s="22"/>
    </row>
    <row r="578" spans="1:18" ht="63">
      <c r="A578" s="14">
        <f t="shared" si="13"/>
        <v>575</v>
      </c>
      <c r="B578" s="14" t="s">
        <v>14116</v>
      </c>
      <c r="C578" s="14" t="s">
        <v>14109</v>
      </c>
      <c r="D578" s="14" t="s">
        <v>1162</v>
      </c>
      <c r="E578" s="14"/>
      <c r="F578" s="15">
        <v>500</v>
      </c>
      <c r="G578" s="15">
        <v>332</v>
      </c>
      <c r="H578" s="14" t="s">
        <v>2161</v>
      </c>
      <c r="I578" s="15">
        <v>0</v>
      </c>
      <c r="J578" s="14" t="s">
        <v>60</v>
      </c>
      <c r="K578" s="36" t="s">
        <v>13888</v>
      </c>
      <c r="L578" s="23" t="s">
        <v>7889</v>
      </c>
      <c r="M578" s="23" t="s">
        <v>14110</v>
      </c>
      <c r="N578" s="23"/>
      <c r="P578" s="22"/>
      <c r="Q578" s="22"/>
      <c r="R578" s="22"/>
    </row>
    <row r="579" spans="1:18" ht="47.25">
      <c r="A579" s="14">
        <f t="shared" si="13"/>
        <v>576</v>
      </c>
      <c r="B579" s="14" t="s">
        <v>14117</v>
      </c>
      <c r="C579" s="14" t="s">
        <v>14118</v>
      </c>
      <c r="D579" s="14" t="s">
        <v>1162</v>
      </c>
      <c r="E579" s="14"/>
      <c r="F579" s="15">
        <v>300</v>
      </c>
      <c r="G579" s="15">
        <v>212</v>
      </c>
      <c r="H579" s="14" t="s">
        <v>8087</v>
      </c>
      <c r="I579" s="15">
        <v>97000</v>
      </c>
      <c r="J579" s="14" t="s">
        <v>60</v>
      </c>
      <c r="K579" s="36" t="s">
        <v>13888</v>
      </c>
      <c r="L579" s="23" t="s">
        <v>6101</v>
      </c>
      <c r="M579" s="23"/>
      <c r="N579" s="23"/>
      <c r="P579" s="22"/>
      <c r="Q579" s="22"/>
      <c r="R579" s="22"/>
    </row>
    <row r="580" spans="1:18" ht="31.5">
      <c r="A580" s="14">
        <f t="shared" si="13"/>
        <v>577</v>
      </c>
      <c r="B580" s="14" t="s">
        <v>14119</v>
      </c>
      <c r="C580" s="14" t="s">
        <v>10123</v>
      </c>
      <c r="D580" s="14" t="s">
        <v>4473</v>
      </c>
      <c r="E580" s="14"/>
      <c r="F580" s="15">
        <v>1000</v>
      </c>
      <c r="G580" s="15">
        <v>496</v>
      </c>
      <c r="H580" s="14" t="s">
        <v>8087</v>
      </c>
      <c r="I580" s="15">
        <v>0</v>
      </c>
      <c r="J580" s="14" t="s">
        <v>12454</v>
      </c>
      <c r="K580" s="36" t="s">
        <v>13888</v>
      </c>
      <c r="L580" s="23" t="s">
        <v>513</v>
      </c>
      <c r="M580" s="23"/>
      <c r="N580" s="23"/>
      <c r="P580" s="22"/>
      <c r="Q580" s="22"/>
      <c r="R580" s="22"/>
    </row>
    <row r="581" spans="1:18" ht="78.75">
      <c r="A581" s="14">
        <f t="shared" si="13"/>
        <v>578</v>
      </c>
      <c r="B581" s="14" t="s">
        <v>14121</v>
      </c>
      <c r="C581" s="14" t="s">
        <v>14122</v>
      </c>
      <c r="D581" s="14" t="s">
        <v>1187</v>
      </c>
      <c r="E581" s="14"/>
      <c r="F581" s="15">
        <v>500</v>
      </c>
      <c r="G581" s="15">
        <v>232</v>
      </c>
      <c r="H581" s="14" t="s">
        <v>8087</v>
      </c>
      <c r="I581" s="15">
        <v>43000</v>
      </c>
      <c r="J581" s="14" t="s">
        <v>1193</v>
      </c>
      <c r="K581" s="36" t="s">
        <v>13888</v>
      </c>
      <c r="L581" s="23" t="s">
        <v>2255</v>
      </c>
      <c r="M581" s="23"/>
      <c r="N581" s="23"/>
      <c r="P581" s="22"/>
      <c r="Q581" s="22"/>
      <c r="R581" s="22"/>
    </row>
    <row r="582" spans="1:18" ht="57.75" customHeight="1">
      <c r="A582" s="14">
        <f t="shared" si="13"/>
        <v>579</v>
      </c>
      <c r="B582" s="14" t="s">
        <v>14125</v>
      </c>
      <c r="C582" s="14" t="s">
        <v>14126</v>
      </c>
      <c r="D582" s="14" t="s">
        <v>4473</v>
      </c>
      <c r="E582" s="14"/>
      <c r="F582" s="15">
        <v>1000</v>
      </c>
      <c r="G582" s="15">
        <v>548</v>
      </c>
      <c r="H582" s="14" t="s">
        <v>2161</v>
      </c>
      <c r="I582" s="15">
        <v>0</v>
      </c>
      <c r="J582" s="14" t="s">
        <v>60</v>
      </c>
      <c r="K582" s="36" t="s">
        <v>13888</v>
      </c>
      <c r="L582" s="23" t="s">
        <v>1552</v>
      </c>
      <c r="M582" s="23"/>
      <c r="N582" s="23"/>
      <c r="P582" s="22"/>
      <c r="Q582" s="22"/>
      <c r="R582" s="22"/>
    </row>
    <row r="583" spans="1:18" ht="31.5">
      <c r="A583" s="14">
        <f t="shared" si="13"/>
        <v>580</v>
      </c>
      <c r="B583" s="14" t="s">
        <v>14127</v>
      </c>
      <c r="C583" s="14" t="s">
        <v>9192</v>
      </c>
      <c r="D583" s="14" t="s">
        <v>1187</v>
      </c>
      <c r="E583" s="14" t="s">
        <v>8163</v>
      </c>
      <c r="F583" s="15">
        <v>1485</v>
      </c>
      <c r="G583" s="15">
        <v>212</v>
      </c>
      <c r="H583" s="14" t="s">
        <v>8076</v>
      </c>
      <c r="I583" s="15">
        <v>58000</v>
      </c>
      <c r="J583" s="14" t="s">
        <v>1188</v>
      </c>
      <c r="K583" s="36" t="s">
        <v>13888</v>
      </c>
      <c r="L583" s="23" t="s">
        <v>2255</v>
      </c>
      <c r="M583" s="23"/>
      <c r="N583" s="23"/>
      <c r="P583" s="22"/>
      <c r="Q583" s="22"/>
      <c r="R583" s="22"/>
    </row>
    <row r="584" spans="1:18" ht="63">
      <c r="A584" s="14">
        <f t="shared" si="13"/>
        <v>581</v>
      </c>
      <c r="B584" s="14" t="s">
        <v>14137</v>
      </c>
      <c r="C584" s="14" t="s">
        <v>14138</v>
      </c>
      <c r="D584" s="14" t="s">
        <v>1162</v>
      </c>
      <c r="E584" s="14"/>
      <c r="F584" s="15">
        <v>200</v>
      </c>
      <c r="G584" s="15">
        <v>424</v>
      </c>
      <c r="H584" s="14" t="s">
        <v>8087</v>
      </c>
      <c r="I584" s="15">
        <v>0</v>
      </c>
      <c r="J584" s="14" t="s">
        <v>1193</v>
      </c>
      <c r="K584" s="36" t="s">
        <v>13888</v>
      </c>
      <c r="L584" s="23" t="s">
        <v>2255</v>
      </c>
      <c r="M584" s="23"/>
      <c r="N584" s="23"/>
      <c r="P584" s="22"/>
      <c r="Q584" s="22"/>
      <c r="R584" s="22"/>
    </row>
    <row r="585" spans="1:18" ht="31.5">
      <c r="A585" s="14">
        <f t="shared" si="13"/>
        <v>582</v>
      </c>
      <c r="B585" s="14" t="s">
        <v>14141</v>
      </c>
      <c r="C585" s="14" t="s">
        <v>14142</v>
      </c>
      <c r="D585" s="14" t="s">
        <v>1187</v>
      </c>
      <c r="E585" s="14"/>
      <c r="F585" s="15">
        <v>500</v>
      </c>
      <c r="G585" s="15">
        <v>948</v>
      </c>
      <c r="H585" s="14" t="s">
        <v>2161</v>
      </c>
      <c r="I585" s="15">
        <v>266000</v>
      </c>
      <c r="J585" s="14" t="s">
        <v>70</v>
      </c>
      <c r="K585" s="36" t="s">
        <v>13888</v>
      </c>
      <c r="L585" s="23" t="s">
        <v>13942</v>
      </c>
      <c r="M585" s="23"/>
      <c r="N585" s="23"/>
      <c r="O585" s="21" t="s">
        <v>14120</v>
      </c>
      <c r="P585" s="22"/>
      <c r="Q585" s="22"/>
      <c r="R585" s="22"/>
    </row>
    <row r="586" spans="1:18" ht="47.25">
      <c r="A586" s="14">
        <f t="shared" si="13"/>
        <v>583</v>
      </c>
      <c r="B586" s="14" t="s">
        <v>14143</v>
      </c>
      <c r="C586" s="14" t="s">
        <v>12563</v>
      </c>
      <c r="D586" s="14" t="s">
        <v>1421</v>
      </c>
      <c r="E586" s="14"/>
      <c r="F586" s="15">
        <v>1000</v>
      </c>
      <c r="G586" s="15">
        <v>524</v>
      </c>
      <c r="H586" s="14" t="s">
        <v>2161</v>
      </c>
      <c r="I586" s="15">
        <v>131000</v>
      </c>
      <c r="J586" s="14" t="s">
        <v>4935</v>
      </c>
      <c r="K586" s="36" t="s">
        <v>13888</v>
      </c>
      <c r="L586" s="23" t="s">
        <v>12215</v>
      </c>
      <c r="M586" s="23"/>
      <c r="N586" s="23"/>
      <c r="P586" s="22"/>
      <c r="Q586" s="22"/>
      <c r="R586" s="22"/>
    </row>
    <row r="587" spans="1:18">
      <c r="A587" s="14">
        <f t="shared" si="13"/>
        <v>584</v>
      </c>
      <c r="B587" s="14" t="s">
        <v>14149</v>
      </c>
      <c r="C587" s="14" t="s">
        <v>14150</v>
      </c>
      <c r="D587" s="14" t="s">
        <v>1162</v>
      </c>
      <c r="E587" s="14"/>
      <c r="F587" s="15">
        <v>200</v>
      </c>
      <c r="G587" s="15">
        <v>108</v>
      </c>
      <c r="H587" s="14" t="s">
        <v>8087</v>
      </c>
      <c r="I587" s="15">
        <v>0</v>
      </c>
      <c r="J587" s="14" t="s">
        <v>12454</v>
      </c>
      <c r="K587" s="36" t="s">
        <v>13888</v>
      </c>
      <c r="L587" s="23" t="s">
        <v>5629</v>
      </c>
      <c r="M587" s="23"/>
      <c r="N587" s="23"/>
      <c r="P587" s="22"/>
      <c r="Q587" s="22"/>
      <c r="R587" s="22"/>
    </row>
    <row r="588" spans="1:18" ht="63">
      <c r="A588" s="14">
        <f t="shared" si="13"/>
        <v>585</v>
      </c>
      <c r="B588" s="14" t="s">
        <v>14151</v>
      </c>
      <c r="C588" s="14" t="s">
        <v>14152</v>
      </c>
      <c r="D588" s="14" t="s">
        <v>1187</v>
      </c>
      <c r="E588" s="14"/>
      <c r="F588" s="15">
        <v>500</v>
      </c>
      <c r="G588" s="15">
        <v>320</v>
      </c>
      <c r="H588" s="14" t="s">
        <v>8087</v>
      </c>
      <c r="I588" s="15">
        <v>135000</v>
      </c>
      <c r="J588" s="14" t="s">
        <v>70</v>
      </c>
      <c r="K588" s="36" t="s">
        <v>13888</v>
      </c>
      <c r="L588" s="23" t="s">
        <v>5629</v>
      </c>
      <c r="M588" s="23"/>
      <c r="N588" s="23"/>
      <c r="P588" s="22"/>
      <c r="Q588" s="22"/>
      <c r="R588" s="22"/>
    </row>
    <row r="589" spans="1:18" ht="110.25">
      <c r="A589" s="14">
        <f t="shared" si="13"/>
        <v>586</v>
      </c>
      <c r="B589" s="14" t="s">
        <v>14159</v>
      </c>
      <c r="C589" s="14" t="s">
        <v>14160</v>
      </c>
      <c r="D589" s="14" t="s">
        <v>1187</v>
      </c>
      <c r="E589" s="14"/>
      <c r="F589" s="15">
        <v>500</v>
      </c>
      <c r="G589" s="15">
        <v>332</v>
      </c>
      <c r="H589" s="14" t="s">
        <v>8087</v>
      </c>
      <c r="I589" s="15">
        <v>59000</v>
      </c>
      <c r="J589" s="14" t="s">
        <v>1188</v>
      </c>
      <c r="K589" s="36" t="s">
        <v>13888</v>
      </c>
      <c r="L589" s="23" t="s">
        <v>2255</v>
      </c>
      <c r="M589" s="23"/>
      <c r="N589" s="23"/>
      <c r="P589" s="22"/>
      <c r="Q589" s="22"/>
      <c r="R589" s="22"/>
    </row>
    <row r="590" spans="1:18" ht="47.25">
      <c r="A590" s="14">
        <f t="shared" si="13"/>
        <v>587</v>
      </c>
      <c r="B590" s="14" t="s">
        <v>14166</v>
      </c>
      <c r="C590" s="14" t="s">
        <v>13839</v>
      </c>
      <c r="D590" s="14" t="s">
        <v>4473</v>
      </c>
      <c r="E590" s="14"/>
      <c r="F590" s="15">
        <v>3000</v>
      </c>
      <c r="G590" s="15">
        <v>1018</v>
      </c>
      <c r="H590" s="14" t="s">
        <v>2161</v>
      </c>
      <c r="I590" s="15">
        <v>0</v>
      </c>
      <c r="J590" s="14" t="s">
        <v>7909</v>
      </c>
      <c r="K590" s="36" t="s">
        <v>13888</v>
      </c>
      <c r="L590" s="23" t="s">
        <v>5408</v>
      </c>
      <c r="M590" s="23"/>
      <c r="N590" s="23"/>
      <c r="P590" s="22"/>
      <c r="Q590" s="22"/>
      <c r="R590" s="22"/>
    </row>
    <row r="591" spans="1:18" ht="31.5">
      <c r="A591" s="14">
        <f t="shared" si="13"/>
        <v>588</v>
      </c>
      <c r="B591" s="14" t="s">
        <v>14171</v>
      </c>
      <c r="C591" s="14" t="s">
        <v>14172</v>
      </c>
      <c r="D591" s="14" t="s">
        <v>1162</v>
      </c>
      <c r="E591" s="14"/>
      <c r="F591" s="15">
        <v>1300</v>
      </c>
      <c r="G591" s="15">
        <v>1196</v>
      </c>
      <c r="H591" s="14" t="s">
        <v>7154</v>
      </c>
      <c r="I591" s="15">
        <v>0</v>
      </c>
      <c r="J591" s="14" t="s">
        <v>60</v>
      </c>
      <c r="K591" s="36" t="s">
        <v>13888</v>
      </c>
      <c r="L591" s="23" t="s">
        <v>6101</v>
      </c>
      <c r="M591" s="23"/>
      <c r="N591" s="23"/>
      <c r="P591" s="22"/>
      <c r="Q591" s="22"/>
      <c r="R591" s="22"/>
    </row>
    <row r="592" spans="1:18" ht="110.25">
      <c r="A592" s="14">
        <f t="shared" si="13"/>
        <v>589</v>
      </c>
      <c r="B592" s="14" t="s">
        <v>14173</v>
      </c>
      <c r="C592" s="14" t="s">
        <v>14174</v>
      </c>
      <c r="D592" s="14" t="s">
        <v>4473</v>
      </c>
      <c r="E592" s="14"/>
      <c r="F592" s="15">
        <v>1000</v>
      </c>
      <c r="G592" s="15">
        <v>1368</v>
      </c>
      <c r="H592" s="14" t="s">
        <v>2161</v>
      </c>
      <c r="I592" s="15">
        <v>0</v>
      </c>
      <c r="J592" s="14" t="s">
        <v>7909</v>
      </c>
      <c r="K592" s="36" t="s">
        <v>13888</v>
      </c>
      <c r="L592" s="23" t="s">
        <v>1552</v>
      </c>
      <c r="M592" s="23"/>
      <c r="N592" s="23"/>
      <c r="P592" s="22"/>
      <c r="Q592" s="22"/>
      <c r="R592" s="22"/>
    </row>
    <row r="593" spans="1:18" ht="78.75">
      <c r="A593" s="14">
        <f t="shared" si="13"/>
        <v>590</v>
      </c>
      <c r="B593" s="14" t="s">
        <v>14179</v>
      </c>
      <c r="C593" s="14" t="s">
        <v>14180</v>
      </c>
      <c r="D593" s="14" t="s">
        <v>4473</v>
      </c>
      <c r="E593" s="14"/>
      <c r="F593" s="15">
        <v>1000</v>
      </c>
      <c r="G593" s="15">
        <v>368</v>
      </c>
      <c r="H593" s="14" t="s">
        <v>2161</v>
      </c>
      <c r="I593" s="15">
        <v>0</v>
      </c>
      <c r="J593" s="14" t="s">
        <v>1193</v>
      </c>
      <c r="K593" s="36" t="s">
        <v>13888</v>
      </c>
      <c r="L593" s="23" t="s">
        <v>513</v>
      </c>
      <c r="M593" s="23"/>
      <c r="N593" s="23"/>
      <c r="P593" s="22"/>
      <c r="Q593" s="22"/>
      <c r="R593" s="22"/>
    </row>
    <row r="594" spans="1:18" ht="47.25">
      <c r="A594" s="14">
        <f t="shared" si="13"/>
        <v>591</v>
      </c>
      <c r="B594" s="14" t="s">
        <v>14181</v>
      </c>
      <c r="C594" s="14" t="s">
        <v>14182</v>
      </c>
      <c r="D594" s="14" t="s">
        <v>13998</v>
      </c>
      <c r="E594" s="14"/>
      <c r="F594" s="15">
        <v>17033</v>
      </c>
      <c r="G594" s="15">
        <v>56</v>
      </c>
      <c r="H594" s="14" t="s">
        <v>8076</v>
      </c>
      <c r="I594" s="15">
        <v>0</v>
      </c>
      <c r="J594" s="14" t="s">
        <v>1188</v>
      </c>
      <c r="K594" s="36" t="s">
        <v>13888</v>
      </c>
      <c r="L594" s="23" t="s">
        <v>13494</v>
      </c>
      <c r="M594" s="23"/>
      <c r="N594" s="23"/>
      <c r="O594" s="21" t="s">
        <v>14132</v>
      </c>
      <c r="P594" s="22"/>
      <c r="Q594" s="22"/>
      <c r="R594" s="22"/>
    </row>
    <row r="595" spans="1:18" ht="78.75">
      <c r="A595" s="14">
        <f t="shared" si="13"/>
        <v>592</v>
      </c>
      <c r="B595" s="14" t="s">
        <v>14188</v>
      </c>
      <c r="C595" s="14" t="s">
        <v>14189</v>
      </c>
      <c r="D595" s="14" t="s">
        <v>4473</v>
      </c>
      <c r="E595" s="14"/>
      <c r="F595" s="15">
        <v>500</v>
      </c>
      <c r="G595" s="15">
        <v>292</v>
      </c>
      <c r="H595" s="14" t="s">
        <v>2161</v>
      </c>
      <c r="I595" s="15">
        <v>0</v>
      </c>
      <c r="J595" s="14" t="s">
        <v>12918</v>
      </c>
      <c r="K595" s="36" t="s">
        <v>13888</v>
      </c>
      <c r="L595" s="23" t="s">
        <v>5408</v>
      </c>
      <c r="M595" s="23"/>
      <c r="N595" s="23"/>
      <c r="P595" s="22"/>
      <c r="Q595" s="22"/>
      <c r="R595" s="22"/>
    </row>
    <row r="596" spans="1:18" ht="46.5" customHeight="1">
      <c r="A596" s="14">
        <f t="shared" si="13"/>
        <v>593</v>
      </c>
      <c r="B596" s="14" t="s">
        <v>14190</v>
      </c>
      <c r="C596" s="14" t="s">
        <v>14189</v>
      </c>
      <c r="D596" s="14" t="s">
        <v>4473</v>
      </c>
      <c r="E596" s="14"/>
      <c r="F596" s="15">
        <v>500</v>
      </c>
      <c r="G596" s="15">
        <v>424</v>
      </c>
      <c r="H596" s="14" t="s">
        <v>2161</v>
      </c>
      <c r="I596" s="15">
        <v>0</v>
      </c>
      <c r="J596" s="14" t="s">
        <v>12918</v>
      </c>
      <c r="K596" s="36" t="s">
        <v>13888</v>
      </c>
      <c r="L596" s="23" t="s">
        <v>5408</v>
      </c>
      <c r="M596" s="23"/>
      <c r="N596" s="23"/>
      <c r="P596" s="22"/>
      <c r="Q596" s="22"/>
      <c r="R596" s="22"/>
    </row>
    <row r="597" spans="1:18" ht="75.75" customHeight="1">
      <c r="A597" s="14">
        <f t="shared" si="13"/>
        <v>594</v>
      </c>
      <c r="B597" s="14" t="s">
        <v>14198</v>
      </c>
      <c r="C597" s="14" t="s">
        <v>14199</v>
      </c>
      <c r="D597" s="14" t="s">
        <v>4473</v>
      </c>
      <c r="E597" s="14"/>
      <c r="F597" s="15">
        <v>500</v>
      </c>
      <c r="G597" s="15">
        <v>420</v>
      </c>
      <c r="H597" s="14" t="s">
        <v>2161</v>
      </c>
      <c r="I597" s="15">
        <v>0</v>
      </c>
      <c r="J597" s="14" t="s">
        <v>12918</v>
      </c>
      <c r="K597" s="36" t="s">
        <v>13888</v>
      </c>
      <c r="L597" s="23" t="s">
        <v>5408</v>
      </c>
      <c r="M597" s="23"/>
      <c r="N597" s="23"/>
      <c r="P597" s="22"/>
      <c r="Q597" s="22"/>
      <c r="R597" s="22"/>
    </row>
    <row r="598" spans="1:18" ht="31.5">
      <c r="A598" s="14">
        <f t="shared" si="13"/>
        <v>595</v>
      </c>
      <c r="B598" s="14" t="s">
        <v>14205</v>
      </c>
      <c r="C598" s="14" t="s">
        <v>13408</v>
      </c>
      <c r="D598" s="14" t="s">
        <v>1187</v>
      </c>
      <c r="E598" s="14"/>
      <c r="F598" s="15">
        <v>1000</v>
      </c>
      <c r="G598" s="15">
        <v>168</v>
      </c>
      <c r="H598" s="14" t="s">
        <v>8087</v>
      </c>
      <c r="I598" s="15">
        <v>49000</v>
      </c>
      <c r="J598" s="14" t="s">
        <v>4642</v>
      </c>
      <c r="K598" s="36" t="s">
        <v>13888</v>
      </c>
      <c r="L598" s="23" t="s">
        <v>12534</v>
      </c>
      <c r="M598" s="23"/>
      <c r="N598" s="23"/>
      <c r="P598" s="22"/>
      <c r="Q598" s="22"/>
      <c r="R598" s="22"/>
    </row>
    <row r="599" spans="1:18" ht="47.25">
      <c r="A599" s="14">
        <f t="shared" si="13"/>
        <v>596</v>
      </c>
      <c r="B599" s="14" t="s">
        <v>14208</v>
      </c>
      <c r="C599" s="14" t="s">
        <v>14209</v>
      </c>
      <c r="D599" s="14" t="s">
        <v>9193</v>
      </c>
      <c r="E599" s="14"/>
      <c r="F599" s="15">
        <v>1300</v>
      </c>
      <c r="G599" s="15">
        <v>756</v>
      </c>
      <c r="H599" s="14" t="s">
        <v>1228</v>
      </c>
      <c r="I599" s="15">
        <v>0</v>
      </c>
      <c r="J599" s="14" t="s">
        <v>1193</v>
      </c>
      <c r="K599" s="36" t="s">
        <v>13888</v>
      </c>
      <c r="L599" s="23" t="s">
        <v>513</v>
      </c>
      <c r="M599" s="23" t="s">
        <v>14210</v>
      </c>
      <c r="N599" s="23"/>
      <c r="P599" s="22"/>
      <c r="Q599" s="22"/>
      <c r="R599" s="22"/>
    </row>
    <row r="600" spans="1:18" ht="31.5">
      <c r="A600" s="14">
        <f t="shared" si="13"/>
        <v>597</v>
      </c>
      <c r="B600" s="14" t="s">
        <v>14211</v>
      </c>
      <c r="C600" s="14" t="s">
        <v>14209</v>
      </c>
      <c r="D600" s="14" t="s">
        <v>9193</v>
      </c>
      <c r="E600" s="14"/>
      <c r="F600" s="15">
        <v>1300</v>
      </c>
      <c r="G600" s="15">
        <v>660</v>
      </c>
      <c r="H600" s="14" t="s">
        <v>1228</v>
      </c>
      <c r="I600" s="15">
        <v>0</v>
      </c>
      <c r="J600" s="14" t="s">
        <v>1193</v>
      </c>
      <c r="K600" s="36" t="s">
        <v>13888</v>
      </c>
      <c r="L600" s="23" t="s">
        <v>513</v>
      </c>
      <c r="M600" s="23" t="s">
        <v>14210</v>
      </c>
      <c r="N600" s="23"/>
      <c r="P600" s="22"/>
      <c r="Q600" s="22"/>
      <c r="R600" s="22"/>
    </row>
    <row r="601" spans="1:18" ht="31.5">
      <c r="A601" s="14">
        <f t="shared" si="13"/>
        <v>598</v>
      </c>
      <c r="B601" s="14" t="s">
        <v>14212</v>
      </c>
      <c r="C601" s="14" t="s">
        <v>14209</v>
      </c>
      <c r="D601" s="14" t="s">
        <v>9193</v>
      </c>
      <c r="E601" s="14"/>
      <c r="F601" s="15">
        <v>1300</v>
      </c>
      <c r="G601" s="15">
        <v>916</v>
      </c>
      <c r="H601" s="14" t="s">
        <v>1228</v>
      </c>
      <c r="I601" s="15">
        <v>0</v>
      </c>
      <c r="J601" s="14" t="s">
        <v>1193</v>
      </c>
      <c r="K601" s="36" t="s">
        <v>13888</v>
      </c>
      <c r="L601" s="23" t="s">
        <v>513</v>
      </c>
      <c r="M601" s="23" t="s">
        <v>14210</v>
      </c>
      <c r="N601" s="23"/>
      <c r="P601" s="22"/>
      <c r="Q601" s="22"/>
      <c r="R601" s="22"/>
    </row>
    <row r="602" spans="1:18" ht="63">
      <c r="A602" s="14">
        <f t="shared" si="13"/>
        <v>599</v>
      </c>
      <c r="B602" s="14" t="s">
        <v>14213</v>
      </c>
      <c r="C602" s="14" t="s">
        <v>14214</v>
      </c>
      <c r="D602" s="14" t="s">
        <v>4473</v>
      </c>
      <c r="E602" s="14"/>
      <c r="F602" s="15">
        <v>1000</v>
      </c>
      <c r="G602" s="15">
        <v>1276</v>
      </c>
      <c r="H602" s="14" t="s">
        <v>2161</v>
      </c>
      <c r="I602" s="15">
        <v>0</v>
      </c>
      <c r="J602" s="14" t="s">
        <v>60</v>
      </c>
      <c r="K602" s="36" t="s">
        <v>13888</v>
      </c>
      <c r="L602" s="23" t="s">
        <v>1552</v>
      </c>
      <c r="M602" s="23"/>
      <c r="N602" s="23"/>
      <c r="P602" s="22"/>
      <c r="Q602" s="22"/>
      <c r="R602" s="22"/>
    </row>
    <row r="603" spans="1:18" ht="63">
      <c r="A603" s="14">
        <f t="shared" si="13"/>
        <v>600</v>
      </c>
      <c r="B603" s="14" t="s">
        <v>14215</v>
      </c>
      <c r="C603" s="14" t="s">
        <v>7234</v>
      </c>
      <c r="D603" s="14" t="s">
        <v>1187</v>
      </c>
      <c r="E603" s="14" t="s">
        <v>8163</v>
      </c>
      <c r="F603" s="15">
        <v>2332</v>
      </c>
      <c r="G603" s="15">
        <v>520</v>
      </c>
      <c r="H603" s="14" t="s">
        <v>2161</v>
      </c>
      <c r="I603" s="15">
        <v>0</v>
      </c>
      <c r="J603" s="14" t="s">
        <v>60</v>
      </c>
      <c r="K603" s="36" t="s">
        <v>13888</v>
      </c>
      <c r="L603" s="23" t="s">
        <v>6101</v>
      </c>
      <c r="M603" s="23"/>
      <c r="N603" s="23"/>
      <c r="O603" s="21" t="s">
        <v>13772</v>
      </c>
      <c r="P603" s="22"/>
      <c r="Q603" s="22"/>
      <c r="R603" s="22"/>
    </row>
    <row r="604" spans="1:18" ht="78.75">
      <c r="A604" s="14">
        <f t="shared" si="13"/>
        <v>601</v>
      </c>
      <c r="B604" s="14" t="s">
        <v>14218</v>
      </c>
      <c r="C604" s="14" t="s">
        <v>14219</v>
      </c>
      <c r="D604" s="14" t="s">
        <v>4473</v>
      </c>
      <c r="E604" s="14"/>
      <c r="F604" s="15">
        <v>500</v>
      </c>
      <c r="G604" s="15">
        <v>292</v>
      </c>
      <c r="H604" s="14" t="s">
        <v>2161</v>
      </c>
      <c r="I604" s="15">
        <v>0</v>
      </c>
      <c r="J604" s="14" t="s">
        <v>12918</v>
      </c>
      <c r="K604" s="36" t="s">
        <v>13888</v>
      </c>
      <c r="L604" s="23" t="s">
        <v>5408</v>
      </c>
      <c r="M604" s="23"/>
      <c r="N604" s="23"/>
      <c r="O604" s="21">
        <v>1</v>
      </c>
      <c r="P604" s="22"/>
      <c r="Q604" s="22"/>
      <c r="R604" s="22"/>
    </row>
    <row r="605" spans="1:18" ht="31.5">
      <c r="A605" s="14">
        <f t="shared" si="13"/>
        <v>602</v>
      </c>
      <c r="B605" s="14" t="s">
        <v>14222</v>
      </c>
      <c r="C605" s="14" t="s">
        <v>13408</v>
      </c>
      <c r="D605" s="14" t="s">
        <v>1187</v>
      </c>
      <c r="E605" s="14"/>
      <c r="F605" s="15">
        <v>1000</v>
      </c>
      <c r="G605" s="15">
        <v>156</v>
      </c>
      <c r="H605" s="14" t="s">
        <v>8087</v>
      </c>
      <c r="I605" s="15">
        <v>46000</v>
      </c>
      <c r="J605" s="14" t="s">
        <v>4642</v>
      </c>
      <c r="K605" s="36" t="s">
        <v>13888</v>
      </c>
      <c r="L605" s="23" t="s">
        <v>12534</v>
      </c>
      <c r="M605" s="23"/>
      <c r="N605" s="23"/>
      <c r="O605" s="21">
        <v>2</v>
      </c>
      <c r="P605" s="22"/>
      <c r="Q605" s="22"/>
      <c r="R605" s="22"/>
    </row>
    <row r="606" spans="1:18" ht="31.5">
      <c r="A606" s="14">
        <f t="shared" si="13"/>
        <v>603</v>
      </c>
      <c r="B606" s="14" t="s">
        <v>14235</v>
      </c>
      <c r="C606" s="14" t="s">
        <v>14209</v>
      </c>
      <c r="D606" s="14" t="s">
        <v>9193</v>
      </c>
      <c r="E606" s="14"/>
      <c r="F606" s="15">
        <v>1300</v>
      </c>
      <c r="G606" s="15">
        <v>1232</v>
      </c>
      <c r="H606" s="14" t="s">
        <v>1228</v>
      </c>
      <c r="I606" s="15">
        <v>0</v>
      </c>
      <c r="J606" s="14" t="s">
        <v>1193</v>
      </c>
      <c r="K606" s="36" t="s">
        <v>13888</v>
      </c>
      <c r="L606" s="23" t="s">
        <v>513</v>
      </c>
      <c r="M606" s="23" t="s">
        <v>14210</v>
      </c>
      <c r="N606" s="23"/>
      <c r="O606" s="21">
        <v>3</v>
      </c>
      <c r="P606" s="22"/>
      <c r="Q606" s="22"/>
      <c r="R606" s="22"/>
    </row>
    <row r="607" spans="1:18" ht="47.25">
      <c r="A607" s="14">
        <f t="shared" si="13"/>
        <v>604</v>
      </c>
      <c r="B607" s="14" t="s">
        <v>14236</v>
      </c>
      <c r="C607" s="14" t="s">
        <v>14209</v>
      </c>
      <c r="D607" s="14" t="s">
        <v>9193</v>
      </c>
      <c r="E607" s="14"/>
      <c r="F607" s="15">
        <v>1300</v>
      </c>
      <c r="G607" s="15">
        <v>776</v>
      </c>
      <c r="H607" s="14" t="s">
        <v>1228</v>
      </c>
      <c r="I607" s="15">
        <v>0</v>
      </c>
      <c r="J607" s="14" t="s">
        <v>1193</v>
      </c>
      <c r="K607" s="36" t="s">
        <v>13888</v>
      </c>
      <c r="L607" s="23" t="s">
        <v>513</v>
      </c>
      <c r="M607" s="23" t="s">
        <v>14210</v>
      </c>
      <c r="N607" s="23"/>
      <c r="O607" s="21">
        <v>4</v>
      </c>
      <c r="P607" s="22"/>
      <c r="Q607" s="22"/>
      <c r="R607" s="22"/>
    </row>
    <row r="608" spans="1:18" ht="46.5" customHeight="1">
      <c r="A608" s="14">
        <f t="shared" si="13"/>
        <v>605</v>
      </c>
      <c r="B608" s="14" t="s">
        <v>14237</v>
      </c>
      <c r="C608" s="14" t="s">
        <v>13839</v>
      </c>
      <c r="D608" s="14" t="s">
        <v>4473</v>
      </c>
      <c r="E608" s="14"/>
      <c r="F608" s="15">
        <v>3000</v>
      </c>
      <c r="G608" s="15">
        <v>1040</v>
      </c>
      <c r="H608" s="14" t="s">
        <v>2161</v>
      </c>
      <c r="I608" s="15">
        <v>0</v>
      </c>
      <c r="J608" s="14" t="s">
        <v>7909</v>
      </c>
      <c r="K608" s="36" t="s">
        <v>13888</v>
      </c>
      <c r="L608" s="23" t="s">
        <v>1552</v>
      </c>
      <c r="M608" s="23"/>
      <c r="N608" s="23"/>
      <c r="O608" s="21">
        <v>5</v>
      </c>
      <c r="P608" s="22"/>
      <c r="Q608" s="22"/>
      <c r="R608" s="22"/>
    </row>
    <row r="609" spans="1:18" ht="31.5">
      <c r="A609" s="14">
        <f t="shared" si="13"/>
        <v>606</v>
      </c>
      <c r="B609" s="14" t="s">
        <v>14238</v>
      </c>
      <c r="C609" s="14" t="s">
        <v>14209</v>
      </c>
      <c r="D609" s="14" t="s">
        <v>9193</v>
      </c>
      <c r="E609" s="14"/>
      <c r="F609" s="15">
        <v>1300</v>
      </c>
      <c r="G609" s="15">
        <v>924</v>
      </c>
      <c r="H609" s="14" t="s">
        <v>1228</v>
      </c>
      <c r="I609" s="15">
        <v>0</v>
      </c>
      <c r="J609" s="14" t="s">
        <v>1193</v>
      </c>
      <c r="K609" s="36" t="s">
        <v>13888</v>
      </c>
      <c r="L609" s="23" t="s">
        <v>513</v>
      </c>
      <c r="M609" s="23" t="s">
        <v>14210</v>
      </c>
      <c r="N609" s="23"/>
      <c r="O609" s="21">
        <v>6</v>
      </c>
      <c r="P609" s="22"/>
      <c r="Q609" s="22"/>
      <c r="R609" s="22"/>
    </row>
    <row r="610" spans="1:18" ht="31.5">
      <c r="A610" s="14">
        <f t="shared" si="13"/>
        <v>607</v>
      </c>
      <c r="B610" s="14" t="s">
        <v>14239</v>
      </c>
      <c r="C610" s="14" t="s">
        <v>14209</v>
      </c>
      <c r="D610" s="14" t="s">
        <v>9193</v>
      </c>
      <c r="E610" s="14"/>
      <c r="F610" s="15">
        <v>1300</v>
      </c>
      <c r="G610" s="15">
        <v>828</v>
      </c>
      <c r="H610" s="14" t="s">
        <v>1228</v>
      </c>
      <c r="I610" s="15">
        <v>0</v>
      </c>
      <c r="J610" s="14" t="s">
        <v>1193</v>
      </c>
      <c r="K610" s="36" t="s">
        <v>13888</v>
      </c>
      <c r="L610" s="23" t="s">
        <v>513</v>
      </c>
      <c r="M610" s="23" t="s">
        <v>14210</v>
      </c>
      <c r="N610" s="23"/>
      <c r="O610" s="21">
        <v>7</v>
      </c>
      <c r="P610" s="22"/>
      <c r="Q610" s="22"/>
      <c r="R610" s="22"/>
    </row>
    <row r="611" spans="1:18" ht="47.25">
      <c r="A611" s="14">
        <f t="shared" si="13"/>
        <v>608</v>
      </c>
      <c r="B611" s="14" t="s">
        <v>14240</v>
      </c>
      <c r="C611" s="14" t="s">
        <v>14241</v>
      </c>
      <c r="D611" s="14" t="s">
        <v>1162</v>
      </c>
      <c r="E611" s="14"/>
      <c r="F611" s="15">
        <v>1280</v>
      </c>
      <c r="G611" s="15">
        <v>544</v>
      </c>
      <c r="H611" s="14" t="s">
        <v>2161</v>
      </c>
      <c r="I611" s="15">
        <v>0</v>
      </c>
      <c r="J611" s="14" t="s">
        <v>60</v>
      </c>
      <c r="K611" s="36" t="s">
        <v>13888</v>
      </c>
      <c r="L611" s="23" t="s">
        <v>6101</v>
      </c>
      <c r="M611" s="23"/>
      <c r="N611" s="23"/>
      <c r="O611" s="21">
        <v>8</v>
      </c>
      <c r="P611" s="22"/>
      <c r="Q611" s="22"/>
      <c r="R611" s="22"/>
    </row>
    <row r="612" spans="1:18" ht="47.25">
      <c r="A612" s="14">
        <f t="shared" si="13"/>
        <v>609</v>
      </c>
      <c r="B612" s="14" t="s">
        <v>14248</v>
      </c>
      <c r="C612" s="14" t="s">
        <v>13839</v>
      </c>
      <c r="D612" s="14" t="s">
        <v>4473</v>
      </c>
      <c r="E612" s="14"/>
      <c r="F612" s="15">
        <v>3000</v>
      </c>
      <c r="G612" s="15">
        <v>1064</v>
      </c>
      <c r="H612" s="14" t="s">
        <v>2161</v>
      </c>
      <c r="I612" s="15">
        <v>0</v>
      </c>
      <c r="J612" s="14" t="s">
        <v>7909</v>
      </c>
      <c r="K612" s="36" t="s">
        <v>13888</v>
      </c>
      <c r="L612" s="23" t="s">
        <v>1552</v>
      </c>
      <c r="M612" s="23"/>
      <c r="N612" s="23"/>
      <c r="O612" s="21">
        <v>9</v>
      </c>
      <c r="P612" s="22"/>
      <c r="Q612" s="22"/>
      <c r="R612" s="22"/>
    </row>
    <row r="613" spans="1:18" ht="110.25">
      <c r="A613" s="14">
        <f t="shared" si="13"/>
        <v>610</v>
      </c>
      <c r="B613" s="14" t="s">
        <v>14254</v>
      </c>
      <c r="C613" s="14" t="s">
        <v>14255</v>
      </c>
      <c r="D613" s="14" t="s">
        <v>4473</v>
      </c>
      <c r="E613" s="14"/>
      <c r="F613" s="15">
        <v>1000</v>
      </c>
      <c r="G613" s="15">
        <v>1132</v>
      </c>
      <c r="H613" s="14" t="s">
        <v>2161</v>
      </c>
      <c r="I613" s="15">
        <v>0</v>
      </c>
      <c r="J613" s="14" t="s">
        <v>7909</v>
      </c>
      <c r="K613" s="36" t="s">
        <v>13888</v>
      </c>
      <c r="L613" s="23" t="s">
        <v>1552</v>
      </c>
      <c r="M613" s="23"/>
      <c r="N613" s="23"/>
      <c r="O613" s="21">
        <v>10</v>
      </c>
      <c r="P613" s="22"/>
      <c r="Q613" s="22"/>
      <c r="R613" s="22"/>
    </row>
    <row r="614" spans="1:18" ht="94.5">
      <c r="A614" s="14">
        <f t="shared" si="13"/>
        <v>611</v>
      </c>
      <c r="B614" s="14" t="s">
        <v>14260</v>
      </c>
      <c r="C614" s="14" t="s">
        <v>14261</v>
      </c>
      <c r="D614" s="14" t="s">
        <v>1187</v>
      </c>
      <c r="E614" s="14" t="s">
        <v>8163</v>
      </c>
      <c r="F614" s="15">
        <v>1432</v>
      </c>
      <c r="G614" s="15">
        <v>832</v>
      </c>
      <c r="H614" s="14" t="s">
        <v>2161</v>
      </c>
      <c r="I614" s="15">
        <v>0</v>
      </c>
      <c r="J614" s="14" t="s">
        <v>60</v>
      </c>
      <c r="K614" s="36" t="s">
        <v>13888</v>
      </c>
      <c r="L614" s="23" t="s">
        <v>6101</v>
      </c>
      <c r="M614" s="23"/>
      <c r="N614" s="23"/>
      <c r="O614" s="21">
        <v>11</v>
      </c>
      <c r="P614" s="22"/>
      <c r="Q614" s="22"/>
      <c r="R614" s="22"/>
    </row>
    <row r="615" spans="1:18" ht="47.25">
      <c r="A615" s="14">
        <f t="shared" si="13"/>
        <v>612</v>
      </c>
      <c r="B615" s="14" t="s">
        <v>14294</v>
      </c>
      <c r="C615" s="14" t="s">
        <v>14295</v>
      </c>
      <c r="D615" s="14" t="s">
        <v>1162</v>
      </c>
      <c r="E615" s="14"/>
      <c r="F615" s="15">
        <v>330</v>
      </c>
      <c r="G615" s="15">
        <v>320</v>
      </c>
      <c r="H615" s="14" t="s">
        <v>8087</v>
      </c>
      <c r="I615" s="15">
        <v>0</v>
      </c>
      <c r="J615" s="14" t="s">
        <v>4642</v>
      </c>
      <c r="K615" s="36" t="s">
        <v>13888</v>
      </c>
      <c r="L615" s="23" t="s">
        <v>12534</v>
      </c>
      <c r="M615" s="23"/>
      <c r="N615" s="23"/>
      <c r="O615" s="21">
        <v>12</v>
      </c>
      <c r="P615" s="22"/>
      <c r="Q615" s="22"/>
      <c r="R615" s="22"/>
    </row>
    <row r="616" spans="1:18" ht="47.25">
      <c r="A616" s="14">
        <f t="shared" si="13"/>
        <v>613</v>
      </c>
      <c r="B616" s="14" t="s">
        <v>14382</v>
      </c>
      <c r="C616" s="14" t="s">
        <v>14383</v>
      </c>
      <c r="D616" s="14" t="s">
        <v>1162</v>
      </c>
      <c r="E616" s="14"/>
      <c r="F616" s="15">
        <v>530</v>
      </c>
      <c r="G616" s="15">
        <v>480</v>
      </c>
      <c r="H616" s="14" t="s">
        <v>8087</v>
      </c>
      <c r="I616" s="15">
        <v>0</v>
      </c>
      <c r="J616" s="14" t="s">
        <v>1193</v>
      </c>
      <c r="K616" s="36" t="s">
        <v>13888</v>
      </c>
      <c r="L616" s="23" t="s">
        <v>11729</v>
      </c>
      <c r="M616" s="23"/>
      <c r="N616" s="23"/>
      <c r="O616" s="21">
        <v>13</v>
      </c>
      <c r="P616" s="22"/>
      <c r="Q616" s="22"/>
      <c r="R616" s="22"/>
    </row>
    <row r="617" spans="1:18">
      <c r="F617" s="89">
        <f>SUM(F4:F616)</f>
        <v>2695570</v>
      </c>
    </row>
  </sheetData>
  <sortState xmlns:xlrd2="http://schemas.microsoft.com/office/spreadsheetml/2017/richdata2" ref="B4:M596">
    <sortCondition ref="K4:K596"/>
  </sortState>
  <mergeCells count="1">
    <mergeCell ref="A1:B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605"/>
  <sheetViews>
    <sheetView topLeftCell="A193" workbookViewId="0">
      <selection activeCell="G197" sqref="G197"/>
    </sheetView>
  </sheetViews>
  <sheetFormatPr defaultRowHeight="15.75"/>
  <cols>
    <col min="1" max="1" width="5.42578125" style="21" customWidth="1"/>
    <col min="2" max="2" width="49" style="21" customWidth="1"/>
    <col min="3" max="3" width="27.42578125" style="21" customWidth="1"/>
    <col min="4" max="4" width="8.5703125" style="21" customWidth="1"/>
    <col min="5" max="5" width="5.85546875" style="21" customWidth="1"/>
    <col min="6" max="6" width="12.5703125" style="22" customWidth="1"/>
    <col min="7" max="7" width="9.85546875" style="22" customWidth="1"/>
    <col min="8" max="8" width="10.140625" style="21" customWidth="1"/>
    <col min="9" max="9" width="10.5703125" style="22" customWidth="1"/>
    <col min="10" max="10" width="7" style="21" customWidth="1"/>
    <col min="11" max="11" width="9.85546875" style="21" customWidth="1"/>
    <col min="12" max="12" width="11.28515625" style="45" customWidth="1"/>
    <col min="13" max="13" width="16.140625" style="45" customWidth="1"/>
    <col min="14" max="14" width="15.42578125" style="45" hidden="1" customWidth="1"/>
    <col min="15" max="15" width="22.5703125" style="21" customWidth="1"/>
    <col min="16" max="16" width="18.28515625" style="22" customWidth="1"/>
    <col min="17" max="17" width="11.140625" style="22" customWidth="1"/>
    <col min="18" max="18" width="14.85546875" style="22" customWidth="1"/>
    <col min="19" max="16384" width="9.140625" style="21"/>
  </cols>
  <sheetData>
    <row r="1" spans="1:18" ht="30.75" customHeight="1">
      <c r="A1" s="282" t="s">
        <v>13995</v>
      </c>
      <c r="B1" s="283"/>
      <c r="C1" s="180"/>
      <c r="D1" s="65"/>
      <c r="E1" s="65"/>
    </row>
    <row r="2" spans="1:18" ht="17.25" customHeight="1"/>
    <row r="3" spans="1:18" s="81" customFormat="1" ht="28.5">
      <c r="A3" s="76" t="s">
        <v>3915</v>
      </c>
      <c r="B3" s="76" t="s">
        <v>8067</v>
      </c>
      <c r="C3" s="76" t="s">
        <v>8068</v>
      </c>
      <c r="D3" s="76" t="s">
        <v>8069</v>
      </c>
      <c r="E3" s="76" t="s">
        <v>3805</v>
      </c>
      <c r="F3" s="77" t="s">
        <v>8071</v>
      </c>
      <c r="G3" s="78" t="s">
        <v>3803</v>
      </c>
      <c r="H3" s="76" t="s">
        <v>3804</v>
      </c>
      <c r="I3" s="77" t="s">
        <v>8074</v>
      </c>
      <c r="J3" s="79" t="s">
        <v>1098</v>
      </c>
      <c r="K3" s="76" t="s">
        <v>3319</v>
      </c>
      <c r="L3" s="85" t="s">
        <v>1183</v>
      </c>
      <c r="M3" s="86" t="s">
        <v>1184</v>
      </c>
      <c r="N3" s="86" t="s">
        <v>13996</v>
      </c>
      <c r="P3" s="87"/>
      <c r="Q3" s="87"/>
      <c r="R3" s="87"/>
    </row>
    <row r="4" spans="1:18" ht="47.25">
      <c r="A4" s="14">
        <v>1</v>
      </c>
      <c r="B4" s="14" t="s">
        <v>14080</v>
      </c>
      <c r="C4" s="14" t="s">
        <v>14081</v>
      </c>
      <c r="D4" s="14" t="s">
        <v>1162</v>
      </c>
      <c r="E4" s="14"/>
      <c r="F4" s="15">
        <v>300</v>
      </c>
      <c r="G4" s="15">
        <v>464</v>
      </c>
      <c r="H4" s="14" t="s">
        <v>2161</v>
      </c>
      <c r="I4" s="15">
        <v>0</v>
      </c>
      <c r="J4" s="14" t="s">
        <v>1188</v>
      </c>
      <c r="K4" s="36" t="s">
        <v>14082</v>
      </c>
      <c r="L4" s="23" t="s">
        <v>1552</v>
      </c>
      <c r="M4" s="23"/>
      <c r="N4" s="23"/>
      <c r="O4" s="21">
        <v>14</v>
      </c>
    </row>
    <row r="5" spans="1:18" ht="31.5">
      <c r="A5" s="14">
        <f t="shared" ref="A5:A36" si="0">A4+1</f>
        <v>2</v>
      </c>
      <c r="B5" s="14" t="s">
        <v>14091</v>
      </c>
      <c r="C5" s="14" t="s">
        <v>4078</v>
      </c>
      <c r="D5" s="14" t="s">
        <v>1162</v>
      </c>
      <c r="E5" s="14"/>
      <c r="F5" s="15">
        <v>700</v>
      </c>
      <c r="G5" s="15">
        <v>766</v>
      </c>
      <c r="H5" s="14" t="s">
        <v>1228</v>
      </c>
      <c r="I5" s="15">
        <v>0</v>
      </c>
      <c r="J5" s="14" t="s">
        <v>1188</v>
      </c>
      <c r="K5" s="36" t="s">
        <v>14092</v>
      </c>
      <c r="L5" s="23" t="s">
        <v>1552</v>
      </c>
      <c r="M5" s="23"/>
      <c r="N5" s="23"/>
      <c r="O5" s="21">
        <v>15</v>
      </c>
    </row>
    <row r="6" spans="1:18" ht="31.5">
      <c r="A6" s="14">
        <f t="shared" si="0"/>
        <v>3</v>
      </c>
      <c r="B6" s="14" t="s">
        <v>14098</v>
      </c>
      <c r="C6" s="14" t="s">
        <v>14099</v>
      </c>
      <c r="D6" s="14" t="s">
        <v>1187</v>
      </c>
      <c r="E6" s="14"/>
      <c r="F6" s="15">
        <v>800</v>
      </c>
      <c r="G6" s="15">
        <v>156</v>
      </c>
      <c r="H6" s="14" t="s">
        <v>8076</v>
      </c>
      <c r="I6" s="15">
        <v>45000</v>
      </c>
      <c r="J6" s="14" t="s">
        <v>4935</v>
      </c>
      <c r="K6" s="36" t="s">
        <v>14082</v>
      </c>
      <c r="L6" s="23" t="s">
        <v>2255</v>
      </c>
      <c r="M6" s="23"/>
      <c r="N6" s="23"/>
      <c r="O6" s="21" t="s">
        <v>14175</v>
      </c>
    </row>
    <row r="7" spans="1:18" ht="38.25">
      <c r="A7" s="14">
        <f t="shared" si="0"/>
        <v>4</v>
      </c>
      <c r="B7" s="14" t="s">
        <v>14100</v>
      </c>
      <c r="C7" s="14" t="s">
        <v>2744</v>
      </c>
      <c r="D7" s="14" t="s">
        <v>1187</v>
      </c>
      <c r="E7" s="14"/>
      <c r="F7" s="15">
        <v>5000</v>
      </c>
      <c r="G7" s="15">
        <v>112</v>
      </c>
      <c r="H7" s="14" t="s">
        <v>8076</v>
      </c>
      <c r="I7" s="15">
        <v>25000</v>
      </c>
      <c r="J7" s="14" t="s">
        <v>4935</v>
      </c>
      <c r="K7" s="36" t="s">
        <v>14082</v>
      </c>
      <c r="L7" s="23" t="s">
        <v>14101</v>
      </c>
      <c r="M7" s="23"/>
      <c r="N7" s="23"/>
      <c r="O7" s="21">
        <v>1</v>
      </c>
    </row>
    <row r="8" spans="1:18" ht="31.5">
      <c r="A8" s="14">
        <f t="shared" si="0"/>
        <v>5</v>
      </c>
      <c r="B8" s="14" t="s">
        <v>14114</v>
      </c>
      <c r="C8" s="14" t="s">
        <v>14115</v>
      </c>
      <c r="D8" s="14" t="s">
        <v>13998</v>
      </c>
      <c r="E8" s="14"/>
      <c r="F8" s="15">
        <v>300</v>
      </c>
      <c r="G8" s="15">
        <v>204</v>
      </c>
      <c r="H8" s="14" t="s">
        <v>8087</v>
      </c>
      <c r="I8" s="15">
        <v>73000</v>
      </c>
      <c r="J8" s="14" t="s">
        <v>60</v>
      </c>
      <c r="K8" s="36" t="s">
        <v>14082</v>
      </c>
      <c r="L8" s="23" t="s">
        <v>6101</v>
      </c>
      <c r="M8" s="23"/>
      <c r="N8" s="23"/>
      <c r="O8" s="21">
        <v>2</v>
      </c>
    </row>
    <row r="9" spans="1:18" ht="31.5">
      <c r="A9" s="14">
        <f t="shared" si="0"/>
        <v>6</v>
      </c>
      <c r="B9" s="14" t="s">
        <v>14123</v>
      </c>
      <c r="C9" s="14" t="s">
        <v>14124</v>
      </c>
      <c r="D9" s="14" t="s">
        <v>1162</v>
      </c>
      <c r="E9" s="14"/>
      <c r="F9" s="15">
        <v>335</v>
      </c>
      <c r="G9" s="15">
        <v>176</v>
      </c>
      <c r="H9" s="14" t="s">
        <v>8087</v>
      </c>
      <c r="I9" s="15">
        <v>0</v>
      </c>
      <c r="J9" s="14" t="s">
        <v>1188</v>
      </c>
      <c r="K9" s="36" t="s">
        <v>14082</v>
      </c>
      <c r="L9" s="23" t="s">
        <v>1552</v>
      </c>
      <c r="M9" s="23"/>
      <c r="N9" s="23"/>
      <c r="O9" s="21">
        <v>3</v>
      </c>
    </row>
    <row r="10" spans="1:18">
      <c r="A10" s="14">
        <f t="shared" si="0"/>
        <v>7</v>
      </c>
      <c r="B10" s="14" t="s">
        <v>13213</v>
      </c>
      <c r="C10" s="14" t="s">
        <v>2744</v>
      </c>
      <c r="D10" s="14" t="s">
        <v>1187</v>
      </c>
      <c r="E10" s="14" t="s">
        <v>8163</v>
      </c>
      <c r="F10" s="15">
        <v>1030</v>
      </c>
      <c r="G10" s="15">
        <v>72</v>
      </c>
      <c r="H10" s="14" t="s">
        <v>8076</v>
      </c>
      <c r="I10" s="15">
        <v>18000</v>
      </c>
      <c r="J10" s="14" t="s">
        <v>4935</v>
      </c>
      <c r="K10" s="36" t="s">
        <v>14082</v>
      </c>
      <c r="L10" s="23" t="s">
        <v>2255</v>
      </c>
      <c r="M10" s="23"/>
      <c r="N10" s="23"/>
      <c r="O10" s="21">
        <v>4</v>
      </c>
    </row>
    <row r="11" spans="1:18">
      <c r="A11" s="14">
        <f t="shared" si="0"/>
        <v>8</v>
      </c>
      <c r="B11" s="14" t="s">
        <v>3364</v>
      </c>
      <c r="C11" s="14" t="s">
        <v>11192</v>
      </c>
      <c r="D11" s="14" t="s">
        <v>1187</v>
      </c>
      <c r="E11" s="14" t="s">
        <v>8163</v>
      </c>
      <c r="F11" s="15">
        <v>10032</v>
      </c>
      <c r="G11" s="15">
        <v>72</v>
      </c>
      <c r="H11" s="14" t="s">
        <v>3449</v>
      </c>
      <c r="I11" s="15">
        <v>10000</v>
      </c>
      <c r="J11" s="14" t="s">
        <v>7909</v>
      </c>
      <c r="K11" s="36" t="s">
        <v>14082</v>
      </c>
      <c r="L11" s="23" t="s">
        <v>2255</v>
      </c>
      <c r="M11" s="23"/>
      <c r="N11" s="23"/>
      <c r="O11" s="21">
        <v>5</v>
      </c>
    </row>
    <row r="12" spans="1:18" ht="47.25">
      <c r="A12" s="14">
        <f t="shared" si="0"/>
        <v>9</v>
      </c>
      <c r="B12" s="14" t="s">
        <v>14128</v>
      </c>
      <c r="C12" s="14" t="s">
        <v>14129</v>
      </c>
      <c r="D12" s="14" t="s">
        <v>1187</v>
      </c>
      <c r="E12" s="14"/>
      <c r="F12" s="15">
        <v>700</v>
      </c>
      <c r="G12" s="15">
        <v>272</v>
      </c>
      <c r="H12" s="14" t="s">
        <v>8087</v>
      </c>
      <c r="I12" s="15">
        <v>71000</v>
      </c>
      <c r="J12" s="14" t="s">
        <v>4935</v>
      </c>
      <c r="K12" s="36" t="s">
        <v>14082</v>
      </c>
      <c r="L12" s="23" t="s">
        <v>2255</v>
      </c>
      <c r="M12" s="23"/>
      <c r="N12" s="23"/>
      <c r="O12" s="21">
        <v>6</v>
      </c>
    </row>
    <row r="13" spans="1:18">
      <c r="A13" s="14">
        <f t="shared" si="0"/>
        <v>10</v>
      </c>
      <c r="B13" s="14" t="s">
        <v>13199</v>
      </c>
      <c r="C13" s="14" t="s">
        <v>2744</v>
      </c>
      <c r="D13" s="14" t="s">
        <v>1187</v>
      </c>
      <c r="E13" s="14" t="s">
        <v>8163</v>
      </c>
      <c r="F13" s="15">
        <v>2030</v>
      </c>
      <c r="G13" s="15">
        <v>352</v>
      </c>
      <c r="H13" s="14" t="s">
        <v>8087</v>
      </c>
      <c r="I13" s="15">
        <v>74000</v>
      </c>
      <c r="J13" s="14" t="s">
        <v>4935</v>
      </c>
      <c r="K13" s="36" t="s">
        <v>14082</v>
      </c>
      <c r="L13" s="23" t="s">
        <v>2255</v>
      </c>
      <c r="M13" s="23"/>
      <c r="N13" s="23"/>
      <c r="O13" s="21">
        <v>7</v>
      </c>
    </row>
    <row r="14" spans="1:18" ht="38.25">
      <c r="A14" s="14">
        <f t="shared" si="0"/>
        <v>11</v>
      </c>
      <c r="B14" s="14" t="s">
        <v>14130</v>
      </c>
      <c r="C14" s="14" t="s">
        <v>2744</v>
      </c>
      <c r="D14" s="14" t="s">
        <v>1187</v>
      </c>
      <c r="E14" s="14"/>
      <c r="F14" s="15">
        <v>4000</v>
      </c>
      <c r="G14" s="15">
        <v>136</v>
      </c>
      <c r="H14" s="14" t="s">
        <v>8076</v>
      </c>
      <c r="I14" s="15">
        <v>28000</v>
      </c>
      <c r="J14" s="14" t="s">
        <v>4935</v>
      </c>
      <c r="K14" s="36" t="s">
        <v>14082</v>
      </c>
      <c r="L14" s="23" t="s">
        <v>14131</v>
      </c>
      <c r="M14" s="23"/>
      <c r="N14" s="23"/>
      <c r="O14" s="21">
        <v>8</v>
      </c>
    </row>
    <row r="15" spans="1:18" ht="31.5">
      <c r="A15" s="14">
        <f t="shared" si="0"/>
        <v>12</v>
      </c>
      <c r="B15" s="14" t="s">
        <v>14133</v>
      </c>
      <c r="C15" s="14" t="s">
        <v>14134</v>
      </c>
      <c r="D15" s="14" t="s">
        <v>1162</v>
      </c>
      <c r="E15" s="14"/>
      <c r="F15" s="15">
        <v>1000</v>
      </c>
      <c r="G15" s="15">
        <v>48</v>
      </c>
      <c r="H15" s="14" t="s">
        <v>5624</v>
      </c>
      <c r="I15" s="15">
        <v>0</v>
      </c>
      <c r="J15" s="14" t="s">
        <v>1193</v>
      </c>
      <c r="K15" s="36" t="s">
        <v>14082</v>
      </c>
      <c r="L15" s="23" t="s">
        <v>11729</v>
      </c>
      <c r="M15" s="23"/>
      <c r="N15" s="23"/>
      <c r="O15" s="21">
        <v>9</v>
      </c>
    </row>
    <row r="16" spans="1:18" ht="31.5">
      <c r="A16" s="14">
        <f t="shared" si="0"/>
        <v>13</v>
      </c>
      <c r="B16" s="14" t="s">
        <v>14135</v>
      </c>
      <c r="C16" s="14" t="s">
        <v>14134</v>
      </c>
      <c r="D16" s="14" t="s">
        <v>1162</v>
      </c>
      <c r="E16" s="14"/>
      <c r="F16" s="15">
        <v>1000</v>
      </c>
      <c r="G16" s="15">
        <v>182</v>
      </c>
      <c r="H16" s="14" t="s">
        <v>5624</v>
      </c>
      <c r="I16" s="15">
        <v>0</v>
      </c>
      <c r="J16" s="14" t="s">
        <v>1193</v>
      </c>
      <c r="K16" s="36" t="s">
        <v>14082</v>
      </c>
      <c r="L16" s="23" t="s">
        <v>11729</v>
      </c>
      <c r="M16" s="23"/>
      <c r="N16" s="23"/>
      <c r="O16" s="21">
        <v>10</v>
      </c>
    </row>
    <row r="17" spans="1:15" ht="78.75">
      <c r="A17" s="14">
        <f t="shared" si="0"/>
        <v>14</v>
      </c>
      <c r="B17" s="14" t="s">
        <v>14136</v>
      </c>
      <c r="C17" s="14" t="s">
        <v>13614</v>
      </c>
      <c r="D17" s="14" t="s">
        <v>1187</v>
      </c>
      <c r="E17" s="14"/>
      <c r="F17" s="15">
        <v>500</v>
      </c>
      <c r="G17" s="15">
        <v>232</v>
      </c>
      <c r="H17" s="14" t="s">
        <v>8087</v>
      </c>
      <c r="I17" s="15">
        <v>45000</v>
      </c>
      <c r="J17" s="14" t="s">
        <v>4935</v>
      </c>
      <c r="K17" s="36" t="s">
        <v>14082</v>
      </c>
      <c r="L17" s="23" t="s">
        <v>2255</v>
      </c>
      <c r="M17" s="23"/>
      <c r="N17" s="23"/>
      <c r="O17" s="21">
        <v>11</v>
      </c>
    </row>
    <row r="18" spans="1:15" ht="31.5">
      <c r="A18" s="14">
        <f t="shared" si="0"/>
        <v>15</v>
      </c>
      <c r="B18" s="14" t="s">
        <v>14139</v>
      </c>
      <c r="C18" s="14" t="s">
        <v>14140</v>
      </c>
      <c r="D18" s="14" t="s">
        <v>1162</v>
      </c>
      <c r="E18" s="14"/>
      <c r="F18" s="15">
        <v>2000</v>
      </c>
      <c r="G18" s="15">
        <v>536</v>
      </c>
      <c r="H18" s="14" t="s">
        <v>2161</v>
      </c>
      <c r="I18" s="15">
        <v>0</v>
      </c>
      <c r="J18" s="14" t="s">
        <v>7909</v>
      </c>
      <c r="K18" s="36" t="s">
        <v>14082</v>
      </c>
      <c r="L18" s="23" t="s">
        <v>3437</v>
      </c>
      <c r="M18" s="23"/>
      <c r="N18" s="23"/>
      <c r="O18" s="21">
        <v>12</v>
      </c>
    </row>
    <row r="19" spans="1:15" ht="31.5">
      <c r="A19" s="14">
        <f t="shared" si="0"/>
        <v>16</v>
      </c>
      <c r="B19" s="14" t="s">
        <v>14144</v>
      </c>
      <c r="C19" s="14" t="s">
        <v>712</v>
      </c>
      <c r="D19" s="14" t="s">
        <v>1162</v>
      </c>
      <c r="E19" s="14"/>
      <c r="F19" s="15">
        <v>2000</v>
      </c>
      <c r="G19" s="15">
        <v>564</v>
      </c>
      <c r="H19" s="14" t="s">
        <v>2161</v>
      </c>
      <c r="I19" s="15">
        <v>242000</v>
      </c>
      <c r="J19" s="14" t="s">
        <v>1188</v>
      </c>
      <c r="K19" s="36" t="s">
        <v>14082</v>
      </c>
      <c r="L19" s="23" t="s">
        <v>1552</v>
      </c>
      <c r="M19" s="23"/>
      <c r="N19" s="23"/>
      <c r="O19" s="21">
        <v>13</v>
      </c>
    </row>
    <row r="20" spans="1:15" ht="31.5">
      <c r="A20" s="14">
        <f t="shared" si="0"/>
        <v>17</v>
      </c>
      <c r="B20" s="14" t="s">
        <v>14145</v>
      </c>
      <c r="C20" s="14" t="s">
        <v>14146</v>
      </c>
      <c r="D20" s="14" t="s">
        <v>1187</v>
      </c>
      <c r="E20" s="14"/>
      <c r="F20" s="15">
        <v>650</v>
      </c>
      <c r="G20" s="15">
        <v>208</v>
      </c>
      <c r="H20" s="14" t="s">
        <v>8087</v>
      </c>
      <c r="I20" s="15">
        <v>64000</v>
      </c>
      <c r="J20" s="14" t="s">
        <v>60</v>
      </c>
      <c r="K20" s="36" t="s">
        <v>14082</v>
      </c>
      <c r="L20" s="23" t="s">
        <v>5129</v>
      </c>
      <c r="M20" s="23"/>
      <c r="N20" s="23"/>
      <c r="O20" s="21">
        <v>14</v>
      </c>
    </row>
    <row r="21" spans="1:15" ht="31.5">
      <c r="A21" s="14">
        <f t="shared" si="0"/>
        <v>18</v>
      </c>
      <c r="B21" s="14" t="s">
        <v>14147</v>
      </c>
      <c r="C21" s="14" t="s">
        <v>14148</v>
      </c>
      <c r="D21" s="14" t="s">
        <v>1187</v>
      </c>
      <c r="E21" s="14"/>
      <c r="F21" s="15">
        <v>700</v>
      </c>
      <c r="G21" s="15">
        <v>176</v>
      </c>
      <c r="H21" s="14" t="s">
        <v>8087</v>
      </c>
      <c r="I21" s="15">
        <v>90000</v>
      </c>
      <c r="J21" s="14" t="s">
        <v>70</v>
      </c>
      <c r="K21" s="36" t="s">
        <v>14082</v>
      </c>
      <c r="L21" s="23" t="s">
        <v>5629</v>
      </c>
      <c r="M21" s="23"/>
      <c r="N21" s="23"/>
      <c r="O21" s="21">
        <v>15</v>
      </c>
    </row>
    <row r="22" spans="1:15" ht="63">
      <c r="A22" s="14">
        <f t="shared" si="0"/>
        <v>19</v>
      </c>
      <c r="B22" s="14" t="s">
        <v>14153</v>
      </c>
      <c r="C22" s="14" t="s">
        <v>5721</v>
      </c>
      <c r="D22" s="14" t="s">
        <v>13998</v>
      </c>
      <c r="E22" s="14" t="s">
        <v>8163</v>
      </c>
      <c r="F22" s="15">
        <v>3032</v>
      </c>
      <c r="G22" s="15">
        <v>172</v>
      </c>
      <c r="H22" s="14" t="s">
        <v>8076</v>
      </c>
      <c r="I22" s="15">
        <v>45000</v>
      </c>
      <c r="J22" s="14" t="s">
        <v>1188</v>
      </c>
      <c r="K22" s="36" t="s">
        <v>14082</v>
      </c>
      <c r="L22" s="23" t="s">
        <v>1552</v>
      </c>
      <c r="M22" s="23"/>
      <c r="N22" s="23"/>
      <c r="O22" s="21">
        <v>16</v>
      </c>
    </row>
    <row r="23" spans="1:15" ht="31.5">
      <c r="A23" s="14">
        <f t="shared" si="0"/>
        <v>20</v>
      </c>
      <c r="B23" s="14" t="s">
        <v>14154</v>
      </c>
      <c r="C23" s="14" t="s">
        <v>11641</v>
      </c>
      <c r="D23" s="14" t="s">
        <v>1187</v>
      </c>
      <c r="E23" s="14"/>
      <c r="F23" s="15">
        <v>720</v>
      </c>
      <c r="G23" s="15">
        <v>268</v>
      </c>
      <c r="H23" s="14" t="s">
        <v>8087</v>
      </c>
      <c r="I23" s="15">
        <v>79000</v>
      </c>
      <c r="J23" s="14" t="s">
        <v>60</v>
      </c>
      <c r="K23" s="36" t="s">
        <v>14082</v>
      </c>
      <c r="L23" s="23" t="s">
        <v>2255</v>
      </c>
      <c r="M23" s="23"/>
      <c r="N23" s="23"/>
      <c r="O23" s="21">
        <v>17</v>
      </c>
    </row>
    <row r="24" spans="1:15" ht="63">
      <c r="A24" s="14">
        <f t="shared" si="0"/>
        <v>21</v>
      </c>
      <c r="B24" s="14" t="s">
        <v>14155</v>
      </c>
      <c r="C24" s="14" t="s">
        <v>14156</v>
      </c>
      <c r="D24" s="14" t="s">
        <v>1187</v>
      </c>
      <c r="E24" s="14"/>
      <c r="F24" s="15">
        <v>500</v>
      </c>
      <c r="G24" s="15">
        <v>232</v>
      </c>
      <c r="H24" s="14" t="s">
        <v>8087</v>
      </c>
      <c r="I24" s="15">
        <v>43000</v>
      </c>
      <c r="J24" s="14" t="s">
        <v>4935</v>
      </c>
      <c r="K24" s="36" t="s">
        <v>14082</v>
      </c>
      <c r="L24" s="23" t="s">
        <v>2255</v>
      </c>
      <c r="M24" s="23"/>
      <c r="N24" s="23"/>
      <c r="O24" s="21">
        <v>18</v>
      </c>
    </row>
    <row r="25" spans="1:15" ht="63">
      <c r="A25" s="14">
        <f t="shared" si="0"/>
        <v>22</v>
      </c>
      <c r="B25" s="14" t="s">
        <v>14157</v>
      </c>
      <c r="C25" s="14" t="s">
        <v>14158</v>
      </c>
      <c r="D25" s="14" t="s">
        <v>1187</v>
      </c>
      <c r="E25" s="14"/>
      <c r="F25" s="15">
        <v>500</v>
      </c>
      <c r="G25" s="15">
        <v>208</v>
      </c>
      <c r="H25" s="14" t="s">
        <v>8087</v>
      </c>
      <c r="I25" s="15">
        <v>48000</v>
      </c>
      <c r="J25" s="14" t="s">
        <v>4935</v>
      </c>
      <c r="K25" s="36" t="s">
        <v>14082</v>
      </c>
      <c r="L25" s="23" t="s">
        <v>2255</v>
      </c>
      <c r="M25" s="23"/>
      <c r="N25" s="23"/>
      <c r="O25" s="21">
        <v>19</v>
      </c>
    </row>
    <row r="26" spans="1:15" ht="47.25">
      <c r="A26" s="14">
        <f t="shared" si="0"/>
        <v>23</v>
      </c>
      <c r="B26" s="14" t="s">
        <v>14164</v>
      </c>
      <c r="C26" s="14" t="s">
        <v>14165</v>
      </c>
      <c r="D26" s="14" t="s">
        <v>1162</v>
      </c>
      <c r="E26" s="14"/>
      <c r="F26" s="15">
        <v>600</v>
      </c>
      <c r="G26" s="15">
        <v>568</v>
      </c>
      <c r="H26" s="14" t="s">
        <v>2161</v>
      </c>
      <c r="I26" s="15">
        <v>0</v>
      </c>
      <c r="J26" s="14" t="s">
        <v>7909</v>
      </c>
      <c r="K26" s="36" t="s">
        <v>14082</v>
      </c>
      <c r="L26" s="23" t="s">
        <v>2255</v>
      </c>
      <c r="M26" s="23"/>
      <c r="N26" s="23"/>
      <c r="O26" s="21" t="s">
        <v>14200</v>
      </c>
    </row>
    <row r="27" spans="1:15">
      <c r="A27" s="14">
        <f t="shared" si="0"/>
        <v>24</v>
      </c>
      <c r="B27" s="14" t="s">
        <v>14169</v>
      </c>
      <c r="C27" s="14" t="s">
        <v>2744</v>
      </c>
      <c r="D27" s="14" t="s">
        <v>1187</v>
      </c>
      <c r="E27" s="14" t="s">
        <v>8163</v>
      </c>
      <c r="F27" s="15">
        <v>1030</v>
      </c>
      <c r="G27" s="15">
        <v>248</v>
      </c>
      <c r="H27" s="14" t="s">
        <v>8087</v>
      </c>
      <c r="I27" s="15">
        <v>54000</v>
      </c>
      <c r="J27" s="14" t="s">
        <v>4935</v>
      </c>
      <c r="K27" s="36" t="s">
        <v>14082</v>
      </c>
      <c r="L27" s="23" t="s">
        <v>2255</v>
      </c>
      <c r="M27" s="23"/>
      <c r="N27" s="23"/>
    </row>
    <row r="28" spans="1:15" ht="47.25">
      <c r="A28" s="14">
        <f t="shared" si="0"/>
        <v>25</v>
      </c>
      <c r="B28" s="14" t="s">
        <v>14170</v>
      </c>
      <c r="C28" s="14" t="s">
        <v>1632</v>
      </c>
      <c r="D28" s="14" t="s">
        <v>1162</v>
      </c>
      <c r="E28" s="14"/>
      <c r="F28" s="15">
        <v>1000</v>
      </c>
      <c r="G28" s="15">
        <v>240</v>
      </c>
      <c r="H28" s="14" t="s">
        <v>2161</v>
      </c>
      <c r="I28" s="15">
        <v>0</v>
      </c>
      <c r="J28" s="14" t="s">
        <v>4642</v>
      </c>
      <c r="K28" s="36" t="s">
        <v>14082</v>
      </c>
      <c r="L28" s="23" t="s">
        <v>11673</v>
      </c>
      <c r="M28" s="23"/>
      <c r="N28" s="23"/>
    </row>
    <row r="29" spans="1:15" ht="78.75">
      <c r="A29" s="14">
        <f t="shared" si="0"/>
        <v>26</v>
      </c>
      <c r="B29" s="14" t="s">
        <v>14176</v>
      </c>
      <c r="C29" s="14" t="s">
        <v>14177</v>
      </c>
      <c r="D29" s="14" t="s">
        <v>13998</v>
      </c>
      <c r="E29" s="14"/>
      <c r="F29" s="15">
        <v>300</v>
      </c>
      <c r="G29" s="15">
        <v>240</v>
      </c>
      <c r="H29" s="14" t="s">
        <v>8087</v>
      </c>
      <c r="I29" s="15">
        <v>115000</v>
      </c>
      <c r="J29" s="14" t="s">
        <v>60</v>
      </c>
      <c r="K29" s="36" t="s">
        <v>14082</v>
      </c>
      <c r="L29" s="23" t="s">
        <v>6101</v>
      </c>
      <c r="M29" s="23"/>
      <c r="N29" s="23"/>
    </row>
    <row r="30" spans="1:15">
      <c r="A30" s="14">
        <f t="shared" si="0"/>
        <v>27</v>
      </c>
      <c r="B30" s="14" t="s">
        <v>13214</v>
      </c>
      <c r="C30" s="14" t="s">
        <v>2744</v>
      </c>
      <c r="D30" s="14" t="s">
        <v>1187</v>
      </c>
      <c r="E30" s="14" t="s">
        <v>8163</v>
      </c>
      <c r="F30" s="15">
        <v>830</v>
      </c>
      <c r="G30" s="15">
        <v>76</v>
      </c>
      <c r="H30" s="14" t="s">
        <v>8076</v>
      </c>
      <c r="I30" s="15">
        <v>18000</v>
      </c>
      <c r="J30" s="14" t="s">
        <v>4935</v>
      </c>
      <c r="K30" s="36" t="s">
        <v>14082</v>
      </c>
      <c r="L30" s="23" t="s">
        <v>5129</v>
      </c>
      <c r="M30" s="23"/>
      <c r="N30" s="23"/>
    </row>
    <row r="31" spans="1:15">
      <c r="A31" s="14">
        <f t="shared" si="0"/>
        <v>28</v>
      </c>
      <c r="B31" s="14" t="s">
        <v>13257</v>
      </c>
      <c r="C31" s="14" t="s">
        <v>2744</v>
      </c>
      <c r="D31" s="14" t="s">
        <v>1187</v>
      </c>
      <c r="E31" s="14" t="s">
        <v>8163</v>
      </c>
      <c r="F31" s="15">
        <v>530</v>
      </c>
      <c r="G31" s="15">
        <v>64</v>
      </c>
      <c r="H31" s="14" t="s">
        <v>8076</v>
      </c>
      <c r="I31" s="15">
        <v>16000</v>
      </c>
      <c r="J31" s="14" t="s">
        <v>4935</v>
      </c>
      <c r="K31" s="36" t="s">
        <v>14082</v>
      </c>
      <c r="L31" s="23" t="s">
        <v>5129</v>
      </c>
      <c r="M31" s="23"/>
      <c r="N31" s="23"/>
    </row>
    <row r="32" spans="1:15">
      <c r="A32" s="14">
        <f t="shared" si="0"/>
        <v>29</v>
      </c>
      <c r="B32" s="14" t="s">
        <v>13300</v>
      </c>
      <c r="C32" s="14" t="s">
        <v>2744</v>
      </c>
      <c r="D32" s="14" t="s">
        <v>1187</v>
      </c>
      <c r="E32" s="14" t="s">
        <v>8163</v>
      </c>
      <c r="F32" s="15">
        <v>730</v>
      </c>
      <c r="G32" s="15">
        <v>52</v>
      </c>
      <c r="H32" s="14" t="s">
        <v>8076</v>
      </c>
      <c r="I32" s="15">
        <v>14000</v>
      </c>
      <c r="J32" s="14" t="s">
        <v>4935</v>
      </c>
      <c r="K32" s="36" t="s">
        <v>14082</v>
      </c>
      <c r="L32" s="23" t="s">
        <v>5129</v>
      </c>
      <c r="M32" s="23"/>
      <c r="N32" s="23"/>
    </row>
    <row r="33" spans="1:14">
      <c r="A33" s="14">
        <f t="shared" si="0"/>
        <v>30</v>
      </c>
      <c r="B33" s="14" t="s">
        <v>13452</v>
      </c>
      <c r="C33" s="14" t="s">
        <v>2744</v>
      </c>
      <c r="D33" s="14" t="s">
        <v>1187</v>
      </c>
      <c r="E33" s="14" t="s">
        <v>8163</v>
      </c>
      <c r="F33" s="15">
        <v>930</v>
      </c>
      <c r="G33" s="15">
        <v>44</v>
      </c>
      <c r="H33" s="14" t="s">
        <v>8076</v>
      </c>
      <c r="I33" s="15">
        <v>13000</v>
      </c>
      <c r="J33" s="14" t="s">
        <v>4935</v>
      </c>
      <c r="K33" s="36" t="s">
        <v>14082</v>
      </c>
      <c r="L33" s="23" t="s">
        <v>5129</v>
      </c>
      <c r="M33" s="23"/>
      <c r="N33" s="23"/>
    </row>
    <row r="34" spans="1:14">
      <c r="A34" s="14">
        <f t="shared" si="0"/>
        <v>31</v>
      </c>
      <c r="B34" s="14" t="s">
        <v>14178</v>
      </c>
      <c r="C34" s="14" t="s">
        <v>2744</v>
      </c>
      <c r="D34" s="14" t="s">
        <v>1187</v>
      </c>
      <c r="E34" s="14" t="s">
        <v>8163</v>
      </c>
      <c r="F34" s="15">
        <v>530</v>
      </c>
      <c r="G34" s="15">
        <v>140</v>
      </c>
      <c r="H34" s="14" t="s">
        <v>8076</v>
      </c>
      <c r="I34" s="15">
        <v>30000</v>
      </c>
      <c r="J34" s="14" t="s">
        <v>4935</v>
      </c>
      <c r="K34" s="36" t="s">
        <v>14082</v>
      </c>
      <c r="L34" s="23" t="s">
        <v>5129</v>
      </c>
      <c r="M34" s="23"/>
      <c r="N34" s="23"/>
    </row>
    <row r="35" spans="1:14">
      <c r="A35" s="14">
        <f t="shared" si="0"/>
        <v>32</v>
      </c>
      <c r="B35" s="14" t="s">
        <v>13157</v>
      </c>
      <c r="C35" s="14" t="s">
        <v>2744</v>
      </c>
      <c r="D35" s="14" t="s">
        <v>1187</v>
      </c>
      <c r="E35" s="14" t="s">
        <v>8163</v>
      </c>
      <c r="F35" s="15">
        <v>530</v>
      </c>
      <c r="G35" s="15">
        <v>296</v>
      </c>
      <c r="H35" s="14" t="s">
        <v>8076</v>
      </c>
      <c r="I35" s="15">
        <v>54000</v>
      </c>
      <c r="J35" s="14" t="s">
        <v>4935</v>
      </c>
      <c r="K35" s="36" t="s">
        <v>14082</v>
      </c>
      <c r="L35" s="23" t="s">
        <v>5129</v>
      </c>
      <c r="M35" s="23"/>
      <c r="N35" s="23"/>
    </row>
    <row r="36" spans="1:14" ht="31.5">
      <c r="A36" s="14">
        <f t="shared" si="0"/>
        <v>33</v>
      </c>
      <c r="B36" s="14" t="s">
        <v>14193</v>
      </c>
      <c r="C36" s="14" t="s">
        <v>13628</v>
      </c>
      <c r="D36" s="14" t="s">
        <v>1187</v>
      </c>
      <c r="E36" s="14"/>
      <c r="F36" s="15">
        <v>800</v>
      </c>
      <c r="G36" s="15">
        <v>708</v>
      </c>
      <c r="H36" s="14" t="s">
        <v>3703</v>
      </c>
      <c r="I36" s="15">
        <v>377000</v>
      </c>
      <c r="J36" s="14" t="s">
        <v>4935</v>
      </c>
      <c r="K36" s="36" t="s">
        <v>14082</v>
      </c>
      <c r="L36" s="23" t="s">
        <v>2255</v>
      </c>
      <c r="M36" s="23"/>
      <c r="N36" s="23"/>
    </row>
    <row r="37" spans="1:14" ht="31.5">
      <c r="A37" s="14">
        <f t="shared" ref="A37:A100" si="1">A36+1</f>
        <v>34</v>
      </c>
      <c r="B37" s="14" t="s">
        <v>14197</v>
      </c>
      <c r="C37" s="14" t="s">
        <v>2744</v>
      </c>
      <c r="D37" s="14" t="s">
        <v>1187</v>
      </c>
      <c r="E37" s="14" t="s">
        <v>8163</v>
      </c>
      <c r="F37" s="15">
        <v>1530</v>
      </c>
      <c r="G37" s="15">
        <v>92</v>
      </c>
      <c r="H37" s="14" t="s">
        <v>8076</v>
      </c>
      <c r="I37" s="15">
        <v>21000</v>
      </c>
      <c r="J37" s="14" t="s">
        <v>4935</v>
      </c>
      <c r="K37" s="36" t="s">
        <v>14082</v>
      </c>
      <c r="L37" s="23" t="s">
        <v>2255</v>
      </c>
      <c r="M37" s="23"/>
      <c r="N37" s="23"/>
    </row>
    <row r="38" spans="1:14">
      <c r="A38" s="14">
        <f t="shared" si="1"/>
        <v>35</v>
      </c>
      <c r="B38" s="14" t="s">
        <v>14206</v>
      </c>
      <c r="C38" s="14" t="s">
        <v>2744</v>
      </c>
      <c r="D38" s="14" t="s">
        <v>1187</v>
      </c>
      <c r="E38" s="14" t="s">
        <v>8163</v>
      </c>
      <c r="F38" s="15">
        <v>1030</v>
      </c>
      <c r="G38" s="15">
        <v>48</v>
      </c>
      <c r="H38" s="14" t="s">
        <v>8076</v>
      </c>
      <c r="I38" s="15">
        <v>14000</v>
      </c>
      <c r="J38" s="14" t="s">
        <v>4935</v>
      </c>
      <c r="K38" s="36" t="s">
        <v>14082</v>
      </c>
      <c r="L38" s="23" t="s">
        <v>12534</v>
      </c>
      <c r="M38" s="23"/>
      <c r="N38" s="23"/>
    </row>
    <row r="39" spans="1:14">
      <c r="A39" s="14">
        <f t="shared" si="1"/>
        <v>36</v>
      </c>
      <c r="B39" s="14" t="s">
        <v>13363</v>
      </c>
      <c r="C39" s="14" t="s">
        <v>2744</v>
      </c>
      <c r="D39" s="14" t="s">
        <v>1187</v>
      </c>
      <c r="E39" s="14" t="s">
        <v>8163</v>
      </c>
      <c r="F39" s="15">
        <v>1030</v>
      </c>
      <c r="G39" s="15">
        <v>192</v>
      </c>
      <c r="H39" s="14" t="s">
        <v>8076</v>
      </c>
      <c r="I39" s="15">
        <v>33000</v>
      </c>
      <c r="J39" s="14" t="s">
        <v>4935</v>
      </c>
      <c r="K39" s="36" t="s">
        <v>14082</v>
      </c>
      <c r="L39" s="23" t="s">
        <v>12534</v>
      </c>
      <c r="M39" s="23"/>
      <c r="N39" s="23"/>
    </row>
    <row r="40" spans="1:14">
      <c r="A40" s="14">
        <f t="shared" si="1"/>
        <v>37</v>
      </c>
      <c r="B40" s="14" t="s">
        <v>14207</v>
      </c>
      <c r="C40" s="14" t="s">
        <v>2744</v>
      </c>
      <c r="D40" s="14" t="s">
        <v>1187</v>
      </c>
      <c r="E40" s="14" t="s">
        <v>8163</v>
      </c>
      <c r="F40" s="15">
        <v>1030</v>
      </c>
      <c r="G40" s="15">
        <v>84</v>
      </c>
      <c r="H40" s="14" t="s">
        <v>8076</v>
      </c>
      <c r="I40" s="15">
        <v>19000</v>
      </c>
      <c r="J40" s="14" t="s">
        <v>4935</v>
      </c>
      <c r="K40" s="36" t="s">
        <v>14082</v>
      </c>
      <c r="L40" s="23" t="s">
        <v>12534</v>
      </c>
      <c r="M40" s="23"/>
      <c r="N40" s="23"/>
    </row>
    <row r="41" spans="1:14" ht="47.25">
      <c r="A41" s="14">
        <f t="shared" si="1"/>
        <v>38</v>
      </c>
      <c r="B41" s="14" t="s">
        <v>14217</v>
      </c>
      <c r="C41" s="14" t="s">
        <v>11192</v>
      </c>
      <c r="D41" s="14" t="s">
        <v>1187</v>
      </c>
      <c r="E41" s="14" t="s">
        <v>8163</v>
      </c>
      <c r="F41" s="15">
        <v>2200</v>
      </c>
      <c r="G41" s="15">
        <v>36</v>
      </c>
      <c r="H41" s="14" t="s">
        <v>3449</v>
      </c>
      <c r="I41" s="15">
        <v>11000</v>
      </c>
      <c r="J41" s="14" t="s">
        <v>1188</v>
      </c>
      <c r="K41" s="36" t="s">
        <v>14082</v>
      </c>
      <c r="L41" s="23" t="s">
        <v>2255</v>
      </c>
      <c r="M41" s="23"/>
      <c r="N41" s="23"/>
    </row>
    <row r="42" spans="1:14">
      <c r="A42" s="14">
        <f t="shared" si="1"/>
        <v>39</v>
      </c>
      <c r="B42" s="14" t="s">
        <v>2415</v>
      </c>
      <c r="C42" s="14" t="s">
        <v>2744</v>
      </c>
      <c r="D42" s="14" t="s">
        <v>1187</v>
      </c>
      <c r="E42" s="14" t="s">
        <v>8163</v>
      </c>
      <c r="F42" s="15">
        <v>3030</v>
      </c>
      <c r="G42" s="15">
        <v>92</v>
      </c>
      <c r="H42" s="14" t="s">
        <v>2528</v>
      </c>
      <c r="I42" s="15">
        <v>24000</v>
      </c>
      <c r="J42" s="14" t="s">
        <v>4935</v>
      </c>
      <c r="K42" s="36" t="s">
        <v>14082</v>
      </c>
      <c r="L42" s="23" t="s">
        <v>2255</v>
      </c>
      <c r="M42" s="23"/>
      <c r="N42" s="23"/>
    </row>
    <row r="43" spans="1:14" ht="63">
      <c r="A43" s="14">
        <f t="shared" si="1"/>
        <v>40</v>
      </c>
      <c r="B43" s="14" t="s">
        <v>13865</v>
      </c>
      <c r="C43" s="14" t="s">
        <v>10533</v>
      </c>
      <c r="D43" s="14" t="s">
        <v>1187</v>
      </c>
      <c r="E43" s="14" t="s">
        <v>8163</v>
      </c>
      <c r="F43" s="15">
        <v>50032</v>
      </c>
      <c r="G43" s="15">
        <v>88</v>
      </c>
      <c r="H43" s="14" t="s">
        <v>3449</v>
      </c>
      <c r="I43" s="15">
        <v>15000</v>
      </c>
      <c r="J43" s="14" t="s">
        <v>1188</v>
      </c>
      <c r="K43" s="36" t="s">
        <v>14082</v>
      </c>
      <c r="L43" s="23" t="s">
        <v>2255</v>
      </c>
      <c r="M43" s="23"/>
      <c r="N43" s="23"/>
    </row>
    <row r="44" spans="1:14" ht="31.5">
      <c r="A44" s="14">
        <f t="shared" si="1"/>
        <v>41</v>
      </c>
      <c r="B44" s="14" t="s">
        <v>14220</v>
      </c>
      <c r="C44" s="14" t="s">
        <v>6874</v>
      </c>
      <c r="D44" s="14" t="s">
        <v>1187</v>
      </c>
      <c r="E44" s="14"/>
      <c r="F44" s="15">
        <v>1400</v>
      </c>
      <c r="G44" s="15">
        <v>184</v>
      </c>
      <c r="H44" s="14" t="s">
        <v>8076</v>
      </c>
      <c r="I44" s="15">
        <v>45000</v>
      </c>
      <c r="J44" s="14" t="s">
        <v>4935</v>
      </c>
      <c r="K44" s="36" t="s">
        <v>14082</v>
      </c>
      <c r="L44" s="23" t="s">
        <v>11673</v>
      </c>
      <c r="M44" s="23"/>
      <c r="N44" s="23"/>
    </row>
    <row r="45" spans="1:14">
      <c r="A45" s="14">
        <f t="shared" si="1"/>
        <v>42</v>
      </c>
      <c r="B45" s="14" t="s">
        <v>1407</v>
      </c>
      <c r="C45" s="14" t="s">
        <v>2744</v>
      </c>
      <c r="D45" s="14" t="s">
        <v>1187</v>
      </c>
      <c r="E45" s="14" t="s">
        <v>8163</v>
      </c>
      <c r="F45" s="15">
        <v>2030</v>
      </c>
      <c r="G45" s="15">
        <v>120</v>
      </c>
      <c r="H45" s="14" t="s">
        <v>8076</v>
      </c>
      <c r="I45" s="15">
        <v>26000</v>
      </c>
      <c r="J45" s="14" t="s">
        <v>4935</v>
      </c>
      <c r="K45" s="36" t="s">
        <v>14082</v>
      </c>
      <c r="L45" s="23" t="s">
        <v>11673</v>
      </c>
      <c r="M45" s="23"/>
      <c r="N45" s="23"/>
    </row>
    <row r="46" spans="1:14">
      <c r="A46" s="14">
        <f t="shared" si="1"/>
        <v>43</v>
      </c>
      <c r="B46" s="14" t="s">
        <v>14223</v>
      </c>
      <c r="C46" s="14" t="s">
        <v>2744</v>
      </c>
      <c r="D46" s="14" t="s">
        <v>1187</v>
      </c>
      <c r="E46" s="14" t="s">
        <v>8163</v>
      </c>
      <c r="F46" s="15">
        <v>1030</v>
      </c>
      <c r="G46" s="15">
        <v>92</v>
      </c>
      <c r="H46" s="14" t="s">
        <v>8076</v>
      </c>
      <c r="I46" s="15">
        <v>21000</v>
      </c>
      <c r="J46" s="14" t="s">
        <v>4935</v>
      </c>
      <c r="K46" s="36" t="s">
        <v>14082</v>
      </c>
      <c r="L46" s="23" t="s">
        <v>12534</v>
      </c>
      <c r="M46" s="23"/>
      <c r="N46" s="23"/>
    </row>
    <row r="47" spans="1:14">
      <c r="A47" s="14">
        <f t="shared" si="1"/>
        <v>44</v>
      </c>
      <c r="B47" s="14" t="s">
        <v>13560</v>
      </c>
      <c r="C47" s="14" t="s">
        <v>2744</v>
      </c>
      <c r="D47" s="14" t="s">
        <v>1187</v>
      </c>
      <c r="E47" s="14" t="s">
        <v>8163</v>
      </c>
      <c r="F47" s="15">
        <v>1030</v>
      </c>
      <c r="G47" s="15">
        <v>80</v>
      </c>
      <c r="H47" s="14" t="s">
        <v>8076</v>
      </c>
      <c r="I47" s="15">
        <v>19000</v>
      </c>
      <c r="J47" s="14" t="s">
        <v>4935</v>
      </c>
      <c r="K47" s="36" t="s">
        <v>14082</v>
      </c>
      <c r="L47" s="23" t="s">
        <v>12534</v>
      </c>
      <c r="M47" s="23"/>
      <c r="N47" s="23"/>
    </row>
    <row r="48" spans="1:14" ht="47.25">
      <c r="A48" s="14">
        <f t="shared" si="1"/>
        <v>45</v>
      </c>
      <c r="B48" s="14" t="s">
        <v>14225</v>
      </c>
      <c r="C48" s="14" t="s">
        <v>14226</v>
      </c>
      <c r="D48" s="14" t="s">
        <v>1421</v>
      </c>
      <c r="E48" s="14"/>
      <c r="F48" s="15">
        <v>200</v>
      </c>
      <c r="G48" s="15">
        <v>268</v>
      </c>
      <c r="H48" s="14" t="s">
        <v>8087</v>
      </c>
      <c r="I48" s="15">
        <v>98000</v>
      </c>
      <c r="J48" s="14" t="s">
        <v>7909</v>
      </c>
      <c r="K48" s="36" t="s">
        <v>14082</v>
      </c>
      <c r="L48" s="23" t="s">
        <v>3437</v>
      </c>
      <c r="M48" s="23"/>
      <c r="N48" s="23"/>
    </row>
    <row r="49" spans="1:15">
      <c r="A49" s="14">
        <f t="shared" si="1"/>
        <v>46</v>
      </c>
      <c r="B49" s="14" t="s">
        <v>13274</v>
      </c>
      <c r="C49" s="14" t="s">
        <v>2744</v>
      </c>
      <c r="D49" s="14" t="s">
        <v>1187</v>
      </c>
      <c r="E49" s="14" t="s">
        <v>8163</v>
      </c>
      <c r="F49" s="15">
        <v>1030</v>
      </c>
      <c r="G49" s="15">
        <v>132</v>
      </c>
      <c r="H49" s="14" t="s">
        <v>8076</v>
      </c>
      <c r="I49" s="15">
        <v>28000</v>
      </c>
      <c r="J49" s="14" t="s">
        <v>4935</v>
      </c>
      <c r="K49" s="36" t="s">
        <v>14082</v>
      </c>
      <c r="L49" s="23" t="s">
        <v>12534</v>
      </c>
      <c r="M49" s="23"/>
      <c r="N49" s="23"/>
    </row>
    <row r="50" spans="1:15" ht="47.25">
      <c r="A50" s="14">
        <f t="shared" si="1"/>
        <v>47</v>
      </c>
      <c r="B50" s="14" t="s">
        <v>14228</v>
      </c>
      <c r="C50" s="14" t="s">
        <v>14229</v>
      </c>
      <c r="D50" s="14" t="s">
        <v>1187</v>
      </c>
      <c r="E50" s="14" t="s">
        <v>8163</v>
      </c>
      <c r="F50" s="15">
        <v>1000</v>
      </c>
      <c r="G50" s="15">
        <v>436</v>
      </c>
      <c r="H50" s="14" t="s">
        <v>8087</v>
      </c>
      <c r="I50" s="15">
        <v>145000</v>
      </c>
      <c r="J50" s="14" t="s">
        <v>4642</v>
      </c>
      <c r="K50" s="36" t="s">
        <v>14082</v>
      </c>
      <c r="L50" s="23" t="s">
        <v>12534</v>
      </c>
      <c r="M50" s="23"/>
      <c r="N50" s="23"/>
      <c r="O50" s="21" t="s">
        <v>14224</v>
      </c>
    </row>
    <row r="51" spans="1:15">
      <c r="A51" s="14">
        <f t="shared" si="1"/>
        <v>48</v>
      </c>
      <c r="B51" s="14" t="s">
        <v>13303</v>
      </c>
      <c r="C51" s="14" t="s">
        <v>2744</v>
      </c>
      <c r="D51" s="14" t="s">
        <v>1187</v>
      </c>
      <c r="E51" s="14" t="s">
        <v>8163</v>
      </c>
      <c r="F51" s="15">
        <v>1030</v>
      </c>
      <c r="G51" s="15">
        <v>84</v>
      </c>
      <c r="H51" s="14" t="s">
        <v>8076</v>
      </c>
      <c r="I51" s="15">
        <v>19000</v>
      </c>
      <c r="J51" s="14" t="s">
        <v>4935</v>
      </c>
      <c r="K51" s="36" t="s">
        <v>14082</v>
      </c>
      <c r="L51" s="23" t="s">
        <v>5129</v>
      </c>
      <c r="M51" s="23"/>
      <c r="N51" s="23"/>
    </row>
    <row r="52" spans="1:15" ht="31.5">
      <c r="A52" s="14">
        <f t="shared" si="1"/>
        <v>49</v>
      </c>
      <c r="B52" s="14" t="s">
        <v>13385</v>
      </c>
      <c r="C52" s="14" t="s">
        <v>2744</v>
      </c>
      <c r="D52" s="14" t="s">
        <v>1187</v>
      </c>
      <c r="E52" s="14" t="s">
        <v>8163</v>
      </c>
      <c r="F52" s="15">
        <v>1030</v>
      </c>
      <c r="G52" s="15">
        <v>108</v>
      </c>
      <c r="H52" s="14" t="s">
        <v>8076</v>
      </c>
      <c r="I52" s="15">
        <v>23000</v>
      </c>
      <c r="J52" s="14" t="s">
        <v>4935</v>
      </c>
      <c r="K52" s="36" t="s">
        <v>14082</v>
      </c>
      <c r="L52" s="23" t="s">
        <v>5129</v>
      </c>
      <c r="M52" s="23"/>
      <c r="N52" s="23"/>
    </row>
    <row r="53" spans="1:15" ht="78.75">
      <c r="A53" s="14">
        <f t="shared" si="1"/>
        <v>50</v>
      </c>
      <c r="B53" s="14" t="s">
        <v>14161</v>
      </c>
      <c r="C53" s="14" t="s">
        <v>14162</v>
      </c>
      <c r="D53" s="14" t="s">
        <v>1187</v>
      </c>
      <c r="E53" s="14"/>
      <c r="F53" s="15">
        <v>500</v>
      </c>
      <c r="G53" s="15">
        <v>188</v>
      </c>
      <c r="H53" s="14" t="s">
        <v>8087</v>
      </c>
      <c r="I53" s="15">
        <v>47000</v>
      </c>
      <c r="J53" s="14" t="s">
        <v>4935</v>
      </c>
      <c r="K53" s="36" t="s">
        <v>14163</v>
      </c>
      <c r="L53" s="23" t="s">
        <v>2255</v>
      </c>
      <c r="M53" s="23"/>
      <c r="N53" s="23"/>
    </row>
    <row r="54" spans="1:15" ht="31.5">
      <c r="A54" s="14">
        <f t="shared" si="1"/>
        <v>51</v>
      </c>
      <c r="B54" s="14" t="s">
        <v>14167</v>
      </c>
      <c r="C54" s="14" t="s">
        <v>14168</v>
      </c>
      <c r="D54" s="14" t="s">
        <v>1162</v>
      </c>
      <c r="E54" s="14"/>
      <c r="F54" s="15">
        <v>1200</v>
      </c>
      <c r="G54" s="15">
        <v>260</v>
      </c>
      <c r="H54" s="14" t="s">
        <v>2161</v>
      </c>
      <c r="I54" s="15">
        <v>0</v>
      </c>
      <c r="J54" s="14" t="s">
        <v>7909</v>
      </c>
      <c r="K54" s="36" t="s">
        <v>14163</v>
      </c>
      <c r="L54" s="23" t="s">
        <v>3437</v>
      </c>
      <c r="M54" s="23"/>
      <c r="N54" s="23"/>
    </row>
    <row r="55" spans="1:15" ht="31.5">
      <c r="A55" s="14">
        <f t="shared" si="1"/>
        <v>52</v>
      </c>
      <c r="B55" s="14" t="s">
        <v>14183</v>
      </c>
      <c r="C55" s="14" t="s">
        <v>2744</v>
      </c>
      <c r="D55" s="14" t="s">
        <v>1187</v>
      </c>
      <c r="E55" s="14"/>
      <c r="F55" s="15">
        <v>900</v>
      </c>
      <c r="G55" s="15">
        <v>208</v>
      </c>
      <c r="H55" s="14" t="s">
        <v>8076</v>
      </c>
      <c r="I55" s="15">
        <v>40000</v>
      </c>
      <c r="J55" s="14" t="s">
        <v>4935</v>
      </c>
      <c r="K55" s="36" t="s">
        <v>14163</v>
      </c>
      <c r="L55" s="23" t="s">
        <v>2255</v>
      </c>
      <c r="M55" s="23"/>
      <c r="N55" s="23"/>
    </row>
    <row r="56" spans="1:15" ht="47.25">
      <c r="A56" s="14">
        <f t="shared" si="1"/>
        <v>53</v>
      </c>
      <c r="B56" s="14" t="s">
        <v>14184</v>
      </c>
      <c r="C56" s="14" t="s">
        <v>14185</v>
      </c>
      <c r="D56" s="14" t="s">
        <v>1187</v>
      </c>
      <c r="E56" s="14"/>
      <c r="F56" s="15">
        <v>730</v>
      </c>
      <c r="G56" s="15">
        <v>152</v>
      </c>
      <c r="H56" s="14" t="s">
        <v>8087</v>
      </c>
      <c r="I56" s="15">
        <v>52000</v>
      </c>
      <c r="J56" s="14" t="s">
        <v>1193</v>
      </c>
      <c r="K56" s="36" t="s">
        <v>14163</v>
      </c>
      <c r="L56" s="23" t="s">
        <v>2255</v>
      </c>
      <c r="M56" s="23"/>
      <c r="N56" s="23"/>
    </row>
    <row r="57" spans="1:15" ht="63">
      <c r="A57" s="14">
        <f t="shared" si="1"/>
        <v>54</v>
      </c>
      <c r="B57" s="14" t="s">
        <v>14186</v>
      </c>
      <c r="C57" s="14" t="s">
        <v>14187</v>
      </c>
      <c r="D57" s="14" t="s">
        <v>1187</v>
      </c>
      <c r="E57" s="14"/>
      <c r="F57" s="15">
        <v>500</v>
      </c>
      <c r="G57" s="15">
        <v>188</v>
      </c>
      <c r="H57" s="14" t="s">
        <v>8087</v>
      </c>
      <c r="I57" s="15">
        <v>28000</v>
      </c>
      <c r="J57" s="14" t="s">
        <v>4935</v>
      </c>
      <c r="K57" s="36" t="s">
        <v>14163</v>
      </c>
      <c r="L57" s="23" t="s">
        <v>2255</v>
      </c>
      <c r="M57" s="23"/>
      <c r="N57" s="23"/>
    </row>
    <row r="58" spans="1:15" ht="31.5">
      <c r="A58" s="14">
        <f t="shared" si="1"/>
        <v>55</v>
      </c>
      <c r="B58" s="14" t="s">
        <v>14191</v>
      </c>
      <c r="C58" s="14" t="s">
        <v>14192</v>
      </c>
      <c r="D58" s="14" t="s">
        <v>1187</v>
      </c>
      <c r="E58" s="14"/>
      <c r="F58" s="15">
        <v>800</v>
      </c>
      <c r="G58" s="15">
        <v>508</v>
      </c>
      <c r="H58" s="14" t="s">
        <v>8087</v>
      </c>
      <c r="I58" s="15">
        <v>165000</v>
      </c>
      <c r="J58" s="14" t="s">
        <v>1193</v>
      </c>
      <c r="K58" s="36" t="s">
        <v>14163</v>
      </c>
      <c r="L58" s="23" t="s">
        <v>2255</v>
      </c>
      <c r="M58" s="23"/>
      <c r="N58" s="23"/>
    </row>
    <row r="59" spans="1:15" ht="51">
      <c r="A59" s="14">
        <f t="shared" si="1"/>
        <v>56</v>
      </c>
      <c r="B59" s="14" t="s">
        <v>1912</v>
      </c>
      <c r="C59" s="14" t="s">
        <v>13183</v>
      </c>
      <c r="D59" s="14" t="s">
        <v>1187</v>
      </c>
      <c r="E59" s="14" t="s">
        <v>8163</v>
      </c>
      <c r="F59" s="15">
        <v>18200</v>
      </c>
      <c r="G59" s="15">
        <v>302</v>
      </c>
      <c r="H59" s="14" t="s">
        <v>8076</v>
      </c>
      <c r="I59" s="15">
        <v>43000</v>
      </c>
      <c r="J59" s="14" t="s">
        <v>1188</v>
      </c>
      <c r="K59" s="36" t="s">
        <v>14163</v>
      </c>
      <c r="L59" s="23" t="s">
        <v>14194</v>
      </c>
      <c r="M59" s="23"/>
      <c r="N59" s="23"/>
    </row>
    <row r="60" spans="1:15" ht="31.5">
      <c r="A60" s="14">
        <f t="shared" si="1"/>
        <v>57</v>
      </c>
      <c r="B60" s="14" t="s">
        <v>14195</v>
      </c>
      <c r="C60" s="14" t="s">
        <v>14196</v>
      </c>
      <c r="D60" s="14" t="s">
        <v>1187</v>
      </c>
      <c r="E60" s="14" t="s">
        <v>8163</v>
      </c>
      <c r="F60" s="15">
        <v>1000</v>
      </c>
      <c r="G60" s="15">
        <v>92</v>
      </c>
      <c r="H60" s="14" t="s">
        <v>8076</v>
      </c>
      <c r="I60" s="15">
        <v>29000</v>
      </c>
      <c r="J60" s="14" t="s">
        <v>1188</v>
      </c>
      <c r="K60" s="36" t="s">
        <v>14163</v>
      </c>
      <c r="L60" s="23" t="s">
        <v>2255</v>
      </c>
      <c r="M60" s="23"/>
      <c r="N60" s="23"/>
    </row>
    <row r="61" spans="1:15" ht="38.25">
      <c r="A61" s="14">
        <f t="shared" si="1"/>
        <v>58</v>
      </c>
      <c r="B61" s="14" t="s">
        <v>1913</v>
      </c>
      <c r="C61" s="14" t="s">
        <v>13183</v>
      </c>
      <c r="D61" s="14" t="s">
        <v>1187</v>
      </c>
      <c r="E61" s="14" t="s">
        <v>8163</v>
      </c>
      <c r="F61" s="15">
        <v>7000</v>
      </c>
      <c r="G61" s="15">
        <v>280</v>
      </c>
      <c r="H61" s="14" t="s">
        <v>8076</v>
      </c>
      <c r="I61" s="15">
        <v>40000</v>
      </c>
      <c r="J61" s="14" t="s">
        <v>1188</v>
      </c>
      <c r="K61" s="36" t="s">
        <v>14163</v>
      </c>
      <c r="L61" s="23" t="s">
        <v>14201</v>
      </c>
      <c r="M61" s="23"/>
      <c r="N61" s="23"/>
    </row>
    <row r="62" spans="1:15" ht="63">
      <c r="A62" s="14">
        <f t="shared" si="1"/>
        <v>59</v>
      </c>
      <c r="B62" s="14" t="s">
        <v>14202</v>
      </c>
      <c r="C62" s="14" t="s">
        <v>14203</v>
      </c>
      <c r="D62" s="14" t="s">
        <v>1187</v>
      </c>
      <c r="E62" s="14" t="s">
        <v>8163</v>
      </c>
      <c r="F62" s="15">
        <v>22612</v>
      </c>
      <c r="G62" s="15">
        <v>128</v>
      </c>
      <c r="H62" s="14" t="s">
        <v>6541</v>
      </c>
      <c r="I62" s="15">
        <v>36000</v>
      </c>
      <c r="J62" s="14" t="s">
        <v>1188</v>
      </c>
      <c r="K62" s="36" t="s">
        <v>14163</v>
      </c>
      <c r="L62" s="23" t="s">
        <v>1552</v>
      </c>
      <c r="M62" s="23" t="s">
        <v>14204</v>
      </c>
      <c r="N62" s="23"/>
    </row>
    <row r="63" spans="1:15" ht="51">
      <c r="A63" s="14">
        <f t="shared" si="1"/>
        <v>60</v>
      </c>
      <c r="B63" s="14" t="s">
        <v>1999</v>
      </c>
      <c r="C63" s="14" t="s">
        <v>13183</v>
      </c>
      <c r="D63" s="14" t="s">
        <v>1187</v>
      </c>
      <c r="E63" s="14" t="s">
        <v>8163</v>
      </c>
      <c r="F63" s="15">
        <v>18200</v>
      </c>
      <c r="G63" s="15">
        <v>252</v>
      </c>
      <c r="H63" s="14" t="s">
        <v>8076</v>
      </c>
      <c r="I63" s="15">
        <v>36000</v>
      </c>
      <c r="J63" s="14" t="s">
        <v>1188</v>
      </c>
      <c r="K63" s="36" t="s">
        <v>14163</v>
      </c>
      <c r="L63" s="23" t="s">
        <v>14194</v>
      </c>
      <c r="M63" s="23"/>
      <c r="N63" s="23"/>
    </row>
    <row r="64" spans="1:15" ht="94.5">
      <c r="A64" s="14">
        <f t="shared" si="1"/>
        <v>61</v>
      </c>
      <c r="B64" s="14" t="s">
        <v>14216</v>
      </c>
      <c r="C64" s="14" t="s">
        <v>13713</v>
      </c>
      <c r="D64" s="14" t="s">
        <v>1162</v>
      </c>
      <c r="E64" s="14" t="s">
        <v>8163</v>
      </c>
      <c r="F64" s="15">
        <v>1000</v>
      </c>
      <c r="G64" s="15">
        <v>300</v>
      </c>
      <c r="H64" s="14" t="s">
        <v>8087</v>
      </c>
      <c r="I64" s="15">
        <v>70000</v>
      </c>
      <c r="J64" s="14" t="s">
        <v>60</v>
      </c>
      <c r="K64" s="36" t="s">
        <v>14163</v>
      </c>
      <c r="L64" s="23" t="s">
        <v>5129</v>
      </c>
      <c r="M64" s="23"/>
      <c r="N64" s="23"/>
    </row>
    <row r="65" spans="1:16">
      <c r="A65" s="14">
        <f t="shared" si="1"/>
        <v>62</v>
      </c>
      <c r="B65" s="14" t="s">
        <v>1687</v>
      </c>
      <c r="C65" s="14" t="s">
        <v>4078</v>
      </c>
      <c r="D65" s="14" t="s">
        <v>1187</v>
      </c>
      <c r="E65" s="14" t="s">
        <v>8163</v>
      </c>
      <c r="F65" s="15">
        <v>22612</v>
      </c>
      <c r="G65" s="15">
        <v>68</v>
      </c>
      <c r="H65" s="14" t="s">
        <v>3449</v>
      </c>
      <c r="I65" s="15">
        <v>25000</v>
      </c>
      <c r="J65" s="14" t="s">
        <v>7909</v>
      </c>
      <c r="K65" s="36" t="s">
        <v>14163</v>
      </c>
      <c r="L65" s="23" t="s">
        <v>1552</v>
      </c>
      <c r="M65" s="23"/>
      <c r="N65" s="23"/>
      <c r="O65" s="21" t="s">
        <v>13752</v>
      </c>
    </row>
    <row r="66" spans="1:16">
      <c r="A66" s="14">
        <f t="shared" si="1"/>
        <v>63</v>
      </c>
      <c r="B66" s="14" t="s">
        <v>14221</v>
      </c>
      <c r="C66" s="14" t="s">
        <v>2744</v>
      </c>
      <c r="D66" s="14" t="s">
        <v>1187</v>
      </c>
      <c r="E66" s="14" t="s">
        <v>8163</v>
      </c>
      <c r="F66" s="15">
        <v>1030</v>
      </c>
      <c r="G66" s="15">
        <v>192</v>
      </c>
      <c r="H66" s="14" t="s">
        <v>8076</v>
      </c>
      <c r="I66" s="15">
        <v>37000</v>
      </c>
      <c r="J66" s="14" t="s">
        <v>4935</v>
      </c>
      <c r="K66" s="36" t="s">
        <v>14163</v>
      </c>
      <c r="L66" s="23" t="s">
        <v>11673</v>
      </c>
      <c r="M66" s="23"/>
      <c r="N66" s="23"/>
      <c r="O66" s="21">
        <v>1</v>
      </c>
    </row>
    <row r="67" spans="1:16" ht="31.5">
      <c r="A67" s="14">
        <f t="shared" si="1"/>
        <v>64</v>
      </c>
      <c r="B67" s="14" t="s">
        <v>14230</v>
      </c>
      <c r="C67" s="14" t="s">
        <v>2744</v>
      </c>
      <c r="D67" s="14" t="s">
        <v>1187</v>
      </c>
      <c r="E67" s="14" t="s">
        <v>8163</v>
      </c>
      <c r="F67" s="15">
        <v>1030</v>
      </c>
      <c r="G67" s="15">
        <v>72</v>
      </c>
      <c r="H67" s="14" t="s">
        <v>8076</v>
      </c>
      <c r="I67" s="15">
        <v>18000</v>
      </c>
      <c r="J67" s="14" t="s">
        <v>4935</v>
      </c>
      <c r="K67" s="36" t="s">
        <v>14163</v>
      </c>
      <c r="L67" s="23" t="s">
        <v>5129</v>
      </c>
      <c r="M67" s="23"/>
      <c r="N67" s="23"/>
      <c r="O67" s="21">
        <v>2</v>
      </c>
    </row>
    <row r="68" spans="1:16" ht="31.5">
      <c r="A68" s="14">
        <f t="shared" si="1"/>
        <v>65</v>
      </c>
      <c r="B68" s="14" t="s">
        <v>14231</v>
      </c>
      <c r="C68" s="14" t="s">
        <v>2744</v>
      </c>
      <c r="D68" s="14" t="s">
        <v>1187</v>
      </c>
      <c r="E68" s="14" t="s">
        <v>8163</v>
      </c>
      <c r="F68" s="15">
        <v>1030</v>
      </c>
      <c r="G68" s="15">
        <v>116</v>
      </c>
      <c r="H68" s="14" t="s">
        <v>8076</v>
      </c>
      <c r="I68" s="15">
        <v>25000</v>
      </c>
      <c r="J68" s="14" t="s">
        <v>4935</v>
      </c>
      <c r="K68" s="36" t="s">
        <v>14163</v>
      </c>
      <c r="L68" s="23" t="s">
        <v>5129</v>
      </c>
      <c r="M68" s="23"/>
      <c r="N68" s="23"/>
      <c r="O68" s="21">
        <v>3</v>
      </c>
    </row>
    <row r="69" spans="1:16" ht="31.5">
      <c r="A69" s="14">
        <f t="shared" si="1"/>
        <v>66</v>
      </c>
      <c r="B69" s="14" t="s">
        <v>14232</v>
      </c>
      <c r="C69" s="14" t="s">
        <v>2744</v>
      </c>
      <c r="D69" s="14" t="s">
        <v>1187</v>
      </c>
      <c r="E69" s="14" t="s">
        <v>8163</v>
      </c>
      <c r="F69" s="15">
        <v>1030</v>
      </c>
      <c r="G69" s="15">
        <v>192</v>
      </c>
      <c r="H69" s="14" t="s">
        <v>8076</v>
      </c>
      <c r="I69" s="15">
        <v>37000</v>
      </c>
      <c r="J69" s="14" t="s">
        <v>4935</v>
      </c>
      <c r="K69" s="36" t="s">
        <v>14163</v>
      </c>
      <c r="L69" s="23" t="s">
        <v>5129</v>
      </c>
      <c r="M69" s="23"/>
      <c r="N69" s="23"/>
      <c r="O69" s="21">
        <v>4</v>
      </c>
    </row>
    <row r="70" spans="1:16">
      <c r="A70" s="14">
        <f t="shared" si="1"/>
        <v>67</v>
      </c>
      <c r="B70" s="14" t="s">
        <v>13205</v>
      </c>
      <c r="C70" s="14" t="s">
        <v>2744</v>
      </c>
      <c r="D70" s="14" t="s">
        <v>1187</v>
      </c>
      <c r="E70" s="14" t="s">
        <v>8163</v>
      </c>
      <c r="F70" s="15">
        <v>1030</v>
      </c>
      <c r="G70" s="15">
        <v>344</v>
      </c>
      <c r="H70" s="14" t="s">
        <v>8076</v>
      </c>
      <c r="I70" s="15">
        <v>62000</v>
      </c>
      <c r="J70" s="14" t="s">
        <v>4935</v>
      </c>
      <c r="K70" s="36" t="s">
        <v>14163</v>
      </c>
      <c r="L70" s="23" t="s">
        <v>5629</v>
      </c>
      <c r="M70" s="23"/>
      <c r="N70" s="23"/>
      <c r="O70" s="21">
        <v>5</v>
      </c>
    </row>
    <row r="71" spans="1:16" ht="31.5">
      <c r="A71" s="14">
        <f t="shared" si="1"/>
        <v>68</v>
      </c>
      <c r="B71" s="14" t="s">
        <v>14250</v>
      </c>
      <c r="C71" s="14" t="s">
        <v>2744</v>
      </c>
      <c r="D71" s="14" t="s">
        <v>1187</v>
      </c>
      <c r="E71" s="14" t="s">
        <v>8163</v>
      </c>
      <c r="F71" s="15">
        <v>1030</v>
      </c>
      <c r="G71" s="15">
        <v>196</v>
      </c>
      <c r="H71" s="14" t="s">
        <v>8076</v>
      </c>
      <c r="I71" s="15">
        <v>38000</v>
      </c>
      <c r="J71" s="14" t="s">
        <v>4935</v>
      </c>
      <c r="K71" s="36" t="s">
        <v>14163</v>
      </c>
      <c r="L71" s="23" t="s">
        <v>5629</v>
      </c>
      <c r="M71" s="23"/>
      <c r="N71" s="23"/>
      <c r="O71" s="21">
        <v>6</v>
      </c>
    </row>
    <row r="72" spans="1:16" ht="63">
      <c r="A72" s="14">
        <f t="shared" si="1"/>
        <v>69</v>
      </c>
      <c r="B72" s="14" t="s">
        <v>14258</v>
      </c>
      <c r="C72" s="14" t="s">
        <v>14259</v>
      </c>
      <c r="D72" s="14" t="s">
        <v>1162</v>
      </c>
      <c r="E72" s="14"/>
      <c r="F72" s="15">
        <v>300</v>
      </c>
      <c r="G72" s="15">
        <v>248</v>
      </c>
      <c r="H72" s="14" t="s">
        <v>8087</v>
      </c>
      <c r="I72" s="15">
        <v>134000</v>
      </c>
      <c r="J72" s="14" t="s">
        <v>70</v>
      </c>
      <c r="K72" s="36" t="s">
        <v>14163</v>
      </c>
      <c r="L72" s="23" t="s">
        <v>13080</v>
      </c>
      <c r="M72" s="23"/>
      <c r="N72" s="23"/>
      <c r="O72" s="21">
        <v>7</v>
      </c>
    </row>
    <row r="73" spans="1:16" ht="47.25">
      <c r="A73" s="14">
        <f t="shared" si="1"/>
        <v>70</v>
      </c>
      <c r="B73" s="14" t="s">
        <v>14262</v>
      </c>
      <c r="C73" s="14" t="s">
        <v>899</v>
      </c>
      <c r="D73" s="14" t="s">
        <v>1162</v>
      </c>
      <c r="E73" s="14" t="s">
        <v>8163</v>
      </c>
      <c r="F73" s="15">
        <v>200</v>
      </c>
      <c r="G73" s="15">
        <v>312</v>
      </c>
      <c r="H73" s="14" t="s">
        <v>8087</v>
      </c>
      <c r="I73" s="15">
        <v>115000</v>
      </c>
      <c r="J73" s="14" t="s">
        <v>70</v>
      </c>
      <c r="K73" s="36" t="s">
        <v>14163</v>
      </c>
      <c r="L73" s="23" t="s">
        <v>13080</v>
      </c>
      <c r="M73" s="23"/>
      <c r="N73" s="23"/>
      <c r="O73" s="21">
        <v>8</v>
      </c>
    </row>
    <row r="74" spans="1:16" ht="47.25">
      <c r="A74" s="14">
        <f t="shared" si="1"/>
        <v>71</v>
      </c>
      <c r="B74" s="14" t="s">
        <v>14263</v>
      </c>
      <c r="C74" s="14" t="s">
        <v>14264</v>
      </c>
      <c r="D74" s="14" t="s">
        <v>1162</v>
      </c>
      <c r="E74" s="14"/>
      <c r="F74" s="15">
        <v>400</v>
      </c>
      <c r="G74" s="15">
        <v>380</v>
      </c>
      <c r="H74" s="14" t="s">
        <v>8087</v>
      </c>
      <c r="I74" s="15">
        <v>0</v>
      </c>
      <c r="J74" s="14" t="s">
        <v>70</v>
      </c>
      <c r="K74" s="36" t="s">
        <v>14163</v>
      </c>
      <c r="L74" s="23" t="s">
        <v>13080</v>
      </c>
      <c r="M74" s="23"/>
      <c r="N74" s="23"/>
      <c r="O74" s="21">
        <v>9</v>
      </c>
    </row>
    <row r="75" spans="1:16" ht="31.5">
      <c r="A75" s="14">
        <f t="shared" si="1"/>
        <v>72</v>
      </c>
      <c r="B75" s="14" t="s">
        <v>14265</v>
      </c>
      <c r="C75" s="14" t="s">
        <v>14266</v>
      </c>
      <c r="D75" s="14" t="s">
        <v>1162</v>
      </c>
      <c r="E75" s="14"/>
      <c r="F75" s="15">
        <v>500</v>
      </c>
      <c r="G75" s="15">
        <v>496</v>
      </c>
      <c r="H75" s="14" t="s">
        <v>2161</v>
      </c>
      <c r="I75" s="15">
        <v>199000</v>
      </c>
      <c r="J75" s="14" t="s">
        <v>70</v>
      </c>
      <c r="K75" s="36" t="s">
        <v>14163</v>
      </c>
      <c r="L75" s="23" t="s">
        <v>13080</v>
      </c>
      <c r="M75" s="23"/>
      <c r="N75" s="23"/>
      <c r="O75" s="21">
        <v>10</v>
      </c>
    </row>
    <row r="76" spans="1:16">
      <c r="A76" s="14">
        <f t="shared" si="1"/>
        <v>73</v>
      </c>
      <c r="B76" s="14" t="s">
        <v>13298</v>
      </c>
      <c r="C76" s="14" t="s">
        <v>2744</v>
      </c>
      <c r="D76" s="14" t="s">
        <v>1187</v>
      </c>
      <c r="E76" s="14" t="s">
        <v>8163</v>
      </c>
      <c r="F76" s="15">
        <v>1030</v>
      </c>
      <c r="G76" s="15">
        <v>100</v>
      </c>
      <c r="H76" s="14" t="s">
        <v>8076</v>
      </c>
      <c r="I76" s="15">
        <v>20000</v>
      </c>
      <c r="J76" s="14" t="s">
        <v>4935</v>
      </c>
      <c r="K76" s="36" t="s">
        <v>14227</v>
      </c>
      <c r="L76" s="23" t="s">
        <v>2255</v>
      </c>
      <c r="M76" s="23"/>
      <c r="N76" s="23"/>
      <c r="O76" s="21">
        <v>11</v>
      </c>
    </row>
    <row r="77" spans="1:16" ht="47.25">
      <c r="A77" s="14">
        <f t="shared" si="1"/>
        <v>74</v>
      </c>
      <c r="B77" s="14" t="s">
        <v>14233</v>
      </c>
      <c r="C77" s="14" t="s">
        <v>14234</v>
      </c>
      <c r="D77" s="14" t="s">
        <v>1187</v>
      </c>
      <c r="E77" s="14"/>
      <c r="F77" s="15">
        <v>810</v>
      </c>
      <c r="G77" s="15">
        <v>112</v>
      </c>
      <c r="H77" s="14" t="s">
        <v>8087</v>
      </c>
      <c r="I77" s="15">
        <v>39000</v>
      </c>
      <c r="J77" s="14" t="s">
        <v>1193</v>
      </c>
      <c r="K77" s="36" t="s">
        <v>14227</v>
      </c>
      <c r="L77" s="23" t="s">
        <v>2255</v>
      </c>
      <c r="M77" s="23"/>
      <c r="N77" s="23"/>
      <c r="O77" s="21">
        <v>12</v>
      </c>
    </row>
    <row r="78" spans="1:16" ht="63">
      <c r="A78" s="14">
        <f t="shared" si="1"/>
        <v>75</v>
      </c>
      <c r="B78" s="14" t="s">
        <v>14242</v>
      </c>
      <c r="C78" s="14" t="s">
        <v>10218</v>
      </c>
      <c r="D78" s="14" t="s">
        <v>1187</v>
      </c>
      <c r="E78" s="14" t="s">
        <v>8163</v>
      </c>
      <c r="F78" s="15">
        <v>2032</v>
      </c>
      <c r="G78" s="15">
        <v>288</v>
      </c>
      <c r="H78" s="14" t="s">
        <v>8087</v>
      </c>
      <c r="I78" s="15">
        <v>37000</v>
      </c>
      <c r="J78" s="14" t="s">
        <v>1188</v>
      </c>
      <c r="K78" s="36" t="s">
        <v>14227</v>
      </c>
      <c r="L78" s="23" t="s">
        <v>2255</v>
      </c>
      <c r="M78" s="23"/>
      <c r="N78" s="23"/>
      <c r="O78" s="21">
        <v>13</v>
      </c>
    </row>
    <row r="79" spans="1:16" ht="31.5">
      <c r="A79" s="14">
        <f t="shared" si="1"/>
        <v>76</v>
      </c>
      <c r="B79" s="14" t="s">
        <v>14243</v>
      </c>
      <c r="C79" s="14" t="s">
        <v>14134</v>
      </c>
      <c r="D79" s="14" t="s">
        <v>1162</v>
      </c>
      <c r="E79" s="14"/>
      <c r="F79" s="15">
        <v>1000</v>
      </c>
      <c r="G79" s="15">
        <v>204</v>
      </c>
      <c r="H79" s="14" t="s">
        <v>5624</v>
      </c>
      <c r="I79" s="15">
        <v>0</v>
      </c>
      <c r="J79" s="14" t="s">
        <v>1193</v>
      </c>
      <c r="K79" s="36" t="s">
        <v>14227</v>
      </c>
      <c r="L79" s="23" t="s">
        <v>11729</v>
      </c>
      <c r="M79" s="23"/>
      <c r="N79" s="23"/>
      <c r="O79" s="21" t="s">
        <v>14251</v>
      </c>
      <c r="P79" s="22" t="s">
        <v>14252</v>
      </c>
    </row>
    <row r="80" spans="1:16" ht="47.25">
      <c r="A80" s="14">
        <v>174</v>
      </c>
      <c r="B80" s="14" t="s">
        <v>14244</v>
      </c>
      <c r="C80" s="14" t="s">
        <v>14134</v>
      </c>
      <c r="D80" s="14" t="s">
        <v>1162</v>
      </c>
      <c r="E80" s="14"/>
      <c r="F80" s="15">
        <v>1000</v>
      </c>
      <c r="G80" s="15">
        <v>176</v>
      </c>
      <c r="H80" s="14" t="s">
        <v>5624</v>
      </c>
      <c r="I80" s="15">
        <v>0</v>
      </c>
      <c r="J80" s="14" t="s">
        <v>1193</v>
      </c>
      <c r="K80" s="36" t="s">
        <v>14227</v>
      </c>
      <c r="L80" s="23" t="s">
        <v>11729</v>
      </c>
      <c r="M80" s="23"/>
      <c r="N80" s="23"/>
      <c r="O80" s="21">
        <v>1</v>
      </c>
      <c r="P80" s="22">
        <v>1</v>
      </c>
    </row>
    <row r="81" spans="1:16" ht="47.25">
      <c r="A81" s="14">
        <f t="shared" si="1"/>
        <v>175</v>
      </c>
      <c r="B81" s="14" t="s">
        <v>14245</v>
      </c>
      <c r="C81" s="14" t="s">
        <v>14134</v>
      </c>
      <c r="D81" s="14" t="s">
        <v>1162</v>
      </c>
      <c r="E81" s="14"/>
      <c r="F81" s="15">
        <v>1000</v>
      </c>
      <c r="G81" s="15">
        <v>212</v>
      </c>
      <c r="H81" s="14" t="s">
        <v>5624</v>
      </c>
      <c r="I81" s="15">
        <v>0</v>
      </c>
      <c r="J81" s="14" t="s">
        <v>1193</v>
      </c>
      <c r="K81" s="36" t="s">
        <v>14227</v>
      </c>
      <c r="L81" s="23" t="s">
        <v>11729</v>
      </c>
      <c r="M81" s="23"/>
      <c r="N81" s="23"/>
      <c r="O81" s="21">
        <v>2</v>
      </c>
      <c r="P81" s="22">
        <v>2</v>
      </c>
    </row>
    <row r="82" spans="1:16" ht="31.5">
      <c r="A82" s="14">
        <f t="shared" si="1"/>
        <v>176</v>
      </c>
      <c r="B82" s="14" t="s">
        <v>14246</v>
      </c>
      <c r="C82" s="14" t="s">
        <v>14247</v>
      </c>
      <c r="D82" s="14" t="s">
        <v>1162</v>
      </c>
      <c r="E82" s="14"/>
      <c r="F82" s="15">
        <v>300</v>
      </c>
      <c r="G82" s="15">
        <v>116</v>
      </c>
      <c r="H82" s="14" t="s">
        <v>8087</v>
      </c>
      <c r="I82" s="15">
        <v>55000</v>
      </c>
      <c r="J82" s="14" t="s">
        <v>60</v>
      </c>
      <c r="K82" s="36" t="s">
        <v>14227</v>
      </c>
      <c r="L82" s="23" t="s">
        <v>5129</v>
      </c>
      <c r="M82" s="23"/>
      <c r="N82" s="23"/>
      <c r="O82" s="21">
        <v>3</v>
      </c>
      <c r="P82" s="22">
        <v>3</v>
      </c>
    </row>
    <row r="83" spans="1:16" ht="31.5">
      <c r="A83" s="14">
        <f t="shared" si="1"/>
        <v>177</v>
      </c>
      <c r="B83" s="14" t="s">
        <v>14249</v>
      </c>
      <c r="C83" s="14" t="s">
        <v>2744</v>
      </c>
      <c r="D83" s="14" t="s">
        <v>1187</v>
      </c>
      <c r="E83" s="14" t="s">
        <v>8163</v>
      </c>
      <c r="F83" s="15">
        <v>1030</v>
      </c>
      <c r="G83" s="15">
        <v>172</v>
      </c>
      <c r="H83" s="14" t="s">
        <v>8076</v>
      </c>
      <c r="I83" s="15">
        <v>34000</v>
      </c>
      <c r="J83" s="14" t="s">
        <v>4935</v>
      </c>
      <c r="K83" s="36" t="s">
        <v>14227</v>
      </c>
      <c r="L83" s="23" t="s">
        <v>5629</v>
      </c>
      <c r="M83" s="23"/>
      <c r="N83" s="23"/>
      <c r="O83" s="21">
        <v>4</v>
      </c>
      <c r="P83" s="22">
        <v>4</v>
      </c>
    </row>
    <row r="84" spans="1:16">
      <c r="A84" s="14">
        <f t="shared" si="1"/>
        <v>178</v>
      </c>
      <c r="B84" s="14" t="s">
        <v>13502</v>
      </c>
      <c r="C84" s="14" t="s">
        <v>2744</v>
      </c>
      <c r="D84" s="14" t="s">
        <v>1187</v>
      </c>
      <c r="E84" s="14" t="s">
        <v>8163</v>
      </c>
      <c r="F84" s="15">
        <v>1030</v>
      </c>
      <c r="G84" s="15">
        <v>40</v>
      </c>
      <c r="H84" s="14" t="s">
        <v>8076</v>
      </c>
      <c r="I84" s="15">
        <v>11000</v>
      </c>
      <c r="J84" s="14" t="s">
        <v>4935</v>
      </c>
      <c r="K84" s="36" t="s">
        <v>14227</v>
      </c>
      <c r="L84" s="23" t="s">
        <v>4155</v>
      </c>
      <c r="M84" s="23"/>
      <c r="N84" s="23"/>
      <c r="O84" s="21">
        <v>5</v>
      </c>
      <c r="P84" s="22">
        <v>5</v>
      </c>
    </row>
    <row r="85" spans="1:16">
      <c r="A85" s="14">
        <f t="shared" si="1"/>
        <v>179</v>
      </c>
      <c r="B85" s="14" t="s">
        <v>13675</v>
      </c>
      <c r="C85" s="14" t="s">
        <v>2744</v>
      </c>
      <c r="D85" s="14" t="s">
        <v>1187</v>
      </c>
      <c r="E85" s="14" t="s">
        <v>8163</v>
      </c>
      <c r="F85" s="15">
        <v>1030</v>
      </c>
      <c r="G85" s="15">
        <v>48</v>
      </c>
      <c r="H85" s="14" t="s">
        <v>8076</v>
      </c>
      <c r="I85" s="15">
        <v>14000</v>
      </c>
      <c r="J85" s="14" t="s">
        <v>4935</v>
      </c>
      <c r="K85" s="36" t="s">
        <v>14227</v>
      </c>
      <c r="L85" s="23" t="s">
        <v>5629</v>
      </c>
      <c r="M85" s="23"/>
      <c r="N85" s="23"/>
      <c r="O85" s="21">
        <v>6</v>
      </c>
      <c r="P85" s="22">
        <v>6</v>
      </c>
    </row>
    <row r="86" spans="1:16">
      <c r="A86" s="14">
        <f t="shared" si="1"/>
        <v>180</v>
      </c>
      <c r="B86" s="14" t="s">
        <v>13355</v>
      </c>
      <c r="C86" s="14" t="s">
        <v>2744</v>
      </c>
      <c r="D86" s="14" t="s">
        <v>1187</v>
      </c>
      <c r="E86" s="14" t="s">
        <v>8163</v>
      </c>
      <c r="F86" s="15">
        <v>2030</v>
      </c>
      <c r="G86" s="15">
        <v>452</v>
      </c>
      <c r="H86" s="14" t="s">
        <v>8087</v>
      </c>
      <c r="I86" s="15">
        <v>94000</v>
      </c>
      <c r="J86" s="14" t="s">
        <v>4935</v>
      </c>
      <c r="K86" s="36" t="s">
        <v>14227</v>
      </c>
      <c r="L86" s="23" t="s">
        <v>5629</v>
      </c>
      <c r="M86" s="23"/>
      <c r="N86" s="23"/>
      <c r="O86" s="21">
        <v>7</v>
      </c>
      <c r="P86" s="22">
        <v>7</v>
      </c>
    </row>
    <row r="87" spans="1:16">
      <c r="A87" s="14">
        <f t="shared" si="1"/>
        <v>181</v>
      </c>
      <c r="B87" s="14" t="s">
        <v>13206</v>
      </c>
      <c r="C87" s="14" t="s">
        <v>2744</v>
      </c>
      <c r="D87" s="14" t="s">
        <v>1187</v>
      </c>
      <c r="E87" s="14" t="s">
        <v>8163</v>
      </c>
      <c r="F87" s="15">
        <v>2030</v>
      </c>
      <c r="G87" s="15">
        <v>464</v>
      </c>
      <c r="H87" s="14" t="s">
        <v>8087</v>
      </c>
      <c r="I87" s="15">
        <v>96000</v>
      </c>
      <c r="J87" s="14" t="s">
        <v>4935</v>
      </c>
      <c r="K87" s="36" t="s">
        <v>14227</v>
      </c>
      <c r="L87" s="23" t="s">
        <v>5629</v>
      </c>
      <c r="M87" s="23"/>
      <c r="N87" s="23"/>
      <c r="O87" s="21" t="s">
        <v>13413</v>
      </c>
      <c r="P87" s="22">
        <v>8</v>
      </c>
    </row>
    <row r="88" spans="1:16" ht="31.5">
      <c r="A88" s="14">
        <f t="shared" si="1"/>
        <v>182</v>
      </c>
      <c r="B88" s="14" t="s">
        <v>14253</v>
      </c>
      <c r="C88" s="14" t="s">
        <v>14203</v>
      </c>
      <c r="D88" s="14" t="s">
        <v>13998</v>
      </c>
      <c r="E88" s="14"/>
      <c r="F88" s="15">
        <v>2000</v>
      </c>
      <c r="G88" s="15">
        <v>268</v>
      </c>
      <c r="H88" s="14" t="s">
        <v>8076</v>
      </c>
      <c r="I88" s="15">
        <v>79000</v>
      </c>
      <c r="J88" s="14" t="s">
        <v>1188</v>
      </c>
      <c r="K88" s="36" t="s">
        <v>14227</v>
      </c>
      <c r="L88" s="23" t="s">
        <v>13494</v>
      </c>
      <c r="M88" s="23"/>
      <c r="N88" s="23"/>
      <c r="O88" s="21">
        <v>9</v>
      </c>
      <c r="P88" s="22">
        <v>9</v>
      </c>
    </row>
    <row r="89" spans="1:16" ht="47.25">
      <c r="A89" s="14">
        <f t="shared" si="1"/>
        <v>183</v>
      </c>
      <c r="B89" s="14" t="s">
        <v>14256</v>
      </c>
      <c r="C89" s="14" t="s">
        <v>14257</v>
      </c>
      <c r="D89" s="14" t="s">
        <v>1187</v>
      </c>
      <c r="E89" s="14" t="s">
        <v>8163</v>
      </c>
      <c r="F89" s="15">
        <v>800</v>
      </c>
      <c r="G89" s="15">
        <v>284</v>
      </c>
      <c r="H89" s="14" t="s">
        <v>2161</v>
      </c>
      <c r="I89" s="15">
        <v>106000</v>
      </c>
      <c r="J89" s="14" t="s">
        <v>4935</v>
      </c>
      <c r="K89" s="36" t="s">
        <v>14227</v>
      </c>
      <c r="L89" s="23" t="s">
        <v>2255</v>
      </c>
      <c r="M89" s="23"/>
      <c r="N89" s="23"/>
      <c r="O89" s="21">
        <v>10</v>
      </c>
      <c r="P89" s="22">
        <v>10</v>
      </c>
    </row>
    <row r="90" spans="1:16" ht="31.5">
      <c r="A90" s="14">
        <f t="shared" si="1"/>
        <v>184</v>
      </c>
      <c r="B90" s="14" t="s">
        <v>6345</v>
      </c>
      <c r="C90" s="14" t="s">
        <v>9013</v>
      </c>
      <c r="D90" s="14" t="s">
        <v>1162</v>
      </c>
      <c r="E90" s="14" t="s">
        <v>8163</v>
      </c>
      <c r="F90" s="15">
        <v>2020</v>
      </c>
      <c r="G90" s="15">
        <v>248</v>
      </c>
      <c r="H90" s="14" t="s">
        <v>3449</v>
      </c>
      <c r="I90" s="15">
        <v>40000</v>
      </c>
      <c r="J90" s="14" t="s">
        <v>1193</v>
      </c>
      <c r="K90" s="36" t="s">
        <v>14227</v>
      </c>
      <c r="L90" s="23" t="s">
        <v>11729</v>
      </c>
      <c r="M90" s="23"/>
      <c r="N90" s="23"/>
      <c r="O90" s="21">
        <v>11</v>
      </c>
      <c r="P90" s="22">
        <v>11</v>
      </c>
    </row>
    <row r="91" spans="1:16" ht="31.5">
      <c r="A91" s="14">
        <f t="shared" si="1"/>
        <v>185</v>
      </c>
      <c r="B91" s="14" t="s">
        <v>14267</v>
      </c>
      <c r="C91" s="14" t="s">
        <v>7859</v>
      </c>
      <c r="D91" s="14" t="s">
        <v>1162</v>
      </c>
      <c r="E91" s="14"/>
      <c r="F91" s="15">
        <v>400</v>
      </c>
      <c r="G91" s="15">
        <v>448</v>
      </c>
      <c r="H91" s="14" t="s">
        <v>2161</v>
      </c>
      <c r="I91" s="15">
        <v>0</v>
      </c>
      <c r="J91" s="14" t="s">
        <v>4642</v>
      </c>
      <c r="K91" s="36" t="s">
        <v>14227</v>
      </c>
      <c r="L91" s="23" t="s">
        <v>11673</v>
      </c>
      <c r="M91" s="23"/>
      <c r="N91" s="23"/>
      <c r="O91" s="21">
        <v>12</v>
      </c>
      <c r="P91" s="22">
        <v>12</v>
      </c>
    </row>
    <row r="92" spans="1:16" ht="31.5">
      <c r="A92" s="14">
        <f t="shared" si="1"/>
        <v>186</v>
      </c>
      <c r="B92" s="14" t="s">
        <v>14268</v>
      </c>
      <c r="C92" s="14" t="s">
        <v>2744</v>
      </c>
      <c r="D92" s="14" t="s">
        <v>1187</v>
      </c>
      <c r="E92" s="14" t="s">
        <v>8163</v>
      </c>
      <c r="F92" s="15">
        <v>1030</v>
      </c>
      <c r="G92" s="15">
        <v>64</v>
      </c>
      <c r="H92" s="14" t="s">
        <v>8076</v>
      </c>
      <c r="I92" s="15">
        <v>21000</v>
      </c>
      <c r="J92" s="14" t="s">
        <v>4935</v>
      </c>
      <c r="K92" s="36" t="s">
        <v>14227</v>
      </c>
      <c r="L92" s="23" t="s">
        <v>5129</v>
      </c>
      <c r="M92" s="23"/>
      <c r="N92" s="23"/>
      <c r="O92" s="21">
        <v>13</v>
      </c>
      <c r="P92" s="22">
        <v>13</v>
      </c>
    </row>
    <row r="93" spans="1:16">
      <c r="A93" s="14">
        <f t="shared" si="1"/>
        <v>187</v>
      </c>
      <c r="B93" s="14" t="s">
        <v>13258</v>
      </c>
      <c r="C93" s="14" t="s">
        <v>2744</v>
      </c>
      <c r="D93" s="14" t="s">
        <v>1187</v>
      </c>
      <c r="E93" s="14" t="s">
        <v>8163</v>
      </c>
      <c r="F93" s="15">
        <v>1030</v>
      </c>
      <c r="G93" s="15">
        <v>72</v>
      </c>
      <c r="H93" s="14" t="s">
        <v>8076</v>
      </c>
      <c r="I93" s="15">
        <v>18000</v>
      </c>
      <c r="J93" s="14" t="s">
        <v>4935</v>
      </c>
      <c r="K93" s="36" t="s">
        <v>14227</v>
      </c>
      <c r="L93" s="23" t="s">
        <v>5129</v>
      </c>
      <c r="M93" s="23"/>
      <c r="N93" s="23"/>
      <c r="O93" s="21" t="s">
        <v>13604</v>
      </c>
      <c r="P93" s="22">
        <v>14</v>
      </c>
    </row>
    <row r="94" spans="1:16" ht="63">
      <c r="A94" s="14">
        <f t="shared" si="1"/>
        <v>188</v>
      </c>
      <c r="B94" s="14" t="s">
        <v>14269</v>
      </c>
      <c r="C94" s="14" t="s">
        <v>14270</v>
      </c>
      <c r="D94" s="14" t="s">
        <v>1187</v>
      </c>
      <c r="E94" s="14" t="s">
        <v>8163</v>
      </c>
      <c r="F94" s="15">
        <v>1500</v>
      </c>
      <c r="G94" s="15">
        <v>1276</v>
      </c>
      <c r="H94" s="14" t="s">
        <v>2161</v>
      </c>
      <c r="I94" s="15">
        <v>533000</v>
      </c>
      <c r="J94" s="14" t="s">
        <v>60</v>
      </c>
      <c r="K94" s="36" t="s">
        <v>14227</v>
      </c>
      <c r="L94" s="23" t="s">
        <v>1552</v>
      </c>
      <c r="M94" s="23"/>
      <c r="N94" s="23"/>
      <c r="O94" s="21">
        <v>1</v>
      </c>
      <c r="P94" s="22">
        <v>15</v>
      </c>
    </row>
    <row r="95" spans="1:16" ht="47.25">
      <c r="A95" s="14">
        <f t="shared" si="1"/>
        <v>189</v>
      </c>
      <c r="B95" s="14" t="s">
        <v>14274</v>
      </c>
      <c r="C95" s="14" t="s">
        <v>14275</v>
      </c>
      <c r="D95" s="14" t="s">
        <v>1187</v>
      </c>
      <c r="E95" s="14"/>
      <c r="F95" s="15">
        <v>830</v>
      </c>
      <c r="G95" s="15">
        <v>140</v>
      </c>
      <c r="H95" s="14" t="s">
        <v>8087</v>
      </c>
      <c r="I95" s="15">
        <v>49000</v>
      </c>
      <c r="J95" s="14" t="s">
        <v>1188</v>
      </c>
      <c r="K95" s="36" t="s">
        <v>14227</v>
      </c>
      <c r="L95" s="23" t="s">
        <v>2255</v>
      </c>
      <c r="M95" s="23"/>
      <c r="N95" s="23"/>
      <c r="O95" s="21">
        <v>2</v>
      </c>
      <c r="P95" s="22">
        <v>16</v>
      </c>
    </row>
    <row r="96" spans="1:16" ht="31.5">
      <c r="A96" s="14">
        <f t="shared" si="1"/>
        <v>190</v>
      </c>
      <c r="B96" s="14" t="s">
        <v>14278</v>
      </c>
      <c r="C96" s="14" t="s">
        <v>14279</v>
      </c>
      <c r="D96" s="14" t="s">
        <v>1162</v>
      </c>
      <c r="E96" s="14"/>
      <c r="F96" s="15">
        <v>300</v>
      </c>
      <c r="G96" s="15">
        <v>198</v>
      </c>
      <c r="H96" s="14" t="s">
        <v>14280</v>
      </c>
      <c r="I96" s="15">
        <v>0</v>
      </c>
      <c r="J96" s="14" t="s">
        <v>12918</v>
      </c>
      <c r="K96" s="36" t="s">
        <v>14227</v>
      </c>
      <c r="L96" s="23" t="s">
        <v>13494</v>
      </c>
      <c r="M96" s="23"/>
      <c r="N96" s="23"/>
      <c r="O96" s="21">
        <v>3</v>
      </c>
      <c r="P96" s="22">
        <v>17</v>
      </c>
    </row>
    <row r="97" spans="1:16">
      <c r="A97" s="14">
        <f t="shared" si="1"/>
        <v>191</v>
      </c>
      <c r="B97" s="14" t="s">
        <v>14281</v>
      </c>
      <c r="C97" s="14" t="s">
        <v>2744</v>
      </c>
      <c r="D97" s="14" t="s">
        <v>1187</v>
      </c>
      <c r="E97" s="14" t="s">
        <v>8163</v>
      </c>
      <c r="F97" s="15">
        <v>830</v>
      </c>
      <c r="G97" s="15">
        <v>64</v>
      </c>
      <c r="H97" s="14" t="s">
        <v>8076</v>
      </c>
      <c r="I97" s="15">
        <v>16000</v>
      </c>
      <c r="J97" s="14" t="s">
        <v>4935</v>
      </c>
      <c r="K97" s="36" t="s">
        <v>14227</v>
      </c>
      <c r="L97" s="23" t="s">
        <v>5129</v>
      </c>
      <c r="M97" s="23"/>
      <c r="N97" s="23"/>
      <c r="O97" s="21">
        <v>4</v>
      </c>
      <c r="P97" s="22">
        <v>18</v>
      </c>
    </row>
    <row r="98" spans="1:16">
      <c r="A98" s="14">
        <f t="shared" si="1"/>
        <v>192</v>
      </c>
      <c r="B98" s="14" t="s">
        <v>14282</v>
      </c>
      <c r="C98" s="14" t="s">
        <v>2744</v>
      </c>
      <c r="D98" s="14" t="s">
        <v>1187</v>
      </c>
      <c r="E98" s="14" t="s">
        <v>8163</v>
      </c>
      <c r="F98" s="15">
        <v>830</v>
      </c>
      <c r="G98" s="15">
        <v>48</v>
      </c>
      <c r="H98" s="14" t="s">
        <v>8076</v>
      </c>
      <c r="I98" s="15">
        <v>14000</v>
      </c>
      <c r="J98" s="14" t="s">
        <v>4935</v>
      </c>
      <c r="K98" s="36" t="s">
        <v>14227</v>
      </c>
      <c r="L98" s="23" t="s">
        <v>5129</v>
      </c>
      <c r="M98" s="23"/>
      <c r="N98" s="23"/>
      <c r="O98" s="21">
        <v>5</v>
      </c>
      <c r="P98" s="22">
        <v>19</v>
      </c>
    </row>
    <row r="99" spans="1:16">
      <c r="A99" s="14">
        <f t="shared" si="1"/>
        <v>193</v>
      </c>
      <c r="B99" s="14" t="s">
        <v>14283</v>
      </c>
      <c r="C99" s="14" t="s">
        <v>2744</v>
      </c>
      <c r="D99" s="14" t="s">
        <v>1187</v>
      </c>
      <c r="E99" s="14" t="s">
        <v>8163</v>
      </c>
      <c r="F99" s="15">
        <v>730</v>
      </c>
      <c r="G99" s="15">
        <v>44</v>
      </c>
      <c r="H99" s="14" t="s">
        <v>8076</v>
      </c>
      <c r="I99" s="15">
        <v>13000</v>
      </c>
      <c r="J99" s="14" t="s">
        <v>4935</v>
      </c>
      <c r="K99" s="36" t="s">
        <v>14227</v>
      </c>
      <c r="L99" s="23" t="s">
        <v>5129</v>
      </c>
      <c r="M99" s="23"/>
      <c r="N99" s="23"/>
      <c r="O99" s="21">
        <v>6</v>
      </c>
      <c r="P99" s="22">
        <v>20</v>
      </c>
    </row>
    <row r="100" spans="1:16">
      <c r="A100" s="14">
        <f t="shared" si="1"/>
        <v>194</v>
      </c>
      <c r="B100" s="14" t="s">
        <v>14284</v>
      </c>
      <c r="C100" s="14" t="s">
        <v>2744</v>
      </c>
      <c r="D100" s="14" t="s">
        <v>1187</v>
      </c>
      <c r="E100" s="14" t="s">
        <v>8163</v>
      </c>
      <c r="F100" s="15">
        <v>630</v>
      </c>
      <c r="G100" s="15">
        <v>68</v>
      </c>
      <c r="H100" s="14" t="s">
        <v>8076</v>
      </c>
      <c r="I100" s="15">
        <v>17000</v>
      </c>
      <c r="J100" s="14" t="s">
        <v>4935</v>
      </c>
      <c r="K100" s="36" t="s">
        <v>14227</v>
      </c>
      <c r="L100" s="23" t="s">
        <v>5129</v>
      </c>
      <c r="M100" s="23"/>
      <c r="N100" s="23"/>
      <c r="O100" s="21">
        <v>7</v>
      </c>
      <c r="P100" s="22">
        <v>21</v>
      </c>
    </row>
    <row r="101" spans="1:16">
      <c r="A101" s="14">
        <f t="shared" ref="A101:A164" si="2">A100+1</f>
        <v>195</v>
      </c>
      <c r="B101" s="14" t="s">
        <v>14285</v>
      </c>
      <c r="C101" s="14" t="s">
        <v>2744</v>
      </c>
      <c r="D101" s="14" t="s">
        <v>1187</v>
      </c>
      <c r="E101" s="14" t="s">
        <v>8163</v>
      </c>
      <c r="F101" s="15">
        <v>630</v>
      </c>
      <c r="G101" s="15">
        <v>88</v>
      </c>
      <c r="H101" s="14" t="s">
        <v>8076</v>
      </c>
      <c r="I101" s="15">
        <v>20000</v>
      </c>
      <c r="J101" s="14" t="s">
        <v>4935</v>
      </c>
      <c r="K101" s="36" t="s">
        <v>14227</v>
      </c>
      <c r="L101" s="23" t="s">
        <v>5129</v>
      </c>
      <c r="M101" s="23"/>
      <c r="N101" s="23"/>
      <c r="O101" s="21">
        <v>8</v>
      </c>
      <c r="P101" s="22">
        <v>22</v>
      </c>
    </row>
    <row r="102" spans="1:16">
      <c r="A102" s="14">
        <f t="shared" si="2"/>
        <v>196</v>
      </c>
      <c r="B102" s="14" t="s">
        <v>14286</v>
      </c>
      <c r="C102" s="14" t="s">
        <v>2744</v>
      </c>
      <c r="D102" s="14" t="s">
        <v>1187</v>
      </c>
      <c r="E102" s="14" t="s">
        <v>8163</v>
      </c>
      <c r="F102" s="15">
        <v>1230</v>
      </c>
      <c r="G102" s="15">
        <v>100</v>
      </c>
      <c r="H102" s="14" t="s">
        <v>8076</v>
      </c>
      <c r="I102" s="15">
        <v>22000</v>
      </c>
      <c r="J102" s="14" t="s">
        <v>4935</v>
      </c>
      <c r="K102" s="36" t="s">
        <v>14227</v>
      </c>
      <c r="L102" s="23" t="s">
        <v>5129</v>
      </c>
      <c r="M102" s="23"/>
      <c r="N102" s="23"/>
      <c r="O102" s="21">
        <v>9</v>
      </c>
      <c r="P102" s="22">
        <v>23</v>
      </c>
    </row>
    <row r="103" spans="1:16">
      <c r="A103" s="14">
        <f t="shared" si="2"/>
        <v>197</v>
      </c>
      <c r="B103" s="14" t="s">
        <v>14287</v>
      </c>
      <c r="C103" s="14" t="s">
        <v>2744</v>
      </c>
      <c r="D103" s="14" t="s">
        <v>1187</v>
      </c>
      <c r="E103" s="14" t="s">
        <v>8163</v>
      </c>
      <c r="F103" s="15">
        <v>630</v>
      </c>
      <c r="G103" s="15">
        <v>92</v>
      </c>
      <c r="H103" s="14" t="s">
        <v>8076</v>
      </c>
      <c r="I103" s="15">
        <v>21000</v>
      </c>
      <c r="J103" s="14" t="s">
        <v>4935</v>
      </c>
      <c r="K103" s="36" t="s">
        <v>14227</v>
      </c>
      <c r="L103" s="23" t="s">
        <v>5129</v>
      </c>
      <c r="M103" s="23"/>
      <c r="N103" s="23"/>
      <c r="O103" s="21">
        <v>10</v>
      </c>
      <c r="P103" s="22">
        <v>24</v>
      </c>
    </row>
    <row r="104" spans="1:16">
      <c r="A104" s="14">
        <f t="shared" si="2"/>
        <v>198</v>
      </c>
      <c r="B104" s="14" t="s">
        <v>14288</v>
      </c>
      <c r="C104" s="14" t="s">
        <v>2744</v>
      </c>
      <c r="D104" s="14" t="s">
        <v>1187</v>
      </c>
      <c r="E104" s="14" t="s">
        <v>8163</v>
      </c>
      <c r="F104" s="15">
        <v>730</v>
      </c>
      <c r="G104" s="15">
        <v>120</v>
      </c>
      <c r="H104" s="14" t="s">
        <v>8076</v>
      </c>
      <c r="I104" s="15">
        <v>26000</v>
      </c>
      <c r="J104" s="14" t="s">
        <v>4935</v>
      </c>
      <c r="K104" s="36" t="s">
        <v>14227</v>
      </c>
      <c r="L104" s="23" t="s">
        <v>5129</v>
      </c>
      <c r="M104" s="23"/>
      <c r="N104" s="23"/>
      <c r="O104" s="21">
        <v>11</v>
      </c>
      <c r="P104" s="22">
        <v>25</v>
      </c>
    </row>
    <row r="105" spans="1:16" ht="31.5">
      <c r="A105" s="14">
        <f t="shared" si="2"/>
        <v>199</v>
      </c>
      <c r="B105" s="14" t="s">
        <v>14289</v>
      </c>
      <c r="C105" s="14" t="s">
        <v>14290</v>
      </c>
      <c r="D105" s="14" t="s">
        <v>1162</v>
      </c>
      <c r="E105" s="14"/>
      <c r="F105" s="15">
        <v>300</v>
      </c>
      <c r="G105" s="15">
        <v>196</v>
      </c>
      <c r="H105" s="14" t="s">
        <v>8087</v>
      </c>
      <c r="I105" s="15">
        <v>80000</v>
      </c>
      <c r="J105" s="14" t="s">
        <v>60</v>
      </c>
      <c r="K105" s="36" t="s">
        <v>14227</v>
      </c>
      <c r="L105" s="23" t="s">
        <v>5129</v>
      </c>
      <c r="M105" s="23"/>
      <c r="N105" s="23"/>
      <c r="O105" s="21">
        <v>12</v>
      </c>
      <c r="P105" s="22">
        <v>26</v>
      </c>
    </row>
    <row r="106" spans="1:16">
      <c r="A106" s="14">
        <f t="shared" si="2"/>
        <v>200</v>
      </c>
      <c r="B106" s="14" t="s">
        <v>14293</v>
      </c>
      <c r="C106" s="14" t="s">
        <v>2744</v>
      </c>
      <c r="D106" s="14" t="s">
        <v>1187</v>
      </c>
      <c r="E106" s="14" t="s">
        <v>8163</v>
      </c>
      <c r="F106" s="15">
        <v>1030</v>
      </c>
      <c r="G106" s="15">
        <v>116</v>
      </c>
      <c r="H106" s="14" t="s">
        <v>8076</v>
      </c>
      <c r="I106" s="15">
        <v>25000</v>
      </c>
      <c r="J106" s="14" t="s">
        <v>4935</v>
      </c>
      <c r="K106" s="36" t="s">
        <v>14227</v>
      </c>
      <c r="L106" s="23" t="s">
        <v>12534</v>
      </c>
      <c r="M106" s="23"/>
      <c r="N106" s="23"/>
      <c r="O106" s="21">
        <v>13</v>
      </c>
      <c r="P106" s="22">
        <v>27</v>
      </c>
    </row>
    <row r="107" spans="1:16" ht="31.5">
      <c r="A107" s="14">
        <f t="shared" si="2"/>
        <v>201</v>
      </c>
      <c r="B107" s="14" t="s">
        <v>14297</v>
      </c>
      <c r="C107" s="14" t="s">
        <v>12380</v>
      </c>
      <c r="D107" s="14" t="s">
        <v>1187</v>
      </c>
      <c r="E107" s="14"/>
      <c r="F107" s="15">
        <v>600</v>
      </c>
      <c r="G107" s="15">
        <v>284</v>
      </c>
      <c r="H107" s="14" t="s">
        <v>8087</v>
      </c>
      <c r="I107" s="15">
        <v>112000</v>
      </c>
      <c r="J107" s="14" t="s">
        <v>1193</v>
      </c>
      <c r="K107" s="36" t="s">
        <v>14227</v>
      </c>
      <c r="L107" s="23" t="s">
        <v>3437</v>
      </c>
      <c r="M107" s="23"/>
      <c r="N107" s="23"/>
      <c r="O107" s="21">
        <v>14</v>
      </c>
      <c r="P107" s="22">
        <v>28</v>
      </c>
    </row>
    <row r="108" spans="1:16">
      <c r="A108" s="14">
        <f t="shared" si="2"/>
        <v>202</v>
      </c>
      <c r="B108" s="14" t="s">
        <v>14298</v>
      </c>
      <c r="C108" s="14" t="s">
        <v>2744</v>
      </c>
      <c r="D108" s="14" t="s">
        <v>1187</v>
      </c>
      <c r="E108" s="14" t="s">
        <v>8163</v>
      </c>
      <c r="F108" s="15">
        <v>1530</v>
      </c>
      <c r="G108" s="15">
        <v>112</v>
      </c>
      <c r="H108" s="14" t="s">
        <v>8076</v>
      </c>
      <c r="I108" s="15">
        <v>25000</v>
      </c>
      <c r="J108" s="14" t="s">
        <v>4935</v>
      </c>
      <c r="K108" s="36" t="s">
        <v>14227</v>
      </c>
      <c r="L108" s="23" t="s">
        <v>5629</v>
      </c>
      <c r="M108" s="23"/>
      <c r="N108" s="23"/>
      <c r="O108" s="21" t="s">
        <v>13752</v>
      </c>
      <c r="P108" s="22">
        <v>29</v>
      </c>
    </row>
    <row r="109" spans="1:16">
      <c r="A109" s="14">
        <f t="shared" si="2"/>
        <v>203</v>
      </c>
      <c r="B109" s="14" t="s">
        <v>14306</v>
      </c>
      <c r="C109" s="14" t="s">
        <v>14307</v>
      </c>
      <c r="D109" s="14" t="s">
        <v>1162</v>
      </c>
      <c r="E109" s="14"/>
      <c r="F109" s="15">
        <v>600</v>
      </c>
      <c r="G109" s="15">
        <v>568</v>
      </c>
      <c r="H109" s="14" t="s">
        <v>2161</v>
      </c>
      <c r="I109" s="15">
        <v>0</v>
      </c>
      <c r="J109" s="14" t="s">
        <v>1193</v>
      </c>
      <c r="K109" s="36" t="s">
        <v>14227</v>
      </c>
      <c r="L109" s="23" t="s">
        <v>11729</v>
      </c>
      <c r="M109" s="23"/>
      <c r="N109" s="23"/>
      <c r="O109" s="21">
        <v>1</v>
      </c>
      <c r="P109" s="22">
        <v>30</v>
      </c>
    </row>
    <row r="110" spans="1:16" ht="31.5">
      <c r="A110" s="14">
        <f t="shared" si="2"/>
        <v>204</v>
      </c>
      <c r="B110" s="14" t="s">
        <v>14311</v>
      </c>
      <c r="C110" s="14" t="s">
        <v>14312</v>
      </c>
      <c r="D110" s="14" t="s">
        <v>1187</v>
      </c>
      <c r="E110" s="14"/>
      <c r="F110" s="15">
        <v>740</v>
      </c>
      <c r="G110" s="15">
        <v>276</v>
      </c>
      <c r="H110" s="14" t="s">
        <v>8087</v>
      </c>
      <c r="I110" s="15">
        <v>98000</v>
      </c>
      <c r="J110" s="14" t="s">
        <v>1188</v>
      </c>
      <c r="K110" s="36" t="s">
        <v>14227</v>
      </c>
      <c r="L110" s="23" t="s">
        <v>3437</v>
      </c>
      <c r="M110" s="23"/>
      <c r="N110" s="23"/>
      <c r="O110" s="21">
        <v>2</v>
      </c>
      <c r="P110" s="22">
        <v>31</v>
      </c>
    </row>
    <row r="111" spans="1:16" ht="31.5">
      <c r="A111" s="14">
        <f t="shared" si="2"/>
        <v>205</v>
      </c>
      <c r="B111" s="14" t="s">
        <v>14315</v>
      </c>
      <c r="C111" s="14" t="s">
        <v>2744</v>
      </c>
      <c r="D111" s="14" t="s">
        <v>1187</v>
      </c>
      <c r="E111" s="14" t="s">
        <v>8163</v>
      </c>
      <c r="F111" s="15">
        <v>1530</v>
      </c>
      <c r="G111" s="15">
        <v>152</v>
      </c>
      <c r="H111" s="14" t="s">
        <v>8076</v>
      </c>
      <c r="I111" s="15">
        <v>31000</v>
      </c>
      <c r="J111" s="14" t="s">
        <v>4935</v>
      </c>
      <c r="K111" s="36" t="s">
        <v>14227</v>
      </c>
      <c r="L111" s="23" t="s">
        <v>5629</v>
      </c>
      <c r="M111" s="23"/>
      <c r="N111" s="23"/>
      <c r="O111" s="21">
        <v>3</v>
      </c>
      <c r="P111" s="22">
        <v>32</v>
      </c>
    </row>
    <row r="112" spans="1:16" ht="47.25">
      <c r="A112" s="14">
        <f t="shared" si="2"/>
        <v>206</v>
      </c>
      <c r="B112" s="14" t="s">
        <v>14373</v>
      </c>
      <c r="C112" s="14" t="s">
        <v>6874</v>
      </c>
      <c r="D112" s="14" t="s">
        <v>1187</v>
      </c>
      <c r="E112" s="14" t="s">
        <v>8163</v>
      </c>
      <c r="F112" s="15">
        <v>730</v>
      </c>
      <c r="G112" s="15">
        <v>116</v>
      </c>
      <c r="H112" s="14" t="s">
        <v>8076</v>
      </c>
      <c r="I112" s="15">
        <v>25000</v>
      </c>
      <c r="J112" s="14" t="s">
        <v>4935</v>
      </c>
      <c r="K112" s="36" t="s">
        <v>14227</v>
      </c>
      <c r="L112" s="23" t="s">
        <v>12534</v>
      </c>
      <c r="M112" s="23"/>
      <c r="N112" s="23"/>
      <c r="O112" s="21">
        <v>4</v>
      </c>
      <c r="P112" s="22">
        <v>33</v>
      </c>
    </row>
    <row r="113" spans="1:16" ht="31.5">
      <c r="A113" s="14">
        <f t="shared" si="2"/>
        <v>207</v>
      </c>
      <c r="B113" s="14" t="s">
        <v>14374</v>
      </c>
      <c r="C113" s="14" t="s">
        <v>2744</v>
      </c>
      <c r="D113" s="14" t="s">
        <v>1187</v>
      </c>
      <c r="E113" s="14" t="s">
        <v>8163</v>
      </c>
      <c r="F113" s="15">
        <v>1530</v>
      </c>
      <c r="G113" s="15">
        <v>208</v>
      </c>
      <c r="H113" s="14" t="s">
        <v>8076</v>
      </c>
      <c r="I113" s="15">
        <v>38000</v>
      </c>
      <c r="J113" s="14" t="s">
        <v>4935</v>
      </c>
      <c r="K113" s="36" t="s">
        <v>14227</v>
      </c>
      <c r="L113" s="23" t="s">
        <v>12534</v>
      </c>
      <c r="M113" s="23"/>
      <c r="N113" s="23"/>
      <c r="O113" s="21">
        <v>5</v>
      </c>
      <c r="P113" s="22">
        <v>34</v>
      </c>
    </row>
    <row r="114" spans="1:16" ht="114.75">
      <c r="A114" s="14">
        <f t="shared" si="2"/>
        <v>208</v>
      </c>
      <c r="B114" s="14" t="s">
        <v>14271</v>
      </c>
      <c r="C114" s="14" t="s">
        <v>9192</v>
      </c>
      <c r="D114" s="14" t="s">
        <v>4473</v>
      </c>
      <c r="E114" s="14"/>
      <c r="F114" s="15">
        <v>275000</v>
      </c>
      <c r="G114" s="15">
        <v>380</v>
      </c>
      <c r="H114" s="14" t="s">
        <v>8087</v>
      </c>
      <c r="I114" s="15">
        <v>0</v>
      </c>
      <c r="J114" s="14" t="s">
        <v>1188</v>
      </c>
      <c r="K114" s="36" t="s">
        <v>14272</v>
      </c>
      <c r="L114" s="23" t="s">
        <v>14273</v>
      </c>
      <c r="M114" s="23"/>
      <c r="N114" s="23"/>
      <c r="O114" s="21">
        <v>6</v>
      </c>
      <c r="P114" s="22">
        <v>35</v>
      </c>
    </row>
    <row r="115" spans="1:16" ht="47.25">
      <c r="A115" s="14">
        <f t="shared" si="2"/>
        <v>209</v>
      </c>
      <c r="B115" s="14" t="s">
        <v>14276</v>
      </c>
      <c r="C115" s="14" t="s">
        <v>14277</v>
      </c>
      <c r="D115" s="14" t="s">
        <v>1187</v>
      </c>
      <c r="E115" s="14"/>
      <c r="F115" s="15">
        <v>920</v>
      </c>
      <c r="G115" s="15">
        <v>712</v>
      </c>
      <c r="H115" s="14" t="s">
        <v>2161</v>
      </c>
      <c r="I115" s="15">
        <v>257000</v>
      </c>
      <c r="J115" s="14" t="s">
        <v>70</v>
      </c>
      <c r="K115" s="36" t="s">
        <v>14272</v>
      </c>
      <c r="L115" s="23" t="s">
        <v>1552</v>
      </c>
      <c r="M115" s="23"/>
      <c r="N115" s="23"/>
      <c r="O115" s="21">
        <v>7</v>
      </c>
      <c r="P115" s="22">
        <v>36</v>
      </c>
    </row>
    <row r="116" spans="1:16" ht="47.25">
      <c r="A116" s="14">
        <f t="shared" si="2"/>
        <v>210</v>
      </c>
      <c r="B116" s="14" t="s">
        <v>14291</v>
      </c>
      <c r="C116" s="14" t="s">
        <v>14292</v>
      </c>
      <c r="D116" s="14" t="s">
        <v>1187</v>
      </c>
      <c r="E116" s="14"/>
      <c r="F116" s="15">
        <v>3000</v>
      </c>
      <c r="G116" s="15">
        <v>312</v>
      </c>
      <c r="H116" s="14" t="s">
        <v>2161</v>
      </c>
      <c r="I116" s="15">
        <v>135000</v>
      </c>
      <c r="J116" s="14" t="s">
        <v>7909</v>
      </c>
      <c r="K116" s="36" t="s">
        <v>14272</v>
      </c>
      <c r="L116" s="23" t="s">
        <v>13942</v>
      </c>
      <c r="M116" s="23"/>
      <c r="N116" s="23"/>
      <c r="O116" s="21" t="s">
        <v>14308</v>
      </c>
      <c r="P116" s="22">
        <v>37</v>
      </c>
    </row>
    <row r="117" spans="1:16" ht="47.25">
      <c r="A117" s="14">
        <f t="shared" si="2"/>
        <v>211</v>
      </c>
      <c r="B117" s="14" t="s">
        <v>14296</v>
      </c>
      <c r="C117" s="14" t="s">
        <v>12563</v>
      </c>
      <c r="D117" s="14" t="s">
        <v>1187</v>
      </c>
      <c r="E117" s="14" t="s">
        <v>8163</v>
      </c>
      <c r="F117" s="15">
        <v>732</v>
      </c>
      <c r="G117" s="15">
        <v>196</v>
      </c>
      <c r="H117" s="14" t="s">
        <v>8087</v>
      </c>
      <c r="I117" s="15">
        <v>68000</v>
      </c>
      <c r="J117" s="14" t="s">
        <v>7909</v>
      </c>
      <c r="K117" s="36" t="s">
        <v>14272</v>
      </c>
      <c r="L117" s="23" t="s">
        <v>2255</v>
      </c>
      <c r="M117" s="23"/>
      <c r="N117" s="23"/>
      <c r="O117" s="21">
        <v>1</v>
      </c>
      <c r="P117" s="22">
        <v>38</v>
      </c>
    </row>
    <row r="118" spans="1:16" ht="31.5">
      <c r="A118" s="14">
        <f t="shared" si="2"/>
        <v>212</v>
      </c>
      <c r="B118" s="14" t="s">
        <v>14299</v>
      </c>
      <c r="C118" s="14" t="s">
        <v>14300</v>
      </c>
      <c r="D118" s="14" t="s">
        <v>1162</v>
      </c>
      <c r="E118" s="14"/>
      <c r="F118" s="15">
        <v>1000</v>
      </c>
      <c r="G118" s="15">
        <v>448</v>
      </c>
      <c r="H118" s="14" t="s">
        <v>2161</v>
      </c>
      <c r="I118" s="15">
        <v>195000</v>
      </c>
      <c r="J118" s="14" t="s">
        <v>7909</v>
      </c>
      <c r="K118" s="36" t="s">
        <v>14272</v>
      </c>
      <c r="L118" s="23" t="s">
        <v>3437</v>
      </c>
      <c r="M118" s="23"/>
      <c r="N118" s="23"/>
      <c r="O118" s="21">
        <v>2</v>
      </c>
      <c r="P118" s="22">
        <v>39</v>
      </c>
    </row>
    <row r="119" spans="1:16">
      <c r="A119" s="14">
        <f t="shared" si="2"/>
        <v>213</v>
      </c>
      <c r="B119" s="14" t="s">
        <v>14301</v>
      </c>
      <c r="C119" s="14" t="s">
        <v>14302</v>
      </c>
      <c r="D119" s="14" t="s">
        <v>1187</v>
      </c>
      <c r="E119" s="14"/>
      <c r="F119" s="15">
        <v>830</v>
      </c>
      <c r="G119" s="15">
        <v>136</v>
      </c>
      <c r="H119" s="14" t="s">
        <v>8087</v>
      </c>
      <c r="I119" s="15">
        <v>48000</v>
      </c>
      <c r="J119" s="14" t="s">
        <v>4935</v>
      </c>
      <c r="K119" s="36" t="s">
        <v>14272</v>
      </c>
      <c r="L119" s="23" t="s">
        <v>2255</v>
      </c>
      <c r="M119" s="23"/>
      <c r="N119" s="23"/>
      <c r="O119" s="21">
        <v>3</v>
      </c>
      <c r="P119" s="22">
        <v>40</v>
      </c>
    </row>
    <row r="120" spans="1:16" ht="47.25">
      <c r="A120" s="14">
        <f t="shared" si="2"/>
        <v>214</v>
      </c>
      <c r="B120" s="14" t="s">
        <v>14303</v>
      </c>
      <c r="C120" s="14" t="s">
        <v>13816</v>
      </c>
      <c r="D120" s="14" t="s">
        <v>1187</v>
      </c>
      <c r="E120" s="14" t="s">
        <v>8163</v>
      </c>
      <c r="F120" s="15">
        <v>832</v>
      </c>
      <c r="G120" s="15">
        <v>192</v>
      </c>
      <c r="H120" s="14" t="s">
        <v>8076</v>
      </c>
      <c r="I120" s="15">
        <v>35000</v>
      </c>
      <c r="J120" s="14" t="s">
        <v>1188</v>
      </c>
      <c r="K120" s="36" t="s">
        <v>14272</v>
      </c>
      <c r="L120" s="23" t="s">
        <v>2255</v>
      </c>
      <c r="M120" s="23"/>
      <c r="N120" s="23"/>
      <c r="O120" s="21">
        <v>4</v>
      </c>
      <c r="P120" s="22">
        <v>41</v>
      </c>
    </row>
    <row r="121" spans="1:16" ht="63">
      <c r="A121" s="14">
        <f t="shared" si="2"/>
        <v>215</v>
      </c>
      <c r="B121" s="14" t="s">
        <v>14304</v>
      </c>
      <c r="C121" s="14" t="s">
        <v>14305</v>
      </c>
      <c r="D121" s="14" t="s">
        <v>1187</v>
      </c>
      <c r="E121" s="14" t="s">
        <v>8163</v>
      </c>
      <c r="F121" s="15">
        <v>832</v>
      </c>
      <c r="G121" s="15">
        <v>168</v>
      </c>
      <c r="H121" s="14" t="s">
        <v>8076</v>
      </c>
      <c r="I121" s="15">
        <v>31000</v>
      </c>
      <c r="J121" s="14" t="s">
        <v>1188</v>
      </c>
      <c r="K121" s="36" t="s">
        <v>14272</v>
      </c>
      <c r="L121" s="23" t="s">
        <v>2255</v>
      </c>
      <c r="M121" s="23"/>
      <c r="N121" s="23"/>
      <c r="O121" s="21">
        <v>5</v>
      </c>
      <c r="P121" s="22">
        <v>42</v>
      </c>
    </row>
    <row r="122" spans="1:16" ht="47.25">
      <c r="A122" s="14">
        <f t="shared" si="2"/>
        <v>216</v>
      </c>
      <c r="B122" s="14" t="s">
        <v>14309</v>
      </c>
      <c r="C122" s="14" t="s">
        <v>14310</v>
      </c>
      <c r="D122" s="14" t="s">
        <v>1187</v>
      </c>
      <c r="E122" s="14"/>
      <c r="F122" s="15">
        <v>1500</v>
      </c>
      <c r="G122" s="15">
        <v>560</v>
      </c>
      <c r="H122" s="14" t="s">
        <v>2161</v>
      </c>
      <c r="I122" s="15">
        <v>0</v>
      </c>
      <c r="J122" s="14" t="s">
        <v>1188</v>
      </c>
      <c r="K122" s="36" t="s">
        <v>14272</v>
      </c>
      <c r="L122" s="23" t="s">
        <v>13494</v>
      </c>
      <c r="M122" s="23"/>
      <c r="N122" s="23"/>
      <c r="O122" s="21">
        <v>6</v>
      </c>
      <c r="P122" s="22">
        <v>43</v>
      </c>
    </row>
    <row r="123" spans="1:16" ht="31.5">
      <c r="A123" s="14">
        <f t="shared" si="2"/>
        <v>217</v>
      </c>
      <c r="B123" s="14" t="s">
        <v>14313</v>
      </c>
      <c r="C123" s="14" t="s">
        <v>14314</v>
      </c>
      <c r="D123" s="14" t="s">
        <v>1162</v>
      </c>
      <c r="E123" s="14"/>
      <c r="F123" s="15">
        <v>900</v>
      </c>
      <c r="G123" s="15">
        <v>144</v>
      </c>
      <c r="H123" s="14" t="s">
        <v>3703</v>
      </c>
      <c r="I123" s="15">
        <v>0</v>
      </c>
      <c r="J123" s="14" t="s">
        <v>1193</v>
      </c>
      <c r="K123" s="36" t="s">
        <v>14272</v>
      </c>
      <c r="L123" s="23" t="s">
        <v>11729</v>
      </c>
      <c r="M123" s="23"/>
      <c r="N123" s="23"/>
      <c r="O123" s="21">
        <v>7</v>
      </c>
      <c r="P123" s="22">
        <v>44</v>
      </c>
    </row>
    <row r="124" spans="1:16">
      <c r="A124" s="14">
        <f t="shared" si="2"/>
        <v>218</v>
      </c>
      <c r="B124" s="14" t="s">
        <v>13271</v>
      </c>
      <c r="C124" s="14" t="s">
        <v>2744</v>
      </c>
      <c r="D124" s="14" t="s">
        <v>1187</v>
      </c>
      <c r="E124" s="14" t="s">
        <v>8163</v>
      </c>
      <c r="F124" s="15">
        <v>1030</v>
      </c>
      <c r="G124" s="15">
        <v>80</v>
      </c>
      <c r="H124" s="14" t="s">
        <v>8076</v>
      </c>
      <c r="I124" s="15">
        <v>19000</v>
      </c>
      <c r="J124" s="14" t="s">
        <v>4935</v>
      </c>
      <c r="K124" s="36" t="s">
        <v>14272</v>
      </c>
      <c r="L124" s="23" t="s">
        <v>12534</v>
      </c>
      <c r="M124" s="23"/>
      <c r="N124" s="23"/>
      <c r="O124" s="21">
        <v>8</v>
      </c>
      <c r="P124" s="22">
        <v>45</v>
      </c>
    </row>
    <row r="125" spans="1:16" ht="31.5">
      <c r="A125" s="14">
        <f t="shared" si="2"/>
        <v>219</v>
      </c>
      <c r="B125" s="14" t="s">
        <v>14316</v>
      </c>
      <c r="C125" s="14" t="s">
        <v>2744</v>
      </c>
      <c r="D125" s="14" t="s">
        <v>1187</v>
      </c>
      <c r="E125" s="14" t="s">
        <v>8163</v>
      </c>
      <c r="F125" s="15">
        <v>1030</v>
      </c>
      <c r="G125" s="15">
        <v>140</v>
      </c>
      <c r="H125" s="14" t="s">
        <v>8076</v>
      </c>
      <c r="I125" s="15">
        <v>29000</v>
      </c>
      <c r="J125" s="14" t="s">
        <v>4935</v>
      </c>
      <c r="K125" s="36" t="s">
        <v>14272</v>
      </c>
      <c r="L125" s="23" t="s">
        <v>11673</v>
      </c>
      <c r="M125" s="23"/>
      <c r="N125" s="23"/>
      <c r="O125" s="21" t="s">
        <v>14324</v>
      </c>
      <c r="P125" s="22">
        <v>46</v>
      </c>
    </row>
    <row r="126" spans="1:16" ht="78.75">
      <c r="A126" s="14">
        <f t="shared" si="2"/>
        <v>220</v>
      </c>
      <c r="B126" s="14" t="s">
        <v>14317</v>
      </c>
      <c r="C126" s="14" t="s">
        <v>14318</v>
      </c>
      <c r="D126" s="14" t="s">
        <v>1187</v>
      </c>
      <c r="E126" s="14"/>
      <c r="F126" s="15">
        <v>900</v>
      </c>
      <c r="G126" s="15">
        <v>216</v>
      </c>
      <c r="H126" s="14" t="s">
        <v>8087</v>
      </c>
      <c r="I126" s="15">
        <v>70000</v>
      </c>
      <c r="J126" s="14" t="s">
        <v>60</v>
      </c>
      <c r="K126" s="36" t="s">
        <v>14272</v>
      </c>
      <c r="L126" s="23" t="s">
        <v>6101</v>
      </c>
      <c r="M126" s="23"/>
      <c r="N126" s="23"/>
      <c r="O126" s="21">
        <v>1</v>
      </c>
      <c r="P126" s="22">
        <v>47</v>
      </c>
    </row>
    <row r="127" spans="1:16" ht="31.5">
      <c r="A127" s="14">
        <f t="shared" si="2"/>
        <v>221</v>
      </c>
      <c r="B127" s="14" t="s">
        <v>14319</v>
      </c>
      <c r="C127" s="14" t="s">
        <v>14320</v>
      </c>
      <c r="D127" s="14" t="s">
        <v>1162</v>
      </c>
      <c r="E127" s="14"/>
      <c r="F127" s="15">
        <v>300</v>
      </c>
      <c r="G127" s="15">
        <v>472</v>
      </c>
      <c r="H127" s="14" t="s">
        <v>8087</v>
      </c>
      <c r="I127" s="15">
        <v>0</v>
      </c>
      <c r="J127" s="14" t="s">
        <v>70</v>
      </c>
      <c r="K127" s="36" t="s">
        <v>14272</v>
      </c>
      <c r="L127" s="23" t="s">
        <v>14321</v>
      </c>
      <c r="M127" s="23"/>
      <c r="N127" s="23"/>
      <c r="O127" s="21">
        <v>2</v>
      </c>
      <c r="P127" s="22">
        <v>48</v>
      </c>
    </row>
    <row r="128" spans="1:16" ht="31.5">
      <c r="A128" s="14">
        <f t="shared" si="2"/>
        <v>222</v>
      </c>
      <c r="B128" s="14" t="s">
        <v>14322</v>
      </c>
      <c r="C128" s="14" t="s">
        <v>14323</v>
      </c>
      <c r="D128" s="14" t="s">
        <v>1187</v>
      </c>
      <c r="E128" s="14"/>
      <c r="F128" s="15">
        <v>3000</v>
      </c>
      <c r="G128" s="15">
        <v>872</v>
      </c>
      <c r="H128" s="14" t="s">
        <v>2161</v>
      </c>
      <c r="I128" s="15">
        <v>516000</v>
      </c>
      <c r="J128" s="14" t="s">
        <v>60</v>
      </c>
      <c r="K128" s="36" t="s">
        <v>14272</v>
      </c>
      <c r="L128" s="23" t="s">
        <v>6101</v>
      </c>
      <c r="M128" s="23"/>
      <c r="N128" s="23"/>
      <c r="O128" s="21">
        <v>3</v>
      </c>
      <c r="P128" s="22">
        <v>49</v>
      </c>
    </row>
    <row r="129" spans="1:16" ht="31.5">
      <c r="A129" s="14">
        <f t="shared" si="2"/>
        <v>223</v>
      </c>
      <c r="B129" s="14" t="s">
        <v>14325</v>
      </c>
      <c r="C129" s="14" t="s">
        <v>14326</v>
      </c>
      <c r="D129" s="14" t="s">
        <v>1187</v>
      </c>
      <c r="E129" s="14"/>
      <c r="F129" s="15">
        <v>650</v>
      </c>
      <c r="G129" s="15">
        <v>152</v>
      </c>
      <c r="H129" s="14" t="s">
        <v>8087</v>
      </c>
      <c r="I129" s="15">
        <v>52000</v>
      </c>
      <c r="J129" s="14" t="s">
        <v>60</v>
      </c>
      <c r="K129" s="36" t="s">
        <v>14272</v>
      </c>
      <c r="L129" s="23" t="s">
        <v>5129</v>
      </c>
      <c r="M129" s="23"/>
      <c r="N129" s="23"/>
      <c r="O129" s="21">
        <v>4</v>
      </c>
      <c r="P129" s="22">
        <v>50</v>
      </c>
    </row>
    <row r="130" spans="1:16" ht="94.5">
      <c r="A130" s="14">
        <f t="shared" si="2"/>
        <v>224</v>
      </c>
      <c r="B130" s="14" t="s">
        <v>14327</v>
      </c>
      <c r="C130" s="14" t="s">
        <v>14328</v>
      </c>
      <c r="D130" s="14" t="s">
        <v>1187</v>
      </c>
      <c r="E130" s="14"/>
      <c r="F130" s="15">
        <v>500</v>
      </c>
      <c r="G130" s="15">
        <v>340</v>
      </c>
      <c r="H130" s="14" t="s">
        <v>8087</v>
      </c>
      <c r="I130" s="15">
        <v>66000</v>
      </c>
      <c r="J130" s="14" t="s">
        <v>60</v>
      </c>
      <c r="K130" s="36" t="s">
        <v>14272</v>
      </c>
      <c r="L130" s="23" t="s">
        <v>2255</v>
      </c>
      <c r="M130" s="23"/>
      <c r="N130" s="23"/>
      <c r="O130" s="21">
        <v>5</v>
      </c>
      <c r="P130" s="22">
        <v>51</v>
      </c>
    </row>
    <row r="131" spans="1:16">
      <c r="A131" s="14">
        <f t="shared" si="2"/>
        <v>225</v>
      </c>
      <c r="B131" s="14" t="s">
        <v>13158</v>
      </c>
      <c r="C131" s="14" t="s">
        <v>2744</v>
      </c>
      <c r="D131" s="14" t="s">
        <v>1187</v>
      </c>
      <c r="E131" s="14" t="s">
        <v>8163</v>
      </c>
      <c r="F131" s="15">
        <v>1030</v>
      </c>
      <c r="G131" s="15">
        <v>60</v>
      </c>
      <c r="H131" s="14" t="s">
        <v>8076</v>
      </c>
      <c r="I131" s="15">
        <v>16000</v>
      </c>
      <c r="J131" s="14" t="s">
        <v>4935</v>
      </c>
      <c r="K131" s="36" t="s">
        <v>14272</v>
      </c>
      <c r="L131" s="23" t="s">
        <v>2255</v>
      </c>
      <c r="M131" s="23"/>
      <c r="N131" s="23"/>
      <c r="O131" s="21">
        <v>6</v>
      </c>
      <c r="P131" s="22">
        <v>52</v>
      </c>
    </row>
    <row r="132" spans="1:16">
      <c r="A132" s="14">
        <f t="shared" si="2"/>
        <v>226</v>
      </c>
      <c r="B132" s="14" t="s">
        <v>14329</v>
      </c>
      <c r="C132" s="14" t="s">
        <v>2744</v>
      </c>
      <c r="D132" s="14" t="s">
        <v>1187</v>
      </c>
      <c r="E132" s="14" t="s">
        <v>8163</v>
      </c>
      <c r="F132" s="15">
        <v>630</v>
      </c>
      <c r="G132" s="15">
        <v>92</v>
      </c>
      <c r="H132" s="14" t="s">
        <v>8076</v>
      </c>
      <c r="I132" s="15">
        <v>21000</v>
      </c>
      <c r="J132" s="14" t="s">
        <v>4935</v>
      </c>
      <c r="K132" s="36" t="s">
        <v>14272</v>
      </c>
      <c r="L132" s="23" t="s">
        <v>2255</v>
      </c>
      <c r="M132" s="23"/>
      <c r="N132" s="23"/>
      <c r="O132" s="21">
        <v>7</v>
      </c>
      <c r="P132" s="22">
        <v>53</v>
      </c>
    </row>
    <row r="133" spans="1:16" ht="63">
      <c r="A133" s="14">
        <f t="shared" si="2"/>
        <v>227</v>
      </c>
      <c r="B133" s="14" t="s">
        <v>14330</v>
      </c>
      <c r="C133" s="14" t="s">
        <v>14331</v>
      </c>
      <c r="D133" s="14" t="s">
        <v>1162</v>
      </c>
      <c r="E133" s="14"/>
      <c r="F133" s="15">
        <v>300</v>
      </c>
      <c r="G133" s="15">
        <v>368</v>
      </c>
      <c r="H133" s="14" t="s">
        <v>8087</v>
      </c>
      <c r="I133" s="15">
        <v>0</v>
      </c>
      <c r="J133" s="14" t="s">
        <v>60</v>
      </c>
      <c r="K133" s="36" t="s">
        <v>14272</v>
      </c>
      <c r="L133" s="23" t="s">
        <v>5129</v>
      </c>
      <c r="M133" s="23"/>
      <c r="N133" s="23"/>
      <c r="O133" s="21">
        <v>8</v>
      </c>
      <c r="P133" s="22">
        <v>54</v>
      </c>
    </row>
    <row r="134" spans="1:16" ht="63">
      <c r="A134" s="14">
        <f t="shared" si="2"/>
        <v>228</v>
      </c>
      <c r="B134" s="14" t="s">
        <v>14332</v>
      </c>
      <c r="C134" s="14" t="s">
        <v>14333</v>
      </c>
      <c r="D134" s="14" t="s">
        <v>1162</v>
      </c>
      <c r="E134" s="14"/>
      <c r="F134" s="15">
        <v>300</v>
      </c>
      <c r="G134" s="15">
        <v>296</v>
      </c>
      <c r="H134" s="14" t="s">
        <v>8087</v>
      </c>
      <c r="I134" s="15">
        <v>0</v>
      </c>
      <c r="J134" s="14" t="s">
        <v>1188</v>
      </c>
      <c r="K134" s="36" t="s">
        <v>14272</v>
      </c>
      <c r="L134" s="23" t="s">
        <v>13494</v>
      </c>
      <c r="M134" s="23"/>
      <c r="N134" s="23"/>
      <c r="O134" s="21" t="s">
        <v>13772</v>
      </c>
      <c r="P134" s="22">
        <v>55</v>
      </c>
    </row>
    <row r="135" spans="1:16" ht="31.5">
      <c r="A135" s="14">
        <f t="shared" si="2"/>
        <v>229</v>
      </c>
      <c r="B135" s="14" t="s">
        <v>14334</v>
      </c>
      <c r="C135" s="14" t="s">
        <v>14335</v>
      </c>
      <c r="D135" s="14" t="s">
        <v>1162</v>
      </c>
      <c r="E135" s="14"/>
      <c r="F135" s="15">
        <v>1500</v>
      </c>
      <c r="G135" s="15">
        <v>336</v>
      </c>
      <c r="H135" s="14" t="s">
        <v>2161</v>
      </c>
      <c r="I135" s="15">
        <v>0</v>
      </c>
      <c r="J135" s="14" t="s">
        <v>7909</v>
      </c>
      <c r="K135" s="36" t="s">
        <v>14272</v>
      </c>
      <c r="L135" s="23" t="s">
        <v>3437</v>
      </c>
      <c r="M135" s="23"/>
      <c r="N135" s="23"/>
      <c r="O135" s="21">
        <v>1</v>
      </c>
      <c r="P135" s="22">
        <v>56</v>
      </c>
    </row>
    <row r="136" spans="1:16" ht="63">
      <c r="A136" s="14">
        <f t="shared" si="2"/>
        <v>230</v>
      </c>
      <c r="B136" s="14" t="s">
        <v>14336</v>
      </c>
      <c r="C136" s="14" t="s">
        <v>14337</v>
      </c>
      <c r="D136" s="14" t="s">
        <v>1162</v>
      </c>
      <c r="E136" s="14"/>
      <c r="F136" s="15">
        <v>300</v>
      </c>
      <c r="G136" s="15">
        <v>252</v>
      </c>
      <c r="H136" s="14" t="s">
        <v>8087</v>
      </c>
      <c r="I136" s="15">
        <v>0</v>
      </c>
      <c r="J136" s="14" t="s">
        <v>4642</v>
      </c>
      <c r="K136" s="36" t="s">
        <v>14272</v>
      </c>
      <c r="L136" s="23" t="s">
        <v>12534</v>
      </c>
      <c r="M136" s="23"/>
      <c r="N136" s="23"/>
      <c r="O136" s="21">
        <v>2</v>
      </c>
      <c r="P136" s="22">
        <v>57</v>
      </c>
    </row>
    <row r="137" spans="1:16" ht="31.5">
      <c r="A137" s="14">
        <f t="shared" si="2"/>
        <v>231</v>
      </c>
      <c r="B137" s="14" t="s">
        <v>14338</v>
      </c>
      <c r="C137" s="14" t="s">
        <v>14339</v>
      </c>
      <c r="D137" s="14" t="s">
        <v>1162</v>
      </c>
      <c r="E137" s="14"/>
      <c r="F137" s="15">
        <v>500</v>
      </c>
      <c r="G137" s="15">
        <v>182</v>
      </c>
      <c r="H137" s="14" t="s">
        <v>8087</v>
      </c>
      <c r="I137" s="15">
        <v>44000</v>
      </c>
      <c r="J137" s="14" t="s">
        <v>4935</v>
      </c>
      <c r="K137" s="36" t="s">
        <v>14272</v>
      </c>
      <c r="L137" s="23" t="s">
        <v>12215</v>
      </c>
      <c r="M137" s="23"/>
      <c r="N137" s="23"/>
      <c r="O137" s="21">
        <v>3</v>
      </c>
      <c r="P137" s="22">
        <v>58</v>
      </c>
    </row>
    <row r="138" spans="1:16" ht="47.25">
      <c r="A138" s="14">
        <f t="shared" si="2"/>
        <v>232</v>
      </c>
      <c r="B138" s="14" t="s">
        <v>14343</v>
      </c>
      <c r="C138" s="14" t="s">
        <v>14344</v>
      </c>
      <c r="D138" s="14" t="s">
        <v>1162</v>
      </c>
      <c r="E138" s="14"/>
      <c r="F138" s="15">
        <v>800</v>
      </c>
      <c r="G138" s="15">
        <v>368</v>
      </c>
      <c r="H138" s="14" t="s">
        <v>2161</v>
      </c>
      <c r="I138" s="15">
        <v>0</v>
      </c>
      <c r="J138" s="14" t="s">
        <v>4642</v>
      </c>
      <c r="K138" s="36" t="s">
        <v>14272</v>
      </c>
      <c r="L138" s="23" t="s">
        <v>12534</v>
      </c>
      <c r="M138" s="23"/>
      <c r="N138" s="23"/>
      <c r="O138" s="21">
        <v>4</v>
      </c>
      <c r="P138" s="22">
        <v>59</v>
      </c>
    </row>
    <row r="139" spans="1:16" ht="63">
      <c r="A139" s="14">
        <f t="shared" si="2"/>
        <v>233</v>
      </c>
      <c r="B139" s="14" t="s">
        <v>14349</v>
      </c>
      <c r="C139" s="14" t="s">
        <v>14350</v>
      </c>
      <c r="D139" s="14" t="s">
        <v>1162</v>
      </c>
      <c r="E139" s="14"/>
      <c r="F139" s="15">
        <v>1000</v>
      </c>
      <c r="G139" s="15">
        <v>240</v>
      </c>
      <c r="H139" s="14" t="s">
        <v>8087</v>
      </c>
      <c r="I139" s="15">
        <v>0</v>
      </c>
      <c r="J139" s="14" t="s">
        <v>70</v>
      </c>
      <c r="K139" s="36" t="s">
        <v>14272</v>
      </c>
      <c r="L139" s="23" t="s">
        <v>14321</v>
      </c>
      <c r="M139" s="23"/>
      <c r="N139" s="23"/>
      <c r="O139" s="21">
        <v>5</v>
      </c>
      <c r="P139" s="22">
        <v>60</v>
      </c>
    </row>
    <row r="140" spans="1:16" ht="63">
      <c r="A140" s="14">
        <f t="shared" si="2"/>
        <v>234</v>
      </c>
      <c r="B140" s="14" t="s">
        <v>18990</v>
      </c>
      <c r="C140" s="14" t="s">
        <v>14350</v>
      </c>
      <c r="D140" s="14" t="s">
        <v>1162</v>
      </c>
      <c r="E140" s="14"/>
      <c r="F140" s="15">
        <v>1300</v>
      </c>
      <c r="G140" s="15">
        <v>308</v>
      </c>
      <c r="H140" s="14" t="s">
        <v>8087</v>
      </c>
      <c r="I140" s="15">
        <v>0</v>
      </c>
      <c r="J140" s="14" t="s">
        <v>70</v>
      </c>
      <c r="K140" s="36" t="s">
        <v>14272</v>
      </c>
      <c r="L140" s="23" t="s">
        <v>14321</v>
      </c>
      <c r="M140" s="23"/>
      <c r="N140" s="23"/>
      <c r="O140" s="21">
        <v>6</v>
      </c>
      <c r="P140" s="22">
        <v>61</v>
      </c>
    </row>
    <row r="141" spans="1:16">
      <c r="A141" s="14">
        <f t="shared" si="2"/>
        <v>235</v>
      </c>
      <c r="B141" s="14" t="s">
        <v>14369</v>
      </c>
      <c r="C141" s="14"/>
      <c r="D141" s="14" t="s">
        <v>1421</v>
      </c>
      <c r="E141" s="14"/>
      <c r="F141" s="15">
        <v>10000</v>
      </c>
      <c r="G141" s="15">
        <v>200</v>
      </c>
      <c r="H141" s="14" t="s">
        <v>2161</v>
      </c>
      <c r="I141" s="15">
        <v>69000</v>
      </c>
      <c r="J141" s="14" t="s">
        <v>4642</v>
      </c>
      <c r="K141" s="36" t="s">
        <v>14272</v>
      </c>
      <c r="L141" s="23" t="s">
        <v>12534</v>
      </c>
      <c r="M141" s="23"/>
      <c r="N141" s="23"/>
      <c r="O141" s="21" t="s">
        <v>13373</v>
      </c>
      <c r="P141" s="22">
        <v>62</v>
      </c>
    </row>
    <row r="142" spans="1:16" ht="78.75">
      <c r="A142" s="14">
        <f t="shared" si="2"/>
        <v>236</v>
      </c>
      <c r="B142" s="14" t="s">
        <v>14378</v>
      </c>
      <c r="C142" s="14" t="s">
        <v>13049</v>
      </c>
      <c r="D142" s="14" t="s">
        <v>1187</v>
      </c>
      <c r="E142" s="14" t="s">
        <v>8163</v>
      </c>
      <c r="F142" s="15">
        <v>732</v>
      </c>
      <c r="G142" s="15">
        <v>360</v>
      </c>
      <c r="H142" s="14" t="s">
        <v>8087</v>
      </c>
      <c r="I142" s="15">
        <v>83000</v>
      </c>
      <c r="J142" s="14" t="s">
        <v>60</v>
      </c>
      <c r="K142" s="36" t="s">
        <v>14272</v>
      </c>
      <c r="L142" s="23" t="s">
        <v>6101</v>
      </c>
      <c r="M142" s="23"/>
      <c r="N142" s="23"/>
      <c r="O142" s="21">
        <v>1</v>
      </c>
      <c r="P142" s="22">
        <v>63</v>
      </c>
    </row>
    <row r="143" spans="1:16" ht="78.75">
      <c r="A143" s="14">
        <f t="shared" si="2"/>
        <v>237</v>
      </c>
      <c r="B143" s="14" t="s">
        <v>14379</v>
      </c>
      <c r="C143" s="14" t="s">
        <v>14380</v>
      </c>
      <c r="D143" s="14" t="s">
        <v>1162</v>
      </c>
      <c r="E143" s="14"/>
      <c r="F143" s="15">
        <v>500</v>
      </c>
      <c r="G143" s="15">
        <v>512</v>
      </c>
      <c r="H143" s="14" t="s">
        <v>2161</v>
      </c>
      <c r="I143" s="15">
        <v>169000</v>
      </c>
      <c r="J143" s="14" t="s">
        <v>7909</v>
      </c>
      <c r="K143" s="36" t="s">
        <v>14272</v>
      </c>
      <c r="L143" s="23" t="s">
        <v>13494</v>
      </c>
      <c r="M143" s="23"/>
      <c r="N143" s="23"/>
      <c r="O143" s="21">
        <v>2</v>
      </c>
      <c r="P143" s="22">
        <v>64</v>
      </c>
    </row>
    <row r="144" spans="1:16" ht="63">
      <c r="A144" s="14">
        <f t="shared" si="2"/>
        <v>238</v>
      </c>
      <c r="B144" s="14" t="s">
        <v>14385</v>
      </c>
      <c r="C144" s="14" t="s">
        <v>14386</v>
      </c>
      <c r="D144" s="14" t="s">
        <v>1187</v>
      </c>
      <c r="E144" s="14"/>
      <c r="F144" s="15">
        <v>600</v>
      </c>
      <c r="G144" s="15">
        <v>440</v>
      </c>
      <c r="H144" s="14" t="s">
        <v>8087</v>
      </c>
      <c r="I144" s="15">
        <v>152000</v>
      </c>
      <c r="J144" s="14" t="s">
        <v>4642</v>
      </c>
      <c r="K144" s="36" t="s">
        <v>14272</v>
      </c>
      <c r="L144" s="23" t="s">
        <v>12534</v>
      </c>
      <c r="M144" s="23"/>
      <c r="N144" s="23"/>
      <c r="O144" s="21">
        <v>3</v>
      </c>
      <c r="P144" s="22">
        <v>65</v>
      </c>
    </row>
    <row r="145" spans="1:16" ht="31.5">
      <c r="A145" s="14">
        <f t="shared" si="2"/>
        <v>239</v>
      </c>
      <c r="B145" s="14" t="s">
        <v>14444</v>
      </c>
      <c r="C145" s="14" t="s">
        <v>14445</v>
      </c>
      <c r="D145" s="14" t="s">
        <v>1162</v>
      </c>
      <c r="E145" s="14"/>
      <c r="F145" s="15">
        <v>800</v>
      </c>
      <c r="G145" s="15">
        <v>496</v>
      </c>
      <c r="H145" s="14" t="s">
        <v>1228</v>
      </c>
      <c r="I145" s="15">
        <v>0</v>
      </c>
      <c r="J145" s="14" t="s">
        <v>1193</v>
      </c>
      <c r="K145" s="36" t="s">
        <v>14272</v>
      </c>
      <c r="L145" s="23" t="s">
        <v>11729</v>
      </c>
      <c r="M145" s="23"/>
      <c r="N145" s="23"/>
      <c r="O145" s="21">
        <v>4</v>
      </c>
      <c r="P145" s="22">
        <v>66</v>
      </c>
    </row>
    <row r="146" spans="1:16" ht="47.25">
      <c r="A146" s="14">
        <f t="shared" si="2"/>
        <v>240</v>
      </c>
      <c r="B146" s="14" t="s">
        <v>680</v>
      </c>
      <c r="C146" s="14" t="s">
        <v>14472</v>
      </c>
      <c r="D146" s="14" t="s">
        <v>1187</v>
      </c>
      <c r="E146" s="14"/>
      <c r="F146" s="15">
        <v>500</v>
      </c>
      <c r="G146" s="15">
        <v>192</v>
      </c>
      <c r="H146" s="14" t="s">
        <v>2161</v>
      </c>
      <c r="I146" s="15">
        <v>120000</v>
      </c>
      <c r="J146" s="14" t="s">
        <v>4642</v>
      </c>
      <c r="K146" s="36" t="s">
        <v>14272</v>
      </c>
      <c r="L146" s="23" t="s">
        <v>12534</v>
      </c>
      <c r="M146" s="23"/>
      <c r="N146" s="23"/>
      <c r="O146" s="21">
        <v>5</v>
      </c>
      <c r="P146" s="22">
        <v>67</v>
      </c>
    </row>
    <row r="147" spans="1:16" ht="47.25">
      <c r="A147" s="14">
        <f t="shared" si="2"/>
        <v>241</v>
      </c>
      <c r="B147" s="14" t="s">
        <v>14340</v>
      </c>
      <c r="C147" s="14" t="s">
        <v>11330</v>
      </c>
      <c r="D147" s="14" t="s">
        <v>1187</v>
      </c>
      <c r="E147" s="14" t="s">
        <v>8163</v>
      </c>
      <c r="F147" s="15">
        <v>700</v>
      </c>
      <c r="G147" s="15">
        <v>500</v>
      </c>
      <c r="H147" s="14" t="s">
        <v>8087</v>
      </c>
      <c r="I147" s="15">
        <v>135000</v>
      </c>
      <c r="J147" s="14" t="s">
        <v>60</v>
      </c>
      <c r="K147" s="36" t="s">
        <v>14341</v>
      </c>
      <c r="L147" s="23" t="s">
        <v>2255</v>
      </c>
      <c r="M147" s="23"/>
      <c r="N147" s="23"/>
      <c r="O147" s="21">
        <v>6</v>
      </c>
      <c r="P147" s="22">
        <v>68</v>
      </c>
    </row>
    <row r="148" spans="1:16" ht="31.5">
      <c r="A148" s="14">
        <f t="shared" si="2"/>
        <v>242</v>
      </c>
      <c r="B148" s="14" t="s">
        <v>14342</v>
      </c>
      <c r="C148" s="14" t="s">
        <v>14326</v>
      </c>
      <c r="D148" s="14" t="s">
        <v>1187</v>
      </c>
      <c r="E148" s="14"/>
      <c r="F148" s="15">
        <v>830</v>
      </c>
      <c r="G148" s="15">
        <v>232</v>
      </c>
      <c r="H148" s="14" t="s">
        <v>8087</v>
      </c>
      <c r="I148" s="15">
        <v>74000</v>
      </c>
      <c r="J148" s="14" t="s">
        <v>4935</v>
      </c>
      <c r="K148" s="36" t="s">
        <v>14341</v>
      </c>
      <c r="L148" s="23" t="s">
        <v>2255</v>
      </c>
      <c r="M148" s="23"/>
      <c r="N148" s="23"/>
      <c r="O148" s="21">
        <v>7</v>
      </c>
      <c r="P148" s="22">
        <v>69</v>
      </c>
    </row>
    <row r="149" spans="1:16" ht="63">
      <c r="A149" s="14">
        <f t="shared" si="2"/>
        <v>243</v>
      </c>
      <c r="B149" s="14" t="s">
        <v>14345</v>
      </c>
      <c r="C149" s="14" t="s">
        <v>14346</v>
      </c>
      <c r="D149" s="14" t="s">
        <v>1162</v>
      </c>
      <c r="E149" s="14"/>
      <c r="F149" s="15">
        <v>250</v>
      </c>
      <c r="G149" s="15">
        <v>304</v>
      </c>
      <c r="H149" s="14" t="s">
        <v>8087</v>
      </c>
      <c r="I149" s="15">
        <v>0</v>
      </c>
      <c r="J149" s="14" t="s">
        <v>1188</v>
      </c>
      <c r="K149" s="36" t="s">
        <v>14341</v>
      </c>
      <c r="L149" s="23" t="s">
        <v>13494</v>
      </c>
      <c r="M149" s="23"/>
      <c r="N149" s="23"/>
      <c r="O149" s="21">
        <v>8</v>
      </c>
      <c r="P149" s="22">
        <v>70</v>
      </c>
    </row>
    <row r="150" spans="1:16" ht="63">
      <c r="A150" s="14">
        <f t="shared" si="2"/>
        <v>244</v>
      </c>
      <c r="B150" s="14" t="s">
        <v>14347</v>
      </c>
      <c r="C150" s="14" t="s">
        <v>14348</v>
      </c>
      <c r="D150" s="14" t="s">
        <v>1162</v>
      </c>
      <c r="E150" s="14"/>
      <c r="F150" s="15">
        <v>400</v>
      </c>
      <c r="G150" s="15">
        <v>252</v>
      </c>
      <c r="H150" s="14" t="s">
        <v>8087</v>
      </c>
      <c r="I150" s="15">
        <v>0</v>
      </c>
      <c r="J150" s="14" t="s">
        <v>1188</v>
      </c>
      <c r="K150" s="36" t="s">
        <v>14341</v>
      </c>
      <c r="L150" s="23" t="s">
        <v>13494</v>
      </c>
      <c r="M150" s="23"/>
      <c r="N150" s="23"/>
      <c r="O150" s="21">
        <v>9</v>
      </c>
      <c r="P150" s="22">
        <v>71</v>
      </c>
    </row>
    <row r="151" spans="1:16" ht="47.25">
      <c r="A151" s="14">
        <f t="shared" si="2"/>
        <v>245</v>
      </c>
      <c r="B151" s="14" t="s">
        <v>14351</v>
      </c>
      <c r="C151" s="14" t="s">
        <v>14352</v>
      </c>
      <c r="D151" s="14" t="s">
        <v>1162</v>
      </c>
      <c r="E151" s="14"/>
      <c r="F151" s="15">
        <v>1000</v>
      </c>
      <c r="G151" s="15">
        <v>560</v>
      </c>
      <c r="H151" s="14" t="s">
        <v>8087</v>
      </c>
      <c r="I151" s="15">
        <v>147000</v>
      </c>
      <c r="J151" s="14" t="s">
        <v>4935</v>
      </c>
      <c r="K151" s="36" t="s">
        <v>14341</v>
      </c>
      <c r="L151" s="23" t="s">
        <v>12215</v>
      </c>
      <c r="M151" s="23"/>
      <c r="N151" s="23"/>
      <c r="O151" s="21">
        <v>10</v>
      </c>
      <c r="P151" s="22">
        <v>72</v>
      </c>
    </row>
    <row r="152" spans="1:16" ht="47.25">
      <c r="A152" s="14">
        <f t="shared" si="2"/>
        <v>246</v>
      </c>
      <c r="B152" s="14" t="s">
        <v>14353</v>
      </c>
      <c r="C152" s="14" t="s">
        <v>14354</v>
      </c>
      <c r="D152" s="14" t="s">
        <v>1187</v>
      </c>
      <c r="E152" s="14"/>
      <c r="F152" s="15">
        <v>600</v>
      </c>
      <c r="G152" s="15">
        <v>220</v>
      </c>
      <c r="H152" s="14" t="s">
        <v>8087</v>
      </c>
      <c r="I152" s="15">
        <v>70000</v>
      </c>
      <c r="J152" s="14" t="s">
        <v>1188</v>
      </c>
      <c r="K152" s="36" t="s">
        <v>14341</v>
      </c>
      <c r="L152" s="23" t="s">
        <v>2255</v>
      </c>
      <c r="M152" s="23"/>
      <c r="N152" s="23"/>
      <c r="O152" s="21" t="s">
        <v>13823</v>
      </c>
      <c r="P152" s="22">
        <v>73</v>
      </c>
    </row>
    <row r="153" spans="1:16" ht="31.5">
      <c r="A153" s="14">
        <f t="shared" si="2"/>
        <v>247</v>
      </c>
      <c r="B153" s="14" t="s">
        <v>14355</v>
      </c>
      <c r="C153" s="14" t="s">
        <v>14356</v>
      </c>
      <c r="D153" s="14" t="s">
        <v>1162</v>
      </c>
      <c r="E153" s="14"/>
      <c r="F153" s="15">
        <v>500</v>
      </c>
      <c r="G153" s="15">
        <v>228</v>
      </c>
      <c r="H153" s="14" t="s">
        <v>8087</v>
      </c>
      <c r="I153" s="15">
        <v>0</v>
      </c>
      <c r="J153" s="14" t="s">
        <v>7909</v>
      </c>
      <c r="K153" s="36" t="s">
        <v>14341</v>
      </c>
      <c r="L153" s="23" t="s">
        <v>3437</v>
      </c>
      <c r="M153" s="23"/>
      <c r="N153" s="23"/>
      <c r="O153" s="21">
        <v>1</v>
      </c>
      <c r="P153" s="22">
        <v>74</v>
      </c>
    </row>
    <row r="154" spans="1:16" ht="63">
      <c r="A154" s="14">
        <f t="shared" si="2"/>
        <v>248</v>
      </c>
      <c r="B154" s="14" t="s">
        <v>14357</v>
      </c>
      <c r="C154" s="14" t="s">
        <v>14358</v>
      </c>
      <c r="D154" s="14" t="s">
        <v>1162</v>
      </c>
      <c r="E154" s="14"/>
      <c r="F154" s="15">
        <v>900</v>
      </c>
      <c r="G154" s="15">
        <v>462</v>
      </c>
      <c r="H154" s="14" t="s">
        <v>8087</v>
      </c>
      <c r="I154" s="15">
        <v>0</v>
      </c>
      <c r="J154" s="14" t="s">
        <v>7909</v>
      </c>
      <c r="K154" s="36" t="s">
        <v>14341</v>
      </c>
      <c r="L154" s="23" t="s">
        <v>3437</v>
      </c>
      <c r="M154" s="23"/>
      <c r="N154" s="23"/>
      <c r="O154" s="21">
        <v>2</v>
      </c>
      <c r="P154" s="22">
        <v>75</v>
      </c>
    </row>
    <row r="155" spans="1:16" ht="63">
      <c r="A155" s="14">
        <f t="shared" si="2"/>
        <v>249</v>
      </c>
      <c r="B155" s="14" t="s">
        <v>14359</v>
      </c>
      <c r="C155" s="14" t="s">
        <v>14360</v>
      </c>
      <c r="D155" s="14" t="s">
        <v>1162</v>
      </c>
      <c r="E155" s="14"/>
      <c r="F155" s="15">
        <v>300</v>
      </c>
      <c r="G155" s="15">
        <v>424</v>
      </c>
      <c r="H155" s="14" t="s">
        <v>1228</v>
      </c>
      <c r="I155" s="15">
        <v>0</v>
      </c>
      <c r="J155" s="14" t="s">
        <v>1188</v>
      </c>
      <c r="K155" s="36" t="s">
        <v>14341</v>
      </c>
      <c r="L155" s="23" t="s">
        <v>2255</v>
      </c>
      <c r="M155" s="23"/>
      <c r="N155" s="23"/>
      <c r="O155" s="21">
        <v>3</v>
      </c>
      <c r="P155" s="22">
        <v>76</v>
      </c>
    </row>
    <row r="156" spans="1:16" ht="31.5">
      <c r="A156" s="14">
        <f t="shared" si="2"/>
        <v>250</v>
      </c>
      <c r="B156" s="14" t="s">
        <v>14361</v>
      </c>
      <c r="C156" s="14" t="s">
        <v>4078</v>
      </c>
      <c r="D156" s="14" t="s">
        <v>1162</v>
      </c>
      <c r="E156" s="14"/>
      <c r="F156" s="15">
        <v>700</v>
      </c>
      <c r="G156" s="15">
        <v>692</v>
      </c>
      <c r="H156" s="14" t="s">
        <v>1228</v>
      </c>
      <c r="I156" s="15">
        <v>0</v>
      </c>
      <c r="J156" s="14" t="s">
        <v>1188</v>
      </c>
      <c r="K156" s="36" t="s">
        <v>14341</v>
      </c>
      <c r="L156" s="23" t="s">
        <v>1552</v>
      </c>
      <c r="M156" s="23"/>
      <c r="N156" s="23"/>
      <c r="O156" s="21">
        <v>4</v>
      </c>
      <c r="P156" s="22">
        <v>77</v>
      </c>
    </row>
    <row r="157" spans="1:16" ht="94.5">
      <c r="A157" s="14">
        <f t="shared" si="2"/>
        <v>251</v>
      </c>
      <c r="B157" s="14" t="s">
        <v>14362</v>
      </c>
      <c r="C157" s="14" t="s">
        <v>14363</v>
      </c>
      <c r="D157" s="14" t="s">
        <v>3436</v>
      </c>
      <c r="E157" s="14"/>
      <c r="F157" s="15">
        <v>600</v>
      </c>
      <c r="G157" s="15">
        <v>656</v>
      </c>
      <c r="H157" s="14" t="s">
        <v>2161</v>
      </c>
      <c r="I157" s="15">
        <v>0</v>
      </c>
      <c r="J157" s="14" t="s">
        <v>60</v>
      </c>
      <c r="K157" s="36" t="s">
        <v>14341</v>
      </c>
      <c r="L157" s="23" t="s">
        <v>513</v>
      </c>
      <c r="M157" s="23" t="s">
        <v>14364</v>
      </c>
      <c r="N157" s="23"/>
      <c r="O157" s="21">
        <v>5</v>
      </c>
      <c r="P157" s="22">
        <v>78</v>
      </c>
    </row>
    <row r="158" spans="1:16" ht="31.5">
      <c r="A158" s="14">
        <f t="shared" si="2"/>
        <v>252</v>
      </c>
      <c r="B158" s="14" t="s">
        <v>14365</v>
      </c>
      <c r="C158" s="14" t="s">
        <v>7234</v>
      </c>
      <c r="D158" s="14" t="s">
        <v>4473</v>
      </c>
      <c r="E158" s="14"/>
      <c r="F158" s="15">
        <v>500</v>
      </c>
      <c r="G158" s="15">
        <v>348</v>
      </c>
      <c r="H158" s="14" t="s">
        <v>2161</v>
      </c>
      <c r="I158" s="15">
        <v>0</v>
      </c>
      <c r="J158" s="14" t="s">
        <v>60</v>
      </c>
      <c r="K158" s="36" t="s">
        <v>14341</v>
      </c>
      <c r="L158" s="23" t="s">
        <v>1552</v>
      </c>
      <c r="M158" s="23"/>
      <c r="N158" s="23"/>
      <c r="O158" s="21">
        <v>6</v>
      </c>
      <c r="P158" s="22">
        <v>79</v>
      </c>
    </row>
    <row r="159" spans="1:16" ht="31.5">
      <c r="A159" s="14">
        <f t="shared" si="2"/>
        <v>253</v>
      </c>
      <c r="B159" s="14" t="s">
        <v>14366</v>
      </c>
      <c r="C159" s="14" t="s">
        <v>7234</v>
      </c>
      <c r="D159" s="14" t="s">
        <v>4473</v>
      </c>
      <c r="E159" s="14"/>
      <c r="F159" s="15">
        <v>500</v>
      </c>
      <c r="G159" s="15">
        <v>296</v>
      </c>
      <c r="H159" s="14" t="s">
        <v>2161</v>
      </c>
      <c r="I159" s="15">
        <v>0</v>
      </c>
      <c r="J159" s="14" t="s">
        <v>60</v>
      </c>
      <c r="K159" s="36" t="s">
        <v>14341</v>
      </c>
      <c r="L159" s="23" t="s">
        <v>1552</v>
      </c>
      <c r="M159" s="23"/>
      <c r="N159" s="23"/>
      <c r="O159" s="21">
        <v>7</v>
      </c>
      <c r="P159" s="22">
        <v>80</v>
      </c>
    </row>
    <row r="160" spans="1:16" ht="47.25">
      <c r="A160" s="14">
        <f t="shared" si="2"/>
        <v>254</v>
      </c>
      <c r="B160" s="14" t="s">
        <v>14367</v>
      </c>
      <c r="C160" s="14" t="s">
        <v>7234</v>
      </c>
      <c r="D160" s="14" t="s">
        <v>4473</v>
      </c>
      <c r="E160" s="14"/>
      <c r="F160" s="15">
        <v>500</v>
      </c>
      <c r="G160" s="15">
        <v>352</v>
      </c>
      <c r="H160" s="14" t="s">
        <v>2161</v>
      </c>
      <c r="I160" s="15">
        <v>0</v>
      </c>
      <c r="J160" s="14" t="s">
        <v>60</v>
      </c>
      <c r="K160" s="36" t="s">
        <v>14341</v>
      </c>
      <c r="L160" s="23" t="s">
        <v>1552</v>
      </c>
      <c r="M160" s="23"/>
      <c r="N160" s="23"/>
      <c r="O160" s="21" t="s">
        <v>14381</v>
      </c>
      <c r="P160" s="22">
        <v>81</v>
      </c>
    </row>
    <row r="161" spans="1:16" ht="78.75">
      <c r="A161" s="14">
        <f t="shared" si="2"/>
        <v>255</v>
      </c>
      <c r="B161" s="14" t="s">
        <v>14368</v>
      </c>
      <c r="C161" s="14" t="s">
        <v>7234</v>
      </c>
      <c r="D161" s="14" t="s">
        <v>4473</v>
      </c>
      <c r="E161" s="14"/>
      <c r="F161" s="15">
        <v>500</v>
      </c>
      <c r="G161" s="15">
        <v>248</v>
      </c>
      <c r="H161" s="14" t="s">
        <v>2161</v>
      </c>
      <c r="I161" s="15">
        <v>0</v>
      </c>
      <c r="J161" s="14" t="s">
        <v>60</v>
      </c>
      <c r="K161" s="36" t="s">
        <v>14341</v>
      </c>
      <c r="L161" s="23" t="s">
        <v>1552</v>
      </c>
      <c r="M161" s="23"/>
      <c r="N161" s="23"/>
      <c r="O161" s="21" t="s">
        <v>14384</v>
      </c>
      <c r="P161" s="22">
        <v>82</v>
      </c>
    </row>
    <row r="162" spans="1:16" ht="141.75">
      <c r="A162" s="14">
        <f t="shared" si="2"/>
        <v>256</v>
      </c>
      <c r="B162" s="14" t="s">
        <v>14370</v>
      </c>
      <c r="C162" s="14" t="s">
        <v>14371</v>
      </c>
      <c r="D162" s="14" t="s">
        <v>10827</v>
      </c>
      <c r="E162" s="14"/>
      <c r="F162" s="15">
        <v>1500</v>
      </c>
      <c r="G162" s="15">
        <v>426</v>
      </c>
      <c r="H162" s="14" t="s">
        <v>2161</v>
      </c>
      <c r="I162" s="15">
        <v>0</v>
      </c>
      <c r="J162" s="14" t="s">
        <v>4935</v>
      </c>
      <c r="K162" s="36" t="s">
        <v>14341</v>
      </c>
      <c r="L162" s="23" t="s">
        <v>13494</v>
      </c>
      <c r="M162" s="23" t="s">
        <v>14372</v>
      </c>
      <c r="N162" s="23"/>
      <c r="P162" s="22">
        <v>83</v>
      </c>
    </row>
    <row r="163" spans="1:16" ht="31.5">
      <c r="A163" s="14">
        <f t="shared" si="2"/>
        <v>257</v>
      </c>
      <c r="B163" s="14" t="s">
        <v>14375</v>
      </c>
      <c r="C163" s="14" t="s">
        <v>14376</v>
      </c>
      <c r="D163" s="14" t="s">
        <v>1162</v>
      </c>
      <c r="E163" s="14"/>
      <c r="F163" s="15">
        <v>500</v>
      </c>
      <c r="G163" s="15">
        <v>272</v>
      </c>
      <c r="H163" s="14" t="s">
        <v>8087</v>
      </c>
      <c r="I163" s="15">
        <v>98000</v>
      </c>
      <c r="J163" s="14" t="s">
        <v>12454</v>
      </c>
      <c r="K163" s="36" t="s">
        <v>14341</v>
      </c>
      <c r="L163" s="23" t="s">
        <v>3437</v>
      </c>
      <c r="M163" s="23"/>
      <c r="N163" s="23"/>
      <c r="P163" s="22">
        <v>84</v>
      </c>
    </row>
    <row r="164" spans="1:16">
      <c r="A164" s="14">
        <f t="shared" si="2"/>
        <v>258</v>
      </c>
      <c r="B164" s="14" t="s">
        <v>14377</v>
      </c>
      <c r="C164" s="14" t="s">
        <v>2744</v>
      </c>
      <c r="D164" s="14" t="s">
        <v>1187</v>
      </c>
      <c r="E164" s="14" t="s">
        <v>8163</v>
      </c>
      <c r="F164" s="15">
        <v>1030</v>
      </c>
      <c r="G164" s="15">
        <v>40</v>
      </c>
      <c r="H164" s="14" t="s">
        <v>8076</v>
      </c>
      <c r="I164" s="15">
        <v>12000</v>
      </c>
      <c r="J164" s="14" t="s">
        <v>4935</v>
      </c>
      <c r="K164" s="36" t="s">
        <v>14341</v>
      </c>
      <c r="L164" s="23" t="s">
        <v>5629</v>
      </c>
      <c r="M164" s="23"/>
      <c r="N164" s="23"/>
      <c r="P164" s="22">
        <v>85</v>
      </c>
    </row>
    <row r="165" spans="1:16" ht="63">
      <c r="A165" s="14">
        <f t="shared" ref="A165:A228" si="3">A164+1</f>
        <v>259</v>
      </c>
      <c r="B165" s="14" t="s">
        <v>14387</v>
      </c>
      <c r="C165" s="14"/>
      <c r="D165" s="14" t="s">
        <v>1187</v>
      </c>
      <c r="E165" s="14" t="s">
        <v>8163</v>
      </c>
      <c r="F165" s="15">
        <v>500</v>
      </c>
      <c r="G165" s="15">
        <v>336</v>
      </c>
      <c r="H165" s="14" t="s">
        <v>8087</v>
      </c>
      <c r="I165" s="15">
        <v>82000</v>
      </c>
      <c r="J165" s="14" t="s">
        <v>70</v>
      </c>
      <c r="K165" s="36" t="s">
        <v>14341</v>
      </c>
      <c r="L165" s="23" t="s">
        <v>2255</v>
      </c>
      <c r="M165" s="23"/>
      <c r="N165" s="23"/>
      <c r="O165" s="21" t="s">
        <v>13656</v>
      </c>
      <c r="P165" s="22">
        <v>86</v>
      </c>
    </row>
    <row r="166" spans="1:16" ht="47.25">
      <c r="A166" s="14">
        <f t="shared" si="3"/>
        <v>260</v>
      </c>
      <c r="B166" s="14" t="s">
        <v>14388</v>
      </c>
      <c r="C166" s="14" t="s">
        <v>14389</v>
      </c>
      <c r="D166" s="14" t="s">
        <v>1162</v>
      </c>
      <c r="E166" s="14"/>
      <c r="F166" s="15">
        <v>400</v>
      </c>
      <c r="G166" s="15">
        <v>552</v>
      </c>
      <c r="H166" s="14" t="s">
        <v>2161</v>
      </c>
      <c r="I166" s="15">
        <v>0</v>
      </c>
      <c r="J166" s="14" t="s">
        <v>1188</v>
      </c>
      <c r="K166" s="36" t="s">
        <v>14341</v>
      </c>
      <c r="L166" s="23" t="s">
        <v>2255</v>
      </c>
      <c r="M166" s="23"/>
      <c r="N166" s="23"/>
      <c r="O166" s="21">
        <v>1</v>
      </c>
      <c r="P166" s="22">
        <v>87</v>
      </c>
    </row>
    <row r="167" spans="1:16">
      <c r="A167" s="14">
        <f t="shared" si="3"/>
        <v>261</v>
      </c>
      <c r="B167" s="14" t="s">
        <v>14390</v>
      </c>
      <c r="C167" s="14" t="s">
        <v>3683</v>
      </c>
      <c r="D167" s="14" t="s">
        <v>1162</v>
      </c>
      <c r="E167" s="14"/>
      <c r="F167" s="15">
        <v>500</v>
      </c>
      <c r="G167" s="15">
        <v>864</v>
      </c>
      <c r="H167" s="14" t="s">
        <v>2161</v>
      </c>
      <c r="I167" s="15">
        <v>360000</v>
      </c>
      <c r="J167" s="14" t="s">
        <v>7909</v>
      </c>
      <c r="K167" s="36" t="s">
        <v>14341</v>
      </c>
      <c r="L167" s="23" t="s">
        <v>10095</v>
      </c>
      <c r="M167" s="23"/>
      <c r="N167" s="23"/>
      <c r="O167" s="21">
        <v>2</v>
      </c>
      <c r="P167" s="22">
        <v>88</v>
      </c>
    </row>
    <row r="168" spans="1:16" ht="47.25">
      <c r="A168" s="14">
        <f t="shared" si="3"/>
        <v>262</v>
      </c>
      <c r="B168" s="14" t="s">
        <v>14391</v>
      </c>
      <c r="C168" s="14" t="s">
        <v>14392</v>
      </c>
      <c r="D168" s="14" t="s">
        <v>1162</v>
      </c>
      <c r="E168" s="14"/>
      <c r="F168" s="15">
        <v>300</v>
      </c>
      <c r="G168" s="15">
        <v>320</v>
      </c>
      <c r="H168" s="14" t="s">
        <v>8087</v>
      </c>
      <c r="I168" s="15">
        <v>90000</v>
      </c>
      <c r="J168" s="14" t="s">
        <v>7909</v>
      </c>
      <c r="K168" s="36" t="s">
        <v>14341</v>
      </c>
      <c r="L168" s="23" t="s">
        <v>13080</v>
      </c>
      <c r="M168" s="23"/>
      <c r="N168" s="23"/>
      <c r="O168" s="21">
        <v>3</v>
      </c>
      <c r="P168" s="22">
        <v>89</v>
      </c>
    </row>
    <row r="169" spans="1:16" ht="47.25">
      <c r="A169" s="14">
        <f t="shared" si="3"/>
        <v>263</v>
      </c>
      <c r="B169" s="14" t="s">
        <v>14393</v>
      </c>
      <c r="C169" s="14" t="s">
        <v>6874</v>
      </c>
      <c r="D169" s="14" t="s">
        <v>1187</v>
      </c>
      <c r="E169" s="14" t="s">
        <v>8163</v>
      </c>
      <c r="F169" s="15">
        <v>730</v>
      </c>
      <c r="G169" s="15">
        <v>648</v>
      </c>
      <c r="H169" s="14" t="s">
        <v>2161</v>
      </c>
      <c r="I169" s="15">
        <v>149000</v>
      </c>
      <c r="J169" s="14" t="s">
        <v>4935</v>
      </c>
      <c r="K169" s="36" t="s">
        <v>14341</v>
      </c>
      <c r="L169" s="23" t="s">
        <v>11673</v>
      </c>
      <c r="M169" s="23"/>
      <c r="N169" s="23"/>
      <c r="O169" s="21">
        <v>4</v>
      </c>
      <c r="P169" s="22">
        <v>90</v>
      </c>
    </row>
    <row r="170" spans="1:16" ht="31.5">
      <c r="A170" s="14">
        <f t="shared" si="3"/>
        <v>264</v>
      </c>
      <c r="B170" s="14" t="s">
        <v>14394</v>
      </c>
      <c r="C170" s="14" t="s">
        <v>851</v>
      </c>
      <c r="D170" s="14" t="s">
        <v>1162</v>
      </c>
      <c r="E170" s="14"/>
      <c r="F170" s="15">
        <v>300</v>
      </c>
      <c r="G170" s="15">
        <v>136</v>
      </c>
      <c r="H170" s="14" t="s">
        <v>8087</v>
      </c>
      <c r="I170" s="15">
        <v>52000</v>
      </c>
      <c r="J170" s="14" t="s">
        <v>1188</v>
      </c>
      <c r="K170" s="36" t="s">
        <v>14341</v>
      </c>
      <c r="L170" s="23" t="s">
        <v>13494</v>
      </c>
      <c r="M170" s="23"/>
      <c r="N170" s="23"/>
      <c r="O170" s="21">
        <v>5</v>
      </c>
      <c r="P170" s="22">
        <v>91</v>
      </c>
    </row>
    <row r="171" spans="1:16" ht="31.5">
      <c r="A171" s="14">
        <f t="shared" si="3"/>
        <v>265</v>
      </c>
      <c r="B171" s="14" t="s">
        <v>14395</v>
      </c>
      <c r="C171" s="14" t="s">
        <v>14396</v>
      </c>
      <c r="D171" s="14" t="s">
        <v>1162</v>
      </c>
      <c r="E171" s="14"/>
      <c r="F171" s="15">
        <v>600</v>
      </c>
      <c r="G171" s="15">
        <v>588</v>
      </c>
      <c r="H171" s="14" t="s">
        <v>8087</v>
      </c>
      <c r="I171" s="15">
        <v>0</v>
      </c>
      <c r="J171" s="14" t="s">
        <v>7909</v>
      </c>
      <c r="K171" s="36" t="s">
        <v>14341</v>
      </c>
      <c r="L171" s="23" t="s">
        <v>5629</v>
      </c>
      <c r="M171" s="23"/>
      <c r="N171" s="23"/>
      <c r="O171" s="21">
        <v>6</v>
      </c>
      <c r="P171" s="22">
        <v>92</v>
      </c>
    </row>
    <row r="172" spans="1:16" ht="31.5">
      <c r="A172" s="14">
        <f t="shared" si="3"/>
        <v>266</v>
      </c>
      <c r="B172" s="14" t="s">
        <v>14397</v>
      </c>
      <c r="C172" s="14" t="s">
        <v>14398</v>
      </c>
      <c r="D172" s="14" t="s">
        <v>1187</v>
      </c>
      <c r="E172" s="14"/>
      <c r="F172" s="15">
        <v>800</v>
      </c>
      <c r="G172" s="15">
        <v>232</v>
      </c>
      <c r="H172" s="14" t="s">
        <v>8087</v>
      </c>
      <c r="I172" s="15">
        <v>74000</v>
      </c>
      <c r="J172" s="14" t="s">
        <v>70</v>
      </c>
      <c r="K172" s="36" t="s">
        <v>14341</v>
      </c>
      <c r="L172" s="23" t="s">
        <v>2255</v>
      </c>
      <c r="M172" s="23"/>
      <c r="N172" s="23"/>
      <c r="O172" s="21">
        <v>7</v>
      </c>
      <c r="P172" s="22">
        <v>93</v>
      </c>
    </row>
    <row r="173" spans="1:16" ht="48" customHeight="1">
      <c r="A173" s="14">
        <f t="shared" si="3"/>
        <v>267</v>
      </c>
      <c r="B173" s="14" t="s">
        <v>14399</v>
      </c>
      <c r="C173" s="14" t="s">
        <v>14203</v>
      </c>
      <c r="D173" s="14" t="s">
        <v>1187</v>
      </c>
      <c r="E173" s="14"/>
      <c r="F173" s="15">
        <v>2400</v>
      </c>
      <c r="G173" s="15">
        <v>200</v>
      </c>
      <c r="H173" s="14" t="s">
        <v>8087</v>
      </c>
      <c r="I173" s="15">
        <v>78000</v>
      </c>
      <c r="J173" s="14" t="s">
        <v>7909</v>
      </c>
      <c r="K173" s="36" t="s">
        <v>14341</v>
      </c>
      <c r="L173" s="23" t="s">
        <v>2255</v>
      </c>
      <c r="M173" s="23"/>
      <c r="N173" s="23"/>
      <c r="O173" s="21">
        <v>8</v>
      </c>
      <c r="P173" s="22">
        <v>94</v>
      </c>
    </row>
    <row r="174" spans="1:16" ht="31.5">
      <c r="A174" s="14">
        <f t="shared" si="3"/>
        <v>268</v>
      </c>
      <c r="B174" s="14" t="s">
        <v>14408</v>
      </c>
      <c r="C174" s="14" t="s">
        <v>6874</v>
      </c>
      <c r="D174" s="14" t="s">
        <v>1187</v>
      </c>
      <c r="E174" s="14"/>
      <c r="F174" s="15">
        <v>1100</v>
      </c>
      <c r="G174" s="15">
        <v>372</v>
      </c>
      <c r="H174" s="14" t="s">
        <v>8076</v>
      </c>
      <c r="I174" s="15">
        <v>58000</v>
      </c>
      <c r="J174" s="14" t="s">
        <v>4935</v>
      </c>
      <c r="K174" s="36" t="s">
        <v>14341</v>
      </c>
      <c r="L174" s="23" t="s">
        <v>2255</v>
      </c>
      <c r="M174" s="23"/>
      <c r="N174" s="23"/>
      <c r="O174" s="21">
        <v>9</v>
      </c>
      <c r="P174" s="22">
        <v>95</v>
      </c>
    </row>
    <row r="175" spans="1:16">
      <c r="A175" s="14">
        <f t="shared" si="3"/>
        <v>269</v>
      </c>
      <c r="B175" s="14" t="s">
        <v>13449</v>
      </c>
      <c r="C175" s="14" t="s">
        <v>2744</v>
      </c>
      <c r="D175" s="14" t="s">
        <v>1187</v>
      </c>
      <c r="E175" s="14" t="s">
        <v>8163</v>
      </c>
      <c r="F175" s="15">
        <v>530</v>
      </c>
      <c r="G175" s="15">
        <v>100</v>
      </c>
      <c r="H175" s="14" t="s">
        <v>8076</v>
      </c>
      <c r="I175" s="15">
        <v>22000</v>
      </c>
      <c r="J175" s="14" t="s">
        <v>4935</v>
      </c>
      <c r="K175" s="36" t="s">
        <v>14341</v>
      </c>
      <c r="L175" s="23" t="s">
        <v>5129</v>
      </c>
      <c r="M175" s="23"/>
      <c r="N175" s="23"/>
      <c r="O175" s="21">
        <v>10</v>
      </c>
      <c r="P175" s="22">
        <v>96</v>
      </c>
    </row>
    <row r="176" spans="1:16" ht="31.5">
      <c r="A176" s="14">
        <f t="shared" si="3"/>
        <v>270</v>
      </c>
      <c r="B176" s="14" t="s">
        <v>13692</v>
      </c>
      <c r="C176" s="14" t="s">
        <v>2744</v>
      </c>
      <c r="D176" s="14" t="s">
        <v>1187</v>
      </c>
      <c r="E176" s="14" t="s">
        <v>8163</v>
      </c>
      <c r="F176" s="15">
        <v>530</v>
      </c>
      <c r="G176" s="15">
        <v>116</v>
      </c>
      <c r="H176" s="14" t="s">
        <v>8076</v>
      </c>
      <c r="I176" s="15">
        <v>27000</v>
      </c>
      <c r="J176" s="14" t="s">
        <v>4935</v>
      </c>
      <c r="K176" s="36" t="s">
        <v>14341</v>
      </c>
      <c r="L176" s="23" t="s">
        <v>5129</v>
      </c>
      <c r="M176" s="23"/>
      <c r="N176" s="23"/>
      <c r="O176" s="21" t="s">
        <v>13823</v>
      </c>
      <c r="P176" s="22">
        <v>97</v>
      </c>
    </row>
    <row r="177" spans="1:16" ht="31.5">
      <c r="A177" s="14">
        <f t="shared" si="3"/>
        <v>271</v>
      </c>
      <c r="B177" s="14" t="s">
        <v>14412</v>
      </c>
      <c r="C177" s="14" t="s">
        <v>2744</v>
      </c>
      <c r="D177" s="14" t="s">
        <v>1187</v>
      </c>
      <c r="E177" s="14" t="s">
        <v>8163</v>
      </c>
      <c r="F177" s="15">
        <v>530</v>
      </c>
      <c r="G177" s="15">
        <v>156</v>
      </c>
      <c r="H177" s="14" t="s">
        <v>8076</v>
      </c>
      <c r="I177" s="15">
        <v>34000</v>
      </c>
      <c r="J177" s="14" t="s">
        <v>4935</v>
      </c>
      <c r="K177" s="36" t="s">
        <v>14341</v>
      </c>
      <c r="L177" s="23" t="s">
        <v>5129</v>
      </c>
      <c r="M177" s="23"/>
      <c r="N177" s="23"/>
      <c r="P177" s="22">
        <v>98</v>
      </c>
    </row>
    <row r="178" spans="1:16" ht="126">
      <c r="A178" s="14">
        <f t="shared" si="3"/>
        <v>272</v>
      </c>
      <c r="B178" s="14" t="s">
        <v>14413</v>
      </c>
      <c r="C178" s="14" t="s">
        <v>14414</v>
      </c>
      <c r="D178" s="14" t="s">
        <v>1187</v>
      </c>
      <c r="E178" s="14" t="s">
        <v>8163</v>
      </c>
      <c r="F178" s="15">
        <v>4000</v>
      </c>
      <c r="G178" s="15">
        <v>168</v>
      </c>
      <c r="H178" s="14" t="s">
        <v>8087</v>
      </c>
      <c r="I178" s="15">
        <v>45000</v>
      </c>
      <c r="J178" s="14" t="s">
        <v>4642</v>
      </c>
      <c r="K178" s="36" t="s">
        <v>14341</v>
      </c>
      <c r="L178" s="23" t="s">
        <v>12534</v>
      </c>
      <c r="M178" s="23"/>
      <c r="N178" s="23"/>
      <c r="P178" s="22">
        <v>99</v>
      </c>
    </row>
    <row r="179" spans="1:16" ht="31.5">
      <c r="A179" s="14">
        <f t="shared" si="3"/>
        <v>273</v>
      </c>
      <c r="B179" s="14" t="s">
        <v>14420</v>
      </c>
      <c r="C179" s="14" t="s">
        <v>4078</v>
      </c>
      <c r="D179" s="14" t="s">
        <v>1162</v>
      </c>
      <c r="E179" s="14"/>
      <c r="F179" s="15">
        <v>700</v>
      </c>
      <c r="G179" s="15">
        <v>666</v>
      </c>
      <c r="H179" s="14" t="s">
        <v>1228</v>
      </c>
      <c r="I179" s="15">
        <v>0</v>
      </c>
      <c r="J179" s="14" t="s">
        <v>70</v>
      </c>
      <c r="K179" s="36" t="s">
        <v>14341</v>
      </c>
      <c r="L179" s="23" t="s">
        <v>1552</v>
      </c>
      <c r="M179" s="23"/>
      <c r="N179" s="23"/>
      <c r="P179" s="22">
        <v>100</v>
      </c>
    </row>
    <row r="180" spans="1:16">
      <c r="A180" s="14">
        <f t="shared" si="3"/>
        <v>274</v>
      </c>
      <c r="B180" s="14" t="s">
        <v>13608</v>
      </c>
      <c r="C180" s="14" t="s">
        <v>2744</v>
      </c>
      <c r="D180" s="14" t="s">
        <v>1187</v>
      </c>
      <c r="E180" s="14" t="s">
        <v>8163</v>
      </c>
      <c r="F180" s="15">
        <v>1030</v>
      </c>
      <c r="G180" s="15">
        <v>40</v>
      </c>
      <c r="H180" s="14" t="s">
        <v>8076</v>
      </c>
      <c r="I180" s="15">
        <v>14000</v>
      </c>
      <c r="J180" s="14" t="s">
        <v>4935</v>
      </c>
      <c r="K180" s="36" t="s">
        <v>14341</v>
      </c>
      <c r="L180" s="23" t="s">
        <v>12534</v>
      </c>
      <c r="M180" s="23"/>
      <c r="N180" s="23"/>
      <c r="P180" s="22">
        <v>101</v>
      </c>
    </row>
    <row r="181" spans="1:16" ht="47.25">
      <c r="A181" s="14">
        <f t="shared" si="3"/>
        <v>275</v>
      </c>
      <c r="B181" s="14" t="s">
        <v>14423</v>
      </c>
      <c r="C181" s="14" t="s">
        <v>14424</v>
      </c>
      <c r="D181" s="14" t="s">
        <v>1187</v>
      </c>
      <c r="E181" s="14" t="s">
        <v>8163</v>
      </c>
      <c r="F181" s="15">
        <v>730</v>
      </c>
      <c r="G181" s="15">
        <v>276</v>
      </c>
      <c r="H181" s="14" t="s">
        <v>8087</v>
      </c>
      <c r="I181" s="15">
        <v>86000</v>
      </c>
      <c r="J181" s="14" t="s">
        <v>4935</v>
      </c>
      <c r="K181" s="36" t="s">
        <v>14341</v>
      </c>
      <c r="L181" s="23" t="s">
        <v>11673</v>
      </c>
      <c r="M181" s="23"/>
      <c r="N181" s="23"/>
      <c r="P181" s="22">
        <v>102</v>
      </c>
    </row>
    <row r="182" spans="1:16" ht="63">
      <c r="A182" s="14">
        <f t="shared" si="3"/>
        <v>276</v>
      </c>
      <c r="B182" s="14" t="s">
        <v>14427</v>
      </c>
      <c r="C182" s="14" t="s">
        <v>14428</v>
      </c>
      <c r="D182" s="14" t="s">
        <v>1162</v>
      </c>
      <c r="E182" s="14"/>
      <c r="F182" s="15">
        <v>300</v>
      </c>
      <c r="G182" s="15">
        <v>244</v>
      </c>
      <c r="H182" s="14" t="s">
        <v>8087</v>
      </c>
      <c r="I182" s="15">
        <v>0</v>
      </c>
      <c r="J182" s="14" t="s">
        <v>1188</v>
      </c>
      <c r="K182" s="36" t="s">
        <v>14341</v>
      </c>
      <c r="L182" s="23" t="s">
        <v>5629</v>
      </c>
      <c r="M182" s="23"/>
      <c r="N182" s="23"/>
      <c r="P182" s="22">
        <v>103</v>
      </c>
    </row>
    <row r="183" spans="1:16" ht="47.25">
      <c r="A183" s="14">
        <f t="shared" si="3"/>
        <v>277</v>
      </c>
      <c r="B183" s="14" t="s">
        <v>14429</v>
      </c>
      <c r="C183" s="14" t="s">
        <v>14430</v>
      </c>
      <c r="D183" s="14" t="s">
        <v>1187</v>
      </c>
      <c r="E183" s="14" t="s">
        <v>8163</v>
      </c>
      <c r="F183" s="15">
        <v>1000</v>
      </c>
      <c r="G183" s="15">
        <v>980</v>
      </c>
      <c r="H183" s="14" t="s">
        <v>2161</v>
      </c>
      <c r="I183" s="15">
        <v>330000</v>
      </c>
      <c r="J183" s="14" t="s">
        <v>4642</v>
      </c>
      <c r="K183" s="36" t="s">
        <v>14341</v>
      </c>
      <c r="L183" s="23" t="s">
        <v>12534</v>
      </c>
      <c r="M183" s="23"/>
      <c r="N183" s="23"/>
      <c r="P183" s="22">
        <v>104</v>
      </c>
    </row>
    <row r="184" spans="1:16">
      <c r="A184" s="14">
        <f t="shared" si="3"/>
        <v>278</v>
      </c>
      <c r="B184" s="14" t="s">
        <v>14432</v>
      </c>
      <c r="C184" s="14" t="s">
        <v>14433</v>
      </c>
      <c r="D184" s="14" t="s">
        <v>1162</v>
      </c>
      <c r="E184" s="14"/>
      <c r="F184" s="15">
        <v>1500</v>
      </c>
      <c r="G184" s="15">
        <v>348</v>
      </c>
      <c r="H184" s="14" t="s">
        <v>2161</v>
      </c>
      <c r="I184" s="15">
        <v>0</v>
      </c>
      <c r="J184" s="14" t="s">
        <v>70</v>
      </c>
      <c r="K184" s="36" t="s">
        <v>14341</v>
      </c>
      <c r="L184" s="23" t="s">
        <v>13080</v>
      </c>
      <c r="M184" s="23"/>
      <c r="N184" s="23"/>
      <c r="P184" s="22">
        <v>105</v>
      </c>
    </row>
    <row r="185" spans="1:16" ht="47.25">
      <c r="A185" s="14">
        <f t="shared" si="3"/>
        <v>279</v>
      </c>
      <c r="B185" s="14" t="s">
        <v>14439</v>
      </c>
      <c r="C185" s="14" t="s">
        <v>14440</v>
      </c>
      <c r="D185" s="14" t="s">
        <v>1162</v>
      </c>
      <c r="E185" s="14"/>
      <c r="F185" s="15">
        <v>1800</v>
      </c>
      <c r="G185" s="15">
        <v>464</v>
      </c>
      <c r="H185" s="14" t="s">
        <v>2161</v>
      </c>
      <c r="I185" s="15">
        <v>0</v>
      </c>
      <c r="J185" s="14" t="s">
        <v>70</v>
      </c>
      <c r="K185" s="36" t="s">
        <v>14341</v>
      </c>
      <c r="L185" s="23" t="s">
        <v>13080</v>
      </c>
      <c r="M185" s="23"/>
      <c r="N185" s="23"/>
      <c r="O185" s="21" t="s">
        <v>13772</v>
      </c>
      <c r="P185" s="22">
        <v>106</v>
      </c>
    </row>
    <row r="186" spans="1:16" ht="31.5">
      <c r="A186" s="14">
        <f t="shared" si="3"/>
        <v>280</v>
      </c>
      <c r="B186" s="14" t="s">
        <v>13729</v>
      </c>
      <c r="C186" s="14" t="s">
        <v>6874</v>
      </c>
      <c r="D186" s="14" t="s">
        <v>1187</v>
      </c>
      <c r="E186" s="14" t="s">
        <v>8163</v>
      </c>
      <c r="F186" s="15">
        <v>730</v>
      </c>
      <c r="G186" s="15">
        <v>276</v>
      </c>
      <c r="H186" s="14" t="s">
        <v>8076</v>
      </c>
      <c r="I186" s="15">
        <v>43000</v>
      </c>
      <c r="J186" s="14" t="s">
        <v>4935</v>
      </c>
      <c r="K186" s="36" t="s">
        <v>14341</v>
      </c>
      <c r="L186" s="23" t="s">
        <v>14453</v>
      </c>
      <c r="M186" s="23"/>
      <c r="N186" s="23"/>
      <c r="P186" s="22">
        <v>107</v>
      </c>
    </row>
    <row r="187" spans="1:16" ht="31.5">
      <c r="A187" s="14">
        <f t="shared" si="3"/>
        <v>281</v>
      </c>
      <c r="B187" s="14" t="s">
        <v>14455</v>
      </c>
      <c r="C187" s="14" t="s">
        <v>2744</v>
      </c>
      <c r="D187" s="14" t="s">
        <v>1187</v>
      </c>
      <c r="E187" s="14" t="s">
        <v>8163</v>
      </c>
      <c r="F187" s="15">
        <v>730</v>
      </c>
      <c r="G187" s="15">
        <v>144</v>
      </c>
      <c r="H187" s="14" t="s">
        <v>8076</v>
      </c>
      <c r="I187" s="15">
        <v>29000</v>
      </c>
      <c r="J187" s="14" t="s">
        <v>4935</v>
      </c>
      <c r="K187" s="36" t="s">
        <v>14341</v>
      </c>
      <c r="L187" s="23" t="s">
        <v>14453</v>
      </c>
      <c r="M187" s="23"/>
      <c r="N187" s="23"/>
      <c r="P187" s="22">
        <v>108</v>
      </c>
    </row>
    <row r="188" spans="1:16" ht="31.5">
      <c r="A188" s="14">
        <f t="shared" si="3"/>
        <v>282</v>
      </c>
      <c r="B188" s="14" t="s">
        <v>14476</v>
      </c>
      <c r="C188" s="14" t="s">
        <v>14477</v>
      </c>
      <c r="D188" s="14" t="s">
        <v>1187</v>
      </c>
      <c r="E188" s="14"/>
      <c r="F188" s="15">
        <v>1000</v>
      </c>
      <c r="G188" s="15">
        <v>208</v>
      </c>
      <c r="H188" s="14" t="s">
        <v>8087</v>
      </c>
      <c r="I188" s="15">
        <v>77000</v>
      </c>
      <c r="J188" s="14" t="s">
        <v>4642</v>
      </c>
      <c r="K188" s="36" t="s">
        <v>14341</v>
      </c>
      <c r="L188" s="23" t="s">
        <v>11673</v>
      </c>
      <c r="M188" s="23"/>
      <c r="N188" s="23"/>
      <c r="P188" s="22">
        <v>109</v>
      </c>
    </row>
    <row r="189" spans="1:16" ht="31.5">
      <c r="A189" s="14">
        <f t="shared" si="3"/>
        <v>283</v>
      </c>
      <c r="B189" s="14" t="s">
        <v>14400</v>
      </c>
      <c r="C189" s="14" t="s">
        <v>14401</v>
      </c>
      <c r="D189" s="14" t="s">
        <v>1162</v>
      </c>
      <c r="E189" s="14"/>
      <c r="F189" s="15">
        <v>200</v>
      </c>
      <c r="G189" s="15">
        <v>120</v>
      </c>
      <c r="H189" s="14" t="s">
        <v>8076</v>
      </c>
      <c r="I189" s="15">
        <v>42000</v>
      </c>
      <c r="J189" s="14" t="s">
        <v>1188</v>
      </c>
      <c r="K189" s="36" t="s">
        <v>14402</v>
      </c>
      <c r="L189" s="23" t="s">
        <v>2255</v>
      </c>
      <c r="M189" s="23"/>
      <c r="N189" s="23"/>
      <c r="P189" s="22">
        <v>110</v>
      </c>
    </row>
    <row r="190" spans="1:16" ht="38.25">
      <c r="A190" s="14">
        <f t="shared" si="3"/>
        <v>284</v>
      </c>
      <c r="B190" s="14" t="s">
        <v>14403</v>
      </c>
      <c r="C190" s="14" t="s">
        <v>13183</v>
      </c>
      <c r="D190" s="14" t="s">
        <v>1187</v>
      </c>
      <c r="E190" s="14"/>
      <c r="F190" s="15">
        <v>3400</v>
      </c>
      <c r="G190" s="15">
        <v>240</v>
      </c>
      <c r="H190" s="14" t="s">
        <v>8076</v>
      </c>
      <c r="I190" s="15">
        <v>56000</v>
      </c>
      <c r="J190" s="14" t="s">
        <v>1188</v>
      </c>
      <c r="K190" s="36" t="s">
        <v>14402</v>
      </c>
      <c r="L190" s="23" t="s">
        <v>14404</v>
      </c>
      <c r="M190" s="23" t="s">
        <v>14405</v>
      </c>
      <c r="N190" s="23"/>
      <c r="P190" s="22">
        <v>111</v>
      </c>
    </row>
    <row r="191" spans="1:16" ht="38.25">
      <c r="A191" s="14">
        <f t="shared" si="3"/>
        <v>285</v>
      </c>
      <c r="B191" s="14" t="s">
        <v>14406</v>
      </c>
      <c r="C191" s="14" t="s">
        <v>13183</v>
      </c>
      <c r="D191" s="14" t="s">
        <v>1187</v>
      </c>
      <c r="E191" s="14"/>
      <c r="F191" s="15">
        <v>3400</v>
      </c>
      <c r="G191" s="15">
        <v>156</v>
      </c>
      <c r="H191" s="14" t="s">
        <v>8076</v>
      </c>
      <c r="I191" s="15">
        <v>39000</v>
      </c>
      <c r="J191" s="14" t="s">
        <v>1188</v>
      </c>
      <c r="K191" s="36" t="s">
        <v>14402</v>
      </c>
      <c r="L191" s="23" t="s">
        <v>14404</v>
      </c>
      <c r="M191" s="23" t="s">
        <v>14405</v>
      </c>
      <c r="N191" s="23"/>
      <c r="P191" s="22" t="s">
        <v>14431</v>
      </c>
    </row>
    <row r="192" spans="1:16" ht="38.25">
      <c r="A192" s="14">
        <v>286</v>
      </c>
      <c r="B192" s="14" t="s">
        <v>14407</v>
      </c>
      <c r="C192" s="14" t="s">
        <v>13183</v>
      </c>
      <c r="D192" s="14" t="s">
        <v>1187</v>
      </c>
      <c r="E192" s="14"/>
      <c r="F192" s="15">
        <v>3400</v>
      </c>
      <c r="G192" s="15">
        <v>240</v>
      </c>
      <c r="H192" s="14" t="s">
        <v>8076</v>
      </c>
      <c r="I192" s="15">
        <v>56000</v>
      </c>
      <c r="J192" s="14" t="s">
        <v>1188</v>
      </c>
      <c r="K192" s="36" t="s">
        <v>14402</v>
      </c>
      <c r="L192" s="23" t="s">
        <v>14404</v>
      </c>
      <c r="M192" s="23" t="s">
        <v>14405</v>
      </c>
      <c r="N192" s="23"/>
      <c r="P192" s="22">
        <v>1</v>
      </c>
    </row>
    <row r="193" spans="1:16" ht="51">
      <c r="A193" s="14">
        <f t="shared" si="3"/>
        <v>287</v>
      </c>
      <c r="B193" s="14" t="s">
        <v>14409</v>
      </c>
      <c r="C193" s="14" t="s">
        <v>14410</v>
      </c>
      <c r="D193" s="14" t="s">
        <v>4473</v>
      </c>
      <c r="E193" s="14"/>
      <c r="F193" s="15">
        <v>18000</v>
      </c>
      <c r="G193" s="15">
        <v>620</v>
      </c>
      <c r="H193" s="14" t="s">
        <v>2161</v>
      </c>
      <c r="I193" s="15">
        <v>0</v>
      </c>
      <c r="J193" s="14" t="s">
        <v>7909</v>
      </c>
      <c r="K193" s="36" t="s">
        <v>14402</v>
      </c>
      <c r="L193" s="23" t="s">
        <v>14411</v>
      </c>
      <c r="M193" s="23"/>
      <c r="N193" s="23"/>
      <c r="P193" s="22">
        <v>2</v>
      </c>
    </row>
    <row r="194" spans="1:16">
      <c r="A194" s="14">
        <f t="shared" si="3"/>
        <v>288</v>
      </c>
      <c r="B194" s="14" t="s">
        <v>14415</v>
      </c>
      <c r="C194" s="14" t="s">
        <v>14416</v>
      </c>
      <c r="D194" s="14" t="s">
        <v>1162</v>
      </c>
      <c r="E194" s="14"/>
      <c r="F194" s="15">
        <v>300</v>
      </c>
      <c r="G194" s="15">
        <v>752</v>
      </c>
      <c r="H194" s="14" t="s">
        <v>2161</v>
      </c>
      <c r="I194" s="15">
        <v>0</v>
      </c>
      <c r="J194" s="14" t="s">
        <v>7909</v>
      </c>
      <c r="K194" s="36" t="s">
        <v>14402</v>
      </c>
      <c r="L194" s="23" t="s">
        <v>11688</v>
      </c>
      <c r="M194" s="23"/>
      <c r="N194" s="23"/>
      <c r="P194" s="22">
        <v>3</v>
      </c>
    </row>
    <row r="195" spans="1:16" ht="63">
      <c r="A195" s="14">
        <f t="shared" si="3"/>
        <v>289</v>
      </c>
      <c r="B195" s="14" t="s">
        <v>14417</v>
      </c>
      <c r="C195" s="14" t="s">
        <v>14418</v>
      </c>
      <c r="D195" s="14" t="s">
        <v>1187</v>
      </c>
      <c r="E195" s="14"/>
      <c r="F195" s="15">
        <v>730</v>
      </c>
      <c r="G195" s="15">
        <v>232</v>
      </c>
      <c r="H195" s="14" t="s">
        <v>8087</v>
      </c>
      <c r="I195" s="15">
        <v>70000</v>
      </c>
      <c r="J195" s="14" t="s">
        <v>60</v>
      </c>
      <c r="K195" s="36" t="s">
        <v>14402</v>
      </c>
      <c r="L195" s="23" t="s">
        <v>2255</v>
      </c>
      <c r="M195" s="23"/>
      <c r="N195" s="23"/>
      <c r="P195" s="22">
        <v>4</v>
      </c>
    </row>
    <row r="196" spans="1:16" ht="47.25">
      <c r="A196" s="14">
        <f t="shared" si="3"/>
        <v>290</v>
      </c>
      <c r="B196" s="14" t="s">
        <v>14419</v>
      </c>
      <c r="C196" s="14" t="s">
        <v>13183</v>
      </c>
      <c r="D196" s="14" t="s">
        <v>1187</v>
      </c>
      <c r="E196" s="14"/>
      <c r="F196" s="15">
        <v>820</v>
      </c>
      <c r="G196" s="15">
        <v>296</v>
      </c>
      <c r="H196" s="14" t="s">
        <v>8076</v>
      </c>
      <c r="I196" s="15">
        <v>78000</v>
      </c>
      <c r="J196" s="14" t="s">
        <v>1188</v>
      </c>
      <c r="K196" s="36" t="s">
        <v>14402</v>
      </c>
      <c r="L196" s="23" t="s">
        <v>2255</v>
      </c>
      <c r="M196" s="23"/>
      <c r="N196" s="23"/>
      <c r="P196" s="22">
        <v>5</v>
      </c>
    </row>
    <row r="197" spans="1:16" ht="63">
      <c r="A197" s="14">
        <f t="shared" si="3"/>
        <v>291</v>
      </c>
      <c r="B197" s="14" t="s">
        <v>14421</v>
      </c>
      <c r="C197" s="14" t="s">
        <v>14422</v>
      </c>
      <c r="D197" s="14" t="s">
        <v>1187</v>
      </c>
      <c r="E197" s="14"/>
      <c r="F197" s="15">
        <v>400</v>
      </c>
      <c r="G197" s="15">
        <v>440</v>
      </c>
      <c r="H197" s="14" t="s">
        <v>2161</v>
      </c>
      <c r="I197" s="15">
        <v>150000</v>
      </c>
      <c r="J197" s="14" t="s">
        <v>4642</v>
      </c>
      <c r="K197" s="36" t="s">
        <v>14402</v>
      </c>
      <c r="L197" s="23" t="s">
        <v>11673</v>
      </c>
      <c r="M197" s="23"/>
      <c r="N197" s="23"/>
      <c r="O197" s="21" t="s">
        <v>14443</v>
      </c>
      <c r="P197" s="22">
        <v>6</v>
      </c>
    </row>
    <row r="198" spans="1:16" ht="63">
      <c r="A198" s="14">
        <f>A197+1</f>
        <v>292</v>
      </c>
      <c r="B198" s="14" t="s">
        <v>14425</v>
      </c>
      <c r="C198" s="14" t="s">
        <v>14426</v>
      </c>
      <c r="D198" s="14" t="s">
        <v>1162</v>
      </c>
      <c r="E198" s="14"/>
      <c r="F198" s="15">
        <v>288</v>
      </c>
      <c r="G198" s="15">
        <v>288</v>
      </c>
      <c r="H198" s="14" t="s">
        <v>8087</v>
      </c>
      <c r="I198" s="15">
        <v>0</v>
      </c>
      <c r="J198" s="14" t="s">
        <v>7909</v>
      </c>
      <c r="K198" s="36" t="s">
        <v>14402</v>
      </c>
      <c r="L198" s="23" t="s">
        <v>5629</v>
      </c>
      <c r="M198" s="23"/>
      <c r="N198" s="23"/>
      <c r="P198" s="22">
        <v>7</v>
      </c>
    </row>
    <row r="199" spans="1:16">
      <c r="A199" s="14">
        <f t="shared" si="3"/>
        <v>293</v>
      </c>
      <c r="B199" s="14" t="s">
        <v>14434</v>
      </c>
      <c r="C199" s="14" t="s">
        <v>7111</v>
      </c>
      <c r="D199" s="14" t="s">
        <v>1187</v>
      </c>
      <c r="E199" s="14"/>
      <c r="F199" s="15">
        <v>1000</v>
      </c>
      <c r="G199" s="15">
        <v>140</v>
      </c>
      <c r="H199" s="14" t="s">
        <v>3449</v>
      </c>
      <c r="I199" s="15">
        <v>34000</v>
      </c>
      <c r="J199" s="14" t="s">
        <v>1193</v>
      </c>
      <c r="K199" s="36" t="s">
        <v>14402</v>
      </c>
      <c r="L199" s="23" t="s">
        <v>2255</v>
      </c>
      <c r="M199" s="23"/>
      <c r="N199" s="23"/>
      <c r="P199" s="22">
        <v>8</v>
      </c>
    </row>
    <row r="200" spans="1:16" ht="47.25">
      <c r="A200" s="14">
        <f t="shared" si="3"/>
        <v>294</v>
      </c>
      <c r="B200" s="14" t="s">
        <v>14435</v>
      </c>
      <c r="C200" s="14" t="s">
        <v>14436</v>
      </c>
      <c r="D200" s="14" t="s">
        <v>1187</v>
      </c>
      <c r="E200" s="14"/>
      <c r="F200" s="15">
        <v>700</v>
      </c>
      <c r="G200" s="15">
        <v>280</v>
      </c>
      <c r="H200" s="14" t="s">
        <v>8087</v>
      </c>
      <c r="I200" s="15">
        <v>87000</v>
      </c>
      <c r="J200" s="14" t="s">
        <v>1188</v>
      </c>
      <c r="K200" s="36" t="s">
        <v>14402</v>
      </c>
      <c r="L200" s="23" t="s">
        <v>2255</v>
      </c>
      <c r="M200" s="23"/>
      <c r="N200" s="23"/>
      <c r="P200" s="22">
        <v>9</v>
      </c>
    </row>
    <row r="201" spans="1:16" ht="47.25">
      <c r="A201" s="14">
        <f t="shared" si="3"/>
        <v>295</v>
      </c>
      <c r="B201" s="14" t="s">
        <v>14437</v>
      </c>
      <c r="C201" s="14" t="s">
        <v>14438</v>
      </c>
      <c r="D201" s="14" t="s">
        <v>1162</v>
      </c>
      <c r="E201" s="14"/>
      <c r="F201" s="15">
        <v>500</v>
      </c>
      <c r="G201" s="15">
        <v>328</v>
      </c>
      <c r="H201" s="14" t="s">
        <v>8087</v>
      </c>
      <c r="I201" s="15">
        <v>110000</v>
      </c>
      <c r="J201" s="14" t="s">
        <v>1188</v>
      </c>
      <c r="K201" s="36" t="s">
        <v>14402</v>
      </c>
      <c r="L201" s="23" t="s">
        <v>2255</v>
      </c>
      <c r="M201" s="23"/>
      <c r="N201" s="23"/>
      <c r="P201" s="22">
        <v>10</v>
      </c>
    </row>
    <row r="202" spans="1:16" ht="47.25">
      <c r="A202" s="14">
        <f t="shared" si="3"/>
        <v>296</v>
      </c>
      <c r="B202" s="14" t="s">
        <v>14441</v>
      </c>
      <c r="C202" s="14" t="s">
        <v>14442</v>
      </c>
      <c r="D202" s="14" t="s">
        <v>1187</v>
      </c>
      <c r="E202" s="14"/>
      <c r="F202" s="15">
        <v>700</v>
      </c>
      <c r="G202" s="15">
        <v>200</v>
      </c>
      <c r="H202" s="14" t="s">
        <v>8087</v>
      </c>
      <c r="I202" s="15">
        <v>62000</v>
      </c>
      <c r="J202" s="14" t="s">
        <v>1193</v>
      </c>
      <c r="K202" s="36" t="s">
        <v>14402</v>
      </c>
      <c r="L202" s="23" t="s">
        <v>2255</v>
      </c>
      <c r="M202" s="23"/>
      <c r="N202" s="23"/>
      <c r="P202" s="22">
        <v>11</v>
      </c>
    </row>
    <row r="203" spans="1:16" ht="31.5">
      <c r="A203" s="14">
        <f t="shared" si="3"/>
        <v>297</v>
      </c>
      <c r="B203" s="14" t="s">
        <v>14446</v>
      </c>
      <c r="C203" s="14" t="s">
        <v>14447</v>
      </c>
      <c r="D203" s="14" t="s">
        <v>1162</v>
      </c>
      <c r="E203" s="14"/>
      <c r="F203" s="15">
        <v>175</v>
      </c>
      <c r="G203" s="15">
        <v>428</v>
      </c>
      <c r="H203" s="14" t="s">
        <v>2161</v>
      </c>
      <c r="I203" s="15">
        <v>0</v>
      </c>
      <c r="J203" s="14" t="s">
        <v>1188</v>
      </c>
      <c r="K203" s="36" t="s">
        <v>14402</v>
      </c>
      <c r="L203" s="23" t="s">
        <v>1552</v>
      </c>
      <c r="M203" s="23"/>
      <c r="N203" s="23"/>
      <c r="P203" s="22">
        <v>12</v>
      </c>
    </row>
    <row r="204" spans="1:16" ht="31.5">
      <c r="A204" s="14">
        <f t="shared" si="3"/>
        <v>298</v>
      </c>
      <c r="B204" s="14" t="s">
        <v>14448</v>
      </c>
      <c r="C204" s="14" t="s">
        <v>13129</v>
      </c>
      <c r="D204" s="14" t="s">
        <v>1162</v>
      </c>
      <c r="E204" s="14"/>
      <c r="F204" s="15">
        <v>600</v>
      </c>
      <c r="G204" s="15">
        <v>260</v>
      </c>
      <c r="H204" s="14" t="s">
        <v>2161</v>
      </c>
      <c r="I204" s="15">
        <v>0</v>
      </c>
      <c r="J204" s="14" t="s">
        <v>4935</v>
      </c>
      <c r="K204" s="36" t="s">
        <v>14402</v>
      </c>
      <c r="L204" s="23" t="s">
        <v>13494</v>
      </c>
      <c r="M204" s="23"/>
      <c r="N204" s="23"/>
      <c r="P204" s="22">
        <v>13</v>
      </c>
    </row>
    <row r="205" spans="1:16">
      <c r="A205" s="14">
        <f t="shared" si="3"/>
        <v>299</v>
      </c>
      <c r="B205" s="14" t="s">
        <v>14449</v>
      </c>
      <c r="C205" s="14" t="s">
        <v>14450</v>
      </c>
      <c r="D205" s="14" t="s">
        <v>1187</v>
      </c>
      <c r="E205" s="14"/>
      <c r="F205" s="15">
        <v>850</v>
      </c>
      <c r="G205" s="15">
        <v>296</v>
      </c>
      <c r="H205" s="14" t="s">
        <v>2161</v>
      </c>
      <c r="I205" s="15">
        <v>125000</v>
      </c>
      <c r="J205" s="14" t="s">
        <v>60</v>
      </c>
      <c r="K205" s="36" t="s">
        <v>14402</v>
      </c>
      <c r="L205" s="23" t="s">
        <v>6101</v>
      </c>
      <c r="M205" s="23"/>
      <c r="N205" s="23"/>
      <c r="P205" s="22">
        <v>14</v>
      </c>
    </row>
    <row r="206" spans="1:16" ht="78.75">
      <c r="A206" s="14">
        <f t="shared" si="3"/>
        <v>300</v>
      </c>
      <c r="B206" s="14" t="s">
        <v>14451</v>
      </c>
      <c r="C206" s="14" t="s">
        <v>14452</v>
      </c>
      <c r="D206" s="14" t="s">
        <v>1162</v>
      </c>
      <c r="E206" s="14"/>
      <c r="F206" s="15">
        <v>500</v>
      </c>
      <c r="G206" s="15">
        <v>548</v>
      </c>
      <c r="H206" s="14" t="s">
        <v>2161</v>
      </c>
      <c r="I206" s="15">
        <v>0</v>
      </c>
      <c r="J206" s="14" t="s">
        <v>60</v>
      </c>
      <c r="K206" s="36" t="s">
        <v>14402</v>
      </c>
      <c r="L206" s="23" t="s">
        <v>6101</v>
      </c>
      <c r="M206" s="23"/>
      <c r="N206" s="23"/>
      <c r="O206" s="21" t="s">
        <v>13772</v>
      </c>
      <c r="P206" s="22">
        <v>15</v>
      </c>
    </row>
    <row r="207" spans="1:16" ht="47.25">
      <c r="A207" s="14">
        <f t="shared" si="3"/>
        <v>301</v>
      </c>
      <c r="B207" s="14" t="s">
        <v>14454</v>
      </c>
      <c r="C207" s="14" t="s">
        <v>6874</v>
      </c>
      <c r="D207" s="14" t="s">
        <v>1187</v>
      </c>
      <c r="E207" s="14" t="s">
        <v>8163</v>
      </c>
      <c r="F207" s="15">
        <v>730</v>
      </c>
      <c r="G207" s="15">
        <v>212</v>
      </c>
      <c r="H207" s="14" t="s">
        <v>8087</v>
      </c>
      <c r="I207" s="15">
        <v>40000</v>
      </c>
      <c r="J207" s="14" t="s">
        <v>4935</v>
      </c>
      <c r="K207" s="36" t="s">
        <v>14402</v>
      </c>
      <c r="L207" s="23" t="s">
        <v>14453</v>
      </c>
      <c r="M207" s="23"/>
      <c r="N207" s="23"/>
      <c r="P207" s="22">
        <v>16</v>
      </c>
    </row>
    <row r="208" spans="1:16" ht="31.5">
      <c r="A208" s="14">
        <f t="shared" si="3"/>
        <v>302</v>
      </c>
      <c r="B208" s="14" t="s">
        <v>14456</v>
      </c>
      <c r="C208" s="14" t="s">
        <v>14457</v>
      </c>
      <c r="D208" s="14" t="s">
        <v>1162</v>
      </c>
      <c r="E208" s="14"/>
      <c r="F208" s="15">
        <v>300</v>
      </c>
      <c r="G208" s="15">
        <v>300</v>
      </c>
      <c r="H208" s="14" t="s">
        <v>2161</v>
      </c>
      <c r="I208" s="15">
        <v>0</v>
      </c>
      <c r="J208" s="14" t="s">
        <v>1188</v>
      </c>
      <c r="K208" s="36" t="s">
        <v>14402</v>
      </c>
      <c r="L208" s="23" t="s">
        <v>13494</v>
      </c>
      <c r="M208" s="23"/>
      <c r="N208" s="23"/>
      <c r="P208" s="22">
        <v>17</v>
      </c>
    </row>
    <row r="209" spans="1:16" ht="31.5">
      <c r="A209" s="14">
        <f t="shared" si="3"/>
        <v>303</v>
      </c>
      <c r="B209" s="14" t="s">
        <v>14460</v>
      </c>
      <c r="C209" s="14" t="s">
        <v>6874</v>
      </c>
      <c r="D209" s="14" t="s">
        <v>1187</v>
      </c>
      <c r="E209" s="14"/>
      <c r="F209" s="15">
        <v>750</v>
      </c>
      <c r="G209" s="15">
        <v>216</v>
      </c>
      <c r="H209" s="14" t="s">
        <v>8087</v>
      </c>
      <c r="I209" s="15">
        <v>42000</v>
      </c>
      <c r="J209" s="14" t="s">
        <v>4935</v>
      </c>
      <c r="K209" s="36" t="s">
        <v>14402</v>
      </c>
      <c r="L209" s="23" t="s">
        <v>2255</v>
      </c>
      <c r="M209" s="23"/>
      <c r="N209" s="23"/>
      <c r="P209" s="22">
        <v>18</v>
      </c>
    </row>
    <row r="210" spans="1:16" ht="31.5">
      <c r="A210" s="14">
        <f t="shared" si="3"/>
        <v>304</v>
      </c>
      <c r="B210" s="14" t="s">
        <v>14462</v>
      </c>
      <c r="C210" s="14" t="s">
        <v>2744</v>
      </c>
      <c r="D210" s="14" t="s">
        <v>1187</v>
      </c>
      <c r="E210" s="14" t="s">
        <v>8163</v>
      </c>
      <c r="F210" s="15">
        <v>1030</v>
      </c>
      <c r="G210" s="15">
        <v>96</v>
      </c>
      <c r="H210" s="14" t="s">
        <v>8076</v>
      </c>
      <c r="I210" s="15">
        <v>21000</v>
      </c>
      <c r="J210" s="14" t="s">
        <v>4935</v>
      </c>
      <c r="K210" s="36" t="s">
        <v>14402</v>
      </c>
      <c r="L210" s="23" t="s">
        <v>14453</v>
      </c>
      <c r="M210" s="23"/>
      <c r="N210" s="23"/>
      <c r="P210" s="22">
        <v>19</v>
      </c>
    </row>
    <row r="211" spans="1:16" ht="63">
      <c r="A211" s="14">
        <f t="shared" si="3"/>
        <v>305</v>
      </c>
      <c r="B211" s="14" t="s">
        <v>14463</v>
      </c>
      <c r="C211" s="14" t="s">
        <v>14464</v>
      </c>
      <c r="D211" s="14" t="s">
        <v>1187</v>
      </c>
      <c r="E211" s="14" t="s">
        <v>8163</v>
      </c>
      <c r="F211" s="15">
        <v>1030</v>
      </c>
      <c r="G211" s="15">
        <v>552</v>
      </c>
      <c r="H211" s="14" t="s">
        <v>2161</v>
      </c>
      <c r="I211" s="15">
        <v>220000</v>
      </c>
      <c r="J211" s="14" t="s">
        <v>4935</v>
      </c>
      <c r="K211" s="36" t="s">
        <v>14402</v>
      </c>
      <c r="L211" s="23" t="s">
        <v>11673</v>
      </c>
      <c r="M211" s="23"/>
      <c r="N211" s="23"/>
      <c r="P211" s="22">
        <v>20</v>
      </c>
    </row>
    <row r="212" spans="1:16" ht="31.5">
      <c r="A212" s="14">
        <f t="shared" si="3"/>
        <v>306</v>
      </c>
      <c r="B212" s="14" t="s">
        <v>14465</v>
      </c>
      <c r="C212" s="14" t="s">
        <v>14466</v>
      </c>
      <c r="D212" s="14" t="s">
        <v>1162</v>
      </c>
      <c r="E212" s="14"/>
      <c r="F212" s="15">
        <v>1200</v>
      </c>
      <c r="G212" s="15">
        <v>236</v>
      </c>
      <c r="H212" s="14" t="s">
        <v>2161</v>
      </c>
      <c r="I212" s="15">
        <v>0</v>
      </c>
      <c r="J212" s="14" t="s">
        <v>1188</v>
      </c>
      <c r="K212" s="36" t="s">
        <v>14402</v>
      </c>
      <c r="L212" s="23" t="s">
        <v>13494</v>
      </c>
      <c r="M212" s="23"/>
      <c r="N212" s="23"/>
      <c r="P212" s="22">
        <v>21</v>
      </c>
    </row>
    <row r="213" spans="1:16" ht="78.75">
      <c r="A213" s="14">
        <f t="shared" si="3"/>
        <v>307</v>
      </c>
      <c r="B213" s="14" t="s">
        <v>14467</v>
      </c>
      <c r="C213" s="14" t="s">
        <v>14468</v>
      </c>
      <c r="D213" s="14" t="s">
        <v>1187</v>
      </c>
      <c r="E213" s="14"/>
      <c r="F213" s="15">
        <v>500</v>
      </c>
      <c r="G213" s="15">
        <v>260</v>
      </c>
      <c r="H213" s="14" t="s">
        <v>8087</v>
      </c>
      <c r="I213" s="15">
        <v>48000</v>
      </c>
      <c r="J213" s="14" t="s">
        <v>1188</v>
      </c>
      <c r="K213" s="36" t="s">
        <v>14402</v>
      </c>
      <c r="L213" s="23" t="s">
        <v>2255</v>
      </c>
      <c r="M213" s="23"/>
      <c r="N213" s="23"/>
      <c r="P213" s="22">
        <v>22</v>
      </c>
    </row>
    <row r="214" spans="1:16" ht="31.5">
      <c r="A214" s="14">
        <f t="shared" si="3"/>
        <v>308</v>
      </c>
      <c r="B214" s="14" t="s">
        <v>14469</v>
      </c>
      <c r="C214" s="14" t="s">
        <v>14470</v>
      </c>
      <c r="D214" s="14" t="s">
        <v>1162</v>
      </c>
      <c r="E214" s="14"/>
      <c r="F214" s="15">
        <v>230</v>
      </c>
      <c r="G214" s="15">
        <v>184</v>
      </c>
      <c r="H214" s="14" t="s">
        <v>2161</v>
      </c>
      <c r="I214" s="15">
        <v>0</v>
      </c>
      <c r="J214" s="14" t="s">
        <v>7909</v>
      </c>
      <c r="K214" s="36" t="s">
        <v>14402</v>
      </c>
      <c r="L214" s="23" t="s">
        <v>3437</v>
      </c>
      <c r="M214" s="23"/>
      <c r="N214" s="23"/>
      <c r="P214" s="22">
        <v>23</v>
      </c>
    </row>
    <row r="215" spans="1:16" ht="31.5">
      <c r="A215" s="14">
        <f t="shared" si="3"/>
        <v>309</v>
      </c>
      <c r="B215" s="14" t="s">
        <v>14471</v>
      </c>
      <c r="C215" s="14" t="s">
        <v>4078</v>
      </c>
      <c r="D215" s="14" t="s">
        <v>1162</v>
      </c>
      <c r="E215" s="14"/>
      <c r="F215" s="15">
        <v>700</v>
      </c>
      <c r="G215" s="15">
        <v>798</v>
      </c>
      <c r="H215" s="14" t="s">
        <v>1228</v>
      </c>
      <c r="I215" s="15">
        <v>0</v>
      </c>
      <c r="J215" s="14" t="s">
        <v>70</v>
      </c>
      <c r="K215" s="36" t="s">
        <v>14402</v>
      </c>
      <c r="L215" s="23" t="s">
        <v>1552</v>
      </c>
      <c r="M215" s="23"/>
      <c r="N215" s="23"/>
      <c r="O215" s="21" t="s">
        <v>13772</v>
      </c>
      <c r="P215" s="22">
        <v>24</v>
      </c>
    </row>
    <row r="216" spans="1:16" ht="78.75">
      <c r="A216" s="14">
        <f t="shared" si="3"/>
        <v>310</v>
      </c>
      <c r="B216" s="14" t="s">
        <v>14473</v>
      </c>
      <c r="C216" s="14" t="s">
        <v>14474</v>
      </c>
      <c r="D216" s="14" t="s">
        <v>1187</v>
      </c>
      <c r="E216" s="14"/>
      <c r="F216" s="15">
        <v>700</v>
      </c>
      <c r="G216" s="15">
        <v>312</v>
      </c>
      <c r="H216" s="14" t="s">
        <v>8087</v>
      </c>
      <c r="I216" s="15">
        <v>84000</v>
      </c>
      <c r="J216" s="14" t="s">
        <v>70</v>
      </c>
      <c r="K216" s="36" t="s">
        <v>14402</v>
      </c>
      <c r="L216" s="23" t="s">
        <v>13080</v>
      </c>
      <c r="M216" s="23" t="s">
        <v>14475</v>
      </c>
      <c r="N216" s="23"/>
      <c r="P216" s="22">
        <v>25</v>
      </c>
    </row>
    <row r="217" spans="1:16" ht="63">
      <c r="A217" s="14">
        <f t="shared" si="3"/>
        <v>311</v>
      </c>
      <c r="B217" s="14" t="s">
        <v>14478</v>
      </c>
      <c r="C217" s="14" t="s">
        <v>9580</v>
      </c>
      <c r="D217" s="14" t="s">
        <v>1187</v>
      </c>
      <c r="E217" s="14" t="s">
        <v>8163</v>
      </c>
      <c r="F217" s="15">
        <v>730</v>
      </c>
      <c r="G217" s="15">
        <v>176</v>
      </c>
      <c r="H217" s="14" t="s">
        <v>8076</v>
      </c>
      <c r="I217" s="15">
        <v>50000</v>
      </c>
      <c r="J217" s="14" t="s">
        <v>4935</v>
      </c>
      <c r="K217" s="36" t="s">
        <v>14402</v>
      </c>
      <c r="L217" s="23" t="s">
        <v>12534</v>
      </c>
      <c r="M217" s="23"/>
      <c r="N217" s="23"/>
      <c r="P217" s="22">
        <v>26</v>
      </c>
    </row>
    <row r="218" spans="1:16" ht="31.5">
      <c r="A218" s="14">
        <f t="shared" si="3"/>
        <v>312</v>
      </c>
      <c r="B218" s="14" t="s">
        <v>14479</v>
      </c>
      <c r="C218" s="14" t="s">
        <v>14480</v>
      </c>
      <c r="D218" s="14" t="s">
        <v>1162</v>
      </c>
      <c r="E218" s="14"/>
      <c r="F218" s="15">
        <v>2000</v>
      </c>
      <c r="G218" s="15">
        <v>376</v>
      </c>
      <c r="H218" s="14" t="s">
        <v>2161</v>
      </c>
      <c r="I218" s="15">
        <v>0</v>
      </c>
      <c r="J218" s="14" t="s">
        <v>60</v>
      </c>
      <c r="K218" s="36" t="s">
        <v>14402</v>
      </c>
      <c r="L218" s="23" t="s">
        <v>6101</v>
      </c>
      <c r="M218" s="23"/>
      <c r="N218" s="23"/>
      <c r="P218" s="22">
        <v>27</v>
      </c>
    </row>
    <row r="219" spans="1:16">
      <c r="A219" s="14">
        <f t="shared" si="3"/>
        <v>313</v>
      </c>
      <c r="B219" s="14" t="s">
        <v>13716</v>
      </c>
      <c r="C219" s="14" t="s">
        <v>3126</v>
      </c>
      <c r="D219" s="14" t="s">
        <v>1187</v>
      </c>
      <c r="E219" s="14" t="s">
        <v>8163</v>
      </c>
      <c r="F219" s="15">
        <v>531</v>
      </c>
      <c r="G219" s="15">
        <v>160</v>
      </c>
      <c r="H219" s="14" t="s">
        <v>3449</v>
      </c>
      <c r="I219" s="15">
        <v>38000</v>
      </c>
      <c r="J219" s="14" t="s">
        <v>1193</v>
      </c>
      <c r="K219" s="36" t="s">
        <v>14402</v>
      </c>
      <c r="L219" s="23" t="s">
        <v>14453</v>
      </c>
      <c r="M219" s="23"/>
      <c r="N219" s="23"/>
      <c r="P219" s="22">
        <v>28</v>
      </c>
    </row>
    <row r="220" spans="1:16" ht="31.5">
      <c r="A220" s="14">
        <f t="shared" si="3"/>
        <v>314</v>
      </c>
      <c r="B220" s="14" t="s">
        <v>14489</v>
      </c>
      <c r="C220" s="14" t="s">
        <v>3653</v>
      </c>
      <c r="D220" s="14" t="s">
        <v>1187</v>
      </c>
      <c r="E220" s="14" t="s">
        <v>8163</v>
      </c>
      <c r="F220" s="15">
        <v>531</v>
      </c>
      <c r="G220" s="15">
        <v>176</v>
      </c>
      <c r="H220" s="14" t="s">
        <v>3449</v>
      </c>
      <c r="I220" s="15">
        <v>39000</v>
      </c>
      <c r="J220" s="14" t="s">
        <v>1188</v>
      </c>
      <c r="K220" s="36" t="s">
        <v>14402</v>
      </c>
      <c r="L220" s="23" t="s">
        <v>14453</v>
      </c>
      <c r="M220" s="23"/>
      <c r="N220" s="23"/>
      <c r="P220" s="22">
        <v>29</v>
      </c>
    </row>
    <row r="221" spans="1:16" ht="31.5">
      <c r="A221" s="14">
        <f t="shared" si="3"/>
        <v>315</v>
      </c>
      <c r="B221" s="14" t="s">
        <v>14490</v>
      </c>
      <c r="C221" s="14" t="s">
        <v>8356</v>
      </c>
      <c r="D221" s="14" t="s">
        <v>1187</v>
      </c>
      <c r="E221" s="14" t="s">
        <v>8163</v>
      </c>
      <c r="F221" s="15">
        <v>531</v>
      </c>
      <c r="G221" s="15">
        <v>188</v>
      </c>
      <c r="H221" s="14" t="s">
        <v>3449</v>
      </c>
      <c r="I221" s="15">
        <v>38000</v>
      </c>
      <c r="J221" s="14" t="s">
        <v>7909</v>
      </c>
      <c r="K221" s="36" t="s">
        <v>14402</v>
      </c>
      <c r="L221" s="23" t="s">
        <v>14453</v>
      </c>
      <c r="M221" s="23"/>
      <c r="N221" s="23"/>
      <c r="P221" s="22">
        <v>30</v>
      </c>
    </row>
    <row r="222" spans="1:16" ht="47.25">
      <c r="A222" s="14">
        <f t="shared" si="3"/>
        <v>316</v>
      </c>
      <c r="B222" s="14" t="s">
        <v>14495</v>
      </c>
      <c r="C222" s="14" t="s">
        <v>14496</v>
      </c>
      <c r="D222" s="14" t="s">
        <v>1162</v>
      </c>
      <c r="E222" s="14"/>
      <c r="F222" s="15">
        <v>1000</v>
      </c>
      <c r="G222" s="15">
        <v>80</v>
      </c>
      <c r="H222" s="14" t="s">
        <v>2471</v>
      </c>
      <c r="I222" s="15">
        <v>0</v>
      </c>
      <c r="J222" s="14" t="s">
        <v>70</v>
      </c>
      <c r="K222" s="36" t="s">
        <v>14402</v>
      </c>
      <c r="L222" s="23" t="s">
        <v>1552</v>
      </c>
      <c r="M222" s="23"/>
      <c r="N222" s="23"/>
      <c r="P222" s="22">
        <v>31</v>
      </c>
    </row>
    <row r="223" spans="1:16" ht="94.5">
      <c r="A223" s="14">
        <f t="shared" si="3"/>
        <v>317</v>
      </c>
      <c r="B223" s="14" t="s">
        <v>14514</v>
      </c>
      <c r="C223" s="14" t="s">
        <v>2744</v>
      </c>
      <c r="D223" s="14" t="s">
        <v>1187</v>
      </c>
      <c r="E223" s="14" t="s">
        <v>8163</v>
      </c>
      <c r="F223" s="15">
        <v>530</v>
      </c>
      <c r="G223" s="15">
        <v>236</v>
      </c>
      <c r="H223" s="14" t="s">
        <v>8087</v>
      </c>
      <c r="I223" s="15">
        <v>90000</v>
      </c>
      <c r="J223" s="14" t="s">
        <v>4935</v>
      </c>
      <c r="K223" s="36" t="s">
        <v>14402</v>
      </c>
      <c r="L223" s="23" t="s">
        <v>14453</v>
      </c>
      <c r="M223" s="23"/>
      <c r="N223" s="23"/>
      <c r="P223" s="22">
        <v>32</v>
      </c>
    </row>
    <row r="224" spans="1:16" ht="47.25">
      <c r="A224" s="14">
        <f t="shared" si="3"/>
        <v>318</v>
      </c>
      <c r="B224" s="14" t="s">
        <v>14515</v>
      </c>
      <c r="C224" s="14" t="s">
        <v>14516</v>
      </c>
      <c r="D224" s="14" t="s">
        <v>1187</v>
      </c>
      <c r="E224" s="14" t="s">
        <v>8163</v>
      </c>
      <c r="F224" s="15">
        <v>531</v>
      </c>
      <c r="G224" s="15">
        <v>424</v>
      </c>
      <c r="H224" s="14" t="s">
        <v>3449</v>
      </c>
      <c r="I224" s="15">
        <v>65000</v>
      </c>
      <c r="J224" s="14" t="s">
        <v>60</v>
      </c>
      <c r="K224" s="36" t="s">
        <v>14402</v>
      </c>
      <c r="L224" s="23" t="s">
        <v>14453</v>
      </c>
      <c r="M224" s="23"/>
      <c r="N224" s="23"/>
      <c r="O224" s="21" t="s">
        <v>13772</v>
      </c>
      <c r="P224" s="22">
        <v>33</v>
      </c>
    </row>
    <row r="225" spans="1:16" ht="47.25">
      <c r="A225" s="14">
        <f t="shared" si="3"/>
        <v>319</v>
      </c>
      <c r="B225" s="14" t="s">
        <v>14517</v>
      </c>
      <c r="C225" s="14" t="s">
        <v>14516</v>
      </c>
      <c r="D225" s="14" t="s">
        <v>1187</v>
      </c>
      <c r="E225" s="14" t="s">
        <v>8163</v>
      </c>
      <c r="F225" s="15">
        <v>531</v>
      </c>
      <c r="G225" s="15">
        <v>312</v>
      </c>
      <c r="H225" s="14" t="s">
        <v>3449</v>
      </c>
      <c r="I225" s="15">
        <v>55000</v>
      </c>
      <c r="J225" s="14" t="s">
        <v>60</v>
      </c>
      <c r="K225" s="36" t="s">
        <v>14402</v>
      </c>
      <c r="L225" s="23" t="s">
        <v>14453</v>
      </c>
      <c r="M225" s="23"/>
      <c r="N225" s="23"/>
      <c r="O225" s="21">
        <v>1</v>
      </c>
      <c r="P225" s="22">
        <v>34</v>
      </c>
    </row>
    <row r="226" spans="1:16" ht="63">
      <c r="A226" s="14">
        <f t="shared" si="3"/>
        <v>320</v>
      </c>
      <c r="B226" s="14" t="s">
        <v>14519</v>
      </c>
      <c r="C226" s="14" t="s">
        <v>14520</v>
      </c>
      <c r="D226" s="14" t="s">
        <v>1187</v>
      </c>
      <c r="E226" s="14"/>
      <c r="F226" s="15">
        <v>2100</v>
      </c>
      <c r="G226" s="15">
        <v>336</v>
      </c>
      <c r="H226" s="14" t="s">
        <v>2161</v>
      </c>
      <c r="I226" s="15">
        <v>125000</v>
      </c>
      <c r="J226" s="14" t="s">
        <v>4935</v>
      </c>
      <c r="K226" s="36" t="s">
        <v>14402</v>
      </c>
      <c r="L226" s="23" t="s">
        <v>5629</v>
      </c>
      <c r="M226" s="23"/>
      <c r="N226" s="23"/>
      <c r="O226" s="21">
        <v>2</v>
      </c>
      <c r="P226" s="22">
        <v>35</v>
      </c>
    </row>
    <row r="227" spans="1:16" ht="31.5">
      <c r="A227" s="14">
        <f t="shared" si="3"/>
        <v>321</v>
      </c>
      <c r="B227" s="14" t="s">
        <v>14533</v>
      </c>
      <c r="C227" s="14" t="s">
        <v>5721</v>
      </c>
      <c r="D227" s="14" t="s">
        <v>1187</v>
      </c>
      <c r="E227" s="14" t="s">
        <v>8163</v>
      </c>
      <c r="F227" s="15">
        <v>4031</v>
      </c>
      <c r="G227" s="15">
        <v>236</v>
      </c>
      <c r="H227" s="14" t="s">
        <v>8087</v>
      </c>
      <c r="I227" s="15">
        <v>45000</v>
      </c>
      <c r="J227" s="14" t="s">
        <v>1188</v>
      </c>
      <c r="K227" s="36" t="s">
        <v>14402</v>
      </c>
      <c r="L227" s="23" t="s">
        <v>11673</v>
      </c>
      <c r="M227" s="23"/>
      <c r="N227" s="23"/>
      <c r="O227" s="21">
        <v>3</v>
      </c>
      <c r="P227" s="22">
        <v>36</v>
      </c>
    </row>
    <row r="228" spans="1:16">
      <c r="A228" s="14">
        <f t="shared" si="3"/>
        <v>322</v>
      </c>
      <c r="B228" s="14" t="s">
        <v>8551</v>
      </c>
      <c r="C228" s="14" t="s">
        <v>4078</v>
      </c>
      <c r="D228" s="14" t="s">
        <v>1187</v>
      </c>
      <c r="E228" s="14" t="s">
        <v>8163</v>
      </c>
      <c r="F228" s="15">
        <v>3731</v>
      </c>
      <c r="G228" s="15">
        <v>164</v>
      </c>
      <c r="H228" s="14" t="s">
        <v>6541</v>
      </c>
      <c r="I228" s="15">
        <v>43000</v>
      </c>
      <c r="J228" s="14" t="s">
        <v>70</v>
      </c>
      <c r="K228" s="36" t="s">
        <v>14402</v>
      </c>
      <c r="L228" s="23" t="s">
        <v>12534</v>
      </c>
      <c r="M228" s="23"/>
      <c r="N228" s="23"/>
      <c r="O228" s="21">
        <v>4</v>
      </c>
      <c r="P228" s="22">
        <v>37</v>
      </c>
    </row>
    <row r="229" spans="1:16" ht="63">
      <c r="A229" s="14">
        <f t="shared" ref="A229:A292" si="4">A228+1</f>
        <v>323</v>
      </c>
      <c r="B229" s="14" t="s">
        <v>14557</v>
      </c>
      <c r="C229" s="14" t="s">
        <v>14558</v>
      </c>
      <c r="D229" s="14" t="s">
        <v>1162</v>
      </c>
      <c r="E229" s="14"/>
      <c r="F229" s="15">
        <v>450</v>
      </c>
      <c r="G229" s="15">
        <v>228</v>
      </c>
      <c r="H229" s="14" t="s">
        <v>8087</v>
      </c>
      <c r="I229" s="15">
        <v>0</v>
      </c>
      <c r="J229" s="14" t="s">
        <v>4642</v>
      </c>
      <c r="K229" s="36" t="s">
        <v>14402</v>
      </c>
      <c r="L229" s="23" t="s">
        <v>12534</v>
      </c>
      <c r="M229" s="23"/>
      <c r="N229" s="23"/>
      <c r="O229" s="21">
        <v>5</v>
      </c>
      <c r="P229" s="22">
        <v>38</v>
      </c>
    </row>
    <row r="230" spans="1:16" ht="47.25">
      <c r="A230" s="14">
        <f t="shared" si="4"/>
        <v>324</v>
      </c>
      <c r="B230" s="14" t="s">
        <v>14031</v>
      </c>
      <c r="C230" s="14" t="s">
        <v>14032</v>
      </c>
      <c r="D230" s="14" t="s">
        <v>1187</v>
      </c>
      <c r="E230" s="14" t="s">
        <v>8163</v>
      </c>
      <c r="F230" s="15">
        <v>4031</v>
      </c>
      <c r="G230" s="15">
        <v>164</v>
      </c>
      <c r="H230" s="14" t="s">
        <v>8087</v>
      </c>
      <c r="I230" s="15">
        <v>55000</v>
      </c>
      <c r="J230" s="14" t="s">
        <v>1193</v>
      </c>
      <c r="K230" s="36" t="s">
        <v>14402</v>
      </c>
      <c r="L230" s="23" t="s">
        <v>12534</v>
      </c>
      <c r="M230" s="23"/>
      <c r="N230" s="23"/>
      <c r="O230" s="21">
        <v>6</v>
      </c>
      <c r="P230" s="22">
        <v>39</v>
      </c>
    </row>
    <row r="231" spans="1:16" ht="47.25">
      <c r="A231" s="14">
        <f t="shared" si="4"/>
        <v>325</v>
      </c>
      <c r="B231" s="14" t="s">
        <v>14712</v>
      </c>
      <c r="C231" s="14" t="s">
        <v>14472</v>
      </c>
      <c r="D231" s="14" t="s">
        <v>1187</v>
      </c>
      <c r="E231" s="14"/>
      <c r="F231" s="15">
        <v>500</v>
      </c>
      <c r="G231" s="15">
        <v>252</v>
      </c>
      <c r="H231" s="14" t="s">
        <v>2161</v>
      </c>
      <c r="I231" s="15">
        <v>123000</v>
      </c>
      <c r="J231" s="14" t="s">
        <v>4642</v>
      </c>
      <c r="K231" s="36" t="s">
        <v>14402</v>
      </c>
      <c r="L231" s="23" t="s">
        <v>12534</v>
      </c>
      <c r="M231" s="23"/>
      <c r="N231" s="23"/>
      <c r="O231" s="21">
        <v>7</v>
      </c>
      <c r="P231" s="22">
        <v>40</v>
      </c>
    </row>
    <row r="232" spans="1:16" ht="31.5">
      <c r="A232" s="14">
        <f t="shared" si="4"/>
        <v>326</v>
      </c>
      <c r="B232" s="14" t="s">
        <v>14458</v>
      </c>
      <c r="C232" s="14" t="s">
        <v>2744</v>
      </c>
      <c r="D232" s="14" t="s">
        <v>1187</v>
      </c>
      <c r="E232" s="14" t="s">
        <v>8163</v>
      </c>
      <c r="F232" s="15">
        <v>830</v>
      </c>
      <c r="G232" s="15">
        <v>80</v>
      </c>
      <c r="H232" s="14" t="s">
        <v>8076</v>
      </c>
      <c r="I232" s="15">
        <v>20000</v>
      </c>
      <c r="J232" s="14" t="s">
        <v>4935</v>
      </c>
      <c r="K232" s="36" t="s">
        <v>14459</v>
      </c>
      <c r="L232" s="23" t="s">
        <v>2255</v>
      </c>
      <c r="M232" s="23"/>
      <c r="N232" s="23"/>
      <c r="O232" s="21">
        <v>8</v>
      </c>
      <c r="P232" s="22">
        <v>41</v>
      </c>
    </row>
    <row r="233" spans="1:16" ht="31.5">
      <c r="A233" s="14">
        <f t="shared" si="4"/>
        <v>327</v>
      </c>
      <c r="B233" s="14" t="s">
        <v>14461</v>
      </c>
      <c r="C233" s="14" t="s">
        <v>2744</v>
      </c>
      <c r="D233" s="14" t="s">
        <v>1187</v>
      </c>
      <c r="E233" s="14" t="s">
        <v>8163</v>
      </c>
      <c r="F233" s="15">
        <v>1030</v>
      </c>
      <c r="G233" s="15">
        <v>196</v>
      </c>
      <c r="H233" s="14" t="s">
        <v>8076</v>
      </c>
      <c r="I233" s="15">
        <v>41000</v>
      </c>
      <c r="J233" s="14" t="s">
        <v>4935</v>
      </c>
      <c r="K233" s="36" t="s">
        <v>14459</v>
      </c>
      <c r="L233" s="23" t="s">
        <v>2255</v>
      </c>
      <c r="M233" s="23"/>
      <c r="N233" s="23"/>
      <c r="O233" s="21">
        <v>9</v>
      </c>
      <c r="P233" s="22">
        <v>42</v>
      </c>
    </row>
    <row r="234" spans="1:16" ht="47.25">
      <c r="A234" s="14">
        <f t="shared" si="4"/>
        <v>328</v>
      </c>
      <c r="B234" s="14" t="s">
        <v>14481</v>
      </c>
      <c r="C234" s="14" t="s">
        <v>14482</v>
      </c>
      <c r="D234" s="14" t="s">
        <v>1187</v>
      </c>
      <c r="E234" s="14"/>
      <c r="F234" s="15">
        <v>820</v>
      </c>
      <c r="G234" s="15">
        <v>276</v>
      </c>
      <c r="H234" s="14" t="s">
        <v>8087</v>
      </c>
      <c r="I234" s="15">
        <v>108000</v>
      </c>
      <c r="J234" s="14" t="s">
        <v>70</v>
      </c>
      <c r="K234" s="36" t="s">
        <v>14459</v>
      </c>
      <c r="L234" s="23" t="s">
        <v>13942</v>
      </c>
      <c r="M234" s="23"/>
      <c r="N234" s="23"/>
      <c r="O234" s="21" t="s">
        <v>13728</v>
      </c>
      <c r="P234" s="22">
        <v>43</v>
      </c>
    </row>
    <row r="235" spans="1:16" ht="47.25">
      <c r="A235" s="14">
        <f t="shared" si="4"/>
        <v>329</v>
      </c>
      <c r="B235" s="14" t="s">
        <v>14483</v>
      </c>
      <c r="C235" s="14" t="s">
        <v>14484</v>
      </c>
      <c r="D235" s="14" t="s">
        <v>1187</v>
      </c>
      <c r="E235" s="14"/>
      <c r="F235" s="15">
        <v>620</v>
      </c>
      <c r="G235" s="15">
        <v>376</v>
      </c>
      <c r="H235" s="14" t="s">
        <v>8087</v>
      </c>
      <c r="I235" s="15">
        <v>108000</v>
      </c>
      <c r="J235" s="14" t="s">
        <v>60</v>
      </c>
      <c r="K235" s="36" t="s">
        <v>14459</v>
      </c>
      <c r="L235" s="23" t="s">
        <v>2255</v>
      </c>
      <c r="M235" s="23"/>
      <c r="N235" s="23"/>
      <c r="O235" s="21">
        <v>1</v>
      </c>
      <c r="P235" s="22">
        <v>44</v>
      </c>
    </row>
    <row r="236" spans="1:16">
      <c r="A236" s="14">
        <f t="shared" si="4"/>
        <v>330</v>
      </c>
      <c r="B236" s="14" t="s">
        <v>14485</v>
      </c>
      <c r="C236" s="14" t="s">
        <v>14486</v>
      </c>
      <c r="D236" s="14" t="s">
        <v>1187</v>
      </c>
      <c r="E236" s="14"/>
      <c r="F236" s="15">
        <v>750</v>
      </c>
      <c r="G236" s="15">
        <v>160</v>
      </c>
      <c r="H236" s="14" t="s">
        <v>8087</v>
      </c>
      <c r="I236" s="15">
        <v>51000</v>
      </c>
      <c r="J236" s="14" t="s">
        <v>1188</v>
      </c>
      <c r="K236" s="36" t="s">
        <v>14459</v>
      </c>
      <c r="L236" s="23" t="s">
        <v>2255</v>
      </c>
      <c r="M236" s="23"/>
      <c r="N236" s="23"/>
      <c r="O236" s="21">
        <v>2</v>
      </c>
      <c r="P236" s="22">
        <v>45</v>
      </c>
    </row>
    <row r="237" spans="1:16" ht="31.5">
      <c r="A237" s="14">
        <f t="shared" si="4"/>
        <v>331</v>
      </c>
      <c r="B237" s="14" t="s">
        <v>14487</v>
      </c>
      <c r="C237" s="14" t="s">
        <v>14488</v>
      </c>
      <c r="D237" s="14" t="s">
        <v>1187</v>
      </c>
      <c r="E237" s="14"/>
      <c r="F237" s="15">
        <v>750</v>
      </c>
      <c r="G237" s="15">
        <v>224</v>
      </c>
      <c r="H237" s="14" t="s">
        <v>8087</v>
      </c>
      <c r="I237" s="15">
        <v>72000</v>
      </c>
      <c r="J237" s="14" t="s">
        <v>70</v>
      </c>
      <c r="K237" s="36" t="s">
        <v>14459</v>
      </c>
      <c r="L237" s="23" t="s">
        <v>2255</v>
      </c>
      <c r="M237" s="23"/>
      <c r="N237" s="23"/>
      <c r="O237" s="21">
        <v>3</v>
      </c>
      <c r="P237" s="22">
        <v>46</v>
      </c>
    </row>
    <row r="238" spans="1:16" ht="31.5">
      <c r="A238" s="14">
        <f t="shared" si="4"/>
        <v>332</v>
      </c>
      <c r="B238" s="14" t="s">
        <v>14491</v>
      </c>
      <c r="C238" s="14" t="s">
        <v>14492</v>
      </c>
      <c r="D238" s="14" t="s">
        <v>1162</v>
      </c>
      <c r="E238" s="14"/>
      <c r="F238" s="15">
        <v>250</v>
      </c>
      <c r="G238" s="15">
        <v>252</v>
      </c>
      <c r="H238" s="14" t="s">
        <v>8087</v>
      </c>
      <c r="I238" s="15">
        <v>0</v>
      </c>
      <c r="J238" s="14" t="s">
        <v>1188</v>
      </c>
      <c r="K238" s="36" t="s">
        <v>14459</v>
      </c>
      <c r="L238" s="23" t="s">
        <v>13494</v>
      </c>
      <c r="M238" s="23"/>
      <c r="N238" s="23"/>
      <c r="O238" s="21">
        <v>4</v>
      </c>
      <c r="P238" s="22">
        <v>47</v>
      </c>
    </row>
    <row r="239" spans="1:16" ht="31.5">
      <c r="A239" s="14">
        <f t="shared" si="4"/>
        <v>333</v>
      </c>
      <c r="B239" s="14" t="s">
        <v>14493</v>
      </c>
      <c r="C239" s="14" t="s">
        <v>14494</v>
      </c>
      <c r="D239" s="14" t="s">
        <v>1162</v>
      </c>
      <c r="E239" s="14"/>
      <c r="F239" s="15">
        <v>500</v>
      </c>
      <c r="G239" s="15">
        <v>184</v>
      </c>
      <c r="H239" s="14" t="s">
        <v>8087</v>
      </c>
      <c r="I239" s="15">
        <v>0</v>
      </c>
      <c r="J239" s="14" t="s">
        <v>7909</v>
      </c>
      <c r="K239" s="36" t="s">
        <v>14459</v>
      </c>
      <c r="L239" s="23" t="s">
        <v>13494</v>
      </c>
      <c r="M239" s="23"/>
      <c r="N239" s="23"/>
      <c r="O239" s="21">
        <v>5</v>
      </c>
      <c r="P239" s="22">
        <v>48</v>
      </c>
    </row>
    <row r="240" spans="1:16" ht="31.5">
      <c r="A240" s="14">
        <f t="shared" si="4"/>
        <v>334</v>
      </c>
      <c r="B240" s="14" t="s">
        <v>14497</v>
      </c>
      <c r="C240" s="14" t="s">
        <v>2744</v>
      </c>
      <c r="D240" s="14" t="s">
        <v>1187</v>
      </c>
      <c r="E240" s="14" t="s">
        <v>8163</v>
      </c>
      <c r="F240" s="15">
        <v>630</v>
      </c>
      <c r="G240" s="15">
        <v>92</v>
      </c>
      <c r="H240" s="14" t="s">
        <v>8076</v>
      </c>
      <c r="I240" s="15">
        <v>23000</v>
      </c>
      <c r="J240" s="14" t="s">
        <v>4935</v>
      </c>
      <c r="K240" s="36" t="s">
        <v>14459</v>
      </c>
      <c r="L240" s="23" t="s">
        <v>5629</v>
      </c>
      <c r="M240" s="23"/>
      <c r="N240" s="23"/>
      <c r="O240" s="21">
        <v>6</v>
      </c>
      <c r="P240" s="22">
        <v>49</v>
      </c>
    </row>
    <row r="241" spans="1:16">
      <c r="A241" s="14">
        <f t="shared" si="4"/>
        <v>335</v>
      </c>
      <c r="B241" s="14" t="s">
        <v>13472</v>
      </c>
      <c r="C241" s="14" t="s">
        <v>2744</v>
      </c>
      <c r="D241" s="14" t="s">
        <v>1187</v>
      </c>
      <c r="E241" s="14" t="s">
        <v>8163</v>
      </c>
      <c r="F241" s="15">
        <v>1030</v>
      </c>
      <c r="G241" s="15">
        <v>32</v>
      </c>
      <c r="H241" s="14" t="s">
        <v>8076</v>
      </c>
      <c r="I241" s="15">
        <v>12000</v>
      </c>
      <c r="J241" s="14" t="s">
        <v>4935</v>
      </c>
      <c r="K241" s="36" t="s">
        <v>14459</v>
      </c>
      <c r="L241" s="23" t="s">
        <v>5629</v>
      </c>
      <c r="M241" s="23"/>
      <c r="N241" s="23"/>
      <c r="O241" s="21">
        <v>7</v>
      </c>
      <c r="P241" s="22">
        <v>50</v>
      </c>
    </row>
    <row r="242" spans="1:16" ht="78.75">
      <c r="A242" s="14">
        <f t="shared" si="4"/>
        <v>336</v>
      </c>
      <c r="B242" s="14" t="s">
        <v>14498</v>
      </c>
      <c r="C242" s="14" t="s">
        <v>14499</v>
      </c>
      <c r="D242" s="14" t="s">
        <v>9193</v>
      </c>
      <c r="E242" s="14"/>
      <c r="F242" s="15">
        <v>800</v>
      </c>
      <c r="G242" s="15">
        <v>252</v>
      </c>
      <c r="H242" s="14" t="s">
        <v>8087</v>
      </c>
      <c r="I242" s="15">
        <v>0</v>
      </c>
      <c r="J242" s="14" t="s">
        <v>1193</v>
      </c>
      <c r="K242" s="36" t="s">
        <v>14459</v>
      </c>
      <c r="L242" s="23" t="s">
        <v>2255</v>
      </c>
      <c r="M242" s="23" t="s">
        <v>14500</v>
      </c>
      <c r="N242" s="23"/>
      <c r="O242" s="21">
        <v>8</v>
      </c>
      <c r="P242" s="22">
        <v>51</v>
      </c>
    </row>
    <row r="243" spans="1:16" ht="31.5">
      <c r="A243" s="14">
        <f t="shared" si="4"/>
        <v>337</v>
      </c>
      <c r="B243" s="14" t="s">
        <v>14501</v>
      </c>
      <c r="C243" s="14" t="s">
        <v>14502</v>
      </c>
      <c r="D243" s="14" t="s">
        <v>1187</v>
      </c>
      <c r="E243" s="14"/>
      <c r="F243" s="15">
        <v>800</v>
      </c>
      <c r="G243" s="15">
        <v>244</v>
      </c>
      <c r="H243" s="14" t="s">
        <v>8087</v>
      </c>
      <c r="I243" s="15">
        <v>73000</v>
      </c>
      <c r="J243" s="14" t="s">
        <v>1188</v>
      </c>
      <c r="K243" s="36" t="s">
        <v>14459</v>
      </c>
      <c r="L243" s="23" t="s">
        <v>2255</v>
      </c>
      <c r="M243" s="23"/>
      <c r="N243" s="23"/>
      <c r="O243" s="21" t="s">
        <v>14518</v>
      </c>
      <c r="P243" s="22">
        <v>52</v>
      </c>
    </row>
    <row r="244" spans="1:16" ht="63.75">
      <c r="A244" s="14">
        <f t="shared" si="4"/>
        <v>338</v>
      </c>
      <c r="B244" s="14" t="s">
        <v>1580</v>
      </c>
      <c r="C244" s="14" t="s">
        <v>2744</v>
      </c>
      <c r="D244" s="14" t="s">
        <v>1187</v>
      </c>
      <c r="E244" s="14"/>
      <c r="F244" s="15">
        <v>8200</v>
      </c>
      <c r="G244" s="15">
        <v>104</v>
      </c>
      <c r="H244" s="14" t="s">
        <v>8076</v>
      </c>
      <c r="I244" s="15">
        <v>23000</v>
      </c>
      <c r="J244" s="14" t="s">
        <v>4935</v>
      </c>
      <c r="K244" s="36" t="s">
        <v>14459</v>
      </c>
      <c r="L244" s="23" t="s">
        <v>14503</v>
      </c>
      <c r="M244" s="23" t="s">
        <v>14504</v>
      </c>
      <c r="N244" s="23"/>
      <c r="P244" s="22">
        <v>53</v>
      </c>
    </row>
    <row r="245" spans="1:16" ht="63.75">
      <c r="A245" s="14">
        <f t="shared" si="4"/>
        <v>339</v>
      </c>
      <c r="B245" s="14" t="s">
        <v>14505</v>
      </c>
      <c r="C245" s="14" t="s">
        <v>2744</v>
      </c>
      <c r="D245" s="14" t="s">
        <v>1187</v>
      </c>
      <c r="E245" s="14"/>
      <c r="F245" s="15">
        <v>8100</v>
      </c>
      <c r="G245" s="15">
        <v>40</v>
      </c>
      <c r="H245" s="14" t="s">
        <v>8076</v>
      </c>
      <c r="I245" s="15">
        <v>12000</v>
      </c>
      <c r="J245" s="14" t="s">
        <v>4935</v>
      </c>
      <c r="K245" s="36" t="s">
        <v>14459</v>
      </c>
      <c r="L245" s="23" t="s">
        <v>14506</v>
      </c>
      <c r="M245" s="23" t="s">
        <v>14504</v>
      </c>
      <c r="N245" s="23"/>
      <c r="P245" s="22">
        <v>54</v>
      </c>
    </row>
    <row r="246" spans="1:16" ht="38.25">
      <c r="A246" s="14">
        <f t="shared" si="4"/>
        <v>340</v>
      </c>
      <c r="B246" s="14" t="s">
        <v>14507</v>
      </c>
      <c r="C246" s="14" t="s">
        <v>2744</v>
      </c>
      <c r="D246" s="14" t="s">
        <v>1187</v>
      </c>
      <c r="E246" s="14"/>
      <c r="F246" s="15">
        <v>6400</v>
      </c>
      <c r="G246" s="15">
        <v>120</v>
      </c>
      <c r="H246" s="14" t="s">
        <v>8076</v>
      </c>
      <c r="I246" s="15">
        <v>26000</v>
      </c>
      <c r="J246" s="14" t="s">
        <v>4935</v>
      </c>
      <c r="K246" s="36" t="s">
        <v>14459</v>
      </c>
      <c r="L246" s="23" t="s">
        <v>14508</v>
      </c>
      <c r="M246" s="23" t="s">
        <v>14504</v>
      </c>
      <c r="N246" s="23"/>
      <c r="P246" s="22">
        <v>55</v>
      </c>
    </row>
    <row r="247" spans="1:16" ht="38.25">
      <c r="A247" s="14">
        <f t="shared" si="4"/>
        <v>341</v>
      </c>
      <c r="B247" s="14" t="s">
        <v>14509</v>
      </c>
      <c r="C247" s="14" t="s">
        <v>2744</v>
      </c>
      <c r="D247" s="14" t="s">
        <v>1187</v>
      </c>
      <c r="E247" s="14"/>
      <c r="F247" s="15">
        <v>6500</v>
      </c>
      <c r="G247" s="15">
        <v>280</v>
      </c>
      <c r="H247" s="14" t="s">
        <v>8076</v>
      </c>
      <c r="I247" s="15">
        <v>51000</v>
      </c>
      <c r="J247" s="14" t="s">
        <v>4935</v>
      </c>
      <c r="K247" s="36" t="s">
        <v>14459</v>
      </c>
      <c r="L247" s="23" t="s">
        <v>14510</v>
      </c>
      <c r="M247" s="23" t="s">
        <v>14504</v>
      </c>
      <c r="N247" s="23"/>
      <c r="P247" s="22">
        <v>56</v>
      </c>
    </row>
    <row r="248" spans="1:16" ht="38.25">
      <c r="A248" s="14">
        <f t="shared" si="4"/>
        <v>342</v>
      </c>
      <c r="B248" s="14" t="s">
        <v>14511</v>
      </c>
      <c r="C248" s="14" t="s">
        <v>2744</v>
      </c>
      <c r="D248" s="14" t="s">
        <v>1187</v>
      </c>
      <c r="E248" s="14"/>
      <c r="F248" s="15">
        <v>6500</v>
      </c>
      <c r="G248" s="15">
        <v>196</v>
      </c>
      <c r="H248" s="14" t="s">
        <v>8076</v>
      </c>
      <c r="I248" s="15">
        <v>38000</v>
      </c>
      <c r="J248" s="14" t="s">
        <v>4935</v>
      </c>
      <c r="K248" s="36" t="s">
        <v>14459</v>
      </c>
      <c r="L248" s="23" t="s">
        <v>14510</v>
      </c>
      <c r="M248" s="23" t="s">
        <v>14504</v>
      </c>
      <c r="N248" s="23"/>
      <c r="P248" s="22">
        <v>57</v>
      </c>
    </row>
    <row r="249" spans="1:16" ht="63.75">
      <c r="A249" s="14">
        <f t="shared" si="4"/>
        <v>343</v>
      </c>
      <c r="B249" s="14" t="s">
        <v>14512</v>
      </c>
      <c r="C249" s="14" t="s">
        <v>2744</v>
      </c>
      <c r="D249" s="14" t="s">
        <v>1187</v>
      </c>
      <c r="E249" s="14"/>
      <c r="F249" s="15">
        <v>6900</v>
      </c>
      <c r="G249" s="15">
        <v>48</v>
      </c>
      <c r="H249" s="14" t="s">
        <v>8076</v>
      </c>
      <c r="I249" s="15">
        <v>14000</v>
      </c>
      <c r="J249" s="14" t="s">
        <v>4935</v>
      </c>
      <c r="K249" s="36" t="s">
        <v>14459</v>
      </c>
      <c r="L249" s="23" t="s">
        <v>14513</v>
      </c>
      <c r="M249" s="23" t="s">
        <v>14504</v>
      </c>
      <c r="N249" s="23"/>
      <c r="P249" s="22">
        <v>58</v>
      </c>
    </row>
    <row r="250" spans="1:16" ht="63">
      <c r="A250" s="14">
        <f t="shared" si="4"/>
        <v>344</v>
      </c>
      <c r="B250" s="14" t="s">
        <v>14521</v>
      </c>
      <c r="C250" s="14" t="s">
        <v>14522</v>
      </c>
      <c r="D250" s="14" t="s">
        <v>1187</v>
      </c>
      <c r="E250" s="14" t="s">
        <v>8163</v>
      </c>
      <c r="F250" s="15">
        <v>531</v>
      </c>
      <c r="G250" s="15">
        <v>212</v>
      </c>
      <c r="H250" s="14" t="s">
        <v>8076</v>
      </c>
      <c r="I250" s="15">
        <v>40000</v>
      </c>
      <c r="J250" s="14" t="s">
        <v>1188</v>
      </c>
      <c r="K250" s="36" t="s">
        <v>14459</v>
      </c>
      <c r="L250" s="23" t="s">
        <v>14453</v>
      </c>
      <c r="M250" s="23"/>
      <c r="N250" s="23"/>
      <c r="O250" s="21" t="s">
        <v>13373</v>
      </c>
      <c r="P250" s="22">
        <v>59</v>
      </c>
    </row>
    <row r="251" spans="1:16" ht="31.5">
      <c r="A251" s="14">
        <f t="shared" si="4"/>
        <v>345</v>
      </c>
      <c r="B251" s="14" t="s">
        <v>14523</v>
      </c>
      <c r="C251" s="14" t="s">
        <v>14524</v>
      </c>
      <c r="D251" s="14" t="s">
        <v>1162</v>
      </c>
      <c r="E251" s="14"/>
      <c r="F251" s="15">
        <v>200</v>
      </c>
      <c r="G251" s="15">
        <v>320</v>
      </c>
      <c r="H251" s="14" t="s">
        <v>5578</v>
      </c>
      <c r="I251" s="15">
        <v>0</v>
      </c>
      <c r="J251" s="14" t="s">
        <v>70</v>
      </c>
      <c r="K251" s="36" t="s">
        <v>14459</v>
      </c>
      <c r="L251" s="23" t="s">
        <v>5629</v>
      </c>
      <c r="M251" s="23"/>
      <c r="N251" s="23"/>
      <c r="P251" s="22">
        <v>60</v>
      </c>
    </row>
    <row r="252" spans="1:16" ht="38.25">
      <c r="A252" s="14">
        <f t="shared" si="4"/>
        <v>346</v>
      </c>
      <c r="B252" s="14" t="s">
        <v>14528</v>
      </c>
      <c r="C252" s="14" t="s">
        <v>2744</v>
      </c>
      <c r="D252" s="14" t="s">
        <v>1187</v>
      </c>
      <c r="E252" s="14"/>
      <c r="F252" s="15">
        <v>6200</v>
      </c>
      <c r="G252" s="15">
        <v>236</v>
      </c>
      <c r="H252" s="14" t="s">
        <v>8076</v>
      </c>
      <c r="I252" s="15">
        <v>48000</v>
      </c>
      <c r="J252" s="14" t="s">
        <v>4935</v>
      </c>
      <c r="K252" s="36" t="s">
        <v>14459</v>
      </c>
      <c r="L252" s="23" t="s">
        <v>14529</v>
      </c>
      <c r="M252" s="23"/>
      <c r="N252" s="23"/>
      <c r="P252" s="22">
        <v>61</v>
      </c>
    </row>
    <row r="253" spans="1:16" ht="63.75">
      <c r="A253" s="14">
        <f t="shared" si="4"/>
        <v>347</v>
      </c>
      <c r="B253" s="14" t="s">
        <v>14530</v>
      </c>
      <c r="C253" s="14" t="s">
        <v>2744</v>
      </c>
      <c r="D253" s="14" t="s">
        <v>1187</v>
      </c>
      <c r="E253" s="14"/>
      <c r="F253" s="15">
        <v>7400</v>
      </c>
      <c r="G253" s="15">
        <v>96</v>
      </c>
      <c r="H253" s="14" t="s">
        <v>8076</v>
      </c>
      <c r="I253" s="15">
        <v>23000</v>
      </c>
      <c r="J253" s="14" t="s">
        <v>4935</v>
      </c>
      <c r="K253" s="36" t="s">
        <v>14459</v>
      </c>
      <c r="L253" s="23" t="s">
        <v>14531</v>
      </c>
      <c r="M253" s="23"/>
      <c r="N253" s="23"/>
      <c r="P253" s="22">
        <v>62</v>
      </c>
    </row>
    <row r="254" spans="1:16" ht="47.25">
      <c r="A254" s="14">
        <f t="shared" si="4"/>
        <v>348</v>
      </c>
      <c r="B254" s="14" t="s">
        <v>14532</v>
      </c>
      <c r="C254" s="14" t="s">
        <v>11172</v>
      </c>
      <c r="D254" s="14" t="s">
        <v>1187</v>
      </c>
      <c r="E254" s="14"/>
      <c r="F254" s="15">
        <v>1000</v>
      </c>
      <c r="G254" s="15">
        <v>196</v>
      </c>
      <c r="H254" s="14" t="s">
        <v>8087</v>
      </c>
      <c r="I254" s="15">
        <v>82000</v>
      </c>
      <c r="J254" s="14" t="s">
        <v>1193</v>
      </c>
      <c r="K254" s="36" t="s">
        <v>14459</v>
      </c>
      <c r="L254" s="23" t="s">
        <v>513</v>
      </c>
      <c r="M254" s="23"/>
      <c r="N254" s="23"/>
      <c r="P254" s="22">
        <v>63</v>
      </c>
    </row>
    <row r="255" spans="1:16" ht="47.25">
      <c r="A255" s="14">
        <f t="shared" si="4"/>
        <v>349</v>
      </c>
      <c r="B255" s="14" t="s">
        <v>14534</v>
      </c>
      <c r="C255" s="14" t="s">
        <v>14535</v>
      </c>
      <c r="D255" s="14" t="s">
        <v>1187</v>
      </c>
      <c r="E255" s="14" t="s">
        <v>8163</v>
      </c>
      <c r="F255" s="15">
        <v>730</v>
      </c>
      <c r="G255" s="15">
        <v>216</v>
      </c>
      <c r="H255" s="14" t="s">
        <v>8076</v>
      </c>
      <c r="I255" s="15">
        <v>58000</v>
      </c>
      <c r="J255" s="14" t="s">
        <v>4935</v>
      </c>
      <c r="K255" s="36" t="s">
        <v>14459</v>
      </c>
      <c r="L255" s="23" t="s">
        <v>11673</v>
      </c>
      <c r="M255" s="23"/>
      <c r="N255" s="23"/>
      <c r="P255" s="22">
        <v>64</v>
      </c>
    </row>
    <row r="256" spans="1:16">
      <c r="A256" s="14">
        <f t="shared" si="4"/>
        <v>350</v>
      </c>
      <c r="B256" s="14" t="s">
        <v>14536</v>
      </c>
      <c r="C256" s="14" t="s">
        <v>2744</v>
      </c>
      <c r="D256" s="14" t="s">
        <v>1187</v>
      </c>
      <c r="E256" s="14" t="s">
        <v>8163</v>
      </c>
      <c r="F256" s="15">
        <v>1030</v>
      </c>
      <c r="G256" s="15">
        <v>132</v>
      </c>
      <c r="H256" s="14" t="s">
        <v>8076</v>
      </c>
      <c r="I256" s="15">
        <v>28000</v>
      </c>
      <c r="J256" s="14" t="s">
        <v>4935</v>
      </c>
      <c r="K256" s="36" t="s">
        <v>14459</v>
      </c>
      <c r="L256" s="23" t="s">
        <v>11673</v>
      </c>
      <c r="M256" s="23"/>
      <c r="N256" s="23"/>
      <c r="P256" s="22">
        <v>65</v>
      </c>
    </row>
    <row r="257" spans="1:16" ht="51">
      <c r="A257" s="14">
        <f t="shared" si="4"/>
        <v>351</v>
      </c>
      <c r="B257" s="14" t="s">
        <v>14537</v>
      </c>
      <c r="C257" s="14" t="s">
        <v>13480</v>
      </c>
      <c r="D257" s="14" t="s">
        <v>9193</v>
      </c>
      <c r="E257" s="14"/>
      <c r="F257" s="15">
        <v>800</v>
      </c>
      <c r="G257" s="15">
        <v>672</v>
      </c>
      <c r="H257" s="14" t="s">
        <v>2161</v>
      </c>
      <c r="I257" s="15">
        <v>0</v>
      </c>
      <c r="J257" s="14" t="s">
        <v>7909</v>
      </c>
      <c r="K257" s="36" t="s">
        <v>14459</v>
      </c>
      <c r="L257" s="23" t="s">
        <v>513</v>
      </c>
      <c r="M257" s="23" t="s">
        <v>14538</v>
      </c>
      <c r="N257" s="23"/>
      <c r="P257" s="22">
        <v>66</v>
      </c>
    </row>
    <row r="258" spans="1:16">
      <c r="A258" s="14">
        <f t="shared" si="4"/>
        <v>352</v>
      </c>
      <c r="B258" s="14" t="s">
        <v>14539</v>
      </c>
      <c r="C258" s="14" t="s">
        <v>2744</v>
      </c>
      <c r="D258" s="14" t="s">
        <v>1187</v>
      </c>
      <c r="E258" s="14" t="s">
        <v>8163</v>
      </c>
      <c r="F258" s="15">
        <v>2030</v>
      </c>
      <c r="G258" s="15">
        <v>100</v>
      </c>
      <c r="H258" s="14" t="s">
        <v>8076</v>
      </c>
      <c r="I258" s="15">
        <v>22000</v>
      </c>
      <c r="J258" s="14" t="s">
        <v>4935</v>
      </c>
      <c r="K258" s="36" t="s">
        <v>14459</v>
      </c>
      <c r="L258" s="23" t="s">
        <v>5629</v>
      </c>
      <c r="M258" s="23"/>
      <c r="N258" s="23"/>
      <c r="P258" s="22">
        <v>67</v>
      </c>
    </row>
    <row r="259" spans="1:16" ht="31.5">
      <c r="A259" s="14">
        <f t="shared" si="4"/>
        <v>353</v>
      </c>
      <c r="B259" s="14" t="s">
        <v>14540</v>
      </c>
      <c r="C259" s="14" t="s">
        <v>14541</v>
      </c>
      <c r="D259" s="14" t="s">
        <v>1162</v>
      </c>
      <c r="E259" s="14"/>
      <c r="F259" s="15">
        <v>500</v>
      </c>
      <c r="G259" s="15">
        <v>280</v>
      </c>
      <c r="H259" s="14" t="s">
        <v>8087</v>
      </c>
      <c r="I259" s="15">
        <v>60000</v>
      </c>
      <c r="J259" s="14" t="s">
        <v>4935</v>
      </c>
      <c r="K259" s="36" t="s">
        <v>14459</v>
      </c>
      <c r="L259" s="23" t="s">
        <v>12215</v>
      </c>
      <c r="M259" s="23"/>
      <c r="N259" s="23"/>
      <c r="O259" s="21" t="s">
        <v>13772</v>
      </c>
      <c r="P259" s="22">
        <v>68</v>
      </c>
    </row>
    <row r="260" spans="1:16" ht="63">
      <c r="A260" s="14">
        <f t="shared" si="4"/>
        <v>354</v>
      </c>
      <c r="B260" s="14" t="s">
        <v>14542</v>
      </c>
      <c r="C260" s="14" t="s">
        <v>14543</v>
      </c>
      <c r="D260" s="14" t="s">
        <v>1162</v>
      </c>
      <c r="E260" s="14"/>
      <c r="F260" s="15">
        <v>300</v>
      </c>
      <c r="G260" s="15">
        <v>432</v>
      </c>
      <c r="H260" s="14" t="s">
        <v>8087</v>
      </c>
      <c r="I260" s="15">
        <v>0</v>
      </c>
      <c r="J260" s="14" t="s">
        <v>4935</v>
      </c>
      <c r="K260" s="36" t="s">
        <v>14459</v>
      </c>
      <c r="L260" s="23" t="s">
        <v>12215</v>
      </c>
      <c r="M260" s="23"/>
      <c r="N260" s="23"/>
      <c r="P260" s="22">
        <v>69</v>
      </c>
    </row>
    <row r="261" spans="1:16" ht="38.25">
      <c r="A261" s="14">
        <f t="shared" si="4"/>
        <v>355</v>
      </c>
      <c r="B261" s="14" t="s">
        <v>14544</v>
      </c>
      <c r="C261" s="14" t="s">
        <v>14545</v>
      </c>
      <c r="D261" s="14" t="s">
        <v>1162</v>
      </c>
      <c r="E261" s="14"/>
      <c r="F261" s="15">
        <v>200</v>
      </c>
      <c r="G261" s="15">
        <v>308</v>
      </c>
      <c r="H261" s="14" t="s">
        <v>2161</v>
      </c>
      <c r="I261" s="15">
        <v>0</v>
      </c>
      <c r="J261" s="14" t="s">
        <v>7909</v>
      </c>
      <c r="K261" s="36" t="s">
        <v>14459</v>
      </c>
      <c r="L261" s="23" t="s">
        <v>14546</v>
      </c>
      <c r="M261" s="23"/>
      <c r="N261" s="23"/>
      <c r="P261" s="22">
        <v>70</v>
      </c>
    </row>
    <row r="262" spans="1:16" ht="63">
      <c r="A262" s="14">
        <f t="shared" si="4"/>
        <v>356</v>
      </c>
      <c r="B262" s="14" t="s">
        <v>14547</v>
      </c>
      <c r="C262" s="14" t="s">
        <v>14548</v>
      </c>
      <c r="D262" s="14" t="s">
        <v>1162</v>
      </c>
      <c r="E262" s="14"/>
      <c r="F262" s="15">
        <v>700</v>
      </c>
      <c r="G262" s="15">
        <v>264</v>
      </c>
      <c r="H262" s="14" t="s">
        <v>8087</v>
      </c>
      <c r="I262" s="15">
        <v>0</v>
      </c>
      <c r="J262" s="14" t="s">
        <v>7909</v>
      </c>
      <c r="K262" s="36" t="s">
        <v>14459</v>
      </c>
      <c r="L262" s="23" t="s">
        <v>14546</v>
      </c>
      <c r="M262" s="23"/>
      <c r="N262" s="23"/>
      <c r="P262" s="22">
        <v>71</v>
      </c>
    </row>
    <row r="263" spans="1:16" ht="63">
      <c r="A263" s="14">
        <f t="shared" si="4"/>
        <v>357</v>
      </c>
      <c r="B263" s="14" t="s">
        <v>14552</v>
      </c>
      <c r="C263" s="14" t="s">
        <v>14553</v>
      </c>
      <c r="D263" s="14" t="s">
        <v>1162</v>
      </c>
      <c r="E263" s="14"/>
      <c r="F263" s="15">
        <v>500</v>
      </c>
      <c r="G263" s="15">
        <v>140</v>
      </c>
      <c r="H263" s="14" t="s">
        <v>8087</v>
      </c>
      <c r="I263" s="15">
        <v>0</v>
      </c>
      <c r="J263" s="14" t="s">
        <v>70</v>
      </c>
      <c r="K263" s="36" t="s">
        <v>14459</v>
      </c>
      <c r="L263" s="23" t="s">
        <v>5629</v>
      </c>
      <c r="M263" s="23"/>
      <c r="N263" s="23"/>
      <c r="P263" s="22">
        <v>72</v>
      </c>
    </row>
    <row r="264" spans="1:16" ht="31.5">
      <c r="A264" s="14">
        <f t="shared" si="4"/>
        <v>358</v>
      </c>
      <c r="B264" s="14" t="s">
        <v>14554</v>
      </c>
      <c r="C264" s="14" t="s">
        <v>2744</v>
      </c>
      <c r="D264" s="14" t="s">
        <v>1187</v>
      </c>
      <c r="E264" s="14" t="s">
        <v>8163</v>
      </c>
      <c r="F264" s="15">
        <v>5030</v>
      </c>
      <c r="G264" s="15">
        <v>496</v>
      </c>
      <c r="H264" s="14" t="s">
        <v>8087</v>
      </c>
      <c r="I264" s="15">
        <v>111000</v>
      </c>
      <c r="J264" s="14" t="s">
        <v>4935</v>
      </c>
      <c r="K264" s="36" t="s">
        <v>14459</v>
      </c>
      <c r="L264" s="23" t="s">
        <v>11673</v>
      </c>
      <c r="M264" s="23"/>
      <c r="N264" s="23"/>
      <c r="P264" s="22">
        <v>73</v>
      </c>
    </row>
    <row r="265" spans="1:16" ht="63">
      <c r="A265" s="14">
        <f t="shared" si="4"/>
        <v>359</v>
      </c>
      <c r="B265" s="14" t="s">
        <v>14555</v>
      </c>
      <c r="C265" s="14" t="s">
        <v>14556</v>
      </c>
      <c r="D265" s="14" t="s">
        <v>1162</v>
      </c>
      <c r="E265" s="14"/>
      <c r="F265" s="15">
        <v>500</v>
      </c>
      <c r="G265" s="15">
        <v>164</v>
      </c>
      <c r="H265" s="14" t="s">
        <v>8087</v>
      </c>
      <c r="I265" s="15">
        <v>0</v>
      </c>
      <c r="J265" s="14" t="s">
        <v>70</v>
      </c>
      <c r="K265" s="36" t="s">
        <v>14459</v>
      </c>
      <c r="L265" s="23" t="s">
        <v>5629</v>
      </c>
      <c r="M265" s="23"/>
      <c r="N265" s="23"/>
      <c r="P265" s="22">
        <v>74</v>
      </c>
    </row>
    <row r="266" spans="1:16" ht="47.25">
      <c r="A266" s="14">
        <f t="shared" si="4"/>
        <v>360</v>
      </c>
      <c r="B266" s="14" t="s">
        <v>14559</v>
      </c>
      <c r="C266" s="14" t="s">
        <v>14560</v>
      </c>
      <c r="D266" s="14" t="s">
        <v>1187</v>
      </c>
      <c r="E266" s="14" t="s">
        <v>8163</v>
      </c>
      <c r="F266" s="15">
        <v>730</v>
      </c>
      <c r="G266" s="15">
        <v>500</v>
      </c>
      <c r="H266" s="14" t="s">
        <v>8087</v>
      </c>
      <c r="I266" s="15">
        <v>148000</v>
      </c>
      <c r="J266" s="14" t="s">
        <v>4935</v>
      </c>
      <c r="K266" s="36" t="s">
        <v>14459</v>
      </c>
      <c r="L266" s="23" t="s">
        <v>11673</v>
      </c>
      <c r="M266" s="23"/>
      <c r="N266" s="23"/>
      <c r="P266" s="22">
        <v>75</v>
      </c>
    </row>
    <row r="267" spans="1:16" ht="47.25">
      <c r="A267" s="14">
        <f t="shared" si="4"/>
        <v>361</v>
      </c>
      <c r="B267" s="14" t="s">
        <v>14565</v>
      </c>
      <c r="C267" s="14" t="s">
        <v>14566</v>
      </c>
      <c r="D267" s="14" t="s">
        <v>1162</v>
      </c>
      <c r="E267" s="14"/>
      <c r="F267" s="15">
        <v>3000</v>
      </c>
      <c r="G267" s="15">
        <v>468</v>
      </c>
      <c r="H267" s="14" t="s">
        <v>8087</v>
      </c>
      <c r="I267" s="15">
        <v>0</v>
      </c>
      <c r="J267" s="14" t="s">
        <v>60</v>
      </c>
      <c r="K267" s="36" t="s">
        <v>14459</v>
      </c>
      <c r="L267" s="23" t="s">
        <v>6101</v>
      </c>
      <c r="M267" s="23"/>
      <c r="N267" s="23"/>
      <c r="P267" s="22">
        <v>76</v>
      </c>
    </row>
    <row r="268" spans="1:16" ht="31.5">
      <c r="A268" s="14">
        <f t="shared" si="4"/>
        <v>362</v>
      </c>
      <c r="B268" s="14" t="s">
        <v>14569</v>
      </c>
      <c r="C268" s="14" t="s">
        <v>2744</v>
      </c>
      <c r="D268" s="14" t="s">
        <v>1187</v>
      </c>
      <c r="E268" s="14" t="s">
        <v>8163</v>
      </c>
      <c r="F268" s="15">
        <v>730</v>
      </c>
      <c r="G268" s="15">
        <v>132</v>
      </c>
      <c r="H268" s="14" t="s">
        <v>8076</v>
      </c>
      <c r="I268" s="15">
        <v>28000</v>
      </c>
      <c r="J268" s="14" t="s">
        <v>4935</v>
      </c>
      <c r="K268" s="36" t="s">
        <v>14459</v>
      </c>
      <c r="L268" s="23" t="s">
        <v>14453</v>
      </c>
      <c r="M268" s="23"/>
      <c r="N268" s="23"/>
      <c r="P268" s="22">
        <v>77</v>
      </c>
    </row>
    <row r="269" spans="1:16" ht="49.5" customHeight="1">
      <c r="A269" s="14">
        <f t="shared" si="4"/>
        <v>363</v>
      </c>
      <c r="B269" s="14" t="s">
        <v>14570</v>
      </c>
      <c r="C269" s="14" t="s">
        <v>2744</v>
      </c>
      <c r="D269" s="14" t="s">
        <v>1187</v>
      </c>
      <c r="E269" s="14" t="s">
        <v>8163</v>
      </c>
      <c r="F269" s="15">
        <v>1030</v>
      </c>
      <c r="G269" s="15">
        <v>72</v>
      </c>
      <c r="H269" s="14" t="s">
        <v>8076</v>
      </c>
      <c r="I269" s="15">
        <v>18000</v>
      </c>
      <c r="J269" s="14" t="s">
        <v>4935</v>
      </c>
      <c r="K269" s="36" t="s">
        <v>14459</v>
      </c>
      <c r="L269" s="23" t="s">
        <v>12534</v>
      </c>
      <c r="M269" s="23"/>
      <c r="N269" s="23"/>
      <c r="P269" s="22">
        <v>78</v>
      </c>
    </row>
    <row r="270" spans="1:16">
      <c r="A270" s="14">
        <f t="shared" si="4"/>
        <v>364</v>
      </c>
      <c r="B270" s="14" t="s">
        <v>14571</v>
      </c>
      <c r="C270" s="14" t="s">
        <v>2744</v>
      </c>
      <c r="D270" s="14" t="s">
        <v>1187</v>
      </c>
      <c r="E270" s="14" t="s">
        <v>8163</v>
      </c>
      <c r="F270" s="15">
        <v>1030</v>
      </c>
      <c r="G270" s="15">
        <v>52</v>
      </c>
      <c r="H270" s="14" t="s">
        <v>8076</v>
      </c>
      <c r="I270" s="15">
        <v>14000</v>
      </c>
      <c r="J270" s="14" t="s">
        <v>4935</v>
      </c>
      <c r="K270" s="36" t="s">
        <v>14459</v>
      </c>
      <c r="L270" s="23" t="s">
        <v>5129</v>
      </c>
      <c r="M270" s="23"/>
      <c r="N270" s="23"/>
      <c r="P270" s="22">
        <v>79</v>
      </c>
    </row>
    <row r="271" spans="1:16" ht="31.5">
      <c r="A271" s="14">
        <f t="shared" si="4"/>
        <v>365</v>
      </c>
      <c r="B271" s="14" t="s">
        <v>14581</v>
      </c>
      <c r="C271" s="14" t="s">
        <v>14582</v>
      </c>
      <c r="D271" s="14" t="s">
        <v>1162</v>
      </c>
      <c r="E271" s="14"/>
      <c r="F271" s="15">
        <v>200</v>
      </c>
      <c r="G271" s="15">
        <v>360</v>
      </c>
      <c r="H271" s="14" t="s">
        <v>3703</v>
      </c>
      <c r="I271" s="15">
        <v>0</v>
      </c>
      <c r="J271" s="14" t="s">
        <v>7909</v>
      </c>
      <c r="K271" s="36" t="s">
        <v>14459</v>
      </c>
      <c r="L271" s="23" t="s">
        <v>5629</v>
      </c>
      <c r="M271" s="23"/>
      <c r="N271" s="23"/>
      <c r="P271" s="22">
        <v>80</v>
      </c>
    </row>
    <row r="272" spans="1:16" ht="63">
      <c r="A272" s="14">
        <f t="shared" si="4"/>
        <v>366</v>
      </c>
      <c r="B272" s="14" t="s">
        <v>14608</v>
      </c>
      <c r="C272" s="14" t="s">
        <v>14609</v>
      </c>
      <c r="D272" s="14" t="s">
        <v>1162</v>
      </c>
      <c r="E272" s="14"/>
      <c r="F272" s="15">
        <v>500</v>
      </c>
      <c r="G272" s="15">
        <v>144</v>
      </c>
      <c r="H272" s="14" t="s">
        <v>8087</v>
      </c>
      <c r="I272" s="15">
        <v>0</v>
      </c>
      <c r="J272" s="14" t="s">
        <v>70</v>
      </c>
      <c r="K272" s="36" t="s">
        <v>14459</v>
      </c>
      <c r="L272" s="23" t="s">
        <v>5629</v>
      </c>
      <c r="M272" s="23"/>
      <c r="N272" s="23"/>
      <c r="P272" s="22">
        <v>81</v>
      </c>
    </row>
    <row r="273" spans="1:16" ht="63">
      <c r="A273" s="14">
        <f t="shared" si="4"/>
        <v>367</v>
      </c>
      <c r="B273" s="14" t="s">
        <v>14629</v>
      </c>
      <c r="C273" s="14" t="s">
        <v>14630</v>
      </c>
      <c r="D273" s="14" t="s">
        <v>1162</v>
      </c>
      <c r="E273" s="14"/>
      <c r="F273" s="15">
        <v>300</v>
      </c>
      <c r="G273" s="15">
        <v>224</v>
      </c>
      <c r="H273" s="14" t="s">
        <v>2161</v>
      </c>
      <c r="I273" s="15">
        <v>0</v>
      </c>
      <c r="J273" s="14" t="s">
        <v>4642</v>
      </c>
      <c r="K273" s="36" t="s">
        <v>14459</v>
      </c>
      <c r="L273" s="23" t="s">
        <v>12534</v>
      </c>
      <c r="M273" s="23"/>
      <c r="N273" s="23"/>
      <c r="P273" s="22">
        <v>82</v>
      </c>
    </row>
    <row r="274" spans="1:16" ht="78.75">
      <c r="A274" s="14">
        <f t="shared" si="4"/>
        <v>368</v>
      </c>
      <c r="B274" s="14" t="s">
        <v>14762</v>
      </c>
      <c r="C274" s="14" t="s">
        <v>14763</v>
      </c>
      <c r="D274" s="14" t="s">
        <v>1162</v>
      </c>
      <c r="E274" s="14"/>
      <c r="F274" s="15">
        <v>700</v>
      </c>
      <c r="G274" s="15">
        <v>192</v>
      </c>
      <c r="H274" s="14" t="s">
        <v>9488</v>
      </c>
      <c r="I274" s="15">
        <v>0</v>
      </c>
      <c r="J274" s="14" t="s">
        <v>7909</v>
      </c>
      <c r="K274" s="36" t="s">
        <v>14459</v>
      </c>
      <c r="L274" s="23" t="s">
        <v>13494</v>
      </c>
      <c r="M274" s="23"/>
      <c r="N274" s="23"/>
      <c r="O274" s="21" t="s">
        <v>13752</v>
      </c>
      <c r="P274" s="22">
        <v>83</v>
      </c>
    </row>
    <row r="275" spans="1:16" ht="31.5">
      <c r="A275" s="14">
        <f t="shared" si="4"/>
        <v>369</v>
      </c>
      <c r="B275" s="14" t="s">
        <v>14769</v>
      </c>
      <c r="C275" s="14" t="s">
        <v>14770</v>
      </c>
      <c r="D275" s="14" t="s">
        <v>1162</v>
      </c>
      <c r="E275" s="14"/>
      <c r="F275" s="15">
        <v>1000</v>
      </c>
      <c r="G275" s="15">
        <v>324</v>
      </c>
      <c r="H275" s="14" t="s">
        <v>2161</v>
      </c>
      <c r="I275" s="15">
        <v>0</v>
      </c>
      <c r="J275" s="14" t="s">
        <v>4642</v>
      </c>
      <c r="K275" s="36" t="s">
        <v>14459</v>
      </c>
      <c r="L275" s="23" t="s">
        <v>11673</v>
      </c>
      <c r="M275" s="23"/>
      <c r="N275" s="23"/>
      <c r="P275" s="22">
        <v>84</v>
      </c>
    </row>
    <row r="276" spans="1:16" ht="31.5">
      <c r="A276" s="14">
        <f t="shared" si="4"/>
        <v>370</v>
      </c>
      <c r="B276" s="14" t="s">
        <v>13448</v>
      </c>
      <c r="C276" s="14" t="s">
        <v>6874</v>
      </c>
      <c r="D276" s="14" t="s">
        <v>1187</v>
      </c>
      <c r="E276" s="14" t="s">
        <v>8163</v>
      </c>
      <c r="F276" s="15">
        <v>730</v>
      </c>
      <c r="G276" s="15">
        <v>340</v>
      </c>
      <c r="H276" s="14" t="s">
        <v>8076</v>
      </c>
      <c r="I276" s="15">
        <v>53000</v>
      </c>
      <c r="J276" s="14" t="s">
        <v>4935</v>
      </c>
      <c r="K276" s="36" t="s">
        <v>14459</v>
      </c>
      <c r="L276" s="23" t="s">
        <v>12534</v>
      </c>
      <c r="M276" s="23"/>
      <c r="N276" s="23"/>
      <c r="P276" s="22">
        <v>85</v>
      </c>
    </row>
    <row r="277" spans="1:16" ht="31.5">
      <c r="A277" s="14">
        <f t="shared" si="4"/>
        <v>371</v>
      </c>
      <c r="B277" s="14" t="s">
        <v>14525</v>
      </c>
      <c r="C277" s="14" t="s">
        <v>14526</v>
      </c>
      <c r="D277" s="14" t="s">
        <v>1187</v>
      </c>
      <c r="E277" s="14"/>
      <c r="F277" s="15">
        <v>900</v>
      </c>
      <c r="G277" s="15">
        <v>292</v>
      </c>
      <c r="H277" s="14" t="s">
        <v>8087</v>
      </c>
      <c r="I277" s="15">
        <v>90000</v>
      </c>
      <c r="J277" s="14" t="s">
        <v>4935</v>
      </c>
      <c r="K277" s="36" t="s">
        <v>14527</v>
      </c>
      <c r="L277" s="23" t="s">
        <v>2255</v>
      </c>
      <c r="M277" s="23"/>
      <c r="N277" s="23"/>
      <c r="P277" s="22">
        <v>86</v>
      </c>
    </row>
    <row r="278" spans="1:16" ht="47.25">
      <c r="A278" s="14">
        <f t="shared" si="4"/>
        <v>372</v>
      </c>
      <c r="B278" s="14" t="s">
        <v>14549</v>
      </c>
      <c r="C278" s="14" t="s">
        <v>14550</v>
      </c>
      <c r="D278" s="14" t="s">
        <v>1187</v>
      </c>
      <c r="E278" s="14"/>
      <c r="F278" s="15">
        <v>1000</v>
      </c>
      <c r="G278" s="15">
        <v>176</v>
      </c>
      <c r="H278" s="14" t="s">
        <v>8087</v>
      </c>
      <c r="I278" s="15">
        <v>58000</v>
      </c>
      <c r="J278" s="14" t="s">
        <v>1188</v>
      </c>
      <c r="K278" s="36" t="s">
        <v>14527</v>
      </c>
      <c r="L278" s="23" t="s">
        <v>2255</v>
      </c>
      <c r="M278" s="23"/>
      <c r="N278" s="23"/>
      <c r="P278" s="22">
        <v>87</v>
      </c>
    </row>
    <row r="279" spans="1:16" ht="47.25">
      <c r="A279" s="14">
        <f t="shared" si="4"/>
        <v>373</v>
      </c>
      <c r="B279" s="14" t="s">
        <v>14551</v>
      </c>
      <c r="C279" s="14" t="s">
        <v>14203</v>
      </c>
      <c r="D279" s="14" t="s">
        <v>1187</v>
      </c>
      <c r="E279" s="14" t="s">
        <v>8163</v>
      </c>
      <c r="F279" s="15">
        <v>17031</v>
      </c>
      <c r="G279" s="15">
        <v>200</v>
      </c>
      <c r="H279" s="14" t="s">
        <v>8087</v>
      </c>
      <c r="I279" s="15">
        <v>0</v>
      </c>
      <c r="J279" s="14" t="s">
        <v>7909</v>
      </c>
      <c r="K279" s="36" t="s">
        <v>14527</v>
      </c>
      <c r="L279" s="23" t="s">
        <v>2255</v>
      </c>
      <c r="M279" s="23"/>
      <c r="N279" s="23"/>
      <c r="P279" s="22">
        <v>88</v>
      </c>
    </row>
    <row r="280" spans="1:16" ht="31.5">
      <c r="A280" s="14">
        <f t="shared" si="4"/>
        <v>374</v>
      </c>
      <c r="B280" s="14" t="s">
        <v>14561</v>
      </c>
      <c r="C280" s="14" t="s">
        <v>13183</v>
      </c>
      <c r="D280" s="14" t="s">
        <v>1162</v>
      </c>
      <c r="E280" s="14"/>
      <c r="F280" s="15">
        <v>500</v>
      </c>
      <c r="G280" s="15">
        <v>624</v>
      </c>
      <c r="H280" s="14" t="s">
        <v>2161</v>
      </c>
      <c r="I280" s="15">
        <v>0</v>
      </c>
      <c r="J280" s="14" t="s">
        <v>1188</v>
      </c>
      <c r="K280" s="36" t="s">
        <v>14527</v>
      </c>
      <c r="L280" s="23" t="s">
        <v>13494</v>
      </c>
      <c r="M280" s="23"/>
      <c r="N280" s="23"/>
      <c r="P280" s="22">
        <v>89</v>
      </c>
    </row>
    <row r="281" spans="1:16" ht="47.25">
      <c r="A281" s="14">
        <f t="shared" si="4"/>
        <v>375</v>
      </c>
      <c r="B281" s="14" t="s">
        <v>14562</v>
      </c>
      <c r="C281" s="14" t="s">
        <v>13183</v>
      </c>
      <c r="D281" s="14" t="s">
        <v>1162</v>
      </c>
      <c r="E281" s="14"/>
      <c r="F281" s="15">
        <v>500</v>
      </c>
      <c r="G281" s="15">
        <v>280</v>
      </c>
      <c r="H281" s="14" t="s">
        <v>2161</v>
      </c>
      <c r="I281" s="15">
        <v>0</v>
      </c>
      <c r="J281" s="14" t="s">
        <v>1188</v>
      </c>
      <c r="K281" s="36" t="s">
        <v>14527</v>
      </c>
      <c r="L281" s="23" t="s">
        <v>13494</v>
      </c>
      <c r="M281" s="23"/>
      <c r="N281" s="23"/>
      <c r="P281" s="22">
        <v>90</v>
      </c>
    </row>
    <row r="282" spans="1:16" ht="31.5">
      <c r="A282" s="14">
        <f t="shared" si="4"/>
        <v>376</v>
      </c>
      <c r="B282" s="14" t="s">
        <v>13478</v>
      </c>
      <c r="C282" s="14" t="s">
        <v>2744</v>
      </c>
      <c r="D282" s="14" t="s">
        <v>1187</v>
      </c>
      <c r="E282" s="14" t="s">
        <v>8163</v>
      </c>
      <c r="F282" s="15">
        <v>830</v>
      </c>
      <c r="G282" s="15">
        <v>208</v>
      </c>
      <c r="H282" s="14" t="s">
        <v>8076</v>
      </c>
      <c r="I282" s="15">
        <v>44000</v>
      </c>
      <c r="J282" s="14" t="s">
        <v>4935</v>
      </c>
      <c r="K282" s="36" t="s">
        <v>14527</v>
      </c>
      <c r="L282" s="23" t="s">
        <v>2255</v>
      </c>
      <c r="M282" s="23"/>
      <c r="N282" s="23"/>
      <c r="P282" s="22">
        <v>91</v>
      </c>
    </row>
    <row r="283" spans="1:16" ht="47.25">
      <c r="A283" s="14">
        <f t="shared" si="4"/>
        <v>377</v>
      </c>
      <c r="B283" s="14" t="s">
        <v>14563</v>
      </c>
      <c r="C283" s="14" t="s">
        <v>14564</v>
      </c>
      <c r="D283" s="14" t="s">
        <v>1162</v>
      </c>
      <c r="E283" s="14" t="s">
        <v>8163</v>
      </c>
      <c r="F283" s="15">
        <v>500</v>
      </c>
      <c r="G283" s="15">
        <v>236</v>
      </c>
      <c r="H283" s="14" t="s">
        <v>2161</v>
      </c>
      <c r="I283" s="15">
        <v>0</v>
      </c>
      <c r="J283" s="14" t="s">
        <v>1193</v>
      </c>
      <c r="K283" s="36" t="s">
        <v>14527</v>
      </c>
      <c r="L283" s="23" t="s">
        <v>2255</v>
      </c>
      <c r="M283" s="23"/>
      <c r="N283" s="23"/>
      <c r="P283" s="22">
        <v>92</v>
      </c>
    </row>
    <row r="284" spans="1:16" ht="47.25">
      <c r="A284" s="14">
        <f t="shared" si="4"/>
        <v>378</v>
      </c>
      <c r="B284" s="14" t="s">
        <v>14567</v>
      </c>
      <c r="C284" s="14" t="s">
        <v>14568</v>
      </c>
      <c r="D284" s="14" t="s">
        <v>1162</v>
      </c>
      <c r="E284" s="14"/>
      <c r="F284" s="15">
        <v>1000</v>
      </c>
      <c r="G284" s="15">
        <v>404</v>
      </c>
      <c r="H284" s="14" t="s">
        <v>2161</v>
      </c>
      <c r="I284" s="15">
        <v>140000</v>
      </c>
      <c r="J284" s="14" t="s">
        <v>70</v>
      </c>
      <c r="K284" s="36" t="s">
        <v>14527</v>
      </c>
      <c r="L284" s="23" t="s">
        <v>13080</v>
      </c>
      <c r="M284" s="23"/>
      <c r="N284" s="23" t="s">
        <v>14588</v>
      </c>
      <c r="O284" s="21" t="s">
        <v>14589</v>
      </c>
      <c r="P284" s="22">
        <v>93</v>
      </c>
    </row>
    <row r="285" spans="1:16" ht="47.25">
      <c r="A285" s="14">
        <f t="shared" si="4"/>
        <v>379</v>
      </c>
      <c r="B285" s="14" t="s">
        <v>14572</v>
      </c>
      <c r="C285" s="14" t="s">
        <v>14573</v>
      </c>
      <c r="D285" s="14" t="s">
        <v>9193</v>
      </c>
      <c r="E285" s="14"/>
      <c r="F285" s="15">
        <v>600</v>
      </c>
      <c r="G285" s="15">
        <v>404</v>
      </c>
      <c r="H285" s="14" t="s">
        <v>8087</v>
      </c>
      <c r="I285" s="15">
        <v>0</v>
      </c>
      <c r="J285" s="14" t="s">
        <v>70</v>
      </c>
      <c r="K285" s="36" t="s">
        <v>14527</v>
      </c>
      <c r="L285" s="23" t="s">
        <v>513</v>
      </c>
      <c r="M285" s="23" t="s">
        <v>14574</v>
      </c>
      <c r="N285" s="23" t="s">
        <v>14593</v>
      </c>
    </row>
    <row r="286" spans="1:16" ht="78.75">
      <c r="A286" s="14">
        <f t="shared" si="4"/>
        <v>380</v>
      </c>
      <c r="B286" s="14" t="s">
        <v>14575</v>
      </c>
      <c r="C286" s="14" t="s">
        <v>14576</v>
      </c>
      <c r="D286" s="14" t="s">
        <v>4473</v>
      </c>
      <c r="E286" s="14"/>
      <c r="F286" s="15">
        <v>800</v>
      </c>
      <c r="G286" s="15">
        <v>676</v>
      </c>
      <c r="H286" s="14" t="s">
        <v>2161</v>
      </c>
      <c r="I286" s="15">
        <v>0</v>
      </c>
      <c r="J286" s="14" t="s">
        <v>7909</v>
      </c>
      <c r="K286" s="36" t="s">
        <v>14527</v>
      </c>
      <c r="L286" s="23" t="s">
        <v>1552</v>
      </c>
      <c r="M286" s="23"/>
      <c r="N286" s="23" t="s">
        <v>14596</v>
      </c>
      <c r="O286" s="21" t="s">
        <v>13537</v>
      </c>
      <c r="P286" s="22">
        <v>95</v>
      </c>
    </row>
    <row r="287" spans="1:16" ht="47.25">
      <c r="A287" s="14">
        <f t="shared" si="4"/>
        <v>381</v>
      </c>
      <c r="B287" s="14" t="s">
        <v>14577</v>
      </c>
      <c r="C287" s="14" t="s">
        <v>14578</v>
      </c>
      <c r="D287" s="14" t="s">
        <v>1187</v>
      </c>
      <c r="E287" s="14"/>
      <c r="F287" s="15">
        <v>700</v>
      </c>
      <c r="G287" s="15">
        <v>288</v>
      </c>
      <c r="H287" s="14" t="s">
        <v>8087</v>
      </c>
      <c r="I287" s="15">
        <v>89000</v>
      </c>
      <c r="J287" s="14" t="s">
        <v>1188</v>
      </c>
      <c r="K287" s="36" t="s">
        <v>14527</v>
      </c>
      <c r="L287" s="23" t="s">
        <v>2255</v>
      </c>
      <c r="M287" s="23"/>
      <c r="N287" s="23" t="s">
        <v>14599</v>
      </c>
      <c r="P287" s="22">
        <v>96</v>
      </c>
    </row>
    <row r="288" spans="1:16" ht="63">
      <c r="A288" s="14">
        <f t="shared" si="4"/>
        <v>382</v>
      </c>
      <c r="B288" s="14" t="s">
        <v>14579</v>
      </c>
      <c r="C288" s="14" t="s">
        <v>14580</v>
      </c>
      <c r="D288" s="14" t="s">
        <v>1162</v>
      </c>
      <c r="E288" s="14"/>
      <c r="F288" s="15">
        <v>500</v>
      </c>
      <c r="G288" s="15">
        <v>404</v>
      </c>
      <c r="H288" s="14" t="s">
        <v>2161</v>
      </c>
      <c r="I288" s="15">
        <v>0</v>
      </c>
      <c r="J288" s="14" t="s">
        <v>7909</v>
      </c>
      <c r="K288" s="36" t="s">
        <v>14527</v>
      </c>
      <c r="L288" s="23" t="s">
        <v>10095</v>
      </c>
      <c r="M288" s="23"/>
      <c r="N288" s="23" t="s">
        <v>14601</v>
      </c>
      <c r="P288" s="22">
        <v>97</v>
      </c>
    </row>
    <row r="289" spans="1:16" ht="94.5">
      <c r="A289" s="14">
        <f t="shared" si="4"/>
        <v>383</v>
      </c>
      <c r="B289" s="14" t="s">
        <v>14583</v>
      </c>
      <c r="C289" s="14" t="s">
        <v>14584</v>
      </c>
      <c r="D289" s="14" t="s">
        <v>1187</v>
      </c>
      <c r="E289" s="14"/>
      <c r="F289" s="15">
        <v>800</v>
      </c>
      <c r="G289" s="15">
        <v>128</v>
      </c>
      <c r="H289" s="15" t="s">
        <v>8087</v>
      </c>
      <c r="I289" s="15">
        <v>45000</v>
      </c>
      <c r="J289" s="14" t="s">
        <v>4935</v>
      </c>
      <c r="K289" s="36" t="s">
        <v>14527</v>
      </c>
      <c r="L289" s="23" t="s">
        <v>2255</v>
      </c>
      <c r="M289" s="23"/>
      <c r="N289" s="23" t="s">
        <v>14604</v>
      </c>
      <c r="P289" s="22">
        <v>98</v>
      </c>
    </row>
    <row r="290" spans="1:16" ht="47.25">
      <c r="A290" s="14">
        <f t="shared" si="4"/>
        <v>384</v>
      </c>
      <c r="B290" s="14" t="s">
        <v>14585</v>
      </c>
      <c r="C290" s="14" t="s">
        <v>14586</v>
      </c>
      <c r="D290" s="14" t="s">
        <v>3436</v>
      </c>
      <c r="E290" s="14"/>
      <c r="F290" s="15">
        <v>700</v>
      </c>
      <c r="G290" s="15">
        <v>168</v>
      </c>
      <c r="H290" s="14" t="s">
        <v>2161</v>
      </c>
      <c r="I290" s="15">
        <v>0</v>
      </c>
      <c r="J290" s="14" t="s">
        <v>60</v>
      </c>
      <c r="K290" s="36" t="s">
        <v>14527</v>
      </c>
      <c r="L290" s="23" t="s">
        <v>2255</v>
      </c>
      <c r="M290" s="23" t="s">
        <v>14587</v>
      </c>
      <c r="N290" s="23" t="s">
        <v>14607</v>
      </c>
      <c r="P290" s="22">
        <v>99</v>
      </c>
    </row>
    <row r="291" spans="1:16" ht="47.25">
      <c r="A291" s="14">
        <f t="shared" si="4"/>
        <v>385</v>
      </c>
      <c r="B291" s="14" t="s">
        <v>14590</v>
      </c>
      <c r="C291" s="14" t="s">
        <v>14591</v>
      </c>
      <c r="D291" s="14" t="s">
        <v>9193</v>
      </c>
      <c r="E291" s="52"/>
      <c r="F291" s="15">
        <v>1700</v>
      </c>
      <c r="G291" s="15">
        <v>368</v>
      </c>
      <c r="H291" s="15" t="s">
        <v>2161</v>
      </c>
      <c r="I291" s="15">
        <v>0</v>
      </c>
      <c r="J291" s="14" t="s">
        <v>7909</v>
      </c>
      <c r="K291" s="36" t="s">
        <v>14527</v>
      </c>
      <c r="L291" s="23" t="s">
        <v>1552</v>
      </c>
      <c r="M291" s="23" t="s">
        <v>14592</v>
      </c>
      <c r="N291" s="23" t="s">
        <v>14610</v>
      </c>
      <c r="P291" s="22">
        <v>100</v>
      </c>
    </row>
    <row r="292" spans="1:16" ht="31.5">
      <c r="A292" s="14">
        <f t="shared" si="4"/>
        <v>386</v>
      </c>
      <c r="B292" s="14" t="s">
        <v>14594</v>
      </c>
      <c r="C292" s="14" t="s">
        <v>14595</v>
      </c>
      <c r="D292" s="14" t="s">
        <v>4473</v>
      </c>
      <c r="E292" s="14"/>
      <c r="F292" s="15">
        <v>500</v>
      </c>
      <c r="G292" s="15">
        <v>1000</v>
      </c>
      <c r="H292" s="14" t="s">
        <v>2161</v>
      </c>
      <c r="I292" s="15">
        <v>0</v>
      </c>
      <c r="J292" s="14" t="s">
        <v>1188</v>
      </c>
      <c r="K292" s="36" t="s">
        <v>14527</v>
      </c>
      <c r="L292" s="23" t="s">
        <v>1552</v>
      </c>
      <c r="M292" s="23"/>
      <c r="N292" s="23" t="s">
        <v>14614</v>
      </c>
      <c r="O292" s="21" t="s">
        <v>13604</v>
      </c>
      <c r="P292" s="22">
        <v>101</v>
      </c>
    </row>
    <row r="293" spans="1:16" ht="47.25">
      <c r="A293" s="14">
        <f t="shared" ref="A293:A356" si="5">A292+1</f>
        <v>387</v>
      </c>
      <c r="B293" s="14" t="s">
        <v>14597</v>
      </c>
      <c r="C293" s="14" t="s">
        <v>14598</v>
      </c>
      <c r="D293" s="14" t="s">
        <v>1162</v>
      </c>
      <c r="E293" s="14"/>
      <c r="F293" s="15">
        <v>450</v>
      </c>
      <c r="G293" s="15">
        <v>380</v>
      </c>
      <c r="H293" s="14" t="s">
        <v>1228</v>
      </c>
      <c r="I293" s="15">
        <v>0</v>
      </c>
      <c r="J293" s="14" t="s">
        <v>1188</v>
      </c>
      <c r="K293" s="36" t="s">
        <v>14527</v>
      </c>
      <c r="L293" s="23" t="s">
        <v>1552</v>
      </c>
      <c r="M293" s="23"/>
      <c r="N293" s="23" t="s">
        <v>14616</v>
      </c>
      <c r="P293" s="22">
        <v>102</v>
      </c>
    </row>
    <row r="294" spans="1:16" ht="47.25">
      <c r="A294" s="14">
        <f t="shared" si="5"/>
        <v>388</v>
      </c>
      <c r="B294" s="14" t="s">
        <v>14600</v>
      </c>
      <c r="C294" s="14" t="s">
        <v>2077</v>
      </c>
      <c r="D294" s="14" t="s">
        <v>1162</v>
      </c>
      <c r="E294" s="14"/>
      <c r="F294" s="15">
        <v>300</v>
      </c>
      <c r="G294" s="15">
        <v>352</v>
      </c>
      <c r="H294" s="14" t="s">
        <v>8087</v>
      </c>
      <c r="I294" s="15">
        <v>0</v>
      </c>
      <c r="J294" s="14" t="s">
        <v>12454</v>
      </c>
      <c r="K294" s="36" t="s">
        <v>14527</v>
      </c>
      <c r="L294" s="23" t="s">
        <v>5629</v>
      </c>
      <c r="M294" s="23"/>
      <c r="N294" s="23" t="s">
        <v>14619</v>
      </c>
      <c r="P294" s="22">
        <v>103</v>
      </c>
    </row>
    <row r="295" spans="1:16" ht="31.5">
      <c r="A295" s="14">
        <f t="shared" si="5"/>
        <v>389</v>
      </c>
      <c r="B295" s="14" t="s">
        <v>14602</v>
      </c>
      <c r="C295" s="14" t="s">
        <v>14603</v>
      </c>
      <c r="D295" s="14" t="s">
        <v>1162</v>
      </c>
      <c r="E295" s="14"/>
      <c r="F295" s="15">
        <v>400</v>
      </c>
      <c r="G295" s="15">
        <v>452</v>
      </c>
      <c r="H295" s="14" t="s">
        <v>8087</v>
      </c>
      <c r="I295" s="15">
        <v>0</v>
      </c>
      <c r="J295" s="14" t="s">
        <v>7909</v>
      </c>
      <c r="K295" s="36" t="s">
        <v>14527</v>
      </c>
      <c r="L295" s="23" t="s">
        <v>5629</v>
      </c>
      <c r="M295" s="23"/>
      <c r="N295" s="23" t="s">
        <v>14622</v>
      </c>
      <c r="P295" s="22">
        <v>104</v>
      </c>
    </row>
    <row r="296" spans="1:16" ht="47.25">
      <c r="A296" s="14">
        <f t="shared" si="5"/>
        <v>390</v>
      </c>
      <c r="B296" s="14" t="s">
        <v>14605</v>
      </c>
      <c r="C296" s="14" t="s">
        <v>14606</v>
      </c>
      <c r="D296" s="14" t="s">
        <v>4473</v>
      </c>
      <c r="E296" s="14"/>
      <c r="F296" s="15">
        <v>500</v>
      </c>
      <c r="G296" s="15">
        <v>500</v>
      </c>
      <c r="H296" s="14" t="s">
        <v>2161</v>
      </c>
      <c r="I296" s="15">
        <v>0</v>
      </c>
      <c r="J296" s="14" t="s">
        <v>60</v>
      </c>
      <c r="K296" s="36" t="s">
        <v>14527</v>
      </c>
      <c r="L296" s="23" t="s">
        <v>5408</v>
      </c>
      <c r="M296" s="23"/>
      <c r="N296" s="23" t="s">
        <v>14625</v>
      </c>
      <c r="O296" s="21" t="s">
        <v>13514</v>
      </c>
      <c r="P296" s="22">
        <v>105</v>
      </c>
    </row>
    <row r="297" spans="1:16" ht="63">
      <c r="A297" s="14">
        <f t="shared" si="5"/>
        <v>391</v>
      </c>
      <c r="B297" s="14" t="s">
        <v>14611</v>
      </c>
      <c r="C297" s="14" t="s">
        <v>14612</v>
      </c>
      <c r="D297" s="14" t="s">
        <v>1187</v>
      </c>
      <c r="E297" s="14" t="s">
        <v>8163</v>
      </c>
      <c r="F297" s="15">
        <v>1230</v>
      </c>
      <c r="G297" s="15">
        <v>604</v>
      </c>
      <c r="H297" s="14" t="s">
        <v>8087</v>
      </c>
      <c r="I297" s="15">
        <v>168000</v>
      </c>
      <c r="J297" s="14" t="s">
        <v>4935</v>
      </c>
      <c r="K297" s="36" t="s">
        <v>14527</v>
      </c>
      <c r="L297" s="23" t="s">
        <v>14613</v>
      </c>
      <c r="M297" s="23"/>
      <c r="N297" s="23" t="s">
        <v>14628</v>
      </c>
      <c r="P297" s="22">
        <v>106</v>
      </c>
    </row>
    <row r="298" spans="1:16" ht="25.5">
      <c r="A298" s="14">
        <f t="shared" si="5"/>
        <v>392</v>
      </c>
      <c r="B298" s="14" t="s">
        <v>14615</v>
      </c>
      <c r="C298" s="14" t="s">
        <v>5195</v>
      </c>
      <c r="D298" s="14" t="s">
        <v>1162</v>
      </c>
      <c r="E298" s="14"/>
      <c r="F298" s="15">
        <v>500</v>
      </c>
      <c r="G298" s="15">
        <v>84</v>
      </c>
      <c r="H298" s="14" t="s">
        <v>3449</v>
      </c>
      <c r="I298" s="15">
        <v>12000</v>
      </c>
      <c r="J298" s="14" t="s">
        <v>7909</v>
      </c>
      <c r="K298" s="36" t="s">
        <v>14527</v>
      </c>
      <c r="L298" s="23" t="s">
        <v>13494</v>
      </c>
      <c r="M298" s="23"/>
      <c r="N298" s="23" t="s">
        <v>14631</v>
      </c>
      <c r="P298" s="22">
        <v>107</v>
      </c>
    </row>
    <row r="299" spans="1:16" ht="31.5">
      <c r="A299" s="14">
        <f t="shared" si="5"/>
        <v>393</v>
      </c>
      <c r="B299" s="14" t="s">
        <v>14617</v>
      </c>
      <c r="C299" s="14" t="s">
        <v>14618</v>
      </c>
      <c r="D299" s="14" t="s">
        <v>1162</v>
      </c>
      <c r="E299" s="14"/>
      <c r="F299" s="15">
        <v>500</v>
      </c>
      <c r="G299" s="15">
        <v>228</v>
      </c>
      <c r="H299" s="14" t="s">
        <v>8087</v>
      </c>
      <c r="I299" s="15">
        <v>0</v>
      </c>
      <c r="J299" s="14" t="s">
        <v>7909</v>
      </c>
      <c r="K299" s="36" t="s">
        <v>14527</v>
      </c>
      <c r="L299" s="23" t="s">
        <v>13494</v>
      </c>
      <c r="M299" s="23"/>
      <c r="N299" s="23" t="s">
        <v>14633</v>
      </c>
      <c r="P299" s="22">
        <v>108</v>
      </c>
    </row>
    <row r="300" spans="1:16" ht="47.25">
      <c r="A300" s="14">
        <f t="shared" si="5"/>
        <v>394</v>
      </c>
      <c r="B300" s="14" t="s">
        <v>14620</v>
      </c>
      <c r="C300" s="14" t="s">
        <v>14621</v>
      </c>
      <c r="D300" s="14" t="s">
        <v>1162</v>
      </c>
      <c r="E300" s="14"/>
      <c r="F300" s="15">
        <v>300</v>
      </c>
      <c r="G300" s="15">
        <v>144</v>
      </c>
      <c r="H300" s="14" t="s">
        <v>8076</v>
      </c>
      <c r="I300" s="15">
        <v>53000</v>
      </c>
      <c r="J300" s="14" t="s">
        <v>1193</v>
      </c>
      <c r="K300" s="36" t="s">
        <v>14527</v>
      </c>
      <c r="L300" s="23" t="s">
        <v>6101</v>
      </c>
      <c r="M300" s="23"/>
      <c r="N300" s="23" t="s">
        <v>14634</v>
      </c>
      <c r="P300" s="22">
        <v>109</v>
      </c>
    </row>
    <row r="301" spans="1:16" ht="63">
      <c r="A301" s="14">
        <f t="shared" si="5"/>
        <v>395</v>
      </c>
      <c r="B301" s="14" t="s">
        <v>14623</v>
      </c>
      <c r="C301" s="14" t="s">
        <v>14624</v>
      </c>
      <c r="D301" s="14" t="s">
        <v>1162</v>
      </c>
      <c r="E301" s="14"/>
      <c r="F301" s="15">
        <v>4000</v>
      </c>
      <c r="G301" s="15">
        <v>532</v>
      </c>
      <c r="H301" s="14" t="s">
        <v>8087</v>
      </c>
      <c r="I301" s="15">
        <v>0</v>
      </c>
      <c r="J301" s="14" t="s">
        <v>60</v>
      </c>
      <c r="K301" s="36" t="s">
        <v>14527</v>
      </c>
      <c r="L301" s="23" t="s">
        <v>6101</v>
      </c>
      <c r="M301" s="23"/>
      <c r="N301" s="23" t="s">
        <v>14637</v>
      </c>
      <c r="P301" s="22">
        <v>110</v>
      </c>
    </row>
    <row r="302" spans="1:16" ht="47.25">
      <c r="A302" s="14">
        <f t="shared" si="5"/>
        <v>396</v>
      </c>
      <c r="B302" s="14" t="s">
        <v>14632</v>
      </c>
      <c r="C302" s="14" t="s">
        <v>14524</v>
      </c>
      <c r="D302" s="14" t="s">
        <v>1162</v>
      </c>
      <c r="E302" s="14"/>
      <c r="F302" s="15">
        <v>500</v>
      </c>
      <c r="G302" s="15">
        <v>288</v>
      </c>
      <c r="H302" s="14" t="s">
        <v>1228</v>
      </c>
      <c r="I302" s="15">
        <v>0</v>
      </c>
      <c r="J302" s="14" t="s">
        <v>1193</v>
      </c>
      <c r="K302" s="36" t="s">
        <v>14527</v>
      </c>
      <c r="L302" s="23" t="s">
        <v>5629</v>
      </c>
      <c r="M302" s="23"/>
      <c r="N302" s="23" t="s">
        <v>14640</v>
      </c>
      <c r="P302" s="22">
        <v>111</v>
      </c>
    </row>
    <row r="303" spans="1:16" ht="31.5">
      <c r="A303" s="14">
        <f t="shared" si="5"/>
        <v>397</v>
      </c>
      <c r="B303" s="14" t="s">
        <v>13237</v>
      </c>
      <c r="C303" s="14" t="s">
        <v>2744</v>
      </c>
      <c r="D303" s="14" t="s">
        <v>1187</v>
      </c>
      <c r="E303" s="14" t="s">
        <v>8163</v>
      </c>
      <c r="F303" s="15">
        <v>1030</v>
      </c>
      <c r="G303" s="15">
        <v>200</v>
      </c>
      <c r="H303" s="14" t="s">
        <v>8076</v>
      </c>
      <c r="I303" s="15">
        <v>38000</v>
      </c>
      <c r="J303" s="14" t="s">
        <v>4935</v>
      </c>
      <c r="K303" s="36" t="s">
        <v>14527</v>
      </c>
      <c r="L303" s="23" t="s">
        <v>5629</v>
      </c>
      <c r="M303" s="23"/>
      <c r="N303" s="23" t="s">
        <v>14642</v>
      </c>
      <c r="P303" s="22">
        <v>112</v>
      </c>
    </row>
    <row r="304" spans="1:16">
      <c r="A304" s="14">
        <f t="shared" si="5"/>
        <v>398</v>
      </c>
      <c r="B304" s="14" t="s">
        <v>14635</v>
      </c>
      <c r="C304" s="14" t="s">
        <v>14636</v>
      </c>
      <c r="D304" s="14" t="s">
        <v>1162</v>
      </c>
      <c r="E304" s="14"/>
      <c r="F304" s="15">
        <v>300</v>
      </c>
      <c r="G304" s="15">
        <v>368</v>
      </c>
      <c r="H304" s="14" t="s">
        <v>2161</v>
      </c>
      <c r="I304" s="15">
        <v>0</v>
      </c>
      <c r="J304" s="14" t="s">
        <v>70</v>
      </c>
      <c r="K304" s="36" t="s">
        <v>14527</v>
      </c>
      <c r="L304" s="23" t="s">
        <v>11729</v>
      </c>
      <c r="M304" s="23"/>
      <c r="N304" s="23" t="s">
        <v>14646</v>
      </c>
      <c r="P304" s="22">
        <v>113</v>
      </c>
    </row>
    <row r="305" spans="1:18" ht="63">
      <c r="A305" s="14">
        <f t="shared" si="5"/>
        <v>399</v>
      </c>
      <c r="B305" s="14" t="s">
        <v>14638</v>
      </c>
      <c r="C305" s="14" t="s">
        <v>14639</v>
      </c>
      <c r="D305" s="14" t="s">
        <v>1162</v>
      </c>
      <c r="E305" s="14"/>
      <c r="F305" s="15">
        <v>500</v>
      </c>
      <c r="G305" s="15">
        <v>200</v>
      </c>
      <c r="H305" s="14" t="s">
        <v>8087</v>
      </c>
      <c r="I305" s="15">
        <v>70000</v>
      </c>
      <c r="J305" s="14" t="s">
        <v>7909</v>
      </c>
      <c r="K305" s="36" t="s">
        <v>14527</v>
      </c>
      <c r="L305" s="23" t="s">
        <v>13494</v>
      </c>
      <c r="M305" s="23"/>
      <c r="N305" s="23" t="s">
        <v>14648</v>
      </c>
      <c r="P305" s="22">
        <v>114</v>
      </c>
    </row>
    <row r="306" spans="1:18" ht="63">
      <c r="A306" s="14">
        <f t="shared" si="5"/>
        <v>400</v>
      </c>
      <c r="B306" s="14" t="s">
        <v>14688</v>
      </c>
      <c r="C306" s="14" t="s">
        <v>14689</v>
      </c>
      <c r="D306" s="14" t="s">
        <v>1162</v>
      </c>
      <c r="E306" s="14"/>
      <c r="F306" s="15">
        <v>200</v>
      </c>
      <c r="G306" s="15">
        <v>232</v>
      </c>
      <c r="H306" s="14" t="s">
        <v>8087</v>
      </c>
      <c r="I306" s="15">
        <v>0</v>
      </c>
      <c r="J306" s="14" t="s">
        <v>60</v>
      </c>
      <c r="K306" s="36" t="s">
        <v>14527</v>
      </c>
      <c r="L306" s="23" t="s">
        <v>5129</v>
      </c>
      <c r="M306" s="23"/>
      <c r="N306" s="23" t="s">
        <v>14651</v>
      </c>
      <c r="P306" s="22">
        <v>115</v>
      </c>
    </row>
    <row r="307" spans="1:18" ht="63">
      <c r="A307" s="14">
        <f t="shared" si="5"/>
        <v>401</v>
      </c>
      <c r="B307" s="14" t="s">
        <v>14692</v>
      </c>
      <c r="C307" s="14" t="s">
        <v>14693</v>
      </c>
      <c r="D307" s="14" t="s">
        <v>1187</v>
      </c>
      <c r="E307" s="14"/>
      <c r="F307" s="15">
        <v>1500</v>
      </c>
      <c r="G307" s="15">
        <v>460</v>
      </c>
      <c r="H307" s="14" t="s">
        <v>2161</v>
      </c>
      <c r="I307" s="15">
        <v>160000</v>
      </c>
      <c r="J307" s="14" t="s">
        <v>4935</v>
      </c>
      <c r="K307" s="36" t="s">
        <v>14527</v>
      </c>
      <c r="L307" s="23" t="s">
        <v>5629</v>
      </c>
      <c r="M307" s="23"/>
      <c r="N307" s="23" t="s">
        <v>14654</v>
      </c>
      <c r="O307" s="21" t="s">
        <v>13823</v>
      </c>
      <c r="P307" s="22">
        <v>116</v>
      </c>
    </row>
    <row r="308" spans="1:18" ht="63">
      <c r="A308" s="14">
        <f t="shared" si="5"/>
        <v>402</v>
      </c>
      <c r="B308" s="14" t="s">
        <v>14711</v>
      </c>
      <c r="C308" s="14" t="s">
        <v>9232</v>
      </c>
      <c r="D308" s="14" t="s">
        <v>1187</v>
      </c>
      <c r="E308" s="14"/>
      <c r="F308" s="15">
        <v>600</v>
      </c>
      <c r="G308" s="15">
        <v>268</v>
      </c>
      <c r="H308" s="14" t="s">
        <v>8087</v>
      </c>
      <c r="I308" s="15">
        <v>105000</v>
      </c>
      <c r="J308" s="14" t="s">
        <v>4642</v>
      </c>
      <c r="K308" s="36" t="s">
        <v>14527</v>
      </c>
      <c r="L308" s="23" t="s">
        <v>12534</v>
      </c>
      <c r="M308" s="23"/>
      <c r="N308" s="23" t="s">
        <v>14658</v>
      </c>
      <c r="O308" s="57" t="s">
        <v>14659</v>
      </c>
      <c r="P308" s="22">
        <v>117</v>
      </c>
      <c r="Q308" s="22">
        <v>171335</v>
      </c>
      <c r="R308" s="22">
        <v>49767656</v>
      </c>
    </row>
    <row r="309" spans="1:18" ht="63">
      <c r="A309" s="14">
        <f t="shared" si="5"/>
        <v>403</v>
      </c>
      <c r="B309" s="14" t="s">
        <v>14720</v>
      </c>
      <c r="C309" s="14" t="s">
        <v>14721</v>
      </c>
      <c r="D309" s="14" t="s">
        <v>1187</v>
      </c>
      <c r="E309" s="14"/>
      <c r="F309" s="15">
        <v>800</v>
      </c>
      <c r="G309" s="15">
        <v>288</v>
      </c>
      <c r="H309" s="14" t="s">
        <v>8087</v>
      </c>
      <c r="I309" s="15">
        <v>92000</v>
      </c>
      <c r="J309" s="14" t="s">
        <v>4642</v>
      </c>
      <c r="K309" s="36" t="s">
        <v>14527</v>
      </c>
      <c r="L309" s="23" t="s">
        <v>12534</v>
      </c>
      <c r="M309" s="23"/>
      <c r="N309" s="23" t="s">
        <v>14661</v>
      </c>
      <c r="O309" s="21" t="s">
        <v>14662</v>
      </c>
      <c r="P309" s="22">
        <v>128</v>
      </c>
      <c r="Q309" s="22">
        <v>292700</v>
      </c>
      <c r="R309" s="22">
        <v>42737640</v>
      </c>
    </row>
    <row r="310" spans="1:18" ht="31.5">
      <c r="A310" s="14">
        <f t="shared" si="5"/>
        <v>404</v>
      </c>
      <c r="B310" s="14" t="s">
        <v>13568</v>
      </c>
      <c r="C310" s="14" t="s">
        <v>2744</v>
      </c>
      <c r="D310" s="14" t="s">
        <v>1187</v>
      </c>
      <c r="E310" s="14" t="s">
        <v>12348</v>
      </c>
      <c r="F310" s="15">
        <v>1030</v>
      </c>
      <c r="G310" s="15">
        <v>120</v>
      </c>
      <c r="H310" s="14" t="s">
        <v>8076</v>
      </c>
      <c r="I310" s="15">
        <v>26000</v>
      </c>
      <c r="J310" s="14" t="s">
        <v>4935</v>
      </c>
      <c r="K310" s="36" t="s">
        <v>14527</v>
      </c>
      <c r="L310" s="23" t="s">
        <v>5129</v>
      </c>
      <c r="M310" s="23"/>
      <c r="N310" s="23" t="s">
        <v>14665</v>
      </c>
      <c r="O310" s="21" t="s">
        <v>14666</v>
      </c>
      <c r="P310" s="22">
        <f>SUM(P308:P309)</f>
        <v>245</v>
      </c>
      <c r="Q310" s="22">
        <f>SUM(Q308:Q309)</f>
        <v>464035</v>
      </c>
      <c r="R310" s="22">
        <f>SUM(R308:R309)</f>
        <v>92505296</v>
      </c>
    </row>
    <row r="311" spans="1:18" ht="31.5">
      <c r="A311" s="14">
        <f t="shared" si="5"/>
        <v>405</v>
      </c>
      <c r="B311" s="14" t="s">
        <v>13585</v>
      </c>
      <c r="C311" s="14" t="s">
        <v>2744</v>
      </c>
      <c r="D311" s="14" t="s">
        <v>1187</v>
      </c>
      <c r="E311" s="14" t="s">
        <v>8163</v>
      </c>
      <c r="F311" s="15">
        <v>1030</v>
      </c>
      <c r="G311" s="15">
        <v>244</v>
      </c>
      <c r="H311" s="14" t="s">
        <v>8087</v>
      </c>
      <c r="I311" s="15">
        <v>68000</v>
      </c>
      <c r="J311" s="14" t="s">
        <v>4935</v>
      </c>
      <c r="K311" s="36" t="s">
        <v>14527</v>
      </c>
      <c r="L311" s="23" t="s">
        <v>11673</v>
      </c>
      <c r="M311" s="23"/>
      <c r="N311" s="23" t="s">
        <v>14668</v>
      </c>
    </row>
    <row r="312" spans="1:18" ht="47.25">
      <c r="A312" s="14">
        <f t="shared" si="5"/>
        <v>406</v>
      </c>
      <c r="B312" s="14" t="s">
        <v>14740</v>
      </c>
      <c r="C312" s="14" t="s">
        <v>14741</v>
      </c>
      <c r="D312" s="14" t="s">
        <v>1162</v>
      </c>
      <c r="E312" s="14"/>
      <c r="F312" s="15">
        <v>400</v>
      </c>
      <c r="G312" s="15">
        <v>344</v>
      </c>
      <c r="H312" s="14" t="s">
        <v>8087</v>
      </c>
      <c r="I312" s="15">
        <v>0</v>
      </c>
      <c r="J312" s="14" t="s">
        <v>1188</v>
      </c>
      <c r="K312" s="36" t="s">
        <v>14527</v>
      </c>
      <c r="L312" s="23" t="s">
        <v>5629</v>
      </c>
      <c r="M312" s="23"/>
      <c r="N312" s="23" t="s">
        <v>14671</v>
      </c>
    </row>
    <row r="313" spans="1:18" ht="63">
      <c r="A313" s="14">
        <f t="shared" si="5"/>
        <v>407</v>
      </c>
      <c r="B313" s="14" t="s">
        <v>14742</v>
      </c>
      <c r="C313" s="14" t="s">
        <v>874</v>
      </c>
      <c r="D313" s="14" t="s">
        <v>1187</v>
      </c>
      <c r="E313" s="14" t="s">
        <v>8163</v>
      </c>
      <c r="F313" s="15">
        <v>1600</v>
      </c>
      <c r="G313" s="15">
        <v>244</v>
      </c>
      <c r="H313" s="14" t="s">
        <v>2161</v>
      </c>
      <c r="I313" s="15">
        <v>125000</v>
      </c>
      <c r="J313" s="14" t="s">
        <v>4642</v>
      </c>
      <c r="K313" s="36" t="s">
        <v>14527</v>
      </c>
      <c r="L313" s="23" t="s">
        <v>11673</v>
      </c>
      <c r="M313" s="23"/>
      <c r="N313" s="23" t="s">
        <v>14673</v>
      </c>
    </row>
    <row r="314" spans="1:18" ht="78.75">
      <c r="A314" s="14">
        <f t="shared" si="5"/>
        <v>408</v>
      </c>
      <c r="B314" s="14" t="s">
        <v>14743</v>
      </c>
      <c r="C314" s="14" t="s">
        <v>874</v>
      </c>
      <c r="D314" s="14" t="s">
        <v>1187</v>
      </c>
      <c r="E314" s="14" t="s">
        <v>8163</v>
      </c>
      <c r="F314" s="15">
        <v>1600</v>
      </c>
      <c r="G314" s="15">
        <v>404</v>
      </c>
      <c r="H314" s="14" t="s">
        <v>2161</v>
      </c>
      <c r="I314" s="15">
        <v>195000</v>
      </c>
      <c r="J314" s="14" t="s">
        <v>4642</v>
      </c>
      <c r="K314" s="36" t="s">
        <v>14527</v>
      </c>
      <c r="L314" s="23" t="s">
        <v>11673</v>
      </c>
      <c r="M314" s="23"/>
      <c r="N314" s="23" t="s">
        <v>14676</v>
      </c>
    </row>
    <row r="315" spans="1:18" ht="78.75">
      <c r="A315" s="14">
        <f t="shared" si="5"/>
        <v>409</v>
      </c>
      <c r="B315" s="14" t="s">
        <v>14744</v>
      </c>
      <c r="C315" s="14" t="s">
        <v>874</v>
      </c>
      <c r="D315" s="14" t="s">
        <v>1187</v>
      </c>
      <c r="E315" s="14" t="s">
        <v>8163</v>
      </c>
      <c r="F315" s="15">
        <v>1600</v>
      </c>
      <c r="G315" s="15">
        <v>480</v>
      </c>
      <c r="H315" s="14" t="s">
        <v>2161</v>
      </c>
      <c r="I315" s="15">
        <v>230000</v>
      </c>
      <c r="J315" s="14" t="s">
        <v>4642</v>
      </c>
      <c r="K315" s="36" t="s">
        <v>14527</v>
      </c>
      <c r="L315" s="23" t="s">
        <v>11673</v>
      </c>
      <c r="M315" s="23"/>
      <c r="N315" s="23" t="s">
        <v>14679</v>
      </c>
    </row>
    <row r="316" spans="1:18" ht="47.25">
      <c r="A316" s="14">
        <f t="shared" si="5"/>
        <v>410</v>
      </c>
      <c r="B316" s="14" t="s">
        <v>14767</v>
      </c>
      <c r="C316" s="14" t="s">
        <v>14768</v>
      </c>
      <c r="D316" s="14" t="s">
        <v>1162</v>
      </c>
      <c r="E316" s="14"/>
      <c r="F316" s="15">
        <v>350</v>
      </c>
      <c r="G316" s="15">
        <v>152</v>
      </c>
      <c r="H316" s="14" t="s">
        <v>8087</v>
      </c>
      <c r="I316" s="15">
        <v>0</v>
      </c>
      <c r="J316" s="14" t="s">
        <v>4642</v>
      </c>
      <c r="K316" s="36" t="s">
        <v>14527</v>
      </c>
      <c r="L316" s="23" t="s">
        <v>12534</v>
      </c>
      <c r="M316" s="23"/>
      <c r="N316" s="23" t="s">
        <v>14680</v>
      </c>
    </row>
    <row r="317" spans="1:18" ht="31.5">
      <c r="A317" s="14">
        <f t="shared" si="5"/>
        <v>411</v>
      </c>
      <c r="B317" s="14" t="s">
        <v>14793</v>
      </c>
      <c r="C317" s="14" t="s">
        <v>10004</v>
      </c>
      <c r="D317" s="14" t="s">
        <v>1187</v>
      </c>
      <c r="E317" s="14"/>
      <c r="F317" s="15">
        <v>2000</v>
      </c>
      <c r="G317" s="15">
        <v>348</v>
      </c>
      <c r="H317" s="14" t="s">
        <v>8087</v>
      </c>
      <c r="I317" s="15">
        <v>0</v>
      </c>
      <c r="J317" s="14" t="s">
        <v>1188</v>
      </c>
      <c r="K317" s="36" t="s">
        <v>14527</v>
      </c>
      <c r="L317" s="23" t="s">
        <v>5408</v>
      </c>
      <c r="M317" s="23"/>
      <c r="N317" s="23" t="s">
        <v>14682</v>
      </c>
      <c r="O317" s="21" t="s">
        <v>13362</v>
      </c>
    </row>
    <row r="318" spans="1:18" ht="51">
      <c r="A318" s="14">
        <f t="shared" si="5"/>
        <v>412</v>
      </c>
      <c r="B318" s="14" t="s">
        <v>13243</v>
      </c>
      <c r="C318" s="14" t="s">
        <v>2744</v>
      </c>
      <c r="D318" s="14" t="s">
        <v>1187</v>
      </c>
      <c r="E318" s="14" t="s">
        <v>8163</v>
      </c>
      <c r="F318" s="15">
        <v>1000</v>
      </c>
      <c r="G318" s="15">
        <v>64</v>
      </c>
      <c r="H318" s="14" t="s">
        <v>8076</v>
      </c>
      <c r="I318" s="15">
        <v>16000</v>
      </c>
      <c r="J318" s="14" t="s">
        <v>4935</v>
      </c>
      <c r="K318" s="36" t="s">
        <v>14527</v>
      </c>
      <c r="L318" s="23" t="s">
        <v>5129</v>
      </c>
      <c r="M318" s="23" t="s">
        <v>14802</v>
      </c>
      <c r="N318" s="23" t="s">
        <v>14685</v>
      </c>
    </row>
    <row r="319" spans="1:18" ht="38.25">
      <c r="A319" s="14">
        <f t="shared" si="5"/>
        <v>413</v>
      </c>
      <c r="B319" s="14" t="s">
        <v>14803</v>
      </c>
      <c r="C319" s="14" t="s">
        <v>9642</v>
      </c>
      <c r="D319" s="14" t="s">
        <v>1162</v>
      </c>
      <c r="E319" s="14" t="s">
        <v>8163</v>
      </c>
      <c r="F319" s="15">
        <v>500</v>
      </c>
      <c r="G319" s="15">
        <v>484</v>
      </c>
      <c r="H319" s="14" t="s">
        <v>8087</v>
      </c>
      <c r="I319" s="15">
        <v>0</v>
      </c>
      <c r="J319" s="14" t="s">
        <v>70</v>
      </c>
      <c r="K319" s="36" t="s">
        <v>14527</v>
      </c>
      <c r="L319" s="23" t="s">
        <v>14546</v>
      </c>
      <c r="M319" s="23"/>
      <c r="N319" s="23" t="s">
        <v>14642</v>
      </c>
    </row>
    <row r="320" spans="1:18" ht="78.75">
      <c r="A320" s="14">
        <f t="shared" si="5"/>
        <v>414</v>
      </c>
      <c r="B320" s="14" t="s">
        <v>14821</v>
      </c>
      <c r="C320" s="14" t="s">
        <v>14822</v>
      </c>
      <c r="D320" s="14" t="s">
        <v>1187</v>
      </c>
      <c r="E320" s="14"/>
      <c r="F320" s="15">
        <v>500</v>
      </c>
      <c r="G320" s="15">
        <v>264</v>
      </c>
      <c r="H320" s="14" t="s">
        <v>2161</v>
      </c>
      <c r="I320" s="15">
        <v>125000</v>
      </c>
      <c r="J320" s="14" t="s">
        <v>4642</v>
      </c>
      <c r="K320" s="36" t="s">
        <v>14527</v>
      </c>
      <c r="L320" s="23" t="s">
        <v>12534</v>
      </c>
      <c r="M320" s="23"/>
      <c r="N320" s="23" t="s">
        <v>14642</v>
      </c>
    </row>
    <row r="321" spans="1:15">
      <c r="A321" s="14">
        <f t="shared" si="5"/>
        <v>415</v>
      </c>
      <c r="B321" s="14" t="s">
        <v>14626</v>
      </c>
      <c r="C321" s="14" t="s">
        <v>3130</v>
      </c>
      <c r="D321" s="14" t="s">
        <v>4473</v>
      </c>
      <c r="E321" s="14"/>
      <c r="F321" s="15">
        <v>200</v>
      </c>
      <c r="G321" s="15">
        <v>168</v>
      </c>
      <c r="H321" s="14" t="s">
        <v>5624</v>
      </c>
      <c r="I321" s="15">
        <v>0</v>
      </c>
      <c r="J321" s="14" t="s">
        <v>70</v>
      </c>
      <c r="K321" s="36" t="s">
        <v>14627</v>
      </c>
      <c r="L321" s="23" t="s">
        <v>1552</v>
      </c>
      <c r="M321" s="23"/>
      <c r="N321" s="23" t="s">
        <v>14642</v>
      </c>
    </row>
    <row r="322" spans="1:15" ht="31.5">
      <c r="A322" s="14">
        <f t="shared" si="5"/>
        <v>416</v>
      </c>
      <c r="B322" s="14" t="s">
        <v>14641</v>
      </c>
      <c r="C322" s="14" t="s">
        <v>2016</v>
      </c>
      <c r="D322" s="14" t="s">
        <v>1187</v>
      </c>
      <c r="E322" s="14"/>
      <c r="F322" s="15">
        <v>900</v>
      </c>
      <c r="G322" s="15">
        <v>476</v>
      </c>
      <c r="H322" s="14" t="s">
        <v>8087</v>
      </c>
      <c r="I322" s="15">
        <v>141000</v>
      </c>
      <c r="J322" s="14" t="s">
        <v>1193</v>
      </c>
      <c r="K322" s="36" t="s">
        <v>14627</v>
      </c>
      <c r="L322" s="23" t="s">
        <v>13494</v>
      </c>
      <c r="M322" s="23"/>
      <c r="N322" s="23" t="s">
        <v>14642</v>
      </c>
      <c r="O322" s="21" t="s">
        <v>14694</v>
      </c>
    </row>
    <row r="323" spans="1:15" ht="94.5">
      <c r="A323" s="14">
        <f t="shared" si="5"/>
        <v>417</v>
      </c>
      <c r="B323" s="14" t="s">
        <v>14605</v>
      </c>
      <c r="C323" s="14" t="s">
        <v>14643</v>
      </c>
      <c r="D323" s="14" t="s">
        <v>1162</v>
      </c>
      <c r="E323" s="14"/>
      <c r="F323" s="15">
        <v>1000</v>
      </c>
      <c r="G323" s="15">
        <v>500</v>
      </c>
      <c r="H323" s="14" t="s">
        <v>2161</v>
      </c>
      <c r="I323" s="15">
        <v>0</v>
      </c>
      <c r="J323" s="14" t="s">
        <v>14644</v>
      </c>
      <c r="K323" s="36" t="s">
        <v>14627</v>
      </c>
      <c r="L323" s="23" t="s">
        <v>3437</v>
      </c>
      <c r="M323" s="23" t="s">
        <v>14645</v>
      </c>
      <c r="N323" s="23" t="s">
        <v>14642</v>
      </c>
    </row>
    <row r="324" spans="1:15" ht="31.5">
      <c r="A324" s="14">
        <f t="shared" si="5"/>
        <v>418</v>
      </c>
      <c r="B324" s="14" t="s">
        <v>14647</v>
      </c>
      <c r="C324" s="14" t="s">
        <v>5721</v>
      </c>
      <c r="D324" s="14" t="s">
        <v>1187</v>
      </c>
      <c r="E324" s="14"/>
      <c r="F324" s="15">
        <v>820</v>
      </c>
      <c r="G324" s="15">
        <v>148</v>
      </c>
      <c r="H324" s="14" t="s">
        <v>8087</v>
      </c>
      <c r="I324" s="15">
        <v>64000</v>
      </c>
      <c r="J324" s="14" t="s">
        <v>1188</v>
      </c>
      <c r="K324" s="36" t="s">
        <v>14627</v>
      </c>
      <c r="L324" s="23" t="s">
        <v>1552</v>
      </c>
      <c r="M324" s="23"/>
      <c r="N324" s="23" t="s">
        <v>14642</v>
      </c>
    </row>
    <row r="325" spans="1:15" ht="47.25">
      <c r="A325" s="14">
        <f t="shared" si="5"/>
        <v>419</v>
      </c>
      <c r="B325" s="14" t="s">
        <v>14649</v>
      </c>
      <c r="C325" s="14" t="s">
        <v>8397</v>
      </c>
      <c r="D325" s="14" t="s">
        <v>9193</v>
      </c>
      <c r="E325" s="14"/>
      <c r="F325" s="15">
        <v>650</v>
      </c>
      <c r="G325" s="15">
        <v>208</v>
      </c>
      <c r="H325" s="14" t="s">
        <v>8076</v>
      </c>
      <c r="I325" s="15">
        <v>0</v>
      </c>
      <c r="J325" s="14" t="s">
        <v>70</v>
      </c>
      <c r="K325" s="36" t="s">
        <v>14627</v>
      </c>
      <c r="L325" s="23" t="s">
        <v>2255</v>
      </c>
      <c r="M325" s="23" t="s">
        <v>14650</v>
      </c>
      <c r="N325" s="23" t="s">
        <v>14642</v>
      </c>
    </row>
    <row r="326" spans="1:15" ht="31.5">
      <c r="A326" s="14">
        <f t="shared" si="5"/>
        <v>420</v>
      </c>
      <c r="B326" s="14" t="s">
        <v>14652</v>
      </c>
      <c r="C326" s="14" t="s">
        <v>14653</v>
      </c>
      <c r="D326" s="14" t="s">
        <v>1187</v>
      </c>
      <c r="E326" s="14"/>
      <c r="F326" s="15">
        <v>830</v>
      </c>
      <c r="G326" s="15">
        <v>220</v>
      </c>
      <c r="H326" s="14" t="s">
        <v>8087</v>
      </c>
      <c r="I326" s="15">
        <v>74000</v>
      </c>
      <c r="J326" s="14" t="s">
        <v>70</v>
      </c>
      <c r="K326" s="36" t="s">
        <v>14627</v>
      </c>
      <c r="L326" s="23" t="s">
        <v>2255</v>
      </c>
      <c r="M326" s="23"/>
      <c r="N326" s="23" t="s">
        <v>14642</v>
      </c>
    </row>
    <row r="327" spans="1:15" ht="94.5">
      <c r="A327" s="14">
        <f t="shared" si="5"/>
        <v>421</v>
      </c>
      <c r="B327" s="14" t="s">
        <v>14655</v>
      </c>
      <c r="C327" s="14" t="s">
        <v>14656</v>
      </c>
      <c r="D327" s="14" t="s">
        <v>9193</v>
      </c>
      <c r="E327" s="14"/>
      <c r="F327" s="15">
        <v>770</v>
      </c>
      <c r="G327" s="15">
        <v>288</v>
      </c>
      <c r="H327" s="14" t="s">
        <v>2161</v>
      </c>
      <c r="I327" s="15">
        <v>0</v>
      </c>
      <c r="J327" s="14" t="s">
        <v>60</v>
      </c>
      <c r="K327" s="36" t="s">
        <v>14627</v>
      </c>
      <c r="L327" s="23" t="s">
        <v>5408</v>
      </c>
      <c r="M327" s="23" t="s">
        <v>14657</v>
      </c>
      <c r="N327" s="23" t="s">
        <v>14642</v>
      </c>
    </row>
    <row r="328" spans="1:15" ht="47.25">
      <c r="A328" s="14">
        <f t="shared" si="5"/>
        <v>422</v>
      </c>
      <c r="B328" s="14" t="s">
        <v>14660</v>
      </c>
      <c r="C328" s="14" t="s">
        <v>2744</v>
      </c>
      <c r="D328" s="14" t="s">
        <v>1187</v>
      </c>
      <c r="E328" s="14"/>
      <c r="F328" s="15">
        <v>950</v>
      </c>
      <c r="G328" s="15">
        <v>180</v>
      </c>
      <c r="H328" s="15" t="s">
        <v>8076</v>
      </c>
      <c r="I328" s="15">
        <v>38000</v>
      </c>
      <c r="J328" s="14" t="s">
        <v>4935</v>
      </c>
      <c r="K328" s="36" t="s">
        <v>14627</v>
      </c>
      <c r="L328" s="23" t="s">
        <v>2255</v>
      </c>
      <c r="M328" s="23"/>
      <c r="N328" s="23" t="s">
        <v>14642</v>
      </c>
      <c r="O328" s="21" t="s">
        <v>13823</v>
      </c>
    </row>
    <row r="329" spans="1:15" ht="63">
      <c r="A329" s="14">
        <f t="shared" si="5"/>
        <v>423</v>
      </c>
      <c r="B329" s="14" t="s">
        <v>14663</v>
      </c>
      <c r="C329" s="14" t="s">
        <v>14664</v>
      </c>
      <c r="D329" s="14" t="s">
        <v>4473</v>
      </c>
      <c r="E329" s="14"/>
      <c r="F329" s="15">
        <v>500</v>
      </c>
      <c r="G329" s="15">
        <v>212</v>
      </c>
      <c r="H329" s="14" t="s">
        <v>8087</v>
      </c>
      <c r="I329" s="15">
        <v>0</v>
      </c>
      <c r="J329" s="14" t="s">
        <v>4935</v>
      </c>
      <c r="K329" s="36" t="s">
        <v>14627</v>
      </c>
      <c r="L329" s="23" t="s">
        <v>513</v>
      </c>
      <c r="M329" s="23"/>
      <c r="N329" s="23" t="s">
        <v>14642</v>
      </c>
    </row>
    <row r="330" spans="1:15" ht="31.5">
      <c r="A330" s="14">
        <f t="shared" si="5"/>
        <v>424</v>
      </c>
      <c r="B330" s="14" t="s">
        <v>14667</v>
      </c>
      <c r="C330" s="14"/>
      <c r="D330" s="14" t="s">
        <v>1187</v>
      </c>
      <c r="E330" s="14"/>
      <c r="F330" s="15">
        <v>900</v>
      </c>
      <c r="G330" s="15">
        <v>364</v>
      </c>
      <c r="H330" s="14" t="s">
        <v>8087</v>
      </c>
      <c r="I330" s="15">
        <v>93000</v>
      </c>
      <c r="J330" s="14" t="s">
        <v>4935</v>
      </c>
      <c r="K330" s="36" t="s">
        <v>14627</v>
      </c>
      <c r="L330" s="23" t="s">
        <v>513</v>
      </c>
      <c r="M330" s="23"/>
      <c r="N330" s="23" t="s">
        <v>14642</v>
      </c>
    </row>
    <row r="331" spans="1:15" ht="47.25">
      <c r="A331" s="14">
        <f t="shared" si="5"/>
        <v>425</v>
      </c>
      <c r="B331" s="14" t="s">
        <v>14669</v>
      </c>
      <c r="C331" s="14" t="s">
        <v>14670</v>
      </c>
      <c r="D331" s="14" t="s">
        <v>4473</v>
      </c>
      <c r="E331" s="14"/>
      <c r="F331" s="15">
        <v>500</v>
      </c>
      <c r="G331" s="15">
        <v>392</v>
      </c>
      <c r="H331" s="14" t="s">
        <v>2161</v>
      </c>
      <c r="I331" s="15">
        <v>0</v>
      </c>
      <c r="J331" s="14" t="s">
        <v>7909</v>
      </c>
      <c r="K331" s="36" t="s">
        <v>14627</v>
      </c>
      <c r="L331" s="23" t="s">
        <v>5408</v>
      </c>
      <c r="M331" s="23"/>
      <c r="N331" s="23" t="s">
        <v>14642</v>
      </c>
    </row>
    <row r="332" spans="1:15" ht="31.5">
      <c r="A332" s="14">
        <f t="shared" si="5"/>
        <v>426</v>
      </c>
      <c r="B332" s="14" t="s">
        <v>14672</v>
      </c>
      <c r="C332" s="14" t="s">
        <v>5957</v>
      </c>
      <c r="D332" s="14" t="s">
        <v>1162</v>
      </c>
      <c r="E332" s="14"/>
      <c r="F332" s="15">
        <v>1000</v>
      </c>
      <c r="G332" s="15">
        <v>400</v>
      </c>
      <c r="H332" s="14" t="s">
        <v>8087</v>
      </c>
      <c r="I332" s="15">
        <v>90000</v>
      </c>
      <c r="J332" s="14" t="s">
        <v>7909</v>
      </c>
      <c r="K332" s="36" t="s">
        <v>14627</v>
      </c>
      <c r="L332" s="23" t="s">
        <v>3437</v>
      </c>
      <c r="M332" s="23"/>
      <c r="N332" s="23" t="s">
        <v>14642</v>
      </c>
    </row>
    <row r="333" spans="1:15" ht="47.25">
      <c r="A333" s="14">
        <f t="shared" si="5"/>
        <v>427</v>
      </c>
      <c r="B333" s="14" t="s">
        <v>14674</v>
      </c>
      <c r="C333" s="14" t="s">
        <v>14675</v>
      </c>
      <c r="D333" s="14" t="s">
        <v>1187</v>
      </c>
      <c r="E333" s="14"/>
      <c r="F333" s="15">
        <v>800</v>
      </c>
      <c r="G333" s="15">
        <v>148</v>
      </c>
      <c r="H333" s="14" t="s">
        <v>8087</v>
      </c>
      <c r="I333" s="15">
        <v>54000</v>
      </c>
      <c r="J333" s="14" t="s">
        <v>1188</v>
      </c>
      <c r="K333" s="36" t="s">
        <v>14627</v>
      </c>
      <c r="L333" s="23" t="s">
        <v>13494</v>
      </c>
      <c r="M333" s="23"/>
      <c r="N333" s="23" t="s">
        <v>14642</v>
      </c>
    </row>
    <row r="334" spans="1:15" ht="47.25">
      <c r="A334" s="14">
        <f t="shared" si="5"/>
        <v>428</v>
      </c>
      <c r="B334" s="14" t="s">
        <v>14677</v>
      </c>
      <c r="C334" s="14" t="s">
        <v>14678</v>
      </c>
      <c r="D334" s="14" t="s">
        <v>1187</v>
      </c>
      <c r="E334" s="14"/>
      <c r="F334" s="15">
        <v>660</v>
      </c>
      <c r="G334" s="15">
        <v>396</v>
      </c>
      <c r="H334" s="14" t="s">
        <v>8087</v>
      </c>
      <c r="I334" s="15">
        <v>113000</v>
      </c>
      <c r="J334" s="14" t="s">
        <v>60</v>
      </c>
      <c r="K334" s="36" t="s">
        <v>14627</v>
      </c>
      <c r="L334" s="23" t="s">
        <v>13494</v>
      </c>
      <c r="M334" s="23"/>
      <c r="N334" s="23" t="s">
        <v>14642</v>
      </c>
    </row>
    <row r="335" spans="1:15" ht="90.75" customHeight="1">
      <c r="A335" s="14">
        <f t="shared" si="5"/>
        <v>429</v>
      </c>
      <c r="B335" s="14" t="s">
        <v>13227</v>
      </c>
      <c r="C335" s="14" t="s">
        <v>2744</v>
      </c>
      <c r="D335" s="14" t="s">
        <v>1187</v>
      </c>
      <c r="E335" s="14" t="s">
        <v>8163</v>
      </c>
      <c r="F335" s="15">
        <v>1030</v>
      </c>
      <c r="G335" s="15">
        <v>52</v>
      </c>
      <c r="H335" s="14" t="s">
        <v>8076</v>
      </c>
      <c r="I335" s="15">
        <v>14000</v>
      </c>
      <c r="J335" s="14" t="s">
        <v>4935</v>
      </c>
      <c r="K335" s="36" t="s">
        <v>14627</v>
      </c>
      <c r="L335" s="23" t="s">
        <v>2255</v>
      </c>
      <c r="M335" s="23"/>
      <c r="N335" s="23" t="s">
        <v>14642</v>
      </c>
    </row>
    <row r="336" spans="1:15" ht="31.5">
      <c r="A336" s="14">
        <f t="shared" si="5"/>
        <v>430</v>
      </c>
      <c r="B336" s="14" t="s">
        <v>14681</v>
      </c>
      <c r="C336" s="14" t="s">
        <v>4078</v>
      </c>
      <c r="D336" s="14" t="s">
        <v>1162</v>
      </c>
      <c r="E336" s="14"/>
      <c r="F336" s="15">
        <v>700</v>
      </c>
      <c r="G336" s="15">
        <v>948</v>
      </c>
      <c r="H336" s="14" t="s">
        <v>1228</v>
      </c>
      <c r="I336" s="15">
        <v>0</v>
      </c>
      <c r="J336" s="14" t="s">
        <v>70</v>
      </c>
      <c r="K336" s="36" t="s">
        <v>14627</v>
      </c>
      <c r="L336" s="23" t="s">
        <v>1552</v>
      </c>
      <c r="M336" s="23"/>
      <c r="N336" s="23" t="s">
        <v>14642</v>
      </c>
    </row>
    <row r="337" spans="1:15" ht="63">
      <c r="A337" s="14">
        <f t="shared" si="5"/>
        <v>431</v>
      </c>
      <c r="B337" s="14" t="s">
        <v>14683</v>
      </c>
      <c r="C337" s="14" t="s">
        <v>14684</v>
      </c>
      <c r="D337" s="14" t="s">
        <v>1187</v>
      </c>
      <c r="E337" s="14"/>
      <c r="F337" s="15">
        <v>620</v>
      </c>
      <c r="G337" s="15">
        <v>232</v>
      </c>
      <c r="H337" s="14" t="s">
        <v>8087</v>
      </c>
      <c r="I337" s="15">
        <v>70000</v>
      </c>
      <c r="J337" s="14" t="s">
        <v>60</v>
      </c>
      <c r="K337" s="36" t="s">
        <v>14627</v>
      </c>
      <c r="L337" s="23" t="s">
        <v>2255</v>
      </c>
      <c r="M337" s="23"/>
      <c r="N337" s="23" t="s">
        <v>14642</v>
      </c>
    </row>
    <row r="338" spans="1:15" ht="31.5">
      <c r="A338" s="14">
        <f t="shared" si="5"/>
        <v>432</v>
      </c>
      <c r="B338" s="14" t="s">
        <v>14686</v>
      </c>
      <c r="C338" s="14" t="s">
        <v>14687</v>
      </c>
      <c r="D338" s="14" t="s">
        <v>1187</v>
      </c>
      <c r="E338" s="14"/>
      <c r="F338" s="15">
        <v>820</v>
      </c>
      <c r="G338" s="15">
        <v>376</v>
      </c>
      <c r="H338" s="14" t="s">
        <v>8087</v>
      </c>
      <c r="I338" s="15">
        <v>121000</v>
      </c>
      <c r="J338" s="14" t="s">
        <v>4935</v>
      </c>
      <c r="K338" s="36" t="s">
        <v>14627</v>
      </c>
      <c r="L338" s="23" t="s">
        <v>2255</v>
      </c>
      <c r="M338" s="23"/>
      <c r="N338" s="23" t="s">
        <v>14642</v>
      </c>
    </row>
    <row r="339" spans="1:15" ht="47.25">
      <c r="A339" s="14">
        <f t="shared" si="5"/>
        <v>433</v>
      </c>
      <c r="B339" s="14" t="s">
        <v>14690</v>
      </c>
      <c r="C339" s="14" t="s">
        <v>14691</v>
      </c>
      <c r="D339" s="14" t="s">
        <v>1162</v>
      </c>
      <c r="E339" s="14"/>
      <c r="F339" s="15">
        <v>1500</v>
      </c>
      <c r="G339" s="15">
        <v>304</v>
      </c>
      <c r="H339" s="14" t="s">
        <v>8087</v>
      </c>
      <c r="I339" s="15">
        <v>0</v>
      </c>
      <c r="J339" s="14" t="s">
        <v>1193</v>
      </c>
      <c r="K339" s="36" t="s">
        <v>14627</v>
      </c>
      <c r="L339" s="23" t="s">
        <v>11729</v>
      </c>
      <c r="M339" s="23"/>
      <c r="N339" s="23" t="s">
        <v>14642</v>
      </c>
    </row>
    <row r="340" spans="1:15" ht="78.75">
      <c r="A340" s="14">
        <f t="shared" si="5"/>
        <v>434</v>
      </c>
      <c r="B340" s="14" t="s">
        <v>14695</v>
      </c>
      <c r="C340" s="14" t="s">
        <v>14696</v>
      </c>
      <c r="D340" s="14" t="s">
        <v>1162</v>
      </c>
      <c r="E340" s="14"/>
      <c r="F340" s="15">
        <v>500</v>
      </c>
      <c r="G340" s="15">
        <v>1196</v>
      </c>
      <c r="H340" s="14" t="s">
        <v>2161</v>
      </c>
      <c r="I340" s="15">
        <v>345000</v>
      </c>
      <c r="J340" s="14" t="s">
        <v>4935</v>
      </c>
      <c r="K340" s="36" t="s">
        <v>14627</v>
      </c>
      <c r="L340" s="23" t="s">
        <v>6101</v>
      </c>
      <c r="M340" s="23"/>
      <c r="N340" s="23" t="s">
        <v>14642</v>
      </c>
    </row>
    <row r="341" spans="1:15" ht="31.5">
      <c r="A341" s="14">
        <f t="shared" si="5"/>
        <v>435</v>
      </c>
      <c r="B341" s="14" t="s">
        <v>14697</v>
      </c>
      <c r="C341" s="14" t="s">
        <v>11192</v>
      </c>
      <c r="D341" s="14" t="s">
        <v>9193</v>
      </c>
      <c r="E341" s="14"/>
      <c r="F341" s="15">
        <v>730</v>
      </c>
      <c r="G341" s="15">
        <v>1140</v>
      </c>
      <c r="H341" s="14" t="s">
        <v>2161</v>
      </c>
      <c r="I341" s="15">
        <v>0</v>
      </c>
      <c r="J341" s="14" t="s">
        <v>7909</v>
      </c>
      <c r="K341" s="36" t="s">
        <v>14627</v>
      </c>
      <c r="L341" s="23" t="s">
        <v>513</v>
      </c>
      <c r="M341" s="23" t="s">
        <v>14698</v>
      </c>
      <c r="N341" s="23" t="s">
        <v>14642</v>
      </c>
    </row>
    <row r="342" spans="1:15" ht="31.5">
      <c r="A342" s="14">
        <f t="shared" si="5"/>
        <v>436</v>
      </c>
      <c r="B342" s="14" t="s">
        <v>14699</v>
      </c>
      <c r="C342" s="14" t="s">
        <v>11192</v>
      </c>
      <c r="D342" s="14" t="s">
        <v>9193</v>
      </c>
      <c r="E342" s="14"/>
      <c r="F342" s="15">
        <v>730</v>
      </c>
      <c r="G342" s="15">
        <v>876</v>
      </c>
      <c r="H342" s="14" t="s">
        <v>2161</v>
      </c>
      <c r="I342" s="15">
        <v>0</v>
      </c>
      <c r="J342" s="14" t="s">
        <v>7909</v>
      </c>
      <c r="K342" s="36" t="s">
        <v>14627</v>
      </c>
      <c r="L342" s="23" t="s">
        <v>513</v>
      </c>
      <c r="M342" s="23" t="s">
        <v>14700</v>
      </c>
      <c r="N342" s="23" t="s">
        <v>14642</v>
      </c>
    </row>
    <row r="343" spans="1:15" ht="25.5">
      <c r="A343" s="14">
        <f t="shared" si="5"/>
        <v>437</v>
      </c>
      <c r="B343" s="14" t="s">
        <v>14701</v>
      </c>
      <c r="C343" s="14" t="s">
        <v>14702</v>
      </c>
      <c r="D343" s="14" t="s">
        <v>1421</v>
      </c>
      <c r="E343" s="14"/>
      <c r="F343" s="15">
        <v>500</v>
      </c>
      <c r="G343" s="15">
        <v>788</v>
      </c>
      <c r="H343" s="14" t="s">
        <v>2161</v>
      </c>
      <c r="I343" s="15">
        <v>0</v>
      </c>
      <c r="J343" s="14" t="s">
        <v>7909</v>
      </c>
      <c r="K343" s="36" t="s">
        <v>14627</v>
      </c>
      <c r="L343" s="23" t="s">
        <v>3437</v>
      </c>
      <c r="M343" s="23"/>
      <c r="N343" s="23" t="s">
        <v>14642</v>
      </c>
    </row>
    <row r="344" spans="1:15" ht="47.25">
      <c r="A344" s="14">
        <f t="shared" si="5"/>
        <v>438</v>
      </c>
      <c r="B344" s="14" t="s">
        <v>14703</v>
      </c>
      <c r="C344" s="14" t="s">
        <v>14704</v>
      </c>
      <c r="D344" s="14" t="s">
        <v>4473</v>
      </c>
      <c r="E344" s="14"/>
      <c r="F344" s="15">
        <v>500</v>
      </c>
      <c r="G344" s="15">
        <v>372</v>
      </c>
      <c r="H344" s="14" t="s">
        <v>2161</v>
      </c>
      <c r="I344" s="15">
        <v>0</v>
      </c>
      <c r="J344" s="14" t="s">
        <v>1188</v>
      </c>
      <c r="K344" s="36" t="s">
        <v>14627</v>
      </c>
      <c r="L344" s="23" t="s">
        <v>1552</v>
      </c>
      <c r="M344" s="23"/>
      <c r="N344" s="23" t="s">
        <v>14642</v>
      </c>
      <c r="O344" s="21" t="s">
        <v>13399</v>
      </c>
    </row>
    <row r="345" spans="1:15" ht="63">
      <c r="A345" s="14">
        <f t="shared" si="5"/>
        <v>439</v>
      </c>
      <c r="B345" s="14" t="s">
        <v>14705</v>
      </c>
      <c r="C345" s="14" t="s">
        <v>14126</v>
      </c>
      <c r="D345" s="14" t="s">
        <v>1187</v>
      </c>
      <c r="E345" s="14" t="s">
        <v>8163</v>
      </c>
      <c r="F345" s="15">
        <v>1980</v>
      </c>
      <c r="G345" s="15">
        <v>520</v>
      </c>
      <c r="H345" s="14" t="s">
        <v>2161</v>
      </c>
      <c r="I345" s="15">
        <v>189000</v>
      </c>
      <c r="J345" s="14" t="s">
        <v>60</v>
      </c>
      <c r="K345" s="36" t="s">
        <v>14627</v>
      </c>
      <c r="L345" s="23" t="s">
        <v>1552</v>
      </c>
      <c r="M345" s="23"/>
      <c r="N345" s="23" t="s">
        <v>14642</v>
      </c>
    </row>
    <row r="346" spans="1:15" ht="78.75">
      <c r="A346" s="14">
        <f t="shared" si="5"/>
        <v>440</v>
      </c>
      <c r="B346" s="14" t="s">
        <v>14706</v>
      </c>
      <c r="C346" s="14" t="s">
        <v>14707</v>
      </c>
      <c r="D346" s="14" t="s">
        <v>9193</v>
      </c>
      <c r="E346" s="14"/>
      <c r="F346" s="15">
        <v>2750</v>
      </c>
      <c r="G346" s="15">
        <v>352</v>
      </c>
      <c r="H346" s="14" t="s">
        <v>2161</v>
      </c>
      <c r="I346" s="15">
        <v>0</v>
      </c>
      <c r="J346" s="14" t="s">
        <v>70</v>
      </c>
      <c r="K346" s="36" t="s">
        <v>14627</v>
      </c>
      <c r="L346" s="23" t="s">
        <v>2255</v>
      </c>
      <c r="M346" s="23" t="s">
        <v>14708</v>
      </c>
      <c r="N346" s="23" t="s">
        <v>14642</v>
      </c>
    </row>
    <row r="347" spans="1:15" ht="63">
      <c r="A347" s="14">
        <f t="shared" si="5"/>
        <v>441</v>
      </c>
      <c r="B347" s="14" t="s">
        <v>14709</v>
      </c>
      <c r="C347" s="14" t="s">
        <v>14710</v>
      </c>
      <c r="D347" s="14" t="s">
        <v>4473</v>
      </c>
      <c r="E347" s="14"/>
      <c r="F347" s="15">
        <v>500</v>
      </c>
      <c r="G347" s="15">
        <v>304</v>
      </c>
      <c r="H347" s="14" t="s">
        <v>8087</v>
      </c>
      <c r="I347" s="15">
        <v>0</v>
      </c>
      <c r="J347" s="14" t="s">
        <v>70</v>
      </c>
      <c r="K347" s="36" t="s">
        <v>14627</v>
      </c>
      <c r="L347" s="23" t="s">
        <v>1552</v>
      </c>
      <c r="M347" s="23"/>
      <c r="N347" s="23" t="s">
        <v>14642</v>
      </c>
    </row>
    <row r="348" spans="1:15" ht="47.25">
      <c r="A348" s="14">
        <f t="shared" si="5"/>
        <v>442</v>
      </c>
      <c r="B348" s="14" t="s">
        <v>14713</v>
      </c>
      <c r="C348" s="14" t="s">
        <v>14714</v>
      </c>
      <c r="D348" s="14" t="s">
        <v>1162</v>
      </c>
      <c r="E348" s="14"/>
      <c r="F348" s="15">
        <v>400</v>
      </c>
      <c r="G348" s="15">
        <v>316</v>
      </c>
      <c r="H348" s="14" t="s">
        <v>2161</v>
      </c>
      <c r="I348" s="15">
        <v>0</v>
      </c>
      <c r="J348" s="14" t="s">
        <v>4642</v>
      </c>
      <c r="K348" s="36" t="s">
        <v>14627</v>
      </c>
      <c r="L348" s="23" t="s">
        <v>11673</v>
      </c>
      <c r="M348" s="23"/>
      <c r="N348" s="23" t="s">
        <v>14642</v>
      </c>
    </row>
    <row r="349" spans="1:15" ht="47.25">
      <c r="A349" s="14">
        <f t="shared" si="5"/>
        <v>443</v>
      </c>
      <c r="B349" s="14" t="s">
        <v>14715</v>
      </c>
      <c r="C349" s="14" t="s">
        <v>14716</v>
      </c>
      <c r="D349" s="14" t="s">
        <v>1162</v>
      </c>
      <c r="E349" s="14"/>
      <c r="F349" s="15">
        <v>1000</v>
      </c>
      <c r="G349" s="15">
        <v>388</v>
      </c>
      <c r="H349" s="14" t="s">
        <v>2161</v>
      </c>
      <c r="I349" s="15">
        <v>0</v>
      </c>
      <c r="J349" s="14" t="s">
        <v>1188</v>
      </c>
      <c r="K349" s="36" t="s">
        <v>14627</v>
      </c>
      <c r="L349" s="23" t="s">
        <v>1552</v>
      </c>
      <c r="M349" s="23"/>
      <c r="N349" s="23" t="s">
        <v>14642</v>
      </c>
    </row>
    <row r="350" spans="1:15" ht="31.5">
      <c r="A350" s="14">
        <f t="shared" si="5"/>
        <v>444</v>
      </c>
      <c r="B350" s="14" t="s">
        <v>14722</v>
      </c>
      <c r="C350" s="14" t="s">
        <v>14723</v>
      </c>
      <c r="D350" s="14" t="s">
        <v>1187</v>
      </c>
      <c r="E350" s="14"/>
      <c r="F350" s="15">
        <v>800</v>
      </c>
      <c r="G350" s="15">
        <v>244</v>
      </c>
      <c r="H350" s="14" t="s">
        <v>8087</v>
      </c>
      <c r="I350" s="15">
        <v>77000</v>
      </c>
      <c r="J350" s="14" t="s">
        <v>4935</v>
      </c>
      <c r="K350" s="36" t="s">
        <v>14627</v>
      </c>
      <c r="L350" s="23" t="s">
        <v>2255</v>
      </c>
      <c r="M350" s="23"/>
      <c r="N350" s="23" t="s">
        <v>14642</v>
      </c>
    </row>
    <row r="351" spans="1:15">
      <c r="A351" s="14">
        <f t="shared" si="5"/>
        <v>445</v>
      </c>
      <c r="B351" s="14" t="s">
        <v>14724</v>
      </c>
      <c r="C351" s="14" t="s">
        <v>2744</v>
      </c>
      <c r="D351" s="14" t="s">
        <v>1187</v>
      </c>
      <c r="E351" s="14" t="s">
        <v>8163</v>
      </c>
      <c r="F351" s="15">
        <v>730</v>
      </c>
      <c r="G351" s="15">
        <v>84</v>
      </c>
      <c r="H351" s="14" t="s">
        <v>8076</v>
      </c>
      <c r="I351" s="15">
        <v>19000</v>
      </c>
      <c r="J351" s="14" t="s">
        <v>4935</v>
      </c>
      <c r="K351" s="36" t="s">
        <v>14627</v>
      </c>
      <c r="L351" s="23" t="s">
        <v>5129</v>
      </c>
      <c r="M351" s="23"/>
      <c r="N351" s="23" t="s">
        <v>14642</v>
      </c>
    </row>
    <row r="352" spans="1:15">
      <c r="A352" s="14">
        <f t="shared" si="5"/>
        <v>446</v>
      </c>
      <c r="B352" s="14" t="s">
        <v>14725</v>
      </c>
      <c r="C352" s="14" t="s">
        <v>2744</v>
      </c>
      <c r="D352" s="14" t="s">
        <v>1187</v>
      </c>
      <c r="E352" s="14" t="s">
        <v>8163</v>
      </c>
      <c r="F352" s="15">
        <v>1030</v>
      </c>
      <c r="G352" s="15">
        <v>48</v>
      </c>
      <c r="H352" s="14" t="s">
        <v>8076</v>
      </c>
      <c r="I352" s="15">
        <v>14000</v>
      </c>
      <c r="J352" s="14" t="s">
        <v>4935</v>
      </c>
      <c r="K352" s="36" t="s">
        <v>14627</v>
      </c>
      <c r="L352" s="23" t="s">
        <v>5129</v>
      </c>
      <c r="M352" s="23"/>
    </row>
    <row r="353" spans="1:15">
      <c r="A353" s="14">
        <f t="shared" si="5"/>
        <v>447</v>
      </c>
      <c r="B353" s="14" t="s">
        <v>14726</v>
      </c>
      <c r="C353" s="14" t="s">
        <v>2744</v>
      </c>
      <c r="D353" s="14" t="s">
        <v>1187</v>
      </c>
      <c r="E353" s="14" t="s">
        <v>8163</v>
      </c>
      <c r="F353" s="15">
        <v>730</v>
      </c>
      <c r="G353" s="15">
        <v>36</v>
      </c>
      <c r="H353" s="14" t="s">
        <v>8076</v>
      </c>
      <c r="I353" s="15">
        <v>12000</v>
      </c>
      <c r="J353" s="14" t="s">
        <v>4935</v>
      </c>
      <c r="K353" s="36" t="s">
        <v>14627</v>
      </c>
      <c r="L353" s="23" t="s">
        <v>5129</v>
      </c>
      <c r="M353" s="23"/>
      <c r="O353" s="21" t="s">
        <v>13772</v>
      </c>
    </row>
    <row r="354" spans="1:15" ht="47.25">
      <c r="A354" s="14">
        <f t="shared" si="5"/>
        <v>448</v>
      </c>
      <c r="B354" s="14" t="s">
        <v>14727</v>
      </c>
      <c r="C354" s="14" t="s">
        <v>14728</v>
      </c>
      <c r="D354" s="14" t="s">
        <v>1162</v>
      </c>
      <c r="E354" s="14" t="s">
        <v>8163</v>
      </c>
      <c r="F354" s="15">
        <v>1000</v>
      </c>
      <c r="G354" s="15">
        <v>424</v>
      </c>
      <c r="H354" s="14" t="s">
        <v>2161</v>
      </c>
      <c r="I354" s="15">
        <v>0</v>
      </c>
      <c r="J354" s="14" t="s">
        <v>4935</v>
      </c>
      <c r="K354" s="36" t="s">
        <v>14627</v>
      </c>
      <c r="L354" s="23" t="s">
        <v>14729</v>
      </c>
      <c r="M354" s="23"/>
    </row>
    <row r="355" spans="1:15" ht="63">
      <c r="A355" s="14">
        <f t="shared" si="5"/>
        <v>449</v>
      </c>
      <c r="B355" s="14" t="s">
        <v>14730</v>
      </c>
      <c r="C355" s="14" t="s">
        <v>14731</v>
      </c>
      <c r="D355" s="14" t="s">
        <v>1162</v>
      </c>
      <c r="E355" s="14"/>
      <c r="F355" s="15">
        <v>200</v>
      </c>
      <c r="G355" s="15">
        <v>224</v>
      </c>
      <c r="H355" s="14" t="s">
        <v>8087</v>
      </c>
      <c r="I355" s="15">
        <v>0</v>
      </c>
      <c r="J355" s="14" t="s">
        <v>60</v>
      </c>
      <c r="K355" s="36" t="s">
        <v>14627</v>
      </c>
      <c r="L355" s="23" t="s">
        <v>5129</v>
      </c>
      <c r="M355" s="23"/>
    </row>
    <row r="356" spans="1:15" ht="63">
      <c r="A356" s="14">
        <f t="shared" si="5"/>
        <v>450</v>
      </c>
      <c r="B356" s="14" t="s">
        <v>14736</v>
      </c>
      <c r="C356" s="14" t="s">
        <v>14737</v>
      </c>
      <c r="D356" s="14" t="s">
        <v>1162</v>
      </c>
      <c r="E356" s="14"/>
      <c r="F356" s="15">
        <v>200</v>
      </c>
      <c r="G356" s="15">
        <v>248</v>
      </c>
      <c r="H356" s="14" t="s">
        <v>8087</v>
      </c>
      <c r="I356" s="15">
        <v>0</v>
      </c>
      <c r="J356" s="14" t="s">
        <v>60</v>
      </c>
      <c r="K356" s="36" t="s">
        <v>14627</v>
      </c>
      <c r="L356" s="23" t="s">
        <v>5129</v>
      </c>
      <c r="M356" s="23"/>
    </row>
    <row r="357" spans="1:15" ht="31.5">
      <c r="A357" s="14">
        <f t="shared" ref="A357:A420" si="6">A356+1</f>
        <v>451</v>
      </c>
      <c r="B357" s="14" t="s">
        <v>14738</v>
      </c>
      <c r="C357" s="14" t="s">
        <v>14739</v>
      </c>
      <c r="D357" s="14" t="s">
        <v>1162</v>
      </c>
      <c r="E357" s="14"/>
      <c r="F357" s="15">
        <v>300</v>
      </c>
      <c r="G357" s="15">
        <v>240</v>
      </c>
      <c r="H357" s="14" t="s">
        <v>2161</v>
      </c>
      <c r="I357" s="15">
        <v>0</v>
      </c>
      <c r="J357" s="14" t="s">
        <v>7909</v>
      </c>
      <c r="K357" s="36" t="s">
        <v>14627</v>
      </c>
      <c r="L357" s="23" t="s">
        <v>3437</v>
      </c>
      <c r="M357" s="23"/>
    </row>
    <row r="358" spans="1:15" ht="63.75">
      <c r="A358" s="14">
        <f t="shared" si="6"/>
        <v>452</v>
      </c>
      <c r="B358" s="14" t="s">
        <v>14745</v>
      </c>
      <c r="C358" s="14" t="s">
        <v>14746</v>
      </c>
      <c r="D358" s="14" t="s">
        <v>4473</v>
      </c>
      <c r="E358" s="14"/>
      <c r="F358" s="15">
        <v>500</v>
      </c>
      <c r="G358" s="15">
        <v>588</v>
      </c>
      <c r="H358" s="14" t="s">
        <v>2161</v>
      </c>
      <c r="I358" s="15">
        <v>0</v>
      </c>
      <c r="J358" s="14" t="s">
        <v>60</v>
      </c>
      <c r="K358" s="36" t="s">
        <v>14627</v>
      </c>
      <c r="L358" s="23" t="s">
        <v>513</v>
      </c>
      <c r="M358" s="23" t="s">
        <v>14747</v>
      </c>
      <c r="O358" s="21" t="s">
        <v>13656</v>
      </c>
    </row>
    <row r="359" spans="1:15" ht="45.75" customHeight="1">
      <c r="A359" s="14">
        <f t="shared" si="6"/>
        <v>453</v>
      </c>
      <c r="B359" s="14" t="s">
        <v>14760</v>
      </c>
      <c r="C359" s="14" t="s">
        <v>14761</v>
      </c>
      <c r="D359" s="14" t="s">
        <v>1162</v>
      </c>
      <c r="E359" s="14"/>
      <c r="F359" s="15">
        <v>500</v>
      </c>
      <c r="G359" s="15">
        <v>160</v>
      </c>
      <c r="H359" s="14" t="s">
        <v>8087</v>
      </c>
      <c r="I359" s="15">
        <v>0</v>
      </c>
      <c r="J359" s="14" t="s">
        <v>70</v>
      </c>
      <c r="K359" s="36" t="s">
        <v>14627</v>
      </c>
      <c r="L359" s="23" t="s">
        <v>5629</v>
      </c>
      <c r="M359" s="23"/>
    </row>
    <row r="360" spans="1:15" ht="31.5">
      <c r="A360" s="14">
        <f t="shared" si="6"/>
        <v>454</v>
      </c>
      <c r="B360" s="14" t="s">
        <v>14766</v>
      </c>
      <c r="C360" s="14" t="s">
        <v>2744</v>
      </c>
      <c r="D360" s="14" t="s">
        <v>1187</v>
      </c>
      <c r="E360" s="14" t="s">
        <v>8163</v>
      </c>
      <c r="F360" s="15">
        <v>1030</v>
      </c>
      <c r="G360" s="15">
        <v>40</v>
      </c>
      <c r="H360" s="14" t="s">
        <v>8076</v>
      </c>
      <c r="I360" s="15">
        <v>14000</v>
      </c>
      <c r="J360" s="14" t="s">
        <v>4935</v>
      </c>
      <c r="K360" s="36" t="s">
        <v>14627</v>
      </c>
      <c r="L360" s="23" t="s">
        <v>5129</v>
      </c>
      <c r="M360" s="23"/>
    </row>
    <row r="361" spans="1:15">
      <c r="A361" s="14">
        <f t="shared" si="6"/>
        <v>455</v>
      </c>
      <c r="B361" s="14" t="s">
        <v>13193</v>
      </c>
      <c r="C361" s="14" t="s">
        <v>2744</v>
      </c>
      <c r="D361" s="14" t="s">
        <v>1187</v>
      </c>
      <c r="E361" s="14" t="s">
        <v>8163</v>
      </c>
      <c r="F361" s="15">
        <v>1030</v>
      </c>
      <c r="G361" s="15">
        <v>92</v>
      </c>
      <c r="H361" s="14" t="s">
        <v>8076</v>
      </c>
      <c r="I361" s="15">
        <v>21000</v>
      </c>
      <c r="J361" s="14" t="s">
        <v>4935</v>
      </c>
      <c r="K361" s="36" t="s">
        <v>14627</v>
      </c>
      <c r="L361" s="23" t="s">
        <v>5129</v>
      </c>
      <c r="M361" s="23"/>
    </row>
    <row r="362" spans="1:15" ht="31.5">
      <c r="A362" s="14">
        <f t="shared" si="6"/>
        <v>456</v>
      </c>
      <c r="B362" s="14" t="s">
        <v>14788</v>
      </c>
      <c r="C362" s="14" t="s">
        <v>14789</v>
      </c>
      <c r="D362" s="14" t="s">
        <v>1162</v>
      </c>
      <c r="E362" s="14"/>
      <c r="F362" s="15">
        <v>1250</v>
      </c>
      <c r="G362" s="15">
        <v>460</v>
      </c>
      <c r="H362" s="14" t="s">
        <v>2161</v>
      </c>
      <c r="I362" s="15">
        <v>0</v>
      </c>
      <c r="J362" s="14" t="s">
        <v>60</v>
      </c>
      <c r="K362" s="36" t="s">
        <v>14627</v>
      </c>
      <c r="L362" s="23" t="s">
        <v>6101</v>
      </c>
      <c r="M362" s="23"/>
    </row>
    <row r="363" spans="1:15" ht="78.75">
      <c r="A363" s="14">
        <f t="shared" si="6"/>
        <v>457</v>
      </c>
      <c r="B363" s="14" t="s">
        <v>14717</v>
      </c>
      <c r="C363" s="14" t="s">
        <v>14718</v>
      </c>
      <c r="D363" s="14" t="s">
        <v>1162</v>
      </c>
      <c r="E363" s="14"/>
      <c r="F363" s="15">
        <v>150</v>
      </c>
      <c r="G363" s="15">
        <v>1048</v>
      </c>
      <c r="H363" s="14" t="s">
        <v>3703</v>
      </c>
      <c r="I363" s="15">
        <v>0</v>
      </c>
      <c r="J363" s="14" t="s">
        <v>7909</v>
      </c>
      <c r="K363" s="36" t="s">
        <v>14719</v>
      </c>
      <c r="L363" s="23" t="s">
        <v>1552</v>
      </c>
      <c r="M363" s="23"/>
    </row>
    <row r="364" spans="1:15" ht="78.75">
      <c r="A364" s="14">
        <f t="shared" si="6"/>
        <v>458</v>
      </c>
      <c r="B364" s="14" t="s">
        <v>14732</v>
      </c>
      <c r="C364" s="14" t="s">
        <v>14733</v>
      </c>
      <c r="D364" s="14" t="s">
        <v>14734</v>
      </c>
      <c r="E364" s="14"/>
      <c r="F364" s="15">
        <v>1000</v>
      </c>
      <c r="G364" s="15">
        <v>196</v>
      </c>
      <c r="H364" s="14" t="s">
        <v>8087</v>
      </c>
      <c r="I364" s="15">
        <v>0</v>
      </c>
      <c r="J364" s="14" t="s">
        <v>70</v>
      </c>
      <c r="K364" s="36" t="s">
        <v>14719</v>
      </c>
      <c r="L364" s="23" t="s">
        <v>2255</v>
      </c>
      <c r="M364" s="23"/>
    </row>
    <row r="365" spans="1:15">
      <c r="A365" s="14">
        <f t="shared" si="6"/>
        <v>459</v>
      </c>
      <c r="B365" s="14" t="s">
        <v>14735</v>
      </c>
      <c r="C365" s="14" t="s">
        <v>2744</v>
      </c>
      <c r="D365" s="14" t="s">
        <v>1187</v>
      </c>
      <c r="E365" s="14" t="s">
        <v>8163</v>
      </c>
      <c r="F365" s="15">
        <v>1029</v>
      </c>
      <c r="G365" s="15">
        <v>44</v>
      </c>
      <c r="H365" s="14" t="s">
        <v>8076</v>
      </c>
      <c r="I365" s="15">
        <v>13000</v>
      </c>
      <c r="J365" s="14" t="s">
        <v>4935</v>
      </c>
      <c r="K365" s="36" t="s">
        <v>14719</v>
      </c>
      <c r="L365" s="23" t="s">
        <v>2255</v>
      </c>
      <c r="M365" s="23"/>
    </row>
    <row r="366" spans="1:15" ht="31.5">
      <c r="A366" s="14">
        <f t="shared" si="6"/>
        <v>460</v>
      </c>
      <c r="B366" s="14" t="s">
        <v>14748</v>
      </c>
      <c r="C366" s="14" t="s">
        <v>14749</v>
      </c>
      <c r="D366" s="14" t="s">
        <v>1162</v>
      </c>
      <c r="E366" s="14"/>
      <c r="F366" s="15">
        <v>300</v>
      </c>
      <c r="G366" s="15">
        <v>292</v>
      </c>
      <c r="H366" s="14" t="s">
        <v>2161</v>
      </c>
      <c r="I366" s="15">
        <v>0</v>
      </c>
      <c r="J366" s="14" t="s">
        <v>7909</v>
      </c>
      <c r="K366" s="36" t="s">
        <v>14719</v>
      </c>
      <c r="L366" s="23" t="s">
        <v>5629</v>
      </c>
      <c r="M366" s="23"/>
    </row>
    <row r="367" spans="1:15" ht="47.25">
      <c r="A367" s="14">
        <f t="shared" si="6"/>
        <v>461</v>
      </c>
      <c r="B367" s="14" t="s">
        <v>14750</v>
      </c>
      <c r="C367" s="14" t="s">
        <v>14751</v>
      </c>
      <c r="D367" s="14" t="s">
        <v>9193</v>
      </c>
      <c r="E367" s="14"/>
      <c r="F367" s="15">
        <v>600</v>
      </c>
      <c r="G367" s="15">
        <v>352</v>
      </c>
      <c r="H367" s="14" t="s">
        <v>2161</v>
      </c>
      <c r="I367" s="15">
        <v>0</v>
      </c>
      <c r="J367" s="14" t="s">
        <v>4935</v>
      </c>
      <c r="K367" s="36" t="s">
        <v>14719</v>
      </c>
      <c r="L367" s="23" t="s">
        <v>513</v>
      </c>
      <c r="M367" s="23" t="s">
        <v>14752</v>
      </c>
    </row>
    <row r="368" spans="1:15" ht="31.5">
      <c r="A368" s="14">
        <f t="shared" si="6"/>
        <v>462</v>
      </c>
      <c r="B368" s="14" t="s">
        <v>13202</v>
      </c>
      <c r="C368" s="14" t="s">
        <v>2744</v>
      </c>
      <c r="D368" s="14" t="s">
        <v>1187</v>
      </c>
      <c r="E368" s="14" t="s">
        <v>8163</v>
      </c>
      <c r="F368" s="15">
        <v>1029</v>
      </c>
      <c r="G368" s="15">
        <v>72</v>
      </c>
      <c r="H368" s="14" t="s">
        <v>8076</v>
      </c>
      <c r="I368" s="15">
        <v>18000</v>
      </c>
      <c r="J368" s="14" t="s">
        <v>4935</v>
      </c>
      <c r="K368" s="36" t="s">
        <v>14719</v>
      </c>
      <c r="L368" s="23" t="s">
        <v>2255</v>
      </c>
      <c r="M368" s="23"/>
      <c r="O368" s="21" t="s">
        <v>14774</v>
      </c>
    </row>
    <row r="369" spans="1:15">
      <c r="A369" s="14">
        <f t="shared" si="6"/>
        <v>463</v>
      </c>
      <c r="B369" s="14" t="s">
        <v>14753</v>
      </c>
      <c r="C369" s="14" t="s">
        <v>2744</v>
      </c>
      <c r="D369" s="14" t="s">
        <v>1187</v>
      </c>
      <c r="E369" s="14" t="s">
        <v>8163</v>
      </c>
      <c r="F369" s="15">
        <v>529</v>
      </c>
      <c r="G369" s="15">
        <v>32</v>
      </c>
      <c r="H369" s="14" t="s">
        <v>8076</v>
      </c>
      <c r="I369" s="15">
        <v>11000</v>
      </c>
      <c r="J369" s="14" t="s">
        <v>4935</v>
      </c>
      <c r="K369" s="36" t="s">
        <v>14719</v>
      </c>
      <c r="L369" s="23" t="s">
        <v>2255</v>
      </c>
      <c r="M369" s="23"/>
    </row>
    <row r="370" spans="1:15">
      <c r="A370" s="14">
        <f t="shared" si="6"/>
        <v>464</v>
      </c>
      <c r="B370" s="14" t="s">
        <v>14754</v>
      </c>
      <c r="C370" s="14" t="s">
        <v>2744</v>
      </c>
      <c r="D370" s="14" t="s">
        <v>1187</v>
      </c>
      <c r="E370" s="14" t="s">
        <v>8163</v>
      </c>
      <c r="F370" s="15">
        <v>529</v>
      </c>
      <c r="G370" s="15">
        <v>44</v>
      </c>
      <c r="H370" s="14" t="s">
        <v>8076</v>
      </c>
      <c r="I370" s="15">
        <v>13000</v>
      </c>
      <c r="J370" s="14" t="s">
        <v>4935</v>
      </c>
      <c r="K370" s="36" t="s">
        <v>14719</v>
      </c>
      <c r="L370" s="23" t="s">
        <v>2255</v>
      </c>
      <c r="M370" s="23"/>
    </row>
    <row r="371" spans="1:15" ht="31.5">
      <c r="A371" s="14">
        <f t="shared" si="6"/>
        <v>465</v>
      </c>
      <c r="B371" s="14" t="s">
        <v>14755</v>
      </c>
      <c r="C371" s="14" t="s">
        <v>14756</v>
      </c>
      <c r="D371" s="14" t="s">
        <v>1162</v>
      </c>
      <c r="E371" s="14"/>
      <c r="F371" s="15">
        <v>500</v>
      </c>
      <c r="G371" s="15">
        <v>624</v>
      </c>
      <c r="H371" s="14" t="s">
        <v>3703</v>
      </c>
      <c r="I371" s="15">
        <v>0</v>
      </c>
      <c r="J371" s="14" t="s">
        <v>7909</v>
      </c>
      <c r="K371" s="36" t="s">
        <v>14719</v>
      </c>
      <c r="L371" s="23" t="s">
        <v>1552</v>
      </c>
      <c r="M371" s="23" t="s">
        <v>14757</v>
      </c>
    </row>
    <row r="372" spans="1:15" ht="47.25">
      <c r="A372" s="14">
        <f t="shared" si="6"/>
        <v>466</v>
      </c>
      <c r="B372" s="14" t="s">
        <v>14758</v>
      </c>
      <c r="C372" s="14" t="s">
        <v>7173</v>
      </c>
      <c r="D372" s="14" t="s">
        <v>3436</v>
      </c>
      <c r="E372" s="14"/>
      <c r="F372" s="15">
        <v>750</v>
      </c>
      <c r="G372" s="15">
        <v>640</v>
      </c>
      <c r="H372" s="14" t="s">
        <v>2161</v>
      </c>
      <c r="I372" s="15">
        <v>0</v>
      </c>
      <c r="J372" s="14" t="s">
        <v>1193</v>
      </c>
      <c r="K372" s="36" t="s">
        <v>14719</v>
      </c>
      <c r="L372" s="23" t="s">
        <v>1552</v>
      </c>
      <c r="M372" s="23" t="s">
        <v>14759</v>
      </c>
    </row>
    <row r="373" spans="1:15" ht="31.5">
      <c r="A373" s="14">
        <f t="shared" si="6"/>
        <v>467</v>
      </c>
      <c r="B373" s="14" t="s">
        <v>14764</v>
      </c>
      <c r="C373" s="14" t="s">
        <v>14765</v>
      </c>
      <c r="D373" s="14" t="s">
        <v>1187</v>
      </c>
      <c r="E373" s="14"/>
      <c r="F373" s="15">
        <v>1000</v>
      </c>
      <c r="G373" s="15">
        <v>264</v>
      </c>
      <c r="H373" s="14" t="s">
        <v>8087</v>
      </c>
      <c r="I373" s="15">
        <v>78000</v>
      </c>
      <c r="J373" s="14" t="s">
        <v>60</v>
      </c>
      <c r="K373" s="36" t="s">
        <v>14719</v>
      </c>
      <c r="L373" s="23" t="s">
        <v>2255</v>
      </c>
      <c r="M373" s="23"/>
      <c r="O373" s="21" t="s">
        <v>13752</v>
      </c>
    </row>
    <row r="374" spans="1:15" ht="31.5">
      <c r="A374" s="14">
        <f t="shared" si="6"/>
        <v>468</v>
      </c>
      <c r="B374" s="14" t="s">
        <v>14771</v>
      </c>
      <c r="C374" s="14" t="s">
        <v>14772</v>
      </c>
      <c r="D374" s="14" t="s">
        <v>9193</v>
      </c>
      <c r="E374" s="14"/>
      <c r="F374" s="15">
        <v>650</v>
      </c>
      <c r="G374" s="15">
        <v>236</v>
      </c>
      <c r="H374" s="14" t="s">
        <v>8087</v>
      </c>
      <c r="I374" s="15">
        <v>0</v>
      </c>
      <c r="J374" s="14" t="s">
        <v>60</v>
      </c>
      <c r="K374" s="36" t="s">
        <v>14719</v>
      </c>
      <c r="L374" s="23" t="s">
        <v>5408</v>
      </c>
      <c r="M374" s="23" t="s">
        <v>14773</v>
      </c>
    </row>
    <row r="375" spans="1:15" ht="63">
      <c r="A375" s="14">
        <f t="shared" si="6"/>
        <v>469</v>
      </c>
      <c r="B375" s="14" t="s">
        <v>14775</v>
      </c>
      <c r="C375" s="14" t="s">
        <v>14776</v>
      </c>
      <c r="D375" s="14" t="s">
        <v>10827</v>
      </c>
      <c r="E375" s="14"/>
      <c r="F375" s="15">
        <v>1000</v>
      </c>
      <c r="G375" s="15">
        <v>264</v>
      </c>
      <c r="H375" s="14" t="s">
        <v>8087</v>
      </c>
      <c r="I375" s="15" t="s">
        <v>14777</v>
      </c>
      <c r="J375" s="14" t="s">
        <v>1188</v>
      </c>
      <c r="K375" s="36" t="s">
        <v>14719</v>
      </c>
      <c r="L375" s="23" t="s">
        <v>13494</v>
      </c>
      <c r="M375" s="23" t="s">
        <v>14778</v>
      </c>
    </row>
    <row r="376" spans="1:15" ht="47.25">
      <c r="A376" s="14">
        <f t="shared" si="6"/>
        <v>470</v>
      </c>
      <c r="B376" s="14" t="s">
        <v>14779</v>
      </c>
      <c r="C376" s="14" t="s">
        <v>14780</v>
      </c>
      <c r="D376" s="14" t="s">
        <v>1162</v>
      </c>
      <c r="E376" s="14"/>
      <c r="F376" s="15">
        <v>9000</v>
      </c>
      <c r="G376" s="15">
        <v>136</v>
      </c>
      <c r="H376" s="14" t="s">
        <v>2161</v>
      </c>
      <c r="I376" s="15">
        <v>0</v>
      </c>
      <c r="J376" s="14" t="s">
        <v>70</v>
      </c>
      <c r="K376" s="36" t="s">
        <v>14719</v>
      </c>
      <c r="L376" s="23" t="s">
        <v>11729</v>
      </c>
      <c r="M376" s="23"/>
    </row>
    <row r="377" spans="1:15" ht="47.25">
      <c r="A377" s="14">
        <f t="shared" si="6"/>
        <v>471</v>
      </c>
      <c r="B377" s="14" t="s">
        <v>14781</v>
      </c>
      <c r="C377" s="14" t="s">
        <v>14782</v>
      </c>
      <c r="D377" s="14" t="s">
        <v>1162</v>
      </c>
      <c r="E377" s="14"/>
      <c r="F377" s="15">
        <v>2000</v>
      </c>
      <c r="G377" s="15">
        <v>136</v>
      </c>
      <c r="H377" s="14" t="s">
        <v>2161</v>
      </c>
      <c r="I377" s="15">
        <v>0</v>
      </c>
      <c r="J377" s="14" t="s">
        <v>70</v>
      </c>
      <c r="K377" s="36" t="s">
        <v>14719</v>
      </c>
      <c r="L377" s="23" t="s">
        <v>11729</v>
      </c>
      <c r="M377" s="23"/>
    </row>
    <row r="378" spans="1:15" ht="126">
      <c r="A378" s="14">
        <f t="shared" si="6"/>
        <v>472</v>
      </c>
      <c r="B378" s="14" t="s">
        <v>14783</v>
      </c>
      <c r="C378" s="14" t="s">
        <v>14784</v>
      </c>
      <c r="D378" s="14" t="s">
        <v>1162</v>
      </c>
      <c r="E378" s="14"/>
      <c r="F378" s="15">
        <v>500</v>
      </c>
      <c r="G378" s="15">
        <v>364</v>
      </c>
      <c r="H378" s="14" t="s">
        <v>2161</v>
      </c>
      <c r="I378" s="15">
        <v>0</v>
      </c>
      <c r="J378" s="14" t="s">
        <v>1193</v>
      </c>
      <c r="K378" s="36" t="s">
        <v>14719</v>
      </c>
      <c r="L378" s="23" t="s">
        <v>11729</v>
      </c>
      <c r="M378" s="23"/>
    </row>
    <row r="379" spans="1:15" ht="63">
      <c r="A379" s="14">
        <f t="shared" si="6"/>
        <v>473</v>
      </c>
      <c r="B379" s="14" t="s">
        <v>14785</v>
      </c>
      <c r="C379" s="14" t="s">
        <v>18278</v>
      </c>
      <c r="D379" s="14" t="s">
        <v>1187</v>
      </c>
      <c r="E379" s="14"/>
      <c r="F379" s="15">
        <v>730</v>
      </c>
      <c r="G379" s="15">
        <v>216</v>
      </c>
      <c r="H379" s="14" t="s">
        <v>8087</v>
      </c>
      <c r="I379" s="15">
        <v>69000</v>
      </c>
      <c r="J379" s="14" t="s">
        <v>1188</v>
      </c>
      <c r="K379" s="36" t="s">
        <v>14719</v>
      </c>
      <c r="L379" s="23" t="s">
        <v>2255</v>
      </c>
      <c r="M379" s="23"/>
      <c r="O379" s="21" t="s">
        <v>14794</v>
      </c>
    </row>
    <row r="380" spans="1:15" ht="63">
      <c r="A380" s="14">
        <f t="shared" si="6"/>
        <v>474</v>
      </c>
      <c r="B380" s="14" t="s">
        <v>14786</v>
      </c>
      <c r="C380" s="14" t="s">
        <v>14787</v>
      </c>
      <c r="D380" s="14" t="s">
        <v>1162</v>
      </c>
      <c r="E380" s="14"/>
      <c r="F380" s="15">
        <v>500</v>
      </c>
      <c r="G380" s="15">
        <v>140</v>
      </c>
      <c r="H380" s="14" t="s">
        <v>8087</v>
      </c>
      <c r="I380" s="15">
        <v>60000</v>
      </c>
      <c r="J380" s="14" t="s">
        <v>60</v>
      </c>
      <c r="K380" s="36" t="s">
        <v>14719</v>
      </c>
      <c r="L380" s="23" t="s">
        <v>6101</v>
      </c>
      <c r="M380" s="23"/>
    </row>
    <row r="381" spans="1:15" ht="31.5">
      <c r="A381" s="14">
        <f t="shared" si="6"/>
        <v>475</v>
      </c>
      <c r="B381" s="14" t="s">
        <v>14790</v>
      </c>
      <c r="C381" s="14" t="s">
        <v>5721</v>
      </c>
      <c r="D381" s="14" t="s">
        <v>1187</v>
      </c>
      <c r="E381" s="14"/>
      <c r="F381" s="15">
        <v>1320</v>
      </c>
      <c r="G381" s="15">
        <v>184</v>
      </c>
      <c r="H381" s="14" t="s">
        <v>8087</v>
      </c>
      <c r="I381" s="15">
        <v>67000</v>
      </c>
      <c r="J381" s="14" t="s">
        <v>70</v>
      </c>
      <c r="K381" s="36" t="s">
        <v>14719</v>
      </c>
      <c r="L381" s="23" t="s">
        <v>2255</v>
      </c>
      <c r="M381" s="23"/>
    </row>
    <row r="382" spans="1:15" ht="94.5">
      <c r="A382" s="14">
        <f t="shared" si="6"/>
        <v>476</v>
      </c>
      <c r="B382" s="14" t="s">
        <v>14791</v>
      </c>
      <c r="C382" s="14" t="s">
        <v>14792</v>
      </c>
      <c r="D382" s="14" t="s">
        <v>1187</v>
      </c>
      <c r="E382" s="14"/>
      <c r="F382" s="15">
        <v>1000</v>
      </c>
      <c r="G382" s="15">
        <v>324</v>
      </c>
      <c r="H382" s="14" t="s">
        <v>8087</v>
      </c>
      <c r="I382" s="15">
        <v>94000</v>
      </c>
      <c r="J382" s="14" t="s">
        <v>1188</v>
      </c>
      <c r="K382" s="36" t="s">
        <v>14719</v>
      </c>
      <c r="L382" s="23" t="s">
        <v>2255</v>
      </c>
      <c r="M382" s="23"/>
    </row>
    <row r="383" spans="1:15" ht="47.25">
      <c r="A383" s="14">
        <f t="shared" si="6"/>
        <v>477</v>
      </c>
      <c r="B383" s="14" t="s">
        <v>14795</v>
      </c>
      <c r="C383" s="14" t="s">
        <v>14796</v>
      </c>
      <c r="D383" s="14" t="s">
        <v>1187</v>
      </c>
      <c r="E383" s="14"/>
      <c r="F383" s="15">
        <v>1020</v>
      </c>
      <c r="G383" s="15">
        <v>356</v>
      </c>
      <c r="H383" s="14" t="s">
        <v>8087</v>
      </c>
      <c r="I383" s="15">
        <v>115000</v>
      </c>
      <c r="J383" s="14" t="s">
        <v>70</v>
      </c>
      <c r="K383" s="36" t="s">
        <v>14719</v>
      </c>
      <c r="L383" s="23" t="s">
        <v>2255</v>
      </c>
      <c r="M383" s="23"/>
      <c r="O383" s="21" t="s">
        <v>13514</v>
      </c>
    </row>
    <row r="384" spans="1:15" ht="31.5">
      <c r="A384" s="14">
        <f t="shared" si="6"/>
        <v>478</v>
      </c>
      <c r="B384" s="14" t="s">
        <v>14797</v>
      </c>
      <c r="C384" s="14" t="s">
        <v>6874</v>
      </c>
      <c r="D384" s="14" t="s">
        <v>1187</v>
      </c>
      <c r="E384" s="14" t="s">
        <v>8163</v>
      </c>
      <c r="F384" s="15">
        <v>730</v>
      </c>
      <c r="G384" s="15">
        <v>608</v>
      </c>
      <c r="H384" s="14" t="s">
        <v>8087</v>
      </c>
      <c r="I384" s="15">
        <v>134000</v>
      </c>
      <c r="J384" s="14" t="s">
        <v>4935</v>
      </c>
      <c r="K384" s="36" t="s">
        <v>14719</v>
      </c>
      <c r="L384" s="23" t="s">
        <v>11673</v>
      </c>
      <c r="M384" s="23"/>
    </row>
    <row r="385" spans="1:16" ht="47.25">
      <c r="A385" s="14">
        <f t="shared" si="6"/>
        <v>479</v>
      </c>
      <c r="B385" s="14" t="s">
        <v>14798</v>
      </c>
      <c r="C385" s="14" t="s">
        <v>14799</v>
      </c>
      <c r="D385" s="14" t="s">
        <v>1162</v>
      </c>
      <c r="E385" s="14"/>
      <c r="F385" s="15">
        <v>500</v>
      </c>
      <c r="G385" s="15">
        <v>284</v>
      </c>
      <c r="H385" s="14" t="s">
        <v>8087</v>
      </c>
      <c r="I385" s="15">
        <v>0</v>
      </c>
      <c r="J385" s="14" t="s">
        <v>1188</v>
      </c>
      <c r="K385" s="36" t="s">
        <v>14719</v>
      </c>
      <c r="L385" s="23" t="s">
        <v>2255</v>
      </c>
      <c r="M385" s="23"/>
    </row>
    <row r="386" spans="1:16" ht="47.25">
      <c r="A386" s="14">
        <f t="shared" si="6"/>
        <v>480</v>
      </c>
      <c r="B386" s="14" t="s">
        <v>14810</v>
      </c>
      <c r="C386" s="14" t="s">
        <v>14811</v>
      </c>
      <c r="D386" s="14" t="s">
        <v>1162</v>
      </c>
      <c r="E386" s="14"/>
      <c r="F386" s="15">
        <v>500</v>
      </c>
      <c r="G386" s="15">
        <v>328</v>
      </c>
      <c r="H386" s="14" t="s">
        <v>8087</v>
      </c>
      <c r="I386" s="15">
        <v>0</v>
      </c>
      <c r="J386" s="14" t="s">
        <v>60</v>
      </c>
      <c r="K386" s="36" t="s">
        <v>14719</v>
      </c>
      <c r="L386" s="23" t="s">
        <v>5129</v>
      </c>
      <c r="M386" s="23"/>
    </row>
    <row r="387" spans="1:16" ht="63">
      <c r="A387" s="14">
        <f t="shared" si="6"/>
        <v>481</v>
      </c>
      <c r="B387" s="14" t="s">
        <v>14814</v>
      </c>
      <c r="C387" s="14" t="s">
        <v>14815</v>
      </c>
      <c r="D387" s="14" t="s">
        <v>1162</v>
      </c>
      <c r="E387" s="14"/>
      <c r="F387" s="15">
        <v>300</v>
      </c>
      <c r="G387" s="15">
        <v>288</v>
      </c>
      <c r="H387" s="14" t="s">
        <v>8087</v>
      </c>
      <c r="I387" s="15">
        <v>0</v>
      </c>
      <c r="J387" s="14" t="s">
        <v>70</v>
      </c>
      <c r="K387" s="36" t="s">
        <v>14719</v>
      </c>
      <c r="L387" s="23" t="s">
        <v>5629</v>
      </c>
      <c r="M387" s="23"/>
    </row>
    <row r="388" spans="1:16" ht="47.25">
      <c r="A388" s="14">
        <f t="shared" si="6"/>
        <v>482</v>
      </c>
      <c r="B388" s="14" t="s">
        <v>14828</v>
      </c>
      <c r="C388" s="14" t="s">
        <v>8960</v>
      </c>
      <c r="D388" s="14" t="s">
        <v>1162</v>
      </c>
      <c r="E388" s="14"/>
      <c r="F388" s="15">
        <v>300</v>
      </c>
      <c r="G388" s="15">
        <v>144</v>
      </c>
      <c r="H388" s="14" t="s">
        <v>8087</v>
      </c>
      <c r="I388" s="15">
        <v>77000</v>
      </c>
      <c r="J388" s="14" t="s">
        <v>70</v>
      </c>
      <c r="K388" s="36" t="s">
        <v>14719</v>
      </c>
      <c r="L388" s="23" t="s">
        <v>13080</v>
      </c>
      <c r="M388" s="23"/>
    </row>
    <row r="389" spans="1:16" ht="31.5">
      <c r="A389" s="14">
        <f t="shared" si="6"/>
        <v>483</v>
      </c>
      <c r="B389" s="14" t="s">
        <v>14849</v>
      </c>
      <c r="C389" s="14" t="s">
        <v>14850</v>
      </c>
      <c r="D389" s="14" t="s">
        <v>1187</v>
      </c>
      <c r="E389" s="14"/>
      <c r="F389" s="15">
        <v>1000</v>
      </c>
      <c r="G389" s="15">
        <v>232</v>
      </c>
      <c r="H389" s="14" t="s">
        <v>8087</v>
      </c>
      <c r="I389" s="15">
        <v>78000</v>
      </c>
      <c r="J389" s="14" t="s">
        <v>4642</v>
      </c>
      <c r="K389" s="36" t="s">
        <v>14719</v>
      </c>
      <c r="L389" s="23" t="s">
        <v>12534</v>
      </c>
      <c r="M389" s="23"/>
      <c r="O389" s="21" t="s">
        <v>13604</v>
      </c>
    </row>
    <row r="390" spans="1:16" ht="63">
      <c r="A390" s="14">
        <f t="shared" si="6"/>
        <v>484</v>
      </c>
      <c r="B390" s="14" t="s">
        <v>14851</v>
      </c>
      <c r="C390" s="14" t="s">
        <v>14852</v>
      </c>
      <c r="D390" s="14" t="s">
        <v>1162</v>
      </c>
      <c r="E390" s="14"/>
      <c r="F390" s="15">
        <v>300</v>
      </c>
      <c r="G390" s="15">
        <v>264</v>
      </c>
      <c r="H390" s="14" t="s">
        <v>8087</v>
      </c>
      <c r="I390" s="15">
        <v>0</v>
      </c>
      <c r="J390" s="14" t="s">
        <v>70</v>
      </c>
      <c r="K390" s="36" t="s">
        <v>14719</v>
      </c>
      <c r="L390" s="23" t="s">
        <v>5629</v>
      </c>
      <c r="M390" s="23"/>
    </row>
    <row r="391" spans="1:16" ht="63">
      <c r="A391" s="14">
        <f t="shared" si="6"/>
        <v>485</v>
      </c>
      <c r="B391" s="14" t="s">
        <v>14853</v>
      </c>
      <c r="C391" s="14" t="s">
        <v>14854</v>
      </c>
      <c r="D391" s="14" t="s">
        <v>1162</v>
      </c>
      <c r="E391" s="14"/>
      <c r="F391" s="15">
        <v>300</v>
      </c>
      <c r="G391" s="15">
        <v>236</v>
      </c>
      <c r="H391" s="14" t="s">
        <v>8087</v>
      </c>
      <c r="I391" s="15">
        <v>0</v>
      </c>
      <c r="J391" s="14" t="s">
        <v>70</v>
      </c>
      <c r="K391" s="36" t="s">
        <v>14719</v>
      </c>
      <c r="L391" s="23" t="s">
        <v>5629</v>
      </c>
      <c r="M391" s="23"/>
    </row>
    <row r="392" spans="1:16">
      <c r="A392" s="14">
        <f t="shared" si="6"/>
        <v>486</v>
      </c>
      <c r="B392" s="14" t="s">
        <v>14800</v>
      </c>
      <c r="C392" s="14" t="s">
        <v>2386</v>
      </c>
      <c r="D392" s="14" t="s">
        <v>1162</v>
      </c>
      <c r="E392" s="14"/>
      <c r="F392" s="15">
        <v>1400</v>
      </c>
      <c r="G392" s="15">
        <v>220</v>
      </c>
      <c r="H392" s="14" t="s">
        <v>8087</v>
      </c>
      <c r="I392" s="15">
        <v>0</v>
      </c>
      <c r="J392" s="14" t="s">
        <v>1193</v>
      </c>
      <c r="K392" s="36" t="s">
        <v>14801</v>
      </c>
      <c r="L392" s="23" t="s">
        <v>11729</v>
      </c>
      <c r="M392" s="23"/>
    </row>
    <row r="393" spans="1:16" ht="47.25">
      <c r="A393" s="14">
        <f t="shared" si="6"/>
        <v>487</v>
      </c>
      <c r="B393" s="14" t="s">
        <v>14804</v>
      </c>
      <c r="C393" s="14" t="s">
        <v>14805</v>
      </c>
      <c r="D393" s="14" t="s">
        <v>1162</v>
      </c>
      <c r="E393" s="14"/>
      <c r="F393" s="15">
        <v>500</v>
      </c>
      <c r="G393" s="15">
        <v>80</v>
      </c>
      <c r="H393" s="14" t="s">
        <v>2471</v>
      </c>
      <c r="I393" s="15">
        <v>0</v>
      </c>
      <c r="J393" s="14" t="s">
        <v>70</v>
      </c>
      <c r="K393" s="36" t="s">
        <v>14801</v>
      </c>
      <c r="L393" s="23" t="s">
        <v>1552</v>
      </c>
      <c r="M393" s="23"/>
    </row>
    <row r="394" spans="1:16">
      <c r="A394" s="14">
        <f t="shared" si="6"/>
        <v>488</v>
      </c>
      <c r="B394" s="14" t="s">
        <v>14806</v>
      </c>
      <c r="C394" s="14" t="s">
        <v>14807</v>
      </c>
      <c r="D394" s="14" t="s">
        <v>1187</v>
      </c>
      <c r="E394" s="14"/>
      <c r="F394" s="15">
        <v>820</v>
      </c>
      <c r="G394" s="15">
        <v>284</v>
      </c>
      <c r="H394" s="14" t="s">
        <v>8087</v>
      </c>
      <c r="I394" s="15">
        <v>111000</v>
      </c>
      <c r="J394" s="14" t="s">
        <v>1193</v>
      </c>
      <c r="K394" s="36" t="s">
        <v>14801</v>
      </c>
      <c r="L394" s="23" t="s">
        <v>1552</v>
      </c>
      <c r="M394" s="23"/>
    </row>
    <row r="395" spans="1:16" ht="78.75">
      <c r="A395" s="14">
        <f t="shared" si="6"/>
        <v>489</v>
      </c>
      <c r="B395" s="14" t="s">
        <v>14808</v>
      </c>
      <c r="C395" s="14" t="s">
        <v>14809</v>
      </c>
      <c r="D395" s="14" t="s">
        <v>1162</v>
      </c>
      <c r="E395" s="14"/>
      <c r="F395" s="15">
        <v>120</v>
      </c>
      <c r="G395" s="15">
        <v>1024</v>
      </c>
      <c r="H395" s="14" t="s">
        <v>3703</v>
      </c>
      <c r="I395" s="15">
        <v>0</v>
      </c>
      <c r="J395" s="14" t="s">
        <v>7909</v>
      </c>
      <c r="K395" s="36" t="s">
        <v>14801</v>
      </c>
      <c r="L395" s="23" t="s">
        <v>1552</v>
      </c>
      <c r="M395" s="23"/>
      <c r="O395" s="21" t="s">
        <v>14825</v>
      </c>
    </row>
    <row r="396" spans="1:16" ht="63">
      <c r="A396" s="14">
        <f t="shared" si="6"/>
        <v>490</v>
      </c>
      <c r="B396" s="14" t="s">
        <v>14812</v>
      </c>
      <c r="C396" s="14" t="s">
        <v>14813</v>
      </c>
      <c r="D396" s="14" t="s">
        <v>1162</v>
      </c>
      <c r="E396" s="14"/>
      <c r="F396" s="15">
        <v>1000</v>
      </c>
      <c r="G396" s="15">
        <v>232</v>
      </c>
      <c r="H396" s="14" t="s">
        <v>8076</v>
      </c>
      <c r="I396" s="15">
        <v>0</v>
      </c>
      <c r="J396" s="14" t="s">
        <v>7909</v>
      </c>
      <c r="K396" s="36" t="s">
        <v>14801</v>
      </c>
      <c r="L396" s="23" t="s">
        <v>3437</v>
      </c>
      <c r="M396" s="23"/>
      <c r="P396" s="22">
        <v>1</v>
      </c>
    </row>
    <row r="397" spans="1:16" ht="38.25">
      <c r="A397" s="14">
        <f t="shared" si="6"/>
        <v>491</v>
      </c>
      <c r="B397" s="14" t="s">
        <v>14816</v>
      </c>
      <c r="C397" s="14" t="s">
        <v>14702</v>
      </c>
      <c r="D397" s="14" t="s">
        <v>13648</v>
      </c>
      <c r="E397" s="14"/>
      <c r="F397" s="15">
        <v>1500</v>
      </c>
      <c r="G397" s="15">
        <v>752</v>
      </c>
      <c r="H397" s="14" t="s">
        <v>2161</v>
      </c>
      <c r="I397" s="15">
        <v>0</v>
      </c>
      <c r="J397" s="14" t="s">
        <v>7909</v>
      </c>
      <c r="K397" s="36" t="s">
        <v>14801</v>
      </c>
      <c r="L397" s="23" t="s">
        <v>14817</v>
      </c>
      <c r="M397" s="23" t="s">
        <v>14818</v>
      </c>
      <c r="P397" s="22">
        <v>2</v>
      </c>
    </row>
    <row r="398" spans="1:16" ht="110.25">
      <c r="A398" s="14">
        <f t="shared" si="6"/>
        <v>492</v>
      </c>
      <c r="B398" s="14" t="s">
        <v>14819</v>
      </c>
      <c r="C398" s="14" t="s">
        <v>14820</v>
      </c>
      <c r="D398" s="14" t="s">
        <v>1187</v>
      </c>
      <c r="E398" s="14"/>
      <c r="F398" s="15">
        <v>800</v>
      </c>
      <c r="G398" s="15">
        <v>664</v>
      </c>
      <c r="H398" s="14" t="s">
        <v>2161</v>
      </c>
      <c r="I398" s="15">
        <v>247000</v>
      </c>
      <c r="J398" s="14" t="s">
        <v>4935</v>
      </c>
      <c r="K398" s="36" t="s">
        <v>14801</v>
      </c>
      <c r="L398" s="23" t="s">
        <v>2255</v>
      </c>
      <c r="M398" s="23"/>
      <c r="P398" s="22">
        <v>3</v>
      </c>
    </row>
    <row r="399" spans="1:16" ht="63">
      <c r="A399" s="14">
        <f t="shared" si="6"/>
        <v>493</v>
      </c>
      <c r="B399" s="14" t="s">
        <v>14823</v>
      </c>
      <c r="C399" s="14" t="s">
        <v>14824</v>
      </c>
      <c r="D399" s="14" t="s">
        <v>1162</v>
      </c>
      <c r="E399" s="14"/>
      <c r="F399" s="15">
        <v>200</v>
      </c>
      <c r="G399" s="15">
        <v>348</v>
      </c>
      <c r="H399" s="14" t="s">
        <v>2161</v>
      </c>
      <c r="I399" s="15">
        <v>0</v>
      </c>
      <c r="J399" s="14" t="s">
        <v>1188</v>
      </c>
      <c r="K399" s="36" t="s">
        <v>14801</v>
      </c>
      <c r="L399" s="23" t="s">
        <v>13494</v>
      </c>
      <c r="M399" s="23"/>
      <c r="P399" s="22">
        <v>4</v>
      </c>
    </row>
    <row r="400" spans="1:16" ht="47.25">
      <c r="A400" s="14">
        <f t="shared" si="6"/>
        <v>494</v>
      </c>
      <c r="B400" s="14" t="s">
        <v>14826</v>
      </c>
      <c r="C400" s="14" t="s">
        <v>2465</v>
      </c>
      <c r="D400" s="14" t="s">
        <v>9193</v>
      </c>
      <c r="E400" s="14"/>
      <c r="F400" s="15">
        <v>650</v>
      </c>
      <c r="G400" s="15">
        <v>412</v>
      </c>
      <c r="H400" s="14" t="s">
        <v>2161</v>
      </c>
      <c r="I400" s="15">
        <v>0</v>
      </c>
      <c r="J400" s="14" t="s">
        <v>60</v>
      </c>
      <c r="K400" s="36" t="s">
        <v>14801</v>
      </c>
      <c r="L400" s="23" t="s">
        <v>5408</v>
      </c>
      <c r="M400" s="23" t="s">
        <v>14827</v>
      </c>
      <c r="P400" s="22">
        <v>5</v>
      </c>
    </row>
    <row r="401" spans="1:16" ht="47.25">
      <c r="A401" s="14">
        <f t="shared" si="6"/>
        <v>495</v>
      </c>
      <c r="B401" s="14" t="s">
        <v>14829</v>
      </c>
      <c r="C401" s="14" t="s">
        <v>14830</v>
      </c>
      <c r="D401" s="14" t="s">
        <v>14831</v>
      </c>
      <c r="E401" s="14"/>
      <c r="F401" s="15">
        <v>37420</v>
      </c>
      <c r="G401" s="15">
        <v>224</v>
      </c>
      <c r="H401" s="14" t="s">
        <v>5624</v>
      </c>
      <c r="I401" s="15">
        <v>0</v>
      </c>
      <c r="J401" s="14" t="s">
        <v>70</v>
      </c>
      <c r="K401" s="36" t="s">
        <v>14801</v>
      </c>
      <c r="L401" s="23" t="s">
        <v>2255</v>
      </c>
      <c r="M401" s="23" t="s">
        <v>14832</v>
      </c>
      <c r="P401" s="22">
        <v>6</v>
      </c>
    </row>
    <row r="402" spans="1:16" ht="47.25">
      <c r="A402" s="14">
        <f t="shared" si="6"/>
        <v>496</v>
      </c>
      <c r="B402" s="14" t="s">
        <v>14833</v>
      </c>
      <c r="C402" s="14" t="s">
        <v>14834</v>
      </c>
      <c r="D402" s="14" t="s">
        <v>1162</v>
      </c>
      <c r="E402" s="14"/>
      <c r="F402" s="15">
        <v>500</v>
      </c>
      <c r="G402" s="15">
        <v>212</v>
      </c>
      <c r="H402" s="14" t="s">
        <v>8087</v>
      </c>
      <c r="I402" s="15">
        <v>84000</v>
      </c>
      <c r="J402" s="14" t="s">
        <v>1188</v>
      </c>
      <c r="K402" s="36" t="s">
        <v>14801</v>
      </c>
      <c r="L402" s="23" t="s">
        <v>2255</v>
      </c>
      <c r="M402" s="23"/>
      <c r="P402" s="22">
        <v>7</v>
      </c>
    </row>
    <row r="403" spans="1:16" ht="63">
      <c r="A403" s="14">
        <f t="shared" si="6"/>
        <v>497</v>
      </c>
      <c r="B403" s="14" t="s">
        <v>14835</v>
      </c>
      <c r="C403" s="14" t="s">
        <v>14836</v>
      </c>
      <c r="D403" s="14" t="s">
        <v>1187</v>
      </c>
      <c r="E403" s="14"/>
      <c r="F403" s="15">
        <v>700</v>
      </c>
      <c r="G403" s="15">
        <v>256</v>
      </c>
      <c r="H403" s="14" t="s">
        <v>8087</v>
      </c>
      <c r="I403" s="15">
        <v>75000</v>
      </c>
      <c r="J403" s="14" t="s">
        <v>70</v>
      </c>
      <c r="K403" s="36" t="s">
        <v>14801</v>
      </c>
      <c r="L403" s="23" t="s">
        <v>13080</v>
      </c>
      <c r="M403" s="23" t="s">
        <v>14475</v>
      </c>
      <c r="P403" s="22">
        <v>8</v>
      </c>
    </row>
    <row r="404" spans="1:16" ht="94.5">
      <c r="A404" s="14">
        <f t="shared" si="6"/>
        <v>498</v>
      </c>
      <c r="B404" s="14" t="s">
        <v>14837</v>
      </c>
      <c r="C404" s="14" t="s">
        <v>14838</v>
      </c>
      <c r="D404" s="14" t="s">
        <v>1162</v>
      </c>
      <c r="E404" s="14"/>
      <c r="F404" s="15">
        <v>500</v>
      </c>
      <c r="G404" s="15">
        <v>124</v>
      </c>
      <c r="H404" s="14" t="s">
        <v>2161</v>
      </c>
      <c r="I404" s="15">
        <v>0</v>
      </c>
      <c r="J404" s="14" t="s">
        <v>70</v>
      </c>
      <c r="K404" s="36" t="s">
        <v>14801</v>
      </c>
      <c r="L404" s="23" t="s">
        <v>13080</v>
      </c>
      <c r="M404" s="23"/>
      <c r="O404" s="21" t="s">
        <v>13772</v>
      </c>
      <c r="P404" s="22">
        <v>9</v>
      </c>
    </row>
    <row r="405" spans="1:16" ht="63">
      <c r="A405" s="14">
        <f t="shared" si="6"/>
        <v>499</v>
      </c>
      <c r="B405" s="14" t="s">
        <v>14839</v>
      </c>
      <c r="C405" s="14" t="s">
        <v>14840</v>
      </c>
      <c r="D405" s="14" t="s">
        <v>1187</v>
      </c>
      <c r="E405" s="14"/>
      <c r="F405" s="15">
        <v>700</v>
      </c>
      <c r="G405" s="15">
        <v>340</v>
      </c>
      <c r="H405" s="14" t="s">
        <v>2161</v>
      </c>
      <c r="I405" s="15">
        <v>107000</v>
      </c>
      <c r="J405" s="14" t="s">
        <v>70</v>
      </c>
      <c r="K405" s="36" t="s">
        <v>14801</v>
      </c>
      <c r="L405" s="23" t="s">
        <v>13080</v>
      </c>
      <c r="M405" s="23" t="s">
        <v>14475</v>
      </c>
      <c r="P405" s="22">
        <v>10</v>
      </c>
    </row>
    <row r="406" spans="1:16" ht="47.25">
      <c r="A406" s="14">
        <f t="shared" si="6"/>
        <v>500</v>
      </c>
      <c r="B406" s="14" t="s">
        <v>14841</v>
      </c>
      <c r="C406" s="14" t="s">
        <v>14842</v>
      </c>
      <c r="D406" s="14" t="s">
        <v>4473</v>
      </c>
      <c r="E406" s="14"/>
      <c r="F406" s="15">
        <v>500</v>
      </c>
      <c r="G406" s="15">
        <v>464</v>
      </c>
      <c r="H406" s="14" t="s">
        <v>8087</v>
      </c>
      <c r="I406" s="15">
        <v>0</v>
      </c>
      <c r="J406" s="14" t="s">
        <v>7909</v>
      </c>
      <c r="K406" s="36" t="s">
        <v>14801</v>
      </c>
      <c r="L406" s="23" t="s">
        <v>2255</v>
      </c>
      <c r="M406" s="23"/>
      <c r="P406" s="22">
        <v>11</v>
      </c>
    </row>
    <row r="407" spans="1:16" ht="94.5">
      <c r="A407" s="14">
        <f t="shared" si="6"/>
        <v>501</v>
      </c>
      <c r="B407" s="14" t="s">
        <v>14843</v>
      </c>
      <c r="C407" s="14" t="s">
        <v>14844</v>
      </c>
      <c r="D407" s="14" t="s">
        <v>9193</v>
      </c>
      <c r="E407" s="14"/>
      <c r="F407" s="15">
        <v>770</v>
      </c>
      <c r="G407" s="15">
        <v>374</v>
      </c>
      <c r="H407" s="14" t="s">
        <v>2161</v>
      </c>
      <c r="I407" s="15">
        <v>0</v>
      </c>
      <c r="J407" s="14" t="s">
        <v>60</v>
      </c>
      <c r="K407" s="36" t="s">
        <v>14801</v>
      </c>
      <c r="L407" s="23" t="s">
        <v>513</v>
      </c>
      <c r="M407" s="23" t="s">
        <v>14845</v>
      </c>
      <c r="P407" s="22">
        <v>12</v>
      </c>
    </row>
    <row r="408" spans="1:16" ht="47.25">
      <c r="A408" s="14">
        <f t="shared" si="6"/>
        <v>502</v>
      </c>
      <c r="B408" s="14" t="s">
        <v>14846</v>
      </c>
      <c r="C408" s="14" t="s">
        <v>14847</v>
      </c>
      <c r="D408" s="14" t="s">
        <v>1162</v>
      </c>
      <c r="E408" s="14"/>
      <c r="F408" s="15">
        <v>200</v>
      </c>
      <c r="G408" s="15">
        <v>516</v>
      </c>
      <c r="H408" s="14" t="s">
        <v>1604</v>
      </c>
      <c r="I408" s="15">
        <v>0</v>
      </c>
      <c r="J408" s="14" t="s">
        <v>7909</v>
      </c>
      <c r="K408" s="36" t="s">
        <v>14801</v>
      </c>
      <c r="L408" s="23" t="s">
        <v>3437</v>
      </c>
      <c r="M408" s="23"/>
      <c r="P408" s="22">
        <v>13</v>
      </c>
    </row>
    <row r="409" spans="1:16" ht="47.25">
      <c r="A409" s="14">
        <f t="shared" si="6"/>
        <v>503</v>
      </c>
      <c r="B409" s="14" t="s">
        <v>14848</v>
      </c>
      <c r="C409" s="14" t="s">
        <v>14847</v>
      </c>
      <c r="D409" s="14" t="s">
        <v>1162</v>
      </c>
      <c r="E409" s="14"/>
      <c r="F409" s="15">
        <v>400</v>
      </c>
      <c r="G409" s="15">
        <v>152</v>
      </c>
      <c r="H409" s="14" t="s">
        <v>2161</v>
      </c>
      <c r="I409" s="15">
        <v>0</v>
      </c>
      <c r="J409" s="14" t="s">
        <v>7909</v>
      </c>
      <c r="K409" s="36" t="s">
        <v>14801</v>
      </c>
      <c r="L409" s="23" t="s">
        <v>3437</v>
      </c>
      <c r="M409" s="23"/>
      <c r="P409" s="22">
        <v>14</v>
      </c>
    </row>
    <row r="410" spans="1:16" ht="25.5">
      <c r="A410" s="14">
        <f t="shared" si="6"/>
        <v>504</v>
      </c>
      <c r="B410" s="14" t="s">
        <v>10650</v>
      </c>
      <c r="C410" s="14"/>
      <c r="D410" s="14" t="s">
        <v>1187</v>
      </c>
      <c r="E410" s="14" t="s">
        <v>8163</v>
      </c>
      <c r="F410" s="15">
        <v>1825</v>
      </c>
      <c r="G410" s="15">
        <v>200</v>
      </c>
      <c r="H410" s="14" t="s">
        <v>2161</v>
      </c>
      <c r="I410" s="15">
        <v>80000</v>
      </c>
      <c r="J410" s="14" t="s">
        <v>1193</v>
      </c>
      <c r="K410" s="36" t="s">
        <v>14801</v>
      </c>
      <c r="L410" s="23" t="s">
        <v>3437</v>
      </c>
      <c r="M410" s="23"/>
      <c r="P410" s="22">
        <v>15</v>
      </c>
    </row>
    <row r="411" spans="1:16" ht="47.25">
      <c r="A411" s="14">
        <f t="shared" si="6"/>
        <v>505</v>
      </c>
      <c r="B411" s="14" t="s">
        <v>14855</v>
      </c>
      <c r="C411" s="14" t="s">
        <v>8960</v>
      </c>
      <c r="D411" s="14" t="s">
        <v>1187</v>
      </c>
      <c r="E411" s="14"/>
      <c r="F411" s="15">
        <v>800</v>
      </c>
      <c r="G411" s="15">
        <v>268</v>
      </c>
      <c r="H411" s="14" t="s">
        <v>8087</v>
      </c>
      <c r="I411" s="15">
        <v>79000</v>
      </c>
      <c r="J411" s="14" t="s">
        <v>4935</v>
      </c>
      <c r="K411" s="36" t="s">
        <v>14801</v>
      </c>
      <c r="L411" s="23" t="s">
        <v>2255</v>
      </c>
      <c r="M411" s="23"/>
      <c r="P411" s="22">
        <v>16</v>
      </c>
    </row>
    <row r="412" spans="1:16" ht="31.5">
      <c r="A412" s="14">
        <f t="shared" si="6"/>
        <v>506</v>
      </c>
      <c r="B412" s="14" t="s">
        <v>14858</v>
      </c>
      <c r="C412" s="14" t="s">
        <v>2465</v>
      </c>
      <c r="D412" s="14" t="s">
        <v>1187</v>
      </c>
      <c r="E412" s="14"/>
      <c r="F412" s="15">
        <v>2000</v>
      </c>
      <c r="G412" s="15">
        <v>280</v>
      </c>
      <c r="H412" s="14" t="s">
        <v>8087</v>
      </c>
      <c r="I412" s="15">
        <v>0</v>
      </c>
      <c r="J412" s="14" t="s">
        <v>1188</v>
      </c>
      <c r="K412" s="36" t="s">
        <v>14801</v>
      </c>
      <c r="L412" s="23" t="s">
        <v>14859</v>
      </c>
      <c r="M412" s="23"/>
      <c r="P412" s="22">
        <v>17</v>
      </c>
    </row>
    <row r="413" spans="1:16" ht="47.25">
      <c r="A413" s="14">
        <f t="shared" si="6"/>
        <v>507</v>
      </c>
      <c r="B413" s="14" t="s">
        <v>14860</v>
      </c>
      <c r="C413" s="14" t="s">
        <v>14830</v>
      </c>
      <c r="D413" s="14" t="s">
        <v>14831</v>
      </c>
      <c r="E413" s="14"/>
      <c r="F413" s="15">
        <v>37420</v>
      </c>
      <c r="G413" s="15">
        <v>212</v>
      </c>
      <c r="H413" s="14" t="s">
        <v>5624</v>
      </c>
      <c r="I413" s="15">
        <v>0</v>
      </c>
      <c r="J413" s="14" t="s">
        <v>4935</v>
      </c>
      <c r="K413" s="36" t="s">
        <v>14801</v>
      </c>
      <c r="L413" s="23" t="s">
        <v>2255</v>
      </c>
      <c r="M413" s="23" t="s">
        <v>14832</v>
      </c>
      <c r="O413" s="21" t="s">
        <v>13772</v>
      </c>
      <c r="P413" s="22">
        <v>18</v>
      </c>
    </row>
    <row r="414" spans="1:16" ht="47.25">
      <c r="A414" s="14">
        <f t="shared" si="6"/>
        <v>508</v>
      </c>
      <c r="B414" s="14" t="s">
        <v>14861</v>
      </c>
      <c r="C414" s="14" t="s">
        <v>14830</v>
      </c>
      <c r="D414" s="14" t="s">
        <v>14831</v>
      </c>
      <c r="E414" s="14"/>
      <c r="F414" s="15">
        <v>37420</v>
      </c>
      <c r="G414" s="15">
        <v>216</v>
      </c>
      <c r="H414" s="14" t="s">
        <v>5624</v>
      </c>
      <c r="I414" s="15">
        <v>0</v>
      </c>
      <c r="J414" s="14" t="s">
        <v>70</v>
      </c>
      <c r="K414" s="36" t="s">
        <v>14801</v>
      </c>
      <c r="L414" s="23" t="s">
        <v>2255</v>
      </c>
      <c r="M414" s="23" t="s">
        <v>14832</v>
      </c>
      <c r="O414" s="21">
        <v>1</v>
      </c>
      <c r="P414" s="22">
        <v>19</v>
      </c>
    </row>
    <row r="415" spans="1:16" ht="47.25">
      <c r="A415" s="14">
        <f t="shared" si="6"/>
        <v>509</v>
      </c>
      <c r="B415" s="14" t="s">
        <v>13842</v>
      </c>
      <c r="C415" s="14" t="s">
        <v>14830</v>
      </c>
      <c r="D415" s="14" t="s">
        <v>14831</v>
      </c>
      <c r="E415" s="14" t="s">
        <v>8163</v>
      </c>
      <c r="F415" s="15">
        <v>37420</v>
      </c>
      <c r="G415" s="15">
        <v>172</v>
      </c>
      <c r="H415" s="14" t="s">
        <v>5624</v>
      </c>
      <c r="I415" s="15">
        <v>0</v>
      </c>
      <c r="J415" s="14" t="s">
        <v>1188</v>
      </c>
      <c r="K415" s="36" t="s">
        <v>14801</v>
      </c>
      <c r="L415" s="23" t="s">
        <v>2255</v>
      </c>
      <c r="M415" s="23" t="s">
        <v>14832</v>
      </c>
      <c r="O415" s="21">
        <v>2</v>
      </c>
      <c r="P415" s="22">
        <v>20</v>
      </c>
    </row>
    <row r="416" spans="1:16" ht="47.25">
      <c r="A416" s="14">
        <f t="shared" si="6"/>
        <v>510</v>
      </c>
      <c r="B416" s="14" t="s">
        <v>14862</v>
      </c>
      <c r="C416" s="14" t="s">
        <v>14830</v>
      </c>
      <c r="D416" s="14" t="s">
        <v>14831</v>
      </c>
      <c r="E416" s="14" t="s">
        <v>8163</v>
      </c>
      <c r="F416" s="15">
        <v>37420</v>
      </c>
      <c r="G416" s="15">
        <v>208</v>
      </c>
      <c r="H416" s="14" t="s">
        <v>5624</v>
      </c>
      <c r="I416" s="15">
        <v>0</v>
      </c>
      <c r="J416" s="14" t="s">
        <v>1188</v>
      </c>
      <c r="K416" s="36" t="s">
        <v>14801</v>
      </c>
      <c r="L416" s="23" t="s">
        <v>2255</v>
      </c>
      <c r="M416" s="23" t="s">
        <v>14832</v>
      </c>
      <c r="O416" s="21">
        <v>3</v>
      </c>
      <c r="P416" s="22">
        <v>21</v>
      </c>
    </row>
    <row r="417" spans="1:16" ht="47.25">
      <c r="A417" s="14">
        <f t="shared" si="6"/>
        <v>511</v>
      </c>
      <c r="B417" s="14" t="s">
        <v>14863</v>
      </c>
      <c r="C417" s="14" t="s">
        <v>14830</v>
      </c>
      <c r="D417" s="14" t="s">
        <v>14831</v>
      </c>
      <c r="E417" s="14"/>
      <c r="F417" s="15">
        <v>37420</v>
      </c>
      <c r="G417" s="15">
        <v>228</v>
      </c>
      <c r="H417" s="14" t="s">
        <v>5624</v>
      </c>
      <c r="I417" s="15">
        <v>0</v>
      </c>
      <c r="J417" s="14" t="s">
        <v>60</v>
      </c>
      <c r="K417" s="36" t="s">
        <v>14801</v>
      </c>
      <c r="L417" s="23" t="s">
        <v>2255</v>
      </c>
      <c r="M417" s="23" t="s">
        <v>14832</v>
      </c>
      <c r="O417" s="21">
        <v>4</v>
      </c>
      <c r="P417" s="22">
        <v>22</v>
      </c>
    </row>
    <row r="418" spans="1:16" ht="47.25">
      <c r="A418" s="14">
        <f t="shared" si="6"/>
        <v>512</v>
      </c>
      <c r="B418" s="14" t="s">
        <v>14864</v>
      </c>
      <c r="C418" s="14" t="s">
        <v>14830</v>
      </c>
      <c r="D418" s="14" t="s">
        <v>14831</v>
      </c>
      <c r="E418" s="14"/>
      <c r="F418" s="15">
        <v>37420</v>
      </c>
      <c r="G418" s="15">
        <v>204</v>
      </c>
      <c r="H418" s="14" t="s">
        <v>5624</v>
      </c>
      <c r="I418" s="15">
        <v>0</v>
      </c>
      <c r="J418" s="14" t="s">
        <v>60</v>
      </c>
      <c r="K418" s="36" t="s">
        <v>14801</v>
      </c>
      <c r="L418" s="23" t="s">
        <v>2255</v>
      </c>
      <c r="M418" s="23" t="s">
        <v>14832</v>
      </c>
      <c r="O418" s="21">
        <v>5</v>
      </c>
      <c r="P418" s="22">
        <v>23</v>
      </c>
    </row>
    <row r="419" spans="1:16" ht="47.25">
      <c r="A419" s="14">
        <f t="shared" si="6"/>
        <v>513</v>
      </c>
      <c r="B419" s="14" t="s">
        <v>14856</v>
      </c>
      <c r="C419" s="14" t="s">
        <v>7234</v>
      </c>
      <c r="D419" s="14" t="s">
        <v>4473</v>
      </c>
      <c r="E419" s="14"/>
      <c r="F419" s="15">
        <v>500</v>
      </c>
      <c r="G419" s="15">
        <v>244</v>
      </c>
      <c r="H419" s="14" t="s">
        <v>8087</v>
      </c>
      <c r="I419" s="15">
        <v>0</v>
      </c>
      <c r="J419" s="14" t="s">
        <v>70</v>
      </c>
      <c r="K419" s="36" t="s">
        <v>14857</v>
      </c>
      <c r="L419" s="23" t="s">
        <v>2255</v>
      </c>
      <c r="M419" s="23"/>
      <c r="O419" s="21" t="s">
        <v>14865</v>
      </c>
      <c r="P419" s="22">
        <v>24</v>
      </c>
    </row>
    <row r="420" spans="1:16" ht="63">
      <c r="A420" s="14">
        <f t="shared" si="6"/>
        <v>514</v>
      </c>
      <c r="B420" s="14" t="s">
        <v>14869</v>
      </c>
      <c r="C420" s="94" t="s">
        <v>14870</v>
      </c>
      <c r="D420" s="94" t="s">
        <v>1162</v>
      </c>
      <c r="E420" s="14"/>
      <c r="F420" s="15">
        <v>200</v>
      </c>
      <c r="G420" s="15">
        <v>332</v>
      </c>
      <c r="H420" s="14" t="s">
        <v>2161</v>
      </c>
      <c r="I420" s="15">
        <v>0</v>
      </c>
      <c r="J420" s="14" t="s">
        <v>7909</v>
      </c>
      <c r="K420" s="36" t="s">
        <v>14341</v>
      </c>
      <c r="L420" s="23" t="s">
        <v>13494</v>
      </c>
      <c r="M420" s="23"/>
    </row>
    <row r="421" spans="1:16" ht="47.25">
      <c r="A421" s="14">
        <f t="shared" ref="A421:A484" si="7">A420+1</f>
        <v>515</v>
      </c>
      <c r="B421" s="14" t="s">
        <v>12587</v>
      </c>
      <c r="C421" s="94" t="s">
        <v>14938</v>
      </c>
      <c r="D421" s="94" t="s">
        <v>1187</v>
      </c>
      <c r="E421" s="14" t="s">
        <v>8163</v>
      </c>
      <c r="F421" s="15">
        <v>731</v>
      </c>
      <c r="G421" s="15">
        <v>148</v>
      </c>
      <c r="H421" s="14" t="s">
        <v>8076</v>
      </c>
      <c r="I421" s="15">
        <v>30000</v>
      </c>
      <c r="J421" s="14" t="s">
        <v>1188</v>
      </c>
      <c r="K421" s="36" t="s">
        <v>14627</v>
      </c>
      <c r="L421" s="23" t="s">
        <v>5129</v>
      </c>
      <c r="M421" s="23"/>
    </row>
    <row r="422" spans="1:16">
      <c r="A422" s="14">
        <f t="shared" si="7"/>
        <v>516</v>
      </c>
      <c r="B422" s="14" t="s">
        <v>13845</v>
      </c>
      <c r="C422" s="94"/>
      <c r="D422" s="94" t="s">
        <v>1421</v>
      </c>
      <c r="E422" s="14" t="s">
        <v>8163</v>
      </c>
      <c r="F422" s="15">
        <v>2000</v>
      </c>
      <c r="G422" s="15">
        <v>200</v>
      </c>
      <c r="H422" s="14" t="s">
        <v>2161</v>
      </c>
      <c r="I422" s="15">
        <v>65000</v>
      </c>
      <c r="J422" s="14" t="s">
        <v>1193</v>
      </c>
      <c r="K422" s="36" t="s">
        <v>14719</v>
      </c>
      <c r="L422" s="23" t="s">
        <v>14915</v>
      </c>
      <c r="M422" s="23"/>
    </row>
    <row r="423" spans="1:16">
      <c r="A423" s="14">
        <f t="shared" si="7"/>
        <v>517</v>
      </c>
      <c r="B423" s="14" t="s">
        <v>14916</v>
      </c>
      <c r="C423" s="94"/>
      <c r="D423" s="94" t="s">
        <v>1421</v>
      </c>
      <c r="E423" s="14" t="s">
        <v>8163</v>
      </c>
      <c r="F423" s="15">
        <v>3000</v>
      </c>
      <c r="G423" s="15">
        <v>200</v>
      </c>
      <c r="H423" s="14" t="s">
        <v>2161</v>
      </c>
      <c r="I423" s="15">
        <v>75000</v>
      </c>
      <c r="J423" s="14" t="s">
        <v>1193</v>
      </c>
      <c r="K423" s="36" t="s">
        <v>14719</v>
      </c>
      <c r="L423" s="23" t="s">
        <v>14915</v>
      </c>
      <c r="M423" s="23"/>
    </row>
    <row r="424" spans="1:16">
      <c r="A424" s="14">
        <f t="shared" si="7"/>
        <v>518</v>
      </c>
      <c r="B424" s="14" t="s">
        <v>13454</v>
      </c>
      <c r="C424" s="94"/>
      <c r="D424" s="94" t="s">
        <v>1421</v>
      </c>
      <c r="E424" s="14" t="s">
        <v>8163</v>
      </c>
      <c r="F424" s="15">
        <v>3000</v>
      </c>
      <c r="G424" s="15">
        <v>200</v>
      </c>
      <c r="H424" s="14" t="s">
        <v>2161</v>
      </c>
      <c r="I424" s="15">
        <v>75000</v>
      </c>
      <c r="J424" s="14" t="s">
        <v>1193</v>
      </c>
      <c r="K424" s="36" t="s">
        <v>14719</v>
      </c>
      <c r="L424" s="23" t="s">
        <v>174</v>
      </c>
      <c r="M424" s="23"/>
    </row>
    <row r="425" spans="1:16">
      <c r="A425" s="14">
        <f t="shared" si="7"/>
        <v>519</v>
      </c>
      <c r="B425" s="14" t="s">
        <v>13844</v>
      </c>
      <c r="C425" s="94"/>
      <c r="D425" s="94" t="s">
        <v>1421</v>
      </c>
      <c r="E425" s="14" t="s">
        <v>8163</v>
      </c>
      <c r="F425" s="15">
        <v>3000</v>
      </c>
      <c r="G425" s="15">
        <v>200</v>
      </c>
      <c r="H425" s="14" t="s">
        <v>2161</v>
      </c>
      <c r="I425" s="15">
        <v>65000</v>
      </c>
      <c r="J425" s="14" t="s">
        <v>1193</v>
      </c>
      <c r="K425" s="36" t="s">
        <v>14719</v>
      </c>
      <c r="L425" s="23" t="s">
        <v>174</v>
      </c>
      <c r="M425" s="23"/>
    </row>
    <row r="426" spans="1:16">
      <c r="A426" s="14">
        <f t="shared" si="7"/>
        <v>520</v>
      </c>
      <c r="B426" s="14" t="s">
        <v>13843</v>
      </c>
      <c r="C426" s="94"/>
      <c r="D426" s="94" t="s">
        <v>1421</v>
      </c>
      <c r="E426" s="14" t="s">
        <v>8163</v>
      </c>
      <c r="F426" s="15">
        <v>2000</v>
      </c>
      <c r="G426" s="15">
        <v>200</v>
      </c>
      <c r="H426" s="14" t="s">
        <v>2161</v>
      </c>
      <c r="I426" s="15">
        <v>50000</v>
      </c>
      <c r="J426" s="14" t="s">
        <v>1193</v>
      </c>
      <c r="K426" s="36" t="s">
        <v>14719</v>
      </c>
      <c r="L426" s="23" t="s">
        <v>14915</v>
      </c>
      <c r="M426" s="23"/>
    </row>
    <row r="427" spans="1:16">
      <c r="A427" s="14">
        <f t="shared" si="7"/>
        <v>521</v>
      </c>
      <c r="B427" s="14" t="s">
        <v>13847</v>
      </c>
      <c r="C427" s="94"/>
      <c r="D427" s="94" t="s">
        <v>1421</v>
      </c>
      <c r="E427" s="14" t="s">
        <v>8163</v>
      </c>
      <c r="F427" s="15">
        <v>3000</v>
      </c>
      <c r="G427" s="15">
        <v>200</v>
      </c>
      <c r="H427" s="14" t="s">
        <v>2161</v>
      </c>
      <c r="I427" s="15">
        <v>65000</v>
      </c>
      <c r="J427" s="14" t="s">
        <v>1193</v>
      </c>
      <c r="K427" s="36" t="s">
        <v>14719</v>
      </c>
      <c r="L427" s="23" t="s">
        <v>14915</v>
      </c>
      <c r="M427" s="23"/>
    </row>
    <row r="428" spans="1:16" ht="47.25">
      <c r="A428" s="14">
        <f t="shared" si="7"/>
        <v>522</v>
      </c>
      <c r="B428" s="14" t="s">
        <v>14974</v>
      </c>
      <c r="C428" s="94" t="s">
        <v>14975</v>
      </c>
      <c r="D428" s="94" t="s">
        <v>1162</v>
      </c>
      <c r="E428" s="14"/>
      <c r="F428" s="15">
        <v>500</v>
      </c>
      <c r="G428" s="15">
        <v>384</v>
      </c>
      <c r="H428" s="14" t="s">
        <v>8087</v>
      </c>
      <c r="I428" s="15">
        <v>0</v>
      </c>
      <c r="J428" s="14" t="s">
        <v>7909</v>
      </c>
      <c r="K428" s="36" t="s">
        <v>14719</v>
      </c>
      <c r="L428" s="23" t="s">
        <v>5629</v>
      </c>
      <c r="M428" s="23"/>
    </row>
    <row r="429" spans="1:16" ht="47.25">
      <c r="A429" s="14">
        <f t="shared" si="7"/>
        <v>523</v>
      </c>
      <c r="B429" s="14" t="s">
        <v>15110</v>
      </c>
      <c r="C429" s="94" t="s">
        <v>15111</v>
      </c>
      <c r="D429" s="94" t="s">
        <v>14734</v>
      </c>
      <c r="E429" s="14"/>
      <c r="F429" s="15">
        <v>1000</v>
      </c>
      <c r="G429" s="15">
        <v>448</v>
      </c>
      <c r="H429" s="14" t="s">
        <v>2161</v>
      </c>
      <c r="I429" s="15">
        <v>0</v>
      </c>
      <c r="J429" s="14" t="s">
        <v>70</v>
      </c>
      <c r="K429" s="36" t="s">
        <v>15112</v>
      </c>
      <c r="L429" s="23" t="s">
        <v>2255</v>
      </c>
      <c r="M429" s="23"/>
    </row>
    <row r="430" spans="1:16" ht="47.25">
      <c r="A430" s="14">
        <f t="shared" si="7"/>
        <v>524</v>
      </c>
      <c r="B430" s="14" t="s">
        <v>15123</v>
      </c>
      <c r="C430" s="94" t="s">
        <v>3653</v>
      </c>
      <c r="D430" s="94" t="s">
        <v>14734</v>
      </c>
      <c r="E430" s="14"/>
      <c r="F430" s="15">
        <v>1000</v>
      </c>
      <c r="G430" s="15">
        <v>292</v>
      </c>
      <c r="H430" s="14" t="s">
        <v>8087</v>
      </c>
      <c r="I430" s="15">
        <v>0</v>
      </c>
      <c r="J430" s="14" t="s">
        <v>70</v>
      </c>
      <c r="K430" s="36" t="s">
        <v>15112</v>
      </c>
      <c r="L430" s="23" t="s">
        <v>2255</v>
      </c>
      <c r="M430" s="23"/>
    </row>
    <row r="431" spans="1:16" ht="47.25">
      <c r="A431" s="14">
        <f t="shared" si="7"/>
        <v>525</v>
      </c>
      <c r="B431" s="14" t="s">
        <v>15124</v>
      </c>
      <c r="C431" s="94" t="s">
        <v>13422</v>
      </c>
      <c r="D431" s="94" t="s">
        <v>14734</v>
      </c>
      <c r="E431" s="14"/>
      <c r="F431" s="15">
        <v>1000</v>
      </c>
      <c r="G431" s="15">
        <v>232</v>
      </c>
      <c r="H431" s="14" t="s">
        <v>8087</v>
      </c>
      <c r="I431" s="15">
        <v>0</v>
      </c>
      <c r="J431" s="14" t="s">
        <v>70</v>
      </c>
      <c r="K431" s="36" t="s">
        <v>15112</v>
      </c>
      <c r="L431" s="23" t="s">
        <v>2255</v>
      </c>
      <c r="M431" s="23"/>
    </row>
    <row r="432" spans="1:16" ht="47.25">
      <c r="A432" s="14">
        <f t="shared" si="7"/>
        <v>526</v>
      </c>
      <c r="B432" s="14" t="s">
        <v>15125</v>
      </c>
      <c r="C432" s="94" t="s">
        <v>15126</v>
      </c>
      <c r="D432" s="94" t="s">
        <v>14734</v>
      </c>
      <c r="E432" s="14"/>
      <c r="F432" s="15">
        <v>1000</v>
      </c>
      <c r="G432" s="15">
        <v>244</v>
      </c>
      <c r="H432" s="14" t="s">
        <v>8087</v>
      </c>
      <c r="I432" s="15">
        <v>0</v>
      </c>
      <c r="J432" s="14" t="s">
        <v>70</v>
      </c>
      <c r="K432" s="36" t="s">
        <v>15112</v>
      </c>
      <c r="L432" s="23" t="s">
        <v>2255</v>
      </c>
      <c r="M432" s="23"/>
    </row>
    <row r="433" spans="1:13" ht="47.25">
      <c r="A433" s="14">
        <f t="shared" si="7"/>
        <v>527</v>
      </c>
      <c r="B433" s="14" t="s">
        <v>15127</v>
      </c>
      <c r="C433" s="94" t="s">
        <v>3653</v>
      </c>
      <c r="D433" s="94" t="s">
        <v>14734</v>
      </c>
      <c r="E433" s="14"/>
      <c r="F433" s="15">
        <v>1000</v>
      </c>
      <c r="G433" s="15">
        <v>212</v>
      </c>
      <c r="H433" s="14" t="s">
        <v>8087</v>
      </c>
      <c r="I433" s="15">
        <v>0</v>
      </c>
      <c r="J433" s="14" t="s">
        <v>70</v>
      </c>
      <c r="K433" s="36" t="s">
        <v>15112</v>
      </c>
      <c r="L433" s="23" t="s">
        <v>2255</v>
      </c>
      <c r="M433" s="23"/>
    </row>
    <row r="434" spans="1:13" ht="31.5">
      <c r="A434" s="14">
        <f t="shared" si="7"/>
        <v>528</v>
      </c>
      <c r="B434" s="14" t="s">
        <v>14867</v>
      </c>
      <c r="C434" s="14" t="s">
        <v>14868</v>
      </c>
      <c r="D434" s="14" t="s">
        <v>1162</v>
      </c>
      <c r="E434" s="14"/>
      <c r="F434" s="15">
        <v>300</v>
      </c>
      <c r="G434" s="15">
        <v>284</v>
      </c>
      <c r="H434" s="14" t="s">
        <v>2325</v>
      </c>
      <c r="I434" s="15">
        <v>0</v>
      </c>
      <c r="J434" s="14" t="s">
        <v>7909</v>
      </c>
      <c r="K434" s="36" t="s">
        <v>14801</v>
      </c>
      <c r="L434" s="23" t="s">
        <v>3437</v>
      </c>
      <c r="M434" s="23"/>
    </row>
    <row r="435" spans="1:13" ht="63">
      <c r="A435" s="14">
        <f t="shared" si="7"/>
        <v>529</v>
      </c>
      <c r="B435" s="14" t="s">
        <v>14871</v>
      </c>
      <c r="C435" s="14" t="s">
        <v>14872</v>
      </c>
      <c r="D435" s="14" t="s">
        <v>4473</v>
      </c>
      <c r="E435" s="14"/>
      <c r="F435" s="15">
        <v>1000</v>
      </c>
      <c r="G435" s="15">
        <v>288</v>
      </c>
      <c r="H435" s="14" t="s">
        <v>8087</v>
      </c>
      <c r="I435" s="15">
        <v>0</v>
      </c>
      <c r="J435" s="14" t="s">
        <v>7909</v>
      </c>
      <c r="K435" s="36" t="s">
        <v>14801</v>
      </c>
      <c r="L435" s="23" t="s">
        <v>5408</v>
      </c>
      <c r="M435" s="23"/>
    </row>
    <row r="436" spans="1:13" ht="31.5">
      <c r="A436" s="14">
        <f t="shared" si="7"/>
        <v>530</v>
      </c>
      <c r="B436" s="14" t="s">
        <v>14878</v>
      </c>
      <c r="C436" s="95" t="s">
        <v>14879</v>
      </c>
      <c r="D436" s="94" t="s">
        <v>1162</v>
      </c>
      <c r="E436" s="14"/>
      <c r="F436" s="15">
        <v>300</v>
      </c>
      <c r="G436" s="15">
        <v>116</v>
      </c>
      <c r="H436" s="14" t="s">
        <v>8087</v>
      </c>
      <c r="I436" s="15">
        <v>0</v>
      </c>
      <c r="J436" s="14" t="s">
        <v>1193</v>
      </c>
      <c r="K436" s="36" t="s">
        <v>14801</v>
      </c>
      <c r="L436" s="23" t="s">
        <v>2255</v>
      </c>
      <c r="M436" s="23"/>
    </row>
    <row r="437" spans="1:13" ht="47.25">
      <c r="A437" s="14">
        <f t="shared" si="7"/>
        <v>531</v>
      </c>
      <c r="B437" s="14" t="s">
        <v>14880</v>
      </c>
      <c r="C437" s="14" t="s">
        <v>14830</v>
      </c>
      <c r="D437" s="14" t="s">
        <v>14831</v>
      </c>
      <c r="E437" s="14"/>
      <c r="F437" s="15">
        <v>31030</v>
      </c>
      <c r="G437" s="15">
        <v>204</v>
      </c>
      <c r="H437" s="14" t="s">
        <v>5624</v>
      </c>
      <c r="I437" s="15">
        <v>0</v>
      </c>
      <c r="J437" s="14" t="s">
        <v>1193</v>
      </c>
      <c r="K437" s="36" t="s">
        <v>14801</v>
      </c>
      <c r="L437" s="23" t="s">
        <v>513</v>
      </c>
      <c r="M437" s="23" t="s">
        <v>14832</v>
      </c>
    </row>
    <row r="438" spans="1:13" ht="31.5">
      <c r="A438" s="14">
        <f t="shared" si="7"/>
        <v>532</v>
      </c>
      <c r="B438" s="14" t="s">
        <v>14881</v>
      </c>
      <c r="C438" s="94" t="s">
        <v>14882</v>
      </c>
      <c r="D438" s="95" t="s">
        <v>9193</v>
      </c>
      <c r="E438" s="14"/>
      <c r="F438" s="15">
        <v>650</v>
      </c>
      <c r="G438" s="15">
        <v>600</v>
      </c>
      <c r="H438" s="14" t="s">
        <v>2161</v>
      </c>
      <c r="I438" s="15">
        <v>0</v>
      </c>
      <c r="J438" s="14" t="s">
        <v>60</v>
      </c>
      <c r="K438" s="36" t="s">
        <v>14801</v>
      </c>
      <c r="L438" s="23" t="s">
        <v>5408</v>
      </c>
      <c r="M438" s="23" t="s">
        <v>14883</v>
      </c>
    </row>
    <row r="439" spans="1:13" ht="47.25">
      <c r="A439" s="14">
        <f t="shared" si="7"/>
        <v>533</v>
      </c>
      <c r="B439" s="14" t="s">
        <v>14890</v>
      </c>
      <c r="C439" s="14" t="s">
        <v>14830</v>
      </c>
      <c r="D439" s="14" t="s">
        <v>14831</v>
      </c>
      <c r="E439" s="14"/>
      <c r="F439" s="15">
        <v>37420</v>
      </c>
      <c r="G439" s="15">
        <v>108</v>
      </c>
      <c r="H439" s="14" t="s">
        <v>5624</v>
      </c>
      <c r="I439" s="15">
        <v>0</v>
      </c>
      <c r="J439" s="14" t="s">
        <v>60</v>
      </c>
      <c r="K439" s="36" t="s">
        <v>14801</v>
      </c>
      <c r="L439" s="23" t="s">
        <v>513</v>
      </c>
      <c r="M439" s="23" t="s">
        <v>14832</v>
      </c>
    </row>
    <row r="440" spans="1:13" ht="47.25">
      <c r="A440" s="14">
        <f t="shared" si="7"/>
        <v>534</v>
      </c>
      <c r="B440" s="14" t="s">
        <v>14891</v>
      </c>
      <c r="C440" s="105" t="s">
        <v>14830</v>
      </c>
      <c r="D440" s="105" t="s">
        <v>14831</v>
      </c>
      <c r="E440" s="14"/>
      <c r="F440" s="15">
        <v>37420</v>
      </c>
      <c r="G440" s="15">
        <v>100</v>
      </c>
      <c r="H440" s="14" t="s">
        <v>5624</v>
      </c>
      <c r="I440" s="15">
        <v>0</v>
      </c>
      <c r="J440" s="14" t="s">
        <v>60</v>
      </c>
      <c r="K440" s="36" t="s">
        <v>14801</v>
      </c>
      <c r="L440" s="23" t="s">
        <v>513</v>
      </c>
      <c r="M440" s="23" t="s">
        <v>14832</v>
      </c>
    </row>
    <row r="441" spans="1:13" ht="47.25">
      <c r="A441" s="14">
        <f t="shared" si="7"/>
        <v>535</v>
      </c>
      <c r="B441" s="14" t="s">
        <v>14896</v>
      </c>
      <c r="C441" s="14" t="s">
        <v>14830</v>
      </c>
      <c r="D441" s="14" t="s">
        <v>14831</v>
      </c>
      <c r="E441" s="14"/>
      <c r="F441" s="15">
        <v>37420</v>
      </c>
      <c r="G441" s="15">
        <v>152</v>
      </c>
      <c r="H441" s="14" t="s">
        <v>5624</v>
      </c>
      <c r="I441" s="15">
        <v>0</v>
      </c>
      <c r="J441" s="14" t="s">
        <v>4935</v>
      </c>
      <c r="K441" s="36" t="s">
        <v>14801</v>
      </c>
      <c r="L441" s="23" t="s">
        <v>513</v>
      </c>
      <c r="M441" s="23" t="s">
        <v>14832</v>
      </c>
    </row>
    <row r="442" spans="1:13" ht="47.25">
      <c r="A442" s="14">
        <f t="shared" si="7"/>
        <v>536</v>
      </c>
      <c r="B442" s="14" t="s">
        <v>14897</v>
      </c>
      <c r="C442" s="105" t="s">
        <v>14830</v>
      </c>
      <c r="D442" s="105" t="s">
        <v>14831</v>
      </c>
      <c r="E442" s="14"/>
      <c r="F442" s="15">
        <v>3260</v>
      </c>
      <c r="G442" s="15">
        <v>148</v>
      </c>
      <c r="H442" s="14" t="s">
        <v>5624</v>
      </c>
      <c r="I442" s="15">
        <v>0</v>
      </c>
      <c r="J442" s="14" t="s">
        <v>4935</v>
      </c>
      <c r="K442" s="36" t="s">
        <v>14801</v>
      </c>
      <c r="L442" s="23" t="s">
        <v>513</v>
      </c>
      <c r="M442" s="23"/>
    </row>
    <row r="443" spans="1:13" ht="47.25">
      <c r="A443" s="14">
        <f t="shared" si="7"/>
        <v>537</v>
      </c>
      <c r="B443" s="14" t="s">
        <v>14898</v>
      </c>
      <c r="C443" s="14" t="s">
        <v>14830</v>
      </c>
      <c r="D443" s="14" t="s">
        <v>14831</v>
      </c>
      <c r="E443" s="14"/>
      <c r="F443" s="15">
        <v>37420</v>
      </c>
      <c r="G443" s="15">
        <v>200</v>
      </c>
      <c r="H443" s="14" t="s">
        <v>5624</v>
      </c>
      <c r="I443" s="15">
        <v>0</v>
      </c>
      <c r="J443" s="14" t="s">
        <v>4935</v>
      </c>
      <c r="K443" s="36" t="s">
        <v>14801</v>
      </c>
      <c r="L443" s="23" t="s">
        <v>513</v>
      </c>
      <c r="M443" s="23" t="s">
        <v>14832</v>
      </c>
    </row>
    <row r="444" spans="1:13" ht="128.25" customHeight="1">
      <c r="A444" s="14">
        <f t="shared" si="7"/>
        <v>538</v>
      </c>
      <c r="B444" s="14" t="s">
        <v>14899</v>
      </c>
      <c r="C444" s="94" t="s">
        <v>4078</v>
      </c>
      <c r="D444" s="94" t="s">
        <v>1162</v>
      </c>
      <c r="E444" s="14"/>
      <c r="F444" s="15">
        <v>700</v>
      </c>
      <c r="G444" s="15">
        <v>702</v>
      </c>
      <c r="H444" s="14" t="s">
        <v>1228</v>
      </c>
      <c r="I444" s="15">
        <v>0</v>
      </c>
      <c r="J444" s="14" t="s">
        <v>70</v>
      </c>
      <c r="K444" s="36" t="s">
        <v>14801</v>
      </c>
      <c r="L444" s="23" t="s">
        <v>1552</v>
      </c>
      <c r="M444" s="23"/>
    </row>
    <row r="445" spans="1:13" ht="47.25">
      <c r="A445" s="14">
        <f t="shared" si="7"/>
        <v>539</v>
      </c>
      <c r="B445" s="14" t="s">
        <v>14900</v>
      </c>
      <c r="C445" s="14" t="s">
        <v>14830</v>
      </c>
      <c r="D445" s="14" t="s">
        <v>14831</v>
      </c>
      <c r="E445" s="14"/>
      <c r="F445" s="15">
        <v>37420</v>
      </c>
      <c r="G445" s="15">
        <v>176</v>
      </c>
      <c r="H445" s="14" t="s">
        <v>5624</v>
      </c>
      <c r="I445" s="15">
        <v>0</v>
      </c>
      <c r="J445" s="14" t="s">
        <v>12454</v>
      </c>
      <c r="K445" s="36" t="s">
        <v>14801</v>
      </c>
      <c r="L445" s="23" t="s">
        <v>2255</v>
      </c>
      <c r="M445" s="23" t="s">
        <v>14832</v>
      </c>
    </row>
    <row r="446" spans="1:13" ht="47.25">
      <c r="A446" s="14">
        <f t="shared" si="7"/>
        <v>540</v>
      </c>
      <c r="B446" s="14" t="s">
        <v>14917</v>
      </c>
      <c r="C446" s="14" t="s">
        <v>14830</v>
      </c>
      <c r="D446" s="14" t="s">
        <v>14831</v>
      </c>
      <c r="E446" s="14"/>
      <c r="F446" s="15">
        <v>37420</v>
      </c>
      <c r="G446" s="15">
        <v>108</v>
      </c>
      <c r="H446" s="14" t="s">
        <v>5624</v>
      </c>
      <c r="I446" s="15">
        <v>0</v>
      </c>
      <c r="J446" s="14" t="s">
        <v>7909</v>
      </c>
      <c r="K446" s="36" t="s">
        <v>14801</v>
      </c>
      <c r="L446" s="23" t="s">
        <v>5408</v>
      </c>
      <c r="M446" s="23" t="s">
        <v>14832</v>
      </c>
    </row>
    <row r="447" spans="1:13" ht="47.25">
      <c r="A447" s="14">
        <f t="shared" si="7"/>
        <v>541</v>
      </c>
      <c r="B447" s="14" t="s">
        <v>14918</v>
      </c>
      <c r="C447" s="14" t="s">
        <v>14830</v>
      </c>
      <c r="D447" s="14" t="s">
        <v>14831</v>
      </c>
      <c r="E447" s="14"/>
      <c r="F447" s="15">
        <v>3260</v>
      </c>
      <c r="G447" s="15">
        <v>208</v>
      </c>
      <c r="H447" s="14" t="s">
        <v>5624</v>
      </c>
      <c r="I447" s="15">
        <v>0</v>
      </c>
      <c r="J447" s="14" t="s">
        <v>1193</v>
      </c>
      <c r="K447" s="36" t="s">
        <v>14801</v>
      </c>
      <c r="L447" s="23" t="s">
        <v>5408</v>
      </c>
      <c r="M447" s="23"/>
    </row>
    <row r="448" spans="1:13" ht="47.25">
      <c r="A448" s="14">
        <f t="shared" si="7"/>
        <v>542</v>
      </c>
      <c r="B448" s="14" t="s">
        <v>14919</v>
      </c>
      <c r="C448" s="14" t="s">
        <v>14830</v>
      </c>
      <c r="D448" s="14" t="s">
        <v>14831</v>
      </c>
      <c r="E448" s="14"/>
      <c r="F448" s="15">
        <v>37420</v>
      </c>
      <c r="G448" s="15">
        <v>136</v>
      </c>
      <c r="H448" s="14" t="s">
        <v>5624</v>
      </c>
      <c r="I448" s="15">
        <v>0</v>
      </c>
      <c r="J448" s="14" t="s">
        <v>1188</v>
      </c>
      <c r="K448" s="36" t="s">
        <v>14801</v>
      </c>
      <c r="L448" s="23" t="s">
        <v>5408</v>
      </c>
      <c r="M448" s="23" t="s">
        <v>14832</v>
      </c>
    </row>
    <row r="449" spans="1:15" ht="47.25">
      <c r="A449" s="14">
        <f t="shared" si="7"/>
        <v>543</v>
      </c>
      <c r="B449" s="14" t="s">
        <v>14920</v>
      </c>
      <c r="C449" s="14" t="s">
        <v>14830</v>
      </c>
      <c r="D449" s="14" t="s">
        <v>14831</v>
      </c>
      <c r="E449" s="14"/>
      <c r="F449" s="15">
        <v>37420</v>
      </c>
      <c r="G449" s="15">
        <v>168</v>
      </c>
      <c r="H449" s="14" t="s">
        <v>5624</v>
      </c>
      <c r="I449" s="15">
        <v>0</v>
      </c>
      <c r="J449" s="14" t="s">
        <v>7909</v>
      </c>
      <c r="K449" s="36" t="s">
        <v>14801</v>
      </c>
      <c r="L449" s="23" t="s">
        <v>5408</v>
      </c>
      <c r="M449" s="23" t="s">
        <v>14832</v>
      </c>
    </row>
    <row r="450" spans="1:15" ht="47.25">
      <c r="A450" s="14">
        <f t="shared" si="7"/>
        <v>544</v>
      </c>
      <c r="B450" s="14" t="s">
        <v>14921</v>
      </c>
      <c r="C450" s="14" t="s">
        <v>14830</v>
      </c>
      <c r="D450" s="14" t="s">
        <v>14831</v>
      </c>
      <c r="E450" s="14"/>
      <c r="F450" s="15">
        <v>37420</v>
      </c>
      <c r="G450" s="15">
        <v>104</v>
      </c>
      <c r="H450" s="14" t="s">
        <v>5624</v>
      </c>
      <c r="I450" s="15">
        <v>0</v>
      </c>
      <c r="J450" s="14" t="s">
        <v>4642</v>
      </c>
      <c r="K450" s="36" t="s">
        <v>14801</v>
      </c>
      <c r="L450" s="23" t="s">
        <v>5408</v>
      </c>
      <c r="M450" s="23" t="s">
        <v>14832</v>
      </c>
    </row>
    <row r="451" spans="1:15" ht="47.25">
      <c r="A451" s="14">
        <f t="shared" si="7"/>
        <v>545</v>
      </c>
      <c r="B451" s="14" t="s">
        <v>14922</v>
      </c>
      <c r="C451" s="14" t="s">
        <v>14830</v>
      </c>
      <c r="D451" s="14" t="s">
        <v>14831</v>
      </c>
      <c r="E451" s="14"/>
      <c r="F451" s="15">
        <v>37420</v>
      </c>
      <c r="G451" s="15">
        <v>196</v>
      </c>
      <c r="H451" s="14" t="s">
        <v>5624</v>
      </c>
      <c r="I451" s="15">
        <v>0</v>
      </c>
      <c r="J451" s="14" t="s">
        <v>7909</v>
      </c>
      <c r="K451" s="36" t="s">
        <v>14801</v>
      </c>
      <c r="L451" s="23" t="s">
        <v>5408</v>
      </c>
      <c r="M451" s="23" t="s">
        <v>14832</v>
      </c>
    </row>
    <row r="452" spans="1:15" ht="78.75">
      <c r="A452" s="14">
        <f t="shared" si="7"/>
        <v>546</v>
      </c>
      <c r="B452" s="14" t="s">
        <v>14923</v>
      </c>
      <c r="C452" s="14" t="s">
        <v>14830</v>
      </c>
      <c r="D452" s="14" t="s">
        <v>14831</v>
      </c>
      <c r="E452" s="14"/>
      <c r="F452" s="15">
        <v>37420</v>
      </c>
      <c r="G452" s="15"/>
      <c r="H452" s="14"/>
      <c r="I452" s="15">
        <v>0</v>
      </c>
      <c r="J452" s="14" t="s">
        <v>12918</v>
      </c>
      <c r="K452" s="36" t="s">
        <v>14801</v>
      </c>
      <c r="L452" s="23" t="s">
        <v>13949</v>
      </c>
      <c r="M452" s="23"/>
    </row>
    <row r="453" spans="1:15" ht="63">
      <c r="A453" s="14">
        <f t="shared" si="7"/>
        <v>547</v>
      </c>
      <c r="B453" s="14" t="s">
        <v>14935</v>
      </c>
      <c r="C453" s="94" t="s">
        <v>14830</v>
      </c>
      <c r="D453" s="94" t="s">
        <v>14831</v>
      </c>
      <c r="E453" s="14"/>
      <c r="F453" s="15">
        <v>510</v>
      </c>
      <c r="G453" s="15">
        <v>204</v>
      </c>
      <c r="H453" s="14" t="s">
        <v>5624</v>
      </c>
      <c r="I453" s="15">
        <v>0</v>
      </c>
      <c r="J453" s="14" t="s">
        <v>70</v>
      </c>
      <c r="K453" s="36" t="s">
        <v>14801</v>
      </c>
      <c r="L453" s="23" t="s">
        <v>5129</v>
      </c>
      <c r="M453" s="23"/>
    </row>
    <row r="454" spans="1:15" ht="63">
      <c r="A454" s="14">
        <f t="shared" si="7"/>
        <v>548</v>
      </c>
      <c r="B454" s="14" t="s">
        <v>14943</v>
      </c>
      <c r="C454" s="94" t="s">
        <v>14830</v>
      </c>
      <c r="D454" s="94" t="s">
        <v>14831</v>
      </c>
      <c r="E454" s="14"/>
      <c r="F454" s="15">
        <v>2880</v>
      </c>
      <c r="G454" s="15">
        <v>188</v>
      </c>
      <c r="H454" s="14" t="s">
        <v>5624</v>
      </c>
      <c r="I454" s="15">
        <v>0</v>
      </c>
      <c r="J454" s="14" t="s">
        <v>70</v>
      </c>
      <c r="K454" s="36" t="s">
        <v>14801</v>
      </c>
      <c r="L454" s="23" t="s">
        <v>1552</v>
      </c>
      <c r="M454" s="23"/>
    </row>
    <row r="455" spans="1:15" ht="47.25">
      <c r="A455" s="14">
        <f t="shared" si="7"/>
        <v>549</v>
      </c>
      <c r="B455" s="14" t="s">
        <v>14944</v>
      </c>
      <c r="C455" s="94" t="s">
        <v>14830</v>
      </c>
      <c r="D455" s="94" t="s">
        <v>14831</v>
      </c>
      <c r="E455" s="14" t="s">
        <v>8163</v>
      </c>
      <c r="F455" s="15">
        <v>37420</v>
      </c>
      <c r="G455" s="15">
        <v>140</v>
      </c>
      <c r="H455" s="14" t="s">
        <v>5624</v>
      </c>
      <c r="I455" s="15">
        <v>0</v>
      </c>
      <c r="J455" s="14" t="s">
        <v>12454</v>
      </c>
      <c r="K455" s="36" t="s">
        <v>14801</v>
      </c>
      <c r="L455" s="23" t="s">
        <v>1552</v>
      </c>
      <c r="M455" s="23"/>
    </row>
    <row r="456" spans="1:15" ht="47.25">
      <c r="A456" s="14">
        <f t="shared" si="7"/>
        <v>550</v>
      </c>
      <c r="B456" s="14" t="s">
        <v>14945</v>
      </c>
      <c r="C456" s="94" t="s">
        <v>14830</v>
      </c>
      <c r="D456" s="94" t="s">
        <v>14831</v>
      </c>
      <c r="E456" s="14"/>
      <c r="F456" s="15">
        <v>37420</v>
      </c>
      <c r="G456" s="15">
        <v>160</v>
      </c>
      <c r="H456" s="14" t="s">
        <v>5624</v>
      </c>
      <c r="I456" s="15">
        <v>0</v>
      </c>
      <c r="J456" s="14" t="s">
        <v>7909</v>
      </c>
      <c r="K456" s="36" t="s">
        <v>14801</v>
      </c>
      <c r="L456" s="23" t="s">
        <v>1552</v>
      </c>
      <c r="M456" s="23"/>
    </row>
    <row r="457" spans="1:15" ht="47.25">
      <c r="A457" s="14">
        <f t="shared" si="7"/>
        <v>551</v>
      </c>
      <c r="B457" s="14" t="s">
        <v>14946</v>
      </c>
      <c r="C457" s="94" t="s">
        <v>14830</v>
      </c>
      <c r="D457" s="94" t="s">
        <v>14831</v>
      </c>
      <c r="E457" s="14"/>
      <c r="F457" s="15">
        <v>2830</v>
      </c>
      <c r="G457" s="15">
        <v>204</v>
      </c>
      <c r="H457" s="14" t="s">
        <v>5624</v>
      </c>
      <c r="I457" s="15">
        <v>0</v>
      </c>
      <c r="J457" s="14" t="s">
        <v>70</v>
      </c>
      <c r="K457" s="36" t="s">
        <v>14801</v>
      </c>
      <c r="L457" s="23" t="s">
        <v>1552</v>
      </c>
      <c r="M457" s="23"/>
    </row>
    <row r="458" spans="1:15" ht="47.25">
      <c r="A458" s="14">
        <f t="shared" si="7"/>
        <v>552</v>
      </c>
      <c r="B458" s="14" t="s">
        <v>14947</v>
      </c>
      <c r="C458" s="94" t="s">
        <v>14830</v>
      </c>
      <c r="D458" s="94" t="s">
        <v>14831</v>
      </c>
      <c r="E458" s="14"/>
      <c r="F458" s="15">
        <v>37420</v>
      </c>
      <c r="G458" s="15">
        <v>192</v>
      </c>
      <c r="H458" s="14" t="s">
        <v>5624</v>
      </c>
      <c r="I458" s="15">
        <v>0</v>
      </c>
      <c r="J458" s="14" t="s">
        <v>70</v>
      </c>
      <c r="K458" s="36" t="s">
        <v>14801</v>
      </c>
      <c r="L458" s="23" t="s">
        <v>1552</v>
      </c>
      <c r="M458" s="23"/>
    </row>
    <row r="459" spans="1:15" ht="47.25">
      <c r="A459" s="14">
        <f t="shared" si="7"/>
        <v>553</v>
      </c>
      <c r="B459" s="14" t="s">
        <v>14967</v>
      </c>
      <c r="C459" s="94" t="s">
        <v>14830</v>
      </c>
      <c r="D459" s="94" t="s">
        <v>14831</v>
      </c>
      <c r="E459" s="14"/>
      <c r="F459" s="15">
        <v>37420</v>
      </c>
      <c r="G459" s="15">
        <v>172</v>
      </c>
      <c r="H459" s="14" t="s">
        <v>5624</v>
      </c>
      <c r="I459" s="15">
        <v>0</v>
      </c>
      <c r="J459" s="14" t="s">
        <v>4935</v>
      </c>
      <c r="K459" s="36" t="s">
        <v>14801</v>
      </c>
      <c r="L459" s="23" t="s">
        <v>1552</v>
      </c>
      <c r="M459" s="23" t="s">
        <v>14832</v>
      </c>
    </row>
    <row r="460" spans="1:15" ht="47.25">
      <c r="A460" s="14">
        <f t="shared" si="7"/>
        <v>554</v>
      </c>
      <c r="B460" s="14" t="s">
        <v>14968</v>
      </c>
      <c r="C460" s="94" t="s">
        <v>14830</v>
      </c>
      <c r="D460" s="94" t="s">
        <v>14831</v>
      </c>
      <c r="E460" s="14"/>
      <c r="F460" s="15">
        <v>37420</v>
      </c>
      <c r="G460" s="15">
        <v>228</v>
      </c>
      <c r="H460" s="14" t="s">
        <v>5624</v>
      </c>
      <c r="I460" s="15">
        <v>0</v>
      </c>
      <c r="J460" s="14" t="s">
        <v>60</v>
      </c>
      <c r="K460" s="36" t="s">
        <v>14801</v>
      </c>
      <c r="L460" s="23" t="s">
        <v>1552</v>
      </c>
      <c r="M460" s="23"/>
    </row>
    <row r="461" spans="1:15" ht="47.25">
      <c r="A461" s="14">
        <f t="shared" si="7"/>
        <v>555</v>
      </c>
      <c r="B461" s="14" t="s">
        <v>14969</v>
      </c>
      <c r="C461" s="94" t="s">
        <v>14830</v>
      </c>
      <c r="D461" s="94" t="s">
        <v>14831</v>
      </c>
      <c r="E461" s="14" t="s">
        <v>8163</v>
      </c>
      <c r="F461" s="15">
        <v>37420</v>
      </c>
      <c r="G461" s="15">
        <v>120</v>
      </c>
      <c r="H461" s="14" t="s">
        <v>5624</v>
      </c>
      <c r="I461" s="15">
        <v>0</v>
      </c>
      <c r="J461" s="14" t="s">
        <v>12454</v>
      </c>
      <c r="K461" s="36" t="s">
        <v>14801</v>
      </c>
      <c r="L461" s="23" t="s">
        <v>14970</v>
      </c>
      <c r="M461" s="23"/>
    </row>
    <row r="462" spans="1:15" ht="47.25">
      <c r="A462" s="14">
        <f t="shared" si="7"/>
        <v>556</v>
      </c>
      <c r="B462" s="14" t="s">
        <v>14971</v>
      </c>
      <c r="C462" s="94" t="s">
        <v>14830</v>
      </c>
      <c r="D462" s="94" t="s">
        <v>14831</v>
      </c>
      <c r="E462" s="14"/>
      <c r="F462" s="15">
        <v>37420</v>
      </c>
      <c r="G462" s="15">
        <v>164</v>
      </c>
      <c r="H462" s="14" t="s">
        <v>5624</v>
      </c>
      <c r="I462" s="15">
        <v>0</v>
      </c>
      <c r="J462" s="14" t="s">
        <v>1188</v>
      </c>
      <c r="K462" s="36" t="s">
        <v>14801</v>
      </c>
      <c r="L462" s="23" t="s">
        <v>1552</v>
      </c>
      <c r="M462" s="23"/>
    </row>
    <row r="463" spans="1:15" ht="47.25">
      <c r="A463" s="14">
        <f t="shared" si="7"/>
        <v>557</v>
      </c>
      <c r="B463" s="14" t="s">
        <v>15052</v>
      </c>
      <c r="C463" s="94" t="s">
        <v>14830</v>
      </c>
      <c r="D463" s="94" t="s">
        <v>14831</v>
      </c>
      <c r="E463" s="14"/>
      <c r="F463" s="15">
        <v>37420</v>
      </c>
      <c r="G463" s="15">
        <v>96</v>
      </c>
      <c r="H463" s="14" t="s">
        <v>5624</v>
      </c>
      <c r="I463" s="15">
        <v>0</v>
      </c>
      <c r="J463" s="14" t="s">
        <v>70</v>
      </c>
      <c r="K463" s="36" t="s">
        <v>15053</v>
      </c>
      <c r="L463" s="23" t="s">
        <v>73</v>
      </c>
      <c r="M463" s="23" t="s">
        <v>14832</v>
      </c>
    </row>
    <row r="464" spans="1:15" ht="47.25">
      <c r="A464" s="14">
        <f t="shared" si="7"/>
        <v>558</v>
      </c>
      <c r="B464" s="14" t="s">
        <v>15115</v>
      </c>
      <c r="C464" s="94" t="s">
        <v>14266</v>
      </c>
      <c r="D464" s="94" t="s">
        <v>14734</v>
      </c>
      <c r="E464" s="14"/>
      <c r="F464" s="15">
        <v>1000</v>
      </c>
      <c r="G464" s="15">
        <v>576</v>
      </c>
      <c r="H464" s="14" t="s">
        <v>2161</v>
      </c>
      <c r="I464" s="15">
        <v>0</v>
      </c>
      <c r="J464" s="14" t="s">
        <v>70</v>
      </c>
      <c r="K464" s="36" t="s">
        <v>15053</v>
      </c>
      <c r="L464" s="23" t="s">
        <v>2255</v>
      </c>
      <c r="M464" s="23"/>
      <c r="O464" s="21" t="s">
        <v>13823</v>
      </c>
    </row>
    <row r="465" spans="1:15" ht="63">
      <c r="A465" s="14">
        <f t="shared" si="7"/>
        <v>559</v>
      </c>
      <c r="B465" s="14" t="s">
        <v>15181</v>
      </c>
      <c r="C465" s="94" t="s">
        <v>14830</v>
      </c>
      <c r="D465" s="94" t="s">
        <v>14831</v>
      </c>
      <c r="E465" s="14"/>
      <c r="F465" s="15">
        <v>2760</v>
      </c>
      <c r="G465" s="15">
        <v>204</v>
      </c>
      <c r="H465" s="14" t="s">
        <v>5624</v>
      </c>
      <c r="I465" s="15">
        <v>0</v>
      </c>
      <c r="J465" s="14" t="s">
        <v>70</v>
      </c>
      <c r="K465" s="36" t="s">
        <v>15053</v>
      </c>
      <c r="L465" s="23" t="s">
        <v>4308</v>
      </c>
      <c r="M465" s="23"/>
    </row>
    <row r="466" spans="1:15" ht="63">
      <c r="A466" s="14">
        <f t="shared" si="7"/>
        <v>560</v>
      </c>
      <c r="B466" s="14" t="s">
        <v>15210</v>
      </c>
      <c r="C466" s="94" t="s">
        <v>14830</v>
      </c>
      <c r="D466" s="94" t="s">
        <v>14831</v>
      </c>
      <c r="E466" s="14"/>
      <c r="F466" s="15">
        <v>990</v>
      </c>
      <c r="G466" s="15">
        <v>184</v>
      </c>
      <c r="H466" s="14" t="s">
        <v>5624</v>
      </c>
      <c r="I466" s="15">
        <v>0</v>
      </c>
      <c r="J466" s="14" t="s">
        <v>70</v>
      </c>
      <c r="K466" s="36" t="s">
        <v>15053</v>
      </c>
      <c r="L466" s="23" t="s">
        <v>4308</v>
      </c>
      <c r="M466" s="23"/>
    </row>
    <row r="467" spans="1:15">
      <c r="A467" s="14">
        <f t="shared" si="7"/>
        <v>561</v>
      </c>
      <c r="B467" s="14" t="s">
        <v>14873</v>
      </c>
      <c r="C467" s="94" t="s">
        <v>14874</v>
      </c>
      <c r="D467" s="94" t="s">
        <v>1162</v>
      </c>
      <c r="E467" s="14"/>
      <c r="F467" s="15">
        <v>300</v>
      </c>
      <c r="G467" s="15">
        <v>732</v>
      </c>
      <c r="H467" s="14" t="s">
        <v>2161</v>
      </c>
      <c r="I467" s="15">
        <v>0</v>
      </c>
      <c r="J467" s="14" t="s">
        <v>1188</v>
      </c>
      <c r="K467" s="36" t="s">
        <v>14857</v>
      </c>
      <c r="L467" s="23" t="s">
        <v>1552</v>
      </c>
      <c r="M467" s="23"/>
    </row>
    <row r="468" spans="1:15" ht="31.5">
      <c r="A468" s="14">
        <f t="shared" si="7"/>
        <v>562</v>
      </c>
      <c r="B468" s="14" t="s">
        <v>14875</v>
      </c>
      <c r="C468" s="94" t="s">
        <v>14876</v>
      </c>
      <c r="D468" s="94" t="s">
        <v>9193</v>
      </c>
      <c r="E468" s="14"/>
      <c r="F468" s="15">
        <v>650</v>
      </c>
      <c r="G468" s="15">
        <v>536</v>
      </c>
      <c r="H468" s="14" t="s">
        <v>2161</v>
      </c>
      <c r="I468" s="15">
        <v>0</v>
      </c>
      <c r="J468" s="14" t="s">
        <v>1188</v>
      </c>
      <c r="K468" s="36" t="s">
        <v>14857</v>
      </c>
      <c r="L468" s="23" t="s">
        <v>2255</v>
      </c>
      <c r="M468" s="23" t="s">
        <v>14877</v>
      </c>
    </row>
    <row r="469" spans="1:15" ht="94.5">
      <c r="A469" s="14">
        <f t="shared" si="7"/>
        <v>563</v>
      </c>
      <c r="B469" s="14" t="s">
        <v>14884</v>
      </c>
      <c r="C469" s="14" t="s">
        <v>14885</v>
      </c>
      <c r="D469" s="14" t="s">
        <v>9193</v>
      </c>
      <c r="E469" s="14"/>
      <c r="F469" s="15">
        <v>710</v>
      </c>
      <c r="G469" s="15">
        <v>480</v>
      </c>
      <c r="H469" s="14" t="s">
        <v>2161</v>
      </c>
      <c r="I469" s="15">
        <v>0</v>
      </c>
      <c r="J469" s="14" t="s">
        <v>60</v>
      </c>
      <c r="K469" s="36" t="s">
        <v>14857</v>
      </c>
      <c r="L469" s="23" t="s">
        <v>1552</v>
      </c>
      <c r="M469" s="23" t="s">
        <v>14886</v>
      </c>
    </row>
    <row r="470" spans="1:15" ht="78.75">
      <c r="A470" s="14">
        <f t="shared" si="7"/>
        <v>564</v>
      </c>
      <c r="B470" s="14" t="s">
        <v>14887</v>
      </c>
      <c r="C470" s="14" t="s">
        <v>14888</v>
      </c>
      <c r="D470" s="14" t="s">
        <v>9193</v>
      </c>
      <c r="E470" s="14"/>
      <c r="F470" s="15">
        <v>800</v>
      </c>
      <c r="G470" s="15">
        <v>248</v>
      </c>
      <c r="H470" s="14" t="s">
        <v>8087</v>
      </c>
      <c r="I470" s="15">
        <v>0</v>
      </c>
      <c r="J470" s="14" t="s">
        <v>60</v>
      </c>
      <c r="K470" s="36" t="s">
        <v>14857</v>
      </c>
      <c r="L470" s="23" t="s">
        <v>1552</v>
      </c>
      <c r="M470" s="23" t="s">
        <v>14889</v>
      </c>
    </row>
    <row r="471" spans="1:15" ht="31.5">
      <c r="A471" s="14">
        <f t="shared" si="7"/>
        <v>565</v>
      </c>
      <c r="B471" s="14" t="s">
        <v>14892</v>
      </c>
      <c r="C471" s="14" t="s">
        <v>14893</v>
      </c>
      <c r="D471" s="14" t="s">
        <v>9193</v>
      </c>
      <c r="E471" s="14"/>
      <c r="F471" s="15">
        <v>750</v>
      </c>
      <c r="G471" s="15"/>
      <c r="H471" s="14"/>
      <c r="I471" s="15">
        <v>0</v>
      </c>
      <c r="J471" s="14" t="s">
        <v>12918</v>
      </c>
      <c r="K471" s="36" t="s">
        <v>14857</v>
      </c>
      <c r="L471" s="23" t="s">
        <v>14894</v>
      </c>
      <c r="M471" s="23" t="s">
        <v>14895</v>
      </c>
    </row>
    <row r="472" spans="1:15" ht="31.5">
      <c r="A472" s="14">
        <f t="shared" si="7"/>
        <v>566</v>
      </c>
      <c r="B472" s="14" t="s">
        <v>14901</v>
      </c>
      <c r="C472" s="14" t="s">
        <v>14902</v>
      </c>
      <c r="D472" s="94" t="s">
        <v>1162</v>
      </c>
      <c r="E472" s="14"/>
      <c r="F472" s="15">
        <v>2000</v>
      </c>
      <c r="G472" s="15">
        <v>564</v>
      </c>
      <c r="H472" s="15" t="s">
        <v>2161</v>
      </c>
      <c r="I472" s="15">
        <v>0</v>
      </c>
      <c r="J472" s="14" t="s">
        <v>60</v>
      </c>
      <c r="K472" s="36" t="s">
        <v>14857</v>
      </c>
      <c r="L472" s="23" t="s">
        <v>6101</v>
      </c>
      <c r="M472" s="23"/>
    </row>
    <row r="473" spans="1:15" ht="63">
      <c r="A473" s="14">
        <f t="shared" si="7"/>
        <v>567</v>
      </c>
      <c r="B473" s="14" t="s">
        <v>14903</v>
      </c>
      <c r="C473" s="94" t="s">
        <v>14904</v>
      </c>
      <c r="D473" s="94" t="s">
        <v>1162</v>
      </c>
      <c r="E473" s="14"/>
      <c r="F473" s="15">
        <v>500</v>
      </c>
      <c r="G473" s="15">
        <v>376</v>
      </c>
      <c r="H473" s="14" t="s">
        <v>8087</v>
      </c>
      <c r="I473" s="15">
        <v>0</v>
      </c>
      <c r="J473" s="14" t="s">
        <v>7909</v>
      </c>
      <c r="K473" s="36" t="s">
        <v>14857</v>
      </c>
      <c r="L473" s="23" t="s">
        <v>3437</v>
      </c>
      <c r="M473" s="23"/>
    </row>
    <row r="474" spans="1:15" ht="31.5">
      <c r="A474" s="14">
        <f t="shared" si="7"/>
        <v>568</v>
      </c>
      <c r="B474" s="14" t="s">
        <v>14905</v>
      </c>
      <c r="C474" s="14" t="s">
        <v>7234</v>
      </c>
      <c r="D474" s="94" t="s">
        <v>4473</v>
      </c>
      <c r="E474" s="14"/>
      <c r="F474" s="15">
        <v>500</v>
      </c>
      <c r="G474" s="15">
        <v>236</v>
      </c>
      <c r="H474" s="15" t="s">
        <v>8087</v>
      </c>
      <c r="I474" s="15">
        <v>0</v>
      </c>
      <c r="J474" s="14" t="s">
        <v>70</v>
      </c>
      <c r="K474" s="36" t="s">
        <v>14857</v>
      </c>
      <c r="L474" s="23" t="s">
        <v>2255</v>
      </c>
      <c r="M474" s="23"/>
    </row>
    <row r="475" spans="1:15" ht="47.25">
      <c r="A475" s="14">
        <f t="shared" si="7"/>
        <v>569</v>
      </c>
      <c r="B475" s="14" t="s">
        <v>14906</v>
      </c>
      <c r="C475" s="94" t="s">
        <v>14907</v>
      </c>
      <c r="D475" s="94" t="s">
        <v>4473</v>
      </c>
      <c r="E475" s="14"/>
      <c r="F475" s="15">
        <v>500</v>
      </c>
      <c r="G475" s="15">
        <v>204</v>
      </c>
      <c r="H475" s="14" t="s">
        <v>8087</v>
      </c>
      <c r="I475" s="15">
        <v>0</v>
      </c>
      <c r="J475" s="14" t="s">
        <v>1193</v>
      </c>
      <c r="K475" s="36" t="s">
        <v>14857</v>
      </c>
      <c r="L475" s="23" t="s">
        <v>2255</v>
      </c>
      <c r="M475" s="23"/>
    </row>
    <row r="476" spans="1:15" ht="63">
      <c r="A476" s="14">
        <f t="shared" si="7"/>
        <v>570</v>
      </c>
      <c r="B476" s="14" t="s">
        <v>14908</v>
      </c>
      <c r="C476" s="14" t="s">
        <v>14909</v>
      </c>
      <c r="D476" s="94" t="s">
        <v>1187</v>
      </c>
      <c r="E476" s="14"/>
      <c r="F476" s="15">
        <v>900</v>
      </c>
      <c r="G476" s="15">
        <v>396</v>
      </c>
      <c r="H476" s="14" t="s">
        <v>8087</v>
      </c>
      <c r="I476" s="15">
        <v>119000</v>
      </c>
      <c r="J476" s="14" t="s">
        <v>4935</v>
      </c>
      <c r="K476" s="36" t="s">
        <v>14857</v>
      </c>
      <c r="L476" s="23" t="s">
        <v>2255</v>
      </c>
      <c r="M476" s="23"/>
    </row>
    <row r="477" spans="1:15" ht="38.25">
      <c r="A477" s="14">
        <f t="shared" si="7"/>
        <v>571</v>
      </c>
      <c r="B477" s="14" t="s">
        <v>14910</v>
      </c>
      <c r="C477" s="94" t="s">
        <v>10123</v>
      </c>
      <c r="D477" s="94" t="s">
        <v>1162</v>
      </c>
      <c r="E477" s="14"/>
      <c r="F477" s="15">
        <v>1000</v>
      </c>
      <c r="G477" s="15">
        <v>260</v>
      </c>
      <c r="H477" s="14" t="s">
        <v>5624</v>
      </c>
      <c r="I477" s="15">
        <v>0</v>
      </c>
      <c r="J477" s="14" t="s">
        <v>70</v>
      </c>
      <c r="K477" s="36" t="s">
        <v>14857</v>
      </c>
      <c r="L477" s="23" t="s">
        <v>14546</v>
      </c>
      <c r="M477" s="23"/>
      <c r="O477" s="21" t="s">
        <v>14955</v>
      </c>
    </row>
    <row r="478" spans="1:15" ht="110.25">
      <c r="A478" s="14">
        <f t="shared" si="7"/>
        <v>572</v>
      </c>
      <c r="B478" s="14" t="s">
        <v>14911</v>
      </c>
      <c r="C478" s="94" t="s">
        <v>14912</v>
      </c>
      <c r="D478" s="94" t="s">
        <v>1162</v>
      </c>
      <c r="E478" s="14"/>
      <c r="F478" s="15">
        <v>500</v>
      </c>
      <c r="G478" s="15">
        <v>420</v>
      </c>
      <c r="H478" s="14" t="s">
        <v>8087</v>
      </c>
      <c r="I478" s="15">
        <v>132000</v>
      </c>
      <c r="J478" s="14" t="s">
        <v>70</v>
      </c>
      <c r="K478" s="36" t="s">
        <v>14857</v>
      </c>
      <c r="L478" s="23" t="s">
        <v>14546</v>
      </c>
      <c r="M478" s="23"/>
    </row>
    <row r="479" spans="1:15" ht="63">
      <c r="A479" s="14">
        <f t="shared" si="7"/>
        <v>573</v>
      </c>
      <c r="B479" s="14" t="s">
        <v>14913</v>
      </c>
      <c r="C479" s="94" t="s">
        <v>14914</v>
      </c>
      <c r="D479" s="94" t="s">
        <v>1162</v>
      </c>
      <c r="E479" s="14"/>
      <c r="F479" s="15">
        <v>527</v>
      </c>
      <c r="G479" s="15">
        <v>388</v>
      </c>
      <c r="H479" s="14" t="s">
        <v>8087</v>
      </c>
      <c r="I479" s="15">
        <v>0</v>
      </c>
      <c r="J479" s="14" t="s">
        <v>7909</v>
      </c>
      <c r="K479" s="36" t="s">
        <v>14857</v>
      </c>
      <c r="L479" s="23" t="s">
        <v>5129</v>
      </c>
      <c r="M479" s="23"/>
    </row>
    <row r="480" spans="1:15" ht="63">
      <c r="A480" s="14">
        <f t="shared" si="7"/>
        <v>574</v>
      </c>
      <c r="B480" s="14" t="s">
        <v>14924</v>
      </c>
      <c r="C480" s="94" t="s">
        <v>14925</v>
      </c>
      <c r="D480" s="94" t="s">
        <v>1162</v>
      </c>
      <c r="E480" s="14"/>
      <c r="F480" s="15">
        <v>300</v>
      </c>
      <c r="G480" s="15">
        <v>352</v>
      </c>
      <c r="H480" s="14" t="s">
        <v>8087</v>
      </c>
      <c r="I480" s="15">
        <v>0</v>
      </c>
      <c r="J480" s="14" t="s">
        <v>60</v>
      </c>
      <c r="K480" s="36" t="s">
        <v>14857</v>
      </c>
      <c r="L480" s="23" t="s">
        <v>5129</v>
      </c>
      <c r="M480" s="23"/>
    </row>
    <row r="481" spans="1:15" ht="47.25">
      <c r="A481" s="14">
        <f t="shared" si="7"/>
        <v>575</v>
      </c>
      <c r="B481" s="14" t="s">
        <v>14926</v>
      </c>
      <c r="C481" s="94" t="s">
        <v>14927</v>
      </c>
      <c r="D481" s="94" t="s">
        <v>1162</v>
      </c>
      <c r="E481" s="14"/>
      <c r="F481" s="15">
        <v>250</v>
      </c>
      <c r="G481" s="15">
        <v>320</v>
      </c>
      <c r="H481" s="14" t="s">
        <v>2161</v>
      </c>
      <c r="I481" s="15">
        <v>0</v>
      </c>
      <c r="J481" s="14" t="s">
        <v>1188</v>
      </c>
      <c r="K481" s="36" t="s">
        <v>14857</v>
      </c>
      <c r="L481" s="23" t="s">
        <v>2255</v>
      </c>
      <c r="M481" s="23"/>
    </row>
    <row r="482" spans="1:15" ht="63">
      <c r="A482" s="14">
        <f t="shared" si="7"/>
        <v>576</v>
      </c>
      <c r="B482" s="14" t="s">
        <v>14928</v>
      </c>
      <c r="C482" s="94" t="s">
        <v>14929</v>
      </c>
      <c r="D482" s="94" t="s">
        <v>4473</v>
      </c>
      <c r="E482" s="14"/>
      <c r="F482" s="15">
        <v>300</v>
      </c>
      <c r="G482" s="15">
        <v>300</v>
      </c>
      <c r="H482" s="14" t="s">
        <v>2161</v>
      </c>
      <c r="I482" s="15">
        <v>0</v>
      </c>
      <c r="J482" s="14" t="s">
        <v>7909</v>
      </c>
      <c r="K482" s="36" t="s">
        <v>14857</v>
      </c>
      <c r="L482" s="23" t="s">
        <v>2255</v>
      </c>
      <c r="M482" s="23"/>
    </row>
    <row r="483" spans="1:15" ht="94.5">
      <c r="A483" s="14">
        <f t="shared" si="7"/>
        <v>577</v>
      </c>
      <c r="B483" s="14" t="s">
        <v>14930</v>
      </c>
      <c r="C483" s="94" t="s">
        <v>14931</v>
      </c>
      <c r="D483" s="94" t="s">
        <v>9193</v>
      </c>
      <c r="E483" s="14"/>
      <c r="F483" s="15">
        <v>770</v>
      </c>
      <c r="G483" s="15">
        <v>338</v>
      </c>
      <c r="H483" s="14" t="s">
        <v>2161</v>
      </c>
      <c r="I483" s="15">
        <v>0</v>
      </c>
      <c r="J483" s="14" t="s">
        <v>60</v>
      </c>
      <c r="K483" s="36" t="s">
        <v>14857</v>
      </c>
      <c r="L483" s="23" t="s">
        <v>5408</v>
      </c>
      <c r="M483" s="23" t="s">
        <v>14932</v>
      </c>
    </row>
    <row r="484" spans="1:15" ht="63">
      <c r="A484" s="14">
        <f t="shared" si="7"/>
        <v>578</v>
      </c>
      <c r="B484" s="14" t="s">
        <v>14933</v>
      </c>
      <c r="C484" s="94" t="s">
        <v>14934</v>
      </c>
      <c r="D484" s="94" t="s">
        <v>4473</v>
      </c>
      <c r="E484" s="14"/>
      <c r="F484" s="15">
        <v>500</v>
      </c>
      <c r="G484" s="15">
        <v>500</v>
      </c>
      <c r="H484" s="14" t="s">
        <v>8087</v>
      </c>
      <c r="I484" s="15">
        <v>0</v>
      </c>
      <c r="J484" s="14" t="s">
        <v>70</v>
      </c>
      <c r="K484" s="36" t="s">
        <v>14857</v>
      </c>
      <c r="L484" s="23" t="s">
        <v>5408</v>
      </c>
      <c r="M484" s="23"/>
    </row>
    <row r="485" spans="1:15">
      <c r="A485" s="14">
        <f t="shared" ref="A485:A548" si="8">A484+1</f>
        <v>579</v>
      </c>
      <c r="B485" s="14" t="s">
        <v>14936</v>
      </c>
      <c r="C485" s="94" t="s">
        <v>14937</v>
      </c>
      <c r="D485" s="94" t="s">
        <v>1162</v>
      </c>
      <c r="E485" s="14"/>
      <c r="F485" s="15">
        <v>12600</v>
      </c>
      <c r="G485" s="15">
        <v>224</v>
      </c>
      <c r="H485" s="14" t="s">
        <v>8087</v>
      </c>
      <c r="I485" s="15">
        <v>0</v>
      </c>
      <c r="J485" s="14" t="s">
        <v>7909</v>
      </c>
      <c r="K485" s="36" t="s">
        <v>14857</v>
      </c>
      <c r="L485" s="23" t="s">
        <v>2255</v>
      </c>
      <c r="M485" s="23"/>
    </row>
    <row r="486" spans="1:15" ht="78.75">
      <c r="A486" s="14">
        <f t="shared" si="8"/>
        <v>580</v>
      </c>
      <c r="B486" s="14" t="s">
        <v>14939</v>
      </c>
      <c r="C486" s="94" t="s">
        <v>14940</v>
      </c>
      <c r="D486" s="94" t="s">
        <v>1162</v>
      </c>
      <c r="E486" s="14"/>
      <c r="F486" s="15">
        <v>2000</v>
      </c>
      <c r="G486" s="15">
        <v>232</v>
      </c>
      <c r="H486" s="14" t="s">
        <v>8087</v>
      </c>
      <c r="I486" s="15">
        <v>0</v>
      </c>
      <c r="J486" s="14" t="s">
        <v>1188</v>
      </c>
      <c r="K486" s="36" t="s">
        <v>14857</v>
      </c>
      <c r="L486" s="23" t="s">
        <v>12365</v>
      </c>
      <c r="M486" s="23"/>
    </row>
    <row r="487" spans="1:15" ht="63">
      <c r="A487" s="14">
        <f t="shared" si="8"/>
        <v>581</v>
      </c>
      <c r="B487" s="14" t="s">
        <v>14941</v>
      </c>
      <c r="C487" s="94" t="s">
        <v>14942</v>
      </c>
      <c r="D487" s="94" t="s">
        <v>1162</v>
      </c>
      <c r="E487" s="14"/>
      <c r="F487" s="15">
        <v>300</v>
      </c>
      <c r="G487" s="15">
        <v>324</v>
      </c>
      <c r="H487" s="14" t="s">
        <v>8087</v>
      </c>
      <c r="I487" s="15">
        <v>85000</v>
      </c>
      <c r="J487" s="14" t="s">
        <v>60</v>
      </c>
      <c r="K487" s="36" t="s">
        <v>14857</v>
      </c>
      <c r="L487" s="23" t="s">
        <v>6101</v>
      </c>
      <c r="M487" s="23"/>
    </row>
    <row r="488" spans="1:15" ht="63">
      <c r="A488" s="14">
        <f t="shared" si="8"/>
        <v>582</v>
      </c>
      <c r="B488" s="14" t="s">
        <v>14948</v>
      </c>
      <c r="C488" s="94" t="s">
        <v>14949</v>
      </c>
      <c r="D488" s="94" t="s">
        <v>1162</v>
      </c>
      <c r="E488" s="14"/>
      <c r="F488" s="15">
        <v>500</v>
      </c>
      <c r="G488" s="15">
        <v>364</v>
      </c>
      <c r="H488" s="14" t="s">
        <v>8087</v>
      </c>
      <c r="I488" s="15">
        <v>0</v>
      </c>
      <c r="J488" s="14" t="s">
        <v>1188</v>
      </c>
      <c r="K488" s="36" t="s">
        <v>14857</v>
      </c>
      <c r="L488" s="23" t="s">
        <v>5129</v>
      </c>
      <c r="M488" s="23"/>
    </row>
    <row r="489" spans="1:15" ht="31.5">
      <c r="A489" s="14">
        <f t="shared" si="8"/>
        <v>583</v>
      </c>
      <c r="B489" s="14" t="s">
        <v>14950</v>
      </c>
      <c r="C489" s="94" t="s">
        <v>14951</v>
      </c>
      <c r="D489" s="94" t="s">
        <v>1162</v>
      </c>
      <c r="E489" s="14"/>
      <c r="F489" s="15">
        <v>2000</v>
      </c>
      <c r="G489" s="15">
        <v>512</v>
      </c>
      <c r="H489" s="14" t="s">
        <v>2161</v>
      </c>
      <c r="I489" s="15">
        <v>89000</v>
      </c>
      <c r="J489" s="14" t="s">
        <v>4935</v>
      </c>
      <c r="K489" s="36" t="s">
        <v>14857</v>
      </c>
      <c r="L489" s="23" t="s">
        <v>1552</v>
      </c>
      <c r="M489" s="23"/>
    </row>
    <row r="490" spans="1:15" ht="47.25">
      <c r="A490" s="14">
        <f t="shared" si="8"/>
        <v>584</v>
      </c>
      <c r="B490" s="14" t="s">
        <v>14952</v>
      </c>
      <c r="C490" s="94" t="s">
        <v>14953</v>
      </c>
      <c r="D490" s="94" t="s">
        <v>4473</v>
      </c>
      <c r="E490" s="14"/>
      <c r="F490" s="15">
        <v>1000</v>
      </c>
      <c r="G490" s="15">
        <v>728</v>
      </c>
      <c r="H490" s="14" t="s">
        <v>2161</v>
      </c>
      <c r="I490" s="15">
        <v>0</v>
      </c>
      <c r="J490" s="14" t="s">
        <v>1188</v>
      </c>
      <c r="K490" s="36" t="s">
        <v>14857</v>
      </c>
      <c r="L490" s="23" t="s">
        <v>1552</v>
      </c>
      <c r="M490" s="23"/>
    </row>
    <row r="491" spans="1:15" ht="31.5">
      <c r="A491" s="14">
        <f t="shared" si="8"/>
        <v>585</v>
      </c>
      <c r="B491" s="14" t="s">
        <v>14954</v>
      </c>
      <c r="C491" s="94" t="s">
        <v>154</v>
      </c>
      <c r="D491" s="94" t="s">
        <v>4473</v>
      </c>
      <c r="E491" s="14"/>
      <c r="F491" s="15">
        <v>500</v>
      </c>
      <c r="G491" s="15">
        <v>276</v>
      </c>
      <c r="H491" s="14" t="s">
        <v>2161</v>
      </c>
      <c r="I491" s="15">
        <v>0</v>
      </c>
      <c r="J491" s="14" t="s">
        <v>60</v>
      </c>
      <c r="K491" s="36" t="s">
        <v>14857</v>
      </c>
      <c r="L491" s="23" t="s">
        <v>5408</v>
      </c>
      <c r="M491" s="23"/>
    </row>
    <row r="492" spans="1:15" ht="31.5">
      <c r="A492" s="14">
        <f t="shared" si="8"/>
        <v>586</v>
      </c>
      <c r="B492" s="14" t="s">
        <v>14956</v>
      </c>
      <c r="C492" s="94" t="s">
        <v>14957</v>
      </c>
      <c r="D492" s="94" t="s">
        <v>1187</v>
      </c>
      <c r="E492" s="14"/>
      <c r="F492" s="15">
        <v>800</v>
      </c>
      <c r="G492" s="15">
        <v>272</v>
      </c>
      <c r="H492" s="14" t="s">
        <v>8087</v>
      </c>
      <c r="I492" s="15">
        <v>100000</v>
      </c>
      <c r="J492" s="14" t="s">
        <v>1193</v>
      </c>
      <c r="K492" s="36" t="s">
        <v>14857</v>
      </c>
      <c r="L492" s="23" t="s">
        <v>2255</v>
      </c>
      <c r="M492" s="23"/>
    </row>
    <row r="493" spans="1:15" ht="63">
      <c r="A493" s="14">
        <f t="shared" si="8"/>
        <v>587</v>
      </c>
      <c r="B493" s="14" t="s">
        <v>14958</v>
      </c>
      <c r="C493" s="94" t="s">
        <v>14959</v>
      </c>
      <c r="D493" s="94" t="s">
        <v>4473</v>
      </c>
      <c r="E493" s="14"/>
      <c r="F493" s="15">
        <v>500</v>
      </c>
      <c r="G493" s="15">
        <v>416</v>
      </c>
      <c r="H493" s="14" t="s">
        <v>8087</v>
      </c>
      <c r="I493" s="15">
        <v>0</v>
      </c>
      <c r="J493" s="14" t="s">
        <v>70</v>
      </c>
      <c r="K493" s="36" t="s">
        <v>14857</v>
      </c>
      <c r="L493" s="23" t="s">
        <v>2255</v>
      </c>
      <c r="M493" s="23"/>
    </row>
    <row r="494" spans="1:15" ht="63">
      <c r="A494" s="14">
        <f t="shared" si="8"/>
        <v>588</v>
      </c>
      <c r="B494" s="14" t="s">
        <v>14960</v>
      </c>
      <c r="C494" s="94" t="s">
        <v>14961</v>
      </c>
      <c r="D494" s="94" t="s">
        <v>1187</v>
      </c>
      <c r="E494" s="14"/>
      <c r="F494" s="15">
        <v>1160</v>
      </c>
      <c r="G494" s="15">
        <v>292</v>
      </c>
      <c r="H494" s="14" t="s">
        <v>8087</v>
      </c>
      <c r="I494" s="15">
        <v>90000</v>
      </c>
      <c r="J494" s="14" t="s">
        <v>1188</v>
      </c>
      <c r="K494" s="36" t="s">
        <v>14857</v>
      </c>
      <c r="L494" s="23" t="s">
        <v>3437</v>
      </c>
      <c r="M494" s="23"/>
    </row>
    <row r="495" spans="1:15" ht="31.5">
      <c r="A495" s="14">
        <f t="shared" si="8"/>
        <v>589</v>
      </c>
      <c r="B495" s="14" t="s">
        <v>14962</v>
      </c>
      <c r="C495" s="94" t="s">
        <v>14963</v>
      </c>
      <c r="D495" s="94" t="s">
        <v>1187</v>
      </c>
      <c r="E495" s="14"/>
      <c r="F495" s="15">
        <v>800</v>
      </c>
      <c r="G495" s="15">
        <v>272</v>
      </c>
      <c r="H495" s="14" t="s">
        <v>2161</v>
      </c>
      <c r="I495" s="15">
        <v>102000</v>
      </c>
      <c r="J495" s="14" t="s">
        <v>1188</v>
      </c>
      <c r="K495" s="36" t="s">
        <v>14857</v>
      </c>
      <c r="L495" s="23" t="s">
        <v>2255</v>
      </c>
      <c r="M495" s="23"/>
      <c r="O495" s="21" t="s">
        <v>14987</v>
      </c>
    </row>
    <row r="496" spans="1:15" ht="63">
      <c r="A496" s="14">
        <f t="shared" si="8"/>
        <v>590</v>
      </c>
      <c r="B496" s="14" t="s">
        <v>14964</v>
      </c>
      <c r="C496" s="94" t="s">
        <v>14965</v>
      </c>
      <c r="D496" s="94" t="s">
        <v>1187</v>
      </c>
      <c r="E496" s="14"/>
      <c r="F496" s="15">
        <v>1320</v>
      </c>
      <c r="G496" s="15">
        <v>416</v>
      </c>
      <c r="H496" s="14" t="s">
        <v>2161</v>
      </c>
      <c r="I496" s="15">
        <v>167000</v>
      </c>
      <c r="J496" s="14" t="s">
        <v>1188</v>
      </c>
      <c r="K496" s="36" t="s">
        <v>14857</v>
      </c>
      <c r="L496" s="23" t="s">
        <v>2255</v>
      </c>
      <c r="M496" s="23"/>
    </row>
    <row r="497" spans="1:15" ht="31.5">
      <c r="A497" s="14">
        <f t="shared" si="8"/>
        <v>591</v>
      </c>
      <c r="B497" s="14" t="s">
        <v>14966</v>
      </c>
      <c r="C497" s="94" t="s">
        <v>7234</v>
      </c>
      <c r="D497" s="94" t="s">
        <v>4473</v>
      </c>
      <c r="E497" s="14"/>
      <c r="F497" s="15">
        <v>500</v>
      </c>
      <c r="G497" s="15">
        <v>280</v>
      </c>
      <c r="H497" s="14" t="s">
        <v>8087</v>
      </c>
      <c r="I497" s="15">
        <v>0</v>
      </c>
      <c r="J497" s="14" t="s">
        <v>70</v>
      </c>
      <c r="K497" s="36" t="s">
        <v>14857</v>
      </c>
      <c r="L497" s="23" t="s">
        <v>1552</v>
      </c>
      <c r="M497" s="23"/>
    </row>
    <row r="498" spans="1:15" ht="63">
      <c r="A498" s="14">
        <f t="shared" si="8"/>
        <v>592</v>
      </c>
      <c r="B498" s="14" t="s">
        <v>14972</v>
      </c>
      <c r="C498" s="94" t="s">
        <v>14973</v>
      </c>
      <c r="D498" s="94" t="s">
        <v>1162</v>
      </c>
      <c r="E498" s="14"/>
      <c r="F498" s="15">
        <v>300</v>
      </c>
      <c r="G498" s="15">
        <v>336</v>
      </c>
      <c r="H498" s="14" t="s">
        <v>8087</v>
      </c>
      <c r="I498" s="15">
        <v>0</v>
      </c>
      <c r="J498" s="14" t="s">
        <v>7909</v>
      </c>
      <c r="K498" s="36" t="s">
        <v>14857</v>
      </c>
      <c r="L498" s="23" t="s">
        <v>5629</v>
      </c>
      <c r="M498" s="23"/>
    </row>
    <row r="499" spans="1:15" ht="47.25">
      <c r="A499" s="14">
        <f t="shared" si="8"/>
        <v>593</v>
      </c>
      <c r="B499" s="14" t="s">
        <v>14976</v>
      </c>
      <c r="C499" s="94" t="s">
        <v>14977</v>
      </c>
      <c r="D499" s="94" t="s">
        <v>1162</v>
      </c>
      <c r="E499" s="14" t="s">
        <v>8163</v>
      </c>
      <c r="F499" s="15">
        <v>940</v>
      </c>
      <c r="G499" s="15">
        <v>552</v>
      </c>
      <c r="H499" s="14" t="s">
        <v>2161</v>
      </c>
      <c r="I499" s="15">
        <v>0</v>
      </c>
      <c r="J499" s="14" t="s">
        <v>70</v>
      </c>
      <c r="K499" s="36" t="s">
        <v>14857</v>
      </c>
      <c r="L499" s="23" t="s">
        <v>5129</v>
      </c>
      <c r="M499" s="23"/>
    </row>
    <row r="500" spans="1:15" ht="81" customHeight="1">
      <c r="A500" s="14">
        <f t="shared" si="8"/>
        <v>594</v>
      </c>
      <c r="B500" s="14" t="s">
        <v>14978</v>
      </c>
      <c r="C500" s="94" t="s">
        <v>14979</v>
      </c>
      <c r="D500" s="94" t="s">
        <v>1187</v>
      </c>
      <c r="E500" s="14"/>
      <c r="F500" s="15">
        <v>700</v>
      </c>
      <c r="G500" s="15">
        <v>272</v>
      </c>
      <c r="H500" s="14" t="s">
        <v>8087</v>
      </c>
      <c r="I500" s="15">
        <v>98000</v>
      </c>
      <c r="J500" s="14" t="s">
        <v>4642</v>
      </c>
      <c r="K500" s="36" t="s">
        <v>14857</v>
      </c>
      <c r="L500" s="23" t="s">
        <v>12534</v>
      </c>
      <c r="M500" s="23"/>
    </row>
    <row r="501" spans="1:15">
      <c r="A501" s="14">
        <f t="shared" si="8"/>
        <v>595</v>
      </c>
      <c r="B501" s="14" t="s">
        <v>14980</v>
      </c>
      <c r="C501" s="94" t="s">
        <v>14937</v>
      </c>
      <c r="D501" s="94" t="s">
        <v>1162</v>
      </c>
      <c r="E501" s="14"/>
      <c r="F501" s="15">
        <v>500</v>
      </c>
      <c r="G501" s="15">
        <v>64</v>
      </c>
      <c r="H501" s="14" t="s">
        <v>3449</v>
      </c>
      <c r="I501" s="15">
        <v>0</v>
      </c>
      <c r="J501" s="14" t="s">
        <v>7909</v>
      </c>
      <c r="K501" s="36" t="s">
        <v>14857</v>
      </c>
      <c r="L501" s="23" t="s">
        <v>2255</v>
      </c>
      <c r="M501" s="23"/>
    </row>
    <row r="502" spans="1:15" ht="63">
      <c r="A502" s="14">
        <f t="shared" si="8"/>
        <v>596</v>
      </c>
      <c r="B502" s="14" t="s">
        <v>14981</v>
      </c>
      <c r="C502" s="94" t="s">
        <v>14982</v>
      </c>
      <c r="D502" s="94" t="s">
        <v>1162</v>
      </c>
      <c r="E502" s="14"/>
      <c r="F502" s="15">
        <v>1500</v>
      </c>
      <c r="G502" s="15">
        <v>320</v>
      </c>
      <c r="H502" s="14" t="s">
        <v>8087</v>
      </c>
      <c r="I502" s="15">
        <v>0</v>
      </c>
      <c r="J502" s="14" t="s">
        <v>7909</v>
      </c>
      <c r="K502" s="36" t="s">
        <v>14857</v>
      </c>
      <c r="L502" s="23" t="s">
        <v>3437</v>
      </c>
      <c r="M502" s="23"/>
    </row>
    <row r="503" spans="1:15" ht="31.5">
      <c r="A503" s="14">
        <f t="shared" si="8"/>
        <v>597</v>
      </c>
      <c r="B503" s="14" t="s">
        <v>14983</v>
      </c>
      <c r="C503" s="94" t="s">
        <v>14984</v>
      </c>
      <c r="D503" s="94" t="s">
        <v>1162</v>
      </c>
      <c r="E503" s="14"/>
      <c r="F503" s="15">
        <v>200</v>
      </c>
      <c r="G503" s="15">
        <v>500</v>
      </c>
      <c r="H503" s="14" t="s">
        <v>2161</v>
      </c>
      <c r="I503" s="15">
        <v>420000</v>
      </c>
      <c r="J503" s="14" t="s">
        <v>60</v>
      </c>
      <c r="K503" s="36" t="s">
        <v>14857</v>
      </c>
      <c r="L503" s="23" t="s">
        <v>6101</v>
      </c>
      <c r="M503" s="23"/>
    </row>
    <row r="504" spans="1:15" ht="78.75">
      <c r="A504" s="14">
        <f t="shared" si="8"/>
        <v>598</v>
      </c>
      <c r="B504" s="14" t="s">
        <v>14985</v>
      </c>
      <c r="C504" s="94" t="s">
        <v>14986</v>
      </c>
      <c r="D504" s="94" t="s">
        <v>1162</v>
      </c>
      <c r="E504" s="14"/>
      <c r="F504" s="15">
        <v>300</v>
      </c>
      <c r="G504" s="15">
        <v>520</v>
      </c>
      <c r="H504" s="14" t="s">
        <v>2161</v>
      </c>
      <c r="I504" s="15">
        <v>0</v>
      </c>
      <c r="J504" s="14" t="s">
        <v>60</v>
      </c>
      <c r="K504" s="36" t="s">
        <v>14857</v>
      </c>
      <c r="L504" s="23" t="s">
        <v>6101</v>
      </c>
      <c r="M504" s="23"/>
    </row>
    <row r="505" spans="1:15" ht="78.75">
      <c r="A505" s="14">
        <f t="shared" si="8"/>
        <v>599</v>
      </c>
      <c r="B505" s="14" t="s">
        <v>14991</v>
      </c>
      <c r="C505" s="94" t="s">
        <v>14992</v>
      </c>
      <c r="D505" s="94" t="s">
        <v>4473</v>
      </c>
      <c r="E505" s="14"/>
      <c r="F505" s="15">
        <v>500</v>
      </c>
      <c r="G505" s="15">
        <v>432</v>
      </c>
      <c r="H505" s="14" t="s">
        <v>2161</v>
      </c>
      <c r="I505" s="15">
        <v>0</v>
      </c>
      <c r="J505" s="14" t="s">
        <v>70</v>
      </c>
      <c r="K505" s="36" t="s">
        <v>14857</v>
      </c>
      <c r="L505" s="23" t="s">
        <v>2255</v>
      </c>
      <c r="M505" s="23"/>
      <c r="O505" s="21" t="s">
        <v>15003</v>
      </c>
    </row>
    <row r="506" spans="1:15" ht="63">
      <c r="A506" s="14">
        <f t="shared" si="8"/>
        <v>600</v>
      </c>
      <c r="B506" s="14" t="s">
        <v>14993</v>
      </c>
      <c r="C506" s="94" t="s">
        <v>14994</v>
      </c>
      <c r="D506" s="94" t="s">
        <v>9193</v>
      </c>
      <c r="E506" s="14"/>
      <c r="F506" s="15">
        <v>700</v>
      </c>
      <c r="G506" s="15">
        <v>532</v>
      </c>
      <c r="H506" s="14" t="s">
        <v>2161</v>
      </c>
      <c r="I506" s="15">
        <v>0</v>
      </c>
      <c r="J506" s="14" t="s">
        <v>70</v>
      </c>
      <c r="K506" s="36" t="s">
        <v>14857</v>
      </c>
      <c r="L506" s="23" t="s">
        <v>2255</v>
      </c>
      <c r="M506" s="23" t="s">
        <v>14995</v>
      </c>
    </row>
    <row r="507" spans="1:15" ht="63">
      <c r="A507" s="14">
        <f t="shared" si="8"/>
        <v>601</v>
      </c>
      <c r="B507" s="14" t="s">
        <v>14996</v>
      </c>
      <c r="C507" s="94" t="s">
        <v>14872</v>
      </c>
      <c r="D507" s="94" t="s">
        <v>4473</v>
      </c>
      <c r="E507" s="14"/>
      <c r="F507" s="15">
        <v>1000</v>
      </c>
      <c r="G507" s="15">
        <v>460</v>
      </c>
      <c r="H507" s="14" t="s">
        <v>8087</v>
      </c>
      <c r="I507" s="15">
        <v>0</v>
      </c>
      <c r="J507" s="14" t="s">
        <v>7909</v>
      </c>
      <c r="K507" s="36" t="s">
        <v>14857</v>
      </c>
      <c r="L507" s="23" t="s">
        <v>5408</v>
      </c>
      <c r="M507" s="23"/>
    </row>
    <row r="508" spans="1:15" ht="47.25">
      <c r="A508" s="14">
        <f t="shared" si="8"/>
        <v>602</v>
      </c>
      <c r="B508" s="14" t="s">
        <v>13652</v>
      </c>
      <c r="C508" s="94" t="s">
        <v>14997</v>
      </c>
      <c r="D508" s="94" t="s">
        <v>1187</v>
      </c>
      <c r="E508" s="14" t="s">
        <v>8163</v>
      </c>
      <c r="F508" s="15">
        <v>1032</v>
      </c>
      <c r="G508" s="15">
        <v>164</v>
      </c>
      <c r="H508" s="14" t="s">
        <v>13654</v>
      </c>
      <c r="I508" s="15">
        <v>210000</v>
      </c>
      <c r="J508" s="14" t="s">
        <v>60</v>
      </c>
      <c r="K508" s="36" t="s">
        <v>14857</v>
      </c>
      <c r="L508" s="23" t="s">
        <v>6101</v>
      </c>
      <c r="M508" s="23"/>
    </row>
    <row r="509" spans="1:15" ht="126">
      <c r="A509" s="14">
        <f t="shared" si="8"/>
        <v>603</v>
      </c>
      <c r="B509" s="14" t="s">
        <v>14998</v>
      </c>
      <c r="C509" s="94" t="s">
        <v>14999</v>
      </c>
      <c r="D509" s="94" t="s">
        <v>1162</v>
      </c>
      <c r="E509" s="14"/>
      <c r="F509" s="15">
        <v>500</v>
      </c>
      <c r="G509" s="15">
        <v>320</v>
      </c>
      <c r="H509" s="14" t="s">
        <v>8087</v>
      </c>
      <c r="I509" s="15">
        <v>0</v>
      </c>
      <c r="J509" s="14" t="s">
        <v>7909</v>
      </c>
      <c r="K509" s="36" t="s">
        <v>14857</v>
      </c>
      <c r="L509" s="23" t="s">
        <v>1552</v>
      </c>
      <c r="M509" s="23"/>
    </row>
    <row r="510" spans="1:15" ht="63">
      <c r="A510" s="14">
        <f t="shared" si="8"/>
        <v>604</v>
      </c>
      <c r="B510" s="14" t="s">
        <v>15001</v>
      </c>
      <c r="C510" s="94" t="s">
        <v>7234</v>
      </c>
      <c r="D510" s="94" t="s">
        <v>4473</v>
      </c>
      <c r="E510" s="14"/>
      <c r="F510" s="15">
        <v>500</v>
      </c>
      <c r="G510" s="15">
        <v>120</v>
      </c>
      <c r="H510" s="14" t="s">
        <v>8087</v>
      </c>
      <c r="I510" s="15">
        <v>0</v>
      </c>
      <c r="J510" s="14" t="s">
        <v>70</v>
      </c>
      <c r="K510" s="36" t="s">
        <v>14857</v>
      </c>
      <c r="L510" s="23" t="s">
        <v>2255</v>
      </c>
      <c r="M510" s="23"/>
    </row>
    <row r="511" spans="1:15" ht="31.5">
      <c r="A511" s="14">
        <f t="shared" si="8"/>
        <v>605</v>
      </c>
      <c r="B511" s="14" t="s">
        <v>15002</v>
      </c>
      <c r="C511" s="94" t="s">
        <v>8962</v>
      </c>
      <c r="D511" s="94" t="s">
        <v>1187</v>
      </c>
      <c r="E511" s="14"/>
      <c r="F511" s="15">
        <v>800</v>
      </c>
      <c r="G511" s="15">
        <v>688</v>
      </c>
      <c r="H511" s="14" t="s">
        <v>8087</v>
      </c>
      <c r="I511" s="15">
        <v>200000</v>
      </c>
      <c r="J511" s="14" t="s">
        <v>1193</v>
      </c>
      <c r="K511" s="36" t="s">
        <v>14857</v>
      </c>
      <c r="L511" s="23" t="s">
        <v>3437</v>
      </c>
      <c r="M511" s="23"/>
    </row>
    <row r="512" spans="1:15" ht="78.75">
      <c r="A512" s="14">
        <f t="shared" si="8"/>
        <v>606</v>
      </c>
      <c r="B512" s="14" t="s">
        <v>15004</v>
      </c>
      <c r="C512" s="94" t="s">
        <v>15005</v>
      </c>
      <c r="D512" s="94" t="s">
        <v>1162</v>
      </c>
      <c r="E512" s="14"/>
      <c r="F512" s="15">
        <v>3000</v>
      </c>
      <c r="G512" s="15">
        <v>476</v>
      </c>
      <c r="H512" s="14" t="s">
        <v>2161</v>
      </c>
      <c r="I512" s="15">
        <v>0</v>
      </c>
      <c r="J512" s="14" t="s">
        <v>60</v>
      </c>
      <c r="K512" s="36" t="s">
        <v>14857</v>
      </c>
      <c r="L512" s="23" t="s">
        <v>4308</v>
      </c>
      <c r="M512" s="23"/>
    </row>
    <row r="513" spans="1:13" ht="31.5">
      <c r="A513" s="14">
        <f t="shared" si="8"/>
        <v>607</v>
      </c>
      <c r="B513" s="14" t="s">
        <v>15006</v>
      </c>
      <c r="C513" s="94" t="s">
        <v>11192</v>
      </c>
      <c r="D513" s="94" t="s">
        <v>9193</v>
      </c>
      <c r="E513" s="14"/>
      <c r="F513" s="15">
        <v>1000</v>
      </c>
      <c r="G513" s="15"/>
      <c r="H513" s="14"/>
      <c r="I513" s="15">
        <v>0</v>
      </c>
      <c r="J513" s="14" t="s">
        <v>12918</v>
      </c>
      <c r="K513" s="36" t="s">
        <v>14857</v>
      </c>
      <c r="L513" s="23" t="s">
        <v>14894</v>
      </c>
      <c r="M513" s="23" t="s">
        <v>15007</v>
      </c>
    </row>
    <row r="514" spans="1:13" ht="47.25">
      <c r="A514" s="14">
        <f t="shared" si="8"/>
        <v>608</v>
      </c>
      <c r="B514" s="14" t="s">
        <v>15008</v>
      </c>
      <c r="C514" s="94" t="s">
        <v>15009</v>
      </c>
      <c r="D514" s="94" t="s">
        <v>4473</v>
      </c>
      <c r="E514" s="14"/>
      <c r="F514" s="15">
        <v>500</v>
      </c>
      <c r="G514" s="15">
        <v>496</v>
      </c>
      <c r="H514" s="14" t="s">
        <v>2161</v>
      </c>
      <c r="I514" s="15">
        <v>0</v>
      </c>
      <c r="J514" s="14" t="s">
        <v>4935</v>
      </c>
      <c r="K514" s="36" t="s">
        <v>14857</v>
      </c>
      <c r="L514" s="23" t="s">
        <v>1552</v>
      </c>
      <c r="M514" s="23"/>
    </row>
    <row r="515" spans="1:13" ht="31.5">
      <c r="A515" s="14">
        <f t="shared" si="8"/>
        <v>609</v>
      </c>
      <c r="B515" s="14" t="s">
        <v>15010</v>
      </c>
      <c r="C515" s="94" t="s">
        <v>1279</v>
      </c>
      <c r="D515" s="94" t="s">
        <v>9193</v>
      </c>
      <c r="E515" s="14"/>
      <c r="F515" s="15">
        <v>600</v>
      </c>
      <c r="G515" s="15">
        <v>348</v>
      </c>
      <c r="H515" s="14" t="s">
        <v>2161</v>
      </c>
      <c r="I515" s="15">
        <v>0</v>
      </c>
      <c r="J515" s="14" t="s">
        <v>4935</v>
      </c>
      <c r="K515" s="36" t="s">
        <v>14857</v>
      </c>
      <c r="L515" s="23" t="s">
        <v>1552</v>
      </c>
      <c r="M515" s="23" t="s">
        <v>15011</v>
      </c>
    </row>
    <row r="516" spans="1:13" ht="31.5">
      <c r="A516" s="14">
        <f t="shared" si="8"/>
        <v>610</v>
      </c>
      <c r="B516" s="14" t="s">
        <v>15012</v>
      </c>
      <c r="C516" s="94" t="s">
        <v>4078</v>
      </c>
      <c r="D516" s="94" t="s">
        <v>1162</v>
      </c>
      <c r="E516" s="14"/>
      <c r="F516" s="15">
        <v>700</v>
      </c>
      <c r="G516" s="15">
        <v>914</v>
      </c>
      <c r="H516" s="14" t="s">
        <v>1228</v>
      </c>
      <c r="I516" s="15">
        <v>0</v>
      </c>
      <c r="J516" s="14" t="s">
        <v>70</v>
      </c>
      <c r="K516" s="36" t="s">
        <v>14857</v>
      </c>
      <c r="L516" s="23" t="s">
        <v>1552</v>
      </c>
      <c r="M516" s="23"/>
    </row>
    <row r="517" spans="1:13" ht="63">
      <c r="A517" s="14">
        <f t="shared" si="8"/>
        <v>611</v>
      </c>
      <c r="B517" s="14" t="s">
        <v>15013</v>
      </c>
      <c r="C517" s="94" t="s">
        <v>15014</v>
      </c>
      <c r="D517" s="94" t="s">
        <v>9193</v>
      </c>
      <c r="E517" s="14"/>
      <c r="F517" s="15">
        <v>760</v>
      </c>
      <c r="G517" s="15">
        <v>288</v>
      </c>
      <c r="H517" s="14" t="s">
        <v>2161</v>
      </c>
      <c r="I517" s="15">
        <v>0</v>
      </c>
      <c r="J517" s="14" t="s">
        <v>60</v>
      </c>
      <c r="K517" s="36" t="s">
        <v>14857</v>
      </c>
      <c r="L517" s="23" t="s">
        <v>5408</v>
      </c>
      <c r="M517" s="23" t="s">
        <v>15015</v>
      </c>
    </row>
    <row r="518" spans="1:13" ht="47.25">
      <c r="A518" s="14">
        <f t="shared" si="8"/>
        <v>612</v>
      </c>
      <c r="B518" s="14" t="s">
        <v>15018</v>
      </c>
      <c r="C518" s="94" t="s">
        <v>7173</v>
      </c>
      <c r="D518" s="94" t="s">
        <v>2510</v>
      </c>
      <c r="E518" s="14"/>
      <c r="F518" s="15">
        <v>860</v>
      </c>
      <c r="G518" s="15">
        <v>696</v>
      </c>
      <c r="H518" s="14" t="s">
        <v>2161</v>
      </c>
      <c r="I518" s="15">
        <v>0</v>
      </c>
      <c r="J518" s="14" t="s">
        <v>12454</v>
      </c>
      <c r="K518" s="36" t="s">
        <v>14857</v>
      </c>
      <c r="L518" s="23" t="s">
        <v>1552</v>
      </c>
      <c r="M518" s="23" t="s">
        <v>15019</v>
      </c>
    </row>
    <row r="519" spans="1:13" ht="78.75">
      <c r="A519" s="14">
        <f t="shared" si="8"/>
        <v>613</v>
      </c>
      <c r="B519" s="14" t="s">
        <v>15020</v>
      </c>
      <c r="C519" s="94" t="s">
        <v>15021</v>
      </c>
      <c r="D519" s="94" t="s">
        <v>4473</v>
      </c>
      <c r="E519" s="14"/>
      <c r="F519" s="15">
        <v>300</v>
      </c>
      <c r="G519" s="15">
        <v>492</v>
      </c>
      <c r="H519" s="14" t="s">
        <v>2161</v>
      </c>
      <c r="I519" s="15">
        <v>0</v>
      </c>
      <c r="J519" s="14" t="s">
        <v>70</v>
      </c>
      <c r="K519" s="36" t="s">
        <v>14857</v>
      </c>
      <c r="L519" s="23" t="s">
        <v>2255</v>
      </c>
      <c r="M519" s="23"/>
    </row>
    <row r="520" spans="1:13" ht="31.5">
      <c r="A520" s="14">
        <f t="shared" si="8"/>
        <v>614</v>
      </c>
      <c r="B520" s="14" t="s">
        <v>15022</v>
      </c>
      <c r="C520" s="94" t="s">
        <v>15023</v>
      </c>
      <c r="D520" s="94" t="s">
        <v>9193</v>
      </c>
      <c r="E520" s="14"/>
      <c r="F520" s="15">
        <v>630</v>
      </c>
      <c r="G520" s="15">
        <v>220</v>
      </c>
      <c r="H520" s="14" t="s">
        <v>2161</v>
      </c>
      <c r="I520" s="15">
        <v>0</v>
      </c>
      <c r="J520" s="14" t="s">
        <v>1188</v>
      </c>
      <c r="K520" s="36" t="s">
        <v>14857</v>
      </c>
      <c r="L520" s="23" t="s">
        <v>2255</v>
      </c>
      <c r="M520" s="23" t="s">
        <v>15024</v>
      </c>
    </row>
    <row r="521" spans="1:13" ht="47.25">
      <c r="A521" s="14">
        <f t="shared" si="8"/>
        <v>615</v>
      </c>
      <c r="B521" s="14" t="s">
        <v>15025</v>
      </c>
      <c r="C521" s="94" t="s">
        <v>15026</v>
      </c>
      <c r="D521" s="94" t="s">
        <v>2510</v>
      </c>
      <c r="E521" s="14" t="s">
        <v>8163</v>
      </c>
      <c r="F521" s="15">
        <v>1235</v>
      </c>
      <c r="G521" s="15">
        <v>592</v>
      </c>
      <c r="H521" s="14" t="s">
        <v>1228</v>
      </c>
      <c r="I521" s="15">
        <v>0</v>
      </c>
      <c r="J521" s="14" t="s">
        <v>1193</v>
      </c>
      <c r="K521" s="36" t="s">
        <v>14857</v>
      </c>
      <c r="L521" s="23" t="s">
        <v>11729</v>
      </c>
      <c r="M521" s="23" t="s">
        <v>15027</v>
      </c>
    </row>
    <row r="522" spans="1:13" ht="47.25">
      <c r="A522" s="14">
        <f t="shared" si="8"/>
        <v>616</v>
      </c>
      <c r="B522" s="14" t="s">
        <v>15028</v>
      </c>
      <c r="C522" s="94" t="s">
        <v>15026</v>
      </c>
      <c r="D522" s="94" t="s">
        <v>2510</v>
      </c>
      <c r="E522" s="14" t="s">
        <v>8163</v>
      </c>
      <c r="F522" s="15">
        <v>1235</v>
      </c>
      <c r="G522" s="15">
        <v>480</v>
      </c>
      <c r="H522" s="14" t="s">
        <v>1228</v>
      </c>
      <c r="I522" s="15">
        <v>0</v>
      </c>
      <c r="J522" s="14" t="s">
        <v>1193</v>
      </c>
      <c r="K522" s="36" t="s">
        <v>14857</v>
      </c>
      <c r="L522" s="23" t="s">
        <v>11729</v>
      </c>
      <c r="M522" s="23" t="s">
        <v>15027</v>
      </c>
    </row>
    <row r="523" spans="1:13" ht="47.25">
      <c r="A523" s="14">
        <f t="shared" si="8"/>
        <v>617</v>
      </c>
      <c r="B523" s="14" t="s">
        <v>15029</v>
      </c>
      <c r="C523" s="94" t="s">
        <v>15026</v>
      </c>
      <c r="D523" s="94" t="s">
        <v>2510</v>
      </c>
      <c r="E523" s="14" t="s">
        <v>8163</v>
      </c>
      <c r="F523" s="15">
        <v>1235</v>
      </c>
      <c r="G523" s="15">
        <v>432</v>
      </c>
      <c r="H523" s="14" t="s">
        <v>1228</v>
      </c>
      <c r="I523" s="15">
        <v>0</v>
      </c>
      <c r="J523" s="14" t="s">
        <v>1193</v>
      </c>
      <c r="K523" s="36" t="s">
        <v>14857</v>
      </c>
      <c r="L523" s="23" t="s">
        <v>11729</v>
      </c>
      <c r="M523" s="23" t="s">
        <v>15027</v>
      </c>
    </row>
    <row r="524" spans="1:13" ht="47.25">
      <c r="A524" s="14">
        <f t="shared" si="8"/>
        <v>618</v>
      </c>
      <c r="B524" s="14" t="s">
        <v>15030</v>
      </c>
      <c r="C524" s="94" t="s">
        <v>15026</v>
      </c>
      <c r="D524" s="94" t="s">
        <v>2510</v>
      </c>
      <c r="E524" s="14" t="s">
        <v>8163</v>
      </c>
      <c r="F524" s="15">
        <v>1235</v>
      </c>
      <c r="G524" s="15">
        <v>488</v>
      </c>
      <c r="H524" s="14" t="s">
        <v>1228</v>
      </c>
      <c r="I524" s="15">
        <v>0</v>
      </c>
      <c r="J524" s="14" t="s">
        <v>1193</v>
      </c>
      <c r="K524" s="36" t="s">
        <v>14857</v>
      </c>
      <c r="L524" s="23" t="s">
        <v>11729</v>
      </c>
      <c r="M524" s="23" t="s">
        <v>15027</v>
      </c>
    </row>
    <row r="525" spans="1:13" ht="47.25">
      <c r="A525" s="14">
        <f t="shared" si="8"/>
        <v>619</v>
      </c>
      <c r="B525" s="14" t="s">
        <v>15031</v>
      </c>
      <c r="C525" s="94" t="s">
        <v>15026</v>
      </c>
      <c r="D525" s="94" t="s">
        <v>2510</v>
      </c>
      <c r="E525" s="14" t="s">
        <v>8163</v>
      </c>
      <c r="F525" s="15">
        <v>1235</v>
      </c>
      <c r="G525" s="15">
        <v>504</v>
      </c>
      <c r="H525" s="14" t="s">
        <v>1228</v>
      </c>
      <c r="I525" s="15">
        <v>0</v>
      </c>
      <c r="J525" s="14" t="s">
        <v>1193</v>
      </c>
      <c r="K525" s="36" t="s">
        <v>14857</v>
      </c>
      <c r="L525" s="23" t="s">
        <v>11729</v>
      </c>
      <c r="M525" s="23" t="s">
        <v>15027</v>
      </c>
    </row>
    <row r="526" spans="1:13" ht="47.25">
      <c r="A526" s="14">
        <f t="shared" si="8"/>
        <v>620</v>
      </c>
      <c r="B526" s="14" t="s">
        <v>15032</v>
      </c>
      <c r="C526" s="94" t="s">
        <v>15026</v>
      </c>
      <c r="D526" s="94" t="s">
        <v>2510</v>
      </c>
      <c r="E526" s="14" t="s">
        <v>8163</v>
      </c>
      <c r="F526" s="15">
        <v>1235</v>
      </c>
      <c r="G526" s="15">
        <v>480</v>
      </c>
      <c r="H526" s="14" t="s">
        <v>1228</v>
      </c>
      <c r="I526" s="15">
        <v>0</v>
      </c>
      <c r="J526" s="14" t="s">
        <v>1193</v>
      </c>
      <c r="K526" s="36" t="s">
        <v>14857</v>
      </c>
      <c r="L526" s="23" t="s">
        <v>11729</v>
      </c>
      <c r="M526" s="23" t="s">
        <v>15027</v>
      </c>
    </row>
    <row r="527" spans="1:13" ht="47.25">
      <c r="A527" s="14">
        <f t="shared" si="8"/>
        <v>621</v>
      </c>
      <c r="B527" s="14" t="s">
        <v>15033</v>
      </c>
      <c r="C527" s="94" t="s">
        <v>15026</v>
      </c>
      <c r="D527" s="94" t="s">
        <v>2510</v>
      </c>
      <c r="E527" s="14" t="s">
        <v>8163</v>
      </c>
      <c r="F527" s="15">
        <v>1235</v>
      </c>
      <c r="G527" s="15">
        <v>400</v>
      </c>
      <c r="H527" s="14" t="s">
        <v>1228</v>
      </c>
      <c r="I527" s="15">
        <v>0</v>
      </c>
      <c r="J527" s="14" t="s">
        <v>1193</v>
      </c>
      <c r="K527" s="36" t="s">
        <v>14857</v>
      </c>
      <c r="L527" s="23" t="s">
        <v>11729</v>
      </c>
      <c r="M527" s="23" t="s">
        <v>15027</v>
      </c>
    </row>
    <row r="528" spans="1:13" ht="47.25">
      <c r="A528" s="14">
        <f t="shared" si="8"/>
        <v>622</v>
      </c>
      <c r="B528" s="14" t="s">
        <v>15034</v>
      </c>
      <c r="C528" s="94" t="s">
        <v>15026</v>
      </c>
      <c r="D528" s="94" t="s">
        <v>2510</v>
      </c>
      <c r="E528" s="14" t="s">
        <v>8163</v>
      </c>
      <c r="F528" s="15">
        <v>1235</v>
      </c>
      <c r="G528" s="15">
        <v>400</v>
      </c>
      <c r="H528" s="14" t="s">
        <v>1228</v>
      </c>
      <c r="I528" s="15">
        <v>0</v>
      </c>
      <c r="J528" s="14" t="s">
        <v>1193</v>
      </c>
      <c r="K528" s="36" t="s">
        <v>14857</v>
      </c>
      <c r="L528" s="23" t="s">
        <v>11729</v>
      </c>
      <c r="M528" s="23" t="s">
        <v>15027</v>
      </c>
    </row>
    <row r="529" spans="1:15" ht="47.25">
      <c r="A529" s="14">
        <f t="shared" si="8"/>
        <v>623</v>
      </c>
      <c r="B529" s="14" t="s">
        <v>15035</v>
      </c>
      <c r="C529" s="94" t="s">
        <v>15026</v>
      </c>
      <c r="D529" s="94" t="s">
        <v>2510</v>
      </c>
      <c r="E529" s="14" t="s">
        <v>8163</v>
      </c>
      <c r="F529" s="15">
        <v>1235</v>
      </c>
      <c r="G529" s="15">
        <v>560</v>
      </c>
      <c r="H529" s="14" t="s">
        <v>1228</v>
      </c>
      <c r="I529" s="15">
        <v>0</v>
      </c>
      <c r="J529" s="14" t="s">
        <v>1193</v>
      </c>
      <c r="K529" s="36" t="s">
        <v>14857</v>
      </c>
      <c r="L529" s="23" t="s">
        <v>11729</v>
      </c>
      <c r="M529" s="23" t="s">
        <v>15027</v>
      </c>
    </row>
    <row r="530" spans="1:15" ht="47.25">
      <c r="A530" s="14">
        <f t="shared" si="8"/>
        <v>624</v>
      </c>
      <c r="B530" s="14" t="s">
        <v>15036</v>
      </c>
      <c r="C530" s="94" t="s">
        <v>15026</v>
      </c>
      <c r="D530" s="94" t="s">
        <v>2510</v>
      </c>
      <c r="E530" s="14" t="s">
        <v>8163</v>
      </c>
      <c r="F530" s="15">
        <v>1235</v>
      </c>
      <c r="G530" s="15">
        <v>488</v>
      </c>
      <c r="H530" s="14" t="s">
        <v>1228</v>
      </c>
      <c r="I530" s="15">
        <v>0</v>
      </c>
      <c r="J530" s="14" t="s">
        <v>1193</v>
      </c>
      <c r="K530" s="36" t="s">
        <v>14857</v>
      </c>
      <c r="L530" s="23" t="s">
        <v>11729</v>
      </c>
      <c r="M530" s="23" t="s">
        <v>15027</v>
      </c>
    </row>
    <row r="531" spans="1:15" ht="47.25">
      <c r="A531" s="14">
        <f t="shared" si="8"/>
        <v>625</v>
      </c>
      <c r="B531" s="14" t="s">
        <v>15037</v>
      </c>
      <c r="C531" s="94" t="s">
        <v>15026</v>
      </c>
      <c r="D531" s="94" t="s">
        <v>2510</v>
      </c>
      <c r="E531" s="14" t="s">
        <v>8163</v>
      </c>
      <c r="F531" s="15">
        <v>1235</v>
      </c>
      <c r="G531" s="15">
        <v>552</v>
      </c>
      <c r="H531" s="14" t="s">
        <v>1228</v>
      </c>
      <c r="I531" s="15">
        <v>0</v>
      </c>
      <c r="J531" s="14" t="s">
        <v>1193</v>
      </c>
      <c r="K531" s="36" t="s">
        <v>14857</v>
      </c>
      <c r="L531" s="23" t="s">
        <v>11729</v>
      </c>
      <c r="M531" s="23" t="s">
        <v>15027</v>
      </c>
    </row>
    <row r="532" spans="1:15" ht="47.25">
      <c r="A532" s="14">
        <f t="shared" si="8"/>
        <v>626</v>
      </c>
      <c r="B532" s="14" t="s">
        <v>15038</v>
      </c>
      <c r="C532" s="94" t="s">
        <v>15026</v>
      </c>
      <c r="D532" s="94" t="s">
        <v>2510</v>
      </c>
      <c r="E532" s="14" t="s">
        <v>8163</v>
      </c>
      <c r="F532" s="15">
        <v>1235</v>
      </c>
      <c r="G532" s="15">
        <v>448</v>
      </c>
      <c r="H532" s="14" t="s">
        <v>1228</v>
      </c>
      <c r="I532" s="15">
        <v>0</v>
      </c>
      <c r="J532" s="14" t="s">
        <v>1193</v>
      </c>
      <c r="K532" s="36" t="s">
        <v>14857</v>
      </c>
      <c r="L532" s="23" t="s">
        <v>11729</v>
      </c>
      <c r="M532" s="23" t="s">
        <v>15027</v>
      </c>
    </row>
    <row r="533" spans="1:15" ht="47.25">
      <c r="A533" s="14">
        <f t="shared" si="8"/>
        <v>627</v>
      </c>
      <c r="B533" s="14" t="s">
        <v>15039</v>
      </c>
      <c r="C533" s="94" t="s">
        <v>15026</v>
      </c>
      <c r="D533" s="94" t="s">
        <v>2510</v>
      </c>
      <c r="E533" s="14" t="s">
        <v>8163</v>
      </c>
      <c r="F533" s="15">
        <v>1235</v>
      </c>
      <c r="G533" s="15">
        <v>632</v>
      </c>
      <c r="H533" s="14" t="s">
        <v>1228</v>
      </c>
      <c r="I533" s="15">
        <v>0</v>
      </c>
      <c r="J533" s="14" t="s">
        <v>1193</v>
      </c>
      <c r="K533" s="36" t="s">
        <v>14857</v>
      </c>
      <c r="L533" s="23" t="s">
        <v>11729</v>
      </c>
      <c r="M533" s="23" t="s">
        <v>15027</v>
      </c>
      <c r="O533" s="21" t="s">
        <v>15049</v>
      </c>
    </row>
    <row r="534" spans="1:15" ht="47.25">
      <c r="A534" s="14">
        <f t="shared" si="8"/>
        <v>628</v>
      </c>
      <c r="B534" s="14" t="s">
        <v>15040</v>
      </c>
      <c r="C534" s="94" t="s">
        <v>15026</v>
      </c>
      <c r="D534" s="94" t="s">
        <v>2510</v>
      </c>
      <c r="E534" s="14" t="s">
        <v>8163</v>
      </c>
      <c r="F534" s="15">
        <v>1235</v>
      </c>
      <c r="G534" s="15">
        <v>440</v>
      </c>
      <c r="H534" s="14" t="s">
        <v>1228</v>
      </c>
      <c r="I534" s="15">
        <v>0</v>
      </c>
      <c r="J534" s="14" t="s">
        <v>1193</v>
      </c>
      <c r="K534" s="36" t="s">
        <v>14857</v>
      </c>
      <c r="L534" s="23" t="s">
        <v>11729</v>
      </c>
      <c r="M534" s="23" t="s">
        <v>15027</v>
      </c>
    </row>
    <row r="535" spans="1:15" ht="31.5">
      <c r="A535" s="14">
        <f t="shared" si="8"/>
        <v>629</v>
      </c>
      <c r="B535" s="14" t="s">
        <v>15046</v>
      </c>
      <c r="C535" s="94" t="s">
        <v>15047</v>
      </c>
      <c r="D535" s="94" t="s">
        <v>1162</v>
      </c>
      <c r="E535" s="14"/>
      <c r="F535" s="15">
        <v>200</v>
      </c>
      <c r="G535" s="15">
        <v>252</v>
      </c>
      <c r="H535" s="14" t="s">
        <v>8087</v>
      </c>
      <c r="I535" s="15">
        <v>122000</v>
      </c>
      <c r="J535" s="14" t="s">
        <v>1188</v>
      </c>
      <c r="K535" s="36" t="s">
        <v>14857</v>
      </c>
      <c r="L535" s="23" t="s">
        <v>13494</v>
      </c>
      <c r="M535" s="23"/>
    </row>
    <row r="536" spans="1:15">
      <c r="A536" s="14">
        <f t="shared" si="8"/>
        <v>630</v>
      </c>
      <c r="B536" s="14" t="s">
        <v>15048</v>
      </c>
      <c r="C536" s="94" t="s">
        <v>6420</v>
      </c>
      <c r="D536" s="94" t="s">
        <v>4473</v>
      </c>
      <c r="E536" s="14"/>
      <c r="F536" s="15">
        <v>500</v>
      </c>
      <c r="G536" s="15">
        <v>1088</v>
      </c>
      <c r="H536" s="14" t="s">
        <v>3703</v>
      </c>
      <c r="I536" s="15">
        <v>0</v>
      </c>
      <c r="J536" s="14" t="s">
        <v>70</v>
      </c>
      <c r="K536" s="36" t="s">
        <v>14857</v>
      </c>
      <c r="L536" s="23" t="s">
        <v>1552</v>
      </c>
      <c r="M536" s="23"/>
    </row>
    <row r="537" spans="1:15" ht="47.25">
      <c r="A537" s="14">
        <f t="shared" si="8"/>
        <v>631</v>
      </c>
      <c r="B537" s="14" t="s">
        <v>15057</v>
      </c>
      <c r="C537" s="94" t="s">
        <v>15058</v>
      </c>
      <c r="D537" s="94" t="s">
        <v>4473</v>
      </c>
      <c r="E537" s="14"/>
      <c r="F537" s="15">
        <v>300</v>
      </c>
      <c r="G537" s="15">
        <v>312</v>
      </c>
      <c r="H537" s="14" t="s">
        <v>2161</v>
      </c>
      <c r="I537" s="15">
        <v>0</v>
      </c>
      <c r="J537" s="14" t="s">
        <v>70</v>
      </c>
      <c r="K537" s="36" t="s">
        <v>15059</v>
      </c>
      <c r="L537" s="23" t="s">
        <v>2255</v>
      </c>
      <c r="M537" s="23"/>
    </row>
    <row r="538" spans="1:15" ht="47.25">
      <c r="A538" s="14">
        <f t="shared" si="8"/>
        <v>632</v>
      </c>
      <c r="B538" s="14" t="s">
        <v>15060</v>
      </c>
      <c r="C538" s="94" t="s">
        <v>15061</v>
      </c>
      <c r="D538" s="94" t="s">
        <v>9193</v>
      </c>
      <c r="E538" s="14"/>
      <c r="F538" s="15">
        <v>780</v>
      </c>
      <c r="G538" s="15">
        <v>296</v>
      </c>
      <c r="H538" s="14" t="s">
        <v>2161</v>
      </c>
      <c r="I538" s="15">
        <v>0</v>
      </c>
      <c r="J538" s="14" t="s">
        <v>4935</v>
      </c>
      <c r="K538" s="36" t="s">
        <v>15059</v>
      </c>
      <c r="L538" s="23" t="s">
        <v>2255</v>
      </c>
      <c r="M538" s="23" t="s">
        <v>15062</v>
      </c>
    </row>
    <row r="539" spans="1:15" ht="63">
      <c r="A539" s="14">
        <f t="shared" si="8"/>
        <v>633</v>
      </c>
      <c r="B539" s="14" t="s">
        <v>15063</v>
      </c>
      <c r="C539" s="94" t="s">
        <v>15064</v>
      </c>
      <c r="D539" s="94" t="s">
        <v>4473</v>
      </c>
      <c r="E539" s="14"/>
      <c r="F539" s="15">
        <v>300</v>
      </c>
      <c r="G539" s="15">
        <v>524</v>
      </c>
      <c r="H539" s="14" t="s">
        <v>2161</v>
      </c>
      <c r="I539" s="15">
        <v>0</v>
      </c>
      <c r="J539" s="14" t="s">
        <v>70</v>
      </c>
      <c r="K539" s="36" t="s">
        <v>15059</v>
      </c>
      <c r="L539" s="23" t="s">
        <v>2255</v>
      </c>
      <c r="M539" s="23"/>
    </row>
    <row r="540" spans="1:15" ht="47.25">
      <c r="A540" s="14">
        <f t="shared" si="8"/>
        <v>634</v>
      </c>
      <c r="B540" s="14" t="s">
        <v>15065</v>
      </c>
      <c r="C540" s="94" t="s">
        <v>15066</v>
      </c>
      <c r="D540" s="94" t="s">
        <v>9193</v>
      </c>
      <c r="E540" s="14"/>
      <c r="F540" s="15">
        <v>700</v>
      </c>
      <c r="G540" s="15">
        <v>432</v>
      </c>
      <c r="H540" s="14" t="s">
        <v>2161</v>
      </c>
      <c r="I540" s="15">
        <v>0</v>
      </c>
      <c r="J540" s="14" t="s">
        <v>4935</v>
      </c>
      <c r="K540" s="36" t="s">
        <v>15059</v>
      </c>
      <c r="L540" s="23" t="s">
        <v>1552</v>
      </c>
      <c r="M540" s="23" t="s">
        <v>15067</v>
      </c>
    </row>
    <row r="541" spans="1:15" ht="47.25">
      <c r="A541" s="14">
        <f t="shared" si="8"/>
        <v>635</v>
      </c>
      <c r="B541" s="14" t="s">
        <v>15068</v>
      </c>
      <c r="C541" s="94" t="s">
        <v>15069</v>
      </c>
      <c r="D541" s="94" t="s">
        <v>9193</v>
      </c>
      <c r="E541" s="14"/>
      <c r="F541" s="15">
        <v>750</v>
      </c>
      <c r="G541" s="15">
        <v>640</v>
      </c>
      <c r="H541" s="14" t="s">
        <v>2161</v>
      </c>
      <c r="I541" s="15">
        <v>0</v>
      </c>
      <c r="J541" s="14" t="s">
        <v>70</v>
      </c>
      <c r="K541" s="36" t="s">
        <v>15059</v>
      </c>
      <c r="L541" s="23" t="s">
        <v>2255</v>
      </c>
      <c r="M541" s="23" t="s">
        <v>15070</v>
      </c>
    </row>
    <row r="542" spans="1:15" ht="31.5">
      <c r="A542" s="14">
        <f t="shared" si="8"/>
        <v>636</v>
      </c>
      <c r="B542" s="14" t="s">
        <v>15071</v>
      </c>
      <c r="C542" s="94" t="s">
        <v>15072</v>
      </c>
      <c r="D542" s="94" t="s">
        <v>1162</v>
      </c>
      <c r="E542" s="14"/>
      <c r="F542" s="15">
        <v>200</v>
      </c>
      <c r="G542" s="15">
        <v>228</v>
      </c>
      <c r="H542" s="14" t="s">
        <v>15073</v>
      </c>
      <c r="I542" s="15">
        <v>0</v>
      </c>
      <c r="J542" s="14" t="s">
        <v>7909</v>
      </c>
      <c r="K542" s="36" t="s">
        <v>15059</v>
      </c>
      <c r="L542" s="23" t="s">
        <v>3437</v>
      </c>
      <c r="M542" s="23"/>
    </row>
    <row r="543" spans="1:15" ht="31.5">
      <c r="A543" s="14">
        <f t="shared" si="8"/>
        <v>637</v>
      </c>
      <c r="B543" s="14" t="s">
        <v>15074</v>
      </c>
      <c r="C543" s="94" t="s">
        <v>15075</v>
      </c>
      <c r="D543" s="94" t="s">
        <v>9193</v>
      </c>
      <c r="E543" s="14"/>
      <c r="F543" s="15">
        <v>660</v>
      </c>
      <c r="G543" s="15">
        <v>712</v>
      </c>
      <c r="H543" s="14" t="s">
        <v>2161</v>
      </c>
      <c r="I543" s="15">
        <v>0</v>
      </c>
      <c r="J543" s="14" t="s">
        <v>1193</v>
      </c>
      <c r="K543" s="36" t="s">
        <v>15059</v>
      </c>
      <c r="L543" s="23" t="s">
        <v>11729</v>
      </c>
      <c r="M543" s="23" t="s">
        <v>15076</v>
      </c>
    </row>
    <row r="544" spans="1:15" ht="63">
      <c r="A544" s="14">
        <f t="shared" si="8"/>
        <v>638</v>
      </c>
      <c r="B544" s="14" t="s">
        <v>15077</v>
      </c>
      <c r="C544" s="94" t="s">
        <v>15078</v>
      </c>
      <c r="D544" s="94" t="s">
        <v>1187</v>
      </c>
      <c r="E544" s="14" t="s">
        <v>8163</v>
      </c>
      <c r="F544" s="15">
        <v>1050</v>
      </c>
      <c r="G544" s="15">
        <v>380</v>
      </c>
      <c r="H544" s="14" t="s">
        <v>2161</v>
      </c>
      <c r="I544" s="15">
        <v>184000</v>
      </c>
      <c r="J544" s="14" t="s">
        <v>4935</v>
      </c>
      <c r="K544" s="36" t="s">
        <v>15059</v>
      </c>
      <c r="L544" s="23" t="s">
        <v>5629</v>
      </c>
      <c r="M544" s="23"/>
    </row>
    <row r="545" spans="1:15" ht="31.5">
      <c r="A545" s="14">
        <f t="shared" si="8"/>
        <v>639</v>
      </c>
      <c r="B545" s="14" t="s">
        <v>15079</v>
      </c>
      <c r="C545" s="94" t="s">
        <v>15080</v>
      </c>
      <c r="D545" s="94" t="s">
        <v>1162</v>
      </c>
      <c r="E545" s="14"/>
      <c r="F545" s="15">
        <v>500</v>
      </c>
      <c r="G545" s="15">
        <v>416</v>
      </c>
      <c r="H545" s="14" t="s">
        <v>2161</v>
      </c>
      <c r="I545" s="15">
        <v>0</v>
      </c>
      <c r="J545" s="14" t="s">
        <v>70</v>
      </c>
      <c r="K545" s="36" t="s">
        <v>15059</v>
      </c>
      <c r="L545" s="23" t="s">
        <v>13080</v>
      </c>
      <c r="M545" s="23"/>
    </row>
    <row r="546" spans="1:15" ht="47.25">
      <c r="A546" s="14">
        <f t="shared" si="8"/>
        <v>640</v>
      </c>
      <c r="B546" s="14" t="s">
        <v>15081</v>
      </c>
      <c r="C546" s="94" t="s">
        <v>14751</v>
      </c>
      <c r="D546" s="94" t="s">
        <v>9193</v>
      </c>
      <c r="E546" s="14"/>
      <c r="F546" s="15">
        <v>600</v>
      </c>
      <c r="G546" s="15">
        <v>488</v>
      </c>
      <c r="H546" s="14" t="s">
        <v>2161</v>
      </c>
      <c r="I546" s="15">
        <v>0</v>
      </c>
      <c r="J546" s="14" t="s">
        <v>4935</v>
      </c>
      <c r="K546" s="36" t="s">
        <v>15059</v>
      </c>
      <c r="L546" s="23" t="s">
        <v>1552</v>
      </c>
      <c r="M546" s="23" t="s">
        <v>15082</v>
      </c>
    </row>
    <row r="547" spans="1:15" ht="63">
      <c r="A547" s="14">
        <f t="shared" si="8"/>
        <v>641</v>
      </c>
      <c r="B547" s="14" t="s">
        <v>15083</v>
      </c>
      <c r="C547" s="94" t="s">
        <v>15084</v>
      </c>
      <c r="D547" s="94" t="s">
        <v>4473</v>
      </c>
      <c r="E547" s="14"/>
      <c r="F547" s="15">
        <v>500</v>
      </c>
      <c r="G547" s="15">
        <v>560</v>
      </c>
      <c r="H547" s="14" t="s">
        <v>2161</v>
      </c>
      <c r="I547" s="15">
        <v>0</v>
      </c>
      <c r="J547" s="14" t="s">
        <v>7909</v>
      </c>
      <c r="K547" s="36" t="s">
        <v>15059</v>
      </c>
      <c r="L547" s="23" t="s">
        <v>1552</v>
      </c>
      <c r="M547" s="23"/>
    </row>
    <row r="548" spans="1:15" ht="63">
      <c r="A548" s="14">
        <f t="shared" si="8"/>
        <v>642</v>
      </c>
      <c r="B548" s="14" t="s">
        <v>15085</v>
      </c>
      <c r="C548" s="94" t="s">
        <v>14872</v>
      </c>
      <c r="D548" s="94" t="s">
        <v>4473</v>
      </c>
      <c r="E548" s="14"/>
      <c r="F548" s="15">
        <v>1000</v>
      </c>
      <c r="G548" s="15">
        <v>332</v>
      </c>
      <c r="H548" s="14" t="s">
        <v>8087</v>
      </c>
      <c r="I548" s="15">
        <v>0</v>
      </c>
      <c r="J548" s="14" t="s">
        <v>7909</v>
      </c>
      <c r="K548" s="36" t="s">
        <v>15059</v>
      </c>
      <c r="L548" s="23" t="s">
        <v>513</v>
      </c>
      <c r="M548" s="23"/>
    </row>
    <row r="549" spans="1:15" ht="63">
      <c r="A549" s="14">
        <f t="shared" ref="A549:A604" si="9">A548+1</f>
        <v>643</v>
      </c>
      <c r="B549" s="14" t="s">
        <v>15086</v>
      </c>
      <c r="C549" s="94" t="s">
        <v>14872</v>
      </c>
      <c r="D549" s="94" t="s">
        <v>4473</v>
      </c>
      <c r="E549" s="14"/>
      <c r="F549" s="15">
        <v>1000</v>
      </c>
      <c r="G549" s="15">
        <v>252</v>
      </c>
      <c r="H549" s="14" t="s">
        <v>8087</v>
      </c>
      <c r="I549" s="15">
        <v>0</v>
      </c>
      <c r="J549" s="14" t="s">
        <v>7909</v>
      </c>
      <c r="K549" s="36" t="s">
        <v>15059</v>
      </c>
      <c r="L549" s="23" t="s">
        <v>513</v>
      </c>
      <c r="M549" s="23"/>
    </row>
    <row r="550" spans="1:15" ht="63">
      <c r="A550" s="14">
        <f t="shared" si="9"/>
        <v>644</v>
      </c>
      <c r="B550" s="14" t="s">
        <v>15087</v>
      </c>
      <c r="C550" s="94" t="s">
        <v>14872</v>
      </c>
      <c r="D550" s="94" t="s">
        <v>4473</v>
      </c>
      <c r="E550" s="14"/>
      <c r="F550" s="15">
        <v>1000</v>
      </c>
      <c r="G550" s="15">
        <v>648</v>
      </c>
      <c r="H550" s="14" t="s">
        <v>8087</v>
      </c>
      <c r="I550" s="15">
        <v>0</v>
      </c>
      <c r="J550" s="14" t="s">
        <v>7909</v>
      </c>
      <c r="K550" s="36" t="s">
        <v>15059</v>
      </c>
      <c r="L550" s="23" t="s">
        <v>513</v>
      </c>
      <c r="M550" s="23"/>
    </row>
    <row r="551" spans="1:15" ht="47.25">
      <c r="A551" s="14">
        <f t="shared" si="9"/>
        <v>645</v>
      </c>
      <c r="B551" s="14" t="s">
        <v>15094</v>
      </c>
      <c r="C551" s="94" t="s">
        <v>15095</v>
      </c>
      <c r="D551" s="94" t="s">
        <v>1162</v>
      </c>
      <c r="E551" s="14"/>
      <c r="F551" s="15">
        <v>280</v>
      </c>
      <c r="G551" s="15">
        <v>436</v>
      </c>
      <c r="H551" s="14" t="s">
        <v>2161</v>
      </c>
      <c r="I551" s="15">
        <v>0</v>
      </c>
      <c r="J551" s="14" t="s">
        <v>7909</v>
      </c>
      <c r="K551" s="36" t="s">
        <v>15059</v>
      </c>
      <c r="L551" s="23" t="s">
        <v>3437</v>
      </c>
      <c r="M551" s="23"/>
      <c r="O551" s="21" t="s">
        <v>15091</v>
      </c>
    </row>
    <row r="552" spans="1:15" ht="57.75" customHeight="1">
      <c r="A552" s="14">
        <f t="shared" si="9"/>
        <v>646</v>
      </c>
      <c r="B552" s="14" t="s">
        <v>15097</v>
      </c>
      <c r="C552" s="94" t="s">
        <v>14872</v>
      </c>
      <c r="D552" s="94" t="s">
        <v>4473</v>
      </c>
      <c r="E552" s="14"/>
      <c r="F552" s="15">
        <v>1000</v>
      </c>
      <c r="G552" s="15">
        <v>240</v>
      </c>
      <c r="H552" s="14" t="s">
        <v>8087</v>
      </c>
      <c r="I552" s="15">
        <v>0</v>
      </c>
      <c r="J552" s="14" t="s">
        <v>7909</v>
      </c>
      <c r="K552" s="36" t="s">
        <v>15059</v>
      </c>
      <c r="L552" s="23" t="s">
        <v>513</v>
      </c>
      <c r="M552" s="23"/>
    </row>
    <row r="553" spans="1:15" ht="94.5">
      <c r="A553" s="14">
        <f t="shared" si="9"/>
        <v>647</v>
      </c>
      <c r="B553" s="14" t="s">
        <v>15098</v>
      </c>
      <c r="C553" s="94" t="s">
        <v>18836</v>
      </c>
      <c r="D553" s="94" t="s">
        <v>4473</v>
      </c>
      <c r="E553" s="14"/>
      <c r="F553" s="15">
        <v>600</v>
      </c>
      <c r="G553" s="15">
        <v>460</v>
      </c>
      <c r="H553" s="14" t="s">
        <v>2161</v>
      </c>
      <c r="I553" s="15">
        <v>0</v>
      </c>
      <c r="J553" s="14" t="s">
        <v>7909</v>
      </c>
      <c r="K553" s="36" t="s">
        <v>15059</v>
      </c>
      <c r="L553" s="23" t="s">
        <v>513</v>
      </c>
      <c r="M553" s="23"/>
    </row>
    <row r="554" spans="1:15" ht="78.75">
      <c r="A554" s="14">
        <f t="shared" si="9"/>
        <v>648</v>
      </c>
      <c r="B554" s="14" t="s">
        <v>15099</v>
      </c>
      <c r="C554" s="94" t="s">
        <v>15100</v>
      </c>
      <c r="D554" s="94" t="s">
        <v>4473</v>
      </c>
      <c r="E554" s="14" t="s">
        <v>8163</v>
      </c>
      <c r="F554" s="15">
        <v>500</v>
      </c>
      <c r="G554" s="15">
        <v>588</v>
      </c>
      <c r="H554" s="14" t="s">
        <v>2161</v>
      </c>
      <c r="I554" s="15">
        <v>0</v>
      </c>
      <c r="J554" s="14" t="s">
        <v>4935</v>
      </c>
      <c r="K554" s="36" t="s">
        <v>15059</v>
      </c>
      <c r="L554" s="23" t="s">
        <v>513</v>
      </c>
      <c r="M554" s="23"/>
    </row>
    <row r="555" spans="1:15" ht="63">
      <c r="A555" s="14">
        <f t="shared" si="9"/>
        <v>649</v>
      </c>
      <c r="B555" s="14" t="s">
        <v>15103</v>
      </c>
      <c r="C555" s="94" t="s">
        <v>15104</v>
      </c>
      <c r="D555" s="94" t="s">
        <v>1162</v>
      </c>
      <c r="E555" s="14"/>
      <c r="F555" s="15">
        <v>1100</v>
      </c>
      <c r="G555" s="15">
        <v>312</v>
      </c>
      <c r="H555" s="14" t="s">
        <v>2161</v>
      </c>
      <c r="I555" s="15">
        <v>0</v>
      </c>
      <c r="J555" s="14" t="s">
        <v>60</v>
      </c>
      <c r="K555" s="36" t="s">
        <v>15059</v>
      </c>
      <c r="L555" s="23" t="s">
        <v>6101</v>
      </c>
      <c r="M555" s="23"/>
    </row>
    <row r="556" spans="1:15" ht="47.25">
      <c r="A556" s="14">
        <f t="shared" si="9"/>
        <v>650</v>
      </c>
      <c r="B556" s="14" t="s">
        <v>15113</v>
      </c>
      <c r="C556" s="94" t="s">
        <v>15114</v>
      </c>
      <c r="D556" s="94" t="s">
        <v>14734</v>
      </c>
      <c r="E556" s="14"/>
      <c r="F556" s="15">
        <v>1000</v>
      </c>
      <c r="G556" s="15">
        <v>520</v>
      </c>
      <c r="H556" s="14" t="s">
        <v>8087</v>
      </c>
      <c r="I556" s="15">
        <v>0</v>
      </c>
      <c r="J556" s="14" t="s">
        <v>70</v>
      </c>
      <c r="K556" s="36" t="s">
        <v>15059</v>
      </c>
      <c r="L556" s="23" t="s">
        <v>2255</v>
      </c>
      <c r="M556" s="23"/>
    </row>
    <row r="557" spans="1:15" ht="47.25">
      <c r="A557" s="14">
        <f t="shared" si="9"/>
        <v>651</v>
      </c>
      <c r="B557" s="14" t="s">
        <v>15116</v>
      </c>
      <c r="C557" s="94" t="s">
        <v>11431</v>
      </c>
      <c r="D557" s="94" t="s">
        <v>14734</v>
      </c>
      <c r="E557" s="14"/>
      <c r="F557" s="15">
        <v>1000</v>
      </c>
      <c r="G557" s="15">
        <v>576</v>
      </c>
      <c r="H557" s="14" t="s">
        <v>2161</v>
      </c>
      <c r="I557" s="15">
        <v>0</v>
      </c>
      <c r="J557" s="14" t="s">
        <v>70</v>
      </c>
      <c r="K557" s="36" t="s">
        <v>15059</v>
      </c>
      <c r="L557" s="23" t="s">
        <v>2255</v>
      </c>
      <c r="M557" s="23"/>
    </row>
    <row r="558" spans="1:15" ht="63">
      <c r="A558" s="14">
        <f t="shared" si="9"/>
        <v>652</v>
      </c>
      <c r="B558" s="14" t="s">
        <v>15117</v>
      </c>
      <c r="C558" s="94" t="s">
        <v>13149</v>
      </c>
      <c r="D558" s="94" t="s">
        <v>14734</v>
      </c>
      <c r="E558" s="14"/>
      <c r="F558" s="15">
        <v>1000</v>
      </c>
      <c r="G558" s="15">
        <v>824</v>
      </c>
      <c r="H558" s="14" t="s">
        <v>2161</v>
      </c>
      <c r="I558" s="15">
        <v>0</v>
      </c>
      <c r="J558" s="14" t="s">
        <v>70</v>
      </c>
      <c r="K558" s="36" t="s">
        <v>15059</v>
      </c>
      <c r="L558" s="23" t="s">
        <v>2255</v>
      </c>
      <c r="M558" s="23"/>
    </row>
    <row r="559" spans="1:15" ht="63">
      <c r="A559" s="14">
        <f t="shared" si="9"/>
        <v>653</v>
      </c>
      <c r="B559" s="14" t="s">
        <v>15118</v>
      </c>
      <c r="C559" s="94" t="s">
        <v>13149</v>
      </c>
      <c r="D559" s="94" t="s">
        <v>14734</v>
      </c>
      <c r="E559" s="14"/>
      <c r="F559" s="15">
        <v>1000</v>
      </c>
      <c r="G559" s="15">
        <v>544</v>
      </c>
      <c r="H559" s="14" t="s">
        <v>2161</v>
      </c>
      <c r="I559" s="15">
        <v>0</v>
      </c>
      <c r="J559" s="14" t="s">
        <v>70</v>
      </c>
      <c r="K559" s="36" t="s">
        <v>15059</v>
      </c>
      <c r="L559" s="23" t="s">
        <v>2255</v>
      </c>
      <c r="M559" s="23"/>
    </row>
    <row r="560" spans="1:15" ht="63">
      <c r="A560" s="14">
        <f t="shared" si="9"/>
        <v>654</v>
      </c>
      <c r="B560" s="14" t="s">
        <v>15119</v>
      </c>
      <c r="C560" s="94" t="s">
        <v>14997</v>
      </c>
      <c r="D560" s="94" t="s">
        <v>14734</v>
      </c>
      <c r="E560" s="14"/>
      <c r="F560" s="15">
        <v>1000</v>
      </c>
      <c r="G560" s="15">
        <v>164</v>
      </c>
      <c r="H560" s="14" t="s">
        <v>13654</v>
      </c>
      <c r="I560" s="15">
        <v>0</v>
      </c>
      <c r="J560" s="14" t="s">
        <v>70</v>
      </c>
      <c r="K560" s="36" t="s">
        <v>15059</v>
      </c>
      <c r="L560" s="23" t="s">
        <v>2255</v>
      </c>
      <c r="M560" s="23"/>
    </row>
    <row r="561" spans="1:13" ht="78.75">
      <c r="A561" s="14">
        <f t="shared" si="9"/>
        <v>655</v>
      </c>
      <c r="B561" s="14" t="s">
        <v>15120</v>
      </c>
      <c r="C561" s="94" t="s">
        <v>7234</v>
      </c>
      <c r="D561" s="94" t="s">
        <v>14734</v>
      </c>
      <c r="E561" s="14"/>
      <c r="F561" s="15">
        <v>1000</v>
      </c>
      <c r="G561" s="15">
        <v>460</v>
      </c>
      <c r="H561" s="14" t="s">
        <v>2161</v>
      </c>
      <c r="I561" s="15">
        <v>0</v>
      </c>
      <c r="J561" s="14" t="s">
        <v>70</v>
      </c>
      <c r="K561" s="36" t="s">
        <v>15059</v>
      </c>
      <c r="L561" s="23" t="s">
        <v>2255</v>
      </c>
      <c r="M561" s="23"/>
    </row>
    <row r="562" spans="1:13" ht="47.25">
      <c r="A562" s="14">
        <f t="shared" si="9"/>
        <v>656</v>
      </c>
      <c r="B562" s="14" t="s">
        <v>15121</v>
      </c>
      <c r="C562" s="94" t="s">
        <v>13068</v>
      </c>
      <c r="D562" s="94" t="s">
        <v>14734</v>
      </c>
      <c r="E562" s="14"/>
      <c r="F562" s="15">
        <v>1000</v>
      </c>
      <c r="G562" s="15">
        <v>416</v>
      </c>
      <c r="H562" s="14" t="s">
        <v>2161</v>
      </c>
      <c r="I562" s="15">
        <v>0</v>
      </c>
      <c r="J562" s="14" t="s">
        <v>70</v>
      </c>
      <c r="K562" s="36" t="s">
        <v>15059</v>
      </c>
      <c r="L562" s="23" t="s">
        <v>2255</v>
      </c>
      <c r="M562" s="23"/>
    </row>
    <row r="563" spans="1:13" ht="47.25">
      <c r="A563" s="14">
        <f t="shared" si="9"/>
        <v>657</v>
      </c>
      <c r="B563" s="14" t="s">
        <v>15122</v>
      </c>
      <c r="C563" s="94" t="s">
        <v>13093</v>
      </c>
      <c r="D563" s="94" t="s">
        <v>14734</v>
      </c>
      <c r="E563" s="14"/>
      <c r="F563" s="15">
        <v>1000</v>
      </c>
      <c r="G563" s="15">
        <v>776</v>
      </c>
      <c r="H563" s="14" t="s">
        <v>2161</v>
      </c>
      <c r="I563" s="15">
        <v>0</v>
      </c>
      <c r="J563" s="14" t="s">
        <v>70</v>
      </c>
      <c r="K563" s="36" t="s">
        <v>15059</v>
      </c>
      <c r="L563" s="23" t="s">
        <v>2255</v>
      </c>
      <c r="M563" s="23"/>
    </row>
    <row r="564" spans="1:13" ht="31.5">
      <c r="A564" s="14">
        <f t="shared" si="9"/>
        <v>658</v>
      </c>
      <c r="B564" s="14" t="s">
        <v>15128</v>
      </c>
      <c r="C564" s="94" t="s">
        <v>15129</v>
      </c>
      <c r="D564" s="94" t="s">
        <v>9193</v>
      </c>
      <c r="E564" s="14"/>
      <c r="F564" s="15">
        <v>700</v>
      </c>
      <c r="G564" s="15">
        <v>544</v>
      </c>
      <c r="H564" s="14" t="s">
        <v>2161</v>
      </c>
      <c r="I564" s="15">
        <v>0</v>
      </c>
      <c r="J564" s="14" t="s">
        <v>60</v>
      </c>
      <c r="K564" s="36" t="s">
        <v>15059</v>
      </c>
      <c r="L564" s="23" t="s">
        <v>1552</v>
      </c>
      <c r="M564" s="23" t="s">
        <v>15130</v>
      </c>
    </row>
    <row r="565" spans="1:13" ht="47.25">
      <c r="A565" s="14">
        <f t="shared" si="9"/>
        <v>659</v>
      </c>
      <c r="B565" s="14" t="s">
        <v>15148</v>
      </c>
      <c r="C565" s="94" t="s">
        <v>15149</v>
      </c>
      <c r="D565" s="94" t="s">
        <v>9193</v>
      </c>
      <c r="E565" s="14"/>
      <c r="F565" s="15">
        <v>800</v>
      </c>
      <c r="G565" s="15">
        <v>600</v>
      </c>
      <c r="H565" s="14" t="s">
        <v>2161</v>
      </c>
      <c r="I565" s="15">
        <v>0</v>
      </c>
      <c r="J565" s="14" t="s">
        <v>4935</v>
      </c>
      <c r="K565" s="36" t="s">
        <v>15059</v>
      </c>
      <c r="L565" s="23" t="s">
        <v>2255</v>
      </c>
      <c r="M565" s="23" t="s">
        <v>15150</v>
      </c>
    </row>
    <row r="566" spans="1:13" ht="63">
      <c r="A566" s="14">
        <f t="shared" si="9"/>
        <v>660</v>
      </c>
      <c r="B566" s="14" t="s">
        <v>15151</v>
      </c>
      <c r="C566" s="94" t="s">
        <v>15152</v>
      </c>
      <c r="D566" s="94" t="s">
        <v>1162</v>
      </c>
      <c r="E566" s="14"/>
      <c r="F566" s="15">
        <v>270</v>
      </c>
      <c r="G566" s="15">
        <v>352</v>
      </c>
      <c r="H566" s="14" t="s">
        <v>8087</v>
      </c>
      <c r="I566" s="15">
        <v>0</v>
      </c>
      <c r="J566" s="14" t="s">
        <v>1193</v>
      </c>
      <c r="K566" s="36" t="s">
        <v>15059</v>
      </c>
      <c r="L566" s="23" t="s">
        <v>5629</v>
      </c>
      <c r="M566" s="23"/>
    </row>
    <row r="567" spans="1:13" ht="63">
      <c r="A567" s="14">
        <f t="shared" si="9"/>
        <v>661</v>
      </c>
      <c r="B567" s="14" t="s">
        <v>15153</v>
      </c>
      <c r="C567" s="94" t="s">
        <v>15154</v>
      </c>
      <c r="D567" s="94" t="s">
        <v>1162</v>
      </c>
      <c r="E567" s="14"/>
      <c r="F567" s="15">
        <v>450</v>
      </c>
      <c r="G567" s="15">
        <v>338</v>
      </c>
      <c r="H567" s="14" t="s">
        <v>8087</v>
      </c>
      <c r="I567" s="15">
        <v>0</v>
      </c>
      <c r="J567" s="14" t="s">
        <v>7909</v>
      </c>
      <c r="K567" s="36" t="s">
        <v>15059</v>
      </c>
      <c r="L567" s="23" t="s">
        <v>5629</v>
      </c>
      <c r="M567" s="23"/>
    </row>
    <row r="568" spans="1:13" ht="47.25">
      <c r="A568" s="14">
        <f t="shared" si="9"/>
        <v>662</v>
      </c>
      <c r="B568" s="14" t="s">
        <v>15165</v>
      </c>
      <c r="C568" s="94" t="s">
        <v>15166</v>
      </c>
      <c r="D568" s="94" t="s">
        <v>9193</v>
      </c>
      <c r="E568" s="14"/>
      <c r="F568" s="15">
        <v>750</v>
      </c>
      <c r="G568" s="15">
        <v>472</v>
      </c>
      <c r="H568" s="14" t="s">
        <v>2161</v>
      </c>
      <c r="I568" s="15">
        <v>0</v>
      </c>
      <c r="J568" s="14" t="s">
        <v>7909</v>
      </c>
      <c r="K568" s="36" t="s">
        <v>15059</v>
      </c>
      <c r="L568" s="23" t="s">
        <v>1552</v>
      </c>
      <c r="M568" s="23" t="s">
        <v>15070</v>
      </c>
    </row>
    <row r="569" spans="1:13" ht="110.25">
      <c r="A569" s="14">
        <f t="shared" si="9"/>
        <v>663</v>
      </c>
      <c r="B569" s="14" t="s">
        <v>15446</v>
      </c>
      <c r="C569" s="94" t="s">
        <v>15167</v>
      </c>
      <c r="D569" s="94" t="s">
        <v>9193</v>
      </c>
      <c r="E569" s="14"/>
      <c r="F569" s="15">
        <v>600</v>
      </c>
      <c r="G569" s="15">
        <v>640</v>
      </c>
      <c r="H569" s="14" t="s">
        <v>2161</v>
      </c>
      <c r="I569" s="15">
        <v>0</v>
      </c>
      <c r="J569" s="14" t="s">
        <v>7909</v>
      </c>
      <c r="K569" s="36" t="s">
        <v>15059</v>
      </c>
      <c r="L569" s="23" t="s">
        <v>1552</v>
      </c>
      <c r="M569" s="23" t="s">
        <v>12397</v>
      </c>
    </row>
    <row r="570" spans="1:13" ht="47.25">
      <c r="A570" s="14">
        <f t="shared" si="9"/>
        <v>664</v>
      </c>
      <c r="B570" s="14" t="s">
        <v>15174</v>
      </c>
      <c r="C570" s="94" t="s">
        <v>15175</v>
      </c>
      <c r="D570" s="94" t="s">
        <v>9193</v>
      </c>
      <c r="E570" s="14"/>
      <c r="F570" s="15">
        <v>650</v>
      </c>
      <c r="G570" s="15">
        <v>864</v>
      </c>
      <c r="H570" s="14" t="s">
        <v>2161</v>
      </c>
      <c r="I570" s="15">
        <v>0</v>
      </c>
      <c r="J570" s="14" t="s">
        <v>60</v>
      </c>
      <c r="K570" s="36" t="s">
        <v>15059</v>
      </c>
      <c r="L570" s="23" t="s">
        <v>5408</v>
      </c>
      <c r="M570" s="23" t="s">
        <v>14877</v>
      </c>
    </row>
    <row r="571" spans="1:13" ht="31.5">
      <c r="A571" s="14">
        <f t="shared" si="9"/>
        <v>665</v>
      </c>
      <c r="B571" s="14" t="s">
        <v>15176</v>
      </c>
      <c r="C571" s="94" t="s">
        <v>15177</v>
      </c>
      <c r="D571" s="94" t="s">
        <v>9193</v>
      </c>
      <c r="E571" s="14"/>
      <c r="F571" s="15">
        <v>880</v>
      </c>
      <c r="G571" s="15">
        <v>600</v>
      </c>
      <c r="H571" s="14" t="s">
        <v>2161</v>
      </c>
      <c r="I571" s="15">
        <v>0</v>
      </c>
      <c r="J571" s="14" t="s">
        <v>70</v>
      </c>
      <c r="K571" s="36" t="s">
        <v>15059</v>
      </c>
      <c r="L571" s="23" t="s">
        <v>5408</v>
      </c>
      <c r="M571" s="23" t="s">
        <v>15178</v>
      </c>
    </row>
    <row r="572" spans="1:13" ht="63">
      <c r="A572" s="14">
        <f t="shared" si="9"/>
        <v>666</v>
      </c>
      <c r="B572" s="14" t="s">
        <v>15182</v>
      </c>
      <c r="C572" s="94" t="s">
        <v>15183</v>
      </c>
      <c r="D572" s="94" t="s">
        <v>4473</v>
      </c>
      <c r="E572" s="14"/>
      <c r="F572" s="15">
        <v>500</v>
      </c>
      <c r="G572" s="15">
        <v>404</v>
      </c>
      <c r="H572" s="14" t="s">
        <v>8087</v>
      </c>
      <c r="I572" s="15">
        <v>0</v>
      </c>
      <c r="J572" s="14" t="s">
        <v>70</v>
      </c>
      <c r="K572" s="36" t="s">
        <v>15059</v>
      </c>
      <c r="L572" s="23" t="s">
        <v>2255</v>
      </c>
      <c r="M572" s="23"/>
    </row>
    <row r="573" spans="1:13" ht="47.25">
      <c r="A573" s="14">
        <f t="shared" si="9"/>
        <v>667</v>
      </c>
      <c r="B573" s="14" t="s">
        <v>15186</v>
      </c>
      <c r="C573" s="94" t="s">
        <v>15187</v>
      </c>
      <c r="D573" s="94" t="s">
        <v>9193</v>
      </c>
      <c r="E573" s="14"/>
      <c r="F573" s="15">
        <v>700</v>
      </c>
      <c r="G573" s="15">
        <v>460</v>
      </c>
      <c r="H573" s="14" t="s">
        <v>8087</v>
      </c>
      <c r="I573" s="15">
        <v>0</v>
      </c>
      <c r="J573" s="14" t="s">
        <v>70</v>
      </c>
      <c r="K573" s="36" t="s">
        <v>15059</v>
      </c>
      <c r="L573" s="23" t="s">
        <v>2255</v>
      </c>
      <c r="M573" s="23" t="s">
        <v>15188</v>
      </c>
    </row>
    <row r="574" spans="1:13">
      <c r="A574" s="14">
        <f t="shared" si="9"/>
        <v>668</v>
      </c>
      <c r="B574" s="14" t="s">
        <v>15191</v>
      </c>
      <c r="C574" s="94"/>
      <c r="D574" s="94" t="s">
        <v>1187</v>
      </c>
      <c r="E574" s="14"/>
      <c r="F574" s="15">
        <v>300</v>
      </c>
      <c r="G574" s="15">
        <v>200</v>
      </c>
      <c r="H574" s="14" t="s">
        <v>9742</v>
      </c>
      <c r="I574" s="15">
        <v>0</v>
      </c>
      <c r="J574" s="14" t="s">
        <v>4642</v>
      </c>
      <c r="K574" s="36" t="s">
        <v>15059</v>
      </c>
      <c r="L574" s="23" t="s">
        <v>12534</v>
      </c>
      <c r="M574" s="23"/>
    </row>
    <row r="575" spans="1:13" ht="47.25">
      <c r="A575" s="14">
        <f t="shared" si="9"/>
        <v>669</v>
      </c>
      <c r="B575" s="14" t="s">
        <v>15192</v>
      </c>
      <c r="C575" s="94" t="s">
        <v>15193</v>
      </c>
      <c r="D575" s="94" t="s">
        <v>1162</v>
      </c>
      <c r="E575" s="14"/>
      <c r="F575" s="15">
        <v>1000</v>
      </c>
      <c r="G575" s="15">
        <v>160</v>
      </c>
      <c r="H575" s="14" t="s">
        <v>15194</v>
      </c>
      <c r="I575" s="15">
        <v>0</v>
      </c>
      <c r="J575" s="14" t="s">
        <v>70</v>
      </c>
      <c r="K575" s="36" t="s">
        <v>15059</v>
      </c>
      <c r="L575" s="23" t="s">
        <v>5629</v>
      </c>
      <c r="M575" s="23"/>
    </row>
    <row r="576" spans="1:13" ht="110.25">
      <c r="A576" s="14">
        <f t="shared" si="9"/>
        <v>670</v>
      </c>
      <c r="B576" s="14" t="s">
        <v>15195</v>
      </c>
      <c r="C576" s="94" t="s">
        <v>15196</v>
      </c>
      <c r="D576" s="94" t="s">
        <v>9193</v>
      </c>
      <c r="E576" s="14"/>
      <c r="F576" s="15">
        <v>770</v>
      </c>
      <c r="G576" s="15">
        <v>696</v>
      </c>
      <c r="H576" s="14" t="s">
        <v>2161</v>
      </c>
      <c r="I576" s="15">
        <v>0</v>
      </c>
      <c r="J576" s="14" t="s">
        <v>60</v>
      </c>
      <c r="K576" s="36" t="s">
        <v>15059</v>
      </c>
      <c r="L576" s="23" t="s">
        <v>5408</v>
      </c>
      <c r="M576" s="23" t="s">
        <v>15197</v>
      </c>
    </row>
    <row r="577" spans="1:15" ht="63">
      <c r="A577" s="14">
        <f t="shared" si="9"/>
        <v>671</v>
      </c>
      <c r="B577" s="14" t="s">
        <v>15200</v>
      </c>
      <c r="C577" s="94" t="s">
        <v>15201</v>
      </c>
      <c r="D577" s="94" t="s">
        <v>4473</v>
      </c>
      <c r="E577" s="14"/>
      <c r="F577" s="15">
        <v>1000</v>
      </c>
      <c r="G577" s="15">
        <v>472</v>
      </c>
      <c r="H577" s="14" t="s">
        <v>2161</v>
      </c>
      <c r="I577" s="15">
        <v>0</v>
      </c>
      <c r="J577" s="14" t="s">
        <v>7909</v>
      </c>
      <c r="K577" s="36" t="s">
        <v>15059</v>
      </c>
      <c r="L577" s="23" t="s">
        <v>513</v>
      </c>
      <c r="M577" s="23"/>
    </row>
    <row r="578" spans="1:15" ht="50.25" customHeight="1">
      <c r="A578" s="14">
        <f t="shared" si="9"/>
        <v>672</v>
      </c>
      <c r="B578" s="14" t="s">
        <v>18790</v>
      </c>
      <c r="C578" s="94" t="s">
        <v>15203</v>
      </c>
      <c r="D578" s="94" t="s">
        <v>9193</v>
      </c>
      <c r="E578" s="14"/>
      <c r="F578" s="15">
        <v>630</v>
      </c>
      <c r="G578" s="15">
        <v>488</v>
      </c>
      <c r="H578" s="14" t="s">
        <v>2161</v>
      </c>
      <c r="I578" s="15">
        <v>0</v>
      </c>
      <c r="J578" s="14" t="s">
        <v>70</v>
      </c>
      <c r="K578" s="36" t="s">
        <v>15059</v>
      </c>
      <c r="L578" s="23" t="s">
        <v>5408</v>
      </c>
      <c r="M578" s="23" t="s">
        <v>15204</v>
      </c>
    </row>
    <row r="579" spans="1:15" ht="63">
      <c r="A579" s="14">
        <f t="shared" si="9"/>
        <v>673</v>
      </c>
      <c r="B579" s="14" t="s">
        <v>15205</v>
      </c>
      <c r="C579" s="94" t="s">
        <v>15206</v>
      </c>
      <c r="D579" s="94" t="s">
        <v>9193</v>
      </c>
      <c r="E579" s="14"/>
      <c r="F579" s="15">
        <v>800</v>
      </c>
      <c r="G579" s="15">
        <v>664</v>
      </c>
      <c r="H579" s="14" t="s">
        <v>2161</v>
      </c>
      <c r="I579" s="15">
        <v>0</v>
      </c>
      <c r="J579" s="14" t="s">
        <v>60</v>
      </c>
      <c r="K579" s="36" t="s">
        <v>15059</v>
      </c>
      <c r="L579" s="23" t="s">
        <v>5408</v>
      </c>
      <c r="M579" s="23" t="s">
        <v>15207</v>
      </c>
    </row>
    <row r="580" spans="1:15" ht="78.75">
      <c r="A580" s="14">
        <f t="shared" si="9"/>
        <v>674</v>
      </c>
      <c r="B580" s="14" t="s">
        <v>15223</v>
      </c>
      <c r="C580" s="94" t="s">
        <v>15224</v>
      </c>
      <c r="D580" s="94" t="s">
        <v>4473</v>
      </c>
      <c r="E580" s="14"/>
      <c r="F580" s="15">
        <v>1000</v>
      </c>
      <c r="G580" s="15">
        <v>548</v>
      </c>
      <c r="H580" s="14" t="s">
        <v>2161</v>
      </c>
      <c r="I580" s="15">
        <v>0</v>
      </c>
      <c r="J580" s="14" t="s">
        <v>7909</v>
      </c>
      <c r="K580" s="36" t="s">
        <v>15059</v>
      </c>
      <c r="L580" s="23" t="s">
        <v>513</v>
      </c>
      <c r="M580" s="23"/>
    </row>
    <row r="581" spans="1:15" ht="47.25">
      <c r="A581" s="14">
        <f t="shared" si="9"/>
        <v>675</v>
      </c>
      <c r="B581" s="14" t="s">
        <v>15233</v>
      </c>
      <c r="C581" s="94" t="s">
        <v>10120</v>
      </c>
      <c r="D581" s="94" t="s">
        <v>1187</v>
      </c>
      <c r="E581" s="14" t="s">
        <v>8163</v>
      </c>
      <c r="F581" s="15">
        <v>1540</v>
      </c>
      <c r="G581" s="15">
        <v>584</v>
      </c>
      <c r="H581" s="14" t="s">
        <v>2161</v>
      </c>
      <c r="I581" s="15">
        <v>215000</v>
      </c>
      <c r="J581" s="14" t="s">
        <v>4935</v>
      </c>
      <c r="K581" s="36" t="s">
        <v>15059</v>
      </c>
      <c r="L581" s="23" t="s">
        <v>5629</v>
      </c>
      <c r="M581" s="23"/>
    </row>
    <row r="582" spans="1:15" ht="63">
      <c r="A582" s="14">
        <f t="shared" si="9"/>
        <v>676</v>
      </c>
      <c r="B582" s="14" t="s">
        <v>15239</v>
      </c>
      <c r="C582" s="94" t="s">
        <v>15240</v>
      </c>
      <c r="D582" s="94" t="s">
        <v>4473</v>
      </c>
      <c r="E582" s="14"/>
      <c r="F582" s="15">
        <v>500</v>
      </c>
      <c r="G582" s="15">
        <v>648</v>
      </c>
      <c r="H582" s="14" t="s">
        <v>2161</v>
      </c>
      <c r="I582" s="15">
        <v>0</v>
      </c>
      <c r="J582" s="14" t="s">
        <v>12918</v>
      </c>
      <c r="K582" s="36" t="s">
        <v>15059</v>
      </c>
      <c r="L582" s="23" t="s">
        <v>2255</v>
      </c>
      <c r="M582" s="23"/>
    </row>
    <row r="583" spans="1:15" ht="47.25">
      <c r="A583" s="14">
        <f t="shared" si="9"/>
        <v>677</v>
      </c>
      <c r="B583" s="14" t="s">
        <v>15241</v>
      </c>
      <c r="C583" s="94" t="s">
        <v>15242</v>
      </c>
      <c r="D583" s="94" t="s">
        <v>4473</v>
      </c>
      <c r="E583" s="14"/>
      <c r="F583" s="15">
        <v>500</v>
      </c>
      <c r="G583" s="15">
        <v>328</v>
      </c>
      <c r="H583" s="14" t="s">
        <v>2161</v>
      </c>
      <c r="I583" s="15">
        <v>0</v>
      </c>
      <c r="J583" s="14" t="s">
        <v>12918</v>
      </c>
      <c r="K583" s="36" t="s">
        <v>15059</v>
      </c>
      <c r="L583" s="23" t="s">
        <v>2255</v>
      </c>
      <c r="M583" s="23"/>
    </row>
    <row r="584" spans="1:15" ht="63">
      <c r="A584" s="14">
        <f t="shared" si="9"/>
        <v>678</v>
      </c>
      <c r="B584" s="14" t="s">
        <v>15243</v>
      </c>
      <c r="C584" s="94" t="s">
        <v>15244</v>
      </c>
      <c r="D584" s="94" t="s">
        <v>4473</v>
      </c>
      <c r="E584" s="14"/>
      <c r="F584" s="15">
        <v>500</v>
      </c>
      <c r="G584" s="15">
        <v>464</v>
      </c>
      <c r="H584" s="14" t="s">
        <v>2161</v>
      </c>
      <c r="I584" s="15">
        <v>0</v>
      </c>
      <c r="J584" s="14" t="s">
        <v>12918</v>
      </c>
      <c r="K584" s="36" t="s">
        <v>15059</v>
      </c>
      <c r="L584" s="23" t="s">
        <v>2255</v>
      </c>
      <c r="M584" s="23"/>
      <c r="O584" s="21" t="s">
        <v>15139</v>
      </c>
    </row>
    <row r="585" spans="1:15" ht="63">
      <c r="A585" s="14">
        <f t="shared" si="9"/>
        <v>679</v>
      </c>
      <c r="B585" s="14" t="s">
        <v>15245</v>
      </c>
      <c r="C585" s="94" t="s">
        <v>15246</v>
      </c>
      <c r="D585" s="94" t="s">
        <v>4473</v>
      </c>
      <c r="E585" s="14"/>
      <c r="F585" s="15">
        <v>500</v>
      </c>
      <c r="G585" s="15">
        <v>352</v>
      </c>
      <c r="H585" s="14" t="s">
        <v>2161</v>
      </c>
      <c r="I585" s="15">
        <v>0</v>
      </c>
      <c r="J585" s="14" t="s">
        <v>12918</v>
      </c>
      <c r="K585" s="36" t="s">
        <v>15059</v>
      </c>
      <c r="L585" s="23" t="s">
        <v>2255</v>
      </c>
      <c r="M585" s="23"/>
    </row>
    <row r="586" spans="1:15" ht="63">
      <c r="A586" s="14">
        <f t="shared" si="9"/>
        <v>680</v>
      </c>
      <c r="B586" s="14" t="s">
        <v>15247</v>
      </c>
      <c r="C586" s="94" t="s">
        <v>15248</v>
      </c>
      <c r="D586" s="94" t="s">
        <v>4473</v>
      </c>
      <c r="E586" s="14"/>
      <c r="F586" s="15">
        <v>500</v>
      </c>
      <c r="G586" s="15">
        <v>308</v>
      </c>
      <c r="H586" s="14" t="s">
        <v>2161</v>
      </c>
      <c r="I586" s="15">
        <v>0</v>
      </c>
      <c r="J586" s="14" t="s">
        <v>12918</v>
      </c>
      <c r="K586" s="36" t="s">
        <v>15059</v>
      </c>
      <c r="L586" s="23" t="s">
        <v>2255</v>
      </c>
      <c r="M586" s="23"/>
    </row>
    <row r="587" spans="1:15" ht="47.25">
      <c r="A587" s="14">
        <f t="shared" si="9"/>
        <v>681</v>
      </c>
      <c r="B587" s="14" t="s">
        <v>15250</v>
      </c>
      <c r="C587" s="94" t="s">
        <v>15251</v>
      </c>
      <c r="D587" s="94" t="s">
        <v>4473</v>
      </c>
      <c r="E587" s="14"/>
      <c r="F587" s="15">
        <v>500</v>
      </c>
      <c r="G587" s="15">
        <v>400</v>
      </c>
      <c r="H587" s="14" t="s">
        <v>8087</v>
      </c>
      <c r="I587" s="15">
        <v>0</v>
      </c>
      <c r="J587" s="14" t="s">
        <v>70</v>
      </c>
      <c r="K587" s="36" t="s">
        <v>15059</v>
      </c>
      <c r="L587" s="23" t="s">
        <v>2255</v>
      </c>
      <c r="M587" s="23"/>
    </row>
    <row r="588" spans="1:15" ht="31.5">
      <c r="A588" s="14">
        <f t="shared" si="9"/>
        <v>682</v>
      </c>
      <c r="B588" s="14" t="s">
        <v>15252</v>
      </c>
      <c r="C588" s="94" t="s">
        <v>15253</v>
      </c>
      <c r="D588" s="94" t="s">
        <v>9193</v>
      </c>
      <c r="E588" s="14"/>
      <c r="F588" s="15">
        <v>830</v>
      </c>
      <c r="G588" s="15">
        <v>648</v>
      </c>
      <c r="H588" s="14" t="s">
        <v>2161</v>
      </c>
      <c r="I588" s="15">
        <v>0</v>
      </c>
      <c r="J588" s="14" t="s">
        <v>70</v>
      </c>
      <c r="K588" s="36" t="s">
        <v>15059</v>
      </c>
      <c r="L588" s="23" t="s">
        <v>2255</v>
      </c>
      <c r="M588" s="23" t="s">
        <v>15254</v>
      </c>
    </row>
    <row r="589" spans="1:15" ht="47.25">
      <c r="A589" s="14">
        <f t="shared" si="9"/>
        <v>683</v>
      </c>
      <c r="B589" s="14" t="s">
        <v>15255</v>
      </c>
      <c r="C589" s="94" t="s">
        <v>13696</v>
      </c>
      <c r="D589" s="94" t="s">
        <v>4473</v>
      </c>
      <c r="E589" s="14"/>
      <c r="F589" s="15">
        <v>600</v>
      </c>
      <c r="G589" s="15">
        <v>348</v>
      </c>
      <c r="H589" s="14" t="s">
        <v>2161</v>
      </c>
      <c r="I589" s="15">
        <v>0</v>
      </c>
      <c r="J589" s="14" t="s">
        <v>7909</v>
      </c>
      <c r="K589" s="36" t="s">
        <v>15059</v>
      </c>
      <c r="L589" s="23" t="s">
        <v>5408</v>
      </c>
      <c r="M589" s="23"/>
    </row>
    <row r="590" spans="1:15">
      <c r="A590" s="14">
        <f t="shared" si="9"/>
        <v>684</v>
      </c>
      <c r="B590" s="14" t="s">
        <v>15258</v>
      </c>
      <c r="C590" s="94" t="s">
        <v>7449</v>
      </c>
      <c r="D590" s="94" t="s">
        <v>1162</v>
      </c>
      <c r="E590" s="14"/>
      <c r="F590" s="15">
        <v>1000</v>
      </c>
      <c r="G590" s="15">
        <v>444</v>
      </c>
      <c r="H590" s="14" t="s">
        <v>2161</v>
      </c>
      <c r="I590" s="15">
        <v>0</v>
      </c>
      <c r="J590" s="14" t="s">
        <v>70</v>
      </c>
      <c r="K590" s="36" t="s">
        <v>15059</v>
      </c>
      <c r="L590" s="23" t="s">
        <v>13080</v>
      </c>
      <c r="M590" s="23"/>
    </row>
    <row r="591" spans="1:15" ht="63">
      <c r="A591" s="14">
        <f t="shared" si="9"/>
        <v>685</v>
      </c>
      <c r="B591" s="14" t="s">
        <v>15262</v>
      </c>
      <c r="C591" s="94" t="s">
        <v>15263</v>
      </c>
      <c r="D591" s="94" t="s">
        <v>4473</v>
      </c>
      <c r="E591" s="14"/>
      <c r="F591" s="15">
        <v>500</v>
      </c>
      <c r="G591" s="15">
        <v>352</v>
      </c>
      <c r="H591" s="14" t="s">
        <v>2161</v>
      </c>
      <c r="I591" s="15">
        <v>0</v>
      </c>
      <c r="J591" s="14" t="s">
        <v>70</v>
      </c>
      <c r="K591" s="36" t="s">
        <v>15059</v>
      </c>
      <c r="L591" s="23" t="s">
        <v>5408</v>
      </c>
      <c r="M591" s="23"/>
    </row>
    <row r="592" spans="1:15" ht="31.5">
      <c r="A592" s="14">
        <f t="shared" si="9"/>
        <v>686</v>
      </c>
      <c r="B592" s="14" t="s">
        <v>15264</v>
      </c>
      <c r="C592" s="94" t="s">
        <v>13696</v>
      </c>
      <c r="D592" s="94" t="s">
        <v>4473</v>
      </c>
      <c r="E592" s="14"/>
      <c r="F592" s="15">
        <v>600</v>
      </c>
      <c r="G592" s="15">
        <v>288</v>
      </c>
      <c r="H592" s="14" t="s">
        <v>2161</v>
      </c>
      <c r="I592" s="15">
        <v>0</v>
      </c>
      <c r="J592" s="14" t="s">
        <v>7909</v>
      </c>
      <c r="K592" s="36" t="s">
        <v>15059</v>
      </c>
      <c r="L592" s="23" t="s">
        <v>5408</v>
      </c>
      <c r="M592" s="23"/>
    </row>
    <row r="593" spans="1:13" ht="78.75">
      <c r="A593" s="14">
        <f t="shared" si="9"/>
        <v>687</v>
      </c>
      <c r="B593" s="14" t="s">
        <v>15184</v>
      </c>
      <c r="C593" s="94" t="s">
        <v>15185</v>
      </c>
      <c r="D593" s="94" t="s">
        <v>4473</v>
      </c>
      <c r="E593" s="14"/>
      <c r="F593" s="15">
        <v>300</v>
      </c>
      <c r="G593" s="15">
        <v>484</v>
      </c>
      <c r="H593" s="14" t="s">
        <v>2161</v>
      </c>
      <c r="I593" s="15">
        <v>0</v>
      </c>
      <c r="J593" s="14" t="s">
        <v>4642</v>
      </c>
      <c r="K593" s="36" t="s">
        <v>15059</v>
      </c>
      <c r="L593" s="23" t="s">
        <v>5129</v>
      </c>
      <c r="M593" s="23"/>
    </row>
    <row r="594" spans="1:13" ht="47.25">
      <c r="A594" s="14">
        <f t="shared" si="9"/>
        <v>688</v>
      </c>
      <c r="B594" s="14" t="s">
        <v>15283</v>
      </c>
      <c r="C594" s="94" t="s">
        <v>15284</v>
      </c>
      <c r="D594" s="94" t="s">
        <v>1162</v>
      </c>
      <c r="E594" s="14"/>
      <c r="F594" s="15">
        <v>1000</v>
      </c>
      <c r="G594" s="15">
        <v>604</v>
      </c>
      <c r="H594" s="14" t="s">
        <v>1228</v>
      </c>
      <c r="I594" s="15">
        <v>0</v>
      </c>
      <c r="J594" s="14" t="s">
        <v>7909</v>
      </c>
      <c r="K594" s="36" t="s">
        <v>15059</v>
      </c>
      <c r="L594" s="23" t="s">
        <v>3437</v>
      </c>
      <c r="M594" s="23"/>
    </row>
    <row r="595" spans="1:13" ht="31.5">
      <c r="A595" s="14">
        <f t="shared" si="9"/>
        <v>689</v>
      </c>
      <c r="B595" s="14" t="s">
        <v>15288</v>
      </c>
      <c r="C595" s="94" t="s">
        <v>15289</v>
      </c>
      <c r="D595" s="94" t="s">
        <v>1162</v>
      </c>
      <c r="E595" s="14"/>
      <c r="F595" s="15">
        <v>450</v>
      </c>
      <c r="G595" s="15">
        <v>156</v>
      </c>
      <c r="H595" s="14" t="s">
        <v>6108</v>
      </c>
      <c r="I595" s="15">
        <v>0</v>
      </c>
      <c r="J595" s="14" t="s">
        <v>7909</v>
      </c>
      <c r="K595" s="36" t="s">
        <v>15059</v>
      </c>
      <c r="L595" s="23" t="s">
        <v>5629</v>
      </c>
      <c r="M595" s="23"/>
    </row>
    <row r="596" spans="1:13" ht="31.5">
      <c r="A596" s="14">
        <f t="shared" si="9"/>
        <v>690</v>
      </c>
      <c r="B596" s="14" t="s">
        <v>15299</v>
      </c>
      <c r="C596" s="94" t="s">
        <v>13183</v>
      </c>
      <c r="D596" s="94" t="s">
        <v>12961</v>
      </c>
      <c r="E596" s="14"/>
      <c r="F596" s="15">
        <v>10000</v>
      </c>
      <c r="G596" s="15">
        <v>140</v>
      </c>
      <c r="H596" s="14" t="s">
        <v>8087</v>
      </c>
      <c r="I596" s="15">
        <v>0</v>
      </c>
      <c r="J596" s="14" t="s">
        <v>70</v>
      </c>
      <c r="K596" s="36" t="s">
        <v>15059</v>
      </c>
      <c r="L596" s="23" t="s">
        <v>11688</v>
      </c>
      <c r="M596" s="23"/>
    </row>
    <row r="597" spans="1:13" ht="31.5">
      <c r="A597" s="14">
        <f t="shared" si="9"/>
        <v>691</v>
      </c>
      <c r="B597" s="14" t="s">
        <v>15304</v>
      </c>
      <c r="C597" s="94" t="s">
        <v>13183</v>
      </c>
      <c r="D597" s="94" t="s">
        <v>12961</v>
      </c>
      <c r="E597" s="14"/>
      <c r="F597" s="15">
        <v>10000</v>
      </c>
      <c r="G597" s="15">
        <v>148</v>
      </c>
      <c r="H597" s="14" t="s">
        <v>8087</v>
      </c>
      <c r="I597" s="15">
        <v>0</v>
      </c>
      <c r="J597" s="14" t="s">
        <v>70</v>
      </c>
      <c r="K597" s="36" t="s">
        <v>15059</v>
      </c>
      <c r="L597" s="23" t="s">
        <v>11688</v>
      </c>
      <c r="M597" s="23"/>
    </row>
    <row r="598" spans="1:13" ht="63">
      <c r="A598" s="14">
        <f t="shared" si="9"/>
        <v>692</v>
      </c>
      <c r="B598" s="14" t="s">
        <v>15307</v>
      </c>
      <c r="C598" s="94" t="s">
        <v>15308</v>
      </c>
      <c r="D598" s="94" t="s">
        <v>1162</v>
      </c>
      <c r="E598" s="14"/>
      <c r="F598" s="15">
        <v>300</v>
      </c>
      <c r="G598" s="15">
        <v>244</v>
      </c>
      <c r="H598" s="14" t="s">
        <v>8087</v>
      </c>
      <c r="I598" s="15">
        <v>0</v>
      </c>
      <c r="J598" s="14" t="s">
        <v>7909</v>
      </c>
      <c r="K598" s="36" t="s">
        <v>15059</v>
      </c>
      <c r="L598" s="23" t="s">
        <v>5629</v>
      </c>
      <c r="M598" s="23"/>
    </row>
    <row r="599" spans="1:13" ht="31.5">
      <c r="A599" s="14">
        <f t="shared" si="9"/>
        <v>693</v>
      </c>
      <c r="B599" s="14" t="s">
        <v>15309</v>
      </c>
      <c r="C599" s="94" t="s">
        <v>15310</v>
      </c>
      <c r="D599" s="94" t="s">
        <v>1162</v>
      </c>
      <c r="E599" s="14"/>
      <c r="F599" s="15">
        <v>300</v>
      </c>
      <c r="G599" s="15">
        <v>376</v>
      </c>
      <c r="H599" s="14" t="s">
        <v>8087</v>
      </c>
      <c r="I599" s="15">
        <v>0</v>
      </c>
      <c r="J599" s="14" t="s">
        <v>7909</v>
      </c>
      <c r="K599" s="36" t="s">
        <v>15059</v>
      </c>
      <c r="L599" s="23" t="s">
        <v>5629</v>
      </c>
      <c r="M599" s="23"/>
    </row>
    <row r="600" spans="1:13" ht="63">
      <c r="A600" s="14">
        <f t="shared" si="9"/>
        <v>694</v>
      </c>
      <c r="B600" s="14" t="s">
        <v>15311</v>
      </c>
      <c r="C600" s="94" t="s">
        <v>15312</v>
      </c>
      <c r="D600" s="94" t="s">
        <v>1162</v>
      </c>
      <c r="E600" s="14"/>
      <c r="F600" s="15">
        <v>270</v>
      </c>
      <c r="G600" s="15">
        <v>376</v>
      </c>
      <c r="H600" s="14" t="s">
        <v>8087</v>
      </c>
      <c r="I600" s="15">
        <v>0</v>
      </c>
      <c r="J600" s="14" t="s">
        <v>1193</v>
      </c>
      <c r="K600" s="36" t="s">
        <v>15059</v>
      </c>
      <c r="L600" s="23" t="s">
        <v>5629</v>
      </c>
      <c r="M600" s="23"/>
    </row>
    <row r="601" spans="1:13" ht="31.5">
      <c r="A601" s="14">
        <f t="shared" si="9"/>
        <v>695</v>
      </c>
      <c r="B601" s="14" t="s">
        <v>15333</v>
      </c>
      <c r="C601" s="94" t="s">
        <v>13774</v>
      </c>
      <c r="D601" s="94" t="s">
        <v>1162</v>
      </c>
      <c r="E601" s="14"/>
      <c r="F601" s="15">
        <v>620</v>
      </c>
      <c r="G601" s="15">
        <v>284</v>
      </c>
      <c r="H601" s="14" t="s">
        <v>2161</v>
      </c>
      <c r="I601" s="15">
        <v>0</v>
      </c>
      <c r="J601" s="14" t="s">
        <v>60</v>
      </c>
      <c r="K601" s="36" t="s">
        <v>15059</v>
      </c>
      <c r="L601" s="23" t="s">
        <v>6101</v>
      </c>
      <c r="M601" s="23"/>
    </row>
    <row r="602" spans="1:13" ht="38.25">
      <c r="A602" s="14">
        <f t="shared" si="9"/>
        <v>696</v>
      </c>
      <c r="B602" s="14" t="s">
        <v>15334</v>
      </c>
      <c r="C602" s="94" t="s">
        <v>15335</v>
      </c>
      <c r="D602" s="94" t="s">
        <v>9193</v>
      </c>
      <c r="E602" s="14"/>
      <c r="F602" s="15">
        <v>1040</v>
      </c>
      <c r="G602" s="15">
        <v>784</v>
      </c>
      <c r="H602" s="14" t="s">
        <v>1604</v>
      </c>
      <c r="I602" s="15">
        <v>0</v>
      </c>
      <c r="J602" s="14" t="s">
        <v>1188</v>
      </c>
      <c r="K602" s="36" t="s">
        <v>15059</v>
      </c>
      <c r="L602" s="23" t="s">
        <v>5629</v>
      </c>
      <c r="M602" s="23" t="s">
        <v>15336</v>
      </c>
    </row>
    <row r="603" spans="1:13" ht="39.75" customHeight="1">
      <c r="A603" s="14">
        <f t="shared" si="9"/>
        <v>697</v>
      </c>
      <c r="B603" s="14" t="s">
        <v>15337</v>
      </c>
      <c r="C603" s="94" t="s">
        <v>15335</v>
      </c>
      <c r="D603" s="94" t="s">
        <v>9193</v>
      </c>
      <c r="E603" s="14"/>
      <c r="F603" s="15">
        <v>1040</v>
      </c>
      <c r="G603" s="15">
        <v>836</v>
      </c>
      <c r="H603" s="14" t="s">
        <v>1604</v>
      </c>
      <c r="I603" s="15">
        <v>0</v>
      </c>
      <c r="J603" s="14" t="s">
        <v>1188</v>
      </c>
      <c r="K603" s="36" t="s">
        <v>15059</v>
      </c>
      <c r="L603" s="23" t="s">
        <v>5629</v>
      </c>
      <c r="M603" s="23" t="s">
        <v>15336</v>
      </c>
    </row>
    <row r="604" spans="1:13" ht="31.5">
      <c r="A604" s="14">
        <f t="shared" si="9"/>
        <v>698</v>
      </c>
      <c r="B604" s="14" t="s">
        <v>19216</v>
      </c>
      <c r="C604" s="41" t="s">
        <v>2467</v>
      </c>
      <c r="D604" s="41" t="s">
        <v>16191</v>
      </c>
      <c r="E604" s="14"/>
      <c r="F604" s="15">
        <v>500</v>
      </c>
      <c r="G604" s="15">
        <v>808</v>
      </c>
      <c r="H604" s="14" t="s">
        <v>2161</v>
      </c>
      <c r="I604" s="15">
        <v>0</v>
      </c>
      <c r="J604" s="14" t="s">
        <v>70</v>
      </c>
      <c r="K604" s="36" t="s">
        <v>15059</v>
      </c>
      <c r="L604" s="23" t="s">
        <v>1552</v>
      </c>
      <c r="M604" s="23" t="s">
        <v>16192</v>
      </c>
    </row>
    <row r="605" spans="1:13">
      <c r="F605" s="89">
        <f>SUM(F4:F604)</f>
        <v>2077549</v>
      </c>
    </row>
  </sheetData>
  <sortState xmlns:xlrd2="http://schemas.microsoft.com/office/spreadsheetml/2017/richdata2" ref="B4:M516">
    <sortCondition ref="K4:K516"/>
  </sortState>
  <mergeCells count="1">
    <mergeCell ref="A1:B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691"/>
  <sheetViews>
    <sheetView topLeftCell="A609" zoomScale="85" zoomScaleNormal="85" workbookViewId="0">
      <selection activeCell="J612" sqref="J612"/>
    </sheetView>
  </sheetViews>
  <sheetFormatPr defaultColWidth="9.140625" defaultRowHeight="15.75"/>
  <cols>
    <col min="1" max="1" width="5.42578125" style="21" customWidth="1"/>
    <col min="2" max="2" width="49" style="21" customWidth="1"/>
    <col min="3" max="3" width="27.42578125" style="21" customWidth="1"/>
    <col min="4" max="4" width="8.5703125" style="21" customWidth="1"/>
    <col min="5" max="5" width="5.85546875" style="21" customWidth="1"/>
    <col min="6" max="6" width="10.7109375" style="22" customWidth="1"/>
    <col min="7" max="7" width="9.140625" style="22" customWidth="1"/>
    <col min="8" max="8" width="8.7109375" style="21" customWidth="1"/>
    <col min="9" max="9" width="10" style="22" customWidth="1"/>
    <col min="10" max="10" width="7" style="21" customWidth="1"/>
    <col min="11" max="11" width="9.85546875" style="21" customWidth="1"/>
    <col min="12" max="12" width="11.28515625" style="45" customWidth="1"/>
    <col min="13" max="13" width="16.140625" style="45" customWidth="1"/>
    <col min="14" max="14" width="14.28515625" style="22" customWidth="1"/>
    <col min="15" max="15" width="17.140625" style="22" customWidth="1"/>
    <col min="16" max="16" width="14.85546875" style="22" customWidth="1"/>
    <col min="17" max="16384" width="9.140625" style="21"/>
  </cols>
  <sheetData>
    <row r="1" spans="1:16" ht="30.75" customHeight="1">
      <c r="A1" s="282" t="s">
        <v>14866</v>
      </c>
      <c r="B1" s="283"/>
      <c r="C1" s="180"/>
      <c r="D1" s="65"/>
      <c r="E1" s="65"/>
    </row>
    <row r="2" spans="1:16" ht="17.25" customHeight="1"/>
    <row r="3" spans="1:16" s="81" customFormat="1" ht="30">
      <c r="A3" s="92" t="s">
        <v>3915</v>
      </c>
      <c r="B3" s="92" t="s">
        <v>8067</v>
      </c>
      <c r="C3" s="92" t="s">
        <v>8068</v>
      </c>
      <c r="D3" s="92" t="s">
        <v>8069</v>
      </c>
      <c r="E3" s="92" t="s">
        <v>3805</v>
      </c>
      <c r="F3" s="77" t="s">
        <v>8071</v>
      </c>
      <c r="G3" s="93" t="s">
        <v>3803</v>
      </c>
      <c r="H3" s="92" t="s">
        <v>3804</v>
      </c>
      <c r="I3" s="77" t="s">
        <v>8074</v>
      </c>
      <c r="J3" s="79" t="s">
        <v>1098</v>
      </c>
      <c r="K3" s="92" t="s">
        <v>3319</v>
      </c>
      <c r="L3" s="85" t="s">
        <v>1183</v>
      </c>
      <c r="M3" s="86" t="s">
        <v>1184</v>
      </c>
      <c r="N3" s="87" t="s">
        <v>20230</v>
      </c>
      <c r="O3" s="87" t="s">
        <v>20231</v>
      </c>
      <c r="P3" s="87"/>
    </row>
    <row r="4" spans="1:16" ht="47.25">
      <c r="A4" s="14">
        <v>1</v>
      </c>
      <c r="B4" s="14" t="s">
        <v>14988</v>
      </c>
      <c r="C4" s="94" t="s">
        <v>14989</v>
      </c>
      <c r="D4" s="94" t="s">
        <v>1162</v>
      </c>
      <c r="E4" s="14"/>
      <c r="F4" s="15">
        <v>210</v>
      </c>
      <c r="G4" s="15">
        <v>200</v>
      </c>
      <c r="H4" s="14" t="s">
        <v>8087</v>
      </c>
      <c r="I4" s="15">
        <v>0</v>
      </c>
      <c r="J4" s="14" t="s">
        <v>1193</v>
      </c>
      <c r="K4" s="36" t="s">
        <v>14990</v>
      </c>
      <c r="L4" s="23" t="s">
        <v>2255</v>
      </c>
      <c r="M4" s="23"/>
      <c r="N4" s="15">
        <f>VLOOKUP(H4,heso!$A$2:$B$82,2,0)*F4*G4</f>
        <v>42000</v>
      </c>
      <c r="O4" s="15">
        <f>F4*I4</f>
        <v>0</v>
      </c>
    </row>
    <row r="5" spans="1:16">
      <c r="A5" s="14">
        <f t="shared" ref="A5:A13" si="0">A4+1</f>
        <v>2</v>
      </c>
      <c r="B5" s="14" t="s">
        <v>354</v>
      </c>
      <c r="C5" s="94" t="s">
        <v>7603</v>
      </c>
      <c r="D5" s="94" t="s">
        <v>1187</v>
      </c>
      <c r="E5" s="14" t="s">
        <v>8163</v>
      </c>
      <c r="F5" s="15">
        <v>832</v>
      </c>
      <c r="G5" s="15">
        <v>192</v>
      </c>
      <c r="H5" s="14" t="s">
        <v>3449</v>
      </c>
      <c r="I5" s="15">
        <v>35000</v>
      </c>
      <c r="J5" s="14" t="s">
        <v>7909</v>
      </c>
      <c r="K5" s="36" t="s">
        <v>14990</v>
      </c>
      <c r="L5" s="23" t="s">
        <v>2255</v>
      </c>
      <c r="M5" s="23"/>
      <c r="N5" s="15">
        <f>VLOOKUP(H5,heso!$A$2:$B$82,2,0)*F5*G5</f>
        <v>77923.902439024387</v>
      </c>
      <c r="O5" s="15">
        <f t="shared" ref="O5:O68" si="1">F5*I5</f>
        <v>29120000</v>
      </c>
    </row>
    <row r="6" spans="1:16" ht="31.5">
      <c r="A6" s="14">
        <f t="shared" si="0"/>
        <v>3</v>
      </c>
      <c r="B6" s="14" t="s">
        <v>15000</v>
      </c>
      <c r="C6" s="94" t="s">
        <v>14203</v>
      </c>
      <c r="D6" s="94" t="s">
        <v>1187</v>
      </c>
      <c r="E6" s="14"/>
      <c r="F6" s="15">
        <v>2300</v>
      </c>
      <c r="G6" s="15">
        <v>76</v>
      </c>
      <c r="H6" s="14" t="s">
        <v>3449</v>
      </c>
      <c r="I6" s="15">
        <v>25000</v>
      </c>
      <c r="J6" s="14" t="s">
        <v>1188</v>
      </c>
      <c r="K6" s="36" t="s">
        <v>14990</v>
      </c>
      <c r="L6" s="23" t="s">
        <v>2255</v>
      </c>
      <c r="M6" s="23"/>
      <c r="N6" s="15">
        <f>VLOOKUP(H6,heso!$A$2:$B$82,2,0)*F6*G6</f>
        <v>85268.29268292684</v>
      </c>
      <c r="O6" s="15">
        <f t="shared" si="1"/>
        <v>57500000</v>
      </c>
    </row>
    <row r="7" spans="1:16" ht="94.5">
      <c r="A7" s="14">
        <f t="shared" si="0"/>
        <v>4</v>
      </c>
      <c r="B7" s="14" t="s">
        <v>15016</v>
      </c>
      <c r="C7" s="94" t="s">
        <v>15017</v>
      </c>
      <c r="D7" s="94" t="s">
        <v>1187</v>
      </c>
      <c r="E7" s="14"/>
      <c r="F7" s="15">
        <v>850</v>
      </c>
      <c r="G7" s="15">
        <v>488</v>
      </c>
      <c r="H7" s="14" t="s">
        <v>2161</v>
      </c>
      <c r="I7" s="15">
        <v>198000</v>
      </c>
      <c r="J7" s="14" t="s">
        <v>1193</v>
      </c>
      <c r="K7" s="36" t="s">
        <v>14990</v>
      </c>
      <c r="L7" s="23" t="s">
        <v>2255</v>
      </c>
      <c r="M7" s="23"/>
      <c r="N7" s="15">
        <f>VLOOKUP(H7,heso!$A$2:$B$82,2,0)*F7*G7</f>
        <v>535856.01345668628</v>
      </c>
      <c r="O7" s="15">
        <f t="shared" si="1"/>
        <v>168300000</v>
      </c>
    </row>
    <row r="8" spans="1:16" ht="31.5">
      <c r="A8" s="14">
        <f t="shared" si="0"/>
        <v>5</v>
      </c>
      <c r="B8" s="14" t="s">
        <v>15044</v>
      </c>
      <c r="C8" s="94" t="s">
        <v>15045</v>
      </c>
      <c r="D8" s="94" t="s">
        <v>1162</v>
      </c>
      <c r="E8" s="14"/>
      <c r="F8" s="15">
        <v>1000</v>
      </c>
      <c r="G8" s="15">
        <v>116</v>
      </c>
      <c r="H8" s="14" t="s">
        <v>8076</v>
      </c>
      <c r="I8" s="15">
        <v>105000</v>
      </c>
      <c r="J8" s="14" t="s">
        <v>1188</v>
      </c>
      <c r="K8" s="36" t="s">
        <v>14990</v>
      </c>
      <c r="L8" s="23" t="s">
        <v>13494</v>
      </c>
      <c r="M8" s="23"/>
      <c r="N8" s="15">
        <f>VLOOKUP(H8,heso!$A$2:$B$82,2,0)*F8*G8</f>
        <v>96390.243902439033</v>
      </c>
      <c r="O8" s="15">
        <f t="shared" si="1"/>
        <v>105000000</v>
      </c>
    </row>
    <row r="9" spans="1:16" ht="38.25">
      <c r="A9" s="14">
        <f t="shared" si="0"/>
        <v>6</v>
      </c>
      <c r="B9" s="14" t="s">
        <v>15050</v>
      </c>
      <c r="C9" s="94" t="s">
        <v>2744</v>
      </c>
      <c r="D9" s="94" t="s">
        <v>1187</v>
      </c>
      <c r="E9" s="14"/>
      <c r="F9" s="15">
        <v>5200</v>
      </c>
      <c r="G9" s="15">
        <v>60</v>
      </c>
      <c r="H9" s="14" t="s">
        <v>8076</v>
      </c>
      <c r="I9" s="15">
        <v>16000</v>
      </c>
      <c r="J9" s="14" t="s">
        <v>4935</v>
      </c>
      <c r="K9" s="36" t="s">
        <v>14990</v>
      </c>
      <c r="L9" s="23" t="s">
        <v>15051</v>
      </c>
      <c r="M9" s="23"/>
      <c r="N9" s="15">
        <f>VLOOKUP(H9,heso!$A$2:$B$82,2,0)*F9*G9</f>
        <v>259256.5180824222</v>
      </c>
      <c r="O9" s="15">
        <f t="shared" si="1"/>
        <v>83200000</v>
      </c>
    </row>
    <row r="10" spans="1:16" ht="51">
      <c r="A10" s="14">
        <f t="shared" si="0"/>
        <v>7</v>
      </c>
      <c r="B10" s="14" t="s">
        <v>15054</v>
      </c>
      <c r="C10" s="94" t="s">
        <v>2744</v>
      </c>
      <c r="D10" s="94" t="s">
        <v>1187</v>
      </c>
      <c r="E10" s="14"/>
      <c r="F10" s="15">
        <v>6200</v>
      </c>
      <c r="G10" s="15">
        <v>72</v>
      </c>
      <c r="H10" s="14" t="s">
        <v>8076</v>
      </c>
      <c r="I10" s="15">
        <v>18000</v>
      </c>
      <c r="J10" s="14" t="s">
        <v>4935</v>
      </c>
      <c r="K10" s="36" t="s">
        <v>15055</v>
      </c>
      <c r="L10" s="23" t="s">
        <v>15056</v>
      </c>
      <c r="M10" s="23"/>
      <c r="N10" s="15">
        <f>VLOOKUP(H10,heso!$A$2:$B$82,2,0)*F10*G10</f>
        <v>370936.24894869642</v>
      </c>
      <c r="O10" s="15">
        <f t="shared" si="1"/>
        <v>111600000</v>
      </c>
    </row>
    <row r="11" spans="1:16" ht="47.25">
      <c r="A11" s="14">
        <f t="shared" si="0"/>
        <v>8</v>
      </c>
      <c r="B11" s="14" t="s">
        <v>15092</v>
      </c>
      <c r="C11" s="94" t="s">
        <v>15093</v>
      </c>
      <c r="D11" s="94" t="s">
        <v>1162</v>
      </c>
      <c r="E11" s="14"/>
      <c r="F11" s="15">
        <v>1000</v>
      </c>
      <c r="G11" s="15">
        <v>332</v>
      </c>
      <c r="H11" s="14" t="s">
        <v>2161</v>
      </c>
      <c r="I11" s="15">
        <v>0</v>
      </c>
      <c r="J11" s="14" t="s">
        <v>7909</v>
      </c>
      <c r="K11" s="36" t="s">
        <v>15055</v>
      </c>
      <c r="L11" s="23" t="s">
        <v>3437</v>
      </c>
      <c r="M11" s="23"/>
      <c r="N11" s="15">
        <f>VLOOKUP(H11,heso!$A$2:$B$82,2,0)*F11*G11</f>
        <v>428891.50546677888</v>
      </c>
      <c r="O11" s="15">
        <f t="shared" si="1"/>
        <v>0</v>
      </c>
    </row>
    <row r="12" spans="1:16" ht="63">
      <c r="A12" s="14">
        <f t="shared" si="0"/>
        <v>9</v>
      </c>
      <c r="B12" s="14" t="s">
        <v>15096</v>
      </c>
      <c r="C12" s="94" t="s">
        <v>11468</v>
      </c>
      <c r="D12" s="94" t="s">
        <v>1187</v>
      </c>
      <c r="E12" s="14" t="s">
        <v>8163</v>
      </c>
      <c r="F12" s="15">
        <v>532</v>
      </c>
      <c r="G12" s="15">
        <v>328</v>
      </c>
      <c r="H12" s="14" t="s">
        <v>8087</v>
      </c>
      <c r="I12" s="15">
        <v>101000</v>
      </c>
      <c r="J12" s="14" t="s">
        <v>7909</v>
      </c>
      <c r="K12" s="36" t="s">
        <v>15055</v>
      </c>
      <c r="L12" s="23" t="s">
        <v>2255</v>
      </c>
      <c r="M12" s="23"/>
      <c r="N12" s="15">
        <f>VLOOKUP(H12,heso!$A$2:$B$82,2,0)*F12*G12</f>
        <v>174496</v>
      </c>
      <c r="O12" s="15">
        <f t="shared" si="1"/>
        <v>53732000</v>
      </c>
    </row>
    <row r="13" spans="1:16" ht="63">
      <c r="A13" s="14">
        <f t="shared" si="0"/>
        <v>10</v>
      </c>
      <c r="B13" s="14" t="s">
        <v>15101</v>
      </c>
      <c r="C13" s="94" t="s">
        <v>15102</v>
      </c>
      <c r="D13" s="94" t="s">
        <v>1162</v>
      </c>
      <c r="E13" s="14"/>
      <c r="F13" s="15">
        <v>1000</v>
      </c>
      <c r="G13" s="15">
        <v>440</v>
      </c>
      <c r="H13" s="14" t="s">
        <v>2161</v>
      </c>
      <c r="I13" s="15">
        <v>0</v>
      </c>
      <c r="J13" s="14" t="s">
        <v>4642</v>
      </c>
      <c r="K13" s="36" t="s">
        <v>15055</v>
      </c>
      <c r="L13" s="23" t="s">
        <v>11673</v>
      </c>
      <c r="M13" s="23"/>
      <c r="N13" s="15">
        <f>VLOOKUP(H13,heso!$A$2:$B$82,2,0)*F13*G13</f>
        <v>568410.42893187562</v>
      </c>
      <c r="O13" s="15">
        <f t="shared" si="1"/>
        <v>0</v>
      </c>
    </row>
    <row r="14" spans="1:16">
      <c r="A14" s="14">
        <f t="shared" ref="A14:A77" si="2">A13+1</f>
        <v>11</v>
      </c>
      <c r="B14" s="14" t="s">
        <v>15109</v>
      </c>
      <c r="C14" s="94" t="s">
        <v>2744</v>
      </c>
      <c r="D14" s="94" t="s">
        <v>1187</v>
      </c>
      <c r="E14" s="14" t="s">
        <v>8163</v>
      </c>
      <c r="F14" s="15">
        <v>2230</v>
      </c>
      <c r="G14" s="15">
        <v>40</v>
      </c>
      <c r="H14" s="14" t="s">
        <v>8076</v>
      </c>
      <c r="I14" s="15">
        <v>12000</v>
      </c>
      <c r="J14" s="14" t="s">
        <v>4935</v>
      </c>
      <c r="K14" s="36" t="s">
        <v>15055</v>
      </c>
      <c r="L14" s="23" t="s">
        <v>5129</v>
      </c>
      <c r="M14" s="23"/>
      <c r="N14" s="15">
        <f>VLOOKUP(H14,heso!$A$2:$B$82,2,0)*F14*G14</f>
        <v>74120.773759461736</v>
      </c>
      <c r="O14" s="15">
        <f t="shared" si="1"/>
        <v>26760000</v>
      </c>
    </row>
    <row r="15" spans="1:16">
      <c r="A15" s="14">
        <f t="shared" si="2"/>
        <v>12</v>
      </c>
      <c r="B15" s="14" t="s">
        <v>13298</v>
      </c>
      <c r="C15" s="94" t="s">
        <v>2744</v>
      </c>
      <c r="D15" s="94" t="s">
        <v>1187</v>
      </c>
      <c r="E15" s="14" t="s">
        <v>8163</v>
      </c>
      <c r="F15" s="15">
        <v>2030</v>
      </c>
      <c r="G15" s="15">
        <v>100</v>
      </c>
      <c r="H15" s="14" t="s">
        <v>8076</v>
      </c>
      <c r="I15" s="15">
        <v>20000</v>
      </c>
      <c r="J15" s="14" t="s">
        <v>4935</v>
      </c>
      <c r="K15" s="36" t="s">
        <v>15055</v>
      </c>
      <c r="L15" s="23" t="s">
        <v>11673</v>
      </c>
      <c r="M15" s="23"/>
      <c r="N15" s="15">
        <f>VLOOKUP(H15,heso!$A$2:$B$82,2,0)*F15*G15</f>
        <v>168682.92682926831</v>
      </c>
      <c r="O15" s="15">
        <f t="shared" si="1"/>
        <v>40600000</v>
      </c>
    </row>
    <row r="16" spans="1:16" ht="63">
      <c r="A16" s="14">
        <f t="shared" si="2"/>
        <v>13</v>
      </c>
      <c r="B16" s="14" t="s">
        <v>15155</v>
      </c>
      <c r="C16" s="94" t="s">
        <v>15156</v>
      </c>
      <c r="D16" s="94" t="s">
        <v>1421</v>
      </c>
      <c r="E16" s="14"/>
      <c r="F16" s="15">
        <v>700</v>
      </c>
      <c r="G16" s="15">
        <v>560</v>
      </c>
      <c r="H16" s="14" t="s">
        <v>2161</v>
      </c>
      <c r="I16" s="15">
        <v>150000</v>
      </c>
      <c r="J16" s="14" t="s">
        <v>12454</v>
      </c>
      <c r="K16" s="36" t="s">
        <v>15055</v>
      </c>
      <c r="L16" s="23" t="s">
        <v>15157</v>
      </c>
      <c r="M16" s="23"/>
      <c r="N16" s="15">
        <f>VLOOKUP(H16,heso!$A$2:$B$82,2,0)*F16*G16</f>
        <v>506402.01850294368</v>
      </c>
      <c r="O16" s="15">
        <f t="shared" si="1"/>
        <v>105000000</v>
      </c>
    </row>
    <row r="17" spans="1:15">
      <c r="A17" s="14">
        <f t="shared" si="2"/>
        <v>14</v>
      </c>
      <c r="B17" s="14" t="s">
        <v>14223</v>
      </c>
      <c r="C17" s="94" t="s">
        <v>2744</v>
      </c>
      <c r="D17" s="94" t="s">
        <v>1187</v>
      </c>
      <c r="E17" s="14" t="s">
        <v>8163</v>
      </c>
      <c r="F17" s="15">
        <v>1030</v>
      </c>
      <c r="G17" s="15">
        <v>92</v>
      </c>
      <c r="H17" s="14" t="s">
        <v>8076</v>
      </c>
      <c r="I17" s="15">
        <v>21000</v>
      </c>
      <c r="J17" s="14" t="s">
        <v>4935</v>
      </c>
      <c r="K17" s="36" t="s">
        <v>15055</v>
      </c>
      <c r="L17" s="23" t="s">
        <v>5129</v>
      </c>
      <c r="M17" s="23"/>
      <c r="N17" s="15">
        <f>VLOOKUP(H17,heso!$A$2:$B$82,2,0)*F17*G17</f>
        <v>78740.857863751065</v>
      </c>
      <c r="O17" s="15">
        <f t="shared" si="1"/>
        <v>21630000</v>
      </c>
    </row>
    <row r="18" spans="1:15" ht="62.25" customHeight="1">
      <c r="A18" s="14">
        <f t="shared" si="2"/>
        <v>15</v>
      </c>
      <c r="B18" s="14" t="s">
        <v>13220</v>
      </c>
      <c r="C18" s="94" t="s">
        <v>2744</v>
      </c>
      <c r="D18" s="94" t="s">
        <v>1187</v>
      </c>
      <c r="E18" s="14" t="s">
        <v>8163</v>
      </c>
      <c r="F18" s="15">
        <v>1030</v>
      </c>
      <c r="G18" s="15">
        <v>280</v>
      </c>
      <c r="H18" s="14" t="s">
        <v>8076</v>
      </c>
      <c r="I18" s="15">
        <v>51000</v>
      </c>
      <c r="J18" s="14" t="s">
        <v>4935</v>
      </c>
      <c r="K18" s="36" t="s">
        <v>15055</v>
      </c>
      <c r="L18" s="23" t="s">
        <v>12534</v>
      </c>
      <c r="M18" s="23"/>
      <c r="N18" s="15">
        <f>VLOOKUP(H18,heso!$A$2:$B$82,2,0)*F18*G18</f>
        <v>239646.0891505467</v>
      </c>
      <c r="O18" s="15">
        <f t="shared" si="1"/>
        <v>52530000</v>
      </c>
    </row>
    <row r="19" spans="1:15">
      <c r="A19" s="14">
        <f t="shared" si="2"/>
        <v>16</v>
      </c>
      <c r="B19" s="14" t="s">
        <v>13660</v>
      </c>
      <c r="C19" s="94" t="s">
        <v>2744</v>
      </c>
      <c r="D19" s="94" t="s">
        <v>1187</v>
      </c>
      <c r="E19" s="14" t="s">
        <v>8163</v>
      </c>
      <c r="F19" s="15">
        <v>1030</v>
      </c>
      <c r="G19" s="15">
        <v>84</v>
      </c>
      <c r="H19" s="14" t="s">
        <v>8076</v>
      </c>
      <c r="I19" s="15">
        <v>19000</v>
      </c>
      <c r="J19" s="14" t="s">
        <v>4935</v>
      </c>
      <c r="K19" s="36" t="s">
        <v>15055</v>
      </c>
      <c r="L19" s="23" t="s">
        <v>12534</v>
      </c>
      <c r="M19" s="23"/>
      <c r="N19" s="15">
        <f>VLOOKUP(H19,heso!$A$2:$B$82,2,0)*F19*G19</f>
        <v>71893.826745164013</v>
      </c>
      <c r="O19" s="15">
        <f t="shared" si="1"/>
        <v>19570000</v>
      </c>
    </row>
    <row r="20" spans="1:15" ht="31.5">
      <c r="A20" s="14">
        <f t="shared" si="2"/>
        <v>17</v>
      </c>
      <c r="B20" s="14" t="s">
        <v>14268</v>
      </c>
      <c r="C20" s="94" t="s">
        <v>2744</v>
      </c>
      <c r="D20" s="94" t="s">
        <v>1187</v>
      </c>
      <c r="E20" s="14" t="s">
        <v>8163</v>
      </c>
      <c r="F20" s="15">
        <v>1030</v>
      </c>
      <c r="G20" s="15">
        <v>64</v>
      </c>
      <c r="H20" s="14" t="s">
        <v>8076</v>
      </c>
      <c r="I20" s="15">
        <v>21000</v>
      </c>
      <c r="J20" s="14" t="s">
        <v>4935</v>
      </c>
      <c r="K20" s="36" t="s">
        <v>15055</v>
      </c>
      <c r="L20" s="23" t="s">
        <v>12534</v>
      </c>
      <c r="M20" s="23"/>
      <c r="N20" s="15">
        <f>VLOOKUP(H20,heso!$A$2:$B$82,2,0)*F20*G20</f>
        <v>54776.24894869639</v>
      </c>
      <c r="O20" s="15">
        <f t="shared" si="1"/>
        <v>21630000</v>
      </c>
    </row>
    <row r="21" spans="1:15" ht="63">
      <c r="A21" s="14">
        <f t="shared" si="2"/>
        <v>18</v>
      </c>
      <c r="B21" s="14" t="s">
        <v>15237</v>
      </c>
      <c r="C21" s="94" t="s">
        <v>15238</v>
      </c>
      <c r="D21" s="94" t="s">
        <v>1162</v>
      </c>
      <c r="E21" s="14"/>
      <c r="F21" s="15">
        <v>253</v>
      </c>
      <c r="G21" s="15">
        <v>256</v>
      </c>
      <c r="H21" s="14" t="s">
        <v>8087</v>
      </c>
      <c r="I21" s="15">
        <v>0</v>
      </c>
      <c r="J21" s="14" t="s">
        <v>1188</v>
      </c>
      <c r="K21" s="36" t="s">
        <v>15055</v>
      </c>
      <c r="L21" s="23" t="s">
        <v>5629</v>
      </c>
      <c r="M21" s="23"/>
      <c r="N21" s="15">
        <f>VLOOKUP(H21,heso!$A$2:$B$82,2,0)*F21*G21</f>
        <v>64768</v>
      </c>
      <c r="O21" s="15">
        <f t="shared" si="1"/>
        <v>0</v>
      </c>
    </row>
    <row r="22" spans="1:15">
      <c r="A22" s="14">
        <f t="shared" si="2"/>
        <v>19</v>
      </c>
      <c r="B22" s="14" t="s">
        <v>13540</v>
      </c>
      <c r="C22" s="94" t="s">
        <v>1536</v>
      </c>
      <c r="D22" s="94" t="s">
        <v>1187</v>
      </c>
      <c r="E22" s="14" t="s">
        <v>8163</v>
      </c>
      <c r="F22" s="15">
        <v>2032</v>
      </c>
      <c r="G22" s="15">
        <v>200</v>
      </c>
      <c r="H22" s="14" t="s">
        <v>2161</v>
      </c>
      <c r="I22" s="15">
        <v>85000</v>
      </c>
      <c r="J22" s="14" t="s">
        <v>1188</v>
      </c>
      <c r="K22" s="36" t="s">
        <v>15055</v>
      </c>
      <c r="L22" s="23" t="s">
        <v>12534</v>
      </c>
      <c r="M22" s="23"/>
      <c r="N22" s="15">
        <f>VLOOKUP(H22,heso!$A$2:$B$82,2,0)*F22*G22</f>
        <v>525004.54163162317</v>
      </c>
      <c r="O22" s="15">
        <f t="shared" si="1"/>
        <v>172720000</v>
      </c>
    </row>
    <row r="23" spans="1:15" ht="77.25" customHeight="1">
      <c r="A23" s="14">
        <f t="shared" si="2"/>
        <v>20</v>
      </c>
      <c r="B23" s="14" t="s">
        <v>15041</v>
      </c>
      <c r="C23" s="94" t="s">
        <v>15042</v>
      </c>
      <c r="D23" s="94" t="s">
        <v>1162</v>
      </c>
      <c r="E23" s="14"/>
      <c r="F23" s="15">
        <v>326</v>
      </c>
      <c r="G23" s="15">
        <v>112</v>
      </c>
      <c r="H23" s="14" t="s">
        <v>5624</v>
      </c>
      <c r="I23" s="15">
        <v>0</v>
      </c>
      <c r="J23" s="14" t="s">
        <v>1193</v>
      </c>
      <c r="K23" s="36" t="s">
        <v>15043</v>
      </c>
      <c r="L23" s="23" t="s">
        <v>2255</v>
      </c>
      <c r="M23" s="23"/>
      <c r="N23" s="15">
        <f>VLOOKUP(H23,heso!$A$2:$B$82,2,0)*F23*G23</f>
        <v>31475.862068965518</v>
      </c>
      <c r="O23" s="15">
        <f t="shared" si="1"/>
        <v>0</v>
      </c>
    </row>
    <row r="24" spans="1:15" ht="31.5">
      <c r="A24" s="14">
        <f t="shared" si="2"/>
        <v>21</v>
      </c>
      <c r="B24" s="14" t="s">
        <v>15088</v>
      </c>
      <c r="C24" s="94" t="s">
        <v>15089</v>
      </c>
      <c r="D24" s="94" t="s">
        <v>1187</v>
      </c>
      <c r="E24" s="14"/>
      <c r="F24" s="15">
        <v>1430</v>
      </c>
      <c r="G24" s="15">
        <v>280</v>
      </c>
      <c r="H24" s="14" t="s">
        <v>8087</v>
      </c>
      <c r="I24" s="15">
        <v>86000</v>
      </c>
      <c r="J24" s="14" t="s">
        <v>1188</v>
      </c>
      <c r="K24" s="36" t="s">
        <v>15090</v>
      </c>
      <c r="L24" s="23" t="s">
        <v>3437</v>
      </c>
      <c r="M24" s="23"/>
      <c r="N24" s="15">
        <f>VLOOKUP(H24,heso!$A$2:$B$82,2,0)*F24*G24</f>
        <v>400400</v>
      </c>
      <c r="O24" s="15">
        <f t="shared" si="1"/>
        <v>122980000</v>
      </c>
    </row>
    <row r="25" spans="1:15" ht="31.5">
      <c r="A25" s="14">
        <f t="shared" si="2"/>
        <v>22</v>
      </c>
      <c r="B25" s="14" t="s">
        <v>17468</v>
      </c>
      <c r="C25" s="94" t="s">
        <v>13786</v>
      </c>
      <c r="D25" s="94" t="s">
        <v>1187</v>
      </c>
      <c r="E25" s="14" t="s">
        <v>8163</v>
      </c>
      <c r="F25" s="15">
        <v>532</v>
      </c>
      <c r="G25" s="15">
        <v>344</v>
      </c>
      <c r="H25" s="14" t="s">
        <v>8087</v>
      </c>
      <c r="I25" s="15">
        <v>98000</v>
      </c>
      <c r="J25" s="14" t="s">
        <v>1193</v>
      </c>
      <c r="K25" s="36" t="s">
        <v>15090</v>
      </c>
      <c r="L25" s="23" t="s">
        <v>13494</v>
      </c>
      <c r="M25" s="23"/>
      <c r="N25" s="15">
        <f>VLOOKUP(H25,heso!$A$2:$B$82,2,0)*F25*G25</f>
        <v>183008</v>
      </c>
      <c r="O25" s="15">
        <f t="shared" si="1"/>
        <v>52136000</v>
      </c>
    </row>
    <row r="26" spans="1:15" ht="38.25">
      <c r="A26" s="14">
        <f t="shared" si="2"/>
        <v>23</v>
      </c>
      <c r="B26" s="14" t="s">
        <v>15105</v>
      </c>
      <c r="C26" s="94" t="s">
        <v>2744</v>
      </c>
      <c r="D26" s="94" t="s">
        <v>1187</v>
      </c>
      <c r="E26" s="14"/>
      <c r="F26" s="15">
        <v>6000</v>
      </c>
      <c r="G26" s="15">
        <v>72</v>
      </c>
      <c r="H26" s="14" t="s">
        <v>8076</v>
      </c>
      <c r="I26" s="15">
        <v>19000</v>
      </c>
      <c r="J26" s="14" t="s">
        <v>4935</v>
      </c>
      <c r="K26" s="36" t="s">
        <v>15090</v>
      </c>
      <c r="L26" s="23" t="s">
        <v>15106</v>
      </c>
      <c r="M26" s="23"/>
      <c r="N26" s="15">
        <f>VLOOKUP(H26,heso!$A$2:$B$82,2,0)*F26*G26</f>
        <v>358970.56349873845</v>
      </c>
      <c r="O26" s="15">
        <f t="shared" si="1"/>
        <v>114000000</v>
      </c>
    </row>
    <row r="27" spans="1:15" ht="38.25">
      <c r="A27" s="14">
        <f t="shared" si="2"/>
        <v>24</v>
      </c>
      <c r="B27" s="14" t="s">
        <v>15107</v>
      </c>
      <c r="C27" s="94" t="s">
        <v>2744</v>
      </c>
      <c r="D27" s="94" t="s">
        <v>1187</v>
      </c>
      <c r="E27" s="14"/>
      <c r="F27" s="15">
        <v>6130</v>
      </c>
      <c r="G27" s="15">
        <v>76</v>
      </c>
      <c r="H27" s="14" t="s">
        <v>8076</v>
      </c>
      <c r="I27" s="15">
        <v>20000</v>
      </c>
      <c r="J27" s="14" t="s">
        <v>4935</v>
      </c>
      <c r="K27" s="36" t="s">
        <v>15090</v>
      </c>
      <c r="L27" s="23" t="s">
        <v>15108</v>
      </c>
      <c r="M27" s="23"/>
      <c r="N27" s="15">
        <f>VLOOKUP(H27,heso!$A$2:$B$82,2,0)*F27*G27</f>
        <v>387123.16232127836</v>
      </c>
      <c r="O27" s="15">
        <f t="shared" si="1"/>
        <v>122600000</v>
      </c>
    </row>
    <row r="28" spans="1:15" ht="63.75">
      <c r="A28" s="14">
        <f t="shared" si="2"/>
        <v>25</v>
      </c>
      <c r="B28" s="14" t="s">
        <v>6298</v>
      </c>
      <c r="C28" s="94" t="s">
        <v>2744</v>
      </c>
      <c r="D28" s="94" t="s">
        <v>1187</v>
      </c>
      <c r="E28" s="14"/>
      <c r="F28" s="15">
        <v>11700</v>
      </c>
      <c r="G28" s="15">
        <v>192</v>
      </c>
      <c r="H28" s="14" t="s">
        <v>8076</v>
      </c>
      <c r="I28" s="15">
        <v>37000</v>
      </c>
      <c r="J28" s="14" t="s">
        <v>4935</v>
      </c>
      <c r="K28" s="36" t="s">
        <v>15090</v>
      </c>
      <c r="L28" s="23" t="s">
        <v>15131</v>
      </c>
      <c r="M28" s="23"/>
      <c r="N28" s="15">
        <f>VLOOKUP(H28,heso!$A$2:$B$82,2,0)*F28*G28</f>
        <v>1866646.9301934401</v>
      </c>
      <c r="O28" s="15">
        <f t="shared" si="1"/>
        <v>432900000</v>
      </c>
    </row>
    <row r="29" spans="1:15" ht="38.25">
      <c r="A29" s="14">
        <f t="shared" si="2"/>
        <v>26</v>
      </c>
      <c r="B29" s="14" t="s">
        <v>15132</v>
      </c>
      <c r="C29" s="94" t="s">
        <v>2744</v>
      </c>
      <c r="D29" s="94" t="s">
        <v>1187</v>
      </c>
      <c r="E29" s="14"/>
      <c r="F29" s="15">
        <v>5400</v>
      </c>
      <c r="G29" s="15">
        <v>124</v>
      </c>
      <c r="H29" s="14" t="s">
        <v>8076</v>
      </c>
      <c r="I29" s="15">
        <v>29000</v>
      </c>
      <c r="J29" s="14" t="s">
        <v>4935</v>
      </c>
      <c r="K29" s="36" t="s">
        <v>15090</v>
      </c>
      <c r="L29" s="23" t="s">
        <v>15133</v>
      </c>
      <c r="M29" s="23"/>
      <c r="N29" s="15">
        <f>VLOOKUP(H29,heso!$A$2:$B$82,2,0)*F29*G29</f>
        <v>556404.37342304469</v>
      </c>
      <c r="O29" s="15">
        <f t="shared" si="1"/>
        <v>156600000</v>
      </c>
    </row>
    <row r="30" spans="1:15" ht="38.25">
      <c r="A30" s="14">
        <f t="shared" si="2"/>
        <v>27</v>
      </c>
      <c r="B30" s="14" t="s">
        <v>15134</v>
      </c>
      <c r="C30" s="94" t="s">
        <v>2744</v>
      </c>
      <c r="D30" s="94" t="s">
        <v>1187</v>
      </c>
      <c r="E30" s="14"/>
      <c r="F30" s="15">
        <v>6300</v>
      </c>
      <c r="G30" s="15">
        <v>56</v>
      </c>
      <c r="H30" s="14" t="s">
        <v>8076</v>
      </c>
      <c r="I30" s="15">
        <v>16000</v>
      </c>
      <c r="J30" s="14" t="s">
        <v>4935</v>
      </c>
      <c r="K30" s="36" t="s">
        <v>15090</v>
      </c>
      <c r="L30" s="23" t="s">
        <v>15135</v>
      </c>
      <c r="M30" s="23"/>
      <c r="N30" s="15">
        <f>VLOOKUP(H30,heso!$A$2:$B$82,2,0)*F30*G30</f>
        <v>293159.29352396977</v>
      </c>
      <c r="O30" s="15">
        <f t="shared" si="1"/>
        <v>100800000</v>
      </c>
    </row>
    <row r="31" spans="1:15" ht="38.25">
      <c r="A31" s="14">
        <f t="shared" si="2"/>
        <v>28</v>
      </c>
      <c r="B31" s="14" t="s">
        <v>15136</v>
      </c>
      <c r="C31" s="94" t="s">
        <v>2744</v>
      </c>
      <c r="D31" s="94" t="s">
        <v>1187</v>
      </c>
      <c r="E31" s="14"/>
      <c r="F31" s="15">
        <v>5600</v>
      </c>
      <c r="G31" s="15">
        <v>64</v>
      </c>
      <c r="H31" s="14" t="s">
        <v>8076</v>
      </c>
      <c r="I31" s="15">
        <v>16000</v>
      </c>
      <c r="J31" s="14" t="s">
        <v>4935</v>
      </c>
      <c r="K31" s="36" t="s">
        <v>15090</v>
      </c>
      <c r="L31" s="23" t="s">
        <v>15137</v>
      </c>
      <c r="M31" s="23"/>
      <c r="N31" s="15">
        <f>VLOOKUP(H31,heso!$A$2:$B$82,2,0)*F31*G31</f>
        <v>297812.61564339785</v>
      </c>
      <c r="O31" s="15">
        <f t="shared" si="1"/>
        <v>89600000</v>
      </c>
    </row>
    <row r="32" spans="1:15" ht="38.25">
      <c r="A32" s="14">
        <f t="shared" si="2"/>
        <v>29</v>
      </c>
      <c r="B32" s="14" t="s">
        <v>1166</v>
      </c>
      <c r="C32" s="94" t="s">
        <v>2744</v>
      </c>
      <c r="D32" s="94" t="s">
        <v>1187</v>
      </c>
      <c r="E32" s="14"/>
      <c r="F32" s="15">
        <v>5700</v>
      </c>
      <c r="G32" s="15">
        <v>196</v>
      </c>
      <c r="H32" s="14" t="s">
        <v>8076</v>
      </c>
      <c r="I32" s="15">
        <v>38000</v>
      </c>
      <c r="J32" s="14" t="s">
        <v>4935</v>
      </c>
      <c r="K32" s="36" t="s">
        <v>15090</v>
      </c>
      <c r="L32" s="23" t="s">
        <v>15138</v>
      </c>
      <c r="M32" s="23"/>
      <c r="N32" s="15">
        <f>VLOOKUP(H32,heso!$A$2:$B$82,2,0)*F32*G32</f>
        <v>928337.76282590418</v>
      </c>
      <c r="O32" s="15">
        <f t="shared" si="1"/>
        <v>216600000</v>
      </c>
    </row>
    <row r="33" spans="1:15" ht="38.25">
      <c r="A33" s="14">
        <f t="shared" si="2"/>
        <v>30</v>
      </c>
      <c r="B33" s="14" t="s">
        <v>15140</v>
      </c>
      <c r="C33" s="94" t="s">
        <v>2744</v>
      </c>
      <c r="D33" s="94" t="s">
        <v>1187</v>
      </c>
      <c r="E33" s="14"/>
      <c r="F33" s="15">
        <v>6500</v>
      </c>
      <c r="G33" s="15">
        <v>60</v>
      </c>
      <c r="H33" s="14" t="s">
        <v>8076</v>
      </c>
      <c r="I33" s="15">
        <v>17000</v>
      </c>
      <c r="J33" s="14" t="s">
        <v>4935</v>
      </c>
      <c r="K33" s="36" t="s">
        <v>15090</v>
      </c>
      <c r="L33" s="23" t="s">
        <v>15141</v>
      </c>
      <c r="M33" s="23"/>
      <c r="N33" s="15">
        <f>VLOOKUP(H33,heso!$A$2:$B$82,2,0)*F33*G33</f>
        <v>324070.64760302781</v>
      </c>
      <c r="O33" s="15">
        <f t="shared" si="1"/>
        <v>110500000</v>
      </c>
    </row>
    <row r="34" spans="1:15" ht="38.25">
      <c r="A34" s="14">
        <f t="shared" si="2"/>
        <v>31</v>
      </c>
      <c r="B34" s="14" t="s">
        <v>15142</v>
      </c>
      <c r="C34" s="94" t="s">
        <v>2744</v>
      </c>
      <c r="D34" s="94" t="s">
        <v>1187</v>
      </c>
      <c r="E34" s="14"/>
      <c r="F34" s="15">
        <v>6000</v>
      </c>
      <c r="G34" s="15">
        <v>156</v>
      </c>
      <c r="H34" s="14" t="s">
        <v>8076</v>
      </c>
      <c r="I34" s="15">
        <v>34000</v>
      </c>
      <c r="J34" s="14" t="s">
        <v>4935</v>
      </c>
      <c r="K34" s="36" t="s">
        <v>15090</v>
      </c>
      <c r="L34" s="23" t="s">
        <v>15106</v>
      </c>
      <c r="M34" s="23"/>
      <c r="N34" s="15">
        <f>VLOOKUP(H34,heso!$A$2:$B$82,2,0)*F34*G34</f>
        <v>777769.55424726661</v>
      </c>
      <c r="O34" s="15">
        <f t="shared" si="1"/>
        <v>204000000</v>
      </c>
    </row>
    <row r="35" spans="1:15" ht="51">
      <c r="A35" s="14">
        <f t="shared" si="2"/>
        <v>32</v>
      </c>
      <c r="B35" s="14" t="s">
        <v>15143</v>
      </c>
      <c r="C35" s="94" t="s">
        <v>2744</v>
      </c>
      <c r="D35" s="94" t="s">
        <v>1187</v>
      </c>
      <c r="E35" s="14"/>
      <c r="F35" s="15">
        <v>3000</v>
      </c>
      <c r="G35" s="15">
        <v>100</v>
      </c>
      <c r="H35" s="14" t="s">
        <v>8076</v>
      </c>
      <c r="I35" s="15">
        <v>24000</v>
      </c>
      <c r="J35" s="14" t="s">
        <v>4935</v>
      </c>
      <c r="K35" s="36" t="s">
        <v>15090</v>
      </c>
      <c r="L35" s="23" t="s">
        <v>15144</v>
      </c>
      <c r="M35" s="23"/>
      <c r="N35" s="15">
        <f>VLOOKUP(H35,heso!$A$2:$B$82,2,0)*F35*G35</f>
        <v>249285.1135407906</v>
      </c>
      <c r="O35" s="15">
        <f t="shared" si="1"/>
        <v>72000000</v>
      </c>
    </row>
    <row r="36" spans="1:15" ht="47.25">
      <c r="A36" s="14">
        <f t="shared" si="2"/>
        <v>33</v>
      </c>
      <c r="B36" s="14" t="s">
        <v>15145</v>
      </c>
      <c r="C36" s="94" t="s">
        <v>2744</v>
      </c>
      <c r="D36" s="94" t="s">
        <v>1187</v>
      </c>
      <c r="E36" s="14"/>
      <c r="F36" s="15">
        <v>5150</v>
      </c>
      <c r="G36" s="15">
        <v>68</v>
      </c>
      <c r="H36" s="14" t="s">
        <v>8076</v>
      </c>
      <c r="I36" s="15">
        <v>18000</v>
      </c>
      <c r="J36" s="14" t="s">
        <v>4935</v>
      </c>
      <c r="K36" s="36" t="s">
        <v>15090</v>
      </c>
      <c r="L36" s="23" t="s">
        <v>15146</v>
      </c>
      <c r="M36" s="23"/>
      <c r="N36" s="15">
        <f>VLOOKUP(H36,heso!$A$2:$B$82,2,0)*F36*G36</f>
        <v>290998.82253994956</v>
      </c>
      <c r="O36" s="15">
        <f t="shared" si="1"/>
        <v>92700000</v>
      </c>
    </row>
    <row r="37" spans="1:15" ht="38.25">
      <c r="A37" s="14">
        <f t="shared" si="2"/>
        <v>34</v>
      </c>
      <c r="B37" s="14" t="s">
        <v>15147</v>
      </c>
      <c r="C37" s="94" t="s">
        <v>2744</v>
      </c>
      <c r="D37" s="94" t="s">
        <v>1187</v>
      </c>
      <c r="E37" s="14"/>
      <c r="F37" s="15">
        <v>5600</v>
      </c>
      <c r="G37" s="15">
        <v>52</v>
      </c>
      <c r="H37" s="14" t="s">
        <v>8076</v>
      </c>
      <c r="I37" s="15">
        <v>14000</v>
      </c>
      <c r="J37" s="14" t="s">
        <v>4935</v>
      </c>
      <c r="K37" s="36" t="s">
        <v>15090</v>
      </c>
      <c r="L37" s="23" t="s">
        <v>15137</v>
      </c>
      <c r="M37" s="23"/>
      <c r="N37" s="15">
        <f>VLOOKUP(H37,heso!$A$2:$B$82,2,0)*F37*G37</f>
        <v>241972.75021026074</v>
      </c>
      <c r="O37" s="15">
        <f t="shared" si="1"/>
        <v>78400000</v>
      </c>
    </row>
    <row r="38" spans="1:15" ht="31.5">
      <c r="A38" s="14">
        <f t="shared" si="2"/>
        <v>35</v>
      </c>
      <c r="B38" s="14" t="s">
        <v>15158</v>
      </c>
      <c r="C38" s="94" t="s">
        <v>7234</v>
      </c>
      <c r="D38" s="94" t="s">
        <v>15159</v>
      </c>
      <c r="E38" s="14"/>
      <c r="F38" s="15">
        <v>600</v>
      </c>
      <c r="G38" s="15">
        <v>316</v>
      </c>
      <c r="H38" s="14" t="s">
        <v>2161</v>
      </c>
      <c r="I38" s="15">
        <v>0</v>
      </c>
      <c r="J38" s="14" t="s">
        <v>60</v>
      </c>
      <c r="K38" s="36" t="s">
        <v>15090</v>
      </c>
      <c r="L38" s="23" t="s">
        <v>1552</v>
      </c>
      <c r="M38" s="23"/>
      <c r="N38" s="15">
        <f>VLOOKUP(H38,heso!$A$2:$B$82,2,0)*F38*G38</f>
        <v>244933.22119428089</v>
      </c>
      <c r="O38" s="15">
        <f t="shared" si="1"/>
        <v>0</v>
      </c>
    </row>
    <row r="39" spans="1:15" ht="31.5">
      <c r="A39" s="14">
        <f t="shared" si="2"/>
        <v>36</v>
      </c>
      <c r="B39" s="14" t="s">
        <v>15160</v>
      </c>
      <c r="C39" s="94" t="s">
        <v>7234</v>
      </c>
      <c r="D39" s="94" t="s">
        <v>15159</v>
      </c>
      <c r="E39" s="14"/>
      <c r="F39" s="15">
        <v>600</v>
      </c>
      <c r="G39" s="15">
        <v>292</v>
      </c>
      <c r="H39" s="14" t="s">
        <v>2161</v>
      </c>
      <c r="I39" s="15">
        <v>0</v>
      </c>
      <c r="J39" s="14" t="s">
        <v>60</v>
      </c>
      <c r="K39" s="36" t="s">
        <v>15090</v>
      </c>
      <c r="L39" s="23" t="s">
        <v>1552</v>
      </c>
      <c r="M39" s="23"/>
      <c r="N39" s="15">
        <f>VLOOKUP(H39,heso!$A$2:$B$82,2,0)*F39*G39</f>
        <v>226330.69806560135</v>
      </c>
      <c r="O39" s="15">
        <f t="shared" si="1"/>
        <v>0</v>
      </c>
    </row>
    <row r="40" spans="1:15" ht="47.25">
      <c r="A40" s="14">
        <f t="shared" si="2"/>
        <v>37</v>
      </c>
      <c r="B40" s="14" t="s">
        <v>15161</v>
      </c>
      <c r="C40" s="94" t="s">
        <v>7234</v>
      </c>
      <c r="D40" s="94" t="s">
        <v>15159</v>
      </c>
      <c r="E40" s="14"/>
      <c r="F40" s="15">
        <v>600</v>
      </c>
      <c r="G40" s="15">
        <v>252</v>
      </c>
      <c r="H40" s="14" t="s">
        <v>2161</v>
      </c>
      <c r="I40" s="15">
        <v>0</v>
      </c>
      <c r="J40" s="14" t="s">
        <v>60</v>
      </c>
      <c r="K40" s="36" t="s">
        <v>15090</v>
      </c>
      <c r="L40" s="23" t="s">
        <v>1552</v>
      </c>
      <c r="M40" s="23"/>
      <c r="N40" s="15">
        <f>VLOOKUP(H40,heso!$A$2:$B$82,2,0)*F40*G40</f>
        <v>195326.49285113541</v>
      </c>
      <c r="O40" s="15">
        <f t="shared" si="1"/>
        <v>0</v>
      </c>
    </row>
    <row r="41" spans="1:15" ht="47.25">
      <c r="A41" s="14">
        <f t="shared" si="2"/>
        <v>38</v>
      </c>
      <c r="B41" s="14" t="s">
        <v>15162</v>
      </c>
      <c r="C41" s="94" t="s">
        <v>7234</v>
      </c>
      <c r="D41" s="94" t="s">
        <v>15159</v>
      </c>
      <c r="E41" s="14"/>
      <c r="F41" s="15">
        <v>600</v>
      </c>
      <c r="G41" s="15">
        <v>236</v>
      </c>
      <c r="H41" s="14" t="s">
        <v>2161</v>
      </c>
      <c r="I41" s="15">
        <v>0</v>
      </c>
      <c r="J41" s="14" t="s">
        <v>60</v>
      </c>
      <c r="K41" s="36" t="s">
        <v>15090</v>
      </c>
      <c r="L41" s="23" t="s">
        <v>1552</v>
      </c>
      <c r="M41" s="23"/>
      <c r="N41" s="15">
        <f>VLOOKUP(H41,heso!$A$2:$B$82,2,0)*F41*G41</f>
        <v>182924.81076534904</v>
      </c>
      <c r="O41" s="15">
        <f t="shared" si="1"/>
        <v>0</v>
      </c>
    </row>
    <row r="42" spans="1:15" ht="31.5">
      <c r="A42" s="14">
        <f t="shared" si="2"/>
        <v>39</v>
      </c>
      <c r="B42" s="14" t="s">
        <v>15163</v>
      </c>
      <c r="C42" s="94" t="s">
        <v>2744</v>
      </c>
      <c r="D42" s="94" t="s">
        <v>1187</v>
      </c>
      <c r="E42" s="14"/>
      <c r="F42" s="15">
        <v>800</v>
      </c>
      <c r="G42" s="15">
        <v>36</v>
      </c>
      <c r="H42" s="14" t="s">
        <v>8076</v>
      </c>
      <c r="I42" s="15">
        <v>13000</v>
      </c>
      <c r="J42" s="14" t="s">
        <v>4935</v>
      </c>
      <c r="K42" s="36" t="s">
        <v>15090</v>
      </c>
      <c r="L42" s="23" t="s">
        <v>2255</v>
      </c>
      <c r="M42" s="23"/>
      <c r="N42" s="15">
        <f>VLOOKUP(H42,heso!$A$2:$B$82,2,0)*F42*G42</f>
        <v>23931.370899915895</v>
      </c>
      <c r="O42" s="15">
        <f t="shared" si="1"/>
        <v>10400000</v>
      </c>
    </row>
    <row r="43" spans="1:15" ht="28.5" customHeight="1">
      <c r="A43" s="14">
        <f t="shared" si="2"/>
        <v>40</v>
      </c>
      <c r="B43" s="14" t="s">
        <v>15164</v>
      </c>
      <c r="C43" s="94" t="s">
        <v>2744</v>
      </c>
      <c r="D43" s="94" t="s">
        <v>1187</v>
      </c>
      <c r="E43" s="14"/>
      <c r="F43" s="15">
        <v>890</v>
      </c>
      <c r="G43" s="15">
        <v>28</v>
      </c>
      <c r="H43" s="14" t="s">
        <v>8076</v>
      </c>
      <c r="I43" s="15">
        <v>11000</v>
      </c>
      <c r="J43" s="14" t="s">
        <v>4935</v>
      </c>
      <c r="K43" s="36" t="s">
        <v>15090</v>
      </c>
      <c r="L43" s="23" t="s">
        <v>2255</v>
      </c>
      <c r="M43" s="23"/>
      <c r="N43" s="15">
        <f>VLOOKUP(H43,heso!$A$2:$B$82,2,0)*F43*G43</f>
        <v>20707.283431455005</v>
      </c>
      <c r="O43" s="15">
        <f t="shared" si="1"/>
        <v>9790000</v>
      </c>
    </row>
    <row r="44" spans="1:15" ht="63">
      <c r="A44" s="14">
        <f t="shared" si="2"/>
        <v>41</v>
      </c>
      <c r="B44" s="14" t="s">
        <v>15168</v>
      </c>
      <c r="C44" s="94" t="s">
        <v>15169</v>
      </c>
      <c r="D44" s="94" t="s">
        <v>1162</v>
      </c>
      <c r="E44" s="14"/>
      <c r="F44" s="15">
        <v>200</v>
      </c>
      <c r="G44" s="15">
        <v>244</v>
      </c>
      <c r="H44" s="14" t="s">
        <v>7154</v>
      </c>
      <c r="I44" s="15">
        <v>0</v>
      </c>
      <c r="J44" s="14" t="s">
        <v>4935</v>
      </c>
      <c r="K44" s="36" t="s">
        <v>15090</v>
      </c>
      <c r="L44" s="23" t="s">
        <v>13494</v>
      </c>
      <c r="M44" s="23" t="s">
        <v>15170</v>
      </c>
      <c r="N44" s="15">
        <f>VLOOKUP(H44,heso!$A$2:$B$82,2,0)*F44*G44</f>
        <v>99980.487804878052</v>
      </c>
      <c r="O44" s="15">
        <f t="shared" si="1"/>
        <v>0</v>
      </c>
    </row>
    <row r="45" spans="1:15" ht="47.25">
      <c r="A45" s="14">
        <f t="shared" si="2"/>
        <v>42</v>
      </c>
      <c r="B45" s="14" t="s">
        <v>15171</v>
      </c>
      <c r="C45" s="94" t="s">
        <v>13183</v>
      </c>
      <c r="D45" s="94" t="s">
        <v>1187</v>
      </c>
      <c r="E45" s="14" t="s">
        <v>8163</v>
      </c>
      <c r="F45" s="15">
        <v>930</v>
      </c>
      <c r="G45" s="15">
        <v>156</v>
      </c>
      <c r="H45" s="14" t="s">
        <v>8076</v>
      </c>
      <c r="I45" s="15">
        <v>39000</v>
      </c>
      <c r="J45" s="14" t="s">
        <v>1188</v>
      </c>
      <c r="K45" s="36" t="s">
        <v>15090</v>
      </c>
      <c r="L45" s="23" t="s">
        <v>13494</v>
      </c>
      <c r="M45" s="23"/>
      <c r="N45" s="15">
        <f>VLOOKUP(H45,heso!$A$2:$B$82,2,0)*F45*G45</f>
        <v>120554.28090832633</v>
      </c>
      <c r="O45" s="15">
        <f t="shared" si="1"/>
        <v>36270000</v>
      </c>
    </row>
    <row r="46" spans="1:15" ht="51">
      <c r="A46" s="14">
        <f t="shared" si="2"/>
        <v>43</v>
      </c>
      <c r="B46" s="14" t="s">
        <v>15172</v>
      </c>
      <c r="C46" s="94" t="s">
        <v>13183</v>
      </c>
      <c r="D46" s="94" t="s">
        <v>1187</v>
      </c>
      <c r="E46" s="14" t="s">
        <v>8163</v>
      </c>
      <c r="F46" s="15">
        <v>2130</v>
      </c>
      <c r="G46" s="15">
        <v>240</v>
      </c>
      <c r="H46" s="14" t="s">
        <v>8076</v>
      </c>
      <c r="I46" s="15">
        <v>56000</v>
      </c>
      <c r="J46" s="14" t="s">
        <v>1188</v>
      </c>
      <c r="K46" s="36" t="s">
        <v>15090</v>
      </c>
      <c r="L46" s="23" t="s">
        <v>15173</v>
      </c>
      <c r="M46" s="23"/>
      <c r="N46" s="15">
        <f>VLOOKUP(H46,heso!$A$2:$B$82,2,0)*F46*G46</f>
        <v>424781.8334735072</v>
      </c>
      <c r="O46" s="15">
        <f t="shared" si="1"/>
        <v>119280000</v>
      </c>
    </row>
    <row r="47" spans="1:15" ht="63">
      <c r="A47" s="14">
        <f t="shared" si="2"/>
        <v>44</v>
      </c>
      <c r="B47" s="14" t="s">
        <v>15179</v>
      </c>
      <c r="C47" s="94" t="s">
        <v>15180</v>
      </c>
      <c r="D47" s="94" t="s">
        <v>1162</v>
      </c>
      <c r="E47" s="14"/>
      <c r="F47" s="15">
        <v>500</v>
      </c>
      <c r="G47" s="15">
        <v>324</v>
      </c>
      <c r="H47" s="14" t="s">
        <v>2161</v>
      </c>
      <c r="I47" s="15">
        <v>0</v>
      </c>
      <c r="J47" s="14" t="s">
        <v>7909</v>
      </c>
      <c r="K47" s="36" t="s">
        <v>15090</v>
      </c>
      <c r="L47" s="23" t="s">
        <v>3437</v>
      </c>
      <c r="M47" s="23"/>
      <c r="N47" s="15">
        <f>VLOOKUP(H47,heso!$A$2:$B$82,2,0)*F47*G47</f>
        <v>209278.38519764511</v>
      </c>
      <c r="O47" s="15">
        <f t="shared" si="1"/>
        <v>0</v>
      </c>
    </row>
    <row r="48" spans="1:15" ht="47.25">
      <c r="A48" s="14">
        <f t="shared" si="2"/>
        <v>45</v>
      </c>
      <c r="B48" s="14" t="s">
        <v>15198</v>
      </c>
      <c r="C48" s="94" t="s">
        <v>15199</v>
      </c>
      <c r="D48" s="94" t="s">
        <v>1187</v>
      </c>
      <c r="E48" s="14" t="s">
        <v>8163</v>
      </c>
      <c r="F48" s="15">
        <v>1130</v>
      </c>
      <c r="G48" s="15">
        <v>176</v>
      </c>
      <c r="H48" s="14" t="s">
        <v>8087</v>
      </c>
      <c r="I48" s="15">
        <v>62000</v>
      </c>
      <c r="J48" s="14" t="s">
        <v>1193</v>
      </c>
      <c r="K48" s="36" t="s">
        <v>15090</v>
      </c>
      <c r="L48" s="23" t="s">
        <v>13789</v>
      </c>
      <c r="M48" s="23"/>
      <c r="N48" s="15">
        <f>VLOOKUP(H48,heso!$A$2:$B$82,2,0)*F48*G48</f>
        <v>198880</v>
      </c>
      <c r="O48" s="15">
        <f t="shared" si="1"/>
        <v>70060000</v>
      </c>
    </row>
    <row r="49" spans="1:15" ht="47.25">
      <c r="A49" s="14">
        <f t="shared" si="2"/>
        <v>46</v>
      </c>
      <c r="B49" s="14" t="s">
        <v>15202</v>
      </c>
      <c r="C49" s="94" t="s">
        <v>13183</v>
      </c>
      <c r="D49" s="94" t="s">
        <v>1187</v>
      </c>
      <c r="E49" s="14" t="s">
        <v>8163</v>
      </c>
      <c r="F49" s="15">
        <v>1130</v>
      </c>
      <c r="G49" s="15">
        <v>240</v>
      </c>
      <c r="H49" s="14" t="s">
        <v>8076</v>
      </c>
      <c r="I49" s="15">
        <v>56000</v>
      </c>
      <c r="J49" s="14" t="s">
        <v>1188</v>
      </c>
      <c r="K49" s="36" t="s">
        <v>15090</v>
      </c>
      <c r="L49" s="23" t="s">
        <v>13789</v>
      </c>
      <c r="M49" s="23"/>
      <c r="N49" s="15">
        <f>VLOOKUP(H49,heso!$A$2:$B$82,2,0)*F49*G49</f>
        <v>225353.7426408747</v>
      </c>
      <c r="O49" s="15">
        <f t="shared" si="1"/>
        <v>63280000</v>
      </c>
    </row>
    <row r="50" spans="1:15" ht="31.5">
      <c r="A50" s="14">
        <f t="shared" si="2"/>
        <v>47</v>
      </c>
      <c r="B50" s="14" t="s">
        <v>4251</v>
      </c>
      <c r="C50" s="94" t="s">
        <v>3124</v>
      </c>
      <c r="D50" s="94" t="s">
        <v>1187</v>
      </c>
      <c r="E50" s="14"/>
      <c r="F50" s="15">
        <v>800</v>
      </c>
      <c r="G50" s="15">
        <v>172</v>
      </c>
      <c r="H50" s="14" t="s">
        <v>8087</v>
      </c>
      <c r="I50" s="15">
        <v>57000</v>
      </c>
      <c r="J50" s="14" t="s">
        <v>70</v>
      </c>
      <c r="K50" s="36" t="s">
        <v>15090</v>
      </c>
      <c r="L50" s="23" t="s">
        <v>13494</v>
      </c>
      <c r="M50" s="23"/>
      <c r="N50" s="15">
        <f>VLOOKUP(H50,heso!$A$2:$B$82,2,0)*F50*G50</f>
        <v>137600</v>
      </c>
      <c r="O50" s="15">
        <f t="shared" si="1"/>
        <v>45600000</v>
      </c>
    </row>
    <row r="51" spans="1:15" ht="78.75">
      <c r="A51" s="14">
        <f t="shared" si="2"/>
        <v>48</v>
      </c>
      <c r="B51" s="14" t="s">
        <v>15208</v>
      </c>
      <c r="C51" s="94" t="s">
        <v>15209</v>
      </c>
      <c r="D51" s="94" t="s">
        <v>1162</v>
      </c>
      <c r="E51" s="14"/>
      <c r="F51" s="15">
        <v>400</v>
      </c>
      <c r="G51" s="15">
        <v>316</v>
      </c>
      <c r="H51" s="14" t="s">
        <v>2161</v>
      </c>
      <c r="I51" s="15">
        <v>0</v>
      </c>
      <c r="J51" s="14" t="s">
        <v>4642</v>
      </c>
      <c r="K51" s="36" t="s">
        <v>15090</v>
      </c>
      <c r="L51" s="23" t="s">
        <v>12534</v>
      </c>
      <c r="M51" s="23"/>
      <c r="N51" s="15">
        <f>VLOOKUP(H51,heso!$A$2:$B$82,2,0)*F51*G51</f>
        <v>163288.81412952062</v>
      </c>
      <c r="O51" s="15">
        <f t="shared" si="1"/>
        <v>0</v>
      </c>
    </row>
    <row r="52" spans="1:15" ht="31.5">
      <c r="A52" s="14">
        <f t="shared" si="2"/>
        <v>49</v>
      </c>
      <c r="B52" s="14" t="s">
        <v>15213</v>
      </c>
      <c r="C52" s="94" t="s">
        <v>15214</v>
      </c>
      <c r="D52" s="94" t="s">
        <v>1162</v>
      </c>
      <c r="E52" s="14"/>
      <c r="F52" s="15">
        <v>740</v>
      </c>
      <c r="G52" s="15">
        <v>500</v>
      </c>
      <c r="H52" s="14" t="s">
        <v>3703</v>
      </c>
      <c r="I52" s="15">
        <v>269000</v>
      </c>
      <c r="J52" s="14" t="s">
        <v>12454</v>
      </c>
      <c r="K52" s="36" t="s">
        <v>15090</v>
      </c>
      <c r="L52" s="23" t="s">
        <v>12365</v>
      </c>
      <c r="M52" s="23"/>
      <c r="N52" s="15">
        <f>VLOOKUP(H52,heso!$A$2:$B$82,2,0)*F52*G52</f>
        <v>638553.40622371738</v>
      </c>
      <c r="O52" s="15">
        <f t="shared" si="1"/>
        <v>199060000</v>
      </c>
    </row>
    <row r="53" spans="1:15" ht="63">
      <c r="A53" s="14">
        <f t="shared" si="2"/>
        <v>50</v>
      </c>
      <c r="B53" s="14" t="s">
        <v>15215</v>
      </c>
      <c r="C53" s="94" t="s">
        <v>15216</v>
      </c>
      <c r="D53" s="94" t="s">
        <v>1162</v>
      </c>
      <c r="E53" s="14"/>
      <c r="F53" s="15">
        <v>200</v>
      </c>
      <c r="G53" s="15">
        <v>340</v>
      </c>
      <c r="H53" s="14" t="s">
        <v>8087</v>
      </c>
      <c r="I53" s="15">
        <v>0</v>
      </c>
      <c r="J53" s="14" t="s">
        <v>60</v>
      </c>
      <c r="K53" s="36" t="s">
        <v>15090</v>
      </c>
      <c r="L53" s="23" t="s">
        <v>6101</v>
      </c>
      <c r="M53" s="23"/>
      <c r="N53" s="15">
        <f>VLOOKUP(H53,heso!$A$2:$B$82,2,0)*F53*G53</f>
        <v>68000</v>
      </c>
      <c r="O53" s="15">
        <f t="shared" si="1"/>
        <v>0</v>
      </c>
    </row>
    <row r="54" spans="1:15" ht="31.5">
      <c r="A54" s="14">
        <f t="shared" si="2"/>
        <v>51</v>
      </c>
      <c r="B54" s="14" t="s">
        <v>15217</v>
      </c>
      <c r="C54" s="94" t="s">
        <v>15218</v>
      </c>
      <c r="D54" s="94" t="s">
        <v>1162</v>
      </c>
      <c r="E54" s="14"/>
      <c r="F54" s="15">
        <v>300</v>
      </c>
      <c r="G54" s="15">
        <v>224</v>
      </c>
      <c r="H54" s="14" t="s">
        <v>8087</v>
      </c>
      <c r="I54" s="15">
        <v>93000</v>
      </c>
      <c r="J54" s="14" t="s">
        <v>60</v>
      </c>
      <c r="K54" s="36" t="s">
        <v>15090</v>
      </c>
      <c r="L54" s="23" t="s">
        <v>6101</v>
      </c>
      <c r="M54" s="23"/>
      <c r="N54" s="15">
        <f>VLOOKUP(H54,heso!$A$2:$B$82,2,0)*F54*G54</f>
        <v>67200</v>
      </c>
      <c r="O54" s="15">
        <f t="shared" si="1"/>
        <v>27900000</v>
      </c>
    </row>
    <row r="55" spans="1:15">
      <c r="A55" s="14">
        <f t="shared" si="2"/>
        <v>52</v>
      </c>
      <c r="B55" s="14" t="s">
        <v>15229</v>
      </c>
      <c r="C55" s="94" t="s">
        <v>2744</v>
      </c>
      <c r="D55" s="94" t="s">
        <v>1187</v>
      </c>
      <c r="E55" s="14" t="s">
        <v>8163</v>
      </c>
      <c r="F55" s="15">
        <v>1030</v>
      </c>
      <c r="G55" s="15">
        <v>64</v>
      </c>
      <c r="H55" s="14" t="s">
        <v>8076</v>
      </c>
      <c r="I55" s="15">
        <v>16000</v>
      </c>
      <c r="J55" s="14" t="s">
        <v>4935</v>
      </c>
      <c r="K55" s="36" t="s">
        <v>15090</v>
      </c>
      <c r="L55" s="23" t="s">
        <v>5129</v>
      </c>
      <c r="M55" s="23"/>
      <c r="N55" s="15">
        <f>VLOOKUP(H55,heso!$A$2:$B$82,2,0)*F55*G55</f>
        <v>54776.24894869639</v>
      </c>
      <c r="O55" s="15">
        <f t="shared" si="1"/>
        <v>16480000</v>
      </c>
    </row>
    <row r="56" spans="1:15">
      <c r="A56" s="14">
        <f t="shared" si="2"/>
        <v>53</v>
      </c>
      <c r="B56" s="14" t="s">
        <v>15230</v>
      </c>
      <c r="C56" s="94" t="s">
        <v>2744</v>
      </c>
      <c r="D56" s="94" t="s">
        <v>1187</v>
      </c>
      <c r="E56" s="14" t="s">
        <v>8163</v>
      </c>
      <c r="F56" s="15">
        <v>1030</v>
      </c>
      <c r="G56" s="15">
        <v>76</v>
      </c>
      <c r="H56" s="14" t="s">
        <v>8076</v>
      </c>
      <c r="I56" s="15">
        <v>18000</v>
      </c>
      <c r="J56" s="14" t="s">
        <v>4935</v>
      </c>
      <c r="K56" s="36" t="s">
        <v>15090</v>
      </c>
      <c r="L56" s="23" t="s">
        <v>5129</v>
      </c>
      <c r="M56" s="23"/>
      <c r="N56" s="15">
        <f>VLOOKUP(H56,heso!$A$2:$B$82,2,0)*F56*G56</f>
        <v>65046.795626576961</v>
      </c>
      <c r="O56" s="15">
        <f t="shared" si="1"/>
        <v>18540000</v>
      </c>
    </row>
    <row r="57" spans="1:15" ht="31.5">
      <c r="A57" s="14">
        <f t="shared" si="2"/>
        <v>54</v>
      </c>
      <c r="B57" s="14" t="s">
        <v>14530</v>
      </c>
      <c r="C57" s="94" t="s">
        <v>2744</v>
      </c>
      <c r="D57" s="94" t="s">
        <v>1187</v>
      </c>
      <c r="E57" s="14" t="s">
        <v>8163</v>
      </c>
      <c r="F57" s="15">
        <v>1530</v>
      </c>
      <c r="G57" s="15">
        <v>96</v>
      </c>
      <c r="H57" s="14" t="s">
        <v>8076</v>
      </c>
      <c r="I57" s="15">
        <v>23000</v>
      </c>
      <c r="J57" s="14" t="s">
        <v>4935</v>
      </c>
      <c r="K57" s="36" t="s">
        <v>15090</v>
      </c>
      <c r="L57" s="23" t="s">
        <v>12534</v>
      </c>
      <c r="M57" s="23"/>
      <c r="N57" s="15">
        <f>VLOOKUP(H57,heso!$A$2:$B$82,2,0)*F57*G57</f>
        <v>122049.99158957109</v>
      </c>
      <c r="O57" s="15">
        <f t="shared" si="1"/>
        <v>35190000</v>
      </c>
    </row>
    <row r="58" spans="1:15">
      <c r="A58" s="14">
        <f t="shared" si="2"/>
        <v>55</v>
      </c>
      <c r="B58" s="14" t="s">
        <v>15231</v>
      </c>
      <c r="C58" s="94" t="s">
        <v>2744</v>
      </c>
      <c r="D58" s="94" t="s">
        <v>1187</v>
      </c>
      <c r="E58" s="14" t="s">
        <v>8163</v>
      </c>
      <c r="F58" s="15">
        <v>3030</v>
      </c>
      <c r="G58" s="15">
        <v>296</v>
      </c>
      <c r="H58" s="14" t="s">
        <v>8076</v>
      </c>
      <c r="I58" s="15">
        <v>54000</v>
      </c>
      <c r="J58" s="14" t="s">
        <v>4935</v>
      </c>
      <c r="K58" s="36" t="s">
        <v>15090</v>
      </c>
      <c r="L58" s="23" t="s">
        <v>11673</v>
      </c>
      <c r="M58" s="23"/>
      <c r="N58" s="15">
        <f>VLOOKUP(H58,heso!$A$2:$B$82,2,0)*F58*G58</f>
        <v>745262.77544154762</v>
      </c>
      <c r="O58" s="15">
        <f t="shared" si="1"/>
        <v>163620000</v>
      </c>
    </row>
    <row r="59" spans="1:15">
      <c r="A59" s="14">
        <f t="shared" si="2"/>
        <v>56</v>
      </c>
      <c r="B59" s="14" t="s">
        <v>15232</v>
      </c>
      <c r="C59" s="94" t="s">
        <v>2744</v>
      </c>
      <c r="D59" s="94" t="s">
        <v>1187</v>
      </c>
      <c r="E59" s="14" t="s">
        <v>8163</v>
      </c>
      <c r="F59" s="15">
        <v>1530</v>
      </c>
      <c r="G59" s="15">
        <v>132</v>
      </c>
      <c r="H59" s="14" t="s">
        <v>8076</v>
      </c>
      <c r="I59" s="15">
        <v>28000</v>
      </c>
      <c r="J59" s="14" t="s">
        <v>4935</v>
      </c>
      <c r="K59" s="36" t="s">
        <v>15090</v>
      </c>
      <c r="L59" s="23" t="s">
        <v>11673</v>
      </c>
      <c r="M59" s="23"/>
      <c r="N59" s="15">
        <f>VLOOKUP(H59,heso!$A$2:$B$82,2,0)*F59*G59</f>
        <v>167818.73843566023</v>
      </c>
      <c r="O59" s="15">
        <f t="shared" si="1"/>
        <v>42840000</v>
      </c>
    </row>
    <row r="60" spans="1:15" ht="31.5">
      <c r="A60" s="14">
        <f t="shared" si="2"/>
        <v>57</v>
      </c>
      <c r="B60" s="14" t="s">
        <v>15234</v>
      </c>
      <c r="C60" s="94" t="s">
        <v>2744</v>
      </c>
      <c r="D60" s="94" t="s">
        <v>1187</v>
      </c>
      <c r="E60" s="14" t="s">
        <v>8163</v>
      </c>
      <c r="F60" s="15">
        <v>2030</v>
      </c>
      <c r="G60" s="15">
        <v>248</v>
      </c>
      <c r="H60" s="14" t="s">
        <v>8087</v>
      </c>
      <c r="I60" s="15">
        <v>54000</v>
      </c>
      <c r="J60" s="14" t="s">
        <v>4935</v>
      </c>
      <c r="K60" s="36" t="s">
        <v>15090</v>
      </c>
      <c r="L60" s="23" t="s">
        <v>5629</v>
      </c>
      <c r="M60" s="23"/>
      <c r="N60" s="15">
        <f>VLOOKUP(H60,heso!$A$2:$B$82,2,0)*F60*G60</f>
        <v>503440</v>
      </c>
      <c r="O60" s="15">
        <f t="shared" si="1"/>
        <v>109620000</v>
      </c>
    </row>
    <row r="61" spans="1:15" ht="47.25">
      <c r="A61" s="14">
        <f t="shared" si="2"/>
        <v>58</v>
      </c>
      <c r="B61" s="14" t="s">
        <v>15249</v>
      </c>
      <c r="C61" s="94" t="s">
        <v>13183</v>
      </c>
      <c r="D61" s="94" t="s">
        <v>1187</v>
      </c>
      <c r="E61" s="14" t="s">
        <v>8163</v>
      </c>
      <c r="F61" s="15">
        <v>3030</v>
      </c>
      <c r="G61" s="15">
        <v>252</v>
      </c>
      <c r="H61" s="14" t="s">
        <v>8076</v>
      </c>
      <c r="I61" s="15">
        <v>40000</v>
      </c>
      <c r="J61" s="14" t="s">
        <v>1188</v>
      </c>
      <c r="K61" s="36" t="s">
        <v>15090</v>
      </c>
      <c r="L61" s="23" t="s">
        <v>5629</v>
      </c>
      <c r="M61" s="23"/>
      <c r="N61" s="15">
        <f>VLOOKUP(H61,heso!$A$2:$B$82,2,0)*F61*G61</f>
        <v>634480.47098402027</v>
      </c>
      <c r="O61" s="15">
        <f t="shared" si="1"/>
        <v>121200000</v>
      </c>
    </row>
    <row r="62" spans="1:15" ht="47.25">
      <c r="A62" s="14">
        <f t="shared" si="2"/>
        <v>59</v>
      </c>
      <c r="B62" s="14" t="s">
        <v>15256</v>
      </c>
      <c r="C62" s="94" t="s">
        <v>15257</v>
      </c>
      <c r="D62" s="94" t="s">
        <v>1187</v>
      </c>
      <c r="E62" s="14"/>
      <c r="F62" s="15">
        <v>680</v>
      </c>
      <c r="G62" s="15">
        <v>260</v>
      </c>
      <c r="H62" s="14" t="s">
        <v>8087</v>
      </c>
      <c r="I62" s="15">
        <v>77000</v>
      </c>
      <c r="J62" s="14" t="s">
        <v>60</v>
      </c>
      <c r="K62" s="36" t="s">
        <v>15090</v>
      </c>
      <c r="L62" s="23" t="s">
        <v>2255</v>
      </c>
      <c r="M62" s="23"/>
      <c r="N62" s="15">
        <f>VLOOKUP(H62,heso!$A$2:$B$82,2,0)*F62*G62</f>
        <v>176800</v>
      </c>
      <c r="O62" s="15">
        <f t="shared" si="1"/>
        <v>52360000</v>
      </c>
    </row>
    <row r="63" spans="1:15" ht="31.5">
      <c r="A63" s="14">
        <f t="shared" si="2"/>
        <v>60</v>
      </c>
      <c r="B63" s="14" t="s">
        <v>1912</v>
      </c>
      <c r="C63" s="94" t="s">
        <v>13183</v>
      </c>
      <c r="D63" s="94" t="s">
        <v>1187</v>
      </c>
      <c r="E63" s="14" t="s">
        <v>8163</v>
      </c>
      <c r="F63" s="15">
        <v>3030</v>
      </c>
      <c r="G63" s="15">
        <v>304</v>
      </c>
      <c r="H63" s="14" t="s">
        <v>8076</v>
      </c>
      <c r="I63" s="15">
        <v>47000</v>
      </c>
      <c r="J63" s="14" t="s">
        <v>1188</v>
      </c>
      <c r="K63" s="36" t="s">
        <v>15090</v>
      </c>
      <c r="L63" s="23" t="s">
        <v>5129</v>
      </c>
      <c r="M63" s="23"/>
      <c r="N63" s="15">
        <f>VLOOKUP(H63,heso!$A$2:$B$82,2,0)*F63*G63</f>
        <v>765405.01261564344</v>
      </c>
      <c r="O63" s="15">
        <f t="shared" si="1"/>
        <v>142410000</v>
      </c>
    </row>
    <row r="64" spans="1:15" ht="63">
      <c r="A64" s="14">
        <f t="shared" si="2"/>
        <v>61</v>
      </c>
      <c r="B64" s="14" t="s">
        <v>15281</v>
      </c>
      <c r="C64" s="94" t="s">
        <v>15282</v>
      </c>
      <c r="D64" s="94" t="s">
        <v>1162</v>
      </c>
      <c r="E64" s="14"/>
      <c r="F64" s="15">
        <v>1000</v>
      </c>
      <c r="G64" s="15">
        <v>456</v>
      </c>
      <c r="H64" s="14" t="s">
        <v>1228</v>
      </c>
      <c r="I64" s="15">
        <v>0</v>
      </c>
      <c r="J64" s="14" t="s">
        <v>4642</v>
      </c>
      <c r="K64" s="36" t="s">
        <v>15090</v>
      </c>
      <c r="L64" s="23" t="s">
        <v>11673</v>
      </c>
      <c r="M64" s="23"/>
      <c r="N64" s="15">
        <f>VLOOKUP(H64,heso!$A$2:$B$82,2,0)*F64*G64</f>
        <v>506240.53826745175</v>
      </c>
      <c r="O64" s="15">
        <f t="shared" si="1"/>
        <v>0</v>
      </c>
    </row>
    <row r="65" spans="1:15" ht="63">
      <c r="A65" s="14">
        <f t="shared" si="2"/>
        <v>62</v>
      </c>
      <c r="B65" s="14" t="s">
        <v>15305</v>
      </c>
      <c r="C65" s="94" t="s">
        <v>15306</v>
      </c>
      <c r="D65" s="94" t="s">
        <v>1162</v>
      </c>
      <c r="E65" s="14"/>
      <c r="F65" s="15">
        <v>400</v>
      </c>
      <c r="G65" s="15">
        <v>196</v>
      </c>
      <c r="H65" s="14" t="s">
        <v>8087</v>
      </c>
      <c r="I65" s="15">
        <v>0</v>
      </c>
      <c r="J65" s="14" t="s">
        <v>4642</v>
      </c>
      <c r="K65" s="36" t="s">
        <v>15090</v>
      </c>
      <c r="L65" s="23" t="s">
        <v>12534</v>
      </c>
      <c r="M65" s="23"/>
      <c r="N65" s="15">
        <f>VLOOKUP(H65,heso!$A$2:$B$82,2,0)*F65*G65</f>
        <v>78400</v>
      </c>
      <c r="O65" s="15">
        <f t="shared" si="1"/>
        <v>0</v>
      </c>
    </row>
    <row r="66" spans="1:15" ht="47.25">
      <c r="A66" s="14">
        <f t="shared" si="2"/>
        <v>63</v>
      </c>
      <c r="B66" s="14" t="s">
        <v>15323</v>
      </c>
      <c r="C66" s="94" t="s">
        <v>15324</v>
      </c>
      <c r="D66" s="94" t="s">
        <v>1187</v>
      </c>
      <c r="E66" s="14"/>
      <c r="F66" s="15">
        <v>600</v>
      </c>
      <c r="G66" s="15">
        <v>400</v>
      </c>
      <c r="H66" s="14" t="s">
        <v>8087</v>
      </c>
      <c r="I66" s="15">
        <v>160000</v>
      </c>
      <c r="J66" s="14" t="s">
        <v>4642</v>
      </c>
      <c r="K66" s="36" t="s">
        <v>15090</v>
      </c>
      <c r="L66" s="23" t="s">
        <v>12534</v>
      </c>
      <c r="M66" s="23"/>
      <c r="N66" s="15">
        <f>VLOOKUP(H66,heso!$A$2:$B$82,2,0)*F66*G66</f>
        <v>240000</v>
      </c>
      <c r="O66" s="15">
        <f t="shared" si="1"/>
        <v>96000000</v>
      </c>
    </row>
    <row r="67" spans="1:15" ht="63">
      <c r="A67" s="14">
        <f t="shared" si="2"/>
        <v>64</v>
      </c>
      <c r="B67" s="14" t="s">
        <v>15369</v>
      </c>
      <c r="C67" s="94" t="s">
        <v>15370</v>
      </c>
      <c r="D67" s="94" t="s">
        <v>1162</v>
      </c>
      <c r="E67" s="14"/>
      <c r="F67" s="15">
        <v>200</v>
      </c>
      <c r="G67" s="15">
        <v>200</v>
      </c>
      <c r="H67" s="14" t="s">
        <v>8087</v>
      </c>
      <c r="I67" s="15">
        <v>0</v>
      </c>
      <c r="J67" s="14" t="s">
        <v>60</v>
      </c>
      <c r="K67" s="36" t="s">
        <v>15090</v>
      </c>
      <c r="L67" s="23" t="s">
        <v>14453</v>
      </c>
      <c r="M67" s="23"/>
      <c r="N67" s="15">
        <f>VLOOKUP(H67,heso!$A$2:$B$82,2,0)*F67*G67</f>
        <v>40000</v>
      </c>
      <c r="O67" s="15">
        <f t="shared" si="1"/>
        <v>0</v>
      </c>
    </row>
    <row r="68" spans="1:15" ht="31.5">
      <c r="A68" s="14">
        <f t="shared" si="2"/>
        <v>65</v>
      </c>
      <c r="B68" s="14" t="s">
        <v>15392</v>
      </c>
      <c r="C68" s="94" t="s">
        <v>4078</v>
      </c>
      <c r="D68" s="94" t="s">
        <v>1162</v>
      </c>
      <c r="E68" s="14"/>
      <c r="F68" s="15">
        <v>700</v>
      </c>
      <c r="G68" s="15">
        <v>790</v>
      </c>
      <c r="H68" s="14" t="s">
        <v>1228</v>
      </c>
      <c r="I68" s="15">
        <v>0</v>
      </c>
      <c r="J68" s="14" t="s">
        <v>70</v>
      </c>
      <c r="K68" s="36" t="s">
        <v>15090</v>
      </c>
      <c r="L68" s="23" t="s">
        <v>1552</v>
      </c>
      <c r="M68" s="23"/>
      <c r="N68" s="15">
        <f>VLOOKUP(H68,heso!$A$2:$B$82,2,0)*F68*G68</f>
        <v>613927.67031118588</v>
      </c>
      <c r="O68" s="15">
        <f t="shared" si="1"/>
        <v>0</v>
      </c>
    </row>
    <row r="69" spans="1:15" ht="31.5">
      <c r="A69" s="14">
        <f t="shared" si="2"/>
        <v>66</v>
      </c>
      <c r="B69" s="14" t="s">
        <v>15393</v>
      </c>
      <c r="C69" s="94" t="s">
        <v>4078</v>
      </c>
      <c r="D69" s="94" t="s">
        <v>1162</v>
      </c>
      <c r="E69" s="14"/>
      <c r="F69" s="15">
        <v>700</v>
      </c>
      <c r="G69" s="15">
        <v>866</v>
      </c>
      <c r="H69" s="14" t="s">
        <v>1228</v>
      </c>
      <c r="I69" s="15">
        <v>0</v>
      </c>
      <c r="J69" s="14" t="s">
        <v>70</v>
      </c>
      <c r="K69" s="36" t="s">
        <v>15090</v>
      </c>
      <c r="L69" s="23" t="s">
        <v>1552</v>
      </c>
      <c r="M69" s="23"/>
      <c r="N69" s="15">
        <f>VLOOKUP(H69,heso!$A$2:$B$82,2,0)*F69*G69</f>
        <v>672989.06644238869</v>
      </c>
      <c r="O69" s="15">
        <f t="shared" ref="O69:O132" si="3">F69*I69</f>
        <v>0</v>
      </c>
    </row>
    <row r="70" spans="1:15" ht="31.5">
      <c r="A70" s="14">
        <f t="shared" si="2"/>
        <v>67</v>
      </c>
      <c r="B70" s="14" t="s">
        <v>15408</v>
      </c>
      <c r="C70" s="94" t="s">
        <v>15409</v>
      </c>
      <c r="D70" s="94" t="s">
        <v>1162</v>
      </c>
      <c r="E70" s="14"/>
      <c r="F70" s="15">
        <v>400</v>
      </c>
      <c r="G70" s="15">
        <v>188</v>
      </c>
      <c r="H70" s="14" t="s">
        <v>8087</v>
      </c>
      <c r="I70" s="15">
        <v>145000</v>
      </c>
      <c r="J70" s="14" t="s">
        <v>4642</v>
      </c>
      <c r="K70" s="36" t="s">
        <v>15090</v>
      </c>
      <c r="L70" s="23" t="s">
        <v>12534</v>
      </c>
      <c r="M70" s="23"/>
      <c r="N70" s="15">
        <f>VLOOKUP(H70,heso!$A$2:$B$82,2,0)*F70*G70</f>
        <v>75200</v>
      </c>
      <c r="O70" s="15">
        <f t="shared" si="3"/>
        <v>58000000</v>
      </c>
    </row>
    <row r="71" spans="1:15">
      <c r="A71" s="14">
        <f t="shared" si="2"/>
        <v>68</v>
      </c>
      <c r="B71" s="14" t="s">
        <v>13472</v>
      </c>
      <c r="C71" s="94" t="s">
        <v>2744</v>
      </c>
      <c r="D71" s="94" t="s">
        <v>1187</v>
      </c>
      <c r="E71" s="14" t="s">
        <v>8163</v>
      </c>
      <c r="F71" s="15">
        <v>1030</v>
      </c>
      <c r="G71" s="15">
        <v>32</v>
      </c>
      <c r="H71" s="14" t="s">
        <v>8076</v>
      </c>
      <c r="I71" s="15">
        <v>12000</v>
      </c>
      <c r="J71" s="14" t="s">
        <v>4935</v>
      </c>
      <c r="K71" s="36" t="s">
        <v>15090</v>
      </c>
      <c r="L71" s="23" t="s">
        <v>5629</v>
      </c>
      <c r="M71" s="23"/>
      <c r="N71" s="15">
        <f>VLOOKUP(H71,heso!$A$2:$B$82,2,0)*F71*G71</f>
        <v>27388.124474348195</v>
      </c>
      <c r="O71" s="15">
        <f t="shared" si="3"/>
        <v>12360000</v>
      </c>
    </row>
    <row r="72" spans="1:15" ht="63">
      <c r="A72" s="14">
        <f t="shared" si="2"/>
        <v>69</v>
      </c>
      <c r="B72" s="14" t="s">
        <v>8936</v>
      </c>
      <c r="C72" s="94" t="s">
        <v>15189</v>
      </c>
      <c r="D72" s="94" t="s">
        <v>1187</v>
      </c>
      <c r="E72" s="14"/>
      <c r="F72" s="15">
        <v>730</v>
      </c>
      <c r="G72" s="15">
        <v>200</v>
      </c>
      <c r="H72" s="14" t="s">
        <v>2161</v>
      </c>
      <c r="I72" s="15">
        <v>75000</v>
      </c>
      <c r="J72" s="14" t="s">
        <v>1193</v>
      </c>
      <c r="K72" s="36" t="s">
        <v>15190</v>
      </c>
      <c r="L72" s="23" t="s">
        <v>12365</v>
      </c>
      <c r="M72" s="23"/>
      <c r="N72" s="15">
        <f>VLOOKUP(H72,heso!$A$2:$B$82,2,0)*F72*G72</f>
        <v>188608.9150546678</v>
      </c>
      <c r="O72" s="15">
        <f t="shared" si="3"/>
        <v>54750000</v>
      </c>
    </row>
    <row r="73" spans="1:15" ht="47.25">
      <c r="A73" s="14">
        <f t="shared" si="2"/>
        <v>70</v>
      </c>
      <c r="B73" s="14" t="s">
        <v>15211</v>
      </c>
      <c r="C73" s="94" t="s">
        <v>15212</v>
      </c>
      <c r="D73" s="94" t="s">
        <v>1187</v>
      </c>
      <c r="E73" s="14"/>
      <c r="F73" s="15">
        <v>830</v>
      </c>
      <c r="G73" s="15">
        <v>192</v>
      </c>
      <c r="H73" s="14" t="s">
        <v>8087</v>
      </c>
      <c r="I73" s="15">
        <v>60000</v>
      </c>
      <c r="J73" s="14" t="s">
        <v>1188</v>
      </c>
      <c r="K73" s="36" t="s">
        <v>15190</v>
      </c>
      <c r="L73" s="23" t="s">
        <v>2255</v>
      </c>
      <c r="M73" s="23"/>
      <c r="N73" s="15">
        <f>VLOOKUP(H73,heso!$A$2:$B$82,2,0)*F73*G73</f>
        <v>159360</v>
      </c>
      <c r="O73" s="15">
        <f t="shared" si="3"/>
        <v>49800000</v>
      </c>
    </row>
    <row r="74" spans="1:15" ht="63">
      <c r="A74" s="14">
        <f t="shared" si="2"/>
        <v>71</v>
      </c>
      <c r="B74" s="14" t="s">
        <v>15219</v>
      </c>
      <c r="C74" s="94" t="s">
        <v>15220</v>
      </c>
      <c r="D74" s="94" t="s">
        <v>1162</v>
      </c>
      <c r="E74" s="14"/>
      <c r="F74" s="15">
        <v>250</v>
      </c>
      <c r="G74" s="15">
        <v>260</v>
      </c>
      <c r="H74" s="14" t="s">
        <v>8087</v>
      </c>
      <c r="I74" s="15">
        <v>0</v>
      </c>
      <c r="J74" s="14" t="s">
        <v>60</v>
      </c>
      <c r="K74" s="36" t="s">
        <v>15190</v>
      </c>
      <c r="L74" s="23" t="s">
        <v>6101</v>
      </c>
      <c r="M74" s="23"/>
      <c r="N74" s="15">
        <f>VLOOKUP(H74,heso!$A$2:$B$82,2,0)*F74*G74</f>
        <v>65000</v>
      </c>
      <c r="O74" s="15">
        <f t="shared" si="3"/>
        <v>0</v>
      </c>
    </row>
    <row r="75" spans="1:15" ht="31.5">
      <c r="A75" s="14">
        <f t="shared" si="2"/>
        <v>72</v>
      </c>
      <c r="B75" s="14" t="s">
        <v>15221</v>
      </c>
      <c r="C75" s="94" t="s">
        <v>15222</v>
      </c>
      <c r="D75" s="94" t="s">
        <v>1187</v>
      </c>
      <c r="E75" s="14"/>
      <c r="F75" s="15">
        <v>710</v>
      </c>
      <c r="G75" s="15">
        <v>208</v>
      </c>
      <c r="H75" s="14" t="s">
        <v>2161</v>
      </c>
      <c r="I75" s="15">
        <v>86000</v>
      </c>
      <c r="J75" s="14" t="s">
        <v>60</v>
      </c>
      <c r="K75" s="36" t="s">
        <v>15190</v>
      </c>
      <c r="L75" s="23" t="s">
        <v>6101</v>
      </c>
      <c r="M75" s="23"/>
      <c r="N75" s="15">
        <f>VLOOKUP(H75,heso!$A$2:$B$82,2,0)*F75*G75</f>
        <v>190779.20941968041</v>
      </c>
      <c r="O75" s="15">
        <f t="shared" si="3"/>
        <v>61060000</v>
      </c>
    </row>
    <row r="76" spans="1:15" ht="31.5">
      <c r="A76" s="14">
        <f t="shared" si="2"/>
        <v>73</v>
      </c>
      <c r="B76" s="14" t="s">
        <v>15225</v>
      </c>
      <c r="C76" s="94" t="s">
        <v>15226</v>
      </c>
      <c r="D76" s="94" t="s">
        <v>1187</v>
      </c>
      <c r="E76" s="14"/>
      <c r="F76" s="15">
        <v>1360</v>
      </c>
      <c r="G76" s="15">
        <v>152</v>
      </c>
      <c r="H76" s="14" t="s">
        <v>8087</v>
      </c>
      <c r="I76" s="15">
        <v>51000</v>
      </c>
      <c r="J76" s="14" t="s">
        <v>1188</v>
      </c>
      <c r="K76" s="36" t="s">
        <v>15190</v>
      </c>
      <c r="L76" s="23" t="s">
        <v>2255</v>
      </c>
      <c r="M76" s="23"/>
      <c r="N76" s="15">
        <f>VLOOKUP(H76,heso!$A$2:$B$82,2,0)*F76*G76</f>
        <v>206720</v>
      </c>
      <c r="O76" s="15">
        <f t="shared" si="3"/>
        <v>69360000</v>
      </c>
    </row>
    <row r="77" spans="1:15" ht="63">
      <c r="A77" s="14">
        <f t="shared" si="2"/>
        <v>74</v>
      </c>
      <c r="B77" s="14" t="s">
        <v>15227</v>
      </c>
      <c r="C77" s="94" t="s">
        <v>14310</v>
      </c>
      <c r="D77" s="94" t="s">
        <v>1162</v>
      </c>
      <c r="E77" s="14"/>
      <c r="F77" s="15">
        <v>12000</v>
      </c>
      <c r="G77" s="15">
        <v>84</v>
      </c>
      <c r="H77" s="14" t="s">
        <v>8087</v>
      </c>
      <c r="I77" s="15">
        <v>0</v>
      </c>
      <c r="J77" s="14" t="s">
        <v>1188</v>
      </c>
      <c r="K77" s="36" t="s">
        <v>15190</v>
      </c>
      <c r="L77" s="23" t="s">
        <v>12365</v>
      </c>
      <c r="M77" s="23"/>
      <c r="N77" s="15">
        <f>VLOOKUP(H77,heso!$A$2:$B$82,2,0)*F77*G77</f>
        <v>1008000</v>
      </c>
      <c r="O77" s="15">
        <f t="shared" si="3"/>
        <v>0</v>
      </c>
    </row>
    <row r="78" spans="1:15" ht="47.25">
      <c r="A78" s="14">
        <f t="shared" ref="A78:A141" si="4">A77+1</f>
        <v>75</v>
      </c>
      <c r="B78" s="14" t="s">
        <v>15228</v>
      </c>
      <c r="C78" s="94" t="s">
        <v>2062</v>
      </c>
      <c r="D78" s="94" t="s">
        <v>1187</v>
      </c>
      <c r="E78" s="14" t="s">
        <v>8163</v>
      </c>
      <c r="F78" s="15">
        <v>530</v>
      </c>
      <c r="G78" s="15">
        <v>436</v>
      </c>
      <c r="H78" s="14" t="s">
        <v>7154</v>
      </c>
      <c r="I78" s="15">
        <v>284000</v>
      </c>
      <c r="J78" s="14" t="s">
        <v>4935</v>
      </c>
      <c r="K78" s="36" t="s">
        <v>15190</v>
      </c>
      <c r="L78" s="23" t="s">
        <v>4463</v>
      </c>
      <c r="M78" s="23"/>
      <c r="N78" s="15">
        <f>VLOOKUP(H78,heso!$A$2:$B$82,2,0)*F78*G78</f>
        <v>473432.19512195128</v>
      </c>
      <c r="O78" s="15">
        <f t="shared" si="3"/>
        <v>150520000</v>
      </c>
    </row>
    <row r="79" spans="1:15" ht="78.75">
      <c r="A79" s="14">
        <f t="shared" si="4"/>
        <v>76</v>
      </c>
      <c r="B79" s="14" t="s">
        <v>15235</v>
      </c>
      <c r="C79" s="94" t="s">
        <v>15236</v>
      </c>
      <c r="D79" s="94" t="s">
        <v>1187</v>
      </c>
      <c r="E79" s="14" t="s">
        <v>8163</v>
      </c>
      <c r="F79" s="15">
        <v>530</v>
      </c>
      <c r="G79" s="15">
        <v>196</v>
      </c>
      <c r="H79" s="14" t="s">
        <v>8087</v>
      </c>
      <c r="I79" s="15">
        <v>64000</v>
      </c>
      <c r="J79" s="14" t="s">
        <v>4935</v>
      </c>
      <c r="K79" s="36" t="s">
        <v>15190</v>
      </c>
      <c r="L79" s="23" t="s">
        <v>2255</v>
      </c>
      <c r="M79" s="23"/>
      <c r="N79" s="15">
        <f>VLOOKUP(H79,heso!$A$2:$B$82,2,0)*F79*G79</f>
        <v>103880</v>
      </c>
      <c r="O79" s="15">
        <f t="shared" si="3"/>
        <v>33920000</v>
      </c>
    </row>
    <row r="80" spans="1:15" ht="31.5">
      <c r="A80" s="14">
        <f t="shared" si="4"/>
        <v>77</v>
      </c>
      <c r="B80" s="14" t="s">
        <v>15259</v>
      </c>
      <c r="C80" s="94" t="s">
        <v>3683</v>
      </c>
      <c r="D80" s="94" t="s">
        <v>1187</v>
      </c>
      <c r="E80" s="14" t="s">
        <v>8163</v>
      </c>
      <c r="F80" s="15">
        <v>2000</v>
      </c>
      <c r="G80" s="15">
        <v>612</v>
      </c>
      <c r="H80" s="14" t="s">
        <v>2161</v>
      </c>
      <c r="I80" s="15">
        <v>229000</v>
      </c>
      <c r="J80" s="14" t="s">
        <v>7909</v>
      </c>
      <c r="K80" s="36" t="s">
        <v>15190</v>
      </c>
      <c r="L80" s="23" t="s">
        <v>10095</v>
      </c>
      <c r="M80" s="23"/>
      <c r="N80" s="15">
        <f>VLOOKUP(H80,heso!$A$2:$B$82,2,0)*F80*G80</f>
        <v>1581214.465937763</v>
      </c>
      <c r="O80" s="15">
        <f t="shared" si="3"/>
        <v>458000000</v>
      </c>
    </row>
    <row r="81" spans="1:15" ht="31.5">
      <c r="A81" s="14">
        <f t="shared" si="4"/>
        <v>78</v>
      </c>
      <c r="B81" s="14" t="s">
        <v>15260</v>
      </c>
      <c r="C81" s="94" t="s">
        <v>15261</v>
      </c>
      <c r="D81" s="94" t="s">
        <v>15159</v>
      </c>
      <c r="E81" s="14"/>
      <c r="F81" s="15">
        <v>1000</v>
      </c>
      <c r="G81" s="15">
        <v>228</v>
      </c>
      <c r="H81" s="14" t="s">
        <v>2161</v>
      </c>
      <c r="I81" s="15">
        <v>0</v>
      </c>
      <c r="J81" s="14" t="s">
        <v>7909</v>
      </c>
      <c r="K81" s="36" t="s">
        <v>15190</v>
      </c>
      <c r="L81" s="23" t="s">
        <v>2255</v>
      </c>
      <c r="M81" s="23"/>
      <c r="N81" s="15">
        <f>VLOOKUP(H81,heso!$A$2:$B$82,2,0)*F81*G81</f>
        <v>294539.94953742647</v>
      </c>
      <c r="O81" s="15">
        <f t="shared" si="3"/>
        <v>0</v>
      </c>
    </row>
    <row r="82" spans="1:15" ht="63">
      <c r="A82" s="14">
        <f t="shared" si="4"/>
        <v>79</v>
      </c>
      <c r="B82" s="14" t="s">
        <v>15265</v>
      </c>
      <c r="C82" s="94" t="s">
        <v>15266</v>
      </c>
      <c r="D82" s="94" t="s">
        <v>1162</v>
      </c>
      <c r="E82" s="14"/>
      <c r="F82" s="15">
        <v>12000</v>
      </c>
      <c r="G82" s="15">
        <v>112</v>
      </c>
      <c r="H82" s="14" t="s">
        <v>8087</v>
      </c>
      <c r="I82" s="15">
        <v>0</v>
      </c>
      <c r="J82" s="14" t="s">
        <v>1188</v>
      </c>
      <c r="K82" s="36" t="s">
        <v>15190</v>
      </c>
      <c r="L82" s="23" t="s">
        <v>12365</v>
      </c>
      <c r="M82" s="23"/>
      <c r="N82" s="15">
        <f>VLOOKUP(H82,heso!$A$2:$B$82,2,0)*F82*G82</f>
        <v>1344000</v>
      </c>
      <c r="O82" s="15">
        <f t="shared" si="3"/>
        <v>0</v>
      </c>
    </row>
    <row r="83" spans="1:15" ht="63">
      <c r="A83" s="14">
        <f t="shared" si="4"/>
        <v>80</v>
      </c>
      <c r="B83" s="14" t="s">
        <v>15267</v>
      </c>
      <c r="C83" s="94" t="s">
        <v>15268</v>
      </c>
      <c r="D83" s="94" t="s">
        <v>1162</v>
      </c>
      <c r="E83" s="14"/>
      <c r="F83" s="15">
        <v>200</v>
      </c>
      <c r="G83" s="15">
        <v>332</v>
      </c>
      <c r="H83" s="14" t="s">
        <v>8087</v>
      </c>
      <c r="I83" s="15">
        <v>0</v>
      </c>
      <c r="J83" s="14" t="s">
        <v>1188</v>
      </c>
      <c r="K83" s="36" t="s">
        <v>15190</v>
      </c>
      <c r="L83" s="23" t="s">
        <v>13494</v>
      </c>
      <c r="M83" s="23"/>
      <c r="N83" s="15">
        <f>VLOOKUP(H83,heso!$A$2:$B$82,2,0)*F83*G83</f>
        <v>66400</v>
      </c>
      <c r="O83" s="15">
        <f t="shared" si="3"/>
        <v>0</v>
      </c>
    </row>
    <row r="84" spans="1:15" ht="114.75">
      <c r="A84" s="14">
        <f t="shared" si="4"/>
        <v>81</v>
      </c>
      <c r="B84" s="14" t="s">
        <v>15269</v>
      </c>
      <c r="C84" s="94" t="s">
        <v>9192</v>
      </c>
      <c r="D84" s="94" t="s">
        <v>9193</v>
      </c>
      <c r="E84" s="14"/>
      <c r="F84" s="15">
        <v>301240</v>
      </c>
      <c r="G84" s="15">
        <v>196</v>
      </c>
      <c r="H84" s="14" t="s">
        <v>8076</v>
      </c>
      <c r="I84" s="15">
        <v>0</v>
      </c>
      <c r="J84" s="14" t="s">
        <v>1188</v>
      </c>
      <c r="K84" s="36" t="s">
        <v>15190</v>
      </c>
      <c r="L84" s="23" t="s">
        <v>15270</v>
      </c>
      <c r="M84" s="23" t="s">
        <v>15271</v>
      </c>
      <c r="N84" s="15">
        <f>VLOOKUP(H84,heso!$A$2:$B$82,2,0)*F84*G84</f>
        <v>49061836.43397814</v>
      </c>
      <c r="O84" s="15">
        <f t="shared" si="3"/>
        <v>0</v>
      </c>
    </row>
    <row r="85" spans="1:15" ht="31.5">
      <c r="A85" s="14">
        <f t="shared" si="4"/>
        <v>82</v>
      </c>
      <c r="B85" s="14" t="s">
        <v>15272</v>
      </c>
      <c r="C85" s="94" t="s">
        <v>15273</v>
      </c>
      <c r="D85" s="94" t="s">
        <v>1162</v>
      </c>
      <c r="E85" s="14"/>
      <c r="F85" s="15">
        <v>300</v>
      </c>
      <c r="G85" s="15">
        <v>400</v>
      </c>
      <c r="H85" s="14" t="s">
        <v>8087</v>
      </c>
      <c r="I85" s="15">
        <v>0</v>
      </c>
      <c r="J85" s="14" t="s">
        <v>12454</v>
      </c>
      <c r="K85" s="36" t="s">
        <v>15190</v>
      </c>
      <c r="L85" s="23" t="s">
        <v>12365</v>
      </c>
      <c r="M85" s="23"/>
      <c r="N85" s="15">
        <f>VLOOKUP(H85,heso!$A$2:$B$82,2,0)*F85*G85</f>
        <v>120000</v>
      </c>
      <c r="O85" s="15">
        <f t="shared" si="3"/>
        <v>0</v>
      </c>
    </row>
    <row r="86" spans="1:15" ht="31.5">
      <c r="A86" s="14">
        <f t="shared" si="4"/>
        <v>83</v>
      </c>
      <c r="B86" s="14" t="s">
        <v>15274</v>
      </c>
      <c r="C86" s="94" t="s">
        <v>15275</v>
      </c>
      <c r="D86" s="94" t="s">
        <v>1187</v>
      </c>
      <c r="E86" s="14"/>
      <c r="F86" s="15">
        <v>800</v>
      </c>
      <c r="G86" s="15">
        <v>192</v>
      </c>
      <c r="H86" s="14" t="s">
        <v>8087</v>
      </c>
      <c r="I86" s="15">
        <v>60000</v>
      </c>
      <c r="J86" s="14" t="s">
        <v>1188</v>
      </c>
      <c r="K86" s="36" t="s">
        <v>15190</v>
      </c>
      <c r="L86" s="23" t="s">
        <v>13494</v>
      </c>
      <c r="M86" s="23"/>
      <c r="N86" s="15">
        <f>VLOOKUP(H86,heso!$A$2:$B$82,2,0)*F86*G86</f>
        <v>153600</v>
      </c>
      <c r="O86" s="15">
        <f t="shared" si="3"/>
        <v>48000000</v>
      </c>
    </row>
    <row r="87" spans="1:15" ht="63">
      <c r="A87" s="14">
        <f t="shared" si="4"/>
        <v>84</v>
      </c>
      <c r="B87" s="14" t="s">
        <v>15276</v>
      </c>
      <c r="C87" s="94" t="s">
        <v>15277</v>
      </c>
      <c r="D87" s="94" t="s">
        <v>1187</v>
      </c>
      <c r="E87" s="14" t="s">
        <v>8163</v>
      </c>
      <c r="F87" s="15">
        <v>1100</v>
      </c>
      <c r="G87" s="15">
        <v>588</v>
      </c>
      <c r="H87" s="14" t="s">
        <v>2161</v>
      </c>
      <c r="I87" s="15">
        <v>231000</v>
      </c>
      <c r="J87" s="14" t="s">
        <v>4935</v>
      </c>
      <c r="K87" s="36" t="s">
        <v>15190</v>
      </c>
      <c r="L87" s="23" t="s">
        <v>608</v>
      </c>
      <c r="M87" s="23"/>
      <c r="N87" s="15">
        <f>VLOOKUP(H87,heso!$A$2:$B$82,2,0)*F87*G87</f>
        <v>835563.33052985696</v>
      </c>
      <c r="O87" s="15">
        <f t="shared" si="3"/>
        <v>254100000</v>
      </c>
    </row>
    <row r="88" spans="1:15" ht="78.75">
      <c r="A88" s="14">
        <f t="shared" si="4"/>
        <v>85</v>
      </c>
      <c r="B88" s="14" t="s">
        <v>15278</v>
      </c>
      <c r="C88" s="94" t="s">
        <v>13166</v>
      </c>
      <c r="D88" s="94" t="s">
        <v>1187</v>
      </c>
      <c r="E88" s="14" t="s">
        <v>8163</v>
      </c>
      <c r="F88" s="15">
        <v>600</v>
      </c>
      <c r="G88" s="15">
        <v>356</v>
      </c>
      <c r="H88" s="14" t="s">
        <v>8087</v>
      </c>
      <c r="I88" s="15">
        <v>116000</v>
      </c>
      <c r="J88" s="14" t="s">
        <v>4935</v>
      </c>
      <c r="K88" s="36" t="s">
        <v>15190</v>
      </c>
      <c r="L88" s="23" t="s">
        <v>2255</v>
      </c>
      <c r="M88" s="23"/>
      <c r="N88" s="15">
        <f>VLOOKUP(H88,heso!$A$2:$B$82,2,0)*F88*G88</f>
        <v>213600</v>
      </c>
      <c r="O88" s="15">
        <f t="shared" si="3"/>
        <v>69600000</v>
      </c>
    </row>
    <row r="89" spans="1:15" ht="63">
      <c r="A89" s="14">
        <f t="shared" si="4"/>
        <v>86</v>
      </c>
      <c r="B89" s="14" t="s">
        <v>15279</v>
      </c>
      <c r="C89" s="94" t="s">
        <v>6874</v>
      </c>
      <c r="D89" s="94" t="s">
        <v>1187</v>
      </c>
      <c r="E89" s="14"/>
      <c r="F89" s="15">
        <v>800</v>
      </c>
      <c r="G89" s="15">
        <v>276</v>
      </c>
      <c r="H89" s="14" t="s">
        <v>8087</v>
      </c>
      <c r="I89" s="15">
        <v>72000</v>
      </c>
      <c r="J89" s="14" t="s">
        <v>4935</v>
      </c>
      <c r="K89" s="36" t="s">
        <v>15190</v>
      </c>
      <c r="L89" s="23" t="s">
        <v>2255</v>
      </c>
      <c r="M89" s="23"/>
      <c r="N89" s="15">
        <f>VLOOKUP(H89,heso!$A$2:$B$82,2,0)*F89*G89</f>
        <v>220800</v>
      </c>
      <c r="O89" s="15">
        <f t="shared" si="3"/>
        <v>57600000</v>
      </c>
    </row>
    <row r="90" spans="1:15" ht="47.25">
      <c r="A90" s="14">
        <f t="shared" si="4"/>
        <v>87</v>
      </c>
      <c r="B90" s="14" t="s">
        <v>15280</v>
      </c>
      <c r="C90" s="94" t="s">
        <v>9839</v>
      </c>
      <c r="D90" s="94" t="s">
        <v>1187</v>
      </c>
      <c r="E90" s="14" t="s">
        <v>8163</v>
      </c>
      <c r="F90" s="15">
        <v>520</v>
      </c>
      <c r="G90" s="15">
        <v>280</v>
      </c>
      <c r="H90" s="14" t="s">
        <v>8087</v>
      </c>
      <c r="I90" s="15">
        <v>83000</v>
      </c>
      <c r="J90" s="14" t="s">
        <v>4935</v>
      </c>
      <c r="K90" s="36" t="s">
        <v>15190</v>
      </c>
      <c r="L90" s="23" t="s">
        <v>2255</v>
      </c>
      <c r="M90" s="23"/>
      <c r="N90" s="15">
        <f>VLOOKUP(H90,heso!$A$2:$B$82,2,0)*F90*G90</f>
        <v>145600</v>
      </c>
      <c r="O90" s="15">
        <f t="shared" si="3"/>
        <v>43160000</v>
      </c>
    </row>
    <row r="91" spans="1:15" ht="63">
      <c r="A91" s="14">
        <f t="shared" si="4"/>
        <v>88</v>
      </c>
      <c r="B91" s="14" t="s">
        <v>15290</v>
      </c>
      <c r="C91" s="94" t="s">
        <v>14842</v>
      </c>
      <c r="D91" s="94" t="s">
        <v>1187</v>
      </c>
      <c r="E91" s="14" t="s">
        <v>8163</v>
      </c>
      <c r="F91" s="15">
        <v>1032</v>
      </c>
      <c r="G91" s="15">
        <v>464</v>
      </c>
      <c r="H91" s="14" t="s">
        <v>8087</v>
      </c>
      <c r="I91" s="15">
        <v>154000</v>
      </c>
      <c r="J91" s="14" t="s">
        <v>7909</v>
      </c>
      <c r="K91" s="36" t="s">
        <v>15190</v>
      </c>
      <c r="L91" s="23" t="s">
        <v>2255</v>
      </c>
      <c r="M91" s="23"/>
      <c r="N91" s="15">
        <f>VLOOKUP(H91,heso!$A$2:$B$82,2,0)*F91*G91</f>
        <v>478848</v>
      </c>
      <c r="O91" s="15">
        <f t="shared" si="3"/>
        <v>158928000</v>
      </c>
    </row>
    <row r="92" spans="1:15" ht="78.75">
      <c r="A92" s="14">
        <f t="shared" si="4"/>
        <v>89</v>
      </c>
      <c r="B92" s="14" t="s">
        <v>15291</v>
      </c>
      <c r="C92" s="94" t="s">
        <v>15292</v>
      </c>
      <c r="D92" s="94" t="s">
        <v>1162</v>
      </c>
      <c r="E92" s="14"/>
      <c r="F92" s="15">
        <v>25000</v>
      </c>
      <c r="G92" s="15">
        <v>48</v>
      </c>
      <c r="H92" s="14" t="s">
        <v>15293</v>
      </c>
      <c r="I92" s="15">
        <v>0</v>
      </c>
      <c r="J92" s="14" t="s">
        <v>4642</v>
      </c>
      <c r="K92" s="36" t="s">
        <v>15190</v>
      </c>
      <c r="L92" s="23" t="s">
        <v>12534</v>
      </c>
      <c r="M92" s="23"/>
      <c r="N92" s="15">
        <f>VLOOKUP(H92,heso!$A$2:$B$82,2,0)*F92*G92</f>
        <v>635828.42724978982</v>
      </c>
      <c r="O92" s="15">
        <f t="shared" si="3"/>
        <v>0</v>
      </c>
    </row>
    <row r="93" spans="1:15" ht="63">
      <c r="A93" s="14">
        <f t="shared" si="4"/>
        <v>90</v>
      </c>
      <c r="B93" s="14" t="s">
        <v>15294</v>
      </c>
      <c r="C93" s="94" t="s">
        <v>15295</v>
      </c>
      <c r="D93" s="94" t="s">
        <v>1162</v>
      </c>
      <c r="E93" s="14"/>
      <c r="F93" s="15">
        <v>500</v>
      </c>
      <c r="G93" s="15">
        <v>128</v>
      </c>
      <c r="H93" s="14" t="s">
        <v>8087</v>
      </c>
      <c r="I93" s="15">
        <v>0</v>
      </c>
      <c r="J93" s="14" t="s">
        <v>70</v>
      </c>
      <c r="K93" s="36" t="s">
        <v>15190</v>
      </c>
      <c r="L93" s="23" t="s">
        <v>5629</v>
      </c>
      <c r="M93" s="23"/>
      <c r="N93" s="15">
        <f>VLOOKUP(H93,heso!$A$2:$B$82,2,0)*F93*G93</f>
        <v>64000</v>
      </c>
      <c r="O93" s="15">
        <f t="shared" si="3"/>
        <v>0</v>
      </c>
    </row>
    <row r="94" spans="1:15" ht="31.5">
      <c r="A94" s="14">
        <f t="shared" si="4"/>
        <v>91</v>
      </c>
      <c r="B94" s="14" t="s">
        <v>1913</v>
      </c>
      <c r="C94" s="94" t="s">
        <v>13183</v>
      </c>
      <c r="D94" s="94" t="s">
        <v>1187</v>
      </c>
      <c r="E94" s="14" t="s">
        <v>8163</v>
      </c>
      <c r="F94" s="15">
        <v>1032</v>
      </c>
      <c r="G94" s="15">
        <v>280</v>
      </c>
      <c r="H94" s="14" t="s">
        <v>8076</v>
      </c>
      <c r="I94" s="15">
        <v>46000</v>
      </c>
      <c r="J94" s="14" t="s">
        <v>1188</v>
      </c>
      <c r="K94" s="36" t="s">
        <v>15190</v>
      </c>
      <c r="L94" s="23" t="s">
        <v>5129</v>
      </c>
      <c r="M94" s="23"/>
      <c r="N94" s="15">
        <f>VLOOKUP(H94,heso!$A$2:$B$82,2,0)*F94*G94</f>
        <v>240111.42136248949</v>
      </c>
      <c r="O94" s="15">
        <f t="shared" si="3"/>
        <v>47472000</v>
      </c>
    </row>
    <row r="95" spans="1:15" ht="31.5">
      <c r="A95" s="14">
        <f t="shared" si="4"/>
        <v>92</v>
      </c>
      <c r="B95" s="14" t="s">
        <v>15300</v>
      </c>
      <c r="C95" s="94" t="s">
        <v>15301</v>
      </c>
      <c r="D95" s="94" t="s">
        <v>1187</v>
      </c>
      <c r="E95" s="14"/>
      <c r="F95" s="15">
        <v>800</v>
      </c>
      <c r="G95" s="15">
        <v>252</v>
      </c>
      <c r="H95" s="14" t="s">
        <v>8087</v>
      </c>
      <c r="I95" s="15">
        <v>75000</v>
      </c>
      <c r="J95" s="14" t="s">
        <v>1188</v>
      </c>
      <c r="K95" s="36" t="s">
        <v>15190</v>
      </c>
      <c r="L95" s="23" t="s">
        <v>2255</v>
      </c>
      <c r="M95" s="23"/>
      <c r="N95" s="15">
        <f>VLOOKUP(H95,heso!$A$2:$B$82,2,0)*F95*G95</f>
        <v>201600</v>
      </c>
      <c r="O95" s="15">
        <f t="shared" si="3"/>
        <v>60000000</v>
      </c>
    </row>
    <row r="96" spans="1:15" ht="31.5">
      <c r="A96" s="14">
        <f t="shared" si="4"/>
        <v>93</v>
      </c>
      <c r="B96" s="14" t="s">
        <v>15302</v>
      </c>
      <c r="C96" s="94" t="s">
        <v>15303</v>
      </c>
      <c r="D96" s="94" t="s">
        <v>1187</v>
      </c>
      <c r="E96" s="14"/>
      <c r="F96" s="15">
        <v>800</v>
      </c>
      <c r="G96" s="15">
        <v>288</v>
      </c>
      <c r="H96" s="14" t="s">
        <v>8087</v>
      </c>
      <c r="I96" s="15">
        <v>104000</v>
      </c>
      <c r="J96" s="14" t="s">
        <v>7909</v>
      </c>
      <c r="K96" s="36" t="s">
        <v>15190</v>
      </c>
      <c r="L96" s="23" t="s">
        <v>2255</v>
      </c>
      <c r="M96" s="23"/>
      <c r="N96" s="15">
        <f>VLOOKUP(H96,heso!$A$2:$B$82,2,0)*F96*G96</f>
        <v>230400</v>
      </c>
      <c r="O96" s="15">
        <f t="shared" si="3"/>
        <v>83200000</v>
      </c>
    </row>
    <row r="97" spans="1:15" ht="31.5">
      <c r="A97" s="14">
        <f t="shared" si="4"/>
        <v>94</v>
      </c>
      <c r="B97" s="14" t="s">
        <v>15313</v>
      </c>
      <c r="C97" s="94" t="s">
        <v>6874</v>
      </c>
      <c r="D97" s="94" t="s">
        <v>1187</v>
      </c>
      <c r="E97" s="14"/>
      <c r="F97" s="15">
        <v>750</v>
      </c>
      <c r="G97" s="15">
        <v>112</v>
      </c>
      <c r="H97" s="14" t="s">
        <v>8076</v>
      </c>
      <c r="I97" s="15">
        <v>27000</v>
      </c>
      <c r="J97" s="14" t="s">
        <v>4935</v>
      </c>
      <c r="K97" s="36" t="s">
        <v>15190</v>
      </c>
      <c r="L97" s="23" t="s">
        <v>2255</v>
      </c>
      <c r="M97" s="23"/>
      <c r="N97" s="15">
        <f>VLOOKUP(H97,heso!$A$2:$B$82,2,0)*F97*G97</f>
        <v>69799.831791421369</v>
      </c>
      <c r="O97" s="15">
        <f t="shared" si="3"/>
        <v>20250000</v>
      </c>
    </row>
    <row r="98" spans="1:15" ht="51">
      <c r="A98" s="14">
        <f t="shared" si="4"/>
        <v>95</v>
      </c>
      <c r="B98" s="14" t="s">
        <v>15314</v>
      </c>
      <c r="C98" s="94" t="s">
        <v>2744</v>
      </c>
      <c r="D98" s="94" t="s">
        <v>1187</v>
      </c>
      <c r="E98" s="14" t="s">
        <v>8163</v>
      </c>
      <c r="F98" s="15">
        <v>3030</v>
      </c>
      <c r="G98" s="15">
        <v>192</v>
      </c>
      <c r="H98" s="14" t="s">
        <v>8076</v>
      </c>
      <c r="I98" s="15">
        <v>40000</v>
      </c>
      <c r="J98" s="14" t="s">
        <v>4935</v>
      </c>
      <c r="K98" s="36" t="s">
        <v>15190</v>
      </c>
      <c r="L98" s="23" t="s">
        <v>15315</v>
      </c>
      <c r="M98" s="23"/>
      <c r="N98" s="15">
        <f>VLOOKUP(H98,heso!$A$2:$B$82,2,0)*F98*G98</f>
        <v>483413.69217830116</v>
      </c>
      <c r="O98" s="15">
        <f t="shared" si="3"/>
        <v>121200000</v>
      </c>
    </row>
    <row r="99" spans="1:15" ht="38.25">
      <c r="A99" s="14">
        <f t="shared" si="4"/>
        <v>96</v>
      </c>
      <c r="B99" s="14" t="s">
        <v>15316</v>
      </c>
      <c r="C99" s="94" t="s">
        <v>2744</v>
      </c>
      <c r="D99" s="94" t="s">
        <v>1187</v>
      </c>
      <c r="E99" s="14" t="s">
        <v>8163</v>
      </c>
      <c r="F99" s="15">
        <v>2600</v>
      </c>
      <c r="G99" s="15">
        <v>348</v>
      </c>
      <c r="H99" s="14" t="s">
        <v>8076</v>
      </c>
      <c r="I99" s="15">
        <v>68000</v>
      </c>
      <c r="J99" s="14" t="s">
        <v>4935</v>
      </c>
      <c r="K99" s="36" t="s">
        <v>15190</v>
      </c>
      <c r="L99" s="23" t="s">
        <v>15317</v>
      </c>
      <c r="M99" s="23"/>
      <c r="N99" s="15">
        <f>VLOOKUP(H99,heso!$A$2:$B$82,2,0)*F99*G99</f>
        <v>751843.9024390243</v>
      </c>
      <c r="O99" s="15">
        <f t="shared" si="3"/>
        <v>176800000</v>
      </c>
    </row>
    <row r="100" spans="1:15" ht="31.5">
      <c r="A100" s="14">
        <f t="shared" si="4"/>
        <v>97</v>
      </c>
      <c r="B100" s="14" t="s">
        <v>15318</v>
      </c>
      <c r="C100" s="94" t="s">
        <v>6874</v>
      </c>
      <c r="D100" s="94" t="s">
        <v>1187</v>
      </c>
      <c r="E100" s="14"/>
      <c r="F100" s="15">
        <v>810</v>
      </c>
      <c r="G100" s="15">
        <v>160</v>
      </c>
      <c r="H100" s="14" t="s">
        <v>8076</v>
      </c>
      <c r="I100" s="15">
        <v>35000</v>
      </c>
      <c r="J100" s="14" t="s">
        <v>4935</v>
      </c>
      <c r="K100" s="36" t="s">
        <v>15190</v>
      </c>
      <c r="L100" s="23" t="s">
        <v>2255</v>
      </c>
      <c r="M100" s="23"/>
      <c r="N100" s="15">
        <f>VLOOKUP(H100,heso!$A$2:$B$82,2,0)*F100*G100</f>
        <v>107691.16904962153</v>
      </c>
      <c r="O100" s="15">
        <f t="shared" si="3"/>
        <v>28350000</v>
      </c>
    </row>
    <row r="101" spans="1:15">
      <c r="A101" s="14">
        <f t="shared" si="4"/>
        <v>98</v>
      </c>
      <c r="B101" s="14" t="s">
        <v>15319</v>
      </c>
      <c r="C101" s="94" t="s">
        <v>2744</v>
      </c>
      <c r="D101" s="94" t="s">
        <v>1187</v>
      </c>
      <c r="E101" s="14" t="s">
        <v>8163</v>
      </c>
      <c r="F101" s="15">
        <v>530</v>
      </c>
      <c r="G101" s="15">
        <v>92</v>
      </c>
      <c r="H101" s="14" t="s">
        <v>8076</v>
      </c>
      <c r="I101" s="15">
        <v>21000</v>
      </c>
      <c r="J101" s="14" t="s">
        <v>4935</v>
      </c>
      <c r="K101" s="36" t="s">
        <v>15190</v>
      </c>
      <c r="L101" s="23" t="s">
        <v>5129</v>
      </c>
      <c r="M101" s="23"/>
      <c r="N101" s="15">
        <f>VLOOKUP(H101,heso!$A$2:$B$82,2,0)*F101*G101</f>
        <v>40517.140454163164</v>
      </c>
      <c r="O101" s="15">
        <f t="shared" si="3"/>
        <v>11130000</v>
      </c>
    </row>
    <row r="102" spans="1:15">
      <c r="A102" s="14">
        <f t="shared" si="4"/>
        <v>99</v>
      </c>
      <c r="B102" s="14" t="s">
        <v>15320</v>
      </c>
      <c r="C102" s="94" t="s">
        <v>2744</v>
      </c>
      <c r="D102" s="94" t="s">
        <v>1187</v>
      </c>
      <c r="E102" s="14" t="s">
        <v>8163</v>
      </c>
      <c r="F102" s="15">
        <v>830</v>
      </c>
      <c r="G102" s="15">
        <v>48</v>
      </c>
      <c r="H102" s="14" t="s">
        <v>8076</v>
      </c>
      <c r="I102" s="15">
        <v>14000</v>
      </c>
      <c r="J102" s="14" t="s">
        <v>4935</v>
      </c>
      <c r="K102" s="36" t="s">
        <v>15190</v>
      </c>
      <c r="L102" s="23" t="s">
        <v>5129</v>
      </c>
      <c r="M102" s="23"/>
      <c r="N102" s="15">
        <f>VLOOKUP(H102,heso!$A$2:$B$82,2,0)*F102*G102</f>
        <v>33105.06307821699</v>
      </c>
      <c r="O102" s="15">
        <f t="shared" si="3"/>
        <v>11620000</v>
      </c>
    </row>
    <row r="103" spans="1:15" ht="47.25">
      <c r="A103" s="14">
        <f t="shared" si="4"/>
        <v>100</v>
      </c>
      <c r="B103" s="14" t="s">
        <v>15321</v>
      </c>
      <c r="C103" s="94" t="s">
        <v>15322</v>
      </c>
      <c r="D103" s="94" t="s">
        <v>1187</v>
      </c>
      <c r="E103" s="14"/>
      <c r="F103" s="15">
        <v>860</v>
      </c>
      <c r="G103" s="15">
        <v>184</v>
      </c>
      <c r="H103" s="14" t="s">
        <v>8087</v>
      </c>
      <c r="I103" s="15">
        <v>68000</v>
      </c>
      <c r="J103" s="14" t="s">
        <v>4642</v>
      </c>
      <c r="K103" s="36" t="s">
        <v>15190</v>
      </c>
      <c r="L103" s="23" t="s">
        <v>12534</v>
      </c>
      <c r="M103" s="23"/>
      <c r="N103" s="15">
        <f>VLOOKUP(H103,heso!$A$2:$B$82,2,0)*F103*G103</f>
        <v>158240</v>
      </c>
      <c r="O103" s="15">
        <f t="shared" si="3"/>
        <v>58480000</v>
      </c>
    </row>
    <row r="104" spans="1:15" ht="126">
      <c r="A104" s="14">
        <f t="shared" si="4"/>
        <v>101</v>
      </c>
      <c r="B104" s="14" t="s">
        <v>15327</v>
      </c>
      <c r="C104" s="94" t="s">
        <v>15328</v>
      </c>
      <c r="D104" s="94" t="s">
        <v>1162</v>
      </c>
      <c r="E104" s="14"/>
      <c r="F104" s="15">
        <v>350</v>
      </c>
      <c r="G104" s="15">
        <v>844</v>
      </c>
      <c r="H104" s="14" t="s">
        <v>3703</v>
      </c>
      <c r="I104" s="15">
        <v>0</v>
      </c>
      <c r="J104" s="14" t="s">
        <v>1193</v>
      </c>
      <c r="K104" s="36" t="s">
        <v>15190</v>
      </c>
      <c r="L104" s="23" t="s">
        <v>1552</v>
      </c>
      <c r="M104" s="23"/>
      <c r="N104" s="15">
        <f>VLOOKUP(H104,heso!$A$2:$B$82,2,0)*F104*G104</f>
        <v>509807.23296888149</v>
      </c>
      <c r="O104" s="15">
        <f t="shared" si="3"/>
        <v>0</v>
      </c>
    </row>
    <row r="105" spans="1:15" ht="47.25">
      <c r="A105" s="14">
        <f t="shared" si="4"/>
        <v>102</v>
      </c>
      <c r="B105" s="14" t="s">
        <v>15329</v>
      </c>
      <c r="C105" s="94" t="s">
        <v>6874</v>
      </c>
      <c r="D105" s="94" t="s">
        <v>1187</v>
      </c>
      <c r="E105" s="14" t="s">
        <v>8163</v>
      </c>
      <c r="F105" s="15">
        <v>730</v>
      </c>
      <c r="G105" s="15">
        <v>792</v>
      </c>
      <c r="H105" s="14" t="s">
        <v>2161</v>
      </c>
      <c r="I105" s="15">
        <v>180000</v>
      </c>
      <c r="J105" s="14" t="s">
        <v>4935</v>
      </c>
      <c r="K105" s="36" t="s">
        <v>15190</v>
      </c>
      <c r="L105" s="23" t="s">
        <v>11673</v>
      </c>
      <c r="M105" s="23"/>
      <c r="N105" s="15">
        <f>VLOOKUP(H105,heso!$A$2:$B$82,2,0)*F105*G105</f>
        <v>746891.30361648451</v>
      </c>
      <c r="O105" s="15">
        <f t="shared" si="3"/>
        <v>131400000</v>
      </c>
    </row>
    <row r="106" spans="1:15">
      <c r="A106" s="14">
        <f t="shared" si="4"/>
        <v>103</v>
      </c>
      <c r="B106" s="14" t="s">
        <v>15330</v>
      </c>
      <c r="C106" s="94" t="s">
        <v>2744</v>
      </c>
      <c r="D106" s="94" t="s">
        <v>1187</v>
      </c>
      <c r="E106" s="14" t="s">
        <v>8163</v>
      </c>
      <c r="F106" s="15">
        <v>1530</v>
      </c>
      <c r="G106" s="15">
        <v>92</v>
      </c>
      <c r="H106" s="14" t="s">
        <v>2528</v>
      </c>
      <c r="I106" s="15">
        <v>24000</v>
      </c>
      <c r="J106" s="14" t="s">
        <v>4935</v>
      </c>
      <c r="K106" s="36" t="s">
        <v>15190</v>
      </c>
      <c r="L106" s="23" t="s">
        <v>11673</v>
      </c>
      <c r="M106" s="23"/>
      <c r="N106" s="15">
        <f>VLOOKUP(H106,heso!$A$2:$B$82,2,0)*F106*G106</f>
        <v>89499.209419680396</v>
      </c>
      <c r="O106" s="15">
        <f t="shared" si="3"/>
        <v>36720000</v>
      </c>
    </row>
    <row r="107" spans="1:15" ht="41.25" customHeight="1">
      <c r="A107" s="14">
        <f t="shared" si="4"/>
        <v>104</v>
      </c>
      <c r="B107" s="14" t="s">
        <v>15331</v>
      </c>
      <c r="C107" s="94" t="s">
        <v>2744</v>
      </c>
      <c r="D107" s="94" t="s">
        <v>1187</v>
      </c>
      <c r="E107" s="14" t="s">
        <v>8163</v>
      </c>
      <c r="F107" s="15">
        <v>1530</v>
      </c>
      <c r="G107" s="15">
        <v>120</v>
      </c>
      <c r="H107" s="14" t="s">
        <v>8076</v>
      </c>
      <c r="I107" s="15">
        <v>26000</v>
      </c>
      <c r="J107" s="14" t="s">
        <v>4935</v>
      </c>
      <c r="K107" s="36" t="s">
        <v>15190</v>
      </c>
      <c r="L107" s="23" t="s">
        <v>11673</v>
      </c>
      <c r="M107" s="23"/>
      <c r="N107" s="15">
        <f>VLOOKUP(H107,heso!$A$2:$B$82,2,0)*F107*G107</f>
        <v>152562.48948696384</v>
      </c>
      <c r="O107" s="15">
        <f t="shared" si="3"/>
        <v>39780000</v>
      </c>
    </row>
    <row r="108" spans="1:15" ht="44.25" customHeight="1">
      <c r="A108" s="14">
        <f t="shared" si="4"/>
        <v>105</v>
      </c>
      <c r="B108" s="14" t="s">
        <v>14528</v>
      </c>
      <c r="C108" s="94" t="s">
        <v>2744</v>
      </c>
      <c r="D108" s="94" t="s">
        <v>1187</v>
      </c>
      <c r="E108" s="14" t="s">
        <v>8163</v>
      </c>
      <c r="F108" s="15">
        <v>1530</v>
      </c>
      <c r="G108" s="15">
        <v>236</v>
      </c>
      <c r="H108" s="14" t="s">
        <v>8076</v>
      </c>
      <c r="I108" s="15">
        <v>48000</v>
      </c>
      <c r="J108" s="14" t="s">
        <v>4935</v>
      </c>
      <c r="K108" s="36" t="s">
        <v>15190</v>
      </c>
      <c r="L108" s="23" t="s">
        <v>11673</v>
      </c>
      <c r="M108" s="23"/>
      <c r="N108" s="15">
        <f>VLOOKUP(H108,heso!$A$2:$B$82,2,0)*F108*G108</f>
        <v>300039.56265769555</v>
      </c>
      <c r="O108" s="15">
        <f t="shared" si="3"/>
        <v>73440000</v>
      </c>
    </row>
    <row r="109" spans="1:15" ht="31.5">
      <c r="A109" s="14">
        <f t="shared" si="4"/>
        <v>106</v>
      </c>
      <c r="B109" s="14" t="s">
        <v>15332</v>
      </c>
      <c r="C109" s="94" t="s">
        <v>2744</v>
      </c>
      <c r="D109" s="94" t="s">
        <v>1187</v>
      </c>
      <c r="E109" s="14" t="s">
        <v>8163</v>
      </c>
      <c r="F109" s="15">
        <v>1030</v>
      </c>
      <c r="G109" s="15">
        <v>116</v>
      </c>
      <c r="H109" s="14" t="s">
        <v>8076</v>
      </c>
      <c r="I109" s="15">
        <v>27000</v>
      </c>
      <c r="J109" s="14" t="s">
        <v>4935</v>
      </c>
      <c r="K109" s="36" t="s">
        <v>15190</v>
      </c>
      <c r="L109" s="23" t="s">
        <v>11673</v>
      </c>
      <c r="M109" s="23"/>
      <c r="N109" s="15">
        <f>VLOOKUP(H109,heso!$A$2:$B$82,2,0)*F109*G109</f>
        <v>99281.951219512208</v>
      </c>
      <c r="O109" s="15">
        <f t="shared" si="3"/>
        <v>27810000</v>
      </c>
    </row>
    <row r="110" spans="1:15" ht="31.5">
      <c r="A110" s="14">
        <f t="shared" si="4"/>
        <v>107</v>
      </c>
      <c r="B110" s="14" t="s">
        <v>14554</v>
      </c>
      <c r="C110" s="94" t="s">
        <v>2744</v>
      </c>
      <c r="D110" s="94" t="s">
        <v>1187</v>
      </c>
      <c r="E110" s="14" t="s">
        <v>8163</v>
      </c>
      <c r="F110" s="15">
        <v>5030</v>
      </c>
      <c r="G110" s="15">
        <v>496</v>
      </c>
      <c r="H110" s="14" t="s">
        <v>8087</v>
      </c>
      <c r="I110" s="15">
        <v>111000</v>
      </c>
      <c r="J110" s="14" t="s">
        <v>4935</v>
      </c>
      <c r="K110" s="36" t="s">
        <v>15190</v>
      </c>
      <c r="L110" s="23" t="s">
        <v>11673</v>
      </c>
      <c r="M110" s="23"/>
      <c r="N110" s="15">
        <f>VLOOKUP(H110,heso!$A$2:$B$82,2,0)*F110*G110</f>
        <v>2494880</v>
      </c>
      <c r="O110" s="15">
        <f t="shared" si="3"/>
        <v>558330000</v>
      </c>
    </row>
    <row r="111" spans="1:15">
      <c r="A111" s="14">
        <f t="shared" si="4"/>
        <v>108</v>
      </c>
      <c r="B111" s="14" t="s">
        <v>15339</v>
      </c>
      <c r="C111" s="94" t="s">
        <v>2744</v>
      </c>
      <c r="D111" s="94" t="s">
        <v>1187</v>
      </c>
      <c r="E111" s="14" t="s">
        <v>8163</v>
      </c>
      <c r="F111" s="15">
        <v>1030</v>
      </c>
      <c r="G111" s="15">
        <v>72</v>
      </c>
      <c r="H111" s="14" t="s">
        <v>8076</v>
      </c>
      <c r="I111" s="15">
        <v>18000</v>
      </c>
      <c r="J111" s="14" t="s">
        <v>4935</v>
      </c>
      <c r="K111" s="36" t="s">
        <v>15190</v>
      </c>
      <c r="L111" s="23" t="s">
        <v>12534</v>
      </c>
      <c r="M111" s="23"/>
      <c r="N111" s="15">
        <f>VLOOKUP(H111,heso!$A$2:$B$82,2,0)*F111*G111</f>
        <v>61623.280067283442</v>
      </c>
      <c r="O111" s="15">
        <f t="shared" si="3"/>
        <v>18540000</v>
      </c>
    </row>
    <row r="112" spans="1:15">
      <c r="A112" s="14">
        <f t="shared" si="4"/>
        <v>109</v>
      </c>
      <c r="B112" s="14" t="s">
        <v>15340</v>
      </c>
      <c r="C112" s="94" t="s">
        <v>2744</v>
      </c>
      <c r="D112" s="94" t="s">
        <v>1187</v>
      </c>
      <c r="E112" s="14" t="s">
        <v>8163</v>
      </c>
      <c r="F112" s="15">
        <v>1030</v>
      </c>
      <c r="G112" s="15">
        <v>48</v>
      </c>
      <c r="H112" s="14" t="s">
        <v>8076</v>
      </c>
      <c r="I112" s="15">
        <v>14000</v>
      </c>
      <c r="J112" s="14" t="s">
        <v>4935</v>
      </c>
      <c r="K112" s="36" t="s">
        <v>15190</v>
      </c>
      <c r="L112" s="23" t="s">
        <v>12534</v>
      </c>
      <c r="M112" s="23"/>
      <c r="N112" s="15">
        <f>VLOOKUP(H112,heso!$A$2:$B$82,2,0)*F112*G112</f>
        <v>41082.186711522292</v>
      </c>
      <c r="O112" s="15">
        <f t="shared" si="3"/>
        <v>14420000</v>
      </c>
    </row>
    <row r="113" spans="1:15">
      <c r="A113" s="14">
        <f t="shared" si="4"/>
        <v>110</v>
      </c>
      <c r="B113" s="14" t="s">
        <v>14284</v>
      </c>
      <c r="C113" s="94" t="s">
        <v>2744</v>
      </c>
      <c r="D113" s="94" t="s">
        <v>1187</v>
      </c>
      <c r="E113" s="14" t="s">
        <v>8163</v>
      </c>
      <c r="F113" s="15">
        <v>1030</v>
      </c>
      <c r="G113" s="15">
        <v>68</v>
      </c>
      <c r="H113" s="14" t="s">
        <v>8076</v>
      </c>
      <c r="I113" s="15">
        <v>17000</v>
      </c>
      <c r="J113" s="14" t="s">
        <v>4935</v>
      </c>
      <c r="K113" s="36" t="s">
        <v>15190</v>
      </c>
      <c r="L113" s="23" t="s">
        <v>12534</v>
      </c>
      <c r="M113" s="23"/>
      <c r="N113" s="15">
        <f>VLOOKUP(H113,heso!$A$2:$B$82,2,0)*F113*G113</f>
        <v>58199.764507989916</v>
      </c>
      <c r="O113" s="15">
        <f t="shared" si="3"/>
        <v>17510000</v>
      </c>
    </row>
    <row r="114" spans="1:15" ht="31.5">
      <c r="A114" s="14">
        <f t="shared" si="4"/>
        <v>111</v>
      </c>
      <c r="B114" s="14" t="s">
        <v>15341</v>
      </c>
      <c r="C114" s="94" t="s">
        <v>2744</v>
      </c>
      <c r="D114" s="94" t="s">
        <v>1187</v>
      </c>
      <c r="E114" s="14" t="s">
        <v>8163</v>
      </c>
      <c r="F114" s="15">
        <v>2030</v>
      </c>
      <c r="G114" s="15">
        <v>352</v>
      </c>
      <c r="H114" s="14" t="s">
        <v>8087</v>
      </c>
      <c r="I114" s="15">
        <v>74000</v>
      </c>
      <c r="J114" s="14" t="s">
        <v>4935</v>
      </c>
      <c r="K114" s="36" t="s">
        <v>15190</v>
      </c>
      <c r="L114" s="23" t="s">
        <v>5629</v>
      </c>
      <c r="M114" s="23"/>
      <c r="N114" s="15">
        <f>VLOOKUP(H114,heso!$A$2:$B$82,2,0)*F114*G114</f>
        <v>714560</v>
      </c>
      <c r="O114" s="15">
        <f t="shared" si="3"/>
        <v>150220000</v>
      </c>
    </row>
    <row r="115" spans="1:15">
      <c r="A115" s="14">
        <f t="shared" si="4"/>
        <v>112</v>
      </c>
      <c r="B115" s="14" t="s">
        <v>14369</v>
      </c>
      <c r="C115" s="94"/>
      <c r="D115" s="94" t="s">
        <v>1421</v>
      </c>
      <c r="E115" s="14"/>
      <c r="F115" s="15">
        <v>10000</v>
      </c>
      <c r="G115" s="15">
        <v>200</v>
      </c>
      <c r="H115" s="14" t="s">
        <v>2161</v>
      </c>
      <c r="I115" s="15">
        <v>73000</v>
      </c>
      <c r="J115" s="14" t="s">
        <v>4642</v>
      </c>
      <c r="K115" s="36" t="s">
        <v>15190</v>
      </c>
      <c r="L115" s="23" t="s">
        <v>12534</v>
      </c>
      <c r="M115" s="23"/>
      <c r="N115" s="15">
        <f>VLOOKUP(H115,heso!$A$2:$B$82,2,0)*F115*G115</f>
        <v>2583683.7678721617</v>
      </c>
      <c r="O115" s="15">
        <f t="shared" si="3"/>
        <v>730000000</v>
      </c>
    </row>
    <row r="116" spans="1:15">
      <c r="A116" s="14">
        <f t="shared" si="4"/>
        <v>113</v>
      </c>
      <c r="B116" s="14" t="s">
        <v>13332</v>
      </c>
      <c r="C116" s="94" t="s">
        <v>2744</v>
      </c>
      <c r="D116" s="94" t="s">
        <v>1187</v>
      </c>
      <c r="E116" s="14" t="s">
        <v>8163</v>
      </c>
      <c r="F116" s="15">
        <v>1030</v>
      </c>
      <c r="G116" s="15">
        <v>92</v>
      </c>
      <c r="H116" s="14" t="s">
        <v>8076</v>
      </c>
      <c r="I116" s="15">
        <v>21000</v>
      </c>
      <c r="J116" s="14" t="s">
        <v>4935</v>
      </c>
      <c r="K116" s="36" t="s">
        <v>15190</v>
      </c>
      <c r="L116" s="23" t="s">
        <v>12534</v>
      </c>
      <c r="M116" s="23"/>
      <c r="N116" s="15">
        <f>VLOOKUP(H116,heso!$A$2:$B$82,2,0)*F116*G116</f>
        <v>78740.857863751065</v>
      </c>
      <c r="O116" s="15">
        <f t="shared" si="3"/>
        <v>21630000</v>
      </c>
    </row>
    <row r="117" spans="1:15" ht="31.5">
      <c r="A117" s="14">
        <f t="shared" si="4"/>
        <v>114</v>
      </c>
      <c r="B117" s="14" t="s">
        <v>15367</v>
      </c>
      <c r="C117" s="94" t="s">
        <v>15368</v>
      </c>
      <c r="D117" s="94" t="s">
        <v>1162</v>
      </c>
      <c r="E117" s="14"/>
      <c r="F117" s="15">
        <v>800</v>
      </c>
      <c r="G117" s="15">
        <v>436</v>
      </c>
      <c r="H117" s="14" t="s">
        <v>8087</v>
      </c>
      <c r="I117" s="15">
        <v>0</v>
      </c>
      <c r="J117" s="14" t="s">
        <v>4642</v>
      </c>
      <c r="K117" s="36" t="s">
        <v>15190</v>
      </c>
      <c r="L117" s="23" t="s">
        <v>12534</v>
      </c>
      <c r="M117" s="23"/>
      <c r="N117" s="15">
        <f>VLOOKUP(H117,heso!$A$2:$B$82,2,0)*F117*G117</f>
        <v>348800</v>
      </c>
      <c r="O117" s="15">
        <f t="shared" si="3"/>
        <v>0</v>
      </c>
    </row>
    <row r="118" spans="1:15" ht="47.25">
      <c r="A118" s="14">
        <f t="shared" si="4"/>
        <v>115</v>
      </c>
      <c r="B118" s="14" t="s">
        <v>15371</v>
      </c>
      <c r="C118" s="94" t="s">
        <v>15372</v>
      </c>
      <c r="D118" s="94" t="s">
        <v>1162</v>
      </c>
      <c r="E118" s="14"/>
      <c r="F118" s="15">
        <v>1500</v>
      </c>
      <c r="G118" s="15">
        <v>172</v>
      </c>
      <c r="H118" s="14" t="s">
        <v>8087</v>
      </c>
      <c r="I118" s="15">
        <v>0</v>
      </c>
      <c r="J118" s="14" t="s">
        <v>1188</v>
      </c>
      <c r="K118" s="36" t="s">
        <v>15190</v>
      </c>
      <c r="L118" s="23" t="s">
        <v>12365</v>
      </c>
      <c r="M118" s="23"/>
      <c r="N118" s="15">
        <f>VLOOKUP(H118,heso!$A$2:$B$82,2,0)*F118*G118</f>
        <v>258000</v>
      </c>
      <c r="O118" s="15">
        <f t="shared" si="3"/>
        <v>0</v>
      </c>
    </row>
    <row r="119" spans="1:15" ht="47.25">
      <c r="A119" s="14">
        <f t="shared" si="4"/>
        <v>116</v>
      </c>
      <c r="B119" s="14" t="s">
        <v>15373</v>
      </c>
      <c r="C119" s="94" t="s">
        <v>15372</v>
      </c>
      <c r="D119" s="94" t="s">
        <v>1162</v>
      </c>
      <c r="E119" s="14"/>
      <c r="F119" s="15">
        <v>1500</v>
      </c>
      <c r="G119" s="15">
        <v>136</v>
      </c>
      <c r="H119" s="14" t="s">
        <v>8087</v>
      </c>
      <c r="I119" s="15">
        <v>0</v>
      </c>
      <c r="J119" s="14" t="s">
        <v>1188</v>
      </c>
      <c r="K119" s="36" t="s">
        <v>15190</v>
      </c>
      <c r="L119" s="23" t="s">
        <v>12365</v>
      </c>
      <c r="M119" s="23"/>
      <c r="N119" s="15">
        <f>VLOOKUP(H119,heso!$A$2:$B$82,2,0)*F119*G119</f>
        <v>204000</v>
      </c>
      <c r="O119" s="15">
        <f t="shared" si="3"/>
        <v>0</v>
      </c>
    </row>
    <row r="120" spans="1:15" ht="31.5">
      <c r="A120" s="14">
        <f t="shared" si="4"/>
        <v>117</v>
      </c>
      <c r="B120" s="14" t="s">
        <v>15378</v>
      </c>
      <c r="C120" s="94" t="s">
        <v>2744</v>
      </c>
      <c r="D120" s="94" t="s">
        <v>1187</v>
      </c>
      <c r="E120" s="14" t="s">
        <v>8163</v>
      </c>
      <c r="F120" s="15">
        <v>1030</v>
      </c>
      <c r="G120" s="15">
        <v>96</v>
      </c>
      <c r="H120" s="14" t="s">
        <v>8076</v>
      </c>
      <c r="I120" s="15">
        <v>21000</v>
      </c>
      <c r="J120" s="14" t="s">
        <v>4935</v>
      </c>
      <c r="K120" s="36" t="s">
        <v>15190</v>
      </c>
      <c r="L120" s="23" t="s">
        <v>5129</v>
      </c>
      <c r="M120" s="23"/>
      <c r="N120" s="15">
        <f>VLOOKUP(H120,heso!$A$2:$B$82,2,0)*F120*G120</f>
        <v>82164.373423044584</v>
      </c>
      <c r="O120" s="15">
        <f t="shared" si="3"/>
        <v>21630000</v>
      </c>
    </row>
    <row r="121" spans="1:15">
      <c r="A121" s="14">
        <f t="shared" si="4"/>
        <v>118</v>
      </c>
      <c r="B121" s="14" t="s">
        <v>15379</v>
      </c>
      <c r="C121" s="94" t="s">
        <v>2744</v>
      </c>
      <c r="D121" s="94" t="s">
        <v>1187</v>
      </c>
      <c r="E121" s="14" t="s">
        <v>8163</v>
      </c>
      <c r="F121" s="15">
        <v>1030</v>
      </c>
      <c r="G121" s="15">
        <v>40</v>
      </c>
      <c r="H121" s="14" t="s">
        <v>8076</v>
      </c>
      <c r="I121" s="15">
        <v>11000</v>
      </c>
      <c r="J121" s="14" t="s">
        <v>4935</v>
      </c>
      <c r="K121" s="36" t="s">
        <v>15190</v>
      </c>
      <c r="L121" s="23" t="s">
        <v>5129</v>
      </c>
      <c r="M121" s="23"/>
      <c r="N121" s="15">
        <f>VLOOKUP(H121,heso!$A$2:$B$82,2,0)*F121*G121</f>
        <v>34235.155592935247</v>
      </c>
      <c r="O121" s="15">
        <f t="shared" si="3"/>
        <v>11330000</v>
      </c>
    </row>
    <row r="122" spans="1:15">
      <c r="A122" s="14">
        <f t="shared" si="4"/>
        <v>119</v>
      </c>
      <c r="B122" s="14" t="s">
        <v>15381</v>
      </c>
      <c r="C122" s="94" t="s">
        <v>2744</v>
      </c>
      <c r="D122" s="94" t="s">
        <v>1187</v>
      </c>
      <c r="E122" s="14" t="s">
        <v>8163</v>
      </c>
      <c r="F122" s="15">
        <v>1030</v>
      </c>
      <c r="G122" s="15">
        <v>44</v>
      </c>
      <c r="H122" s="14" t="s">
        <v>8076</v>
      </c>
      <c r="I122" s="15">
        <v>13000</v>
      </c>
      <c r="J122" s="14" t="s">
        <v>4935</v>
      </c>
      <c r="K122" s="36" t="s">
        <v>15190</v>
      </c>
      <c r="L122" s="23" t="s">
        <v>5129</v>
      </c>
      <c r="M122" s="23"/>
      <c r="N122" s="15">
        <f>VLOOKUP(H122,heso!$A$2:$B$82,2,0)*F122*G122</f>
        <v>37658.671152228766</v>
      </c>
      <c r="O122" s="15">
        <f t="shared" si="3"/>
        <v>13390000</v>
      </c>
    </row>
    <row r="123" spans="1:15" ht="31.5">
      <c r="A123" s="14">
        <f t="shared" si="4"/>
        <v>120</v>
      </c>
      <c r="B123" s="14" t="s">
        <v>15382</v>
      </c>
      <c r="C123" s="94" t="s">
        <v>2744</v>
      </c>
      <c r="D123" s="94" t="s">
        <v>1187</v>
      </c>
      <c r="E123" s="14" t="s">
        <v>8163</v>
      </c>
      <c r="F123" s="15">
        <v>1030</v>
      </c>
      <c r="G123" s="15">
        <v>84</v>
      </c>
      <c r="H123" s="14" t="s">
        <v>8076</v>
      </c>
      <c r="I123" s="15">
        <v>21000</v>
      </c>
      <c r="J123" s="14" t="s">
        <v>4935</v>
      </c>
      <c r="K123" s="36" t="s">
        <v>15190</v>
      </c>
      <c r="L123" s="23" t="s">
        <v>5129</v>
      </c>
      <c r="M123" s="23"/>
      <c r="N123" s="15">
        <f>VLOOKUP(H123,heso!$A$2:$B$82,2,0)*F123*G123</f>
        <v>71893.826745164013</v>
      </c>
      <c r="O123" s="15">
        <f t="shared" si="3"/>
        <v>21630000</v>
      </c>
    </row>
    <row r="124" spans="1:15" ht="63">
      <c r="A124" s="14">
        <f t="shared" si="4"/>
        <v>121</v>
      </c>
      <c r="B124" s="14" t="s">
        <v>15398</v>
      </c>
      <c r="C124" s="94" t="s">
        <v>15399</v>
      </c>
      <c r="D124" s="94" t="s">
        <v>1162</v>
      </c>
      <c r="E124" s="14"/>
      <c r="F124" s="15">
        <v>300</v>
      </c>
      <c r="G124" s="15">
        <v>372</v>
      </c>
      <c r="H124" s="14" t="s">
        <v>8087</v>
      </c>
      <c r="I124" s="15">
        <v>0</v>
      </c>
      <c r="J124" s="14" t="s">
        <v>1188</v>
      </c>
      <c r="K124" s="36" t="s">
        <v>15190</v>
      </c>
      <c r="L124" s="23" t="s">
        <v>5129</v>
      </c>
      <c r="M124" s="23"/>
      <c r="N124" s="15">
        <f>VLOOKUP(H124,heso!$A$2:$B$82,2,0)*F124*G124</f>
        <v>111600</v>
      </c>
      <c r="O124" s="15">
        <f t="shared" si="3"/>
        <v>0</v>
      </c>
    </row>
    <row r="125" spans="1:15" ht="63">
      <c r="A125" s="14">
        <f t="shared" si="4"/>
        <v>122</v>
      </c>
      <c r="B125" s="14" t="s">
        <v>15415</v>
      </c>
      <c r="C125" s="94" t="s">
        <v>15416</v>
      </c>
      <c r="D125" s="94" t="s">
        <v>1162</v>
      </c>
      <c r="E125" s="14"/>
      <c r="F125" s="15">
        <v>200</v>
      </c>
      <c r="G125" s="15">
        <v>752</v>
      </c>
      <c r="H125" s="14" t="s">
        <v>2161</v>
      </c>
      <c r="I125" s="15">
        <v>0</v>
      </c>
      <c r="J125" s="14" t="s">
        <v>7909</v>
      </c>
      <c r="K125" s="36" t="s">
        <v>15190</v>
      </c>
      <c r="L125" s="23" t="s">
        <v>15417</v>
      </c>
      <c r="M125" s="23"/>
      <c r="N125" s="15">
        <f>VLOOKUP(H125,heso!$A$2:$B$82,2,0)*F125*G125</f>
        <v>194293.01934398655</v>
      </c>
      <c r="O125" s="15">
        <f t="shared" si="3"/>
        <v>0</v>
      </c>
    </row>
    <row r="126" spans="1:15" ht="51">
      <c r="A126" s="14">
        <f t="shared" si="4"/>
        <v>123</v>
      </c>
      <c r="B126" s="14" t="s">
        <v>15419</v>
      </c>
      <c r="C126" s="94" t="s">
        <v>15420</v>
      </c>
      <c r="D126" s="94" t="s">
        <v>1187</v>
      </c>
      <c r="E126" s="14" t="s">
        <v>8163</v>
      </c>
      <c r="F126" s="15">
        <v>2032</v>
      </c>
      <c r="G126" s="15">
        <v>200</v>
      </c>
      <c r="H126" s="14" t="s">
        <v>2161</v>
      </c>
      <c r="I126" s="15">
        <v>75000</v>
      </c>
      <c r="J126" s="14" t="s">
        <v>1193</v>
      </c>
      <c r="K126" s="36" t="s">
        <v>15190</v>
      </c>
      <c r="L126" s="23" t="s">
        <v>12365</v>
      </c>
      <c r="M126" s="23" t="s">
        <v>15421</v>
      </c>
      <c r="N126" s="15">
        <f>VLOOKUP(H126,heso!$A$2:$B$82,2,0)*F126*G126</f>
        <v>525004.54163162317</v>
      </c>
      <c r="O126" s="15">
        <f t="shared" si="3"/>
        <v>152400000</v>
      </c>
    </row>
    <row r="127" spans="1:15">
      <c r="A127" s="14">
        <f t="shared" si="4"/>
        <v>124</v>
      </c>
      <c r="B127" s="14" t="s">
        <v>10650</v>
      </c>
      <c r="C127" s="94"/>
      <c r="D127" s="94" t="s">
        <v>1187</v>
      </c>
      <c r="E127" s="14" t="s">
        <v>8163</v>
      </c>
      <c r="F127" s="15">
        <v>2232</v>
      </c>
      <c r="G127" s="15">
        <v>200</v>
      </c>
      <c r="H127" s="14" t="s">
        <v>2161</v>
      </c>
      <c r="I127" s="15">
        <v>80000</v>
      </c>
      <c r="J127" s="14" t="s">
        <v>1193</v>
      </c>
      <c r="K127" s="36" t="s">
        <v>15190</v>
      </c>
      <c r="L127" s="23" t="s">
        <v>5129</v>
      </c>
      <c r="M127" s="23"/>
      <c r="N127" s="15">
        <f>VLOOKUP(H127,heso!$A$2:$B$82,2,0)*F127*G127</f>
        <v>576678.21698906645</v>
      </c>
      <c r="O127" s="15">
        <f t="shared" si="3"/>
        <v>178560000</v>
      </c>
    </row>
    <row r="128" spans="1:15" ht="31.5">
      <c r="A128" s="14">
        <f t="shared" si="4"/>
        <v>125</v>
      </c>
      <c r="B128" s="14" t="s">
        <v>15285</v>
      </c>
      <c r="C128" s="94" t="s">
        <v>14300</v>
      </c>
      <c r="D128" s="94" t="s">
        <v>1187</v>
      </c>
      <c r="E128" s="14" t="s">
        <v>8163</v>
      </c>
      <c r="F128" s="15">
        <v>1130</v>
      </c>
      <c r="G128" s="15">
        <v>448</v>
      </c>
      <c r="H128" s="14" t="s">
        <v>2161</v>
      </c>
      <c r="I128" s="15">
        <v>188000</v>
      </c>
      <c r="J128" s="14" t="s">
        <v>7909</v>
      </c>
      <c r="K128" s="36" t="s">
        <v>15286</v>
      </c>
      <c r="L128" s="23" t="s">
        <v>608</v>
      </c>
      <c r="M128" s="23"/>
      <c r="N128" s="15">
        <f>VLOOKUP(H128,heso!$A$2:$B$82,2,0)*F128*G128</f>
        <v>653982.03532380145</v>
      </c>
      <c r="O128" s="15">
        <f t="shared" si="3"/>
        <v>212440000</v>
      </c>
    </row>
    <row r="129" spans="1:15" ht="25.5">
      <c r="A129" s="14">
        <f t="shared" si="4"/>
        <v>126</v>
      </c>
      <c r="B129" s="14" t="s">
        <v>15287</v>
      </c>
      <c r="C129" s="94" t="s">
        <v>14868</v>
      </c>
      <c r="D129" s="94" t="s">
        <v>1162</v>
      </c>
      <c r="E129" s="14"/>
      <c r="F129" s="15">
        <v>1000</v>
      </c>
      <c r="G129" s="15">
        <v>136</v>
      </c>
      <c r="H129" s="14" t="s">
        <v>6541</v>
      </c>
      <c r="I129" s="15">
        <v>0</v>
      </c>
      <c r="J129" s="14" t="s">
        <v>7909</v>
      </c>
      <c r="K129" s="36" t="s">
        <v>15286</v>
      </c>
      <c r="L129" s="23" t="s">
        <v>13494</v>
      </c>
      <c r="M129" s="23"/>
      <c r="N129" s="15">
        <f>VLOOKUP(H129,heso!$A$2:$B$82,2,0)*F129*G129</f>
        <v>98825.904121110172</v>
      </c>
      <c r="O129" s="15">
        <f t="shared" si="3"/>
        <v>0</v>
      </c>
    </row>
    <row r="130" spans="1:15" ht="114.75">
      <c r="A130" s="14">
        <f t="shared" si="4"/>
        <v>127</v>
      </c>
      <c r="B130" s="14" t="s">
        <v>15296</v>
      </c>
      <c r="C130" s="94" t="s">
        <v>15297</v>
      </c>
      <c r="D130" s="94" t="s">
        <v>4473</v>
      </c>
      <c r="E130" s="14"/>
      <c r="F130" s="15">
        <v>300000</v>
      </c>
      <c r="G130" s="15">
        <v>192</v>
      </c>
      <c r="H130" s="14" t="s">
        <v>8076</v>
      </c>
      <c r="I130" s="15">
        <v>0</v>
      </c>
      <c r="J130" s="14" t="s">
        <v>60</v>
      </c>
      <c r="K130" s="36" t="s">
        <v>15286</v>
      </c>
      <c r="L130" s="23" t="s">
        <v>15298</v>
      </c>
      <c r="M130" s="23"/>
      <c r="N130" s="15">
        <f>VLOOKUP(H130,heso!$A$2:$B$82,2,0)*F130*G130</f>
        <v>47862741.799831793</v>
      </c>
      <c r="O130" s="15">
        <f t="shared" si="3"/>
        <v>0</v>
      </c>
    </row>
    <row r="131" spans="1:15" ht="141.75">
      <c r="A131" s="14">
        <f t="shared" si="4"/>
        <v>128</v>
      </c>
      <c r="B131" s="14" t="s">
        <v>15325</v>
      </c>
      <c r="C131" s="94" t="s">
        <v>15326</v>
      </c>
      <c r="D131" s="94" t="s">
        <v>1162</v>
      </c>
      <c r="E131" s="14"/>
      <c r="F131" s="15">
        <v>200</v>
      </c>
      <c r="G131" s="15">
        <v>644</v>
      </c>
      <c r="H131" s="14" t="s">
        <v>2161</v>
      </c>
      <c r="I131" s="15">
        <v>0</v>
      </c>
      <c r="J131" s="14" t="s">
        <v>4935</v>
      </c>
      <c r="K131" s="36" t="s">
        <v>15286</v>
      </c>
      <c r="L131" s="23" t="s">
        <v>13494</v>
      </c>
      <c r="M131" s="23"/>
      <c r="N131" s="15">
        <f>VLOOKUP(H131,heso!$A$2:$B$82,2,0)*F131*G131</f>
        <v>166389.23465096721</v>
      </c>
      <c r="O131" s="15">
        <f t="shared" si="3"/>
        <v>0</v>
      </c>
    </row>
    <row r="132" spans="1:15" ht="31.5">
      <c r="A132" s="14">
        <f t="shared" si="4"/>
        <v>129</v>
      </c>
      <c r="B132" s="14" t="s">
        <v>15338</v>
      </c>
      <c r="C132" s="94" t="s">
        <v>14007</v>
      </c>
      <c r="D132" s="94" t="s">
        <v>1187</v>
      </c>
      <c r="E132" s="14"/>
      <c r="F132" s="15">
        <v>700</v>
      </c>
      <c r="G132" s="15">
        <v>436</v>
      </c>
      <c r="H132" s="14" t="s">
        <v>2161</v>
      </c>
      <c r="I132" s="15">
        <v>167000</v>
      </c>
      <c r="J132" s="14" t="s">
        <v>1188</v>
      </c>
      <c r="K132" s="36" t="s">
        <v>15286</v>
      </c>
      <c r="L132" s="23" t="s">
        <v>1552</v>
      </c>
      <c r="M132" s="23"/>
      <c r="N132" s="15">
        <f>VLOOKUP(H132,heso!$A$2:$B$82,2,0)*F132*G132</f>
        <v>394270.14297729183</v>
      </c>
      <c r="O132" s="15">
        <f t="shared" si="3"/>
        <v>116900000</v>
      </c>
    </row>
    <row r="133" spans="1:15" ht="63">
      <c r="A133" s="14">
        <f t="shared" si="4"/>
        <v>130</v>
      </c>
      <c r="B133" s="14" t="s">
        <v>15342</v>
      </c>
      <c r="C133" s="94" t="s">
        <v>15343</v>
      </c>
      <c r="D133" s="94" t="s">
        <v>1162</v>
      </c>
      <c r="E133" s="14"/>
      <c r="F133" s="15">
        <v>300</v>
      </c>
      <c r="G133" s="15">
        <v>280</v>
      </c>
      <c r="H133" s="14" t="s">
        <v>8087</v>
      </c>
      <c r="I133" s="15">
        <v>0</v>
      </c>
      <c r="J133" s="14" t="s">
        <v>70</v>
      </c>
      <c r="K133" s="36" t="s">
        <v>15286</v>
      </c>
      <c r="L133" s="23" t="s">
        <v>5629</v>
      </c>
      <c r="M133" s="23"/>
      <c r="N133" s="15">
        <f>VLOOKUP(H133,heso!$A$2:$B$82,2,0)*F133*G133</f>
        <v>84000</v>
      </c>
      <c r="O133" s="15">
        <f t="shared" ref="O133:O196" si="5">F133*I133</f>
        <v>0</v>
      </c>
    </row>
    <row r="134" spans="1:15" ht="47.25">
      <c r="A134" s="14">
        <f t="shared" si="4"/>
        <v>131</v>
      </c>
      <c r="B134" s="14" t="s">
        <v>15344</v>
      </c>
      <c r="C134" s="94" t="s">
        <v>15345</v>
      </c>
      <c r="D134" s="94" t="s">
        <v>1187</v>
      </c>
      <c r="E134" s="14"/>
      <c r="F134" s="15">
        <v>700</v>
      </c>
      <c r="G134" s="15">
        <v>176</v>
      </c>
      <c r="H134" s="14" t="s">
        <v>8087</v>
      </c>
      <c r="I134" s="15">
        <v>55000</v>
      </c>
      <c r="J134" s="14" t="s">
        <v>1188</v>
      </c>
      <c r="K134" s="36" t="s">
        <v>15286</v>
      </c>
      <c r="L134" s="23" t="s">
        <v>2255</v>
      </c>
      <c r="M134" s="23"/>
      <c r="N134" s="15">
        <f>VLOOKUP(H134,heso!$A$2:$B$82,2,0)*F134*G134</f>
        <v>123200</v>
      </c>
      <c r="O134" s="15">
        <f t="shared" si="5"/>
        <v>38500000</v>
      </c>
    </row>
    <row r="135" spans="1:15" ht="31.5">
      <c r="A135" s="14">
        <f t="shared" si="4"/>
        <v>132</v>
      </c>
      <c r="B135" s="14" t="s">
        <v>15346</v>
      </c>
      <c r="C135" s="94" t="s">
        <v>1893</v>
      </c>
      <c r="D135" s="94" t="s">
        <v>1187</v>
      </c>
      <c r="E135" s="14"/>
      <c r="F135" s="15">
        <v>900</v>
      </c>
      <c r="G135" s="15">
        <v>184</v>
      </c>
      <c r="H135" s="14" t="s">
        <v>8087</v>
      </c>
      <c r="I135" s="15">
        <v>58000</v>
      </c>
      <c r="J135" s="14" t="s">
        <v>60</v>
      </c>
      <c r="K135" s="36" t="s">
        <v>15286</v>
      </c>
      <c r="L135" s="23" t="s">
        <v>2255</v>
      </c>
      <c r="M135" s="23"/>
      <c r="N135" s="15">
        <f>VLOOKUP(H135,heso!$A$2:$B$82,2,0)*F135*G135</f>
        <v>165600</v>
      </c>
      <c r="O135" s="15">
        <f t="shared" si="5"/>
        <v>52200000</v>
      </c>
    </row>
    <row r="136" spans="1:15" ht="31.5">
      <c r="A136" s="14">
        <f t="shared" si="4"/>
        <v>133</v>
      </c>
      <c r="B136" s="14" t="s">
        <v>15347</v>
      </c>
      <c r="C136" s="94" t="s">
        <v>12712</v>
      </c>
      <c r="D136" s="94" t="s">
        <v>1187</v>
      </c>
      <c r="E136" s="14"/>
      <c r="F136" s="15">
        <v>700</v>
      </c>
      <c r="G136" s="15">
        <v>352</v>
      </c>
      <c r="H136" s="14" t="s">
        <v>8087</v>
      </c>
      <c r="I136" s="15">
        <v>101000</v>
      </c>
      <c r="J136" s="14" t="s">
        <v>60</v>
      </c>
      <c r="K136" s="36" t="s">
        <v>15286</v>
      </c>
      <c r="L136" s="23" t="s">
        <v>2255</v>
      </c>
      <c r="M136" s="23"/>
      <c r="N136" s="15">
        <f>VLOOKUP(H136,heso!$A$2:$B$82,2,0)*F136*G136</f>
        <v>246400</v>
      </c>
      <c r="O136" s="15">
        <f t="shared" si="5"/>
        <v>70700000</v>
      </c>
    </row>
    <row r="137" spans="1:15" ht="31.5">
      <c r="A137" s="14">
        <f t="shared" si="4"/>
        <v>134</v>
      </c>
      <c r="B137" s="14" t="s">
        <v>15348</v>
      </c>
      <c r="C137" s="94" t="s">
        <v>12563</v>
      </c>
      <c r="D137" s="94" t="s">
        <v>1187</v>
      </c>
      <c r="E137" s="14" t="s">
        <v>8163</v>
      </c>
      <c r="F137" s="15">
        <v>700</v>
      </c>
      <c r="G137" s="15">
        <v>208</v>
      </c>
      <c r="H137" s="14" t="s">
        <v>2161</v>
      </c>
      <c r="I137" s="15">
        <v>86000</v>
      </c>
      <c r="J137" s="14" t="s">
        <v>4935</v>
      </c>
      <c r="K137" s="36" t="s">
        <v>15286</v>
      </c>
      <c r="L137" s="23" t="s">
        <v>2255</v>
      </c>
      <c r="M137" s="23"/>
      <c r="N137" s="15">
        <f>VLOOKUP(H137,heso!$A$2:$B$82,2,0)*F137*G137</f>
        <v>188092.17830109337</v>
      </c>
      <c r="O137" s="15">
        <f t="shared" si="5"/>
        <v>60200000</v>
      </c>
    </row>
    <row r="138" spans="1:15" ht="31.5">
      <c r="A138" s="14">
        <f t="shared" si="4"/>
        <v>135</v>
      </c>
      <c r="B138" s="14" t="s">
        <v>15349</v>
      </c>
      <c r="C138" s="94" t="s">
        <v>15214</v>
      </c>
      <c r="D138" s="94" t="s">
        <v>1162</v>
      </c>
      <c r="E138" s="14"/>
      <c r="F138" s="15">
        <v>550</v>
      </c>
      <c r="G138" s="15">
        <v>628</v>
      </c>
      <c r="H138" s="14" t="s">
        <v>3703</v>
      </c>
      <c r="I138" s="15">
        <v>0</v>
      </c>
      <c r="J138" s="14" t="s">
        <v>12454</v>
      </c>
      <c r="K138" s="36" t="s">
        <v>15286</v>
      </c>
      <c r="L138" s="23" t="s">
        <v>13494</v>
      </c>
      <c r="M138" s="23"/>
      <c r="N138" s="15">
        <f>VLOOKUP(H138,heso!$A$2:$B$82,2,0)*F138*G138</f>
        <v>596098.23380992434</v>
      </c>
      <c r="O138" s="15">
        <f t="shared" si="5"/>
        <v>0</v>
      </c>
    </row>
    <row r="139" spans="1:15" ht="47.25">
      <c r="A139" s="14">
        <f t="shared" si="4"/>
        <v>136</v>
      </c>
      <c r="B139" s="14" t="s">
        <v>15350</v>
      </c>
      <c r="C139" s="94" t="s">
        <v>12563</v>
      </c>
      <c r="D139" s="94" t="s">
        <v>1187</v>
      </c>
      <c r="E139" s="14" t="s">
        <v>8163</v>
      </c>
      <c r="F139" s="15">
        <v>650</v>
      </c>
      <c r="G139" s="15">
        <v>524</v>
      </c>
      <c r="H139" s="14" t="s">
        <v>2161</v>
      </c>
      <c r="I139" s="15">
        <v>197000</v>
      </c>
      <c r="J139" s="14" t="s">
        <v>4935</v>
      </c>
      <c r="K139" s="36" t="s">
        <v>15286</v>
      </c>
      <c r="L139" s="23" t="s">
        <v>2255</v>
      </c>
      <c r="M139" s="23"/>
      <c r="N139" s="15">
        <f>VLOOKUP(H139,heso!$A$2:$B$82,2,0)*F139*G139</f>
        <v>440001.3456686291</v>
      </c>
      <c r="O139" s="15">
        <f t="shared" si="5"/>
        <v>128050000</v>
      </c>
    </row>
    <row r="140" spans="1:15" ht="31.5">
      <c r="A140" s="14">
        <f t="shared" si="4"/>
        <v>137</v>
      </c>
      <c r="B140" s="14" t="s">
        <v>15351</v>
      </c>
      <c r="C140" s="94" t="s">
        <v>15352</v>
      </c>
      <c r="D140" s="94" t="s">
        <v>1162</v>
      </c>
      <c r="E140" s="14"/>
      <c r="F140" s="15">
        <v>1000</v>
      </c>
      <c r="G140" s="15">
        <v>224</v>
      </c>
      <c r="H140" s="14" t="s">
        <v>8087</v>
      </c>
      <c r="I140" s="15">
        <v>0</v>
      </c>
      <c r="J140" s="14" t="s">
        <v>1188</v>
      </c>
      <c r="K140" s="36" t="s">
        <v>15286</v>
      </c>
      <c r="L140" s="23" t="s">
        <v>12365</v>
      </c>
      <c r="M140" s="23"/>
      <c r="N140" s="15">
        <f>VLOOKUP(H140,heso!$A$2:$B$82,2,0)*F140*G140</f>
        <v>224000</v>
      </c>
      <c r="O140" s="15">
        <f t="shared" si="5"/>
        <v>0</v>
      </c>
    </row>
    <row r="141" spans="1:15" ht="31.5">
      <c r="A141" s="14">
        <f t="shared" si="4"/>
        <v>138</v>
      </c>
      <c r="B141" s="14" t="s">
        <v>14983</v>
      </c>
      <c r="C141" s="94" t="s">
        <v>14984</v>
      </c>
      <c r="D141" s="94" t="s">
        <v>1162</v>
      </c>
      <c r="E141" s="14" t="s">
        <v>8163</v>
      </c>
      <c r="F141" s="15">
        <v>200</v>
      </c>
      <c r="G141" s="15">
        <v>500</v>
      </c>
      <c r="H141" s="14" t="s">
        <v>2161</v>
      </c>
      <c r="I141" s="15">
        <v>420000</v>
      </c>
      <c r="J141" s="14" t="s">
        <v>60</v>
      </c>
      <c r="K141" s="36" t="s">
        <v>15286</v>
      </c>
      <c r="L141" s="23" t="s">
        <v>6101</v>
      </c>
      <c r="M141" s="23"/>
      <c r="N141" s="15">
        <f>VLOOKUP(H141,heso!$A$2:$B$82,2,0)*F141*G141</f>
        <v>129184.18839360808</v>
      </c>
      <c r="O141" s="15">
        <f t="shared" si="5"/>
        <v>84000000</v>
      </c>
    </row>
    <row r="142" spans="1:15">
      <c r="A142" s="14">
        <f t="shared" ref="A142:A205" si="6">A141+1</f>
        <v>139</v>
      </c>
      <c r="B142" s="14" t="s">
        <v>15353</v>
      </c>
      <c r="C142" s="94" t="s">
        <v>11431</v>
      </c>
      <c r="D142" s="94" t="s">
        <v>1187</v>
      </c>
      <c r="E142" s="14" t="s">
        <v>8163</v>
      </c>
      <c r="F142" s="15">
        <v>610</v>
      </c>
      <c r="G142" s="15">
        <v>316</v>
      </c>
      <c r="H142" s="14" t="s">
        <v>3449</v>
      </c>
      <c r="I142" s="15">
        <v>68000</v>
      </c>
      <c r="J142" s="14" t="s">
        <v>70</v>
      </c>
      <c r="K142" s="36" t="s">
        <v>15286</v>
      </c>
      <c r="L142" s="23" t="s">
        <v>2255</v>
      </c>
      <c r="M142" s="23"/>
      <c r="N142" s="15">
        <f>VLOOKUP(H142,heso!$A$2:$B$82,2,0)*F142*G142</f>
        <v>94029.268292682929</v>
      </c>
      <c r="O142" s="15">
        <f t="shared" si="5"/>
        <v>41480000</v>
      </c>
    </row>
    <row r="143" spans="1:15" ht="31.5">
      <c r="A143" s="14">
        <f t="shared" si="6"/>
        <v>140</v>
      </c>
      <c r="B143" s="14" t="s">
        <v>15354</v>
      </c>
      <c r="C143" s="94" t="s">
        <v>15355</v>
      </c>
      <c r="D143" s="94" t="s">
        <v>1187</v>
      </c>
      <c r="E143" s="14"/>
      <c r="F143" s="15">
        <v>610</v>
      </c>
      <c r="G143" s="15">
        <v>248</v>
      </c>
      <c r="H143" s="14" t="s">
        <v>2325</v>
      </c>
      <c r="I143" s="15">
        <v>95000</v>
      </c>
      <c r="J143" s="14" t="s">
        <v>7909</v>
      </c>
      <c r="K143" s="36" t="s">
        <v>15286</v>
      </c>
      <c r="L143" s="23" t="s">
        <v>2255</v>
      </c>
      <c r="M143" s="23"/>
      <c r="N143" s="15">
        <f>VLOOKUP(H143,heso!$A$2:$B$82,2,0)*F143*G143</f>
        <v>135630.3448275862</v>
      </c>
      <c r="O143" s="15">
        <f t="shared" si="5"/>
        <v>57950000</v>
      </c>
    </row>
    <row r="144" spans="1:15" ht="31.5">
      <c r="A144" s="14">
        <f t="shared" si="6"/>
        <v>141</v>
      </c>
      <c r="B144" s="14" t="s">
        <v>15356</v>
      </c>
      <c r="C144" s="94" t="s">
        <v>15357</v>
      </c>
      <c r="D144" s="94" t="s">
        <v>1187</v>
      </c>
      <c r="E144" s="14" t="s">
        <v>8163</v>
      </c>
      <c r="F144" s="15">
        <v>700</v>
      </c>
      <c r="G144" s="15">
        <v>216</v>
      </c>
      <c r="H144" s="14" t="s">
        <v>8087</v>
      </c>
      <c r="I144" s="15">
        <v>66000</v>
      </c>
      <c r="J144" s="14" t="s">
        <v>1193</v>
      </c>
      <c r="K144" s="36" t="s">
        <v>15286</v>
      </c>
      <c r="L144" s="23" t="s">
        <v>2255</v>
      </c>
      <c r="M144" s="23"/>
      <c r="N144" s="15">
        <f>VLOOKUP(H144,heso!$A$2:$B$82,2,0)*F144*G144</f>
        <v>151200</v>
      </c>
      <c r="O144" s="15">
        <f t="shared" si="5"/>
        <v>46200000</v>
      </c>
    </row>
    <row r="145" spans="1:15" ht="47.25">
      <c r="A145" s="14">
        <f t="shared" si="6"/>
        <v>142</v>
      </c>
      <c r="B145" s="14" t="s">
        <v>15358</v>
      </c>
      <c r="C145" s="94" t="s">
        <v>15359</v>
      </c>
      <c r="D145" s="94" t="s">
        <v>1162</v>
      </c>
      <c r="E145" s="14"/>
      <c r="F145" s="15">
        <v>300</v>
      </c>
      <c r="G145" s="15">
        <v>132</v>
      </c>
      <c r="H145" s="14" t="s">
        <v>8076</v>
      </c>
      <c r="I145" s="15">
        <v>0</v>
      </c>
      <c r="J145" s="14" t="s">
        <v>1193</v>
      </c>
      <c r="K145" s="36" t="s">
        <v>15286</v>
      </c>
      <c r="L145" s="23" t="s">
        <v>2255</v>
      </c>
      <c r="M145" s="23"/>
      <c r="N145" s="15">
        <f>VLOOKUP(H145,heso!$A$2:$B$82,2,0)*F145*G145</f>
        <v>32905.634987384357</v>
      </c>
      <c r="O145" s="15">
        <f t="shared" si="5"/>
        <v>0</v>
      </c>
    </row>
    <row r="146" spans="1:15" ht="47.25">
      <c r="A146" s="14">
        <f t="shared" si="6"/>
        <v>143</v>
      </c>
      <c r="B146" s="14" t="s">
        <v>15360</v>
      </c>
      <c r="C146" s="94" t="s">
        <v>15361</v>
      </c>
      <c r="D146" s="94" t="s">
        <v>1162</v>
      </c>
      <c r="E146" s="14"/>
      <c r="F146" s="15">
        <v>700</v>
      </c>
      <c r="G146" s="15">
        <v>236</v>
      </c>
      <c r="H146" s="14" t="s">
        <v>8087</v>
      </c>
      <c r="I146" s="15">
        <v>0</v>
      </c>
      <c r="J146" s="14" t="s">
        <v>60</v>
      </c>
      <c r="K146" s="36" t="s">
        <v>15286</v>
      </c>
      <c r="L146" s="23" t="s">
        <v>5129</v>
      </c>
      <c r="M146" s="23"/>
      <c r="N146" s="15">
        <f>VLOOKUP(H146,heso!$A$2:$B$82,2,0)*F146*G146</f>
        <v>165200</v>
      </c>
      <c r="O146" s="15">
        <f t="shared" si="5"/>
        <v>0</v>
      </c>
    </row>
    <row r="147" spans="1:15" ht="31.5">
      <c r="A147" s="14">
        <f t="shared" si="6"/>
        <v>144</v>
      </c>
      <c r="B147" s="14" t="s">
        <v>15362</v>
      </c>
      <c r="C147" s="94" t="s">
        <v>15363</v>
      </c>
      <c r="D147" s="94" t="s">
        <v>1187</v>
      </c>
      <c r="E147" s="14"/>
      <c r="F147" s="15">
        <v>750</v>
      </c>
      <c r="G147" s="15">
        <v>240</v>
      </c>
      <c r="H147" s="14" t="s">
        <v>8087</v>
      </c>
      <c r="I147" s="15">
        <v>76000</v>
      </c>
      <c r="J147" s="14" t="s">
        <v>1188</v>
      </c>
      <c r="K147" s="36" t="s">
        <v>15286</v>
      </c>
      <c r="L147" s="23" t="s">
        <v>3437</v>
      </c>
      <c r="M147" s="23" t="s">
        <v>15364</v>
      </c>
      <c r="N147" s="15">
        <f>VLOOKUP(H147,heso!$A$2:$B$82,2,0)*F147*G147</f>
        <v>180000</v>
      </c>
      <c r="O147" s="15">
        <f t="shared" si="5"/>
        <v>57000000</v>
      </c>
    </row>
    <row r="148" spans="1:15" ht="63">
      <c r="A148" s="14">
        <f t="shared" si="6"/>
        <v>145</v>
      </c>
      <c r="B148" s="14" t="s">
        <v>15365</v>
      </c>
      <c r="C148" s="94" t="s">
        <v>15366</v>
      </c>
      <c r="D148" s="94" t="s">
        <v>1162</v>
      </c>
      <c r="E148" s="14"/>
      <c r="F148" s="15">
        <v>500</v>
      </c>
      <c r="G148" s="15">
        <v>280</v>
      </c>
      <c r="H148" s="14" t="s">
        <v>8087</v>
      </c>
      <c r="I148" s="15">
        <v>0</v>
      </c>
      <c r="J148" s="14" t="s">
        <v>4642</v>
      </c>
      <c r="K148" s="36" t="s">
        <v>15286</v>
      </c>
      <c r="L148" s="23" t="s">
        <v>12534</v>
      </c>
      <c r="M148" s="23"/>
      <c r="N148" s="15">
        <f>VLOOKUP(H148,heso!$A$2:$B$82,2,0)*F148*G148</f>
        <v>140000</v>
      </c>
      <c r="O148" s="15">
        <f t="shared" si="5"/>
        <v>0</v>
      </c>
    </row>
    <row r="149" spans="1:15" ht="47.25">
      <c r="A149" s="14">
        <f t="shared" si="6"/>
        <v>146</v>
      </c>
      <c r="B149" s="14" t="s">
        <v>15374</v>
      </c>
      <c r="C149" s="94" t="s">
        <v>15375</v>
      </c>
      <c r="D149" s="94" t="s">
        <v>1162</v>
      </c>
      <c r="E149" s="14"/>
      <c r="F149" s="15">
        <v>1500</v>
      </c>
      <c r="G149" s="15">
        <v>520</v>
      </c>
      <c r="H149" s="14" t="s">
        <v>2161</v>
      </c>
      <c r="I149" s="15">
        <v>0</v>
      </c>
      <c r="J149" s="14" t="s">
        <v>1188</v>
      </c>
      <c r="K149" s="36" t="s">
        <v>15286</v>
      </c>
      <c r="L149" s="23" t="s">
        <v>12365</v>
      </c>
      <c r="M149" s="23"/>
      <c r="N149" s="15">
        <f>VLOOKUP(H149,heso!$A$2:$B$82,2,0)*F149*G149</f>
        <v>1007636.669470143</v>
      </c>
      <c r="O149" s="15">
        <f t="shared" si="5"/>
        <v>0</v>
      </c>
    </row>
    <row r="150" spans="1:15" ht="47.25">
      <c r="A150" s="14">
        <f t="shared" si="6"/>
        <v>147</v>
      </c>
      <c r="B150" s="14" t="s">
        <v>15376</v>
      </c>
      <c r="C150" s="94" t="s">
        <v>14516</v>
      </c>
      <c r="D150" s="94" t="s">
        <v>1187</v>
      </c>
      <c r="E150" s="14" t="s">
        <v>8163</v>
      </c>
      <c r="F150" s="15">
        <v>1032</v>
      </c>
      <c r="G150" s="15">
        <v>424</v>
      </c>
      <c r="H150" s="14" t="s">
        <v>3449</v>
      </c>
      <c r="I150" s="15">
        <v>82000</v>
      </c>
      <c r="J150" s="14" t="s">
        <v>60</v>
      </c>
      <c r="K150" s="36" t="s">
        <v>15286</v>
      </c>
      <c r="L150" s="23" t="s">
        <v>11673</v>
      </c>
      <c r="M150" s="23"/>
      <c r="N150" s="15">
        <f>VLOOKUP(H150,heso!$A$2:$B$82,2,0)*F150*G150</f>
        <v>213447.80487804877</v>
      </c>
      <c r="O150" s="15">
        <f t="shared" si="5"/>
        <v>84624000</v>
      </c>
    </row>
    <row r="151" spans="1:15" ht="47.25">
      <c r="A151" s="14">
        <f t="shared" si="6"/>
        <v>148</v>
      </c>
      <c r="B151" s="14" t="s">
        <v>15377</v>
      </c>
      <c r="C151" s="94" t="s">
        <v>14516</v>
      </c>
      <c r="D151" s="94" t="s">
        <v>1187</v>
      </c>
      <c r="E151" s="14" t="s">
        <v>8163</v>
      </c>
      <c r="F151" s="15">
        <v>1032</v>
      </c>
      <c r="G151" s="15">
        <v>312</v>
      </c>
      <c r="H151" s="14" t="s">
        <v>3449</v>
      </c>
      <c r="I151" s="15">
        <v>69000</v>
      </c>
      <c r="J151" s="14" t="s">
        <v>60</v>
      </c>
      <c r="K151" s="36" t="s">
        <v>15286</v>
      </c>
      <c r="L151" s="23" t="s">
        <v>11673</v>
      </c>
      <c r="M151" s="23"/>
      <c r="N151" s="15">
        <f>VLOOKUP(H151,heso!$A$2:$B$82,2,0)*F151*G151</f>
        <v>157065.36585365853</v>
      </c>
      <c r="O151" s="15">
        <f t="shared" si="5"/>
        <v>71208000</v>
      </c>
    </row>
    <row r="152" spans="1:15">
      <c r="A152" s="14">
        <f t="shared" si="6"/>
        <v>149</v>
      </c>
      <c r="B152" s="14" t="s">
        <v>15380</v>
      </c>
      <c r="C152" s="94" t="s">
        <v>2744</v>
      </c>
      <c r="D152" s="94" t="s">
        <v>1187</v>
      </c>
      <c r="E152" s="14" t="s">
        <v>8163</v>
      </c>
      <c r="F152" s="15">
        <v>1530</v>
      </c>
      <c r="G152" s="15">
        <v>48</v>
      </c>
      <c r="H152" s="14" t="s">
        <v>8076</v>
      </c>
      <c r="I152" s="15">
        <v>14000</v>
      </c>
      <c r="J152" s="14" t="s">
        <v>4935</v>
      </c>
      <c r="K152" s="36" t="s">
        <v>15286</v>
      </c>
      <c r="L152" s="23" t="s">
        <v>5629</v>
      </c>
      <c r="M152" s="23"/>
      <c r="N152" s="15">
        <f>VLOOKUP(H152,heso!$A$2:$B$82,2,0)*F152*G152</f>
        <v>61024.995794785544</v>
      </c>
      <c r="O152" s="15">
        <f t="shared" si="5"/>
        <v>21420000</v>
      </c>
    </row>
    <row r="153" spans="1:15" ht="47.25">
      <c r="A153" s="14">
        <f t="shared" si="6"/>
        <v>150</v>
      </c>
      <c r="B153" s="14" t="s">
        <v>15383</v>
      </c>
      <c r="C153" s="94" t="s">
        <v>15384</v>
      </c>
      <c r="D153" s="94" t="s">
        <v>1162</v>
      </c>
      <c r="E153" s="14"/>
      <c r="F153" s="15">
        <v>300</v>
      </c>
      <c r="G153" s="15">
        <v>328</v>
      </c>
      <c r="H153" s="14" t="s">
        <v>8087</v>
      </c>
      <c r="I153" s="15">
        <v>0</v>
      </c>
      <c r="J153" s="14" t="s">
        <v>1193</v>
      </c>
      <c r="K153" s="36" t="s">
        <v>15286</v>
      </c>
      <c r="L153" s="23" t="s">
        <v>5629</v>
      </c>
      <c r="M153" s="23"/>
      <c r="N153" s="15">
        <f>VLOOKUP(H153,heso!$A$2:$B$82,2,0)*F153*G153</f>
        <v>98400</v>
      </c>
      <c r="O153" s="15">
        <f t="shared" si="5"/>
        <v>0</v>
      </c>
    </row>
    <row r="154" spans="1:15" ht="63">
      <c r="A154" s="14">
        <f t="shared" si="6"/>
        <v>151</v>
      </c>
      <c r="B154" s="14" t="s">
        <v>15385</v>
      </c>
      <c r="C154" s="94" t="s">
        <v>15386</v>
      </c>
      <c r="D154" s="94" t="s">
        <v>1162</v>
      </c>
      <c r="E154" s="14"/>
      <c r="F154" s="15">
        <v>530</v>
      </c>
      <c r="G154" s="15">
        <v>252</v>
      </c>
      <c r="H154" s="14" t="s">
        <v>8087</v>
      </c>
      <c r="I154" s="15">
        <v>0</v>
      </c>
      <c r="J154" s="14" t="s">
        <v>60</v>
      </c>
      <c r="K154" s="36" t="s">
        <v>15286</v>
      </c>
      <c r="L154" s="23" t="s">
        <v>5129</v>
      </c>
      <c r="M154" s="23"/>
      <c r="N154" s="15">
        <f>VLOOKUP(H154,heso!$A$2:$B$82,2,0)*F154*G154</f>
        <v>133560</v>
      </c>
      <c r="O154" s="15">
        <f t="shared" si="5"/>
        <v>0</v>
      </c>
    </row>
    <row r="155" spans="1:15" ht="31.5">
      <c r="A155" s="14">
        <f t="shared" si="6"/>
        <v>152</v>
      </c>
      <c r="B155" s="14" t="s">
        <v>15389</v>
      </c>
      <c r="C155" s="94" t="s">
        <v>2018</v>
      </c>
      <c r="D155" s="94" t="s">
        <v>1187</v>
      </c>
      <c r="E155" s="14"/>
      <c r="F155" s="15">
        <v>900</v>
      </c>
      <c r="G155" s="15">
        <v>576</v>
      </c>
      <c r="H155" s="14" t="s">
        <v>2161</v>
      </c>
      <c r="I155" s="15">
        <v>216000</v>
      </c>
      <c r="J155" s="14" t="s">
        <v>4935</v>
      </c>
      <c r="K155" s="36" t="s">
        <v>15286</v>
      </c>
      <c r="L155" s="23" t="s">
        <v>2255</v>
      </c>
      <c r="M155" s="23"/>
      <c r="N155" s="15">
        <f>VLOOKUP(H155,heso!$A$2:$B$82,2,0)*F155*G155</f>
        <v>669690.83263246436</v>
      </c>
      <c r="O155" s="15">
        <f t="shared" si="5"/>
        <v>194400000</v>
      </c>
    </row>
    <row r="156" spans="1:15" ht="47.25">
      <c r="A156" s="14">
        <f t="shared" si="6"/>
        <v>153</v>
      </c>
      <c r="B156" s="14" t="s">
        <v>15390</v>
      </c>
      <c r="C156" s="94" t="s">
        <v>15391</v>
      </c>
      <c r="D156" s="94" t="s">
        <v>1162</v>
      </c>
      <c r="E156" s="14"/>
      <c r="F156" s="15">
        <v>300</v>
      </c>
      <c r="G156" s="15">
        <v>616</v>
      </c>
      <c r="H156" s="14" t="s">
        <v>2161</v>
      </c>
      <c r="I156" s="15">
        <v>0</v>
      </c>
      <c r="J156" s="14" t="s">
        <v>1188</v>
      </c>
      <c r="K156" s="36" t="s">
        <v>15286</v>
      </c>
      <c r="L156" s="23" t="s">
        <v>1552</v>
      </c>
      <c r="M156" s="23"/>
      <c r="N156" s="15">
        <f>VLOOKUP(H156,heso!$A$2:$B$82,2,0)*F156*G156</f>
        <v>238732.38015138771</v>
      </c>
      <c r="O156" s="15">
        <f t="shared" si="5"/>
        <v>0</v>
      </c>
    </row>
    <row r="157" spans="1:15" ht="31.5">
      <c r="A157" s="14">
        <f t="shared" si="6"/>
        <v>154</v>
      </c>
      <c r="B157" s="14" t="s">
        <v>15400</v>
      </c>
      <c r="C157" s="94" t="s">
        <v>8356</v>
      </c>
      <c r="D157" s="94" t="s">
        <v>1187</v>
      </c>
      <c r="E157" s="14" t="s">
        <v>8163</v>
      </c>
      <c r="F157" s="15">
        <v>1032</v>
      </c>
      <c r="G157" s="15">
        <v>188</v>
      </c>
      <c r="H157" s="14" t="s">
        <v>3449</v>
      </c>
      <c r="I157" s="15">
        <v>41000</v>
      </c>
      <c r="J157" s="14" t="s">
        <v>7909</v>
      </c>
      <c r="K157" s="36" t="s">
        <v>15286</v>
      </c>
      <c r="L157" s="23" t="s">
        <v>12534</v>
      </c>
      <c r="M157" s="23"/>
      <c r="N157" s="15">
        <f>VLOOKUP(H157,heso!$A$2:$B$82,2,0)*F157*G157</f>
        <v>94641.951219512193</v>
      </c>
      <c r="O157" s="15">
        <f t="shared" si="5"/>
        <v>42312000</v>
      </c>
    </row>
    <row r="158" spans="1:15" ht="31.5">
      <c r="A158" s="14">
        <f t="shared" si="6"/>
        <v>155</v>
      </c>
      <c r="B158" s="14" t="s">
        <v>15401</v>
      </c>
      <c r="C158" s="94" t="s">
        <v>15402</v>
      </c>
      <c r="D158" s="94" t="s">
        <v>1162</v>
      </c>
      <c r="E158" s="14"/>
      <c r="F158" s="15">
        <v>1200</v>
      </c>
      <c r="G158" s="15">
        <v>232</v>
      </c>
      <c r="H158" s="14" t="s">
        <v>8087</v>
      </c>
      <c r="I158" s="15">
        <v>0</v>
      </c>
      <c r="J158" s="14" t="s">
        <v>4935</v>
      </c>
      <c r="K158" s="36" t="s">
        <v>15286</v>
      </c>
      <c r="L158" s="23" t="s">
        <v>13494</v>
      </c>
      <c r="M158" s="23"/>
      <c r="N158" s="15">
        <f>VLOOKUP(H158,heso!$A$2:$B$82,2,0)*F158*G158</f>
        <v>278400</v>
      </c>
      <c r="O158" s="15">
        <f t="shared" si="5"/>
        <v>0</v>
      </c>
    </row>
    <row r="159" spans="1:15" ht="63">
      <c r="A159" s="14">
        <f t="shared" si="6"/>
        <v>156</v>
      </c>
      <c r="B159" s="14" t="s">
        <v>15406</v>
      </c>
      <c r="C159" s="94" t="s">
        <v>15407</v>
      </c>
      <c r="D159" s="94" t="s">
        <v>1162</v>
      </c>
      <c r="E159" s="14"/>
      <c r="F159" s="15">
        <v>500</v>
      </c>
      <c r="G159" s="15">
        <v>260</v>
      </c>
      <c r="H159" s="14" t="s">
        <v>8087</v>
      </c>
      <c r="I159" s="15">
        <v>0</v>
      </c>
      <c r="J159" s="14" t="s">
        <v>4642</v>
      </c>
      <c r="K159" s="36" t="s">
        <v>15286</v>
      </c>
      <c r="L159" s="23" t="s">
        <v>12534</v>
      </c>
      <c r="M159" s="23"/>
      <c r="N159" s="15">
        <f>VLOOKUP(H159,heso!$A$2:$B$82,2,0)*F159*G159</f>
        <v>130000</v>
      </c>
      <c r="O159" s="15">
        <f t="shared" si="5"/>
        <v>0</v>
      </c>
    </row>
    <row r="160" spans="1:15" ht="31.5">
      <c r="A160" s="14">
        <f t="shared" si="6"/>
        <v>157</v>
      </c>
      <c r="B160" s="14" t="s">
        <v>15413</v>
      </c>
      <c r="C160" s="94" t="s">
        <v>15414</v>
      </c>
      <c r="D160" s="94" t="s">
        <v>1162</v>
      </c>
      <c r="E160" s="14"/>
      <c r="F160" s="15">
        <v>225</v>
      </c>
      <c r="G160" s="15">
        <v>276</v>
      </c>
      <c r="H160" s="14" t="s">
        <v>1228</v>
      </c>
      <c r="I160" s="15">
        <v>0</v>
      </c>
      <c r="J160" s="14" t="s">
        <v>7909</v>
      </c>
      <c r="K160" s="36" t="s">
        <v>15286</v>
      </c>
      <c r="L160" s="23" t="s">
        <v>13789</v>
      </c>
      <c r="M160" s="23"/>
      <c r="N160" s="15">
        <f>VLOOKUP(H160,heso!$A$2:$B$82,2,0)*F160*G160</f>
        <v>68941.968040370062</v>
      </c>
      <c r="O160" s="15">
        <f t="shared" si="5"/>
        <v>0</v>
      </c>
    </row>
    <row r="161" spans="1:15">
      <c r="A161" s="14">
        <f t="shared" si="6"/>
        <v>158</v>
      </c>
      <c r="B161" s="14" t="s">
        <v>15426</v>
      </c>
      <c r="C161" s="94" t="s">
        <v>2744</v>
      </c>
      <c r="D161" s="94" t="s">
        <v>1187</v>
      </c>
      <c r="E161" s="14" t="s">
        <v>8163</v>
      </c>
      <c r="F161" s="15">
        <v>530</v>
      </c>
      <c r="G161" s="15">
        <v>40</v>
      </c>
      <c r="H161" s="14" t="s">
        <v>8076</v>
      </c>
      <c r="I161" s="15">
        <v>12000</v>
      </c>
      <c r="J161" s="14" t="s">
        <v>4935</v>
      </c>
      <c r="K161" s="36" t="s">
        <v>15286</v>
      </c>
      <c r="L161" s="23" t="s">
        <v>2255</v>
      </c>
      <c r="M161" s="23"/>
      <c r="N161" s="15">
        <f>VLOOKUP(H161,heso!$A$2:$B$82,2,0)*F161*G161</f>
        <v>17616.148023549202</v>
      </c>
      <c r="O161" s="15">
        <f t="shared" si="5"/>
        <v>6360000</v>
      </c>
    </row>
    <row r="162" spans="1:15" ht="110.25">
      <c r="A162" s="14">
        <f t="shared" si="6"/>
        <v>159</v>
      </c>
      <c r="B162" s="14" t="s">
        <v>15485</v>
      </c>
      <c r="C162" s="94" t="s">
        <v>15486</v>
      </c>
      <c r="D162" s="94" t="s">
        <v>1162</v>
      </c>
      <c r="E162" s="14"/>
      <c r="F162" s="15">
        <v>1000</v>
      </c>
      <c r="G162" s="15">
        <v>300</v>
      </c>
      <c r="H162" s="14" t="s">
        <v>2161</v>
      </c>
      <c r="I162" s="15">
        <v>0</v>
      </c>
      <c r="J162" s="14" t="s">
        <v>4642</v>
      </c>
      <c r="K162" s="36" t="s">
        <v>15286</v>
      </c>
      <c r="L162" s="23" t="s">
        <v>11673</v>
      </c>
      <c r="M162" s="23"/>
      <c r="N162" s="15">
        <f>VLOOKUP(H162,heso!$A$2:$B$82,2,0)*F162*G162</f>
        <v>387552.56518082425</v>
      </c>
      <c r="O162" s="15">
        <f t="shared" si="5"/>
        <v>0</v>
      </c>
    </row>
    <row r="163" spans="1:15" ht="47.25">
      <c r="A163" s="14">
        <f t="shared" si="6"/>
        <v>160</v>
      </c>
      <c r="B163" s="14" t="s">
        <v>15617</v>
      </c>
      <c r="C163" s="94" t="s">
        <v>15618</v>
      </c>
      <c r="D163" s="14" t="s">
        <v>1162</v>
      </c>
      <c r="E163" s="14"/>
      <c r="F163" s="15">
        <v>700</v>
      </c>
      <c r="G163" s="15">
        <v>1432</v>
      </c>
      <c r="H163" s="14" t="s">
        <v>1604</v>
      </c>
      <c r="I163" s="15">
        <v>0</v>
      </c>
      <c r="J163" s="14" t="s">
        <v>12141</v>
      </c>
      <c r="K163" s="74">
        <v>43922</v>
      </c>
      <c r="L163" s="23" t="s">
        <v>6101</v>
      </c>
      <c r="M163" s="23"/>
      <c r="N163" s="15">
        <f>VLOOKUP(H163,heso!$A$2:$B$82,2,0)*F163*G163</f>
        <v>2103269.5710681244</v>
      </c>
      <c r="O163" s="15">
        <f t="shared" si="5"/>
        <v>0</v>
      </c>
    </row>
    <row r="164" spans="1:15" ht="31.5">
      <c r="A164" s="14">
        <f t="shared" si="6"/>
        <v>161</v>
      </c>
      <c r="B164" s="14" t="s">
        <v>15387</v>
      </c>
      <c r="C164" s="94" t="s">
        <v>4078</v>
      </c>
      <c r="D164" s="94" t="s">
        <v>1187</v>
      </c>
      <c r="E164" s="14"/>
      <c r="F164" s="15">
        <v>710</v>
      </c>
      <c r="G164" s="15">
        <v>440</v>
      </c>
      <c r="H164" s="14" t="s">
        <v>2161</v>
      </c>
      <c r="I164" s="15">
        <v>175000</v>
      </c>
      <c r="J164" s="14" t="s">
        <v>60</v>
      </c>
      <c r="K164" s="36" t="s">
        <v>15388</v>
      </c>
      <c r="L164" s="23" t="s">
        <v>2255</v>
      </c>
      <c r="M164" s="23"/>
      <c r="N164" s="15">
        <f>VLOOKUP(H164,heso!$A$2:$B$82,2,0)*F164*G164</f>
        <v>403571.40454163164</v>
      </c>
      <c r="O164" s="15">
        <f t="shared" si="5"/>
        <v>124250000</v>
      </c>
    </row>
    <row r="165" spans="1:15" ht="31.5">
      <c r="A165" s="14">
        <f t="shared" si="6"/>
        <v>162</v>
      </c>
      <c r="B165" s="14" t="s">
        <v>15394</v>
      </c>
      <c r="C165" s="94" t="s">
        <v>15395</v>
      </c>
      <c r="D165" s="94" t="s">
        <v>1162</v>
      </c>
      <c r="E165" s="14"/>
      <c r="F165" s="15">
        <v>300</v>
      </c>
      <c r="G165" s="15">
        <v>264</v>
      </c>
      <c r="H165" s="14" t="s">
        <v>8087</v>
      </c>
      <c r="I165" s="15">
        <v>235000</v>
      </c>
      <c r="J165" s="14" t="s">
        <v>70</v>
      </c>
      <c r="K165" s="36" t="s">
        <v>15388</v>
      </c>
      <c r="L165" s="23" t="s">
        <v>13080</v>
      </c>
      <c r="M165" s="23"/>
      <c r="N165" s="15">
        <f>VLOOKUP(H165,heso!$A$2:$B$82,2,0)*F165*G165</f>
        <v>79200</v>
      </c>
      <c r="O165" s="15">
        <f t="shared" si="5"/>
        <v>70500000</v>
      </c>
    </row>
    <row r="166" spans="1:15" ht="47.25">
      <c r="A166" s="14">
        <f t="shared" si="6"/>
        <v>163</v>
      </c>
      <c r="B166" s="14" t="s">
        <v>15396</v>
      </c>
      <c r="C166" s="94" t="s">
        <v>15397</v>
      </c>
      <c r="D166" s="94" t="s">
        <v>1162</v>
      </c>
      <c r="E166" s="14"/>
      <c r="F166" s="15">
        <v>500</v>
      </c>
      <c r="G166" s="15">
        <v>810</v>
      </c>
      <c r="H166" s="14" t="s">
        <v>2161</v>
      </c>
      <c r="I166" s="15">
        <v>0</v>
      </c>
      <c r="J166" s="14" t="s">
        <v>70</v>
      </c>
      <c r="K166" s="36" t="s">
        <v>15388</v>
      </c>
      <c r="L166" s="23" t="s">
        <v>13080</v>
      </c>
      <c r="M166" s="23"/>
      <c r="N166" s="15">
        <f>VLOOKUP(H166,heso!$A$2:$B$82,2,0)*F166*G166</f>
        <v>523195.96299411275</v>
      </c>
      <c r="O166" s="15">
        <f t="shared" si="5"/>
        <v>0</v>
      </c>
    </row>
    <row r="167" spans="1:15" ht="31.5">
      <c r="A167" s="14">
        <f t="shared" si="6"/>
        <v>164</v>
      </c>
      <c r="B167" s="14" t="s">
        <v>15403</v>
      </c>
      <c r="C167" s="94" t="s">
        <v>10132</v>
      </c>
      <c r="D167" s="94" t="s">
        <v>1187</v>
      </c>
      <c r="E167" s="14"/>
      <c r="F167" s="15">
        <v>920</v>
      </c>
      <c r="G167" s="15">
        <v>248</v>
      </c>
      <c r="H167" s="14" t="s">
        <v>8087</v>
      </c>
      <c r="I167" s="15">
        <v>74000</v>
      </c>
      <c r="J167" s="14" t="s">
        <v>4935</v>
      </c>
      <c r="K167" s="36" t="s">
        <v>15388</v>
      </c>
      <c r="L167" s="23" t="s">
        <v>2255</v>
      </c>
      <c r="M167" s="23"/>
      <c r="N167" s="15">
        <f>VLOOKUP(H167,heso!$A$2:$B$82,2,0)*F167*G167</f>
        <v>228160</v>
      </c>
      <c r="O167" s="15">
        <f t="shared" si="5"/>
        <v>68080000</v>
      </c>
    </row>
    <row r="168" spans="1:15" ht="63">
      <c r="A168" s="14">
        <f t="shared" si="6"/>
        <v>165</v>
      </c>
      <c r="B168" s="14" t="s">
        <v>15404</v>
      </c>
      <c r="C168" s="94" t="s">
        <v>15405</v>
      </c>
      <c r="D168" s="94" t="s">
        <v>1162</v>
      </c>
      <c r="E168" s="14"/>
      <c r="F168" s="15">
        <v>200</v>
      </c>
      <c r="G168" s="15">
        <v>200</v>
      </c>
      <c r="H168" s="14" t="s">
        <v>8087</v>
      </c>
      <c r="I168" s="15">
        <v>0</v>
      </c>
      <c r="J168" s="14" t="s">
        <v>60</v>
      </c>
      <c r="K168" s="36" t="s">
        <v>15388</v>
      </c>
      <c r="L168" s="23" t="s">
        <v>5129</v>
      </c>
      <c r="M168" s="23"/>
      <c r="N168" s="15">
        <f>VLOOKUP(H168,heso!$A$2:$B$82,2,0)*F168*G168</f>
        <v>40000</v>
      </c>
      <c r="O168" s="15">
        <f t="shared" si="5"/>
        <v>0</v>
      </c>
    </row>
    <row r="169" spans="1:15">
      <c r="A169" s="14">
        <f t="shared" si="6"/>
        <v>166</v>
      </c>
      <c r="B169" s="14" t="s">
        <v>3364</v>
      </c>
      <c r="C169" s="94" t="s">
        <v>11192</v>
      </c>
      <c r="D169" s="94" t="s">
        <v>1187</v>
      </c>
      <c r="E169" s="14" t="s">
        <v>8163</v>
      </c>
      <c r="F169" s="15">
        <v>1532</v>
      </c>
      <c r="G169" s="15">
        <v>72</v>
      </c>
      <c r="H169" s="14" t="s">
        <v>3449</v>
      </c>
      <c r="I169" s="15">
        <v>10000</v>
      </c>
      <c r="J169" s="14" t="s">
        <v>7909</v>
      </c>
      <c r="K169" s="36" t="s">
        <v>15388</v>
      </c>
      <c r="L169" s="23" t="s">
        <v>12534</v>
      </c>
      <c r="M169" s="23"/>
      <c r="N169" s="15">
        <f>VLOOKUP(H169,heso!$A$2:$B$82,2,0)*F169*G169</f>
        <v>53806.829268292677</v>
      </c>
      <c r="O169" s="15">
        <f t="shared" si="5"/>
        <v>15320000</v>
      </c>
    </row>
    <row r="170" spans="1:15" ht="37.5" customHeight="1">
      <c r="A170" s="14">
        <f t="shared" si="6"/>
        <v>167</v>
      </c>
      <c r="B170" s="14" t="s">
        <v>15410</v>
      </c>
      <c r="C170" s="94" t="s">
        <v>15411</v>
      </c>
      <c r="D170" s="94" t="s">
        <v>1162</v>
      </c>
      <c r="E170" s="14"/>
      <c r="F170" s="15">
        <v>300</v>
      </c>
      <c r="G170" s="15">
        <v>412</v>
      </c>
      <c r="H170" s="14" t="s">
        <v>2161</v>
      </c>
      <c r="I170" s="15">
        <v>0</v>
      </c>
      <c r="J170" s="14" t="s">
        <v>7909</v>
      </c>
      <c r="K170" s="36" t="s">
        <v>15388</v>
      </c>
      <c r="L170" s="23" t="s">
        <v>3437</v>
      </c>
      <c r="M170" s="23"/>
      <c r="N170" s="15">
        <f>VLOOKUP(H170,heso!$A$2:$B$82,2,0)*F170*G170</f>
        <v>159671.65685449957</v>
      </c>
      <c r="O170" s="15">
        <f t="shared" si="5"/>
        <v>0</v>
      </c>
    </row>
    <row r="171" spans="1:15" ht="32.25" customHeight="1">
      <c r="A171" s="14">
        <f t="shared" si="6"/>
        <v>168</v>
      </c>
      <c r="B171" s="14" t="s">
        <v>15412</v>
      </c>
      <c r="C171" s="94" t="s">
        <v>14203</v>
      </c>
      <c r="D171" s="94" t="s">
        <v>1162</v>
      </c>
      <c r="E171" s="14"/>
      <c r="F171" s="15">
        <v>1000</v>
      </c>
      <c r="G171" s="15">
        <v>144</v>
      </c>
      <c r="H171" s="14" t="s">
        <v>6541</v>
      </c>
      <c r="I171" s="15">
        <v>0</v>
      </c>
      <c r="J171" s="14" t="s">
        <v>7909</v>
      </c>
      <c r="K171" s="36" t="s">
        <v>15388</v>
      </c>
      <c r="L171" s="23" t="s">
        <v>13789</v>
      </c>
      <c r="M171" s="23"/>
      <c r="N171" s="15">
        <f>VLOOKUP(H171,heso!$A$2:$B$82,2,0)*F171*G171</f>
        <v>104639.19259882253</v>
      </c>
      <c r="O171" s="15">
        <f t="shared" si="5"/>
        <v>0</v>
      </c>
    </row>
    <row r="172" spans="1:15" ht="31.5">
      <c r="A172" s="14">
        <f t="shared" si="6"/>
        <v>169</v>
      </c>
      <c r="B172" s="14" t="s">
        <v>15418</v>
      </c>
      <c r="C172" s="94" t="s">
        <v>13480</v>
      </c>
      <c r="D172" s="94" t="s">
        <v>1162</v>
      </c>
      <c r="E172" s="14"/>
      <c r="F172" s="15">
        <v>250</v>
      </c>
      <c r="G172" s="15">
        <v>888</v>
      </c>
      <c r="H172" s="14" t="s">
        <v>2161</v>
      </c>
      <c r="I172" s="15">
        <v>0</v>
      </c>
      <c r="J172" s="14" t="s">
        <v>7909</v>
      </c>
      <c r="K172" s="36" t="s">
        <v>15388</v>
      </c>
      <c r="L172" s="23" t="s">
        <v>3437</v>
      </c>
      <c r="M172" s="23"/>
      <c r="N172" s="15">
        <f>VLOOKUP(H172,heso!$A$2:$B$82,2,0)*F172*G172</f>
        <v>286788.89823380997</v>
      </c>
      <c r="O172" s="15">
        <f t="shared" si="5"/>
        <v>0</v>
      </c>
    </row>
    <row r="173" spans="1:15" ht="31.5">
      <c r="A173" s="14">
        <f t="shared" si="6"/>
        <v>170</v>
      </c>
      <c r="B173" s="14" t="s">
        <v>15422</v>
      </c>
      <c r="C173" s="94" t="s">
        <v>4049</v>
      </c>
      <c r="D173" s="94" t="s">
        <v>1187</v>
      </c>
      <c r="E173" s="14" t="s">
        <v>8163</v>
      </c>
      <c r="F173" s="15">
        <v>532</v>
      </c>
      <c r="G173" s="15">
        <v>184</v>
      </c>
      <c r="H173" s="14" t="s">
        <v>8076</v>
      </c>
      <c r="I173" s="15">
        <v>52000</v>
      </c>
      <c r="J173" s="14" t="s">
        <v>7909</v>
      </c>
      <c r="K173" s="36" t="s">
        <v>15388</v>
      </c>
      <c r="L173" s="23" t="s">
        <v>2255</v>
      </c>
      <c r="M173" s="23"/>
      <c r="N173" s="15">
        <f>VLOOKUP(H173,heso!$A$2:$B$82,2,0)*F173*G173</f>
        <v>81340.070647603032</v>
      </c>
      <c r="O173" s="15">
        <f t="shared" si="5"/>
        <v>27664000</v>
      </c>
    </row>
    <row r="174" spans="1:15" ht="31.5">
      <c r="A174" s="14">
        <f t="shared" si="6"/>
        <v>171</v>
      </c>
      <c r="B174" s="14" t="s">
        <v>3959</v>
      </c>
      <c r="C174" s="94" t="s">
        <v>6820</v>
      </c>
      <c r="D174" s="94" t="s">
        <v>1187</v>
      </c>
      <c r="E174" s="14" t="s">
        <v>8163</v>
      </c>
      <c r="F174" s="15">
        <v>532</v>
      </c>
      <c r="G174" s="15">
        <v>176</v>
      </c>
      <c r="H174" s="14" t="s">
        <v>5624</v>
      </c>
      <c r="I174" s="15">
        <v>59000</v>
      </c>
      <c r="J174" s="14" t="s">
        <v>60</v>
      </c>
      <c r="K174" s="36" t="s">
        <v>15388</v>
      </c>
      <c r="L174" s="23" t="s">
        <v>2255</v>
      </c>
      <c r="M174" s="23"/>
      <c r="N174" s="15">
        <f>VLOOKUP(H174,heso!$A$2:$B$82,2,0)*F174*G174</f>
        <v>80717.241379310333</v>
      </c>
      <c r="O174" s="15">
        <f t="shared" si="5"/>
        <v>31388000</v>
      </c>
    </row>
    <row r="175" spans="1:15" ht="31.5">
      <c r="A175" s="14">
        <f t="shared" si="6"/>
        <v>172</v>
      </c>
      <c r="B175" s="14" t="s">
        <v>15423</v>
      </c>
      <c r="C175" s="94" t="s">
        <v>5721</v>
      </c>
      <c r="D175" s="94" t="s">
        <v>1187</v>
      </c>
      <c r="E175" s="14" t="s">
        <v>8163</v>
      </c>
      <c r="F175" s="15">
        <v>532</v>
      </c>
      <c r="G175" s="15">
        <v>236</v>
      </c>
      <c r="H175" s="14" t="s">
        <v>8087</v>
      </c>
      <c r="I175" s="15">
        <v>75000</v>
      </c>
      <c r="J175" s="14" t="s">
        <v>1188</v>
      </c>
      <c r="K175" s="36" t="s">
        <v>15388</v>
      </c>
      <c r="L175" s="23" t="s">
        <v>2255</v>
      </c>
      <c r="M175" s="23"/>
      <c r="N175" s="15">
        <f>VLOOKUP(H175,heso!$A$2:$B$82,2,0)*F175*G175</f>
        <v>125552</v>
      </c>
      <c r="O175" s="15">
        <f t="shared" si="5"/>
        <v>39900000</v>
      </c>
    </row>
    <row r="176" spans="1:15" ht="31.5">
      <c r="A176" s="14">
        <f t="shared" si="6"/>
        <v>173</v>
      </c>
      <c r="B176" s="14" t="s">
        <v>15424</v>
      </c>
      <c r="C176" s="94" t="s">
        <v>15425</v>
      </c>
      <c r="D176" s="94" t="s">
        <v>1187</v>
      </c>
      <c r="E176" s="14" t="s">
        <v>8163</v>
      </c>
      <c r="F176" s="15">
        <v>532</v>
      </c>
      <c r="G176" s="15">
        <v>248</v>
      </c>
      <c r="H176" s="14" t="s">
        <v>5624</v>
      </c>
      <c r="I176" s="15">
        <v>79000</v>
      </c>
      <c r="J176" s="14" t="s">
        <v>7909</v>
      </c>
      <c r="K176" s="36" t="s">
        <v>15388</v>
      </c>
      <c r="L176" s="23" t="s">
        <v>2255</v>
      </c>
      <c r="M176" s="23"/>
      <c r="N176" s="15">
        <f>VLOOKUP(H176,heso!$A$2:$B$82,2,0)*F176*G176</f>
        <v>113737.93103448275</v>
      </c>
      <c r="O176" s="15">
        <f t="shared" si="5"/>
        <v>42028000</v>
      </c>
    </row>
    <row r="177" spans="1:15" ht="31.5">
      <c r="A177" s="14">
        <f t="shared" si="6"/>
        <v>174</v>
      </c>
      <c r="B177" s="14" t="s">
        <v>15427</v>
      </c>
      <c r="C177" s="94" t="s">
        <v>15428</v>
      </c>
      <c r="D177" s="94" t="s">
        <v>1187</v>
      </c>
      <c r="E177" s="14"/>
      <c r="F177" s="15">
        <v>800</v>
      </c>
      <c r="G177" s="15">
        <v>192</v>
      </c>
      <c r="H177" s="14" t="s">
        <v>8087</v>
      </c>
      <c r="I177" s="15">
        <v>60000</v>
      </c>
      <c r="J177" s="14" t="s">
        <v>1188</v>
      </c>
      <c r="K177" s="36" t="s">
        <v>15388</v>
      </c>
      <c r="L177" s="23" t="s">
        <v>2255</v>
      </c>
      <c r="M177" s="23"/>
      <c r="N177" s="15">
        <f>VLOOKUP(H177,heso!$A$2:$B$82,2,0)*F177*G177</f>
        <v>153600</v>
      </c>
      <c r="O177" s="15">
        <f t="shared" si="5"/>
        <v>48000000</v>
      </c>
    </row>
    <row r="178" spans="1:15" ht="63">
      <c r="A178" s="14">
        <f t="shared" si="6"/>
        <v>175</v>
      </c>
      <c r="B178" s="14" t="s">
        <v>15429</v>
      </c>
      <c r="C178" s="94" t="s">
        <v>15430</v>
      </c>
      <c r="D178" s="94" t="s">
        <v>1162</v>
      </c>
      <c r="E178" s="14"/>
      <c r="F178" s="15">
        <v>250</v>
      </c>
      <c r="G178" s="15">
        <v>232</v>
      </c>
      <c r="H178" s="14" t="s">
        <v>8087</v>
      </c>
      <c r="I178" s="15">
        <v>0</v>
      </c>
      <c r="J178" s="14" t="s">
        <v>1188</v>
      </c>
      <c r="K178" s="36" t="s">
        <v>15388</v>
      </c>
      <c r="L178" s="23" t="s">
        <v>13789</v>
      </c>
      <c r="M178" s="23"/>
      <c r="N178" s="15">
        <f>VLOOKUP(H178,heso!$A$2:$B$82,2,0)*F178*G178</f>
        <v>58000</v>
      </c>
      <c r="O178" s="15">
        <f t="shared" si="5"/>
        <v>0</v>
      </c>
    </row>
    <row r="179" spans="1:15" ht="63">
      <c r="A179" s="14">
        <f t="shared" si="6"/>
        <v>176</v>
      </c>
      <c r="B179" s="14" t="s">
        <v>15431</v>
      </c>
      <c r="C179" s="94" t="s">
        <v>15432</v>
      </c>
      <c r="D179" s="94" t="s">
        <v>1162</v>
      </c>
      <c r="E179" s="14"/>
      <c r="F179" s="15">
        <v>800</v>
      </c>
      <c r="G179" s="15">
        <v>484</v>
      </c>
      <c r="H179" s="14" t="s">
        <v>1228</v>
      </c>
      <c r="I179" s="15">
        <v>0</v>
      </c>
      <c r="J179" s="14" t="s">
        <v>4642</v>
      </c>
      <c r="K179" s="36" t="s">
        <v>15388</v>
      </c>
      <c r="L179" s="23" t="s">
        <v>11673</v>
      </c>
      <c r="M179" s="23"/>
      <c r="N179" s="15">
        <f>VLOOKUP(H179,heso!$A$2:$B$82,2,0)*F179*G179</f>
        <v>429860.38687973091</v>
      </c>
      <c r="O179" s="15">
        <f t="shared" si="5"/>
        <v>0</v>
      </c>
    </row>
    <row r="180" spans="1:15" ht="31.5">
      <c r="A180" s="14">
        <f t="shared" si="6"/>
        <v>177</v>
      </c>
      <c r="B180" s="14" t="s">
        <v>3129</v>
      </c>
      <c r="C180" s="94" t="s">
        <v>3130</v>
      </c>
      <c r="D180" s="94" t="s">
        <v>1187</v>
      </c>
      <c r="E180" s="14" t="s">
        <v>8163</v>
      </c>
      <c r="F180" s="15">
        <v>532</v>
      </c>
      <c r="G180" s="15">
        <v>360</v>
      </c>
      <c r="H180" s="14" t="s">
        <v>8087</v>
      </c>
      <c r="I180" s="15">
        <v>103000</v>
      </c>
      <c r="J180" s="14" t="s">
        <v>1193</v>
      </c>
      <c r="K180" s="36" t="s">
        <v>15388</v>
      </c>
      <c r="L180" s="23" t="s">
        <v>2255</v>
      </c>
      <c r="M180" s="23"/>
      <c r="N180" s="15">
        <f>VLOOKUP(H180,heso!$A$2:$B$82,2,0)*F180*G180</f>
        <v>191520</v>
      </c>
      <c r="O180" s="15">
        <f t="shared" si="5"/>
        <v>54796000</v>
      </c>
    </row>
    <row r="181" spans="1:15" ht="63">
      <c r="A181" s="14">
        <f t="shared" si="6"/>
        <v>178</v>
      </c>
      <c r="B181" s="14" t="s">
        <v>15433</v>
      </c>
      <c r="C181" s="94" t="s">
        <v>15434</v>
      </c>
      <c r="D181" s="94" t="s">
        <v>1187</v>
      </c>
      <c r="E181" s="14"/>
      <c r="F181" s="15">
        <v>800</v>
      </c>
      <c r="G181" s="15">
        <v>276</v>
      </c>
      <c r="H181" s="14" t="s">
        <v>8087</v>
      </c>
      <c r="I181" s="15">
        <v>86000</v>
      </c>
      <c r="J181" s="14" t="s">
        <v>4935</v>
      </c>
      <c r="K181" s="36" t="s">
        <v>15388</v>
      </c>
      <c r="L181" s="23" t="s">
        <v>2255</v>
      </c>
      <c r="M181" s="23"/>
      <c r="N181" s="15">
        <f>VLOOKUP(H181,heso!$A$2:$B$82,2,0)*F181*G181</f>
        <v>220800</v>
      </c>
      <c r="O181" s="15">
        <f t="shared" si="5"/>
        <v>68800000</v>
      </c>
    </row>
    <row r="182" spans="1:15" ht="31.5">
      <c r="A182" s="14">
        <f t="shared" si="6"/>
        <v>179</v>
      </c>
      <c r="B182" s="14" t="s">
        <v>1505</v>
      </c>
      <c r="C182" s="94" t="s">
        <v>1119</v>
      </c>
      <c r="D182" s="94" t="s">
        <v>1187</v>
      </c>
      <c r="E182" s="14" t="s">
        <v>8163</v>
      </c>
      <c r="F182" s="15">
        <v>532</v>
      </c>
      <c r="G182" s="15">
        <v>372</v>
      </c>
      <c r="H182" s="14" t="s">
        <v>8087</v>
      </c>
      <c r="I182" s="15">
        <v>120000</v>
      </c>
      <c r="J182" s="14" t="s">
        <v>1193</v>
      </c>
      <c r="K182" s="36" t="s">
        <v>15388</v>
      </c>
      <c r="L182" s="23" t="s">
        <v>2255</v>
      </c>
      <c r="M182" s="23"/>
      <c r="N182" s="15">
        <f>VLOOKUP(H182,heso!$A$2:$B$82,2,0)*F182*G182</f>
        <v>197904</v>
      </c>
      <c r="O182" s="15">
        <f t="shared" si="5"/>
        <v>63840000</v>
      </c>
    </row>
    <row r="183" spans="1:15" ht="31.5">
      <c r="A183" s="14">
        <f t="shared" si="6"/>
        <v>180</v>
      </c>
      <c r="B183" s="14" t="s">
        <v>15435</v>
      </c>
      <c r="C183" s="94" t="s">
        <v>15436</v>
      </c>
      <c r="D183" s="94" t="s">
        <v>1187</v>
      </c>
      <c r="E183" s="14"/>
      <c r="F183" s="15">
        <v>800</v>
      </c>
      <c r="G183" s="15">
        <v>176</v>
      </c>
      <c r="H183" s="14" t="s">
        <v>8087</v>
      </c>
      <c r="I183" s="15">
        <v>58000</v>
      </c>
      <c r="J183" s="14" t="s">
        <v>4935</v>
      </c>
      <c r="K183" s="36" t="s">
        <v>15388</v>
      </c>
      <c r="L183" s="23" t="s">
        <v>2255</v>
      </c>
      <c r="M183" s="23"/>
      <c r="N183" s="15">
        <f>VLOOKUP(H183,heso!$A$2:$B$82,2,0)*F183*G183</f>
        <v>140800</v>
      </c>
      <c r="O183" s="15">
        <f t="shared" si="5"/>
        <v>46400000</v>
      </c>
    </row>
    <row r="184" spans="1:15" ht="63">
      <c r="A184" s="14">
        <f t="shared" si="6"/>
        <v>181</v>
      </c>
      <c r="B184" s="14" t="s">
        <v>15437</v>
      </c>
      <c r="C184" s="94" t="s">
        <v>15438</v>
      </c>
      <c r="D184" s="94" t="s">
        <v>1162</v>
      </c>
      <c r="E184" s="14"/>
      <c r="F184" s="15">
        <v>250</v>
      </c>
      <c r="G184" s="15">
        <v>228</v>
      </c>
      <c r="H184" s="14" t="s">
        <v>8087</v>
      </c>
      <c r="I184" s="15">
        <v>0</v>
      </c>
      <c r="J184" s="14" t="s">
        <v>1188</v>
      </c>
      <c r="K184" s="36" t="s">
        <v>15388</v>
      </c>
      <c r="L184" s="23" t="s">
        <v>13789</v>
      </c>
      <c r="M184" s="23"/>
      <c r="N184" s="15">
        <f>VLOOKUP(H184,heso!$A$2:$B$82,2,0)*F184*G184</f>
        <v>57000</v>
      </c>
      <c r="O184" s="15">
        <f t="shared" si="5"/>
        <v>0</v>
      </c>
    </row>
    <row r="185" spans="1:15" ht="48.75" customHeight="1">
      <c r="A185" s="14">
        <f t="shared" si="6"/>
        <v>182</v>
      </c>
      <c r="B185" s="14" t="s">
        <v>14207</v>
      </c>
      <c r="C185" s="94" t="s">
        <v>2744</v>
      </c>
      <c r="D185" s="94" t="s">
        <v>1187</v>
      </c>
      <c r="E185" s="14" t="s">
        <v>8163</v>
      </c>
      <c r="F185" s="15">
        <v>1030</v>
      </c>
      <c r="G185" s="15">
        <v>84</v>
      </c>
      <c r="H185" s="14" t="s">
        <v>8076</v>
      </c>
      <c r="I185" s="15">
        <v>19000</v>
      </c>
      <c r="J185" s="14" t="s">
        <v>4935</v>
      </c>
      <c r="K185" s="36" t="s">
        <v>15388</v>
      </c>
      <c r="L185" s="23" t="s">
        <v>5629</v>
      </c>
      <c r="M185" s="23"/>
      <c r="N185" s="15">
        <f>VLOOKUP(H185,heso!$A$2:$B$82,2,0)*F185*G185</f>
        <v>71893.826745164013</v>
      </c>
      <c r="O185" s="15">
        <f t="shared" si="5"/>
        <v>19570000</v>
      </c>
    </row>
    <row r="186" spans="1:15" ht="31.5">
      <c r="A186" s="14">
        <f t="shared" si="6"/>
        <v>183</v>
      </c>
      <c r="B186" s="14" t="s">
        <v>15439</v>
      </c>
      <c r="C186" s="94" t="s">
        <v>15440</v>
      </c>
      <c r="D186" s="94" t="s">
        <v>1162</v>
      </c>
      <c r="E186" s="14"/>
      <c r="F186" s="15">
        <v>500</v>
      </c>
      <c r="G186" s="15">
        <v>116</v>
      </c>
      <c r="H186" s="14" t="s">
        <v>3703</v>
      </c>
      <c r="I186" s="15">
        <v>0</v>
      </c>
      <c r="J186" s="14" t="s">
        <v>60</v>
      </c>
      <c r="K186" s="36" t="s">
        <v>15388</v>
      </c>
      <c r="L186" s="23" t="s">
        <v>6101</v>
      </c>
      <c r="M186" s="23"/>
      <c r="N186" s="15">
        <f>VLOOKUP(H186,heso!$A$2:$B$82,2,0)*F186*G186</f>
        <v>100097.56097560977</v>
      </c>
      <c r="O186" s="15">
        <f t="shared" si="5"/>
        <v>0</v>
      </c>
    </row>
    <row r="187" spans="1:15" ht="47.25">
      <c r="A187" s="14">
        <f t="shared" si="6"/>
        <v>184</v>
      </c>
      <c r="B187" s="14" t="s">
        <v>15441</v>
      </c>
      <c r="C187" s="94" t="s">
        <v>15442</v>
      </c>
      <c r="D187" s="94" t="s">
        <v>1162</v>
      </c>
      <c r="E187" s="14"/>
      <c r="F187" s="15">
        <v>550</v>
      </c>
      <c r="G187" s="15">
        <v>104</v>
      </c>
      <c r="H187" s="14" t="s">
        <v>3703</v>
      </c>
      <c r="I187" s="15">
        <v>0</v>
      </c>
      <c r="J187" s="14" t="s">
        <v>60</v>
      </c>
      <c r="K187" s="36" t="s">
        <v>15388</v>
      </c>
      <c r="L187" s="23" t="s">
        <v>6101</v>
      </c>
      <c r="M187" s="23"/>
      <c r="N187" s="15">
        <f>VLOOKUP(H187,heso!$A$2:$B$82,2,0)*F187*G187</f>
        <v>98716.904962153072</v>
      </c>
      <c r="O187" s="15">
        <f t="shared" si="5"/>
        <v>0</v>
      </c>
    </row>
    <row r="188" spans="1:15" ht="47.25">
      <c r="A188" s="14">
        <f t="shared" si="6"/>
        <v>185</v>
      </c>
      <c r="B188" s="14" t="s">
        <v>15443</v>
      </c>
      <c r="C188" s="94" t="s">
        <v>15444</v>
      </c>
      <c r="D188" s="94" t="s">
        <v>1162</v>
      </c>
      <c r="E188" s="14"/>
      <c r="F188" s="15">
        <v>450</v>
      </c>
      <c r="G188" s="15">
        <v>540</v>
      </c>
      <c r="H188" s="14" t="s">
        <v>2161</v>
      </c>
      <c r="I188" s="15">
        <v>0</v>
      </c>
      <c r="J188" s="14" t="s">
        <v>60</v>
      </c>
      <c r="K188" s="36" t="s">
        <v>15388</v>
      </c>
      <c r="L188" s="23" t="s">
        <v>6101</v>
      </c>
      <c r="M188" s="23"/>
      <c r="N188" s="15">
        <f>VLOOKUP(H188,heso!$A$2:$B$82,2,0)*F188*G188</f>
        <v>313917.57779646764</v>
      </c>
      <c r="O188" s="15">
        <f t="shared" si="5"/>
        <v>0</v>
      </c>
    </row>
    <row r="189" spans="1:15" ht="31.5">
      <c r="A189" s="14">
        <f t="shared" si="6"/>
        <v>186</v>
      </c>
      <c r="B189" s="14" t="s">
        <v>15447</v>
      </c>
      <c r="C189" s="94" t="s">
        <v>15448</v>
      </c>
      <c r="D189" s="94" t="s">
        <v>1187</v>
      </c>
      <c r="E189" s="14"/>
      <c r="F189" s="15">
        <v>1010</v>
      </c>
      <c r="G189" s="15">
        <v>428</v>
      </c>
      <c r="H189" s="14" t="s">
        <v>8087</v>
      </c>
      <c r="I189" s="15">
        <v>127000</v>
      </c>
      <c r="J189" s="14" t="s">
        <v>60</v>
      </c>
      <c r="K189" s="36" t="s">
        <v>15388</v>
      </c>
      <c r="L189" s="23" t="s">
        <v>5129</v>
      </c>
      <c r="M189" s="23"/>
      <c r="N189" s="15">
        <f>VLOOKUP(H189,heso!$A$2:$B$82,2,0)*F189*G189</f>
        <v>432280</v>
      </c>
      <c r="O189" s="15">
        <f t="shared" si="5"/>
        <v>128270000</v>
      </c>
    </row>
    <row r="190" spans="1:15">
      <c r="A190" s="14">
        <f t="shared" si="6"/>
        <v>187</v>
      </c>
      <c r="B190" s="14" t="s">
        <v>15449</v>
      </c>
      <c r="C190" s="94" t="s">
        <v>15450</v>
      </c>
      <c r="D190" s="94" t="s">
        <v>1187</v>
      </c>
      <c r="E190" s="14"/>
      <c r="F190" s="15">
        <v>200</v>
      </c>
      <c r="G190" s="15">
        <v>188</v>
      </c>
      <c r="H190" s="14" t="s">
        <v>8076</v>
      </c>
      <c r="I190" s="15">
        <v>0</v>
      </c>
      <c r="J190" s="14" t="s">
        <v>60</v>
      </c>
      <c r="K190" s="36" t="s">
        <v>15388</v>
      </c>
      <c r="L190" s="23" t="s">
        <v>11673</v>
      </c>
      <c r="M190" s="23"/>
      <c r="N190" s="15">
        <f>VLOOKUP(H190,heso!$A$2:$B$82,2,0)*F190*G190</f>
        <v>31243.734230445752</v>
      </c>
      <c r="O190" s="15">
        <f t="shared" si="5"/>
        <v>0</v>
      </c>
    </row>
    <row r="191" spans="1:15" ht="31.5">
      <c r="A191" s="14">
        <f t="shared" si="6"/>
        <v>188</v>
      </c>
      <c r="B191" s="14" t="s">
        <v>14230</v>
      </c>
      <c r="C191" s="94" t="s">
        <v>2744</v>
      </c>
      <c r="D191" s="94" t="s">
        <v>1187</v>
      </c>
      <c r="E191" s="14" t="s">
        <v>8163</v>
      </c>
      <c r="F191" s="15">
        <v>1030</v>
      </c>
      <c r="G191" s="15">
        <v>72</v>
      </c>
      <c r="H191" s="14" t="s">
        <v>8076</v>
      </c>
      <c r="I191" s="15">
        <v>18000</v>
      </c>
      <c r="J191" s="14" t="s">
        <v>4935</v>
      </c>
      <c r="K191" s="36" t="s">
        <v>15388</v>
      </c>
      <c r="L191" s="23" t="s">
        <v>2255</v>
      </c>
      <c r="M191" s="23"/>
      <c r="N191" s="15">
        <f>VLOOKUP(H191,heso!$A$2:$B$82,2,0)*F191*G191</f>
        <v>61623.280067283442</v>
      </c>
      <c r="O191" s="15">
        <f t="shared" si="5"/>
        <v>18540000</v>
      </c>
    </row>
    <row r="192" spans="1:15" ht="94.5">
      <c r="A192" s="14">
        <f t="shared" si="6"/>
        <v>189</v>
      </c>
      <c r="B192" s="14" t="s">
        <v>15451</v>
      </c>
      <c r="C192" s="94" t="s">
        <v>14792</v>
      </c>
      <c r="D192" s="94" t="s">
        <v>1187</v>
      </c>
      <c r="E192" s="14" t="s">
        <v>8163</v>
      </c>
      <c r="F192" s="15">
        <v>732</v>
      </c>
      <c r="G192" s="15">
        <v>324</v>
      </c>
      <c r="H192" s="14" t="s">
        <v>8087</v>
      </c>
      <c r="I192" s="15">
        <v>94000</v>
      </c>
      <c r="J192" s="14" t="s">
        <v>1188</v>
      </c>
      <c r="K192" s="36" t="s">
        <v>15388</v>
      </c>
      <c r="L192" s="23" t="s">
        <v>2255</v>
      </c>
      <c r="M192" s="23"/>
      <c r="N192" s="15">
        <f>VLOOKUP(H192,heso!$A$2:$B$82,2,0)*F192*G192</f>
        <v>237168</v>
      </c>
      <c r="O192" s="15">
        <f t="shared" si="5"/>
        <v>68808000</v>
      </c>
    </row>
    <row r="193" spans="1:15" ht="31.5">
      <c r="A193" s="14">
        <f t="shared" si="6"/>
        <v>190</v>
      </c>
      <c r="B193" s="14" t="s">
        <v>15453</v>
      </c>
      <c r="C193" s="94" t="s">
        <v>6874</v>
      </c>
      <c r="D193" s="94" t="s">
        <v>1187</v>
      </c>
      <c r="E193" s="14" t="s">
        <v>8163</v>
      </c>
      <c r="F193" s="15">
        <v>1530</v>
      </c>
      <c r="G193" s="15">
        <v>104</v>
      </c>
      <c r="H193" s="14" t="s">
        <v>8076</v>
      </c>
      <c r="I193" s="15">
        <v>24000</v>
      </c>
      <c r="J193" s="14" t="s">
        <v>4935</v>
      </c>
      <c r="K193" s="36" t="s">
        <v>15388</v>
      </c>
      <c r="L193" s="23" t="s">
        <v>5629</v>
      </c>
      <c r="M193" s="23"/>
      <c r="N193" s="15">
        <f>VLOOKUP(H193,heso!$A$2:$B$82,2,0)*F193*G193</f>
        <v>132220.82422203533</v>
      </c>
      <c r="O193" s="15">
        <f t="shared" si="5"/>
        <v>36720000</v>
      </c>
    </row>
    <row r="194" spans="1:15">
      <c r="A194" s="14">
        <f t="shared" si="6"/>
        <v>191</v>
      </c>
      <c r="B194" s="14" t="s">
        <v>15454</v>
      </c>
      <c r="C194" s="94" t="s">
        <v>2744</v>
      </c>
      <c r="D194" s="94" t="s">
        <v>1187</v>
      </c>
      <c r="E194" s="14" t="s">
        <v>8163</v>
      </c>
      <c r="F194" s="15">
        <v>1030</v>
      </c>
      <c r="G194" s="15">
        <v>96</v>
      </c>
      <c r="H194" s="14" t="s">
        <v>8076</v>
      </c>
      <c r="I194" s="15">
        <v>21000</v>
      </c>
      <c r="J194" s="14" t="s">
        <v>4935</v>
      </c>
      <c r="K194" s="36" t="s">
        <v>15388</v>
      </c>
      <c r="L194" s="23" t="s">
        <v>5629</v>
      </c>
      <c r="M194" s="23"/>
      <c r="N194" s="15">
        <f>VLOOKUP(H194,heso!$A$2:$B$82,2,0)*F194*G194</f>
        <v>82164.373423044584</v>
      </c>
      <c r="O194" s="15">
        <f t="shared" si="5"/>
        <v>21630000</v>
      </c>
    </row>
    <row r="195" spans="1:15" ht="59.25" customHeight="1">
      <c r="A195" s="14">
        <f t="shared" si="6"/>
        <v>192</v>
      </c>
      <c r="B195" s="14" t="s">
        <v>15455</v>
      </c>
      <c r="C195" s="94" t="s">
        <v>10004</v>
      </c>
      <c r="D195" s="94" t="s">
        <v>1162</v>
      </c>
      <c r="E195" s="14"/>
      <c r="F195" s="15">
        <v>2000</v>
      </c>
      <c r="G195" s="15">
        <v>272</v>
      </c>
      <c r="H195" s="14" t="s">
        <v>8087</v>
      </c>
      <c r="I195" s="15">
        <v>0</v>
      </c>
      <c r="J195" s="14" t="s">
        <v>1188</v>
      </c>
      <c r="K195" s="36" t="s">
        <v>15388</v>
      </c>
      <c r="L195" s="23" t="s">
        <v>12365</v>
      </c>
      <c r="M195" s="23"/>
      <c r="N195" s="15">
        <f>VLOOKUP(H195,heso!$A$2:$B$82,2,0)*F195*G195</f>
        <v>544000</v>
      </c>
      <c r="O195" s="15">
        <f t="shared" si="5"/>
        <v>0</v>
      </c>
    </row>
    <row r="196" spans="1:15" ht="47.25">
      <c r="A196" s="14">
        <f t="shared" si="6"/>
        <v>193</v>
      </c>
      <c r="B196" s="14" t="s">
        <v>15458</v>
      </c>
      <c r="C196" s="94" t="s">
        <v>15459</v>
      </c>
      <c r="D196" s="94" t="s">
        <v>1162</v>
      </c>
      <c r="E196" s="14"/>
      <c r="F196" s="15">
        <v>325</v>
      </c>
      <c r="G196" s="15">
        <v>348</v>
      </c>
      <c r="H196" s="14" t="s">
        <v>8087</v>
      </c>
      <c r="I196" s="15">
        <v>0</v>
      </c>
      <c r="J196" s="14" t="s">
        <v>1188</v>
      </c>
      <c r="K196" s="36" t="s">
        <v>15388</v>
      </c>
      <c r="L196" s="23" t="s">
        <v>13789</v>
      </c>
      <c r="M196" s="23"/>
      <c r="N196" s="15">
        <f>VLOOKUP(H196,heso!$A$2:$B$82,2,0)*F196*G196</f>
        <v>113100</v>
      </c>
      <c r="O196" s="15">
        <f t="shared" si="5"/>
        <v>0</v>
      </c>
    </row>
    <row r="197" spans="1:15" ht="47.25">
      <c r="A197" s="14">
        <f t="shared" si="6"/>
        <v>194</v>
      </c>
      <c r="B197" s="14" t="s">
        <v>15460</v>
      </c>
      <c r="C197" s="94" t="s">
        <v>15461</v>
      </c>
      <c r="D197" s="94" t="s">
        <v>1162</v>
      </c>
      <c r="E197" s="14"/>
      <c r="F197" s="15">
        <v>500</v>
      </c>
      <c r="G197" s="15">
        <v>692</v>
      </c>
      <c r="H197" s="14" t="s">
        <v>2161</v>
      </c>
      <c r="I197" s="15">
        <v>0</v>
      </c>
      <c r="J197" s="14" t="s">
        <v>12918</v>
      </c>
      <c r="K197" s="36" t="s">
        <v>15388</v>
      </c>
      <c r="L197" s="23" t="s">
        <v>13789</v>
      </c>
      <c r="M197" s="23"/>
      <c r="N197" s="15">
        <f>VLOOKUP(H197,heso!$A$2:$B$82,2,0)*F197*G197</f>
        <v>446977.29184188397</v>
      </c>
      <c r="O197" s="15">
        <f t="shared" ref="O197:O260" si="7">F197*I197</f>
        <v>0</v>
      </c>
    </row>
    <row r="198" spans="1:15" ht="31.5">
      <c r="A198" s="14">
        <f t="shared" si="6"/>
        <v>195</v>
      </c>
      <c r="B198" s="14" t="s">
        <v>15462</v>
      </c>
      <c r="C198" s="94" t="s">
        <v>15463</v>
      </c>
      <c r="D198" s="94" t="s">
        <v>1162</v>
      </c>
      <c r="E198" s="14"/>
      <c r="F198" s="15">
        <v>500</v>
      </c>
      <c r="G198" s="15">
        <v>388</v>
      </c>
      <c r="H198" s="14" t="s">
        <v>8087</v>
      </c>
      <c r="I198" s="15">
        <v>128000</v>
      </c>
      <c r="J198" s="14" t="s">
        <v>12454</v>
      </c>
      <c r="K198" s="36" t="s">
        <v>15388</v>
      </c>
      <c r="L198" s="23" t="s">
        <v>3437</v>
      </c>
      <c r="M198" s="23" t="s">
        <v>15464</v>
      </c>
      <c r="N198" s="15">
        <f>VLOOKUP(H198,heso!$A$2:$B$82,2,0)*F198*G198</f>
        <v>194000</v>
      </c>
      <c r="O198" s="15">
        <f t="shared" si="7"/>
        <v>64000000</v>
      </c>
    </row>
    <row r="199" spans="1:15" ht="31.5">
      <c r="A199" s="14">
        <f t="shared" si="6"/>
        <v>196</v>
      </c>
      <c r="B199" s="14" t="s">
        <v>15469</v>
      </c>
      <c r="C199" s="94" t="s">
        <v>6874</v>
      </c>
      <c r="D199" s="94" t="s">
        <v>1187</v>
      </c>
      <c r="E199" s="14" t="s">
        <v>8163</v>
      </c>
      <c r="F199" s="15">
        <v>1030</v>
      </c>
      <c r="G199" s="15">
        <v>280</v>
      </c>
      <c r="H199" s="14" t="s">
        <v>8076</v>
      </c>
      <c r="I199" s="15">
        <v>56000</v>
      </c>
      <c r="J199" s="14" t="s">
        <v>4935</v>
      </c>
      <c r="K199" s="36" t="s">
        <v>15388</v>
      </c>
      <c r="L199" s="23" t="s">
        <v>11673</v>
      </c>
      <c r="M199" s="23"/>
      <c r="N199" s="15">
        <f>VLOOKUP(H199,heso!$A$2:$B$82,2,0)*F199*G199</f>
        <v>239646.0891505467</v>
      </c>
      <c r="O199" s="15">
        <f t="shared" si="7"/>
        <v>57680000</v>
      </c>
    </row>
    <row r="200" spans="1:15" ht="31.5">
      <c r="A200" s="14">
        <f t="shared" si="6"/>
        <v>197</v>
      </c>
      <c r="B200" s="14" t="s">
        <v>15470</v>
      </c>
      <c r="C200" s="94" t="s">
        <v>2744</v>
      </c>
      <c r="D200" s="94" t="s">
        <v>1187</v>
      </c>
      <c r="E200" s="14" t="s">
        <v>8163</v>
      </c>
      <c r="F200" s="15">
        <v>3030</v>
      </c>
      <c r="G200" s="15">
        <v>452</v>
      </c>
      <c r="H200" s="14" t="s">
        <v>8087</v>
      </c>
      <c r="I200" s="15">
        <v>102000</v>
      </c>
      <c r="J200" s="14" t="s">
        <v>4935</v>
      </c>
      <c r="K200" s="36" t="s">
        <v>15388</v>
      </c>
      <c r="L200" s="23" t="s">
        <v>11673</v>
      </c>
      <c r="M200" s="23"/>
      <c r="N200" s="15">
        <f>VLOOKUP(H200,heso!$A$2:$B$82,2,0)*F200*G200</f>
        <v>1369560</v>
      </c>
      <c r="O200" s="15">
        <f t="shared" si="7"/>
        <v>309060000</v>
      </c>
    </row>
    <row r="201" spans="1:15" ht="47.25">
      <c r="A201" s="14">
        <f t="shared" si="6"/>
        <v>198</v>
      </c>
      <c r="B201" s="14" t="s">
        <v>15477</v>
      </c>
      <c r="C201" s="94" t="s">
        <v>15478</v>
      </c>
      <c r="D201" s="94" t="s">
        <v>1187</v>
      </c>
      <c r="E201" s="14"/>
      <c r="F201" s="15">
        <v>500</v>
      </c>
      <c r="G201" s="15">
        <v>152</v>
      </c>
      <c r="H201" s="14" t="s">
        <v>8087</v>
      </c>
      <c r="I201" s="15">
        <v>105000</v>
      </c>
      <c r="J201" s="14" t="s">
        <v>70</v>
      </c>
      <c r="K201" s="36" t="s">
        <v>15388</v>
      </c>
      <c r="L201" s="23" t="s">
        <v>5629</v>
      </c>
      <c r="M201" s="23"/>
      <c r="N201" s="15">
        <f>VLOOKUP(H201,heso!$A$2:$B$82,2,0)*F201*G201</f>
        <v>76000</v>
      </c>
      <c r="O201" s="15">
        <f t="shared" si="7"/>
        <v>52500000</v>
      </c>
    </row>
    <row r="202" spans="1:15">
      <c r="A202" s="14">
        <f t="shared" si="6"/>
        <v>199</v>
      </c>
      <c r="B202" s="14" t="s">
        <v>13271</v>
      </c>
      <c r="C202" s="94" t="s">
        <v>2744</v>
      </c>
      <c r="D202" s="94" t="s">
        <v>1187</v>
      </c>
      <c r="E202" s="14" t="s">
        <v>8163</v>
      </c>
      <c r="F202" s="15">
        <v>1030</v>
      </c>
      <c r="G202" s="15">
        <v>80</v>
      </c>
      <c r="H202" s="14" t="s">
        <v>8076</v>
      </c>
      <c r="I202" s="15">
        <v>19000</v>
      </c>
      <c r="J202" s="14" t="s">
        <v>4935</v>
      </c>
      <c r="K202" s="36" t="s">
        <v>15388</v>
      </c>
      <c r="L202" s="23" t="s">
        <v>12534</v>
      </c>
      <c r="M202" s="23"/>
      <c r="N202" s="15">
        <f>VLOOKUP(H202,heso!$A$2:$B$82,2,0)*F202*G202</f>
        <v>68470.311185870494</v>
      </c>
      <c r="O202" s="15">
        <f t="shared" si="7"/>
        <v>19570000</v>
      </c>
    </row>
    <row r="203" spans="1:15">
      <c r="A203" s="14">
        <f t="shared" si="6"/>
        <v>200</v>
      </c>
      <c r="B203" s="14" t="s">
        <v>15481</v>
      </c>
      <c r="C203" s="94" t="s">
        <v>2744</v>
      </c>
      <c r="D203" s="94" t="s">
        <v>1187</v>
      </c>
      <c r="E203" s="14" t="s">
        <v>8163</v>
      </c>
      <c r="F203" s="15">
        <v>1030</v>
      </c>
      <c r="G203" s="15">
        <v>48</v>
      </c>
      <c r="H203" s="14" t="s">
        <v>8076</v>
      </c>
      <c r="I203" s="15">
        <v>14000</v>
      </c>
      <c r="J203" s="14" t="s">
        <v>4935</v>
      </c>
      <c r="K203" s="36" t="s">
        <v>15388</v>
      </c>
      <c r="L203" s="23" t="s">
        <v>12534</v>
      </c>
      <c r="M203" s="23"/>
      <c r="N203" s="15">
        <f>VLOOKUP(H203,heso!$A$2:$B$82,2,0)*F203*G203</f>
        <v>41082.186711522292</v>
      </c>
      <c r="O203" s="15">
        <f t="shared" si="7"/>
        <v>14420000</v>
      </c>
    </row>
    <row r="204" spans="1:15" ht="47.25">
      <c r="A204" s="14">
        <f t="shared" si="6"/>
        <v>201</v>
      </c>
      <c r="B204" s="14" t="s">
        <v>15483</v>
      </c>
      <c r="C204" s="94" t="s">
        <v>15484</v>
      </c>
      <c r="D204" s="94" t="s">
        <v>4473</v>
      </c>
      <c r="E204" s="14"/>
      <c r="F204" s="15">
        <v>3000</v>
      </c>
      <c r="G204" s="15">
        <v>1218</v>
      </c>
      <c r="H204" s="14" t="s">
        <v>2161</v>
      </c>
      <c r="I204" s="15">
        <v>0</v>
      </c>
      <c r="J204" s="14" t="s">
        <v>7909</v>
      </c>
      <c r="K204" s="36" t="s">
        <v>15388</v>
      </c>
      <c r="L204" s="23" t="s">
        <v>2255</v>
      </c>
      <c r="M204" s="23"/>
      <c r="N204" s="15">
        <f>VLOOKUP(H204,heso!$A$2:$B$82,2,0)*F204*G204</f>
        <v>4720390.2439024393</v>
      </c>
      <c r="O204" s="15">
        <f t="shared" si="7"/>
        <v>0</v>
      </c>
    </row>
    <row r="205" spans="1:15" ht="47.25">
      <c r="A205" s="14">
        <f t="shared" si="6"/>
        <v>202</v>
      </c>
      <c r="B205" s="14" t="s">
        <v>15529</v>
      </c>
      <c r="C205" s="94" t="s">
        <v>15530</v>
      </c>
      <c r="D205" s="14" t="s">
        <v>1162</v>
      </c>
      <c r="E205" s="14"/>
      <c r="F205" s="15">
        <v>200</v>
      </c>
      <c r="G205" s="15">
        <v>228</v>
      </c>
      <c r="H205" s="14" t="s">
        <v>8087</v>
      </c>
      <c r="I205" s="15">
        <v>0</v>
      </c>
      <c r="J205" s="14" t="s">
        <v>60</v>
      </c>
      <c r="K205" s="74">
        <v>43977</v>
      </c>
      <c r="L205" s="23" t="s">
        <v>5129</v>
      </c>
      <c r="M205" s="23"/>
      <c r="N205" s="15">
        <f>VLOOKUP(H205,heso!$A$2:$B$82,2,0)*F205*G205</f>
        <v>45600</v>
      </c>
      <c r="O205" s="15">
        <f t="shared" si="7"/>
        <v>0</v>
      </c>
    </row>
    <row r="206" spans="1:15">
      <c r="A206" s="14">
        <f t="shared" ref="A206:A269" si="8">A205+1</f>
        <v>203</v>
      </c>
      <c r="B206" s="14" t="s">
        <v>13716</v>
      </c>
      <c r="C206" s="94" t="s">
        <v>3126</v>
      </c>
      <c r="D206" s="94" t="s">
        <v>1187</v>
      </c>
      <c r="E206" s="14" t="s">
        <v>8163</v>
      </c>
      <c r="F206" s="15">
        <v>532</v>
      </c>
      <c r="G206" s="15">
        <v>160</v>
      </c>
      <c r="H206" s="14" t="s">
        <v>3449</v>
      </c>
      <c r="I206" s="15">
        <v>38000</v>
      </c>
      <c r="J206" s="14" t="s">
        <v>1193</v>
      </c>
      <c r="K206" s="36" t="s">
        <v>15452</v>
      </c>
      <c r="L206" s="23" t="s">
        <v>2255</v>
      </c>
      <c r="M206" s="23"/>
      <c r="N206" s="15">
        <f>VLOOKUP(H206,heso!$A$2:$B$82,2,0)*F206*G206</f>
        <v>41521.951219512193</v>
      </c>
      <c r="O206" s="15">
        <f t="shared" si="7"/>
        <v>20216000</v>
      </c>
    </row>
    <row r="207" spans="1:15" ht="63">
      <c r="A207" s="14">
        <f t="shared" si="8"/>
        <v>204</v>
      </c>
      <c r="B207" s="14" t="s">
        <v>15456</v>
      </c>
      <c r="C207" s="94" t="s">
        <v>15457</v>
      </c>
      <c r="D207" s="94" t="s">
        <v>1162</v>
      </c>
      <c r="E207" s="14"/>
      <c r="F207" s="15">
        <v>370</v>
      </c>
      <c r="G207" s="15">
        <v>320</v>
      </c>
      <c r="H207" s="14" t="s">
        <v>8087</v>
      </c>
      <c r="I207" s="15">
        <v>0</v>
      </c>
      <c r="J207" s="14" t="s">
        <v>1188</v>
      </c>
      <c r="K207" s="36" t="s">
        <v>15452</v>
      </c>
      <c r="L207" s="23" t="s">
        <v>13789</v>
      </c>
      <c r="M207" s="23"/>
      <c r="N207" s="15">
        <f>VLOOKUP(H207,heso!$A$2:$B$82,2,0)*F207*G207</f>
        <v>118400</v>
      </c>
      <c r="O207" s="15">
        <f t="shared" si="7"/>
        <v>0</v>
      </c>
    </row>
    <row r="208" spans="1:15" ht="31.5">
      <c r="A208" s="14">
        <f t="shared" si="8"/>
        <v>205</v>
      </c>
      <c r="B208" s="14" t="s">
        <v>15465</v>
      </c>
      <c r="C208" s="94" t="s">
        <v>15466</v>
      </c>
      <c r="D208" s="94" t="s">
        <v>1162</v>
      </c>
      <c r="E208" s="14"/>
      <c r="F208" s="15">
        <v>200</v>
      </c>
      <c r="G208" s="15">
        <v>208</v>
      </c>
      <c r="H208" s="14" t="s">
        <v>8087</v>
      </c>
      <c r="I208" s="15">
        <v>0</v>
      </c>
      <c r="J208" s="14" t="s">
        <v>1188</v>
      </c>
      <c r="K208" s="36" t="s">
        <v>15452</v>
      </c>
      <c r="L208" s="23" t="s">
        <v>12365</v>
      </c>
      <c r="M208" s="23"/>
      <c r="N208" s="15">
        <f>VLOOKUP(H208,heso!$A$2:$B$82,2,0)*F208*G208</f>
        <v>41600</v>
      </c>
      <c r="O208" s="15">
        <f t="shared" si="7"/>
        <v>0</v>
      </c>
    </row>
    <row r="209" spans="1:15" ht="47.25">
      <c r="A209" s="14">
        <f t="shared" si="8"/>
        <v>206</v>
      </c>
      <c r="B209" s="14" t="s">
        <v>15467</v>
      </c>
      <c r="C209" s="94" t="s">
        <v>15468</v>
      </c>
      <c r="D209" s="94" t="s">
        <v>1162</v>
      </c>
      <c r="E209" s="14"/>
      <c r="F209" s="15">
        <v>1025</v>
      </c>
      <c r="G209" s="15">
        <v>808</v>
      </c>
      <c r="H209" s="14" t="s">
        <v>1604</v>
      </c>
      <c r="I209" s="15">
        <v>0</v>
      </c>
      <c r="J209" s="14" t="s">
        <v>1193</v>
      </c>
      <c r="K209" s="36" t="s">
        <v>15452</v>
      </c>
      <c r="L209" s="23" t="s">
        <v>11729</v>
      </c>
      <c r="M209" s="23"/>
      <c r="N209" s="15">
        <f>VLOOKUP(H209,heso!$A$2:$B$82,2,0)*F209*G209</f>
        <v>1737757.2413793101</v>
      </c>
      <c r="O209" s="15">
        <f t="shared" si="7"/>
        <v>0</v>
      </c>
    </row>
    <row r="210" spans="1:15">
      <c r="A210" s="14">
        <f t="shared" si="8"/>
        <v>207</v>
      </c>
      <c r="B210" s="14" t="s">
        <v>15471</v>
      </c>
      <c r="C210" s="94" t="s">
        <v>15472</v>
      </c>
      <c r="D210" s="94" t="s">
        <v>1162</v>
      </c>
      <c r="E210" s="14"/>
      <c r="F210" s="15">
        <v>1500</v>
      </c>
      <c r="G210" s="15">
        <v>748</v>
      </c>
      <c r="H210" s="14" t="s">
        <v>1228</v>
      </c>
      <c r="I210" s="15">
        <v>0</v>
      </c>
      <c r="J210" s="14" t="s">
        <v>1193</v>
      </c>
      <c r="K210" s="36" t="s">
        <v>15452</v>
      </c>
      <c r="L210" s="23" t="s">
        <v>5629</v>
      </c>
      <c r="M210" s="23"/>
      <c r="N210" s="15">
        <f>VLOOKUP(H210,heso!$A$2:$B$82,2,0)*F210*G210</f>
        <v>1245618.1665264929</v>
      </c>
      <c r="O210" s="15">
        <f t="shared" si="7"/>
        <v>0</v>
      </c>
    </row>
    <row r="211" spans="1:15" ht="31.5">
      <c r="A211" s="14">
        <f t="shared" si="8"/>
        <v>208</v>
      </c>
      <c r="B211" s="14" t="s">
        <v>15473</v>
      </c>
      <c r="C211" s="94" t="s">
        <v>15474</v>
      </c>
      <c r="D211" s="94" t="s">
        <v>1187</v>
      </c>
      <c r="E211" s="14"/>
      <c r="F211" s="15">
        <v>700</v>
      </c>
      <c r="G211" s="15">
        <v>440</v>
      </c>
      <c r="H211" s="14" t="s">
        <v>2161</v>
      </c>
      <c r="I211" s="15">
        <v>159000</v>
      </c>
      <c r="J211" s="14" t="s">
        <v>60</v>
      </c>
      <c r="K211" s="36" t="s">
        <v>15452</v>
      </c>
      <c r="L211" s="23" t="s">
        <v>2255</v>
      </c>
      <c r="M211" s="23"/>
      <c r="N211" s="15">
        <f>VLOOKUP(H211,heso!$A$2:$B$82,2,0)*F211*G211</f>
        <v>397887.30025231285</v>
      </c>
      <c r="O211" s="15">
        <f t="shared" si="7"/>
        <v>111300000</v>
      </c>
    </row>
    <row r="212" spans="1:15" ht="126">
      <c r="A212" s="14">
        <f t="shared" si="8"/>
        <v>209</v>
      </c>
      <c r="B212" s="14" t="s">
        <v>15475</v>
      </c>
      <c r="C212" s="94" t="s">
        <v>15476</v>
      </c>
      <c r="D212" s="94" t="s">
        <v>1187</v>
      </c>
      <c r="E212" s="14"/>
      <c r="F212" s="15">
        <v>1032</v>
      </c>
      <c r="G212" s="15">
        <v>464</v>
      </c>
      <c r="H212" s="14" t="s">
        <v>2161</v>
      </c>
      <c r="I212" s="15">
        <v>157000</v>
      </c>
      <c r="J212" s="14" t="s">
        <v>60</v>
      </c>
      <c r="K212" s="36" t="s">
        <v>15452</v>
      </c>
      <c r="L212" s="23" t="s">
        <v>2255</v>
      </c>
      <c r="M212" s="23"/>
      <c r="N212" s="15">
        <f>VLOOKUP(H212,heso!$A$2:$B$82,2,0)*F212*G212</f>
        <v>618595.90243902442</v>
      </c>
      <c r="O212" s="15">
        <f t="shared" si="7"/>
        <v>162024000</v>
      </c>
    </row>
    <row r="213" spans="1:15" ht="63">
      <c r="A213" s="14">
        <f t="shared" si="8"/>
        <v>210</v>
      </c>
      <c r="B213" s="14" t="s">
        <v>15479</v>
      </c>
      <c r="C213" s="94" t="s">
        <v>15480</v>
      </c>
      <c r="D213" s="94" t="s">
        <v>1187</v>
      </c>
      <c r="E213" s="14" t="s">
        <v>8163</v>
      </c>
      <c r="F213" s="15">
        <v>1000</v>
      </c>
      <c r="G213" s="15">
        <v>472</v>
      </c>
      <c r="H213" s="14" t="s">
        <v>8087</v>
      </c>
      <c r="I213" s="15">
        <v>146000</v>
      </c>
      <c r="J213" s="14" t="s">
        <v>4642</v>
      </c>
      <c r="K213" s="36" t="s">
        <v>15452</v>
      </c>
      <c r="L213" s="23" t="s">
        <v>12534</v>
      </c>
      <c r="M213" s="23"/>
      <c r="N213" s="15">
        <f>VLOOKUP(H213,heso!$A$2:$B$82,2,0)*F213*G213</f>
        <v>472000</v>
      </c>
      <c r="O213" s="15">
        <f t="shared" si="7"/>
        <v>146000000</v>
      </c>
    </row>
    <row r="214" spans="1:15" ht="47.25">
      <c r="A214" s="14">
        <v>395</v>
      </c>
      <c r="B214" s="14" t="s">
        <v>15482</v>
      </c>
      <c r="C214" s="94" t="s">
        <v>3126</v>
      </c>
      <c r="D214" s="94" t="s">
        <v>1187</v>
      </c>
      <c r="E214" s="14" t="s">
        <v>8163</v>
      </c>
      <c r="F214" s="15">
        <v>532</v>
      </c>
      <c r="G214" s="15">
        <v>656</v>
      </c>
      <c r="H214" s="14" t="s">
        <v>1228</v>
      </c>
      <c r="I214" s="15">
        <v>230000</v>
      </c>
      <c r="J214" s="14" t="s">
        <v>7909</v>
      </c>
      <c r="K214" s="36" t="s">
        <v>15452</v>
      </c>
      <c r="L214" s="23" t="s">
        <v>2255</v>
      </c>
      <c r="M214" s="23"/>
      <c r="N214" s="15">
        <f>VLOOKUP(H214,heso!$A$2:$B$82,2,0)*F214*G214</f>
        <v>387442.75862068968</v>
      </c>
      <c r="O214" s="15">
        <f t="shared" si="7"/>
        <v>122360000</v>
      </c>
    </row>
    <row r="215" spans="1:15" ht="126">
      <c r="A215" s="14">
        <f t="shared" si="8"/>
        <v>396</v>
      </c>
      <c r="B215" s="14" t="s">
        <v>15487</v>
      </c>
      <c r="C215" s="94" t="s">
        <v>15488</v>
      </c>
      <c r="D215" s="94" t="s">
        <v>1187</v>
      </c>
      <c r="E215" s="14"/>
      <c r="F215" s="15">
        <v>1032</v>
      </c>
      <c r="G215" s="15">
        <v>456</v>
      </c>
      <c r="H215" s="14" t="s">
        <v>2161</v>
      </c>
      <c r="I215" s="15">
        <v>154000</v>
      </c>
      <c r="J215" s="14" t="s">
        <v>60</v>
      </c>
      <c r="K215" s="36" t="s">
        <v>15452</v>
      </c>
      <c r="L215" s="23" t="s">
        <v>2255</v>
      </c>
      <c r="M215" s="23"/>
      <c r="N215" s="15">
        <f>VLOOKUP(H215,heso!$A$2:$B$82,2,0)*F215*G215</f>
        <v>607930.45584524819</v>
      </c>
      <c r="O215" s="15">
        <f t="shared" si="7"/>
        <v>158928000</v>
      </c>
    </row>
    <row r="216" spans="1:15" ht="126">
      <c r="A216" s="14">
        <f t="shared" si="8"/>
        <v>397</v>
      </c>
      <c r="B216" s="14" t="s">
        <v>15489</v>
      </c>
      <c r="C216" s="94" t="s">
        <v>15490</v>
      </c>
      <c r="D216" s="94" t="s">
        <v>1187</v>
      </c>
      <c r="E216" s="14"/>
      <c r="F216" s="15">
        <v>1032</v>
      </c>
      <c r="G216" s="15">
        <v>500</v>
      </c>
      <c r="H216" s="14" t="s">
        <v>2161</v>
      </c>
      <c r="I216" s="15">
        <v>166000</v>
      </c>
      <c r="J216" s="14" t="s">
        <v>60</v>
      </c>
      <c r="K216" s="36" t="s">
        <v>15452</v>
      </c>
      <c r="L216" s="23" t="s">
        <v>2255</v>
      </c>
      <c r="M216" s="23"/>
      <c r="N216" s="15">
        <f>VLOOKUP(H216,heso!$A$2:$B$82,2,0)*F216*G216</f>
        <v>666590.41211101774</v>
      </c>
      <c r="O216" s="15">
        <f t="shared" si="7"/>
        <v>171312000</v>
      </c>
    </row>
    <row r="217" spans="1:15" ht="81" customHeight="1">
      <c r="A217" s="14">
        <f t="shared" si="8"/>
        <v>398</v>
      </c>
      <c r="B217" s="14" t="s">
        <v>15491</v>
      </c>
      <c r="C217" s="94" t="s">
        <v>13183</v>
      </c>
      <c r="D217" s="94" t="s">
        <v>12961</v>
      </c>
      <c r="E217" s="14"/>
      <c r="F217" s="15">
        <v>20000</v>
      </c>
      <c r="G217" s="15">
        <v>328</v>
      </c>
      <c r="H217" s="14" t="s">
        <v>8087</v>
      </c>
      <c r="I217" s="15">
        <v>0</v>
      </c>
      <c r="J217" s="14" t="s">
        <v>1188</v>
      </c>
      <c r="K217" s="36" t="s">
        <v>15452</v>
      </c>
      <c r="L217" s="23" t="s">
        <v>2255</v>
      </c>
      <c r="M217" s="23"/>
      <c r="N217" s="15">
        <f>VLOOKUP(H217,heso!$A$2:$B$82,2,0)*F217*G217</f>
        <v>6560000</v>
      </c>
      <c r="O217" s="15">
        <f t="shared" si="7"/>
        <v>0</v>
      </c>
    </row>
    <row r="218" spans="1:15" ht="31.5">
      <c r="A218" s="14">
        <f t="shared" si="8"/>
        <v>399</v>
      </c>
      <c r="B218" s="14" t="s">
        <v>15492</v>
      </c>
      <c r="C218" s="94" t="s">
        <v>14477</v>
      </c>
      <c r="D218" s="94" t="s">
        <v>1187</v>
      </c>
      <c r="E218" s="14" t="s">
        <v>8163</v>
      </c>
      <c r="F218" s="15">
        <v>1000</v>
      </c>
      <c r="G218" s="15">
        <v>204</v>
      </c>
      <c r="H218" s="14" t="s">
        <v>8087</v>
      </c>
      <c r="I218" s="15">
        <v>77000</v>
      </c>
      <c r="J218" s="14" t="s">
        <v>4642</v>
      </c>
      <c r="K218" s="36" t="s">
        <v>15452</v>
      </c>
      <c r="L218" s="23" t="s">
        <v>11673</v>
      </c>
      <c r="M218" s="23"/>
      <c r="N218" s="15">
        <f>VLOOKUP(H218,heso!$A$2:$B$82,2,0)*F218*G218</f>
        <v>204000</v>
      </c>
      <c r="O218" s="15">
        <f t="shared" si="7"/>
        <v>77000000</v>
      </c>
    </row>
    <row r="219" spans="1:15">
      <c r="A219" s="14">
        <f t="shared" si="8"/>
        <v>400</v>
      </c>
      <c r="B219" s="14" t="s">
        <v>4918</v>
      </c>
      <c r="C219" s="94" t="s">
        <v>4078</v>
      </c>
      <c r="D219" s="94" t="s">
        <v>1187</v>
      </c>
      <c r="E219" s="14" t="s">
        <v>8163</v>
      </c>
      <c r="F219" s="15">
        <v>10032</v>
      </c>
      <c r="G219" s="15">
        <v>28</v>
      </c>
      <c r="H219" s="14" t="s">
        <v>3449</v>
      </c>
      <c r="I219" s="15">
        <v>10000</v>
      </c>
      <c r="J219" s="14" t="s">
        <v>1193</v>
      </c>
      <c r="K219" s="36" t="s">
        <v>15452</v>
      </c>
      <c r="L219" s="23" t="s">
        <v>12534</v>
      </c>
      <c r="M219" s="23"/>
      <c r="N219" s="15">
        <f>VLOOKUP(H219,heso!$A$2:$B$82,2,0)*F219*G219</f>
        <v>137022.43902439025</v>
      </c>
      <c r="O219" s="15">
        <f t="shared" si="7"/>
        <v>100320000</v>
      </c>
    </row>
    <row r="220" spans="1:15" ht="45.75" customHeight="1">
      <c r="A220" s="14">
        <f t="shared" si="8"/>
        <v>401</v>
      </c>
      <c r="B220" s="14" t="s">
        <v>15493</v>
      </c>
      <c r="C220" s="94" t="s">
        <v>14872</v>
      </c>
      <c r="D220" s="94" t="s">
        <v>1162</v>
      </c>
      <c r="E220" s="14" t="s">
        <v>8163</v>
      </c>
      <c r="F220" s="15">
        <v>500</v>
      </c>
      <c r="G220" s="15">
        <v>288</v>
      </c>
      <c r="H220" s="14" t="s">
        <v>8087</v>
      </c>
      <c r="I220" s="15">
        <v>0</v>
      </c>
      <c r="J220" s="14" t="s">
        <v>7909</v>
      </c>
      <c r="K220" s="36" t="s">
        <v>15452</v>
      </c>
      <c r="L220" s="23" t="s">
        <v>2255</v>
      </c>
      <c r="M220" s="23"/>
      <c r="N220" s="15">
        <f>VLOOKUP(H220,heso!$A$2:$B$82,2,0)*F220*G220</f>
        <v>144000</v>
      </c>
      <c r="O220" s="15">
        <f t="shared" si="7"/>
        <v>0</v>
      </c>
    </row>
    <row r="221" spans="1:15" ht="31.5">
      <c r="A221" s="14">
        <v>402</v>
      </c>
      <c r="B221" s="14" t="s">
        <v>15494</v>
      </c>
      <c r="C221" s="94" t="s">
        <v>15495</v>
      </c>
      <c r="D221" s="94" t="s">
        <v>1162</v>
      </c>
      <c r="E221" s="14"/>
      <c r="F221" s="15">
        <v>300</v>
      </c>
      <c r="G221" s="15">
        <v>356</v>
      </c>
      <c r="H221" s="14" t="s">
        <v>8087</v>
      </c>
      <c r="I221" s="15">
        <v>99000</v>
      </c>
      <c r="J221" s="14" t="s">
        <v>70</v>
      </c>
      <c r="K221" s="36" t="s">
        <v>15452</v>
      </c>
      <c r="L221" s="23" t="s">
        <v>13080</v>
      </c>
      <c r="M221" s="23"/>
      <c r="N221" s="15">
        <f>VLOOKUP(H221,heso!$A$2:$B$82,2,0)*F221*G221</f>
        <v>106800</v>
      </c>
      <c r="O221" s="15">
        <f t="shared" si="7"/>
        <v>29700000</v>
      </c>
    </row>
    <row r="222" spans="1:15" ht="47.25">
      <c r="A222" s="14">
        <f t="shared" si="8"/>
        <v>403</v>
      </c>
      <c r="B222" s="14" t="s">
        <v>15496</v>
      </c>
      <c r="C222" s="94" t="s">
        <v>15497</v>
      </c>
      <c r="D222" s="94" t="s">
        <v>1162</v>
      </c>
      <c r="E222" s="14"/>
      <c r="F222" s="15">
        <v>500</v>
      </c>
      <c r="G222" s="15">
        <v>432</v>
      </c>
      <c r="H222" s="14" t="s">
        <v>2161</v>
      </c>
      <c r="I222" s="15">
        <v>0</v>
      </c>
      <c r="J222" s="14" t="s">
        <v>7909</v>
      </c>
      <c r="K222" s="36" t="s">
        <v>15452</v>
      </c>
      <c r="L222" s="23" t="s">
        <v>2255</v>
      </c>
      <c r="M222" s="23"/>
      <c r="N222" s="15">
        <f>VLOOKUP(H222,heso!$A$2:$B$82,2,0)*F222*G222</f>
        <v>279037.84693019348</v>
      </c>
      <c r="O222" s="15">
        <f t="shared" si="7"/>
        <v>0</v>
      </c>
    </row>
    <row r="223" spans="1:15" ht="31.5">
      <c r="A223" s="14">
        <f t="shared" si="8"/>
        <v>404</v>
      </c>
      <c r="B223" s="14" t="s">
        <v>13206</v>
      </c>
      <c r="C223" s="94" t="s">
        <v>2744</v>
      </c>
      <c r="D223" s="94" t="s">
        <v>1187</v>
      </c>
      <c r="E223" s="14" t="s">
        <v>8163</v>
      </c>
      <c r="F223" s="15">
        <v>1030</v>
      </c>
      <c r="G223" s="15">
        <v>464</v>
      </c>
      <c r="H223" s="14" t="s">
        <v>8087</v>
      </c>
      <c r="I223" s="15">
        <v>96000</v>
      </c>
      <c r="J223" s="14" t="s">
        <v>4935</v>
      </c>
      <c r="K223" s="36" t="s">
        <v>15452</v>
      </c>
      <c r="L223" s="23" t="s">
        <v>2255</v>
      </c>
      <c r="M223" s="23"/>
      <c r="N223" s="15">
        <f>VLOOKUP(H223,heso!$A$2:$B$82,2,0)*F223*G223</f>
        <v>477920</v>
      </c>
      <c r="O223" s="15">
        <f t="shared" si="7"/>
        <v>98880000</v>
      </c>
    </row>
    <row r="224" spans="1:15" ht="31.5">
      <c r="A224" s="14">
        <f t="shared" si="8"/>
        <v>405</v>
      </c>
      <c r="B224" s="14" t="s">
        <v>14458</v>
      </c>
      <c r="C224" s="94" t="s">
        <v>2744</v>
      </c>
      <c r="D224" s="94" t="s">
        <v>1187</v>
      </c>
      <c r="E224" s="14" t="s">
        <v>8163</v>
      </c>
      <c r="F224" s="15">
        <v>830</v>
      </c>
      <c r="G224" s="15">
        <v>80</v>
      </c>
      <c r="H224" s="14" t="s">
        <v>8076</v>
      </c>
      <c r="I224" s="15">
        <v>20000</v>
      </c>
      <c r="J224" s="14" t="s">
        <v>4935</v>
      </c>
      <c r="K224" s="36" t="s">
        <v>15452</v>
      </c>
      <c r="L224" s="23" t="s">
        <v>2255</v>
      </c>
      <c r="M224" s="23"/>
      <c r="N224" s="15">
        <f>VLOOKUP(H224,heso!$A$2:$B$82,2,0)*F224*G224</f>
        <v>55175.105130361655</v>
      </c>
      <c r="O224" s="15">
        <f t="shared" si="7"/>
        <v>16600000</v>
      </c>
    </row>
    <row r="225" spans="1:15" ht="31.5">
      <c r="A225" s="14">
        <f t="shared" si="8"/>
        <v>406</v>
      </c>
      <c r="B225" s="14" t="s">
        <v>14250</v>
      </c>
      <c r="C225" s="94" t="s">
        <v>2744</v>
      </c>
      <c r="D225" s="94" t="s">
        <v>1187</v>
      </c>
      <c r="E225" s="14" t="s">
        <v>8163</v>
      </c>
      <c r="F225" s="15">
        <v>1030</v>
      </c>
      <c r="G225" s="15">
        <v>196</v>
      </c>
      <c r="H225" s="14" t="s">
        <v>8076</v>
      </c>
      <c r="I225" s="15">
        <v>38000</v>
      </c>
      <c r="J225" s="14" t="s">
        <v>4935</v>
      </c>
      <c r="K225" s="36" t="s">
        <v>15452</v>
      </c>
      <c r="L225" s="23" t="s">
        <v>2255</v>
      </c>
      <c r="M225" s="23"/>
      <c r="N225" s="15">
        <f>VLOOKUP(H225,heso!$A$2:$B$82,2,0)*F225*G225</f>
        <v>167752.2624053827</v>
      </c>
      <c r="O225" s="15">
        <f t="shared" si="7"/>
        <v>39140000</v>
      </c>
    </row>
    <row r="226" spans="1:15" ht="31.5">
      <c r="A226" s="14">
        <f t="shared" si="8"/>
        <v>407</v>
      </c>
      <c r="B226" s="14" t="s">
        <v>15498</v>
      </c>
      <c r="C226" s="94" t="s">
        <v>15499</v>
      </c>
      <c r="D226" s="94" t="s">
        <v>1187</v>
      </c>
      <c r="E226" s="14"/>
      <c r="F226" s="15">
        <v>1000</v>
      </c>
      <c r="G226" s="15">
        <v>224</v>
      </c>
      <c r="H226" s="14" t="s">
        <v>8087</v>
      </c>
      <c r="I226" s="15">
        <v>77000</v>
      </c>
      <c r="J226" s="14" t="s">
        <v>1193</v>
      </c>
      <c r="K226" s="36" t="s">
        <v>15452</v>
      </c>
      <c r="L226" s="23" t="s">
        <v>2255</v>
      </c>
      <c r="M226" s="23"/>
      <c r="N226" s="15">
        <f>VLOOKUP(H226,heso!$A$2:$B$82,2,0)*F226*G226</f>
        <v>224000</v>
      </c>
      <c r="O226" s="15">
        <f t="shared" si="7"/>
        <v>77000000</v>
      </c>
    </row>
    <row r="227" spans="1:15" ht="31.5">
      <c r="A227" s="14">
        <f t="shared" si="8"/>
        <v>408</v>
      </c>
      <c r="B227" s="14" t="s">
        <v>15500</v>
      </c>
      <c r="C227" s="94" t="s">
        <v>15501</v>
      </c>
      <c r="D227" s="94" t="s">
        <v>1187</v>
      </c>
      <c r="E227" s="14"/>
      <c r="F227" s="15">
        <v>800</v>
      </c>
      <c r="G227" s="15">
        <v>348</v>
      </c>
      <c r="H227" s="14" t="s">
        <v>8087</v>
      </c>
      <c r="I227" s="15">
        <v>120000</v>
      </c>
      <c r="J227" s="14" t="s">
        <v>70</v>
      </c>
      <c r="K227" s="36" t="s">
        <v>15452</v>
      </c>
      <c r="L227" s="23" t="s">
        <v>2255</v>
      </c>
      <c r="M227" s="23"/>
      <c r="N227" s="15">
        <f>VLOOKUP(H227,heso!$A$2:$B$82,2,0)*F227*G227</f>
        <v>278400</v>
      </c>
      <c r="O227" s="15">
        <f t="shared" si="7"/>
        <v>96000000</v>
      </c>
    </row>
    <row r="228" spans="1:15">
      <c r="A228" s="14">
        <f t="shared" si="8"/>
        <v>409</v>
      </c>
      <c r="B228" s="14" t="s">
        <v>15502</v>
      </c>
      <c r="C228" s="94" t="s">
        <v>2744</v>
      </c>
      <c r="D228" s="94" t="s">
        <v>1187</v>
      </c>
      <c r="E228" s="14" t="s">
        <v>8163</v>
      </c>
      <c r="F228" s="15">
        <v>1030</v>
      </c>
      <c r="G228" s="15">
        <v>72</v>
      </c>
      <c r="H228" s="14" t="s">
        <v>8076</v>
      </c>
      <c r="I228" s="15">
        <v>18000</v>
      </c>
      <c r="J228" s="14" t="s">
        <v>4935</v>
      </c>
      <c r="K228" s="36" t="s">
        <v>15452</v>
      </c>
      <c r="L228" s="23" t="s">
        <v>12534</v>
      </c>
      <c r="M228" s="23"/>
      <c r="N228" s="15">
        <f>VLOOKUP(H228,heso!$A$2:$B$82,2,0)*F228*G228</f>
        <v>61623.280067283442</v>
      </c>
      <c r="O228" s="15">
        <f t="shared" si="7"/>
        <v>18540000</v>
      </c>
    </row>
    <row r="229" spans="1:15">
      <c r="A229" s="14">
        <f t="shared" si="8"/>
        <v>410</v>
      </c>
      <c r="B229" s="14" t="s">
        <v>14539</v>
      </c>
      <c r="C229" s="94" t="s">
        <v>2744</v>
      </c>
      <c r="D229" s="94" t="s">
        <v>1187</v>
      </c>
      <c r="E229" s="14" t="s">
        <v>8163</v>
      </c>
      <c r="F229" s="15">
        <v>1030</v>
      </c>
      <c r="G229" s="15">
        <v>100</v>
      </c>
      <c r="H229" s="14" t="s">
        <v>8076</v>
      </c>
      <c r="I229" s="15">
        <v>22000</v>
      </c>
      <c r="J229" s="14" t="s">
        <v>4935</v>
      </c>
      <c r="K229" s="36" t="s">
        <v>15452</v>
      </c>
      <c r="L229" s="23" t="s">
        <v>12534</v>
      </c>
      <c r="M229" s="23"/>
      <c r="N229" s="15">
        <f>VLOOKUP(H229,heso!$A$2:$B$82,2,0)*F229*G229</f>
        <v>85587.888982338103</v>
      </c>
      <c r="O229" s="15">
        <f t="shared" si="7"/>
        <v>22660000</v>
      </c>
    </row>
    <row r="230" spans="1:15" ht="31.5">
      <c r="A230" s="14">
        <f t="shared" si="8"/>
        <v>411</v>
      </c>
      <c r="B230" s="14" t="s">
        <v>15503</v>
      </c>
      <c r="C230" s="94" t="s">
        <v>7109</v>
      </c>
      <c r="D230" s="94" t="s">
        <v>1187</v>
      </c>
      <c r="E230" s="14"/>
      <c r="F230" s="15">
        <v>500</v>
      </c>
      <c r="G230" s="90">
        <v>312</v>
      </c>
      <c r="H230" s="14" t="s">
        <v>8087</v>
      </c>
      <c r="I230" s="15">
        <v>180000</v>
      </c>
      <c r="J230" s="14" t="s">
        <v>70</v>
      </c>
      <c r="K230" s="36" t="s">
        <v>15452</v>
      </c>
      <c r="L230" s="23" t="s">
        <v>5629</v>
      </c>
      <c r="M230" s="23"/>
      <c r="N230" s="15">
        <f>VLOOKUP(H230,heso!$A$2:$B$82,2,0)*F230*G230</f>
        <v>156000</v>
      </c>
      <c r="O230" s="15">
        <f t="shared" si="7"/>
        <v>90000000</v>
      </c>
    </row>
    <row r="231" spans="1:15" ht="47.25">
      <c r="A231" s="14">
        <f t="shared" si="8"/>
        <v>412</v>
      </c>
      <c r="B231" s="14" t="s">
        <v>15504</v>
      </c>
      <c r="C231" s="94" t="s">
        <v>15505</v>
      </c>
      <c r="D231" s="94" t="s">
        <v>1162</v>
      </c>
      <c r="E231" s="14"/>
      <c r="F231" s="15">
        <v>550</v>
      </c>
      <c r="G231" s="90">
        <v>232</v>
      </c>
      <c r="H231" s="14" t="s">
        <v>1228</v>
      </c>
      <c r="I231" s="15">
        <v>0</v>
      </c>
      <c r="J231" s="14" t="s">
        <v>1188</v>
      </c>
      <c r="K231" s="36" t="s">
        <v>15452</v>
      </c>
      <c r="L231" s="23" t="s">
        <v>5629</v>
      </c>
      <c r="M231" s="23"/>
      <c r="N231" s="15">
        <f>VLOOKUP(H231,heso!$A$2:$B$82,2,0)*F231*G231</f>
        <v>141658.53658536586</v>
      </c>
      <c r="O231" s="15">
        <f t="shared" si="7"/>
        <v>0</v>
      </c>
    </row>
    <row r="232" spans="1:15" ht="31.5">
      <c r="A232" s="14">
        <f t="shared" si="8"/>
        <v>413</v>
      </c>
      <c r="B232" s="14" t="s">
        <v>15514</v>
      </c>
      <c r="C232" s="94" t="s">
        <v>15515</v>
      </c>
      <c r="D232" s="94" t="s">
        <v>1187</v>
      </c>
      <c r="E232" s="14"/>
      <c r="F232" s="15">
        <v>620</v>
      </c>
      <c r="G232" s="90">
        <v>288</v>
      </c>
      <c r="H232" s="14" t="s">
        <v>8087</v>
      </c>
      <c r="I232" s="15">
        <v>85000</v>
      </c>
      <c r="J232" s="14" t="s">
        <v>1193</v>
      </c>
      <c r="K232" s="36" t="s">
        <v>15452</v>
      </c>
      <c r="L232" s="23" t="s">
        <v>2255</v>
      </c>
      <c r="M232" s="23"/>
      <c r="N232" s="15">
        <f>VLOOKUP(H232,heso!$A$2:$B$82,2,0)*F232*G232</f>
        <v>178560</v>
      </c>
      <c r="O232" s="15">
        <f t="shared" si="7"/>
        <v>52700000</v>
      </c>
    </row>
    <row r="233" spans="1:15">
      <c r="A233" s="14">
        <f t="shared" si="8"/>
        <v>414</v>
      </c>
      <c r="B233" s="14" t="s">
        <v>15506</v>
      </c>
      <c r="C233" s="94" t="s">
        <v>2744</v>
      </c>
      <c r="D233" s="14" t="s">
        <v>1187</v>
      </c>
      <c r="E233" s="14" t="s">
        <v>8163</v>
      </c>
      <c r="F233" s="15">
        <v>1030</v>
      </c>
      <c r="G233" s="90">
        <v>192</v>
      </c>
      <c r="H233" s="14" t="s">
        <v>8076</v>
      </c>
      <c r="I233" s="15">
        <v>37000</v>
      </c>
      <c r="J233" s="14" t="s">
        <v>4935</v>
      </c>
      <c r="K233" s="74">
        <v>43991</v>
      </c>
      <c r="L233" s="23" t="s">
        <v>11673</v>
      </c>
      <c r="M233" s="23"/>
      <c r="N233" s="15">
        <f>VLOOKUP(H233,heso!$A$2:$B$82,2,0)*F233*G233</f>
        <v>164328.74684608917</v>
      </c>
      <c r="O233" s="15">
        <f t="shared" si="7"/>
        <v>38110000</v>
      </c>
    </row>
    <row r="234" spans="1:15" ht="31.5">
      <c r="A234" s="14">
        <f t="shared" si="8"/>
        <v>415</v>
      </c>
      <c r="B234" s="106" t="s">
        <v>15507</v>
      </c>
      <c r="C234" s="96" t="s">
        <v>15508</v>
      </c>
      <c r="D234" s="106" t="s">
        <v>1187</v>
      </c>
      <c r="E234" s="106"/>
      <c r="F234" s="91">
        <v>800</v>
      </c>
      <c r="G234" s="15">
        <v>296</v>
      </c>
      <c r="H234" s="14" t="s">
        <v>8087</v>
      </c>
      <c r="I234" s="15">
        <v>83000</v>
      </c>
      <c r="J234" s="14" t="s">
        <v>4642</v>
      </c>
      <c r="K234" s="74">
        <v>43993</v>
      </c>
      <c r="L234" s="23" t="s">
        <v>12923</v>
      </c>
      <c r="M234" s="23"/>
      <c r="N234" s="15">
        <f>VLOOKUP(H234,heso!$A$2:$B$82,2,0)*F234*G234</f>
        <v>236800</v>
      </c>
      <c r="O234" s="15">
        <f t="shared" si="7"/>
        <v>66400000</v>
      </c>
    </row>
    <row r="235" spans="1:15" ht="31.5">
      <c r="A235" s="14">
        <f t="shared" si="8"/>
        <v>416</v>
      </c>
      <c r="B235" s="14" t="s">
        <v>15534</v>
      </c>
      <c r="C235" s="94" t="s">
        <v>15535</v>
      </c>
      <c r="D235" s="14" t="s">
        <v>1162</v>
      </c>
      <c r="E235" s="14"/>
      <c r="F235" s="15">
        <v>2000</v>
      </c>
      <c r="G235" s="15">
        <v>408</v>
      </c>
      <c r="H235" s="14" t="s">
        <v>2161</v>
      </c>
      <c r="I235" s="15">
        <v>0</v>
      </c>
      <c r="J235" s="14" t="s">
        <v>1193</v>
      </c>
      <c r="K235" s="74">
        <v>43999</v>
      </c>
      <c r="L235" s="23" t="s">
        <v>11729</v>
      </c>
      <c r="M235" s="23"/>
      <c r="N235" s="15">
        <f>VLOOKUP(H235,heso!$A$2:$B$82,2,0)*F235*G235</f>
        <v>1054142.977291842</v>
      </c>
      <c r="O235" s="15">
        <f t="shared" si="7"/>
        <v>0</v>
      </c>
    </row>
    <row r="236" spans="1:15" ht="31.5">
      <c r="A236" s="14">
        <f t="shared" si="8"/>
        <v>417</v>
      </c>
      <c r="B236" s="14" t="s">
        <v>15536</v>
      </c>
      <c r="C236" s="94" t="s">
        <v>15535</v>
      </c>
      <c r="D236" s="14" t="s">
        <v>1162</v>
      </c>
      <c r="E236" s="14"/>
      <c r="F236" s="15">
        <v>2000</v>
      </c>
      <c r="G236" s="15">
        <v>440</v>
      </c>
      <c r="H236" s="14" t="s">
        <v>2161</v>
      </c>
      <c r="I236" s="15">
        <v>0</v>
      </c>
      <c r="J236" s="14" t="s">
        <v>1193</v>
      </c>
      <c r="K236" s="74">
        <v>43999</v>
      </c>
      <c r="L236" s="23" t="s">
        <v>11729</v>
      </c>
      <c r="M236" s="23"/>
      <c r="N236" s="15">
        <f>VLOOKUP(H236,heso!$A$2:$B$82,2,0)*F236*G236</f>
        <v>1136820.8578637512</v>
      </c>
      <c r="O236" s="15">
        <f t="shared" si="7"/>
        <v>0</v>
      </c>
    </row>
    <row r="237" spans="1:15" ht="31.5">
      <c r="A237" s="14">
        <f t="shared" si="8"/>
        <v>418</v>
      </c>
      <c r="B237" s="14" t="s">
        <v>15537</v>
      </c>
      <c r="C237" s="94" t="s">
        <v>15535</v>
      </c>
      <c r="D237" s="14" t="s">
        <v>1162</v>
      </c>
      <c r="E237" s="14"/>
      <c r="F237" s="15">
        <v>2000</v>
      </c>
      <c r="G237" s="15">
        <v>540</v>
      </c>
      <c r="H237" s="14" t="s">
        <v>2161</v>
      </c>
      <c r="I237" s="15">
        <v>0</v>
      </c>
      <c r="J237" s="14" t="s">
        <v>1193</v>
      </c>
      <c r="K237" s="74">
        <v>43999</v>
      </c>
      <c r="L237" s="23" t="s">
        <v>11729</v>
      </c>
      <c r="M237" s="23"/>
      <c r="N237" s="15">
        <f>VLOOKUP(H237,heso!$A$2:$B$82,2,0)*F237*G237</f>
        <v>1395189.2346509674</v>
      </c>
      <c r="O237" s="15">
        <f t="shared" si="7"/>
        <v>0</v>
      </c>
    </row>
    <row r="238" spans="1:15" ht="47.25">
      <c r="A238" s="14">
        <f t="shared" si="8"/>
        <v>419</v>
      </c>
      <c r="B238" s="14" t="s">
        <v>15509</v>
      </c>
      <c r="C238" s="94" t="s">
        <v>15510</v>
      </c>
      <c r="D238" s="14" t="s">
        <v>1162</v>
      </c>
      <c r="E238" s="14"/>
      <c r="F238" s="15">
        <v>300</v>
      </c>
      <c r="G238" s="90">
        <v>292</v>
      </c>
      <c r="H238" s="14" t="s">
        <v>2161</v>
      </c>
      <c r="I238" s="15">
        <v>0</v>
      </c>
      <c r="J238" s="14" t="s">
        <v>4642</v>
      </c>
      <c r="K238" s="74">
        <v>44001</v>
      </c>
      <c r="L238" s="23" t="s">
        <v>11673</v>
      </c>
      <c r="M238" s="23"/>
      <c r="N238" s="15">
        <f>VLOOKUP(H238,heso!$A$2:$B$82,2,0)*F238*G238</f>
        <v>113165.34903280067</v>
      </c>
      <c r="O238" s="15">
        <f t="shared" si="7"/>
        <v>0</v>
      </c>
    </row>
    <row r="239" spans="1:15" ht="47.25">
      <c r="A239" s="14">
        <f t="shared" si="8"/>
        <v>420</v>
      </c>
      <c r="B239" s="14" t="s">
        <v>15544</v>
      </c>
      <c r="C239" s="94" t="s">
        <v>15545</v>
      </c>
      <c r="D239" s="14" t="s">
        <v>1162</v>
      </c>
      <c r="E239" s="14"/>
      <c r="F239" s="15">
        <v>160</v>
      </c>
      <c r="G239" s="15">
        <v>116</v>
      </c>
      <c r="H239" s="14" t="s">
        <v>8087</v>
      </c>
      <c r="I239" s="15">
        <v>0</v>
      </c>
      <c r="J239" s="14" t="s">
        <v>60</v>
      </c>
      <c r="K239" s="74">
        <v>44004</v>
      </c>
      <c r="L239" s="23" t="s">
        <v>6101</v>
      </c>
      <c r="M239" s="23"/>
      <c r="N239" s="15">
        <f>VLOOKUP(H239,heso!$A$2:$B$82,2,0)*F239*G239</f>
        <v>18560</v>
      </c>
      <c r="O239" s="15">
        <f t="shared" si="7"/>
        <v>0</v>
      </c>
    </row>
    <row r="240" spans="1:15" ht="126">
      <c r="A240" s="14">
        <f t="shared" si="8"/>
        <v>421</v>
      </c>
      <c r="B240" s="14" t="s">
        <v>15559</v>
      </c>
      <c r="C240" s="94" t="s">
        <v>15560</v>
      </c>
      <c r="D240" s="14" t="s">
        <v>1162</v>
      </c>
      <c r="E240" s="14"/>
      <c r="F240" s="15">
        <v>3000</v>
      </c>
      <c r="G240" s="15">
        <v>424</v>
      </c>
      <c r="H240" s="14" t="s">
        <v>15561</v>
      </c>
      <c r="I240" s="15">
        <v>0</v>
      </c>
      <c r="J240" s="14" t="s">
        <v>7909</v>
      </c>
      <c r="K240" s="74">
        <v>44004</v>
      </c>
      <c r="L240" s="23" t="s">
        <v>13789</v>
      </c>
      <c r="M240" s="23"/>
      <c r="N240" s="15">
        <f>VLOOKUP(H240,heso!$A$2:$B$82,2,0)*F240*G240</f>
        <v>3081042.8931875522</v>
      </c>
      <c r="O240" s="15">
        <f t="shared" si="7"/>
        <v>0</v>
      </c>
    </row>
    <row r="241" spans="1:15" ht="31.5">
      <c r="A241" s="14">
        <f t="shared" si="8"/>
        <v>422</v>
      </c>
      <c r="B241" s="14" t="s">
        <v>15531</v>
      </c>
      <c r="C241" s="94" t="s">
        <v>5721</v>
      </c>
      <c r="D241" s="14" t="s">
        <v>1187</v>
      </c>
      <c r="E241" s="14" t="s">
        <v>8163</v>
      </c>
      <c r="F241" s="15">
        <v>1032</v>
      </c>
      <c r="G241" s="15">
        <v>304</v>
      </c>
      <c r="H241" s="14" t="s">
        <v>3449</v>
      </c>
      <c r="I241" s="15">
        <v>66000</v>
      </c>
      <c r="J241" s="14" t="s">
        <v>1193</v>
      </c>
      <c r="K241" s="74">
        <v>44005</v>
      </c>
      <c r="L241" s="23" t="s">
        <v>11673</v>
      </c>
      <c r="M241" s="23"/>
      <c r="N241" s="15">
        <f>VLOOKUP(H241,heso!$A$2:$B$82,2,0)*F241*G241</f>
        <v>153038.04878048779</v>
      </c>
      <c r="O241" s="15">
        <f t="shared" si="7"/>
        <v>68112000</v>
      </c>
    </row>
    <row r="242" spans="1:15">
      <c r="A242" s="14">
        <f t="shared" si="8"/>
        <v>423</v>
      </c>
      <c r="B242" s="14" t="s">
        <v>9351</v>
      </c>
      <c r="C242" s="94" t="s">
        <v>9352</v>
      </c>
      <c r="D242" s="14" t="s">
        <v>1187</v>
      </c>
      <c r="E242" s="14" t="s">
        <v>8163</v>
      </c>
      <c r="F242" s="15">
        <v>1032</v>
      </c>
      <c r="G242" s="15">
        <v>208</v>
      </c>
      <c r="H242" s="14" t="s">
        <v>6541</v>
      </c>
      <c r="I242" s="15">
        <v>47000</v>
      </c>
      <c r="J242" s="14" t="s">
        <v>1193</v>
      </c>
      <c r="K242" s="74">
        <v>44005</v>
      </c>
      <c r="L242" s="23" t="s">
        <v>11673</v>
      </c>
      <c r="M242" s="23"/>
      <c r="N242" s="15">
        <f>VLOOKUP(H242,heso!$A$2:$B$82,2,0)*F242*G242</f>
        <v>155982.15643397812</v>
      </c>
      <c r="O242" s="15">
        <f t="shared" si="7"/>
        <v>48504000</v>
      </c>
    </row>
    <row r="243" spans="1:15">
      <c r="A243" s="14">
        <f t="shared" si="8"/>
        <v>424</v>
      </c>
      <c r="B243" s="14" t="s">
        <v>13714</v>
      </c>
      <c r="C243" s="94" t="s">
        <v>3130</v>
      </c>
      <c r="D243" s="14" t="s">
        <v>1187</v>
      </c>
      <c r="E243" s="14" t="s">
        <v>8163</v>
      </c>
      <c r="F243" s="15">
        <v>1032</v>
      </c>
      <c r="G243" s="90">
        <v>220</v>
      </c>
      <c r="H243" s="14" t="s">
        <v>3449</v>
      </c>
      <c r="I243" s="15">
        <v>50000</v>
      </c>
      <c r="J243" s="14" t="s">
        <v>1193</v>
      </c>
      <c r="K243" s="74">
        <v>44005</v>
      </c>
      <c r="L243" s="23" t="s">
        <v>12923</v>
      </c>
      <c r="M243" s="23"/>
      <c r="N243" s="15">
        <f>VLOOKUP(H243,heso!$A$2:$B$82,2,0)*F243*G243</f>
        <v>110751.21951219511</v>
      </c>
      <c r="O243" s="15">
        <f t="shared" si="7"/>
        <v>51600000</v>
      </c>
    </row>
    <row r="244" spans="1:15">
      <c r="A244" s="14">
        <f t="shared" si="8"/>
        <v>425</v>
      </c>
      <c r="B244" s="14" t="s">
        <v>7584</v>
      </c>
      <c r="C244" s="94" t="s">
        <v>3753</v>
      </c>
      <c r="D244" s="14" t="s">
        <v>1187</v>
      </c>
      <c r="E244" s="14" t="s">
        <v>8163</v>
      </c>
      <c r="F244" s="15">
        <v>1032</v>
      </c>
      <c r="G244" s="90">
        <v>180</v>
      </c>
      <c r="H244" s="14" t="s">
        <v>3449</v>
      </c>
      <c r="I244" s="15">
        <v>33000</v>
      </c>
      <c r="J244" s="14" t="s">
        <v>1193</v>
      </c>
      <c r="K244" s="74">
        <v>44005</v>
      </c>
      <c r="L244" s="23" t="s">
        <v>12923</v>
      </c>
      <c r="M244" s="23"/>
      <c r="N244" s="15">
        <f>VLOOKUP(H244,heso!$A$2:$B$82,2,0)*F244*G244</f>
        <v>90614.634146341457</v>
      </c>
      <c r="O244" s="15">
        <f t="shared" si="7"/>
        <v>34056000</v>
      </c>
    </row>
    <row r="245" spans="1:15" ht="31.5">
      <c r="A245" s="14">
        <f t="shared" si="8"/>
        <v>426</v>
      </c>
      <c r="B245" s="14" t="s">
        <v>15556</v>
      </c>
      <c r="C245" s="94" t="s">
        <v>1119</v>
      </c>
      <c r="D245" s="14" t="s">
        <v>1187</v>
      </c>
      <c r="E245" s="14" t="s">
        <v>8163</v>
      </c>
      <c r="F245" s="15">
        <v>1032</v>
      </c>
      <c r="G245" s="90">
        <v>148</v>
      </c>
      <c r="H245" s="14" t="s">
        <v>3449</v>
      </c>
      <c r="I245" s="15">
        <v>36000</v>
      </c>
      <c r="J245" s="14" t="s">
        <v>1193</v>
      </c>
      <c r="K245" s="74">
        <v>44005</v>
      </c>
      <c r="L245" s="23" t="s">
        <v>12923</v>
      </c>
      <c r="M245" s="23"/>
      <c r="N245" s="15">
        <f>VLOOKUP(H245,heso!$A$2:$B$82,2,0)*F245*G245</f>
        <v>74505.365853658528</v>
      </c>
      <c r="O245" s="15">
        <f t="shared" si="7"/>
        <v>37152000</v>
      </c>
    </row>
    <row r="246" spans="1:15">
      <c r="A246" s="14">
        <f t="shared" si="8"/>
        <v>427</v>
      </c>
      <c r="B246" s="14" t="s">
        <v>2326</v>
      </c>
      <c r="C246" s="94" t="s">
        <v>6423</v>
      </c>
      <c r="D246" s="14" t="s">
        <v>1187</v>
      </c>
      <c r="E246" s="14" t="s">
        <v>8163</v>
      </c>
      <c r="F246" s="15">
        <v>1032</v>
      </c>
      <c r="G246" s="90">
        <v>180</v>
      </c>
      <c r="H246" s="14" t="s">
        <v>3449</v>
      </c>
      <c r="I246" s="15">
        <v>34000</v>
      </c>
      <c r="J246" s="14" t="s">
        <v>60</v>
      </c>
      <c r="K246" s="74">
        <v>44005</v>
      </c>
      <c r="L246" s="23" t="s">
        <v>12923</v>
      </c>
      <c r="M246" s="23"/>
      <c r="N246" s="15">
        <f>VLOOKUP(H246,heso!$A$2:$B$82,2,0)*F246*G246</f>
        <v>90614.634146341457</v>
      </c>
      <c r="O246" s="15">
        <f t="shared" si="7"/>
        <v>35088000</v>
      </c>
    </row>
    <row r="247" spans="1:15" ht="47.25">
      <c r="A247" s="14">
        <f t="shared" si="8"/>
        <v>428</v>
      </c>
      <c r="B247" s="14" t="s">
        <v>15521</v>
      </c>
      <c r="C247" s="94" t="s">
        <v>15484</v>
      </c>
      <c r="D247" s="14" t="s">
        <v>4473</v>
      </c>
      <c r="E247" s="14"/>
      <c r="F247" s="15">
        <v>3000</v>
      </c>
      <c r="G247" s="90">
        <v>1086</v>
      </c>
      <c r="H247" s="14" t="s">
        <v>2161</v>
      </c>
      <c r="I247" s="15">
        <v>0</v>
      </c>
      <c r="J247" s="14" t="s">
        <v>7909</v>
      </c>
      <c r="K247" s="74">
        <v>44006</v>
      </c>
      <c r="L247" s="23" t="s">
        <v>4155</v>
      </c>
      <c r="M247" s="23"/>
      <c r="N247" s="15">
        <f>VLOOKUP(H247,heso!$A$2:$B$82,2,0)*F247*G247</f>
        <v>4208820.8578637512</v>
      </c>
      <c r="O247" s="15">
        <f t="shared" si="7"/>
        <v>0</v>
      </c>
    </row>
    <row r="248" spans="1:15" ht="63">
      <c r="A248" s="14">
        <f t="shared" si="8"/>
        <v>429</v>
      </c>
      <c r="B248" s="14" t="s">
        <v>15552</v>
      </c>
      <c r="C248" s="94" t="s">
        <v>12855</v>
      </c>
      <c r="D248" s="14" t="s">
        <v>1187</v>
      </c>
      <c r="E248" s="14" t="s">
        <v>8163</v>
      </c>
      <c r="F248" s="15">
        <v>720</v>
      </c>
      <c r="G248" s="90">
        <v>692</v>
      </c>
      <c r="H248" s="14" t="s">
        <v>2161</v>
      </c>
      <c r="I248" s="15">
        <v>328000</v>
      </c>
      <c r="J248" s="14" t="s">
        <v>7909</v>
      </c>
      <c r="K248" s="74">
        <v>44008</v>
      </c>
      <c r="L248" s="23" t="s">
        <v>4155</v>
      </c>
      <c r="M248" s="23"/>
      <c r="N248" s="15">
        <f>VLOOKUP(H248,heso!$A$2:$B$82,2,0)*F248*G248</f>
        <v>643647.30025231291</v>
      </c>
      <c r="O248" s="15">
        <f t="shared" si="7"/>
        <v>236160000</v>
      </c>
    </row>
    <row r="249" spans="1:15" ht="63">
      <c r="A249" s="14">
        <f t="shared" si="8"/>
        <v>430</v>
      </c>
      <c r="B249" s="14" t="s">
        <v>15553</v>
      </c>
      <c r="C249" s="94" t="s">
        <v>12855</v>
      </c>
      <c r="D249" s="14" t="s">
        <v>1187</v>
      </c>
      <c r="E249" s="14" t="s">
        <v>8163</v>
      </c>
      <c r="F249" s="15">
        <v>720</v>
      </c>
      <c r="G249" s="90">
        <v>764</v>
      </c>
      <c r="H249" s="14" t="s">
        <v>2161</v>
      </c>
      <c r="I249" s="15">
        <v>356000</v>
      </c>
      <c r="J249" s="14" t="s">
        <v>7909</v>
      </c>
      <c r="K249" s="74">
        <v>44008</v>
      </c>
      <c r="L249" s="23" t="s">
        <v>4155</v>
      </c>
      <c r="M249" s="23"/>
      <c r="N249" s="15">
        <f>VLOOKUP(H249,heso!$A$2:$B$82,2,0)*F249*G249</f>
        <v>710616.38351555937</v>
      </c>
      <c r="O249" s="15">
        <f t="shared" si="7"/>
        <v>256320000</v>
      </c>
    </row>
    <row r="250" spans="1:15" ht="28.5" customHeight="1">
      <c r="A250" s="14">
        <f t="shared" si="8"/>
        <v>431</v>
      </c>
      <c r="B250" s="14" t="s">
        <v>15532</v>
      </c>
      <c r="C250" s="94" t="s">
        <v>15533</v>
      </c>
      <c r="D250" s="14" t="s">
        <v>1162</v>
      </c>
      <c r="E250" s="14"/>
      <c r="F250" s="15">
        <v>2000</v>
      </c>
      <c r="G250" s="90">
        <v>260</v>
      </c>
      <c r="H250" s="14" t="s">
        <v>8087</v>
      </c>
      <c r="I250" s="15">
        <v>0</v>
      </c>
      <c r="J250" s="14" t="s">
        <v>1188</v>
      </c>
      <c r="K250" s="74">
        <v>44011</v>
      </c>
      <c r="L250" s="23" t="s">
        <v>12365</v>
      </c>
      <c r="M250" s="23"/>
      <c r="N250" s="15">
        <f>VLOOKUP(H250,heso!$A$2:$B$82,2,0)*F250*G250</f>
        <v>520000</v>
      </c>
      <c r="O250" s="15">
        <f t="shared" si="7"/>
        <v>0</v>
      </c>
    </row>
    <row r="251" spans="1:15" ht="47.25">
      <c r="A251" s="14">
        <f t="shared" si="8"/>
        <v>432</v>
      </c>
      <c r="B251" s="14" t="s">
        <v>15575</v>
      </c>
      <c r="C251" s="94" t="s">
        <v>15484</v>
      </c>
      <c r="D251" s="14" t="s">
        <v>4473</v>
      </c>
      <c r="E251" s="14"/>
      <c r="F251" s="15">
        <v>3000</v>
      </c>
      <c r="G251" s="15">
        <v>1236</v>
      </c>
      <c r="H251" s="14" t="s">
        <v>2161</v>
      </c>
      <c r="I251" s="15">
        <v>0</v>
      </c>
      <c r="J251" s="14" t="s">
        <v>7909</v>
      </c>
      <c r="K251" s="74">
        <v>44011</v>
      </c>
      <c r="L251" s="23" t="s">
        <v>4155</v>
      </c>
      <c r="M251" s="23"/>
      <c r="N251" s="15">
        <f>VLOOKUP(H251,heso!$A$2:$B$82,2,0)*F251*G251</f>
        <v>4790149.7056349879</v>
      </c>
      <c r="O251" s="15">
        <f t="shared" si="7"/>
        <v>0</v>
      </c>
    </row>
    <row r="252" spans="1:15" ht="78.75">
      <c r="A252" s="14">
        <f t="shared" si="8"/>
        <v>433</v>
      </c>
      <c r="B252" s="14" t="s">
        <v>15527</v>
      </c>
      <c r="C252" s="94" t="s">
        <v>15528</v>
      </c>
      <c r="D252" s="14" t="s">
        <v>1162</v>
      </c>
      <c r="E252" s="14"/>
      <c r="F252" s="15">
        <v>1000</v>
      </c>
      <c r="G252" s="15">
        <v>546</v>
      </c>
      <c r="H252" s="14" t="s">
        <v>2161</v>
      </c>
      <c r="I252" s="15">
        <v>0</v>
      </c>
      <c r="J252" s="14" t="s">
        <v>7909</v>
      </c>
      <c r="K252" s="74">
        <v>44012</v>
      </c>
      <c r="L252" s="23" t="s">
        <v>3437</v>
      </c>
      <c r="M252" s="23"/>
      <c r="N252" s="15">
        <f>VLOOKUP(H252,heso!$A$2:$B$82,2,0)*F252*G252</f>
        <v>705345.6686291002</v>
      </c>
      <c r="O252" s="15">
        <f t="shared" si="7"/>
        <v>0</v>
      </c>
    </row>
    <row r="253" spans="1:15" ht="47.25">
      <c r="A253" s="14">
        <f t="shared" si="8"/>
        <v>434</v>
      </c>
      <c r="B253" s="14" t="s">
        <v>15729</v>
      </c>
      <c r="C253" s="94" t="s">
        <v>15730</v>
      </c>
      <c r="D253" s="14" t="s">
        <v>1162</v>
      </c>
      <c r="E253" s="14"/>
      <c r="F253" s="15">
        <v>900</v>
      </c>
      <c r="G253" s="15">
        <v>300</v>
      </c>
      <c r="H253" s="14" t="s">
        <v>5578</v>
      </c>
      <c r="I253" s="15">
        <v>0</v>
      </c>
      <c r="J253" s="14" t="s">
        <v>70</v>
      </c>
      <c r="K253" s="74">
        <v>44012</v>
      </c>
      <c r="L253" s="23" t="s">
        <v>5629</v>
      </c>
      <c r="M253" s="23"/>
      <c r="N253" s="15">
        <f>VLOOKUP(H253,heso!$A$2:$B$82,2,0)*F253*G253</f>
        <v>526829.26829268294</v>
      </c>
      <c r="O253" s="15">
        <f t="shared" si="7"/>
        <v>0</v>
      </c>
    </row>
    <row r="254" spans="1:15" ht="63">
      <c r="A254" s="14">
        <f t="shared" si="8"/>
        <v>435</v>
      </c>
      <c r="B254" s="14" t="s">
        <v>15511</v>
      </c>
      <c r="C254" s="94" t="s">
        <v>15512</v>
      </c>
      <c r="D254" s="14" t="s">
        <v>1162</v>
      </c>
      <c r="E254" s="159"/>
      <c r="F254" s="14">
        <v>350</v>
      </c>
      <c r="G254" s="90">
        <v>268</v>
      </c>
      <c r="H254" s="14" t="s">
        <v>2161</v>
      </c>
      <c r="I254" s="15">
        <v>0</v>
      </c>
      <c r="J254" s="14" t="s">
        <v>1188</v>
      </c>
      <c r="K254" s="36" t="s">
        <v>15513</v>
      </c>
      <c r="L254" s="23" t="s">
        <v>2255</v>
      </c>
      <c r="M254" s="23"/>
      <c r="N254" s="15">
        <f>VLOOKUP(H254,heso!$A$2:$B$82,2,0)*F254*G254</f>
        <v>121174.76871320438</v>
      </c>
      <c r="O254" s="15">
        <f t="shared" si="7"/>
        <v>0</v>
      </c>
    </row>
    <row r="255" spans="1:15" ht="47.25">
      <c r="A255" s="14">
        <f t="shared" si="8"/>
        <v>436</v>
      </c>
      <c r="B255" s="14" t="s">
        <v>15516</v>
      </c>
      <c r="C255" s="94" t="s">
        <v>15517</v>
      </c>
      <c r="D255" s="94" t="s">
        <v>1187</v>
      </c>
      <c r="E255" s="14"/>
      <c r="F255" s="15">
        <v>1020</v>
      </c>
      <c r="G255" s="15">
        <v>356</v>
      </c>
      <c r="H255" s="14" t="s">
        <v>8087</v>
      </c>
      <c r="I255" s="15">
        <v>135000</v>
      </c>
      <c r="J255" s="14" t="s">
        <v>70</v>
      </c>
      <c r="K255" s="36" t="s">
        <v>15513</v>
      </c>
      <c r="L255" s="23" t="s">
        <v>2255</v>
      </c>
      <c r="M255" s="23"/>
      <c r="N255" s="15">
        <f>VLOOKUP(H255,heso!$A$2:$B$82,2,0)*F255*G255</f>
        <v>363120</v>
      </c>
      <c r="O255" s="15">
        <f t="shared" si="7"/>
        <v>137700000</v>
      </c>
    </row>
    <row r="256" spans="1:15" ht="31.5">
      <c r="A256" s="14">
        <f t="shared" si="8"/>
        <v>437</v>
      </c>
      <c r="B256" s="14" t="s">
        <v>15518</v>
      </c>
      <c r="C256" s="94" t="s">
        <v>6420</v>
      </c>
      <c r="D256" s="94" t="s">
        <v>1187</v>
      </c>
      <c r="E256" s="14" t="s">
        <v>8163</v>
      </c>
      <c r="F256" s="15">
        <v>600</v>
      </c>
      <c r="G256" s="15">
        <v>236</v>
      </c>
      <c r="H256" s="14" t="s">
        <v>3449</v>
      </c>
      <c r="I256" s="15">
        <v>57000</v>
      </c>
      <c r="J256" s="14" t="s">
        <v>70</v>
      </c>
      <c r="K256" s="36" t="s">
        <v>15513</v>
      </c>
      <c r="L256" s="23" t="s">
        <v>2255</v>
      </c>
      <c r="M256" s="23"/>
      <c r="N256" s="15">
        <f>VLOOKUP(H256,heso!$A$2:$B$82,2,0)*F256*G256</f>
        <v>69073.170731707316</v>
      </c>
      <c r="O256" s="15">
        <f t="shared" si="7"/>
        <v>34200000</v>
      </c>
    </row>
    <row r="257" spans="1:15" ht="78.75">
      <c r="A257" s="14">
        <f t="shared" si="8"/>
        <v>438</v>
      </c>
      <c r="B257" s="14" t="s">
        <v>15519</v>
      </c>
      <c r="C257" s="94" t="s">
        <v>13183</v>
      </c>
      <c r="D257" s="94" t="s">
        <v>12961</v>
      </c>
      <c r="E257" s="14"/>
      <c r="F257" s="15">
        <v>300</v>
      </c>
      <c r="G257" s="90">
        <v>868</v>
      </c>
      <c r="H257" s="14" t="s">
        <v>3703</v>
      </c>
      <c r="I257" s="15">
        <v>0</v>
      </c>
      <c r="J257" s="14" t="s">
        <v>1188</v>
      </c>
      <c r="K257" s="36" t="s">
        <v>15513</v>
      </c>
      <c r="L257" s="23" t="s">
        <v>2255</v>
      </c>
      <c r="M257" s="23" t="s">
        <v>15520</v>
      </c>
      <c r="N257" s="15">
        <f>VLOOKUP(H257,heso!$A$2:$B$82,2,0)*F257*G257</f>
        <v>449403.53238015145</v>
      </c>
      <c r="O257" s="15">
        <f t="shared" si="7"/>
        <v>0</v>
      </c>
    </row>
    <row r="258" spans="1:15" ht="31.5">
      <c r="A258" s="14">
        <f t="shared" si="8"/>
        <v>439</v>
      </c>
      <c r="B258" s="14" t="s">
        <v>15304</v>
      </c>
      <c r="C258" s="94" t="s">
        <v>13183</v>
      </c>
      <c r="D258" s="94" t="s">
        <v>12961</v>
      </c>
      <c r="E258" s="14" t="s">
        <v>8163</v>
      </c>
      <c r="F258" s="15">
        <v>1000</v>
      </c>
      <c r="G258" s="90">
        <v>148</v>
      </c>
      <c r="H258" s="14" t="s">
        <v>8087</v>
      </c>
      <c r="I258" s="15">
        <v>0</v>
      </c>
      <c r="J258" s="14" t="s">
        <v>70</v>
      </c>
      <c r="K258" s="36" t="s">
        <v>15513</v>
      </c>
      <c r="L258" s="23" t="s">
        <v>13080</v>
      </c>
      <c r="M258" s="23"/>
      <c r="N258" s="15">
        <f>VLOOKUP(H258,heso!$A$2:$B$82,2,0)*F258*G258</f>
        <v>148000</v>
      </c>
      <c r="O258" s="15">
        <f t="shared" si="7"/>
        <v>0</v>
      </c>
    </row>
    <row r="259" spans="1:15" ht="47.25">
      <c r="A259" s="14">
        <f t="shared" si="8"/>
        <v>440</v>
      </c>
      <c r="B259" s="14" t="s">
        <v>15522</v>
      </c>
      <c r="C259" s="94" t="s">
        <v>15523</v>
      </c>
      <c r="D259" s="94" t="s">
        <v>1162</v>
      </c>
      <c r="E259" s="14"/>
      <c r="F259" s="15">
        <v>500</v>
      </c>
      <c r="G259" s="90">
        <v>460</v>
      </c>
      <c r="H259" s="14" t="s">
        <v>8087</v>
      </c>
      <c r="I259" s="15">
        <v>0</v>
      </c>
      <c r="J259" s="14" t="s">
        <v>70</v>
      </c>
      <c r="K259" s="36" t="s">
        <v>15513</v>
      </c>
      <c r="L259" s="23" t="s">
        <v>13080</v>
      </c>
      <c r="M259" s="23"/>
      <c r="N259" s="15">
        <f>VLOOKUP(H259,heso!$A$2:$B$82,2,0)*F259*G259</f>
        <v>230000</v>
      </c>
      <c r="O259" s="15">
        <f t="shared" si="7"/>
        <v>0</v>
      </c>
    </row>
    <row r="260" spans="1:15" ht="63">
      <c r="A260" s="14">
        <f t="shared" si="8"/>
        <v>441</v>
      </c>
      <c r="B260" s="14" t="s">
        <v>15524</v>
      </c>
      <c r="C260" s="94" t="s">
        <v>15525</v>
      </c>
      <c r="D260" s="94" t="s">
        <v>1162</v>
      </c>
      <c r="E260" s="14"/>
      <c r="F260" s="15">
        <v>350</v>
      </c>
      <c r="G260" s="90">
        <v>396</v>
      </c>
      <c r="H260" s="14" t="s">
        <v>2161</v>
      </c>
      <c r="I260" s="15">
        <v>0</v>
      </c>
      <c r="J260" s="14" t="s">
        <v>70</v>
      </c>
      <c r="K260" s="36" t="s">
        <v>15513</v>
      </c>
      <c r="L260" s="23" t="s">
        <v>13080</v>
      </c>
      <c r="M260" s="23"/>
      <c r="N260" s="15">
        <f>VLOOKUP(H260,heso!$A$2:$B$82,2,0)*F260*G260</f>
        <v>179049.2851135408</v>
      </c>
      <c r="O260" s="15">
        <f t="shared" si="7"/>
        <v>0</v>
      </c>
    </row>
    <row r="261" spans="1:15" ht="78.75">
      <c r="A261" s="14">
        <f t="shared" si="8"/>
        <v>442</v>
      </c>
      <c r="B261" s="14" t="s">
        <v>15526</v>
      </c>
      <c r="C261" s="94" t="s">
        <v>6123</v>
      </c>
      <c r="D261" s="94" t="s">
        <v>1162</v>
      </c>
      <c r="E261" s="14"/>
      <c r="F261" s="15">
        <v>20000</v>
      </c>
      <c r="G261" s="90">
        <v>160</v>
      </c>
      <c r="H261" s="14" t="s">
        <v>2161</v>
      </c>
      <c r="I261" s="15">
        <v>0</v>
      </c>
      <c r="J261" s="14" t="s">
        <v>1188</v>
      </c>
      <c r="K261" s="36" t="s">
        <v>15513</v>
      </c>
      <c r="L261" s="23" t="s">
        <v>12365</v>
      </c>
      <c r="M261" s="23"/>
      <c r="N261" s="15">
        <f>VLOOKUP(H261,heso!$A$2:$B$82,2,0)*F261*G261</f>
        <v>4133894.0285954583</v>
      </c>
      <c r="O261" s="15">
        <f t="shared" ref="O261:O324" si="9">F261*I261</f>
        <v>0</v>
      </c>
    </row>
    <row r="262" spans="1:15" ht="47.25">
      <c r="A262" s="14">
        <f t="shared" si="8"/>
        <v>443</v>
      </c>
      <c r="B262" s="14" t="s">
        <v>15538</v>
      </c>
      <c r="C262" s="94" t="s">
        <v>15539</v>
      </c>
      <c r="D262" s="94" t="s">
        <v>1187</v>
      </c>
      <c r="E262" s="14"/>
      <c r="F262" s="15">
        <v>750</v>
      </c>
      <c r="G262" s="90">
        <v>200</v>
      </c>
      <c r="H262" s="14" t="s">
        <v>8087</v>
      </c>
      <c r="I262" s="15">
        <v>69000</v>
      </c>
      <c r="J262" s="14" t="s">
        <v>1188</v>
      </c>
      <c r="K262" s="36" t="s">
        <v>15513</v>
      </c>
      <c r="L262" s="23" t="s">
        <v>2255</v>
      </c>
      <c r="M262" s="23"/>
      <c r="N262" s="15">
        <f>VLOOKUP(H262,heso!$A$2:$B$82,2,0)*F262*G262</f>
        <v>150000</v>
      </c>
      <c r="O262" s="15">
        <f t="shared" si="9"/>
        <v>51750000</v>
      </c>
    </row>
    <row r="263" spans="1:15" ht="47.25">
      <c r="A263" s="14">
        <f t="shared" si="8"/>
        <v>444</v>
      </c>
      <c r="B263" s="14" t="s">
        <v>15540</v>
      </c>
      <c r="C263" s="94" t="s">
        <v>15541</v>
      </c>
      <c r="D263" s="94" t="s">
        <v>1162</v>
      </c>
      <c r="E263" s="14"/>
      <c r="F263" s="15">
        <v>1000</v>
      </c>
      <c r="G263" s="90">
        <v>312</v>
      </c>
      <c r="H263" s="14" t="s">
        <v>2161</v>
      </c>
      <c r="I263" s="15">
        <v>0</v>
      </c>
      <c r="J263" s="14" t="s">
        <v>1188</v>
      </c>
      <c r="K263" s="36" t="s">
        <v>15513</v>
      </c>
      <c r="L263" s="23" t="s">
        <v>14729</v>
      </c>
      <c r="M263" s="23"/>
      <c r="N263" s="15">
        <f>VLOOKUP(H263,heso!$A$2:$B$82,2,0)*F263*G263</f>
        <v>403054.66778805724</v>
      </c>
      <c r="O263" s="15">
        <f t="shared" si="9"/>
        <v>0</v>
      </c>
    </row>
    <row r="264" spans="1:15" ht="47.25">
      <c r="A264" s="14">
        <f t="shared" si="8"/>
        <v>445</v>
      </c>
      <c r="B264" s="14" t="s">
        <v>15542</v>
      </c>
      <c r="C264" s="94" t="s">
        <v>15543</v>
      </c>
      <c r="D264" s="94" t="s">
        <v>1162</v>
      </c>
      <c r="E264" s="14"/>
      <c r="F264" s="15">
        <v>500</v>
      </c>
      <c r="G264" s="90">
        <v>576</v>
      </c>
      <c r="H264" s="14" t="s">
        <v>2161</v>
      </c>
      <c r="I264" s="15">
        <v>0</v>
      </c>
      <c r="J264" s="14" t="s">
        <v>7909</v>
      </c>
      <c r="K264" s="36" t="s">
        <v>15513</v>
      </c>
      <c r="L264" s="23" t="s">
        <v>1552</v>
      </c>
      <c r="M264" s="23"/>
      <c r="N264" s="15">
        <f>VLOOKUP(H264,heso!$A$2:$B$82,2,0)*F264*G264</f>
        <v>372050.46257359127</v>
      </c>
      <c r="O264" s="15">
        <f t="shared" si="9"/>
        <v>0</v>
      </c>
    </row>
    <row r="265" spans="1:15" ht="47.25">
      <c r="A265" s="14">
        <f t="shared" si="8"/>
        <v>446</v>
      </c>
      <c r="B265" s="14" t="s">
        <v>15546</v>
      </c>
      <c r="C265" s="94" t="s">
        <v>15547</v>
      </c>
      <c r="D265" s="94" t="s">
        <v>1162</v>
      </c>
      <c r="E265" s="14"/>
      <c r="F265" s="15">
        <v>1200</v>
      </c>
      <c r="G265" s="90">
        <v>956</v>
      </c>
      <c r="H265" s="14" t="s">
        <v>2161</v>
      </c>
      <c r="I265" s="15">
        <v>0</v>
      </c>
      <c r="J265" s="14" t="s">
        <v>7909</v>
      </c>
      <c r="K265" s="36" t="s">
        <v>15513</v>
      </c>
      <c r="L265" s="23" t="s">
        <v>1552</v>
      </c>
      <c r="M265" s="23"/>
      <c r="N265" s="15">
        <f>VLOOKUP(H265,heso!$A$2:$B$82,2,0)*F265*G265</f>
        <v>1482001.0092514718</v>
      </c>
      <c r="O265" s="15">
        <f t="shared" si="9"/>
        <v>0</v>
      </c>
    </row>
    <row r="266" spans="1:15" ht="31.5">
      <c r="A266" s="14">
        <f t="shared" si="8"/>
        <v>447</v>
      </c>
      <c r="B266" s="14" t="s">
        <v>15548</v>
      </c>
      <c r="C266" s="94" t="s">
        <v>15549</v>
      </c>
      <c r="D266" s="94" t="s">
        <v>1162</v>
      </c>
      <c r="E266" s="14"/>
      <c r="F266" s="15">
        <v>2000</v>
      </c>
      <c r="G266" s="90">
        <v>976</v>
      </c>
      <c r="H266" s="14" t="s">
        <v>3703</v>
      </c>
      <c r="I266" s="15">
        <v>0</v>
      </c>
      <c r="J266" s="14" t="s">
        <v>7909</v>
      </c>
      <c r="K266" s="36" t="s">
        <v>15513</v>
      </c>
      <c r="L266" s="23" t="s">
        <v>1552</v>
      </c>
      <c r="M266" s="23"/>
      <c r="N266" s="15">
        <f>VLOOKUP(H266,heso!$A$2:$B$82,2,0)*F266*G266</f>
        <v>3368800.6728343149</v>
      </c>
      <c r="O266" s="15">
        <f t="shared" si="9"/>
        <v>0</v>
      </c>
    </row>
    <row r="267" spans="1:15" ht="63">
      <c r="A267" s="14">
        <f t="shared" si="8"/>
        <v>448</v>
      </c>
      <c r="B267" s="14" t="s">
        <v>15550</v>
      </c>
      <c r="C267" s="94" t="s">
        <v>12855</v>
      </c>
      <c r="D267" s="14" t="s">
        <v>1187</v>
      </c>
      <c r="E267" s="14" t="s">
        <v>8163</v>
      </c>
      <c r="F267" s="15">
        <v>720</v>
      </c>
      <c r="G267" s="15">
        <v>768</v>
      </c>
      <c r="H267" s="14" t="s">
        <v>2161</v>
      </c>
      <c r="I267" s="15">
        <v>396000</v>
      </c>
      <c r="J267" s="14" t="s">
        <v>7909</v>
      </c>
      <c r="K267" s="74">
        <v>44013</v>
      </c>
      <c r="L267" s="23" t="s">
        <v>4155</v>
      </c>
      <c r="M267" s="23"/>
      <c r="N267" s="15">
        <f>VLOOKUP(H267,heso!$A$2:$B$82,2,0)*F267*G267</f>
        <v>714336.88814129517</v>
      </c>
      <c r="O267" s="15">
        <f t="shared" si="9"/>
        <v>285120000</v>
      </c>
    </row>
    <row r="268" spans="1:15" ht="63">
      <c r="A268" s="14">
        <f t="shared" si="8"/>
        <v>449</v>
      </c>
      <c r="B268" s="14" t="s">
        <v>15551</v>
      </c>
      <c r="C268" s="94" t="s">
        <v>12855</v>
      </c>
      <c r="D268" s="14" t="s">
        <v>1187</v>
      </c>
      <c r="E268" s="14" t="s">
        <v>8163</v>
      </c>
      <c r="F268" s="15">
        <v>720</v>
      </c>
      <c r="G268" s="90">
        <v>904</v>
      </c>
      <c r="H268" s="14" t="s">
        <v>2161</v>
      </c>
      <c r="I268" s="15">
        <v>415000</v>
      </c>
      <c r="J268" s="14" t="s">
        <v>7909</v>
      </c>
      <c r="K268" s="74">
        <v>44013</v>
      </c>
      <c r="L268" s="23" t="s">
        <v>4155</v>
      </c>
      <c r="M268" s="23"/>
      <c r="N268" s="15">
        <f>VLOOKUP(H268,heso!$A$2:$B$82,2,0)*F268*G268</f>
        <v>840834.04541631625</v>
      </c>
      <c r="O268" s="15">
        <f t="shared" si="9"/>
        <v>298800000</v>
      </c>
    </row>
    <row r="269" spans="1:15" ht="63">
      <c r="A269" s="14">
        <f t="shared" si="8"/>
        <v>450</v>
      </c>
      <c r="B269" s="14" t="s">
        <v>15554</v>
      </c>
      <c r="C269" s="94" t="s">
        <v>12855</v>
      </c>
      <c r="D269" s="14" t="s">
        <v>1187</v>
      </c>
      <c r="E269" s="14" t="s">
        <v>8163</v>
      </c>
      <c r="F269" s="15">
        <v>720</v>
      </c>
      <c r="G269" s="15">
        <v>908</v>
      </c>
      <c r="H269" s="14" t="s">
        <v>2161</v>
      </c>
      <c r="I269" s="15">
        <v>402000</v>
      </c>
      <c r="J269" s="14" t="s">
        <v>7909</v>
      </c>
      <c r="K269" s="74">
        <v>44013</v>
      </c>
      <c r="L269" s="23" t="s">
        <v>4155</v>
      </c>
      <c r="M269" s="23"/>
      <c r="N269" s="15">
        <f>VLOOKUP(H269,heso!$A$2:$B$82,2,0)*F269*G269</f>
        <v>844554.55004205217</v>
      </c>
      <c r="O269" s="15">
        <f t="shared" si="9"/>
        <v>289440000</v>
      </c>
    </row>
    <row r="270" spans="1:15" ht="63">
      <c r="A270" s="14">
        <f t="shared" ref="A270:A333" si="10">A269+1</f>
        <v>451</v>
      </c>
      <c r="B270" s="14" t="s">
        <v>15555</v>
      </c>
      <c r="C270" s="94" t="s">
        <v>12855</v>
      </c>
      <c r="D270" s="14" t="s">
        <v>1187</v>
      </c>
      <c r="E270" s="14" t="s">
        <v>8163</v>
      </c>
      <c r="F270" s="15">
        <v>720</v>
      </c>
      <c r="G270" s="15">
        <v>964</v>
      </c>
      <c r="H270" s="14" t="s">
        <v>2161</v>
      </c>
      <c r="I270" s="15">
        <v>417000</v>
      </c>
      <c r="J270" s="14" t="s">
        <v>7909</v>
      </c>
      <c r="K270" s="74">
        <v>44013</v>
      </c>
      <c r="L270" s="23" t="s">
        <v>4155</v>
      </c>
      <c r="M270" s="23"/>
      <c r="N270" s="15">
        <f>VLOOKUP(H270,heso!$A$2:$B$82,2,0)*F270*G270</f>
        <v>896641.61480235495</v>
      </c>
      <c r="O270" s="15">
        <f t="shared" si="9"/>
        <v>300240000</v>
      </c>
    </row>
    <row r="271" spans="1:15" ht="47.25">
      <c r="A271" s="14">
        <f t="shared" si="10"/>
        <v>452</v>
      </c>
      <c r="B271" s="14" t="s">
        <v>15557</v>
      </c>
      <c r="C271" s="94" t="s">
        <v>15558</v>
      </c>
      <c r="D271" s="94" t="s">
        <v>1162</v>
      </c>
      <c r="E271" s="14"/>
      <c r="F271" s="15">
        <v>600</v>
      </c>
      <c r="G271" s="15">
        <v>280</v>
      </c>
      <c r="H271" s="14" t="s">
        <v>2161</v>
      </c>
      <c r="I271" s="15">
        <v>0</v>
      </c>
      <c r="J271" s="14" t="s">
        <v>4642</v>
      </c>
      <c r="K271" s="36" t="s">
        <v>15513</v>
      </c>
      <c r="L271" s="23" t="s">
        <v>11673</v>
      </c>
      <c r="M271" s="23"/>
      <c r="N271" s="15">
        <f>VLOOKUP(H271,heso!$A$2:$B$82,2,0)*F271*G271</f>
        <v>217029.43650126157</v>
      </c>
      <c r="O271" s="15">
        <f t="shared" si="9"/>
        <v>0</v>
      </c>
    </row>
    <row r="272" spans="1:15" ht="97.5" customHeight="1">
      <c r="A272" s="14">
        <f t="shared" si="10"/>
        <v>453</v>
      </c>
      <c r="B272" s="14" t="s">
        <v>15562</v>
      </c>
      <c r="C272" s="94" t="s">
        <v>15563</v>
      </c>
      <c r="D272" s="94" t="s">
        <v>1162</v>
      </c>
      <c r="E272" s="14"/>
      <c r="F272" s="15">
        <v>1000</v>
      </c>
      <c r="G272" s="15">
        <v>264</v>
      </c>
      <c r="H272" s="14" t="s">
        <v>8087</v>
      </c>
      <c r="I272" s="15">
        <v>0</v>
      </c>
      <c r="J272" s="14" t="s">
        <v>60</v>
      </c>
      <c r="K272" s="36" t="s">
        <v>15513</v>
      </c>
      <c r="L272" s="23" t="s">
        <v>12534</v>
      </c>
      <c r="M272" s="23"/>
      <c r="N272" s="15">
        <f>VLOOKUP(H272,heso!$A$2:$B$82,2,0)*F272*G272</f>
        <v>264000</v>
      </c>
      <c r="O272" s="15">
        <f t="shared" si="9"/>
        <v>0</v>
      </c>
    </row>
    <row r="273" spans="1:15" ht="47.25">
      <c r="A273" s="14">
        <f t="shared" si="10"/>
        <v>454</v>
      </c>
      <c r="B273" s="14" t="s">
        <v>15564</v>
      </c>
      <c r="C273" s="94" t="s">
        <v>15565</v>
      </c>
      <c r="D273" s="94" t="s">
        <v>1162</v>
      </c>
      <c r="E273" s="14"/>
      <c r="F273" s="15">
        <v>200</v>
      </c>
      <c r="G273" s="15">
        <v>112</v>
      </c>
      <c r="H273" s="14" t="s">
        <v>2161</v>
      </c>
      <c r="I273" s="15">
        <v>0</v>
      </c>
      <c r="J273" s="14" t="s">
        <v>1193</v>
      </c>
      <c r="K273" s="36" t="s">
        <v>15513</v>
      </c>
      <c r="L273" s="23" t="s">
        <v>5629</v>
      </c>
      <c r="M273" s="23"/>
      <c r="N273" s="15">
        <f>VLOOKUP(H273,heso!$A$2:$B$82,2,0)*F273*G273</f>
        <v>28937.258200168209</v>
      </c>
      <c r="O273" s="15">
        <f t="shared" si="9"/>
        <v>0</v>
      </c>
    </row>
    <row r="274" spans="1:15" ht="38.25">
      <c r="A274" s="14">
        <f t="shared" si="10"/>
        <v>455</v>
      </c>
      <c r="B274" s="14" t="s">
        <v>15566</v>
      </c>
      <c r="C274" s="94" t="s">
        <v>13183</v>
      </c>
      <c r="D274" s="94" t="s">
        <v>12961</v>
      </c>
      <c r="E274" s="14"/>
      <c r="F274" s="15">
        <v>1000</v>
      </c>
      <c r="G274" s="15">
        <v>408</v>
      </c>
      <c r="H274" s="14" t="s">
        <v>13654</v>
      </c>
      <c r="I274" s="15">
        <v>0</v>
      </c>
      <c r="J274" s="14" t="s">
        <v>7909</v>
      </c>
      <c r="K274" s="36" t="s">
        <v>15513</v>
      </c>
      <c r="L274" s="23" t="s">
        <v>15567</v>
      </c>
      <c r="M274" s="23"/>
      <c r="N274" s="15">
        <f>VLOOKUP(H274,heso!$A$2:$B$82,2,0)*F274*G274</f>
        <v>592955.42472666095</v>
      </c>
      <c r="O274" s="15">
        <f t="shared" si="9"/>
        <v>0</v>
      </c>
    </row>
    <row r="275" spans="1:15" ht="78.75">
      <c r="A275" s="14">
        <f t="shared" si="10"/>
        <v>456</v>
      </c>
      <c r="B275" s="14" t="s">
        <v>15519</v>
      </c>
      <c r="C275" s="94" t="s">
        <v>13183</v>
      </c>
      <c r="D275" s="94" t="s">
        <v>12961</v>
      </c>
      <c r="E275" s="14"/>
      <c r="F275" s="15">
        <v>1000</v>
      </c>
      <c r="G275" s="15">
        <v>548</v>
      </c>
      <c r="H275" s="14" t="s">
        <v>13654</v>
      </c>
      <c r="I275" s="15">
        <v>0</v>
      </c>
      <c r="J275" s="14" t="s">
        <v>1188</v>
      </c>
      <c r="K275" s="36" t="s">
        <v>15513</v>
      </c>
      <c r="L275" s="23" t="s">
        <v>12534</v>
      </c>
      <c r="M275" s="23"/>
      <c r="N275" s="15">
        <f>VLOOKUP(H275,heso!$A$2:$B$82,2,0)*F275*G275</f>
        <v>796420.52144659369</v>
      </c>
      <c r="O275" s="15">
        <f t="shared" si="9"/>
        <v>0</v>
      </c>
    </row>
    <row r="276" spans="1:15" ht="38.25">
      <c r="A276" s="14">
        <f t="shared" si="10"/>
        <v>457</v>
      </c>
      <c r="B276" s="14" t="s">
        <v>15568</v>
      </c>
      <c r="C276" s="94" t="s">
        <v>13183</v>
      </c>
      <c r="D276" s="94" t="s">
        <v>12961</v>
      </c>
      <c r="E276" s="14"/>
      <c r="F276" s="15">
        <v>1000</v>
      </c>
      <c r="G276" s="15">
        <v>508</v>
      </c>
      <c r="H276" s="14" t="s">
        <v>13654</v>
      </c>
      <c r="I276" s="15">
        <v>0</v>
      </c>
      <c r="J276" s="14" t="s">
        <v>1188</v>
      </c>
      <c r="K276" s="36" t="s">
        <v>15513</v>
      </c>
      <c r="L276" s="23" t="s">
        <v>15567</v>
      </c>
      <c r="M276" s="23"/>
      <c r="N276" s="15">
        <f>VLOOKUP(H276,heso!$A$2:$B$82,2,0)*F276*G276</f>
        <v>738287.63666947011</v>
      </c>
      <c r="O276" s="15">
        <f t="shared" si="9"/>
        <v>0</v>
      </c>
    </row>
    <row r="277" spans="1:15" ht="31.5">
      <c r="A277" s="14">
        <f t="shared" si="10"/>
        <v>458</v>
      </c>
      <c r="B277" s="14" t="s">
        <v>15569</v>
      </c>
      <c r="C277" s="94" t="s">
        <v>7111</v>
      </c>
      <c r="D277" s="94" t="s">
        <v>1187</v>
      </c>
      <c r="E277" s="14"/>
      <c r="F277" s="15">
        <v>700</v>
      </c>
      <c r="G277" s="15">
        <v>224</v>
      </c>
      <c r="H277" s="14" t="s">
        <v>8087</v>
      </c>
      <c r="I277" s="15">
        <v>77000</v>
      </c>
      <c r="J277" s="14" t="s">
        <v>1193</v>
      </c>
      <c r="K277" s="36" t="s">
        <v>15513</v>
      </c>
      <c r="L277" s="23" t="s">
        <v>2255</v>
      </c>
      <c r="M277" s="23"/>
      <c r="N277" s="15">
        <f>VLOOKUP(H277,heso!$A$2:$B$82,2,0)*F277*G277</f>
        <v>156800</v>
      </c>
      <c r="O277" s="15">
        <f t="shared" si="9"/>
        <v>53900000</v>
      </c>
    </row>
    <row r="278" spans="1:15" ht="31.5">
      <c r="A278" s="14">
        <f t="shared" si="10"/>
        <v>459</v>
      </c>
      <c r="B278" s="14" t="s">
        <v>15570</v>
      </c>
      <c r="C278" s="94" t="s">
        <v>15571</v>
      </c>
      <c r="D278" s="94" t="s">
        <v>1162</v>
      </c>
      <c r="E278" s="14"/>
      <c r="F278" s="15">
        <v>1000</v>
      </c>
      <c r="G278" s="90">
        <v>254</v>
      </c>
      <c r="H278" s="14" t="s">
        <v>8087</v>
      </c>
      <c r="I278" s="15">
        <v>0</v>
      </c>
      <c r="J278" s="14" t="s">
        <v>70</v>
      </c>
      <c r="K278" s="36" t="s">
        <v>15513</v>
      </c>
      <c r="L278" s="23" t="s">
        <v>13080</v>
      </c>
      <c r="M278" s="23"/>
      <c r="N278" s="15">
        <f>VLOOKUP(H278,heso!$A$2:$B$82,2,0)*F278*G278</f>
        <v>254000</v>
      </c>
      <c r="O278" s="15">
        <f t="shared" si="9"/>
        <v>0</v>
      </c>
    </row>
    <row r="279" spans="1:15" ht="31.5">
      <c r="A279" s="14">
        <f t="shared" si="10"/>
        <v>460</v>
      </c>
      <c r="B279" s="14" t="s">
        <v>15572</v>
      </c>
      <c r="C279" s="94" t="s">
        <v>7449</v>
      </c>
      <c r="D279" s="94" t="s">
        <v>1162</v>
      </c>
      <c r="E279" s="14"/>
      <c r="F279" s="15">
        <v>700</v>
      </c>
      <c r="G279" s="15">
        <v>552</v>
      </c>
      <c r="H279" s="14" t="s">
        <v>2161</v>
      </c>
      <c r="I279" s="15">
        <v>0</v>
      </c>
      <c r="J279" s="14" t="s">
        <v>70</v>
      </c>
      <c r="K279" s="36" t="s">
        <v>15513</v>
      </c>
      <c r="L279" s="23" t="s">
        <v>13080</v>
      </c>
      <c r="M279" s="23"/>
      <c r="N279" s="15">
        <f>VLOOKUP(H279,heso!$A$2:$B$82,2,0)*F279*G279</f>
        <v>499167.70395290159</v>
      </c>
      <c r="O279" s="15">
        <f t="shared" si="9"/>
        <v>0</v>
      </c>
    </row>
    <row r="280" spans="1:15" ht="47.25">
      <c r="A280" s="14">
        <f t="shared" si="10"/>
        <v>461</v>
      </c>
      <c r="B280" s="14" t="s">
        <v>15573</v>
      </c>
      <c r="C280" s="94" t="s">
        <v>15574</v>
      </c>
      <c r="D280" s="94" t="s">
        <v>1162</v>
      </c>
      <c r="E280" s="14"/>
      <c r="F280" s="15">
        <v>700</v>
      </c>
      <c r="G280" s="15">
        <v>80</v>
      </c>
      <c r="H280" s="14" t="s">
        <v>2471</v>
      </c>
      <c r="I280" s="15">
        <v>0</v>
      </c>
      <c r="J280" s="14" t="s">
        <v>70</v>
      </c>
      <c r="K280" s="36" t="s">
        <v>15513</v>
      </c>
      <c r="L280" s="23" t="s">
        <v>1552</v>
      </c>
      <c r="M280" s="23"/>
      <c r="N280" s="15">
        <f>VLOOKUP(H280,heso!$A$2:$B$82,2,0)*F280*G280</f>
        <v>88119.226240538264</v>
      </c>
      <c r="O280" s="15">
        <f t="shared" si="9"/>
        <v>0</v>
      </c>
    </row>
    <row r="281" spans="1:15" ht="31.5">
      <c r="A281" s="14">
        <f t="shared" si="10"/>
        <v>462</v>
      </c>
      <c r="B281" s="14" t="s">
        <v>15576</v>
      </c>
      <c r="C281" s="94" t="s">
        <v>15577</v>
      </c>
      <c r="D281" s="94" t="s">
        <v>1162</v>
      </c>
      <c r="E281" s="14"/>
      <c r="F281" s="15">
        <v>500</v>
      </c>
      <c r="G281" s="15">
        <v>472</v>
      </c>
      <c r="H281" s="14" t="s">
        <v>1228</v>
      </c>
      <c r="I281" s="15">
        <v>0</v>
      </c>
      <c r="J281" s="14" t="s">
        <v>70</v>
      </c>
      <c r="K281" s="36" t="s">
        <v>15513</v>
      </c>
      <c r="L281" s="23" t="s">
        <v>13080</v>
      </c>
      <c r="M281" s="23"/>
      <c r="N281" s="15">
        <f>VLOOKUP(H281,heso!$A$2:$B$82,2,0)*F281*G281</f>
        <v>262001.68208578642</v>
      </c>
      <c r="O281" s="15">
        <f t="shared" si="9"/>
        <v>0</v>
      </c>
    </row>
    <row r="282" spans="1:15" ht="47.25">
      <c r="A282" s="14">
        <f t="shared" si="10"/>
        <v>463</v>
      </c>
      <c r="B282" s="14" t="s">
        <v>15578</v>
      </c>
      <c r="C282" s="94" t="s">
        <v>15579</v>
      </c>
      <c r="D282" s="94" t="s">
        <v>1187</v>
      </c>
      <c r="E282" s="14"/>
      <c r="F282" s="15">
        <v>630</v>
      </c>
      <c r="G282" s="15">
        <v>240</v>
      </c>
      <c r="H282" s="14" t="s">
        <v>8087</v>
      </c>
      <c r="I282" s="15">
        <v>72000</v>
      </c>
      <c r="J282" s="14" t="s">
        <v>60</v>
      </c>
      <c r="K282" s="36" t="s">
        <v>15513</v>
      </c>
      <c r="L282" s="23" t="s">
        <v>2255</v>
      </c>
      <c r="M282" s="23"/>
      <c r="N282" s="15">
        <f>VLOOKUP(H282,heso!$A$2:$B$82,2,0)*F282*G282</f>
        <v>151200</v>
      </c>
      <c r="O282" s="15">
        <f t="shared" si="9"/>
        <v>45360000</v>
      </c>
    </row>
    <row r="283" spans="1:15" ht="63.75">
      <c r="A283" s="14">
        <f t="shared" si="10"/>
        <v>464</v>
      </c>
      <c r="B283" s="14" t="s">
        <v>15580</v>
      </c>
      <c r="C283" s="94" t="s">
        <v>2744</v>
      </c>
      <c r="D283" s="94" t="s">
        <v>1187</v>
      </c>
      <c r="E283" s="14"/>
      <c r="F283" s="15">
        <v>8830</v>
      </c>
      <c r="G283" s="15">
        <v>160</v>
      </c>
      <c r="H283" s="14" t="s">
        <v>8076</v>
      </c>
      <c r="I283" s="15">
        <v>32000</v>
      </c>
      <c r="J283" s="14" t="s">
        <v>4935</v>
      </c>
      <c r="K283" s="36" t="s">
        <v>15513</v>
      </c>
      <c r="L283" s="23" t="s">
        <v>15581</v>
      </c>
      <c r="M283" s="23"/>
      <c r="N283" s="15">
        <f>VLOOKUP(H283,heso!$A$2:$B$82,2,0)*F283*G283</f>
        <v>1173966.6947014299</v>
      </c>
      <c r="O283" s="15">
        <f t="shared" si="9"/>
        <v>282560000</v>
      </c>
    </row>
    <row r="284" spans="1:15" ht="63.75">
      <c r="A284" s="14">
        <f t="shared" si="10"/>
        <v>465</v>
      </c>
      <c r="B284" s="14" t="s">
        <v>15582</v>
      </c>
      <c r="C284" s="94" t="s">
        <v>2744</v>
      </c>
      <c r="D284" s="94" t="s">
        <v>1187</v>
      </c>
      <c r="E284" s="14"/>
      <c r="F284" s="15">
        <v>8930</v>
      </c>
      <c r="G284" s="15">
        <v>216</v>
      </c>
      <c r="H284" s="14" t="s">
        <v>8076</v>
      </c>
      <c r="I284" s="15">
        <v>45000</v>
      </c>
      <c r="J284" s="14" t="s">
        <v>4935</v>
      </c>
      <c r="K284" s="36" t="s">
        <v>15513</v>
      </c>
      <c r="L284" s="23" t="s">
        <v>15583</v>
      </c>
      <c r="M284" s="23"/>
      <c r="N284" s="15">
        <f>VLOOKUP(H284,heso!$A$2:$B$82,2,0)*F284*G284</f>
        <v>1602803.5660218673</v>
      </c>
      <c r="O284" s="15">
        <f t="shared" si="9"/>
        <v>401850000</v>
      </c>
    </row>
    <row r="285" spans="1:15" ht="51">
      <c r="A285" s="14">
        <f t="shared" si="10"/>
        <v>466</v>
      </c>
      <c r="B285" s="14" t="s">
        <v>15584</v>
      </c>
      <c r="C285" s="94" t="s">
        <v>2744</v>
      </c>
      <c r="D285" s="94" t="s">
        <v>1187</v>
      </c>
      <c r="E285" s="14"/>
      <c r="F285" s="15">
        <v>7300</v>
      </c>
      <c r="G285" s="15">
        <v>88</v>
      </c>
      <c r="H285" s="14" t="s">
        <v>8076</v>
      </c>
      <c r="I285" s="15">
        <v>22000</v>
      </c>
      <c r="J285" s="14" t="s">
        <v>4935</v>
      </c>
      <c r="K285" s="36" t="s">
        <v>15513</v>
      </c>
      <c r="L285" s="23" t="s">
        <v>15585</v>
      </c>
      <c r="M285" s="23"/>
      <c r="N285" s="15">
        <f>VLOOKUP(H285,heso!$A$2:$B$82,2,0)*F285*G285</f>
        <v>533802.5231286796</v>
      </c>
      <c r="O285" s="15">
        <f t="shared" si="9"/>
        <v>160600000</v>
      </c>
    </row>
    <row r="286" spans="1:15" ht="63.75">
      <c r="A286" s="14">
        <f t="shared" si="10"/>
        <v>467</v>
      </c>
      <c r="B286" s="14" t="s">
        <v>15586</v>
      </c>
      <c r="C286" s="94" t="s">
        <v>2744</v>
      </c>
      <c r="D286" s="94" t="s">
        <v>1187</v>
      </c>
      <c r="E286" s="14"/>
      <c r="F286" s="15">
        <v>9800</v>
      </c>
      <c r="G286" s="15">
        <v>292</v>
      </c>
      <c r="H286" s="14" t="s">
        <v>8076</v>
      </c>
      <c r="I286" s="15">
        <v>53000</v>
      </c>
      <c r="J286" s="14" t="s">
        <v>4935</v>
      </c>
      <c r="K286" s="36" t="s">
        <v>15513</v>
      </c>
      <c r="L286" s="23" t="s">
        <v>15587</v>
      </c>
      <c r="M286" s="23"/>
      <c r="N286" s="15">
        <f>VLOOKUP(H286,heso!$A$2:$B$82,2,0)*F286*G286</f>
        <v>2377847.6030277545</v>
      </c>
      <c r="O286" s="15">
        <f t="shared" si="9"/>
        <v>519400000</v>
      </c>
    </row>
    <row r="287" spans="1:15" ht="63.75">
      <c r="A287" s="14">
        <f t="shared" si="10"/>
        <v>468</v>
      </c>
      <c r="B287" s="14" t="s">
        <v>15588</v>
      </c>
      <c r="C287" s="94" t="s">
        <v>2744</v>
      </c>
      <c r="D287" s="94" t="s">
        <v>1187</v>
      </c>
      <c r="E287" s="14"/>
      <c r="F287" s="15">
        <v>6700</v>
      </c>
      <c r="G287" s="15">
        <v>40</v>
      </c>
      <c r="H287" s="14" t="s">
        <v>8076</v>
      </c>
      <c r="I287" s="15">
        <v>12000</v>
      </c>
      <c r="J287" s="14" t="s">
        <v>4935</v>
      </c>
      <c r="K287" s="36" t="s">
        <v>15513</v>
      </c>
      <c r="L287" s="23" t="s">
        <v>15589</v>
      </c>
      <c r="M287" s="23"/>
      <c r="N287" s="15">
        <f>VLOOKUP(H287,heso!$A$2:$B$82,2,0)*F287*G287</f>
        <v>222694.70142977295</v>
      </c>
      <c r="O287" s="15">
        <f t="shared" si="9"/>
        <v>80400000</v>
      </c>
    </row>
    <row r="288" spans="1:15" ht="51">
      <c r="A288" s="14">
        <f t="shared" si="10"/>
        <v>469</v>
      </c>
      <c r="B288" s="14" t="s">
        <v>15590</v>
      </c>
      <c r="C288" s="94" t="s">
        <v>2744</v>
      </c>
      <c r="D288" s="94" t="s">
        <v>1187</v>
      </c>
      <c r="E288" s="14"/>
      <c r="F288" s="15">
        <v>6800</v>
      </c>
      <c r="G288" s="15">
        <v>72</v>
      </c>
      <c r="H288" s="14" t="s">
        <v>8076</v>
      </c>
      <c r="I288" s="15">
        <v>19000</v>
      </c>
      <c r="J288" s="14" t="s">
        <v>4935</v>
      </c>
      <c r="K288" s="36" t="s">
        <v>15513</v>
      </c>
      <c r="L288" s="23" t="s">
        <v>15591</v>
      </c>
      <c r="M288" s="23"/>
      <c r="N288" s="15">
        <f>VLOOKUP(H288,heso!$A$2:$B$82,2,0)*F288*G288</f>
        <v>406833.30529857025</v>
      </c>
      <c r="O288" s="15">
        <f t="shared" si="9"/>
        <v>129200000</v>
      </c>
    </row>
    <row r="289" spans="1:15" ht="63.75">
      <c r="A289" s="14">
        <f t="shared" si="10"/>
        <v>470</v>
      </c>
      <c r="B289" s="14" t="s">
        <v>15592</v>
      </c>
      <c r="C289" s="94" t="s">
        <v>2744</v>
      </c>
      <c r="D289" s="94" t="s">
        <v>1187</v>
      </c>
      <c r="E289" s="14"/>
      <c r="F289" s="15">
        <v>7800</v>
      </c>
      <c r="G289" s="15">
        <v>92</v>
      </c>
      <c r="H289" s="14" t="s">
        <v>8076</v>
      </c>
      <c r="I289" s="15">
        <v>23000</v>
      </c>
      <c r="J289" s="14" t="s">
        <v>4935</v>
      </c>
      <c r="K289" s="36" t="s">
        <v>15513</v>
      </c>
      <c r="L289" s="23" t="s">
        <v>15593</v>
      </c>
      <c r="M289" s="23"/>
      <c r="N289" s="15">
        <f>VLOOKUP(H289,heso!$A$2:$B$82,2,0)*F289*G289</f>
        <v>596289.99158957112</v>
      </c>
      <c r="O289" s="15">
        <f t="shared" si="9"/>
        <v>179400000</v>
      </c>
    </row>
    <row r="290" spans="1:15" ht="51">
      <c r="A290" s="14">
        <f t="shared" si="10"/>
        <v>471</v>
      </c>
      <c r="B290" s="14" t="s">
        <v>15594</v>
      </c>
      <c r="C290" s="94" t="s">
        <v>2744</v>
      </c>
      <c r="D290" s="94" t="s">
        <v>1187</v>
      </c>
      <c r="E290" s="14"/>
      <c r="F290" s="15">
        <v>7550</v>
      </c>
      <c r="G290" s="15">
        <v>124</v>
      </c>
      <c r="H290" s="14" t="s">
        <v>8076</v>
      </c>
      <c r="I290" s="15">
        <v>26000</v>
      </c>
      <c r="J290" s="14" t="s">
        <v>4935</v>
      </c>
      <c r="K290" s="36" t="s">
        <v>15513</v>
      </c>
      <c r="L290" s="23" t="s">
        <v>15595</v>
      </c>
      <c r="M290" s="23"/>
      <c r="N290" s="15">
        <f>VLOOKUP(H290,heso!$A$2:$B$82,2,0)*F290*G290</f>
        <v>777935.7443229605</v>
      </c>
      <c r="O290" s="15">
        <f t="shared" si="9"/>
        <v>196300000</v>
      </c>
    </row>
    <row r="291" spans="1:15" ht="63.75">
      <c r="A291" s="14">
        <f t="shared" si="10"/>
        <v>472</v>
      </c>
      <c r="B291" s="14" t="s">
        <v>15596</v>
      </c>
      <c r="C291" s="94" t="s">
        <v>2744</v>
      </c>
      <c r="D291" s="94" t="s">
        <v>1187</v>
      </c>
      <c r="E291" s="14"/>
      <c r="F291" s="15">
        <v>8400</v>
      </c>
      <c r="G291" s="15">
        <v>56</v>
      </c>
      <c r="H291" s="14" t="s">
        <v>8076</v>
      </c>
      <c r="I291" s="15">
        <v>15000</v>
      </c>
      <c r="J291" s="14" t="s">
        <v>4935</v>
      </c>
      <c r="K291" s="36" t="s">
        <v>15513</v>
      </c>
      <c r="L291" s="23" t="s">
        <v>15597</v>
      </c>
      <c r="M291" s="23"/>
      <c r="N291" s="15">
        <f>VLOOKUP(H291,heso!$A$2:$B$82,2,0)*F291*G291</f>
        <v>390879.05803195963</v>
      </c>
      <c r="O291" s="15">
        <f t="shared" si="9"/>
        <v>126000000</v>
      </c>
    </row>
    <row r="292" spans="1:15" ht="63.75">
      <c r="A292" s="14">
        <f t="shared" si="10"/>
        <v>473</v>
      </c>
      <c r="B292" s="14" t="s">
        <v>15598</v>
      </c>
      <c r="C292" s="94" t="s">
        <v>2744</v>
      </c>
      <c r="D292" s="94" t="s">
        <v>1187</v>
      </c>
      <c r="E292" s="14"/>
      <c r="F292" s="15">
        <v>8600</v>
      </c>
      <c r="G292" s="15">
        <v>216</v>
      </c>
      <c r="H292" s="14" t="s">
        <v>8076</v>
      </c>
      <c r="I292" s="15">
        <v>45000</v>
      </c>
      <c r="J292" s="14" t="s">
        <v>4935</v>
      </c>
      <c r="K292" s="36" t="s">
        <v>15513</v>
      </c>
      <c r="L292" s="23" t="s">
        <v>15599</v>
      </c>
      <c r="M292" s="23"/>
      <c r="N292" s="15">
        <f>VLOOKUP(H292,heso!$A$2:$B$82,2,0)*F292*G292</f>
        <v>1543573.4230445754</v>
      </c>
      <c r="O292" s="15">
        <f t="shared" si="9"/>
        <v>387000000</v>
      </c>
    </row>
    <row r="293" spans="1:15" ht="51">
      <c r="A293" s="14">
        <f t="shared" si="10"/>
        <v>474</v>
      </c>
      <c r="B293" s="14" t="s">
        <v>15600</v>
      </c>
      <c r="C293" s="94" t="s">
        <v>2744</v>
      </c>
      <c r="D293" s="94" t="s">
        <v>1187</v>
      </c>
      <c r="E293" s="14"/>
      <c r="F293" s="15">
        <v>6400</v>
      </c>
      <c r="G293" s="15">
        <v>56</v>
      </c>
      <c r="H293" s="14" t="s">
        <v>8076</v>
      </c>
      <c r="I293" s="15">
        <v>16000</v>
      </c>
      <c r="J293" s="14" t="s">
        <v>4935</v>
      </c>
      <c r="K293" s="36" t="s">
        <v>15513</v>
      </c>
      <c r="L293" s="23" t="s">
        <v>15601</v>
      </c>
      <c r="M293" s="23"/>
      <c r="N293" s="15">
        <f>VLOOKUP(H293,heso!$A$2:$B$82,2,0)*F293*G293</f>
        <v>297812.61564339785</v>
      </c>
      <c r="O293" s="15">
        <f t="shared" si="9"/>
        <v>102400000</v>
      </c>
    </row>
    <row r="294" spans="1:15" ht="47.25">
      <c r="A294" s="14">
        <f t="shared" si="10"/>
        <v>475</v>
      </c>
      <c r="B294" s="14" t="s">
        <v>15602</v>
      </c>
      <c r="C294" s="94" t="s">
        <v>15603</v>
      </c>
      <c r="D294" s="94" t="s">
        <v>1162</v>
      </c>
      <c r="E294" s="14"/>
      <c r="F294" s="15">
        <v>200</v>
      </c>
      <c r="G294" s="15">
        <v>160</v>
      </c>
      <c r="H294" s="14" t="s">
        <v>2161</v>
      </c>
      <c r="I294" s="15">
        <v>0</v>
      </c>
      <c r="J294" s="14" t="s">
        <v>60</v>
      </c>
      <c r="K294" s="36" t="s">
        <v>15513</v>
      </c>
      <c r="L294" s="23" t="s">
        <v>6101</v>
      </c>
      <c r="M294" s="23"/>
      <c r="N294" s="15">
        <f>VLOOKUP(H294,heso!$A$2:$B$82,2,0)*F294*G294</f>
        <v>41338.940285954588</v>
      </c>
      <c r="O294" s="15">
        <f t="shared" si="9"/>
        <v>0</v>
      </c>
    </row>
    <row r="295" spans="1:15" ht="31.5">
      <c r="A295" s="14">
        <f t="shared" si="10"/>
        <v>476</v>
      </c>
      <c r="B295" s="14" t="s">
        <v>15604</v>
      </c>
      <c r="C295" s="94" t="s">
        <v>2744</v>
      </c>
      <c r="D295" s="94" t="s">
        <v>1187</v>
      </c>
      <c r="E295" s="14" t="s">
        <v>8163</v>
      </c>
      <c r="F295" s="15">
        <v>530</v>
      </c>
      <c r="G295" s="15">
        <v>192</v>
      </c>
      <c r="H295" s="14" t="s">
        <v>8076</v>
      </c>
      <c r="I295" s="15">
        <v>40000</v>
      </c>
      <c r="J295" s="14" t="s">
        <v>4935</v>
      </c>
      <c r="K295" s="36" t="s">
        <v>15513</v>
      </c>
      <c r="L295" s="23" t="s">
        <v>5129</v>
      </c>
      <c r="M295" s="23"/>
      <c r="N295" s="15">
        <f>VLOOKUP(H295,heso!$A$2:$B$82,2,0)*F295*G295</f>
        <v>84557.510513036163</v>
      </c>
      <c r="O295" s="15">
        <f t="shared" si="9"/>
        <v>21200000</v>
      </c>
    </row>
    <row r="296" spans="1:15">
      <c r="A296" s="14">
        <f t="shared" si="10"/>
        <v>477</v>
      </c>
      <c r="B296" s="14" t="s">
        <v>6298</v>
      </c>
      <c r="C296" s="94" t="s">
        <v>2744</v>
      </c>
      <c r="D296" s="94" t="s">
        <v>1187</v>
      </c>
      <c r="E296" s="14" t="s">
        <v>8163</v>
      </c>
      <c r="F296" s="15">
        <v>1230</v>
      </c>
      <c r="G296" s="15">
        <v>192</v>
      </c>
      <c r="H296" s="14" t="s">
        <v>8076</v>
      </c>
      <c r="I296" s="15">
        <v>37000</v>
      </c>
      <c r="J296" s="14" t="s">
        <v>4935</v>
      </c>
      <c r="K296" s="36" t="s">
        <v>15513</v>
      </c>
      <c r="L296" s="23" t="s">
        <v>5129</v>
      </c>
      <c r="M296" s="23"/>
      <c r="N296" s="15">
        <f>VLOOKUP(H296,heso!$A$2:$B$82,2,0)*F296*G296</f>
        <v>196237.24137931035</v>
      </c>
      <c r="O296" s="15">
        <f t="shared" si="9"/>
        <v>45510000</v>
      </c>
    </row>
    <row r="297" spans="1:15">
      <c r="A297" s="14">
        <f t="shared" si="10"/>
        <v>478</v>
      </c>
      <c r="B297" s="14" t="s">
        <v>15109</v>
      </c>
      <c r="C297" s="94" t="s">
        <v>2744</v>
      </c>
      <c r="D297" s="94" t="s">
        <v>1187</v>
      </c>
      <c r="E297" s="14" t="s">
        <v>8163</v>
      </c>
      <c r="F297" s="15">
        <v>730</v>
      </c>
      <c r="G297" s="15">
        <v>40</v>
      </c>
      <c r="H297" s="14" t="s">
        <v>8076</v>
      </c>
      <c r="I297" s="15">
        <v>12000</v>
      </c>
      <c r="J297" s="14" t="s">
        <v>4935</v>
      </c>
      <c r="K297" s="36" t="s">
        <v>15513</v>
      </c>
      <c r="L297" s="23" t="s">
        <v>5129</v>
      </c>
      <c r="M297" s="23"/>
      <c r="N297" s="15">
        <f>VLOOKUP(H297,heso!$A$2:$B$82,2,0)*F297*G297</f>
        <v>24263.751051303618</v>
      </c>
      <c r="O297" s="15">
        <f t="shared" si="9"/>
        <v>8760000</v>
      </c>
    </row>
    <row r="298" spans="1:15" ht="31.5">
      <c r="A298" s="14">
        <f t="shared" si="10"/>
        <v>479</v>
      </c>
      <c r="B298" s="14" t="s">
        <v>15105</v>
      </c>
      <c r="C298" s="94" t="s">
        <v>2744</v>
      </c>
      <c r="D298" s="94" t="s">
        <v>1187</v>
      </c>
      <c r="E298" s="14" t="s">
        <v>8163</v>
      </c>
      <c r="F298" s="15">
        <v>1030</v>
      </c>
      <c r="G298" s="15">
        <v>72</v>
      </c>
      <c r="H298" s="14" t="s">
        <v>8076</v>
      </c>
      <c r="I298" s="15">
        <v>19000</v>
      </c>
      <c r="J298" s="14" t="s">
        <v>4935</v>
      </c>
      <c r="K298" s="36" t="s">
        <v>15513</v>
      </c>
      <c r="L298" s="23" t="s">
        <v>5129</v>
      </c>
      <c r="M298" s="23"/>
      <c r="N298" s="15">
        <f>VLOOKUP(H298,heso!$A$2:$B$82,2,0)*F298*G298</f>
        <v>61623.280067283442</v>
      </c>
      <c r="O298" s="15">
        <f t="shared" si="9"/>
        <v>19570000</v>
      </c>
    </row>
    <row r="299" spans="1:15" ht="31.5">
      <c r="A299" s="14">
        <f t="shared" si="10"/>
        <v>480</v>
      </c>
      <c r="B299" s="14" t="s">
        <v>15605</v>
      </c>
      <c r="C299" s="94" t="s">
        <v>2744</v>
      </c>
      <c r="D299" s="94" t="s">
        <v>1187</v>
      </c>
      <c r="E299" s="14" t="s">
        <v>8163</v>
      </c>
      <c r="F299" s="15">
        <v>1030</v>
      </c>
      <c r="G299" s="15">
        <v>156</v>
      </c>
      <c r="H299" s="14" t="s">
        <v>8076</v>
      </c>
      <c r="I299" s="15">
        <v>34000</v>
      </c>
      <c r="J299" s="14" t="s">
        <v>4935</v>
      </c>
      <c r="K299" s="36" t="s">
        <v>15513</v>
      </c>
      <c r="L299" s="23" t="s">
        <v>5129</v>
      </c>
      <c r="M299" s="23"/>
      <c r="N299" s="15">
        <f>VLOOKUP(H299,heso!$A$2:$B$82,2,0)*F299*G299</f>
        <v>133517.10681244746</v>
      </c>
      <c r="O299" s="15">
        <f t="shared" si="9"/>
        <v>35020000</v>
      </c>
    </row>
    <row r="300" spans="1:15">
      <c r="A300" s="14">
        <f t="shared" si="10"/>
        <v>481</v>
      </c>
      <c r="B300" s="14" t="s">
        <v>15606</v>
      </c>
      <c r="C300" s="94" t="s">
        <v>2744</v>
      </c>
      <c r="D300" s="94" t="s">
        <v>1187</v>
      </c>
      <c r="E300" s="14" t="s">
        <v>8163</v>
      </c>
      <c r="F300" s="15">
        <v>630</v>
      </c>
      <c r="G300" s="15">
        <v>144</v>
      </c>
      <c r="H300" s="14" t="s">
        <v>8076</v>
      </c>
      <c r="I300" s="15">
        <v>29000</v>
      </c>
      <c r="J300" s="14" t="s">
        <v>4935</v>
      </c>
      <c r="K300" s="36" t="s">
        <v>15513</v>
      </c>
      <c r="L300" s="23" t="s">
        <v>5129</v>
      </c>
      <c r="M300" s="23"/>
      <c r="N300" s="15">
        <f>VLOOKUP(H300,heso!$A$2:$B$82,2,0)*F300*G300</f>
        <v>75383.818334735071</v>
      </c>
      <c r="O300" s="15">
        <f t="shared" si="9"/>
        <v>18270000</v>
      </c>
    </row>
    <row r="301" spans="1:15" ht="31.5">
      <c r="A301" s="14">
        <f t="shared" si="10"/>
        <v>482</v>
      </c>
      <c r="B301" s="14" t="s">
        <v>15607</v>
      </c>
      <c r="C301" s="94" t="s">
        <v>2744</v>
      </c>
      <c r="D301" s="94" t="s">
        <v>1187</v>
      </c>
      <c r="E301" s="14" t="s">
        <v>8163</v>
      </c>
      <c r="F301" s="15">
        <v>730</v>
      </c>
      <c r="G301" s="15">
        <v>56</v>
      </c>
      <c r="H301" s="14" t="s">
        <v>8076</v>
      </c>
      <c r="I301" s="15">
        <v>16000</v>
      </c>
      <c r="J301" s="14" t="s">
        <v>4935</v>
      </c>
      <c r="K301" s="36" t="s">
        <v>15513</v>
      </c>
      <c r="L301" s="23" t="s">
        <v>5129</v>
      </c>
      <c r="M301" s="23"/>
      <c r="N301" s="15">
        <f>VLOOKUP(H301,heso!$A$2:$B$82,2,0)*F301*G301</f>
        <v>33969.25147182506</v>
      </c>
      <c r="O301" s="15">
        <f t="shared" si="9"/>
        <v>11680000</v>
      </c>
    </row>
    <row r="302" spans="1:15" ht="31.5">
      <c r="A302" s="14">
        <f t="shared" si="10"/>
        <v>483</v>
      </c>
      <c r="B302" s="14" t="s">
        <v>15378</v>
      </c>
      <c r="C302" s="94" t="s">
        <v>2744</v>
      </c>
      <c r="D302" s="94" t="s">
        <v>1187</v>
      </c>
      <c r="E302" s="14" t="s">
        <v>8163</v>
      </c>
      <c r="F302" s="15">
        <v>830</v>
      </c>
      <c r="G302" s="15">
        <v>96</v>
      </c>
      <c r="H302" s="14" t="s">
        <v>8076</v>
      </c>
      <c r="I302" s="15">
        <v>21000</v>
      </c>
      <c r="J302" s="14" t="s">
        <v>4935</v>
      </c>
      <c r="K302" s="36" t="s">
        <v>15513</v>
      </c>
      <c r="L302" s="23" t="s">
        <v>2255</v>
      </c>
      <c r="M302" s="23"/>
      <c r="N302" s="15">
        <f>VLOOKUP(H302,heso!$A$2:$B$82,2,0)*F302*G302</f>
        <v>66210.12615643398</v>
      </c>
      <c r="O302" s="15">
        <f t="shared" si="9"/>
        <v>17430000</v>
      </c>
    </row>
    <row r="303" spans="1:15">
      <c r="A303" s="14">
        <f t="shared" si="10"/>
        <v>484</v>
      </c>
      <c r="B303" s="14" t="s">
        <v>15608</v>
      </c>
      <c r="C303" s="94" t="s">
        <v>14196</v>
      </c>
      <c r="D303" s="94" t="s">
        <v>1187</v>
      </c>
      <c r="E303" s="14" t="s">
        <v>8163</v>
      </c>
      <c r="F303" s="15">
        <v>830</v>
      </c>
      <c r="G303" s="15">
        <v>92</v>
      </c>
      <c r="H303" s="14" t="s">
        <v>8076</v>
      </c>
      <c r="I303" s="15">
        <v>29000</v>
      </c>
      <c r="J303" s="14" t="s">
        <v>1188</v>
      </c>
      <c r="K303" s="36" t="s">
        <v>15513</v>
      </c>
      <c r="L303" s="23" t="s">
        <v>2255</v>
      </c>
      <c r="M303" s="23"/>
      <c r="N303" s="15">
        <f>VLOOKUP(H303,heso!$A$2:$B$82,2,0)*F303*G303</f>
        <v>63451.370899915899</v>
      </c>
      <c r="O303" s="15">
        <f t="shared" si="9"/>
        <v>24070000</v>
      </c>
    </row>
    <row r="304" spans="1:15" ht="31.5">
      <c r="A304" s="14">
        <f t="shared" si="10"/>
        <v>485</v>
      </c>
      <c r="B304" s="14" t="s">
        <v>15609</v>
      </c>
      <c r="C304" s="94" t="s">
        <v>2744</v>
      </c>
      <c r="D304" s="94" t="s">
        <v>1187</v>
      </c>
      <c r="E304" s="14" t="s">
        <v>8163</v>
      </c>
      <c r="F304" s="15">
        <v>830</v>
      </c>
      <c r="G304" s="15">
        <v>496</v>
      </c>
      <c r="H304" s="14" t="s">
        <v>8087</v>
      </c>
      <c r="I304" s="15">
        <v>111000</v>
      </c>
      <c r="J304" s="14" t="s">
        <v>4935</v>
      </c>
      <c r="K304" s="36" t="s">
        <v>15513</v>
      </c>
      <c r="L304" s="23" t="s">
        <v>5129</v>
      </c>
      <c r="M304" s="23"/>
      <c r="N304" s="15">
        <f>VLOOKUP(H304,heso!$A$2:$B$82,2,0)*F304*G304</f>
        <v>411680</v>
      </c>
      <c r="O304" s="15">
        <f t="shared" si="9"/>
        <v>92130000</v>
      </c>
    </row>
    <row r="305" spans="1:15" ht="31.5">
      <c r="A305" s="14">
        <f t="shared" si="10"/>
        <v>486</v>
      </c>
      <c r="B305" s="14" t="s">
        <v>14169</v>
      </c>
      <c r="C305" s="94" t="s">
        <v>2744</v>
      </c>
      <c r="D305" s="94" t="s">
        <v>1187</v>
      </c>
      <c r="E305" s="14" t="s">
        <v>8163</v>
      </c>
      <c r="F305" s="15">
        <v>930</v>
      </c>
      <c r="G305" s="15">
        <v>248</v>
      </c>
      <c r="H305" s="14" t="s">
        <v>8087</v>
      </c>
      <c r="I305" s="15">
        <v>54000</v>
      </c>
      <c r="J305" s="14" t="s">
        <v>4935</v>
      </c>
      <c r="K305" s="36" t="s">
        <v>15513</v>
      </c>
      <c r="L305" s="23" t="s">
        <v>5129</v>
      </c>
      <c r="M305" s="23"/>
      <c r="N305" s="15">
        <f>VLOOKUP(H305,heso!$A$2:$B$82,2,0)*F305*G305</f>
        <v>230640</v>
      </c>
      <c r="O305" s="15">
        <f t="shared" si="9"/>
        <v>50220000</v>
      </c>
    </row>
    <row r="306" spans="1:15" ht="47.25">
      <c r="A306" s="14">
        <f t="shared" si="10"/>
        <v>487</v>
      </c>
      <c r="B306" s="14" t="s">
        <v>15610</v>
      </c>
      <c r="C306" s="94" t="s">
        <v>15611</v>
      </c>
      <c r="D306" s="94" t="s">
        <v>1162</v>
      </c>
      <c r="E306" s="14"/>
      <c r="F306" s="15">
        <v>500</v>
      </c>
      <c r="G306" s="15">
        <v>264</v>
      </c>
      <c r="H306" s="14" t="s">
        <v>8087</v>
      </c>
      <c r="I306" s="15">
        <v>0</v>
      </c>
      <c r="J306" s="14" t="s">
        <v>1188</v>
      </c>
      <c r="K306" s="36" t="s">
        <v>15513</v>
      </c>
      <c r="L306" s="23" t="s">
        <v>2255</v>
      </c>
      <c r="M306" s="23"/>
      <c r="N306" s="15">
        <f>VLOOKUP(H306,heso!$A$2:$B$82,2,0)*F306*G306</f>
        <v>132000</v>
      </c>
      <c r="O306" s="15">
        <f t="shared" si="9"/>
        <v>0</v>
      </c>
    </row>
    <row r="307" spans="1:15" ht="31.5">
      <c r="A307" s="14">
        <f t="shared" si="10"/>
        <v>488</v>
      </c>
      <c r="B307" s="14" t="s">
        <v>15612</v>
      </c>
      <c r="C307" s="94" t="s">
        <v>2744</v>
      </c>
      <c r="D307" s="94" t="s">
        <v>1187</v>
      </c>
      <c r="E307" s="14" t="s">
        <v>8163</v>
      </c>
      <c r="F307" s="15">
        <v>1030</v>
      </c>
      <c r="G307" s="15">
        <v>80</v>
      </c>
      <c r="H307" s="14" t="s">
        <v>8076</v>
      </c>
      <c r="I307" s="15">
        <v>20000</v>
      </c>
      <c r="J307" s="14" t="s">
        <v>4935</v>
      </c>
      <c r="K307" s="36" t="s">
        <v>15513</v>
      </c>
      <c r="L307" s="23" t="s">
        <v>2255</v>
      </c>
      <c r="M307" s="23"/>
      <c r="N307" s="15">
        <f>VLOOKUP(H307,heso!$A$2:$B$82,2,0)*F307*G307</f>
        <v>68470.311185870494</v>
      </c>
      <c r="O307" s="15">
        <f t="shared" si="9"/>
        <v>20600000</v>
      </c>
    </row>
    <row r="308" spans="1:15" ht="31.5">
      <c r="A308" s="14">
        <f t="shared" si="10"/>
        <v>489</v>
      </c>
      <c r="B308" s="14" t="s">
        <v>15613</v>
      </c>
      <c r="C308" s="94" t="s">
        <v>1406</v>
      </c>
      <c r="D308" s="94" t="s">
        <v>1187</v>
      </c>
      <c r="E308" s="14" t="s">
        <v>8163</v>
      </c>
      <c r="F308" s="15">
        <v>830</v>
      </c>
      <c r="G308" s="15">
        <v>116</v>
      </c>
      <c r="H308" s="14" t="s">
        <v>5624</v>
      </c>
      <c r="I308" s="15">
        <v>31000</v>
      </c>
      <c r="J308" s="14" t="s">
        <v>7909</v>
      </c>
      <c r="K308" s="36" t="s">
        <v>15513</v>
      </c>
      <c r="L308" s="23" t="s">
        <v>2255</v>
      </c>
      <c r="M308" s="23"/>
      <c r="N308" s="15">
        <f>VLOOKUP(H308,heso!$A$2:$B$82,2,0)*F308*G308</f>
        <v>83000</v>
      </c>
      <c r="O308" s="15">
        <f t="shared" si="9"/>
        <v>25730000</v>
      </c>
    </row>
    <row r="309" spans="1:15" ht="31.5">
      <c r="A309" s="14">
        <f t="shared" si="10"/>
        <v>490</v>
      </c>
      <c r="B309" s="14" t="s">
        <v>15614</v>
      </c>
      <c r="C309" s="94" t="s">
        <v>15615</v>
      </c>
      <c r="D309" s="94" t="s">
        <v>1162</v>
      </c>
      <c r="E309" s="14"/>
      <c r="F309" s="15">
        <v>20000</v>
      </c>
      <c r="G309" s="90">
        <v>484</v>
      </c>
      <c r="H309" s="14" t="s">
        <v>2161</v>
      </c>
      <c r="I309" s="15">
        <v>0</v>
      </c>
      <c r="J309" s="14" t="s">
        <v>7909</v>
      </c>
      <c r="K309" s="36" t="s">
        <v>15513</v>
      </c>
      <c r="L309" s="23" t="s">
        <v>2255</v>
      </c>
      <c r="M309" s="23"/>
      <c r="N309" s="15">
        <f>VLOOKUP(H309,heso!$A$2:$B$82,2,0)*F309*G309</f>
        <v>12505029.436501261</v>
      </c>
      <c r="O309" s="15">
        <f t="shared" si="9"/>
        <v>0</v>
      </c>
    </row>
    <row r="310" spans="1:15" ht="63">
      <c r="A310" s="14">
        <f t="shared" si="10"/>
        <v>491</v>
      </c>
      <c r="B310" s="14" t="s">
        <v>15616</v>
      </c>
      <c r="C310" s="94" t="s">
        <v>13183</v>
      </c>
      <c r="D310" s="94" t="s">
        <v>1187</v>
      </c>
      <c r="E310" s="14" t="s">
        <v>8163</v>
      </c>
      <c r="F310" s="15">
        <v>2220</v>
      </c>
      <c r="G310" s="15">
        <v>328</v>
      </c>
      <c r="H310" s="14" t="s">
        <v>8087</v>
      </c>
      <c r="I310" s="15">
        <v>89000</v>
      </c>
      <c r="J310" s="14" t="s">
        <v>1188</v>
      </c>
      <c r="K310" s="36" t="s">
        <v>15513</v>
      </c>
      <c r="L310" s="23" t="s">
        <v>2255</v>
      </c>
      <c r="M310" s="23"/>
      <c r="N310" s="15">
        <f>VLOOKUP(H310,heso!$A$2:$B$82,2,0)*F310*G310</f>
        <v>728160</v>
      </c>
      <c r="O310" s="15">
        <f t="shared" si="9"/>
        <v>197580000</v>
      </c>
    </row>
    <row r="311" spans="1:15" ht="47.25">
      <c r="A311" s="14">
        <f t="shared" si="10"/>
        <v>492</v>
      </c>
      <c r="B311" s="14" t="s">
        <v>15624</v>
      </c>
      <c r="C311" s="94" t="s">
        <v>15625</v>
      </c>
      <c r="D311" s="94" t="s">
        <v>1162</v>
      </c>
      <c r="E311" s="14"/>
      <c r="F311" s="15">
        <v>630</v>
      </c>
      <c r="G311" s="15">
        <v>460</v>
      </c>
      <c r="H311" s="14" t="s">
        <v>8087</v>
      </c>
      <c r="I311" s="15">
        <v>0</v>
      </c>
      <c r="J311" s="14" t="s">
        <v>4642</v>
      </c>
      <c r="K311" s="36" t="s">
        <v>15513</v>
      </c>
      <c r="L311" s="23" t="s">
        <v>11673</v>
      </c>
      <c r="M311" s="23"/>
      <c r="N311" s="15">
        <f>VLOOKUP(H311,heso!$A$2:$B$82,2,0)*F311*G311</f>
        <v>289800</v>
      </c>
      <c r="O311" s="15">
        <f t="shared" si="9"/>
        <v>0</v>
      </c>
    </row>
    <row r="312" spans="1:15" ht="47.25">
      <c r="A312" s="14">
        <f t="shared" si="10"/>
        <v>493</v>
      </c>
      <c r="B312" s="14" t="s">
        <v>15626</v>
      </c>
      <c r="C312" s="94" t="s">
        <v>15625</v>
      </c>
      <c r="D312" s="94" t="s">
        <v>1162</v>
      </c>
      <c r="E312" s="14"/>
      <c r="F312" s="15">
        <v>630</v>
      </c>
      <c r="G312" s="15">
        <v>376</v>
      </c>
      <c r="H312" s="14" t="s">
        <v>8087</v>
      </c>
      <c r="I312" s="15">
        <v>0</v>
      </c>
      <c r="J312" s="14" t="s">
        <v>4642</v>
      </c>
      <c r="K312" s="36" t="s">
        <v>15513</v>
      </c>
      <c r="L312" s="23" t="s">
        <v>11673</v>
      </c>
      <c r="M312" s="23"/>
      <c r="N312" s="15">
        <f>VLOOKUP(H312,heso!$A$2:$B$82,2,0)*F312*G312</f>
        <v>236880</v>
      </c>
      <c r="O312" s="15">
        <f t="shared" si="9"/>
        <v>0</v>
      </c>
    </row>
    <row r="313" spans="1:15">
      <c r="A313" s="14">
        <f t="shared" si="10"/>
        <v>494</v>
      </c>
      <c r="B313" s="14" t="s">
        <v>354</v>
      </c>
      <c r="C313" s="94" t="s">
        <v>7603</v>
      </c>
      <c r="D313" s="94" t="s">
        <v>1187</v>
      </c>
      <c r="E313" s="14" t="s">
        <v>8163</v>
      </c>
      <c r="F313" s="15">
        <v>1032</v>
      </c>
      <c r="G313" s="15">
        <v>192</v>
      </c>
      <c r="H313" s="14" t="s">
        <v>3449</v>
      </c>
      <c r="I313" s="15">
        <v>35000</v>
      </c>
      <c r="J313" s="14" t="s">
        <v>7909</v>
      </c>
      <c r="K313" s="36" t="s">
        <v>15513</v>
      </c>
      <c r="L313" s="23" t="s">
        <v>2255</v>
      </c>
      <c r="M313" s="23"/>
      <c r="N313" s="15">
        <f>VLOOKUP(H313,heso!$A$2:$B$82,2,0)*F313*G313</f>
        <v>96655.609756097547</v>
      </c>
      <c r="O313" s="15">
        <f t="shared" si="9"/>
        <v>36120000</v>
      </c>
    </row>
    <row r="314" spans="1:15" ht="47.25">
      <c r="A314" s="14">
        <f t="shared" si="10"/>
        <v>495</v>
      </c>
      <c r="B314" s="14" t="s">
        <v>15632</v>
      </c>
      <c r="C314" s="94" t="s">
        <v>15633</v>
      </c>
      <c r="D314" s="94" t="s">
        <v>1162</v>
      </c>
      <c r="E314" s="14"/>
      <c r="F314" s="15">
        <v>500</v>
      </c>
      <c r="G314" s="15">
        <v>440</v>
      </c>
      <c r="H314" s="14" t="s">
        <v>8087</v>
      </c>
      <c r="I314" s="15">
        <v>0</v>
      </c>
      <c r="J314" s="14" t="s">
        <v>1193</v>
      </c>
      <c r="K314" s="36" t="s">
        <v>15513</v>
      </c>
      <c r="L314" s="23" t="s">
        <v>12534</v>
      </c>
      <c r="M314" s="23"/>
      <c r="N314" s="15">
        <f>VLOOKUP(H314,heso!$A$2:$B$82,2,0)*F314*G314</f>
        <v>220000</v>
      </c>
      <c r="O314" s="15">
        <f t="shared" si="9"/>
        <v>0</v>
      </c>
    </row>
    <row r="315" spans="1:15">
      <c r="A315" s="14">
        <f t="shared" si="10"/>
        <v>496</v>
      </c>
      <c r="B315" s="14" t="s">
        <v>15640</v>
      </c>
      <c r="C315" s="94" t="s">
        <v>2744</v>
      </c>
      <c r="D315" s="94" t="s">
        <v>1187</v>
      </c>
      <c r="E315" s="14" t="s">
        <v>8163</v>
      </c>
      <c r="F315" s="15">
        <v>2030</v>
      </c>
      <c r="G315" s="15">
        <v>100</v>
      </c>
      <c r="H315" s="14" t="s">
        <v>8076</v>
      </c>
      <c r="I315" s="15">
        <v>20000</v>
      </c>
      <c r="J315" s="14" t="s">
        <v>4935</v>
      </c>
      <c r="K315" s="36" t="s">
        <v>15513</v>
      </c>
      <c r="L315" s="23" t="s">
        <v>12923</v>
      </c>
      <c r="M315" s="23"/>
      <c r="N315" s="15">
        <f>VLOOKUP(H315,heso!$A$2:$B$82,2,0)*F315*G315</f>
        <v>168682.92682926831</v>
      </c>
      <c r="O315" s="15">
        <f t="shared" si="9"/>
        <v>40600000</v>
      </c>
    </row>
    <row r="316" spans="1:15" ht="47.25">
      <c r="A316" s="14">
        <f t="shared" si="10"/>
        <v>497</v>
      </c>
      <c r="B316" s="14" t="s">
        <v>15641</v>
      </c>
      <c r="C316" s="94" t="s">
        <v>13183</v>
      </c>
      <c r="D316" s="94" t="s">
        <v>1187</v>
      </c>
      <c r="E316" s="14" t="s">
        <v>8163</v>
      </c>
      <c r="F316" s="15">
        <v>532</v>
      </c>
      <c r="G316" s="15">
        <v>168</v>
      </c>
      <c r="H316" s="14" t="s">
        <v>8076</v>
      </c>
      <c r="I316" s="15">
        <v>41000</v>
      </c>
      <c r="J316" s="14" t="s">
        <v>1188</v>
      </c>
      <c r="K316" s="36" t="s">
        <v>15513</v>
      </c>
      <c r="L316" s="23" t="s">
        <v>5129</v>
      </c>
      <c r="M316" s="23"/>
      <c r="N316" s="15">
        <f>VLOOKUP(H316,heso!$A$2:$B$82,2,0)*F316*G316</f>
        <v>74267.02102607234</v>
      </c>
      <c r="O316" s="15">
        <f t="shared" si="9"/>
        <v>21812000</v>
      </c>
    </row>
    <row r="317" spans="1:15" ht="47.25">
      <c r="A317" s="14">
        <f t="shared" si="10"/>
        <v>498</v>
      </c>
      <c r="B317" s="14" t="s">
        <v>15642</v>
      </c>
      <c r="C317" s="94" t="s">
        <v>13183</v>
      </c>
      <c r="D317" s="94" t="s">
        <v>1187</v>
      </c>
      <c r="E317" s="14" t="s">
        <v>8163</v>
      </c>
      <c r="F317" s="15">
        <v>532</v>
      </c>
      <c r="G317" s="15">
        <v>120</v>
      </c>
      <c r="H317" s="14" t="s">
        <v>8076</v>
      </c>
      <c r="I317" s="15">
        <v>30000</v>
      </c>
      <c r="J317" s="14" t="s">
        <v>1188</v>
      </c>
      <c r="K317" s="36" t="s">
        <v>15513</v>
      </c>
      <c r="L317" s="23" t="s">
        <v>5129</v>
      </c>
      <c r="M317" s="23"/>
      <c r="N317" s="15">
        <f>VLOOKUP(H317,heso!$A$2:$B$82,2,0)*F317*G317</f>
        <v>53047.872161480242</v>
      </c>
      <c r="O317" s="15">
        <f t="shared" si="9"/>
        <v>15960000</v>
      </c>
    </row>
    <row r="318" spans="1:15" ht="31.5">
      <c r="A318" s="14">
        <f t="shared" si="10"/>
        <v>499</v>
      </c>
      <c r="B318" s="14" t="s">
        <v>13199</v>
      </c>
      <c r="C318" s="94" t="s">
        <v>2744</v>
      </c>
      <c r="D318" s="94" t="s">
        <v>1187</v>
      </c>
      <c r="E318" s="14" t="s">
        <v>8163</v>
      </c>
      <c r="F318" s="15">
        <v>630</v>
      </c>
      <c r="G318" s="15">
        <v>352</v>
      </c>
      <c r="H318" s="14" t="s">
        <v>8087</v>
      </c>
      <c r="I318" s="15">
        <v>74000</v>
      </c>
      <c r="J318" s="14" t="s">
        <v>4935</v>
      </c>
      <c r="K318" s="36" t="s">
        <v>15513</v>
      </c>
      <c r="L318" s="23" t="s">
        <v>5129</v>
      </c>
      <c r="M318" s="23"/>
      <c r="N318" s="15">
        <f>VLOOKUP(H318,heso!$A$2:$B$82,2,0)*F318*G318</f>
        <v>221760</v>
      </c>
      <c r="O318" s="15">
        <f t="shared" si="9"/>
        <v>46620000</v>
      </c>
    </row>
    <row r="319" spans="1:15" ht="31.5">
      <c r="A319" s="14">
        <f t="shared" si="10"/>
        <v>500</v>
      </c>
      <c r="B319" s="14" t="s">
        <v>13585</v>
      </c>
      <c r="C319" s="94" t="s">
        <v>2744</v>
      </c>
      <c r="D319" s="94" t="s">
        <v>1187</v>
      </c>
      <c r="E319" s="14" t="s">
        <v>8163</v>
      </c>
      <c r="F319" s="15">
        <v>1030</v>
      </c>
      <c r="G319" s="15">
        <v>244</v>
      </c>
      <c r="H319" s="14" t="s">
        <v>8087</v>
      </c>
      <c r="I319" s="15">
        <v>68000</v>
      </c>
      <c r="J319" s="14" t="s">
        <v>4935</v>
      </c>
      <c r="K319" s="36" t="s">
        <v>15513</v>
      </c>
      <c r="L319" s="23" t="s">
        <v>11673</v>
      </c>
      <c r="M319" s="23"/>
      <c r="N319" s="15">
        <f>VLOOKUP(H319,heso!$A$2:$B$82,2,0)*F319*G319</f>
        <v>251320</v>
      </c>
      <c r="O319" s="15">
        <f t="shared" si="9"/>
        <v>70040000</v>
      </c>
    </row>
    <row r="320" spans="1:15" ht="112.5" customHeight="1">
      <c r="A320" s="14">
        <f t="shared" si="10"/>
        <v>501</v>
      </c>
      <c r="B320" s="14" t="s">
        <v>15647</v>
      </c>
      <c r="C320" s="94" t="s">
        <v>15648</v>
      </c>
      <c r="D320" s="94" t="s">
        <v>1162</v>
      </c>
      <c r="E320" s="14" t="s">
        <v>8163</v>
      </c>
      <c r="F320" s="15">
        <v>1000</v>
      </c>
      <c r="G320" s="15">
        <v>234</v>
      </c>
      <c r="H320" s="14" t="s">
        <v>2161</v>
      </c>
      <c r="I320" s="15">
        <v>103000</v>
      </c>
      <c r="J320" s="14" t="s">
        <v>4935</v>
      </c>
      <c r="K320" s="36" t="s">
        <v>15513</v>
      </c>
      <c r="L320" s="23" t="s">
        <v>13789</v>
      </c>
      <c r="M320" s="23"/>
      <c r="N320" s="15">
        <f>VLOOKUP(H320,heso!$A$2:$B$82,2,0)*F320*G320</f>
        <v>302291.0008410429</v>
      </c>
      <c r="O320" s="15">
        <f t="shared" si="9"/>
        <v>103000000</v>
      </c>
    </row>
    <row r="321" spans="1:15" ht="47.25">
      <c r="A321" s="14">
        <f t="shared" si="10"/>
        <v>502</v>
      </c>
      <c r="B321" s="14" t="s">
        <v>15651</v>
      </c>
      <c r="C321" s="94" t="s">
        <v>15484</v>
      </c>
      <c r="D321" s="94" t="s">
        <v>4473</v>
      </c>
      <c r="E321" s="14"/>
      <c r="F321" s="15">
        <v>3000</v>
      </c>
      <c r="G321" s="15">
        <v>848</v>
      </c>
      <c r="H321" s="14" t="s">
        <v>2161</v>
      </c>
      <c r="I321" s="15">
        <v>0</v>
      </c>
      <c r="J321" s="14" t="s">
        <v>7909</v>
      </c>
      <c r="K321" s="36" t="s">
        <v>15513</v>
      </c>
      <c r="L321" s="23" t="s">
        <v>2255</v>
      </c>
      <c r="M321" s="23"/>
      <c r="N321" s="15">
        <f>VLOOKUP(H321,heso!$A$2:$B$82,2,0)*F321*G321</f>
        <v>3286445.7527333894</v>
      </c>
      <c r="O321" s="15">
        <f t="shared" si="9"/>
        <v>0</v>
      </c>
    </row>
    <row r="322" spans="1:15" ht="31.5">
      <c r="A322" s="14">
        <f t="shared" si="10"/>
        <v>503</v>
      </c>
      <c r="B322" s="14" t="s">
        <v>15652</v>
      </c>
      <c r="C322" s="94" t="s">
        <v>15653</v>
      </c>
      <c r="D322" s="94" t="s">
        <v>1162</v>
      </c>
      <c r="E322" s="14"/>
      <c r="F322" s="15">
        <v>300</v>
      </c>
      <c r="G322" s="15">
        <v>588</v>
      </c>
      <c r="H322" s="14" t="s">
        <v>2161</v>
      </c>
      <c r="I322" s="15">
        <v>248000</v>
      </c>
      <c r="J322" s="14" t="s">
        <v>4935</v>
      </c>
      <c r="K322" s="36" t="s">
        <v>15513</v>
      </c>
      <c r="L322" s="23" t="s">
        <v>6101</v>
      </c>
      <c r="M322" s="23"/>
      <c r="N322" s="15">
        <f>VLOOKUP(H322,heso!$A$2:$B$82,2,0)*F322*G322</f>
        <v>227880.90832632463</v>
      </c>
      <c r="O322" s="15">
        <f t="shared" si="9"/>
        <v>74400000</v>
      </c>
    </row>
    <row r="323" spans="1:15" ht="47.25">
      <c r="A323" s="14">
        <f t="shared" si="10"/>
        <v>504</v>
      </c>
      <c r="B323" s="14" t="s">
        <v>15654</v>
      </c>
      <c r="C323" s="94" t="s">
        <v>15655</v>
      </c>
      <c r="D323" s="94" t="s">
        <v>1162</v>
      </c>
      <c r="E323" s="14"/>
      <c r="F323" s="15">
        <v>1000</v>
      </c>
      <c r="G323" s="15">
        <v>496</v>
      </c>
      <c r="H323" s="14" t="s">
        <v>8087</v>
      </c>
      <c r="I323" s="15">
        <v>0</v>
      </c>
      <c r="J323" s="14" t="s">
        <v>60</v>
      </c>
      <c r="K323" s="36" t="s">
        <v>15513</v>
      </c>
      <c r="L323" s="23" t="s">
        <v>12534</v>
      </c>
      <c r="M323" s="23"/>
      <c r="N323" s="15">
        <f>VLOOKUP(H323,heso!$A$2:$B$82,2,0)*F323*G323</f>
        <v>496000</v>
      </c>
      <c r="O323" s="15">
        <f t="shared" si="9"/>
        <v>0</v>
      </c>
    </row>
    <row r="324" spans="1:15" ht="47.25">
      <c r="A324" s="14">
        <f t="shared" si="10"/>
        <v>505</v>
      </c>
      <c r="B324" s="14" t="s">
        <v>15656</v>
      </c>
      <c r="C324" s="94" t="s">
        <v>15655</v>
      </c>
      <c r="D324" s="94" t="s">
        <v>1162</v>
      </c>
      <c r="E324" s="14"/>
      <c r="F324" s="15">
        <v>1000</v>
      </c>
      <c r="G324" s="15">
        <v>300</v>
      </c>
      <c r="H324" s="14" t="s">
        <v>8087</v>
      </c>
      <c r="I324" s="15">
        <v>0</v>
      </c>
      <c r="J324" s="14" t="s">
        <v>60</v>
      </c>
      <c r="K324" s="36" t="s">
        <v>15513</v>
      </c>
      <c r="L324" s="23" t="s">
        <v>12534</v>
      </c>
      <c r="M324" s="23"/>
      <c r="N324" s="15">
        <f>VLOOKUP(H324,heso!$A$2:$B$82,2,0)*F324*G324</f>
        <v>300000</v>
      </c>
      <c r="O324" s="15">
        <f t="shared" si="9"/>
        <v>0</v>
      </c>
    </row>
    <row r="325" spans="1:15" ht="47.25">
      <c r="A325" s="14">
        <f t="shared" si="10"/>
        <v>506</v>
      </c>
      <c r="B325" s="14" t="s">
        <v>15657</v>
      </c>
      <c r="C325" s="94" t="s">
        <v>15484</v>
      </c>
      <c r="D325" s="94" t="s">
        <v>4473</v>
      </c>
      <c r="E325" s="14"/>
      <c r="F325" s="15">
        <v>3000</v>
      </c>
      <c r="G325" s="15">
        <v>1200</v>
      </c>
      <c r="H325" s="14" t="s">
        <v>2161</v>
      </c>
      <c r="I325" s="15">
        <v>0</v>
      </c>
      <c r="J325" s="14" t="s">
        <v>7909</v>
      </c>
      <c r="K325" s="36" t="s">
        <v>15513</v>
      </c>
      <c r="L325" s="23" t="s">
        <v>2255</v>
      </c>
      <c r="M325" s="23"/>
      <c r="N325" s="15">
        <f>VLOOKUP(H325,heso!$A$2:$B$82,2,0)*F325*G325</f>
        <v>4650630.7821698906</v>
      </c>
      <c r="O325" s="15">
        <f t="shared" ref="O325:O388" si="11">F325*I325</f>
        <v>0</v>
      </c>
    </row>
    <row r="326" spans="1:15" ht="47.25">
      <c r="A326" s="14">
        <f t="shared" si="10"/>
        <v>507</v>
      </c>
      <c r="B326" s="14" t="s">
        <v>15673</v>
      </c>
      <c r="C326" s="94" t="s">
        <v>15484</v>
      </c>
      <c r="D326" s="94" t="s">
        <v>4473</v>
      </c>
      <c r="E326" s="14"/>
      <c r="F326" s="15">
        <v>3000</v>
      </c>
      <c r="G326" s="15">
        <v>1026</v>
      </c>
      <c r="H326" s="14" t="s">
        <v>2161</v>
      </c>
      <c r="I326" s="15">
        <v>0</v>
      </c>
      <c r="J326" s="14" t="s">
        <v>7909</v>
      </c>
      <c r="K326" s="36" t="s">
        <v>15513</v>
      </c>
      <c r="L326" s="23" t="s">
        <v>2255</v>
      </c>
      <c r="M326" s="23"/>
      <c r="N326" s="15">
        <f>VLOOKUP(H326,heso!$A$2:$B$82,2,0)*F326*G326</f>
        <v>3976289.3187552565</v>
      </c>
      <c r="O326" s="15">
        <f t="shared" si="11"/>
        <v>0</v>
      </c>
    </row>
    <row r="327" spans="1:15" ht="31.5">
      <c r="A327" s="14">
        <f t="shared" si="10"/>
        <v>508</v>
      </c>
      <c r="B327" s="14" t="s">
        <v>15695</v>
      </c>
      <c r="C327" s="94" t="s">
        <v>2744</v>
      </c>
      <c r="D327" s="94" t="s">
        <v>1187</v>
      </c>
      <c r="E327" s="14" t="s">
        <v>8163</v>
      </c>
      <c r="F327" s="15">
        <v>530</v>
      </c>
      <c r="G327" s="15">
        <v>36</v>
      </c>
      <c r="H327" s="14" t="s">
        <v>8076</v>
      </c>
      <c r="I327" s="15">
        <v>13000</v>
      </c>
      <c r="J327" s="14" t="s">
        <v>4935</v>
      </c>
      <c r="K327" s="36" t="s">
        <v>15513</v>
      </c>
      <c r="L327" s="23" t="s">
        <v>2255</v>
      </c>
      <c r="M327" s="23"/>
      <c r="N327" s="15">
        <f>VLOOKUP(H327,heso!$A$2:$B$82,2,0)*F327*G327</f>
        <v>15854.53322119428</v>
      </c>
      <c r="O327" s="15">
        <f t="shared" si="11"/>
        <v>6890000</v>
      </c>
    </row>
    <row r="328" spans="1:15" ht="31.5">
      <c r="A328" s="14">
        <f t="shared" si="10"/>
        <v>509</v>
      </c>
      <c r="B328" s="14" t="s">
        <v>15696</v>
      </c>
      <c r="C328" s="94" t="s">
        <v>2744</v>
      </c>
      <c r="D328" s="94" t="s">
        <v>1187</v>
      </c>
      <c r="E328" s="14" t="s">
        <v>8163</v>
      </c>
      <c r="F328" s="15">
        <v>530</v>
      </c>
      <c r="G328" s="15">
        <v>28</v>
      </c>
      <c r="H328" s="14" t="s">
        <v>8076</v>
      </c>
      <c r="I328" s="15">
        <v>11000</v>
      </c>
      <c r="J328" s="14" t="s">
        <v>4935</v>
      </c>
      <c r="K328" s="36" t="s">
        <v>15513</v>
      </c>
      <c r="L328" s="23" t="s">
        <v>2255</v>
      </c>
      <c r="M328" s="23"/>
      <c r="N328" s="15">
        <f>VLOOKUP(H328,heso!$A$2:$B$82,2,0)*F328*G328</f>
        <v>12331.303616484442</v>
      </c>
      <c r="O328" s="15">
        <f t="shared" si="11"/>
        <v>5830000</v>
      </c>
    </row>
    <row r="329" spans="1:15">
      <c r="A329" s="14">
        <f t="shared" si="10"/>
        <v>510</v>
      </c>
      <c r="B329" s="14" t="s">
        <v>15700</v>
      </c>
      <c r="C329" s="94" t="s">
        <v>15701</v>
      </c>
      <c r="D329" s="94" t="s">
        <v>1421</v>
      </c>
      <c r="E329" s="14"/>
      <c r="F329" s="15">
        <v>2000</v>
      </c>
      <c r="G329" s="15">
        <v>464</v>
      </c>
      <c r="H329" s="14" t="s">
        <v>2161</v>
      </c>
      <c r="I329" s="15">
        <v>0</v>
      </c>
      <c r="J329" s="14" t="s">
        <v>1188</v>
      </c>
      <c r="K329" s="36" t="s">
        <v>15513</v>
      </c>
      <c r="L329" s="23" t="s">
        <v>5629</v>
      </c>
      <c r="M329" s="23"/>
      <c r="N329" s="15">
        <f>VLOOKUP(H329,heso!$A$2:$B$82,2,0)*F329*G329</f>
        <v>1198829.2682926829</v>
      </c>
      <c r="O329" s="15">
        <f t="shared" si="11"/>
        <v>0</v>
      </c>
    </row>
    <row r="330" spans="1:15" ht="47.25">
      <c r="A330" s="14">
        <f t="shared" si="10"/>
        <v>511</v>
      </c>
      <c r="B330" s="14" t="s">
        <v>15733</v>
      </c>
      <c r="C330" s="94" t="s">
        <v>15734</v>
      </c>
      <c r="D330" s="94" t="s">
        <v>1162</v>
      </c>
      <c r="E330" s="14"/>
      <c r="F330" s="15">
        <v>800</v>
      </c>
      <c r="G330" s="15">
        <v>240</v>
      </c>
      <c r="H330" s="14" t="s">
        <v>5578</v>
      </c>
      <c r="I330" s="15">
        <v>0</v>
      </c>
      <c r="J330" s="14" t="s">
        <v>7909</v>
      </c>
      <c r="K330" s="36" t="s">
        <v>15513</v>
      </c>
      <c r="L330" s="23" t="s">
        <v>5629</v>
      </c>
      <c r="M330" s="23"/>
      <c r="N330" s="15">
        <f>VLOOKUP(H330,heso!$A$2:$B$82,2,0)*F330*G330</f>
        <v>374634.14634146343</v>
      </c>
      <c r="O330" s="15">
        <f t="shared" si="11"/>
        <v>0</v>
      </c>
    </row>
    <row r="331" spans="1:15" ht="105.75" customHeight="1">
      <c r="A331" s="14">
        <f t="shared" si="10"/>
        <v>512</v>
      </c>
      <c r="B331" s="14" t="s">
        <v>15735</v>
      </c>
      <c r="C331" s="94" t="s">
        <v>15736</v>
      </c>
      <c r="D331" s="94" t="s">
        <v>1187</v>
      </c>
      <c r="E331" s="14"/>
      <c r="F331" s="15">
        <v>800</v>
      </c>
      <c r="G331" s="15">
        <v>248</v>
      </c>
      <c r="H331" s="14" t="s">
        <v>8087</v>
      </c>
      <c r="I331" s="15">
        <v>70000</v>
      </c>
      <c r="J331" s="14" t="s">
        <v>4935</v>
      </c>
      <c r="K331" s="36" t="s">
        <v>15513</v>
      </c>
      <c r="L331" s="23" t="s">
        <v>5629</v>
      </c>
      <c r="M331" s="23"/>
      <c r="N331" s="15">
        <f>VLOOKUP(H331,heso!$A$2:$B$82,2,0)*F331*G331</f>
        <v>198400</v>
      </c>
      <c r="O331" s="15">
        <f t="shared" si="11"/>
        <v>56000000</v>
      </c>
    </row>
    <row r="332" spans="1:15" ht="47.25">
      <c r="A332" s="14">
        <f t="shared" si="10"/>
        <v>513</v>
      </c>
      <c r="B332" s="14" t="s">
        <v>15739</v>
      </c>
      <c r="C332" s="94" t="s">
        <v>15740</v>
      </c>
      <c r="D332" s="94" t="s">
        <v>1162</v>
      </c>
      <c r="E332" s="14"/>
      <c r="F332" s="15">
        <v>700</v>
      </c>
      <c r="G332" s="15">
        <v>264</v>
      </c>
      <c r="H332" s="14" t="s">
        <v>3703</v>
      </c>
      <c r="I332" s="15">
        <v>0</v>
      </c>
      <c r="J332" s="14" t="s">
        <v>70</v>
      </c>
      <c r="K332" s="36" t="s">
        <v>15513</v>
      </c>
      <c r="L332" s="23" t="s">
        <v>5629</v>
      </c>
      <c r="M332" s="23"/>
      <c r="N332" s="15">
        <f>VLOOKUP(H332,heso!$A$2:$B$82,2,0)*F332*G332</f>
        <v>318931.53910849459</v>
      </c>
      <c r="O332" s="15">
        <f t="shared" si="11"/>
        <v>0</v>
      </c>
    </row>
    <row r="333" spans="1:15" ht="31.5">
      <c r="A333" s="14">
        <f t="shared" si="10"/>
        <v>514</v>
      </c>
      <c r="B333" s="14" t="s">
        <v>15769</v>
      </c>
      <c r="C333" s="94" t="s">
        <v>2744</v>
      </c>
      <c r="D333" s="94" t="s">
        <v>1187</v>
      </c>
      <c r="E333" s="14" t="s">
        <v>8163</v>
      </c>
      <c r="F333" s="15">
        <v>1030</v>
      </c>
      <c r="G333" s="15">
        <v>40</v>
      </c>
      <c r="H333" s="14" t="s">
        <v>8076</v>
      </c>
      <c r="I333" s="15">
        <v>14000</v>
      </c>
      <c r="J333" s="14" t="s">
        <v>4935</v>
      </c>
      <c r="K333" s="36" t="s">
        <v>15513</v>
      </c>
      <c r="L333" s="23" t="s">
        <v>5629</v>
      </c>
      <c r="M333" s="23"/>
      <c r="N333" s="15">
        <f>VLOOKUP(H333,heso!$A$2:$B$82,2,0)*F333*G333</f>
        <v>34235.155592935247</v>
      </c>
      <c r="O333" s="15">
        <f t="shared" si="11"/>
        <v>14420000</v>
      </c>
    </row>
    <row r="334" spans="1:15" ht="110.25">
      <c r="A334" s="14">
        <f t="shared" ref="A334:A397" si="12">A333+1</f>
        <v>515</v>
      </c>
      <c r="B334" s="14" t="s">
        <v>15619</v>
      </c>
      <c r="C334" s="94" t="s">
        <v>15620</v>
      </c>
      <c r="D334" s="94" t="s">
        <v>1187</v>
      </c>
      <c r="E334" s="14"/>
      <c r="F334" s="15">
        <v>1450</v>
      </c>
      <c r="G334" s="15">
        <v>328</v>
      </c>
      <c r="H334" s="14" t="s">
        <v>2161</v>
      </c>
      <c r="I334" s="15">
        <v>125000</v>
      </c>
      <c r="J334" s="14" t="s">
        <v>60</v>
      </c>
      <c r="K334" s="36" t="s">
        <v>15621</v>
      </c>
      <c r="L334" s="23" t="s">
        <v>2255</v>
      </c>
      <c r="M334" s="23"/>
      <c r="N334" s="15">
        <f>VLOOKUP(H334,heso!$A$2:$B$82,2,0)*F334*G334</f>
        <v>614400</v>
      </c>
      <c r="O334" s="15">
        <f t="shared" si="11"/>
        <v>181250000</v>
      </c>
    </row>
    <row r="335" spans="1:15" ht="31.5">
      <c r="A335" s="14">
        <f t="shared" si="12"/>
        <v>516</v>
      </c>
      <c r="B335" s="14" t="s">
        <v>15622</v>
      </c>
      <c r="C335" s="94" t="s">
        <v>15623</v>
      </c>
      <c r="D335" s="94" t="s">
        <v>9193</v>
      </c>
      <c r="E335" s="14"/>
      <c r="F335" s="15">
        <v>1100</v>
      </c>
      <c r="G335" s="15">
        <v>500</v>
      </c>
      <c r="H335" s="14" t="s">
        <v>2161</v>
      </c>
      <c r="I335" s="15">
        <v>0</v>
      </c>
      <c r="J335" s="14" t="s">
        <v>1188</v>
      </c>
      <c r="K335" s="36" t="s">
        <v>15621</v>
      </c>
      <c r="L335" s="23" t="s">
        <v>2255</v>
      </c>
      <c r="M335" s="23" t="s">
        <v>12399</v>
      </c>
      <c r="N335" s="15">
        <f>VLOOKUP(H335,heso!$A$2:$B$82,2,0)*F335*G335</f>
        <v>710513.03616484441</v>
      </c>
      <c r="O335" s="15">
        <f t="shared" si="11"/>
        <v>0</v>
      </c>
    </row>
    <row r="336" spans="1:15">
      <c r="A336" s="14">
        <f t="shared" si="12"/>
        <v>517</v>
      </c>
      <c r="B336" s="14" t="s">
        <v>2949</v>
      </c>
      <c r="C336" s="94" t="s">
        <v>2386</v>
      </c>
      <c r="D336" s="94" t="s">
        <v>1187</v>
      </c>
      <c r="E336" s="14"/>
      <c r="F336" s="15">
        <v>3500</v>
      </c>
      <c r="G336" s="15">
        <v>72</v>
      </c>
      <c r="H336" s="14" t="s">
        <v>3449</v>
      </c>
      <c r="I336" s="15">
        <v>19000</v>
      </c>
      <c r="J336" s="14" t="s">
        <v>1193</v>
      </c>
      <c r="K336" s="36" t="s">
        <v>15621</v>
      </c>
      <c r="L336" s="23" t="s">
        <v>2255</v>
      </c>
      <c r="M336" s="23"/>
      <c r="N336" s="15">
        <f>VLOOKUP(H336,heso!$A$2:$B$82,2,0)*F336*G336</f>
        <v>122926.82926829268</v>
      </c>
      <c r="O336" s="15">
        <f t="shared" si="11"/>
        <v>66500000</v>
      </c>
    </row>
    <row r="337" spans="1:15" ht="63">
      <c r="A337" s="14">
        <f t="shared" si="12"/>
        <v>518</v>
      </c>
      <c r="B337" s="14" t="s">
        <v>15627</v>
      </c>
      <c r="C337" s="94" t="s">
        <v>15628</v>
      </c>
      <c r="D337" s="94" t="s">
        <v>1187</v>
      </c>
      <c r="E337" s="14"/>
      <c r="F337" s="15">
        <v>750</v>
      </c>
      <c r="G337" s="15">
        <v>164</v>
      </c>
      <c r="H337" s="14" t="s">
        <v>8087</v>
      </c>
      <c r="I337" s="15">
        <v>55000</v>
      </c>
      <c r="J337" s="14" t="s">
        <v>1193</v>
      </c>
      <c r="K337" s="36" t="s">
        <v>15621</v>
      </c>
      <c r="L337" s="23" t="s">
        <v>2255</v>
      </c>
      <c r="M337" s="23"/>
      <c r="N337" s="15">
        <f>VLOOKUP(H337,heso!$A$2:$B$82,2,0)*F337*G337</f>
        <v>123000</v>
      </c>
      <c r="O337" s="15">
        <f t="shared" si="11"/>
        <v>41250000</v>
      </c>
    </row>
    <row r="338" spans="1:15" ht="47.25">
      <c r="A338" s="14">
        <f t="shared" si="12"/>
        <v>519</v>
      </c>
      <c r="B338" s="14" t="s">
        <v>15629</v>
      </c>
      <c r="C338" s="94" t="s">
        <v>15630</v>
      </c>
      <c r="D338" s="94" t="s">
        <v>1162</v>
      </c>
      <c r="E338" s="14"/>
      <c r="F338" s="15">
        <v>1000</v>
      </c>
      <c r="G338" s="15">
        <v>308</v>
      </c>
      <c r="H338" s="14" t="s">
        <v>8087</v>
      </c>
      <c r="I338" s="15">
        <v>0</v>
      </c>
      <c r="J338" s="14" t="s">
        <v>1188</v>
      </c>
      <c r="K338" s="36" t="s">
        <v>15621</v>
      </c>
      <c r="L338" s="23" t="s">
        <v>2255</v>
      </c>
      <c r="M338" s="23"/>
      <c r="N338" s="15">
        <f>VLOOKUP(H338,heso!$A$2:$B$82,2,0)*F338*G338</f>
        <v>308000</v>
      </c>
      <c r="O338" s="15">
        <f t="shared" si="11"/>
        <v>0</v>
      </c>
    </row>
    <row r="339" spans="1:15" ht="31.5">
      <c r="A339" s="14">
        <f t="shared" si="12"/>
        <v>520</v>
      </c>
      <c r="B339" s="14" t="s">
        <v>15631</v>
      </c>
      <c r="C339" s="94" t="s">
        <v>14326</v>
      </c>
      <c r="D339" s="94" t="s">
        <v>1187</v>
      </c>
      <c r="E339" s="14" t="s">
        <v>8163</v>
      </c>
      <c r="F339" s="15">
        <v>532</v>
      </c>
      <c r="G339" s="15">
        <v>228</v>
      </c>
      <c r="H339" s="14" t="s">
        <v>8087</v>
      </c>
      <c r="I339" s="15">
        <v>72000</v>
      </c>
      <c r="J339" s="14" t="s">
        <v>4935</v>
      </c>
      <c r="K339" s="36" t="s">
        <v>15621</v>
      </c>
      <c r="L339" s="23" t="s">
        <v>2255</v>
      </c>
      <c r="M339" s="23"/>
      <c r="N339" s="15">
        <f>VLOOKUP(H339,heso!$A$2:$B$82,2,0)*F339*G339</f>
        <v>121296</v>
      </c>
      <c r="O339" s="15">
        <f t="shared" si="11"/>
        <v>38304000</v>
      </c>
    </row>
    <row r="340" spans="1:15" ht="78.75">
      <c r="A340" s="14">
        <f t="shared" si="12"/>
        <v>521</v>
      </c>
      <c r="B340" s="14" t="s">
        <v>15634</v>
      </c>
      <c r="C340" s="94" t="s">
        <v>15635</v>
      </c>
      <c r="D340" s="94" t="s">
        <v>1187</v>
      </c>
      <c r="E340" s="14"/>
      <c r="F340" s="15">
        <v>535</v>
      </c>
      <c r="G340" s="15">
        <v>544</v>
      </c>
      <c r="H340" s="14" t="s">
        <v>2161</v>
      </c>
      <c r="I340" s="15">
        <v>233000</v>
      </c>
      <c r="J340" s="14" t="s">
        <v>60</v>
      </c>
      <c r="K340" s="36" t="s">
        <v>15621</v>
      </c>
      <c r="L340" s="23" t="s">
        <v>2255</v>
      </c>
      <c r="M340" s="23"/>
      <c r="N340" s="15">
        <f>VLOOKUP(H340,heso!$A$2:$B$82,2,0)*F340*G340</f>
        <v>375977.661900757</v>
      </c>
      <c r="O340" s="15">
        <f t="shared" si="11"/>
        <v>124655000</v>
      </c>
    </row>
    <row r="341" spans="1:15" ht="31.5">
      <c r="A341" s="14">
        <f t="shared" si="12"/>
        <v>522</v>
      </c>
      <c r="B341" s="14" t="s">
        <v>15636</v>
      </c>
      <c r="C341" s="94" t="s">
        <v>15637</v>
      </c>
      <c r="D341" s="94" t="s">
        <v>1162</v>
      </c>
      <c r="E341" s="14"/>
      <c r="F341" s="15">
        <v>600</v>
      </c>
      <c r="G341" s="15">
        <v>524</v>
      </c>
      <c r="H341" s="14" t="s">
        <v>2161</v>
      </c>
      <c r="I341" s="15">
        <v>0</v>
      </c>
      <c r="J341" s="14" t="s">
        <v>1188</v>
      </c>
      <c r="K341" s="36" t="s">
        <v>15621</v>
      </c>
      <c r="L341" s="23" t="s">
        <v>2255</v>
      </c>
      <c r="M341" s="23"/>
      <c r="N341" s="15">
        <f>VLOOKUP(H341,heso!$A$2:$B$82,2,0)*F341*G341</f>
        <v>406155.0883095038</v>
      </c>
      <c r="O341" s="15">
        <f t="shared" si="11"/>
        <v>0</v>
      </c>
    </row>
    <row r="342" spans="1:15" ht="47.25">
      <c r="A342" s="14">
        <f t="shared" si="12"/>
        <v>523</v>
      </c>
      <c r="B342" s="14" t="s">
        <v>15638</v>
      </c>
      <c r="C342" s="94" t="s">
        <v>15639</v>
      </c>
      <c r="D342" s="94" t="s">
        <v>1162</v>
      </c>
      <c r="E342" s="14"/>
      <c r="F342" s="15">
        <v>500</v>
      </c>
      <c r="G342" s="15">
        <v>220</v>
      </c>
      <c r="H342" s="14" t="s">
        <v>8087</v>
      </c>
      <c r="I342" s="15">
        <v>83000</v>
      </c>
      <c r="J342" s="14" t="s">
        <v>1188</v>
      </c>
      <c r="K342" s="36" t="s">
        <v>15621</v>
      </c>
      <c r="L342" s="23" t="s">
        <v>2255</v>
      </c>
      <c r="M342" s="23"/>
      <c r="N342" s="15">
        <f>VLOOKUP(H342,heso!$A$2:$B$82,2,0)*F342*G342</f>
        <v>110000</v>
      </c>
      <c r="O342" s="15">
        <f t="shared" si="11"/>
        <v>41500000</v>
      </c>
    </row>
    <row r="343" spans="1:15" ht="47.25">
      <c r="A343" s="14">
        <f t="shared" si="12"/>
        <v>524</v>
      </c>
      <c r="B343" s="14" t="s">
        <v>15643</v>
      </c>
      <c r="C343" s="94" t="s">
        <v>15644</v>
      </c>
      <c r="D343" s="94" t="s">
        <v>1187</v>
      </c>
      <c r="E343" s="14"/>
      <c r="F343" s="15">
        <v>800</v>
      </c>
      <c r="G343" s="15">
        <v>244</v>
      </c>
      <c r="H343" s="14" t="s">
        <v>8087</v>
      </c>
      <c r="I343" s="15">
        <v>73000</v>
      </c>
      <c r="J343" s="14" t="s">
        <v>4935</v>
      </c>
      <c r="K343" s="36" t="s">
        <v>15621</v>
      </c>
      <c r="L343" s="23" t="s">
        <v>2255</v>
      </c>
      <c r="M343" s="23"/>
      <c r="N343" s="15">
        <f>VLOOKUP(H343,heso!$A$2:$B$82,2,0)*F343*G343</f>
        <v>195200</v>
      </c>
      <c r="O343" s="15">
        <f t="shared" si="11"/>
        <v>58400000</v>
      </c>
    </row>
    <row r="344" spans="1:15" ht="78.75">
      <c r="A344" s="14">
        <f t="shared" si="12"/>
        <v>525</v>
      </c>
      <c r="B344" s="14" t="s">
        <v>15649</v>
      </c>
      <c r="C344" s="94" t="s">
        <v>15650</v>
      </c>
      <c r="D344" s="94" t="s">
        <v>1187</v>
      </c>
      <c r="E344" s="14"/>
      <c r="F344" s="15">
        <v>535</v>
      </c>
      <c r="G344" s="15">
        <v>288</v>
      </c>
      <c r="H344" s="14" t="s">
        <v>2161</v>
      </c>
      <c r="I344" s="15">
        <v>150000</v>
      </c>
      <c r="J344" s="14" t="s">
        <v>60</v>
      </c>
      <c r="K344" s="36" t="s">
        <v>15621</v>
      </c>
      <c r="L344" s="23" t="s">
        <v>2255</v>
      </c>
      <c r="M344" s="23"/>
      <c r="N344" s="15">
        <f>VLOOKUP(H344,heso!$A$2:$B$82,2,0)*F344*G344</f>
        <v>199046.99747687136</v>
      </c>
      <c r="O344" s="15">
        <f t="shared" si="11"/>
        <v>80250000</v>
      </c>
    </row>
    <row r="345" spans="1:15" ht="47.25">
      <c r="A345" s="14">
        <f t="shared" si="12"/>
        <v>526</v>
      </c>
      <c r="B345" s="14" t="s">
        <v>15658</v>
      </c>
      <c r="C345" s="94" t="s">
        <v>15659</v>
      </c>
      <c r="D345" s="94" t="s">
        <v>1187</v>
      </c>
      <c r="E345" s="14"/>
      <c r="F345" s="15">
        <v>800</v>
      </c>
      <c r="G345" s="15">
        <v>300</v>
      </c>
      <c r="H345" s="14" t="s">
        <v>8087</v>
      </c>
      <c r="I345" s="15">
        <v>99000</v>
      </c>
      <c r="J345" s="14" t="s">
        <v>70</v>
      </c>
      <c r="K345" s="36" t="s">
        <v>15621</v>
      </c>
      <c r="L345" s="23" t="s">
        <v>2255</v>
      </c>
      <c r="M345" s="23"/>
      <c r="N345" s="15">
        <f>VLOOKUP(H345,heso!$A$2:$B$82,2,0)*F345*G345</f>
        <v>240000</v>
      </c>
      <c r="O345" s="15">
        <f t="shared" si="11"/>
        <v>79200000</v>
      </c>
    </row>
    <row r="346" spans="1:15" ht="47.25">
      <c r="A346" s="14">
        <f t="shared" si="12"/>
        <v>527</v>
      </c>
      <c r="B346" s="14" t="s">
        <v>15660</v>
      </c>
      <c r="C346" s="94" t="s">
        <v>15661</v>
      </c>
      <c r="D346" s="94" t="s">
        <v>1162</v>
      </c>
      <c r="E346" s="14"/>
      <c r="F346" s="15">
        <v>200</v>
      </c>
      <c r="G346" s="15">
        <v>760</v>
      </c>
      <c r="H346" s="14" t="s">
        <v>3703</v>
      </c>
      <c r="I346" s="15">
        <v>0</v>
      </c>
      <c r="J346" s="14" t="s">
        <v>1188</v>
      </c>
      <c r="K346" s="36" t="s">
        <v>15621</v>
      </c>
      <c r="L346" s="23" t="s">
        <v>2255</v>
      </c>
      <c r="M346" s="23"/>
      <c r="N346" s="15">
        <f>VLOOKUP(H346,heso!$A$2:$B$82,2,0)*F346*G346</f>
        <v>262324.64255677041</v>
      </c>
      <c r="O346" s="15">
        <f t="shared" si="11"/>
        <v>0</v>
      </c>
    </row>
    <row r="347" spans="1:15" ht="31.5">
      <c r="A347" s="14">
        <f t="shared" si="12"/>
        <v>528</v>
      </c>
      <c r="B347" s="14" t="s">
        <v>15662</v>
      </c>
      <c r="C347" s="94" t="s">
        <v>15663</v>
      </c>
      <c r="D347" s="94" t="s">
        <v>1162</v>
      </c>
      <c r="E347" s="14"/>
      <c r="F347" s="15">
        <v>305</v>
      </c>
      <c r="G347" s="15">
        <v>84</v>
      </c>
      <c r="H347" s="14" t="s">
        <v>8087</v>
      </c>
      <c r="I347" s="15">
        <v>0</v>
      </c>
      <c r="J347" s="14" t="s">
        <v>70</v>
      </c>
      <c r="K347" s="36" t="s">
        <v>15621</v>
      </c>
      <c r="L347" s="23" t="s">
        <v>13080</v>
      </c>
      <c r="M347" s="23"/>
      <c r="N347" s="15">
        <f>VLOOKUP(H347,heso!$A$2:$B$82,2,0)*F347*G347</f>
        <v>25620</v>
      </c>
      <c r="O347" s="15">
        <f t="shared" si="11"/>
        <v>0</v>
      </c>
    </row>
    <row r="348" spans="1:15" ht="31.5">
      <c r="A348" s="14">
        <f t="shared" si="12"/>
        <v>529</v>
      </c>
      <c r="B348" s="14" t="s">
        <v>15664</v>
      </c>
      <c r="C348" s="94" t="s">
        <v>15663</v>
      </c>
      <c r="D348" s="94" t="s">
        <v>1162</v>
      </c>
      <c r="E348" s="14"/>
      <c r="F348" s="15">
        <v>305</v>
      </c>
      <c r="G348" s="15">
        <v>644</v>
      </c>
      <c r="H348" s="14" t="s">
        <v>1604</v>
      </c>
      <c r="I348" s="15">
        <v>0</v>
      </c>
      <c r="J348" s="14" t="s">
        <v>70</v>
      </c>
      <c r="K348" s="36" t="s">
        <v>15621</v>
      </c>
      <c r="L348" s="23" t="s">
        <v>13080</v>
      </c>
      <c r="M348" s="23"/>
      <c r="N348" s="15">
        <f>VLOOKUP(H348,heso!$A$2:$B$82,2,0)*F348*G348</f>
        <v>412135.0849453322</v>
      </c>
      <c r="O348" s="15">
        <f t="shared" si="11"/>
        <v>0</v>
      </c>
    </row>
    <row r="349" spans="1:15" ht="78.75">
      <c r="A349" s="14">
        <f t="shared" si="12"/>
        <v>530</v>
      </c>
      <c r="B349" s="14" t="s">
        <v>15665</v>
      </c>
      <c r="C349" s="94" t="s">
        <v>15666</v>
      </c>
      <c r="D349" s="94" t="s">
        <v>1162</v>
      </c>
      <c r="E349" s="14"/>
      <c r="F349" s="15">
        <v>375</v>
      </c>
      <c r="G349" s="15">
        <v>368</v>
      </c>
      <c r="H349" s="14" t="s">
        <v>1228</v>
      </c>
      <c r="I349" s="15">
        <v>0</v>
      </c>
      <c r="J349" s="14" t="s">
        <v>1188</v>
      </c>
      <c r="K349" s="36" t="s">
        <v>15621</v>
      </c>
      <c r="L349" s="23" t="s">
        <v>2255</v>
      </c>
      <c r="M349" s="23"/>
      <c r="N349" s="15">
        <f>VLOOKUP(H349,heso!$A$2:$B$82,2,0)*F349*G349</f>
        <v>153204.37342304457</v>
      </c>
      <c r="O349" s="15">
        <f t="shared" si="11"/>
        <v>0</v>
      </c>
    </row>
    <row r="350" spans="1:15" ht="47.25">
      <c r="A350" s="14">
        <f t="shared" si="12"/>
        <v>531</v>
      </c>
      <c r="B350" s="14" t="s">
        <v>15667</v>
      </c>
      <c r="C350" s="94" t="s">
        <v>15668</v>
      </c>
      <c r="D350" s="94" t="s">
        <v>1162</v>
      </c>
      <c r="E350" s="14"/>
      <c r="F350" s="15">
        <v>500</v>
      </c>
      <c r="G350" s="15">
        <v>300</v>
      </c>
      <c r="H350" s="14" t="s">
        <v>5624</v>
      </c>
      <c r="I350" s="15">
        <v>0</v>
      </c>
      <c r="J350" s="14" t="s">
        <v>70</v>
      </c>
      <c r="K350" s="36" t="s">
        <v>15621</v>
      </c>
      <c r="L350" s="23" t="s">
        <v>13080</v>
      </c>
      <c r="M350" s="23"/>
      <c r="N350" s="15">
        <f>VLOOKUP(H350,heso!$A$2:$B$82,2,0)*F350*G350</f>
        <v>129310.34482758619</v>
      </c>
      <c r="O350" s="15">
        <f t="shared" si="11"/>
        <v>0</v>
      </c>
    </row>
    <row r="351" spans="1:15" ht="31.5">
      <c r="A351" s="14">
        <f t="shared" si="12"/>
        <v>532</v>
      </c>
      <c r="B351" s="14" t="s">
        <v>15669</v>
      </c>
      <c r="C351" s="94" t="s">
        <v>2744</v>
      </c>
      <c r="D351" s="94" t="s">
        <v>1187</v>
      </c>
      <c r="E351" s="14" t="s">
        <v>8163</v>
      </c>
      <c r="F351" s="15">
        <v>1530</v>
      </c>
      <c r="G351" s="15">
        <v>152</v>
      </c>
      <c r="H351" s="14" t="s">
        <v>8076</v>
      </c>
      <c r="I351" s="15">
        <v>34000</v>
      </c>
      <c r="J351" s="14" t="s">
        <v>4935</v>
      </c>
      <c r="K351" s="36" t="s">
        <v>15621</v>
      </c>
      <c r="L351" s="23" t="s">
        <v>11673</v>
      </c>
      <c r="M351" s="23"/>
      <c r="N351" s="15">
        <f>VLOOKUP(H351,heso!$A$2:$B$82,2,0)*F351*G351</f>
        <v>193245.82001682089</v>
      </c>
      <c r="O351" s="15">
        <f t="shared" si="11"/>
        <v>52020000</v>
      </c>
    </row>
    <row r="352" spans="1:15" ht="47.25">
      <c r="A352" s="14">
        <f t="shared" si="12"/>
        <v>533</v>
      </c>
      <c r="B352" s="14" t="s">
        <v>15670</v>
      </c>
      <c r="C352" s="94" t="s">
        <v>15671</v>
      </c>
      <c r="D352" s="94" t="s">
        <v>1187</v>
      </c>
      <c r="E352" s="14" t="s">
        <v>8163</v>
      </c>
      <c r="F352" s="15">
        <v>2032</v>
      </c>
      <c r="G352" s="15">
        <v>224</v>
      </c>
      <c r="H352" s="14" t="s">
        <v>3449</v>
      </c>
      <c r="I352" s="15">
        <v>50000</v>
      </c>
      <c r="J352" s="14" t="s">
        <v>1188</v>
      </c>
      <c r="K352" s="36" t="s">
        <v>15621</v>
      </c>
      <c r="L352" s="23" t="s">
        <v>2255</v>
      </c>
      <c r="M352" s="23"/>
      <c r="N352" s="15">
        <f>VLOOKUP(H352,heso!$A$2:$B$82,2,0)*F352*G352</f>
        <v>222033.17073170733</v>
      </c>
      <c r="O352" s="15">
        <f t="shared" si="11"/>
        <v>101600000</v>
      </c>
    </row>
    <row r="353" spans="1:15" ht="47.25">
      <c r="A353" s="14">
        <f t="shared" si="12"/>
        <v>534</v>
      </c>
      <c r="B353" s="14" t="s">
        <v>15672</v>
      </c>
      <c r="C353" s="94" t="s">
        <v>14984</v>
      </c>
      <c r="D353" s="94" t="s">
        <v>1187</v>
      </c>
      <c r="E353" s="14"/>
      <c r="F353" s="15">
        <v>600</v>
      </c>
      <c r="G353" s="15">
        <v>216</v>
      </c>
      <c r="H353" s="14" t="s">
        <v>8087</v>
      </c>
      <c r="I353" s="15">
        <v>85000</v>
      </c>
      <c r="J353" s="14" t="s">
        <v>60</v>
      </c>
      <c r="K353" s="36" t="s">
        <v>15621</v>
      </c>
      <c r="L353" s="23" t="s">
        <v>2255</v>
      </c>
      <c r="M353" s="23"/>
      <c r="N353" s="15">
        <f>VLOOKUP(H353,heso!$A$2:$B$82,2,0)*F353*G353</f>
        <v>129600</v>
      </c>
      <c r="O353" s="15">
        <f t="shared" si="11"/>
        <v>51000000</v>
      </c>
    </row>
    <row r="354" spans="1:15" ht="47.25">
      <c r="A354" s="14">
        <f t="shared" si="12"/>
        <v>535</v>
      </c>
      <c r="B354" s="14" t="s">
        <v>15674</v>
      </c>
      <c r="C354" s="94" t="s">
        <v>14902</v>
      </c>
      <c r="D354" s="94" t="s">
        <v>9193</v>
      </c>
      <c r="E354" s="14"/>
      <c r="F354" s="15">
        <v>1300</v>
      </c>
      <c r="G354" s="15">
        <v>580</v>
      </c>
      <c r="H354" s="14" t="s">
        <v>2161</v>
      </c>
      <c r="I354" s="15">
        <v>0</v>
      </c>
      <c r="J354" s="14" t="s">
        <v>60</v>
      </c>
      <c r="K354" s="36" t="s">
        <v>15621</v>
      </c>
      <c r="L354" s="23" t="s">
        <v>5408</v>
      </c>
      <c r="M354" s="23" t="s">
        <v>15675</v>
      </c>
      <c r="N354" s="15">
        <f>VLOOKUP(H354,heso!$A$2:$B$82,2,0)*F354*G354</f>
        <v>974048.78048780491</v>
      </c>
      <c r="O354" s="15">
        <f t="shared" si="11"/>
        <v>0</v>
      </c>
    </row>
    <row r="355" spans="1:15" ht="69.75" customHeight="1">
      <c r="A355" s="14">
        <f t="shared" si="12"/>
        <v>536</v>
      </c>
      <c r="B355" s="14" t="s">
        <v>15676</v>
      </c>
      <c r="C355" s="94" t="s">
        <v>15677</v>
      </c>
      <c r="D355" s="94" t="s">
        <v>1187</v>
      </c>
      <c r="E355" s="14"/>
      <c r="F355" s="15">
        <v>1500</v>
      </c>
      <c r="G355" s="15">
        <v>304</v>
      </c>
      <c r="H355" s="14" t="s">
        <v>8087</v>
      </c>
      <c r="I355" s="15">
        <v>108000</v>
      </c>
      <c r="J355" s="14" t="s">
        <v>4935</v>
      </c>
      <c r="K355" s="36" t="s">
        <v>15621</v>
      </c>
      <c r="L355" s="23" t="s">
        <v>5629</v>
      </c>
      <c r="M355" s="23"/>
      <c r="N355" s="15">
        <f>VLOOKUP(H355,heso!$A$2:$B$82,2,0)*F355*G355</f>
        <v>456000</v>
      </c>
      <c r="O355" s="15">
        <f t="shared" si="11"/>
        <v>162000000</v>
      </c>
    </row>
    <row r="356" spans="1:15" ht="47.25">
      <c r="A356" s="14">
        <f t="shared" si="12"/>
        <v>537</v>
      </c>
      <c r="B356" s="14" t="s">
        <v>15678</v>
      </c>
      <c r="C356" s="94" t="s">
        <v>15679</v>
      </c>
      <c r="D356" s="94" t="s">
        <v>1187</v>
      </c>
      <c r="E356" s="14"/>
      <c r="F356" s="15">
        <v>800</v>
      </c>
      <c r="G356" s="15">
        <v>208</v>
      </c>
      <c r="H356" s="14" t="s">
        <v>2161</v>
      </c>
      <c r="I356" s="15">
        <v>123000</v>
      </c>
      <c r="J356" s="14" t="s">
        <v>4935</v>
      </c>
      <c r="K356" s="36" t="s">
        <v>15621</v>
      </c>
      <c r="L356" s="23" t="s">
        <v>5629</v>
      </c>
      <c r="M356" s="23"/>
      <c r="N356" s="15">
        <f>VLOOKUP(H356,heso!$A$2:$B$82,2,0)*F356*G356</f>
        <v>214962.48948696384</v>
      </c>
      <c r="O356" s="15">
        <f t="shared" si="11"/>
        <v>98400000</v>
      </c>
    </row>
    <row r="357" spans="1:15" ht="63">
      <c r="A357" s="14">
        <f t="shared" si="12"/>
        <v>538</v>
      </c>
      <c r="B357" s="14" t="s">
        <v>15680</v>
      </c>
      <c r="C357" s="94" t="s">
        <v>15681</v>
      </c>
      <c r="D357" s="94" t="s">
        <v>9193</v>
      </c>
      <c r="E357" s="14"/>
      <c r="F357" s="15">
        <v>1140</v>
      </c>
      <c r="G357" s="15">
        <v>664</v>
      </c>
      <c r="H357" s="14" t="s">
        <v>2161</v>
      </c>
      <c r="I357" s="15">
        <v>0</v>
      </c>
      <c r="J357" s="14" t="s">
        <v>1188</v>
      </c>
      <c r="K357" s="36" t="s">
        <v>15621</v>
      </c>
      <c r="L357" s="23" t="s">
        <v>2255</v>
      </c>
      <c r="M357" s="23" t="s">
        <v>15682</v>
      </c>
      <c r="N357" s="15">
        <f>VLOOKUP(H357,heso!$A$2:$B$82,2,0)*F357*G357</f>
        <v>977872.63246425567</v>
      </c>
      <c r="O357" s="15">
        <f t="shared" si="11"/>
        <v>0</v>
      </c>
    </row>
    <row r="358" spans="1:15" ht="47.25">
      <c r="A358" s="14">
        <f t="shared" si="12"/>
        <v>539</v>
      </c>
      <c r="B358" s="14" t="s">
        <v>15683</v>
      </c>
      <c r="C358" s="94" t="s">
        <v>15684</v>
      </c>
      <c r="D358" s="94" t="s">
        <v>1162</v>
      </c>
      <c r="E358" s="14"/>
      <c r="F358" s="15">
        <v>500</v>
      </c>
      <c r="G358" s="15">
        <v>560</v>
      </c>
      <c r="H358" s="14" t="s">
        <v>8087</v>
      </c>
      <c r="I358" s="15">
        <v>0</v>
      </c>
      <c r="J358" s="14" t="s">
        <v>1193</v>
      </c>
      <c r="K358" s="36" t="s">
        <v>15621</v>
      </c>
      <c r="L358" s="23" t="s">
        <v>5629</v>
      </c>
      <c r="M358" s="23"/>
      <c r="N358" s="15">
        <f>VLOOKUP(H358,heso!$A$2:$B$82,2,0)*F358*G358</f>
        <v>280000</v>
      </c>
      <c r="O358" s="15">
        <f t="shared" si="11"/>
        <v>0</v>
      </c>
    </row>
    <row r="359" spans="1:15" ht="47.25">
      <c r="A359" s="14">
        <f t="shared" si="12"/>
        <v>540</v>
      </c>
      <c r="B359" s="14" t="s">
        <v>15685</v>
      </c>
      <c r="C359" s="94" t="s">
        <v>15684</v>
      </c>
      <c r="D359" s="94" t="s">
        <v>1162</v>
      </c>
      <c r="E359" s="14"/>
      <c r="F359" s="15">
        <v>500</v>
      </c>
      <c r="G359" s="15">
        <v>120</v>
      </c>
      <c r="H359" s="14" t="s">
        <v>2161</v>
      </c>
      <c r="I359" s="15">
        <v>0</v>
      </c>
      <c r="J359" s="14" t="s">
        <v>1193</v>
      </c>
      <c r="K359" s="36" t="s">
        <v>15621</v>
      </c>
      <c r="L359" s="23" t="s">
        <v>5629</v>
      </c>
      <c r="M359" s="23"/>
      <c r="N359" s="15">
        <f>VLOOKUP(H359,heso!$A$2:$B$82,2,0)*F359*G359</f>
        <v>77510.513036164848</v>
      </c>
      <c r="O359" s="15">
        <f t="shared" si="11"/>
        <v>0</v>
      </c>
    </row>
    <row r="360" spans="1:15" ht="31.5">
      <c r="A360" s="14">
        <f t="shared" si="12"/>
        <v>541</v>
      </c>
      <c r="B360" s="14" t="s">
        <v>15686</v>
      </c>
      <c r="C360" s="94" t="s">
        <v>15687</v>
      </c>
      <c r="D360" s="94" t="s">
        <v>1187</v>
      </c>
      <c r="E360" s="14"/>
      <c r="F360" s="15">
        <v>730</v>
      </c>
      <c r="G360" s="15">
        <v>260</v>
      </c>
      <c r="H360" s="14" t="s">
        <v>8087</v>
      </c>
      <c r="I360" s="15">
        <v>77000</v>
      </c>
      <c r="J360" s="14" t="s">
        <v>1193</v>
      </c>
      <c r="K360" s="36" t="s">
        <v>15621</v>
      </c>
      <c r="L360" s="23" t="s">
        <v>2255</v>
      </c>
      <c r="M360" s="23"/>
      <c r="N360" s="15">
        <f>VLOOKUP(H360,heso!$A$2:$B$82,2,0)*F360*G360</f>
        <v>189800</v>
      </c>
      <c r="O360" s="15">
        <f t="shared" si="11"/>
        <v>56210000</v>
      </c>
    </row>
    <row r="361" spans="1:15" ht="63">
      <c r="A361" s="14">
        <f t="shared" si="12"/>
        <v>542</v>
      </c>
      <c r="B361" s="14" t="s">
        <v>15688</v>
      </c>
      <c r="C361" s="94" t="s">
        <v>15689</v>
      </c>
      <c r="D361" s="94" t="s">
        <v>1162</v>
      </c>
      <c r="E361" s="14"/>
      <c r="F361" s="15">
        <v>300</v>
      </c>
      <c r="G361" s="15">
        <v>328</v>
      </c>
      <c r="H361" s="14" t="s">
        <v>8087</v>
      </c>
      <c r="I361" s="15">
        <v>0</v>
      </c>
      <c r="J361" s="14" t="s">
        <v>4642</v>
      </c>
      <c r="K361" s="36" t="s">
        <v>15621</v>
      </c>
      <c r="L361" s="23" t="s">
        <v>11673</v>
      </c>
      <c r="M361" s="23"/>
      <c r="N361" s="15">
        <f>VLOOKUP(H361,heso!$A$2:$B$82,2,0)*F361*G361</f>
        <v>98400</v>
      </c>
      <c r="O361" s="15">
        <f t="shared" si="11"/>
        <v>0</v>
      </c>
    </row>
    <row r="362" spans="1:15" ht="47.25">
      <c r="A362" s="14">
        <f t="shared" si="12"/>
        <v>543</v>
      </c>
      <c r="B362" s="14" t="s">
        <v>15690</v>
      </c>
      <c r="C362" s="94" t="s">
        <v>15691</v>
      </c>
      <c r="D362" s="94" t="s">
        <v>15692</v>
      </c>
      <c r="E362" s="14"/>
      <c r="F362" s="15">
        <v>1000</v>
      </c>
      <c r="G362" s="15">
        <v>288</v>
      </c>
      <c r="H362" s="14" t="s">
        <v>8087</v>
      </c>
      <c r="I362" s="15">
        <v>0</v>
      </c>
      <c r="J362" s="14" t="s">
        <v>70</v>
      </c>
      <c r="K362" s="36" t="s">
        <v>15621</v>
      </c>
      <c r="L362" s="23" t="s">
        <v>2255</v>
      </c>
      <c r="M362" s="23"/>
      <c r="N362" s="15">
        <f>VLOOKUP(H362,heso!$A$2:$B$82,2,0)*F362*G362</f>
        <v>288000</v>
      </c>
      <c r="O362" s="15">
        <f t="shared" si="11"/>
        <v>0</v>
      </c>
    </row>
    <row r="363" spans="1:15">
      <c r="A363" s="14">
        <f t="shared" si="12"/>
        <v>544</v>
      </c>
      <c r="B363" s="14" t="s">
        <v>15693</v>
      </c>
      <c r="C363" s="94" t="s">
        <v>15694</v>
      </c>
      <c r="D363" s="94" t="s">
        <v>1187</v>
      </c>
      <c r="E363" s="14"/>
      <c r="F363" s="15">
        <v>650</v>
      </c>
      <c r="G363" s="15">
        <v>328</v>
      </c>
      <c r="H363" s="14" t="s">
        <v>2161</v>
      </c>
      <c r="I363" s="15">
        <v>128000</v>
      </c>
      <c r="J363" s="14" t="s">
        <v>7909</v>
      </c>
      <c r="K363" s="36" t="s">
        <v>15621</v>
      </c>
      <c r="L363" s="23" t="s">
        <v>2255</v>
      </c>
      <c r="M363" s="23"/>
      <c r="N363" s="15">
        <f>VLOOKUP(H363,heso!$A$2:$B$82,2,0)*F363*G363</f>
        <v>275420.68965517241</v>
      </c>
      <c r="O363" s="15">
        <f t="shared" si="11"/>
        <v>83200000</v>
      </c>
    </row>
    <row r="364" spans="1:15">
      <c r="A364" s="14">
        <f t="shared" si="12"/>
        <v>545</v>
      </c>
      <c r="B364" s="14" t="s">
        <v>15426</v>
      </c>
      <c r="C364" s="94" t="s">
        <v>2744</v>
      </c>
      <c r="D364" s="94" t="s">
        <v>1187</v>
      </c>
      <c r="E364" s="14" t="s">
        <v>8163</v>
      </c>
      <c r="F364" s="15">
        <v>1030</v>
      </c>
      <c r="G364" s="15">
        <v>40</v>
      </c>
      <c r="H364" s="14" t="s">
        <v>8076</v>
      </c>
      <c r="I364" s="15">
        <v>12000</v>
      </c>
      <c r="J364" s="14" t="s">
        <v>4935</v>
      </c>
      <c r="K364" s="36" t="s">
        <v>15621</v>
      </c>
      <c r="L364" s="23" t="s">
        <v>2255</v>
      </c>
      <c r="M364" s="23"/>
      <c r="N364" s="15">
        <f>VLOOKUP(H364,heso!$A$2:$B$82,2,0)*F364*G364</f>
        <v>34235.155592935247</v>
      </c>
      <c r="O364" s="15">
        <f t="shared" si="11"/>
        <v>12360000</v>
      </c>
    </row>
    <row r="365" spans="1:15" ht="49.5" customHeight="1">
      <c r="A365" s="14">
        <f t="shared" si="12"/>
        <v>546</v>
      </c>
      <c r="B365" s="14" t="s">
        <v>14536</v>
      </c>
      <c r="C365" s="94" t="s">
        <v>2744</v>
      </c>
      <c r="D365" s="94" t="s">
        <v>1187</v>
      </c>
      <c r="E365" s="14" t="s">
        <v>8163</v>
      </c>
      <c r="F365" s="15">
        <v>1030</v>
      </c>
      <c r="G365" s="15">
        <v>132</v>
      </c>
      <c r="H365" s="14" t="s">
        <v>8076</v>
      </c>
      <c r="I365" s="15">
        <v>28000</v>
      </c>
      <c r="J365" s="14" t="s">
        <v>4935</v>
      </c>
      <c r="K365" s="36" t="s">
        <v>15621</v>
      </c>
      <c r="L365" s="23" t="s">
        <v>12923</v>
      </c>
      <c r="M365" s="23"/>
      <c r="N365" s="15">
        <f>VLOOKUP(H365,heso!$A$2:$B$82,2,0)*F365*G365</f>
        <v>112976.0134566863</v>
      </c>
      <c r="O365" s="15">
        <f t="shared" si="11"/>
        <v>28840000</v>
      </c>
    </row>
    <row r="366" spans="1:15" ht="31.5">
      <c r="A366" s="14">
        <f t="shared" si="12"/>
        <v>547</v>
      </c>
      <c r="B366" s="14" t="s">
        <v>14530</v>
      </c>
      <c r="C366" s="94" t="s">
        <v>2744</v>
      </c>
      <c r="D366" s="94" t="s">
        <v>1187</v>
      </c>
      <c r="E366" s="14" t="s">
        <v>8163</v>
      </c>
      <c r="F366" s="15">
        <v>1530</v>
      </c>
      <c r="G366" s="15">
        <v>96</v>
      </c>
      <c r="H366" s="14" t="s">
        <v>8076</v>
      </c>
      <c r="I366" s="15">
        <v>23000</v>
      </c>
      <c r="J366" s="14" t="s">
        <v>4935</v>
      </c>
      <c r="K366" s="36" t="s">
        <v>15621</v>
      </c>
      <c r="L366" s="23" t="s">
        <v>12534</v>
      </c>
      <c r="M366" s="23"/>
      <c r="N366" s="15">
        <f>VLOOKUP(H366,heso!$A$2:$B$82,2,0)*F366*G366</f>
        <v>122049.99158957109</v>
      </c>
      <c r="O366" s="15">
        <f t="shared" si="11"/>
        <v>35190000</v>
      </c>
    </row>
    <row r="367" spans="1:15" ht="47.25">
      <c r="A367" s="14">
        <f t="shared" si="12"/>
        <v>548</v>
      </c>
      <c r="B367" s="14" t="s">
        <v>15697</v>
      </c>
      <c r="C367" s="94" t="s">
        <v>2744</v>
      </c>
      <c r="D367" s="94" t="s">
        <v>1187</v>
      </c>
      <c r="E367" s="14" t="s">
        <v>8163</v>
      </c>
      <c r="F367" s="15">
        <v>730</v>
      </c>
      <c r="G367" s="15">
        <v>792</v>
      </c>
      <c r="H367" s="14" t="s">
        <v>2161</v>
      </c>
      <c r="I367" s="15">
        <v>180000</v>
      </c>
      <c r="J367" s="14" t="s">
        <v>4935</v>
      </c>
      <c r="K367" s="36" t="s">
        <v>15621</v>
      </c>
      <c r="L367" s="23" t="s">
        <v>11673</v>
      </c>
      <c r="M367" s="23"/>
      <c r="N367" s="15">
        <f>VLOOKUP(H367,heso!$A$2:$B$82,2,0)*F367*G367</f>
        <v>746891.30361648451</v>
      </c>
      <c r="O367" s="15">
        <f t="shared" si="11"/>
        <v>131400000</v>
      </c>
    </row>
    <row r="368" spans="1:15" ht="31.5">
      <c r="A368" s="14">
        <f t="shared" si="12"/>
        <v>549</v>
      </c>
      <c r="B368" s="14" t="s">
        <v>15698</v>
      </c>
      <c r="C368" s="94" t="s">
        <v>15699</v>
      </c>
      <c r="D368" s="94" t="s">
        <v>1187</v>
      </c>
      <c r="E368" s="14"/>
      <c r="F368" s="15">
        <v>600</v>
      </c>
      <c r="G368" s="15">
        <v>304</v>
      </c>
      <c r="H368" s="14" t="s">
        <v>8087</v>
      </c>
      <c r="I368" s="15">
        <v>116000</v>
      </c>
      <c r="J368" s="14" t="s">
        <v>1188</v>
      </c>
      <c r="K368" s="36" t="s">
        <v>15621</v>
      </c>
      <c r="L368" s="23" t="s">
        <v>2255</v>
      </c>
      <c r="M368" s="23"/>
      <c r="N368" s="15">
        <f>VLOOKUP(H368,heso!$A$2:$B$82,2,0)*F368*G368</f>
        <v>182400</v>
      </c>
      <c r="O368" s="15">
        <f t="shared" si="11"/>
        <v>69600000</v>
      </c>
    </row>
    <row r="369" spans="1:15" ht="31.5">
      <c r="A369" s="14">
        <f t="shared" si="12"/>
        <v>550</v>
      </c>
      <c r="B369" s="14" t="s">
        <v>15702</v>
      </c>
      <c r="C369" s="94" t="s">
        <v>15703</v>
      </c>
      <c r="D369" s="94" t="s">
        <v>1162</v>
      </c>
      <c r="E369" s="14"/>
      <c r="F369" s="15">
        <v>600</v>
      </c>
      <c r="G369" s="15">
        <v>936</v>
      </c>
      <c r="H369" s="14" t="s">
        <v>1604</v>
      </c>
      <c r="I369" s="15">
        <v>0</v>
      </c>
      <c r="J369" s="14" t="s">
        <v>1193</v>
      </c>
      <c r="K369" s="36" t="s">
        <v>15621</v>
      </c>
      <c r="L369" s="23" t="s">
        <v>11729</v>
      </c>
      <c r="M369" s="23"/>
      <c r="N369" s="15">
        <f>VLOOKUP(H369,heso!$A$2:$B$82,2,0)*F369*G369</f>
        <v>1178368.10765349</v>
      </c>
      <c r="O369" s="15">
        <f t="shared" si="11"/>
        <v>0</v>
      </c>
    </row>
    <row r="370" spans="1:15" ht="31.5">
      <c r="A370" s="14">
        <f t="shared" si="12"/>
        <v>551</v>
      </c>
      <c r="B370" s="14" t="s">
        <v>15704</v>
      </c>
      <c r="C370" s="94" t="s">
        <v>15703</v>
      </c>
      <c r="D370" s="94" t="s">
        <v>1162</v>
      </c>
      <c r="E370" s="14"/>
      <c r="F370" s="15">
        <v>600</v>
      </c>
      <c r="G370" s="15">
        <v>1072</v>
      </c>
      <c r="H370" s="14" t="s">
        <v>1604</v>
      </c>
      <c r="I370" s="15">
        <v>0</v>
      </c>
      <c r="J370" s="14" t="s">
        <v>1193</v>
      </c>
      <c r="K370" s="36" t="s">
        <v>15621</v>
      </c>
      <c r="L370" s="23" t="s">
        <v>11729</v>
      </c>
      <c r="M370" s="23"/>
      <c r="N370" s="15">
        <f>VLOOKUP(H370,heso!$A$2:$B$82,2,0)*F370*G370</f>
        <v>1349583.9865433136</v>
      </c>
      <c r="O370" s="15">
        <f t="shared" si="11"/>
        <v>0</v>
      </c>
    </row>
    <row r="371" spans="1:15" ht="47.25">
      <c r="A371" s="14">
        <f t="shared" si="12"/>
        <v>552</v>
      </c>
      <c r="B371" s="14" t="s">
        <v>15705</v>
      </c>
      <c r="C371" s="94" t="s">
        <v>15706</v>
      </c>
      <c r="D371" s="94" t="s">
        <v>1162</v>
      </c>
      <c r="E371" s="14"/>
      <c r="F371" s="15">
        <v>300</v>
      </c>
      <c r="G371" s="15">
        <v>228</v>
      </c>
      <c r="H371" s="14" t="s">
        <v>8087</v>
      </c>
      <c r="I371" s="15">
        <v>0</v>
      </c>
      <c r="J371" s="14" t="s">
        <v>4642</v>
      </c>
      <c r="K371" s="36" t="s">
        <v>15621</v>
      </c>
      <c r="L371" s="23" t="s">
        <v>11673</v>
      </c>
      <c r="M371" s="23"/>
      <c r="N371" s="15">
        <f>VLOOKUP(H371,heso!$A$2:$B$82,2,0)*F371*G371</f>
        <v>68400</v>
      </c>
      <c r="O371" s="15">
        <f t="shared" si="11"/>
        <v>0</v>
      </c>
    </row>
    <row r="372" spans="1:15" ht="78.75">
      <c r="A372" s="14">
        <f t="shared" si="12"/>
        <v>553</v>
      </c>
      <c r="B372" s="14" t="s">
        <v>15707</v>
      </c>
      <c r="C372" s="94" t="s">
        <v>15708</v>
      </c>
      <c r="D372" s="94" t="s">
        <v>15692</v>
      </c>
      <c r="E372" s="14"/>
      <c r="F372" s="15">
        <v>1000</v>
      </c>
      <c r="G372" s="15">
        <v>328</v>
      </c>
      <c r="H372" s="14" t="s">
        <v>8087</v>
      </c>
      <c r="I372" s="15">
        <v>0</v>
      </c>
      <c r="J372" s="14" t="s">
        <v>70</v>
      </c>
      <c r="K372" s="36" t="s">
        <v>15621</v>
      </c>
      <c r="L372" s="23" t="s">
        <v>2255</v>
      </c>
      <c r="M372" s="23"/>
      <c r="N372" s="15">
        <f>VLOOKUP(H372,heso!$A$2:$B$82,2,0)*F372*G372</f>
        <v>328000</v>
      </c>
      <c r="O372" s="15">
        <f t="shared" si="11"/>
        <v>0</v>
      </c>
    </row>
    <row r="373" spans="1:15" ht="47.25">
      <c r="A373" s="14">
        <f t="shared" si="12"/>
        <v>554</v>
      </c>
      <c r="B373" s="14" t="s">
        <v>15709</v>
      </c>
      <c r="C373" s="94" t="s">
        <v>14032</v>
      </c>
      <c r="D373" s="94" t="s">
        <v>15692</v>
      </c>
      <c r="E373" s="14"/>
      <c r="F373" s="15">
        <v>1000</v>
      </c>
      <c r="G373" s="15">
        <v>192</v>
      </c>
      <c r="H373" s="14" t="s">
        <v>8087</v>
      </c>
      <c r="I373" s="15">
        <v>0</v>
      </c>
      <c r="J373" s="14" t="s">
        <v>70</v>
      </c>
      <c r="K373" s="36" t="s">
        <v>15621</v>
      </c>
      <c r="L373" s="23" t="s">
        <v>2255</v>
      </c>
      <c r="M373" s="23"/>
      <c r="N373" s="15">
        <f>VLOOKUP(H373,heso!$A$2:$B$82,2,0)*F373*G373</f>
        <v>192000</v>
      </c>
      <c r="O373" s="15">
        <f t="shared" si="11"/>
        <v>0</v>
      </c>
    </row>
    <row r="374" spans="1:15" ht="47.25">
      <c r="A374" s="14">
        <f t="shared" si="12"/>
        <v>555</v>
      </c>
      <c r="B374" s="14" t="s">
        <v>15710</v>
      </c>
      <c r="C374" s="94" t="s">
        <v>11431</v>
      </c>
      <c r="D374" s="94" t="s">
        <v>15692</v>
      </c>
      <c r="E374" s="14"/>
      <c r="F374" s="15">
        <v>1000</v>
      </c>
      <c r="G374" s="15">
        <v>180</v>
      </c>
      <c r="H374" s="14" t="s">
        <v>8087</v>
      </c>
      <c r="I374" s="15">
        <v>0</v>
      </c>
      <c r="J374" s="14" t="s">
        <v>70</v>
      </c>
      <c r="K374" s="36" t="s">
        <v>15621</v>
      </c>
      <c r="L374" s="23" t="s">
        <v>2255</v>
      </c>
      <c r="M374" s="23"/>
      <c r="N374" s="15">
        <f>VLOOKUP(H374,heso!$A$2:$B$82,2,0)*F374*G374</f>
        <v>180000</v>
      </c>
      <c r="O374" s="15">
        <f t="shared" si="11"/>
        <v>0</v>
      </c>
    </row>
    <row r="375" spans="1:15">
      <c r="A375" s="14">
        <f t="shared" si="12"/>
        <v>556</v>
      </c>
      <c r="B375" s="14" t="s">
        <v>13220</v>
      </c>
      <c r="C375" s="94" t="s">
        <v>2744</v>
      </c>
      <c r="D375" s="94" t="s">
        <v>1187</v>
      </c>
      <c r="E375" s="14" t="s">
        <v>8163</v>
      </c>
      <c r="F375" s="15">
        <v>1030</v>
      </c>
      <c r="G375" s="15">
        <v>280</v>
      </c>
      <c r="H375" s="14" t="s">
        <v>8076</v>
      </c>
      <c r="I375" s="15">
        <v>51000</v>
      </c>
      <c r="J375" s="14" t="s">
        <v>4935</v>
      </c>
      <c r="K375" s="36" t="s">
        <v>15621</v>
      </c>
      <c r="L375" s="23" t="s">
        <v>12534</v>
      </c>
      <c r="M375" s="23"/>
      <c r="N375" s="15">
        <f>VLOOKUP(H375,heso!$A$2:$B$82,2,0)*F375*G375</f>
        <v>239646.0891505467</v>
      </c>
      <c r="O375" s="15">
        <f t="shared" si="11"/>
        <v>52530000</v>
      </c>
    </row>
    <row r="376" spans="1:15" ht="63">
      <c r="A376" s="14">
        <f t="shared" si="12"/>
        <v>557</v>
      </c>
      <c r="B376" s="14" t="s">
        <v>15711</v>
      </c>
      <c r="C376" s="94" t="s">
        <v>15712</v>
      </c>
      <c r="D376" s="94" t="s">
        <v>1162</v>
      </c>
      <c r="E376" s="14"/>
      <c r="F376" s="15">
        <v>300</v>
      </c>
      <c r="G376" s="15">
        <v>308</v>
      </c>
      <c r="H376" s="14" t="s">
        <v>8087</v>
      </c>
      <c r="I376" s="15">
        <v>105000</v>
      </c>
      <c r="J376" s="14" t="s">
        <v>70</v>
      </c>
      <c r="K376" s="36" t="s">
        <v>15621</v>
      </c>
      <c r="L376" s="23" t="s">
        <v>13080</v>
      </c>
      <c r="M376" s="23"/>
      <c r="N376" s="15">
        <f>VLOOKUP(H376,heso!$A$2:$B$82,2,0)*F376*G376</f>
        <v>92400</v>
      </c>
      <c r="O376" s="15">
        <f t="shared" si="11"/>
        <v>31500000</v>
      </c>
    </row>
    <row r="377" spans="1:15" ht="47.25">
      <c r="A377" s="14">
        <f t="shared" si="12"/>
        <v>558</v>
      </c>
      <c r="B377" s="14" t="s">
        <v>15723</v>
      </c>
      <c r="C377" s="94" t="s">
        <v>15724</v>
      </c>
      <c r="D377" s="94" t="s">
        <v>15692</v>
      </c>
      <c r="E377" s="14"/>
      <c r="F377" s="15">
        <v>1000</v>
      </c>
      <c r="G377" s="15">
        <v>256</v>
      </c>
      <c r="H377" s="14" t="s">
        <v>8087</v>
      </c>
      <c r="I377" s="15">
        <v>0</v>
      </c>
      <c r="J377" s="14" t="s">
        <v>70</v>
      </c>
      <c r="K377" s="36" t="s">
        <v>15621</v>
      </c>
      <c r="L377" s="23" t="s">
        <v>2255</v>
      </c>
      <c r="M377" s="23"/>
      <c r="N377" s="15">
        <f>VLOOKUP(H377,heso!$A$2:$B$82,2,0)*F377*G377</f>
        <v>256000</v>
      </c>
      <c r="O377" s="15">
        <f t="shared" si="11"/>
        <v>0</v>
      </c>
    </row>
    <row r="378" spans="1:15" ht="47.25">
      <c r="A378" s="14">
        <f t="shared" si="12"/>
        <v>559</v>
      </c>
      <c r="B378" s="14" t="s">
        <v>15731</v>
      </c>
      <c r="C378" s="94" t="s">
        <v>15193</v>
      </c>
      <c r="D378" s="94" t="s">
        <v>1162</v>
      </c>
      <c r="E378" s="14"/>
      <c r="F378" s="15">
        <v>1000</v>
      </c>
      <c r="G378" s="15">
        <v>160</v>
      </c>
      <c r="H378" s="14" t="s">
        <v>15194</v>
      </c>
      <c r="I378" s="15">
        <v>0</v>
      </c>
      <c r="J378" s="14" t="s">
        <v>70</v>
      </c>
      <c r="K378" s="36" t="s">
        <v>15621</v>
      </c>
      <c r="L378" s="23" t="s">
        <v>5629</v>
      </c>
      <c r="M378" s="23"/>
      <c r="N378" s="15">
        <f>VLOOKUP(H378,heso!$A$2:$B$82,2,0)*F378*G378</f>
        <v>183549.20100925144</v>
      </c>
      <c r="O378" s="15">
        <f t="shared" si="11"/>
        <v>0</v>
      </c>
    </row>
    <row r="379" spans="1:15" ht="47.25">
      <c r="A379" s="14">
        <f t="shared" si="12"/>
        <v>560</v>
      </c>
      <c r="B379" s="14" t="s">
        <v>15732</v>
      </c>
      <c r="C379" s="94" t="s">
        <v>15193</v>
      </c>
      <c r="D379" s="94" t="s">
        <v>1162</v>
      </c>
      <c r="E379" s="14"/>
      <c r="F379" s="15">
        <v>1000</v>
      </c>
      <c r="G379" s="15">
        <v>484</v>
      </c>
      <c r="H379" s="14" t="s">
        <v>15194</v>
      </c>
      <c r="I379" s="15">
        <v>0</v>
      </c>
      <c r="J379" s="14" t="s">
        <v>70</v>
      </c>
      <c r="K379" s="36" t="s">
        <v>15621</v>
      </c>
      <c r="L379" s="23" t="s">
        <v>5629</v>
      </c>
      <c r="M379" s="23"/>
      <c r="N379" s="15">
        <f>VLOOKUP(H379,heso!$A$2:$B$82,2,0)*F379*G379</f>
        <v>555236.3330529856</v>
      </c>
      <c r="O379" s="15">
        <f t="shared" si="11"/>
        <v>0</v>
      </c>
    </row>
    <row r="380" spans="1:15" ht="63">
      <c r="A380" s="14">
        <f t="shared" si="12"/>
        <v>561</v>
      </c>
      <c r="B380" s="14" t="s">
        <v>15737</v>
      </c>
      <c r="C380" s="94" t="s">
        <v>15738</v>
      </c>
      <c r="D380" s="94" t="s">
        <v>1162</v>
      </c>
      <c r="E380" s="14"/>
      <c r="F380" s="15">
        <v>300</v>
      </c>
      <c r="G380" s="90">
        <v>116</v>
      </c>
      <c r="H380" s="14" t="s">
        <v>8087</v>
      </c>
      <c r="I380" s="15">
        <v>0</v>
      </c>
      <c r="J380" s="14" t="s">
        <v>4642</v>
      </c>
      <c r="K380" s="36" t="s">
        <v>15621</v>
      </c>
      <c r="L380" s="23" t="s">
        <v>11673</v>
      </c>
      <c r="M380" s="23"/>
      <c r="N380" s="15">
        <f>VLOOKUP(H380,heso!$A$2:$B$82,2,0)*F380*G380</f>
        <v>34800</v>
      </c>
      <c r="O380" s="15">
        <f t="shared" si="11"/>
        <v>0</v>
      </c>
    </row>
    <row r="381" spans="1:15">
      <c r="A381" s="14">
        <f t="shared" si="12"/>
        <v>562</v>
      </c>
      <c r="B381" s="14" t="s">
        <v>13560</v>
      </c>
      <c r="C381" s="94" t="s">
        <v>2744</v>
      </c>
      <c r="D381" s="94" t="s">
        <v>1187</v>
      </c>
      <c r="E381" s="14" t="s">
        <v>8163</v>
      </c>
      <c r="F381" s="15">
        <v>1030</v>
      </c>
      <c r="G381" s="15">
        <v>80</v>
      </c>
      <c r="H381" s="14" t="s">
        <v>8076</v>
      </c>
      <c r="I381" s="15">
        <v>19000</v>
      </c>
      <c r="J381" s="14" t="s">
        <v>4935</v>
      </c>
      <c r="K381" s="36" t="s">
        <v>15621</v>
      </c>
      <c r="L381" s="23" t="s">
        <v>12534</v>
      </c>
      <c r="M381" s="23"/>
      <c r="N381" s="15">
        <f>VLOOKUP(H381,heso!$A$2:$B$82,2,0)*F381*G381</f>
        <v>68470.311185870494</v>
      </c>
      <c r="O381" s="15">
        <f t="shared" si="11"/>
        <v>19570000</v>
      </c>
    </row>
    <row r="382" spans="1:15" ht="51">
      <c r="A382" s="14">
        <f t="shared" si="12"/>
        <v>563</v>
      </c>
      <c r="B382" s="14" t="s">
        <v>15741</v>
      </c>
      <c r="C382" s="94" t="s">
        <v>2744</v>
      </c>
      <c r="D382" s="94" t="s">
        <v>1187</v>
      </c>
      <c r="E382" s="14"/>
      <c r="F382" s="15">
        <v>4100</v>
      </c>
      <c r="G382" s="15">
        <v>116</v>
      </c>
      <c r="H382" s="14" t="s">
        <v>8076</v>
      </c>
      <c r="I382" s="15">
        <v>27000</v>
      </c>
      <c r="J382" s="14" t="s">
        <v>4935</v>
      </c>
      <c r="K382" s="36" t="s">
        <v>15621</v>
      </c>
      <c r="L382" s="23" t="s">
        <v>15742</v>
      </c>
      <c r="M382" s="23"/>
      <c r="N382" s="15">
        <f>VLOOKUP(H382,heso!$A$2:$B$82,2,0)*F382*G382</f>
        <v>395200</v>
      </c>
      <c r="O382" s="15">
        <f t="shared" si="11"/>
        <v>110700000</v>
      </c>
    </row>
    <row r="383" spans="1:15" ht="63">
      <c r="A383" s="14">
        <f t="shared" si="12"/>
        <v>564</v>
      </c>
      <c r="B383" s="14" t="s">
        <v>15743</v>
      </c>
      <c r="C383" s="94" t="s">
        <v>15744</v>
      </c>
      <c r="D383" s="94" t="s">
        <v>1162</v>
      </c>
      <c r="E383" s="14"/>
      <c r="F383" s="15">
        <v>200</v>
      </c>
      <c r="G383" s="15">
        <v>204</v>
      </c>
      <c r="H383" s="14" t="s">
        <v>8087</v>
      </c>
      <c r="I383" s="15">
        <v>0</v>
      </c>
      <c r="J383" s="14" t="s">
        <v>60</v>
      </c>
      <c r="K383" s="36" t="s">
        <v>15621</v>
      </c>
      <c r="L383" s="23" t="s">
        <v>5129</v>
      </c>
      <c r="M383" s="23"/>
      <c r="N383" s="15">
        <f>VLOOKUP(H383,heso!$A$2:$B$82,2,0)*F383*G383</f>
        <v>40800</v>
      </c>
      <c r="O383" s="15">
        <f t="shared" si="11"/>
        <v>0</v>
      </c>
    </row>
    <row r="384" spans="1:15" ht="31.5">
      <c r="A384" s="14">
        <f t="shared" si="12"/>
        <v>565</v>
      </c>
      <c r="B384" s="14" t="s">
        <v>15745</v>
      </c>
      <c r="C384" s="94" t="s">
        <v>15746</v>
      </c>
      <c r="D384" s="94" t="s">
        <v>1162</v>
      </c>
      <c r="E384" s="14"/>
      <c r="F384" s="15">
        <v>500</v>
      </c>
      <c r="G384" s="15">
        <v>484</v>
      </c>
      <c r="H384" s="14" t="s">
        <v>2161</v>
      </c>
      <c r="I384" s="15">
        <v>0</v>
      </c>
      <c r="J384" s="14" t="s">
        <v>4642</v>
      </c>
      <c r="K384" s="36" t="s">
        <v>15621</v>
      </c>
      <c r="L384" s="23" t="s">
        <v>11673</v>
      </c>
      <c r="M384" s="23"/>
      <c r="N384" s="15">
        <f>VLOOKUP(H384,heso!$A$2:$B$82,2,0)*F384*G384</f>
        <v>312625.73591253156</v>
      </c>
      <c r="O384" s="15">
        <f t="shared" si="11"/>
        <v>0</v>
      </c>
    </row>
    <row r="385" spans="1:15" ht="47.25">
      <c r="A385" s="14">
        <f t="shared" si="12"/>
        <v>566</v>
      </c>
      <c r="B385" s="14" t="s">
        <v>15755</v>
      </c>
      <c r="C385" s="94" t="s">
        <v>15756</v>
      </c>
      <c r="D385" s="94" t="s">
        <v>1162</v>
      </c>
      <c r="E385" s="14"/>
      <c r="F385" s="15">
        <v>500</v>
      </c>
      <c r="G385" s="15">
        <v>496</v>
      </c>
      <c r="H385" s="14" t="s">
        <v>8087</v>
      </c>
      <c r="I385" s="15">
        <v>219000</v>
      </c>
      <c r="J385" s="14" t="s">
        <v>70</v>
      </c>
      <c r="K385" s="36" t="s">
        <v>15621</v>
      </c>
      <c r="L385" s="23" t="s">
        <v>13080</v>
      </c>
      <c r="M385" s="23"/>
      <c r="N385" s="15">
        <f>VLOOKUP(H385,heso!$A$2:$B$82,2,0)*F385*G385</f>
        <v>248000</v>
      </c>
      <c r="O385" s="15">
        <f t="shared" si="11"/>
        <v>109500000</v>
      </c>
    </row>
    <row r="386" spans="1:15" ht="31.5">
      <c r="A386" s="14">
        <f t="shared" si="12"/>
        <v>567</v>
      </c>
      <c r="B386" s="14" t="s">
        <v>15763</v>
      </c>
      <c r="C386" s="94" t="s">
        <v>2744</v>
      </c>
      <c r="D386" s="94" t="s">
        <v>1187</v>
      </c>
      <c r="E386" s="14" t="s">
        <v>8163</v>
      </c>
      <c r="F386" s="15">
        <v>730</v>
      </c>
      <c r="G386" s="15">
        <v>132</v>
      </c>
      <c r="H386" s="14" t="s">
        <v>8076</v>
      </c>
      <c r="I386" s="15">
        <v>30000</v>
      </c>
      <c r="J386" s="14" t="s">
        <v>4935</v>
      </c>
      <c r="K386" s="36" t="s">
        <v>15621</v>
      </c>
      <c r="L386" s="23" t="s">
        <v>12923</v>
      </c>
      <c r="M386" s="23"/>
      <c r="N386" s="15">
        <f>VLOOKUP(H386,heso!$A$2:$B$82,2,0)*F386*G386</f>
        <v>80070.378469301926</v>
      </c>
      <c r="O386" s="15">
        <f t="shared" si="11"/>
        <v>21900000</v>
      </c>
    </row>
    <row r="387" spans="1:15" ht="63">
      <c r="A387" s="14">
        <f t="shared" si="12"/>
        <v>568</v>
      </c>
      <c r="B387" s="14" t="s">
        <v>15775</v>
      </c>
      <c r="C387" s="94" t="s">
        <v>15776</v>
      </c>
      <c r="D387" s="94" t="s">
        <v>1162</v>
      </c>
      <c r="E387" s="14"/>
      <c r="F387" s="15">
        <v>100</v>
      </c>
      <c r="G387" s="15">
        <v>592</v>
      </c>
      <c r="H387" s="14" t="s">
        <v>8087</v>
      </c>
      <c r="I387" s="15">
        <v>0</v>
      </c>
      <c r="J387" s="14" t="s">
        <v>70</v>
      </c>
      <c r="K387" s="36" t="s">
        <v>15621</v>
      </c>
      <c r="L387" s="23" t="s">
        <v>13080</v>
      </c>
      <c r="M387" s="23"/>
      <c r="N387" s="15">
        <f>VLOOKUP(H387,heso!$A$2:$B$82,2,0)*F387*G387</f>
        <v>59200</v>
      </c>
      <c r="O387" s="15">
        <f t="shared" si="11"/>
        <v>0</v>
      </c>
    </row>
    <row r="388" spans="1:15" ht="47.25">
      <c r="A388" s="14">
        <f t="shared" si="12"/>
        <v>569</v>
      </c>
      <c r="B388" s="14" t="s">
        <v>15713</v>
      </c>
      <c r="C388" s="94" t="s">
        <v>15714</v>
      </c>
      <c r="D388" s="94" t="s">
        <v>9193</v>
      </c>
      <c r="E388" s="14"/>
      <c r="F388" s="15">
        <v>1100</v>
      </c>
      <c r="G388" s="15">
        <v>528</v>
      </c>
      <c r="H388" s="14" t="s">
        <v>2161</v>
      </c>
      <c r="I388" s="15">
        <v>0</v>
      </c>
      <c r="J388" s="14" t="s">
        <v>60</v>
      </c>
      <c r="K388" s="36" t="s">
        <v>15715</v>
      </c>
      <c r="L388" s="23" t="s">
        <v>513</v>
      </c>
      <c r="M388" s="23" t="s">
        <v>15716</v>
      </c>
      <c r="N388" s="15">
        <f>VLOOKUP(H388,heso!$A$2:$B$82,2,0)*F388*G388</f>
        <v>750301.76619007566</v>
      </c>
      <c r="O388" s="15">
        <f t="shared" si="11"/>
        <v>0</v>
      </c>
    </row>
    <row r="389" spans="1:15" ht="47.25">
      <c r="A389" s="14">
        <f t="shared" si="12"/>
        <v>570</v>
      </c>
      <c r="B389" s="14" t="s">
        <v>15717</v>
      </c>
      <c r="C389" s="94" t="s">
        <v>15718</v>
      </c>
      <c r="D389" s="94" t="s">
        <v>9193</v>
      </c>
      <c r="E389" s="14"/>
      <c r="F389" s="15">
        <v>1260</v>
      </c>
      <c r="G389" s="15">
        <v>580</v>
      </c>
      <c r="H389" s="14" t="s">
        <v>2161</v>
      </c>
      <c r="I389" s="15">
        <v>0</v>
      </c>
      <c r="J389" s="14" t="s">
        <v>70</v>
      </c>
      <c r="K389" s="36" t="s">
        <v>15715</v>
      </c>
      <c r="L389" s="23" t="s">
        <v>2255</v>
      </c>
      <c r="M389" s="23" t="s">
        <v>15719</v>
      </c>
      <c r="N389" s="15">
        <f>VLOOKUP(H389,heso!$A$2:$B$82,2,0)*F389*G389</f>
        <v>944078.04878048785</v>
      </c>
      <c r="O389" s="15">
        <f t="shared" ref="O389:O452" si="13">F389*I389</f>
        <v>0</v>
      </c>
    </row>
    <row r="390" spans="1:15" ht="24.75" customHeight="1">
      <c r="A390" s="14">
        <f t="shared" si="12"/>
        <v>571</v>
      </c>
      <c r="B390" s="14" t="s">
        <v>15720</v>
      </c>
      <c r="C390" s="94" t="s">
        <v>1897</v>
      </c>
      <c r="D390" s="94" t="s">
        <v>1187</v>
      </c>
      <c r="E390" s="14" t="s">
        <v>8163</v>
      </c>
      <c r="F390" s="15">
        <v>600</v>
      </c>
      <c r="G390" s="15">
        <v>348</v>
      </c>
      <c r="H390" s="14" t="s">
        <v>3449</v>
      </c>
      <c r="I390" s="15">
        <v>93000</v>
      </c>
      <c r="J390" s="14" t="s">
        <v>7909</v>
      </c>
      <c r="K390" s="36" t="s">
        <v>15715</v>
      </c>
      <c r="L390" s="23" t="s">
        <v>2255</v>
      </c>
      <c r="M390" s="23"/>
      <c r="N390" s="15">
        <f>VLOOKUP(H390,heso!$A$2:$B$82,2,0)*F390*G390</f>
        <v>101853.65853658537</v>
      </c>
      <c r="O390" s="15">
        <f t="shared" si="13"/>
        <v>55800000</v>
      </c>
    </row>
    <row r="391" spans="1:15" ht="31.5">
      <c r="A391" s="14">
        <f t="shared" si="12"/>
        <v>572</v>
      </c>
      <c r="B391" s="14" t="s">
        <v>15721</v>
      </c>
      <c r="C391" s="94" t="s">
        <v>15722</v>
      </c>
      <c r="D391" s="94" t="s">
        <v>1162</v>
      </c>
      <c r="E391" s="14"/>
      <c r="F391" s="15">
        <v>300</v>
      </c>
      <c r="G391" s="15">
        <v>288</v>
      </c>
      <c r="H391" s="14" t="s">
        <v>8087</v>
      </c>
      <c r="I391" s="15">
        <v>88000</v>
      </c>
      <c r="J391" s="14" t="s">
        <v>1193</v>
      </c>
      <c r="K391" s="36" t="s">
        <v>15715</v>
      </c>
      <c r="L391" s="23" t="s">
        <v>2255</v>
      </c>
      <c r="M391" s="23"/>
      <c r="N391" s="15">
        <f>VLOOKUP(H391,heso!$A$2:$B$82,2,0)*F391*G391</f>
        <v>86400</v>
      </c>
      <c r="O391" s="15">
        <f t="shared" si="13"/>
        <v>26400000</v>
      </c>
    </row>
    <row r="392" spans="1:15" ht="63">
      <c r="A392" s="14">
        <f t="shared" si="12"/>
        <v>573</v>
      </c>
      <c r="B392" s="14" t="s">
        <v>15725</v>
      </c>
      <c r="C392" s="94" t="s">
        <v>15726</v>
      </c>
      <c r="D392" s="94" t="s">
        <v>1187</v>
      </c>
      <c r="E392" s="14"/>
      <c r="F392" s="15">
        <v>700</v>
      </c>
      <c r="G392" s="15">
        <v>372</v>
      </c>
      <c r="H392" s="14" t="s">
        <v>8087</v>
      </c>
      <c r="I392" s="15">
        <v>215000</v>
      </c>
      <c r="J392" s="14" t="s">
        <v>70</v>
      </c>
      <c r="K392" s="36" t="s">
        <v>15715</v>
      </c>
      <c r="L392" s="23" t="s">
        <v>2255</v>
      </c>
      <c r="M392" s="23"/>
      <c r="N392" s="15">
        <f>VLOOKUP(H392,heso!$A$2:$B$82,2,0)*F392*G392</f>
        <v>260400</v>
      </c>
      <c r="O392" s="15">
        <f t="shared" si="13"/>
        <v>150500000</v>
      </c>
    </row>
    <row r="393" spans="1:15" ht="31.5">
      <c r="A393" s="14">
        <f t="shared" si="12"/>
        <v>574</v>
      </c>
      <c r="B393" s="14" t="s">
        <v>15727</v>
      </c>
      <c r="C393" s="94" t="s">
        <v>15728</v>
      </c>
      <c r="D393" s="94" t="s">
        <v>1187</v>
      </c>
      <c r="E393" s="14"/>
      <c r="F393" s="15">
        <v>800</v>
      </c>
      <c r="G393" s="15">
        <v>208</v>
      </c>
      <c r="H393" s="14" t="s">
        <v>8087</v>
      </c>
      <c r="I393" s="15">
        <v>64000</v>
      </c>
      <c r="J393" s="14" t="s">
        <v>1193</v>
      </c>
      <c r="K393" s="36" t="s">
        <v>15715</v>
      </c>
      <c r="L393" s="23" t="s">
        <v>2255</v>
      </c>
      <c r="M393" s="23"/>
      <c r="N393" s="15">
        <f>VLOOKUP(H393,heso!$A$2:$B$82,2,0)*F393*G393</f>
        <v>166400</v>
      </c>
      <c r="O393" s="15">
        <f t="shared" si="13"/>
        <v>51200000</v>
      </c>
    </row>
    <row r="394" spans="1:15">
      <c r="A394" s="14">
        <f t="shared" si="12"/>
        <v>575</v>
      </c>
      <c r="B394" s="14" t="s">
        <v>2415</v>
      </c>
      <c r="C394" s="94" t="s">
        <v>2744</v>
      </c>
      <c r="D394" s="94" t="s">
        <v>1187</v>
      </c>
      <c r="E394" s="14" t="s">
        <v>8163</v>
      </c>
      <c r="F394" s="15">
        <v>1030</v>
      </c>
      <c r="G394" s="15">
        <v>92</v>
      </c>
      <c r="H394" s="14" t="s">
        <v>2528</v>
      </c>
      <c r="I394" s="15">
        <v>24000</v>
      </c>
      <c r="J394" s="14" t="s">
        <v>4935</v>
      </c>
      <c r="K394" s="36" t="s">
        <v>15715</v>
      </c>
      <c r="L394" s="23" t="s">
        <v>2255</v>
      </c>
      <c r="M394" s="23"/>
      <c r="N394" s="15">
        <f>VLOOKUP(H394,heso!$A$2:$B$82,2,0)*F394*G394</f>
        <v>60251.10176619007</v>
      </c>
      <c r="O394" s="15">
        <f t="shared" si="13"/>
        <v>24720000</v>
      </c>
    </row>
    <row r="395" spans="1:15" ht="31.5">
      <c r="A395" s="14">
        <f t="shared" si="12"/>
        <v>576</v>
      </c>
      <c r="B395" s="14" t="s">
        <v>15747</v>
      </c>
      <c r="C395" s="94" t="s">
        <v>2744</v>
      </c>
      <c r="D395" s="94" t="s">
        <v>1187</v>
      </c>
      <c r="E395" s="14" t="s">
        <v>8163</v>
      </c>
      <c r="F395" s="15">
        <v>2030</v>
      </c>
      <c r="G395" s="15">
        <v>60</v>
      </c>
      <c r="H395" s="14" t="s">
        <v>8076</v>
      </c>
      <c r="I395" s="15">
        <v>17000</v>
      </c>
      <c r="J395" s="14" t="s">
        <v>4935</v>
      </c>
      <c r="K395" s="36" t="s">
        <v>15715</v>
      </c>
      <c r="L395" s="23" t="s">
        <v>2255</v>
      </c>
      <c r="M395" s="23"/>
      <c r="N395" s="15">
        <f>VLOOKUP(H395,heso!$A$2:$B$82,2,0)*F395*G395</f>
        <v>101209.75609756098</v>
      </c>
      <c r="O395" s="15">
        <f t="shared" si="13"/>
        <v>34510000</v>
      </c>
    </row>
    <row r="396" spans="1:15">
      <c r="A396" s="14">
        <f t="shared" si="12"/>
        <v>577</v>
      </c>
      <c r="B396" s="14" t="s">
        <v>15748</v>
      </c>
      <c r="C396" s="94" t="s">
        <v>2744</v>
      </c>
      <c r="D396" s="94" t="s">
        <v>1187</v>
      </c>
      <c r="E396" s="14" t="s">
        <v>8163</v>
      </c>
      <c r="F396" s="15">
        <v>2030</v>
      </c>
      <c r="G396" s="15">
        <v>52</v>
      </c>
      <c r="H396" s="14" t="s">
        <v>8076</v>
      </c>
      <c r="I396" s="15">
        <v>14000</v>
      </c>
      <c r="J396" s="14" t="s">
        <v>4935</v>
      </c>
      <c r="K396" s="36" t="s">
        <v>15715</v>
      </c>
      <c r="L396" s="23" t="s">
        <v>2255</v>
      </c>
      <c r="M396" s="23"/>
      <c r="N396" s="15">
        <f>VLOOKUP(H396,heso!$A$2:$B$82,2,0)*F396*G396</f>
        <v>87715.121951219524</v>
      </c>
      <c r="O396" s="15">
        <f t="shared" si="13"/>
        <v>28420000</v>
      </c>
    </row>
    <row r="397" spans="1:15">
      <c r="A397" s="14">
        <f t="shared" si="12"/>
        <v>578</v>
      </c>
      <c r="B397" s="14" t="s">
        <v>14284</v>
      </c>
      <c r="C397" s="94" t="s">
        <v>2744</v>
      </c>
      <c r="D397" s="94" t="s">
        <v>1187</v>
      </c>
      <c r="E397" s="14" t="s">
        <v>8163</v>
      </c>
      <c r="F397" s="15">
        <v>1530</v>
      </c>
      <c r="G397" s="15">
        <v>68</v>
      </c>
      <c r="H397" s="14" t="s">
        <v>8076</v>
      </c>
      <c r="I397" s="15">
        <v>17000</v>
      </c>
      <c r="J397" s="14" t="s">
        <v>4935</v>
      </c>
      <c r="K397" s="36" t="s">
        <v>15715</v>
      </c>
      <c r="L397" s="23" t="s">
        <v>2255</v>
      </c>
      <c r="M397" s="23"/>
      <c r="N397" s="15">
        <f>VLOOKUP(H397,heso!$A$2:$B$82,2,0)*F397*G397</f>
        <v>86452.077375946188</v>
      </c>
      <c r="O397" s="15">
        <f t="shared" si="13"/>
        <v>26010000</v>
      </c>
    </row>
    <row r="398" spans="1:15" ht="31.5">
      <c r="A398" s="14">
        <f t="shared" ref="A398:A461" si="14">A397+1</f>
        <v>579</v>
      </c>
      <c r="B398" s="14" t="s">
        <v>613</v>
      </c>
      <c r="C398" s="94" t="s">
        <v>346</v>
      </c>
      <c r="D398" s="94" t="s">
        <v>1187</v>
      </c>
      <c r="E398" s="14" t="s">
        <v>8163</v>
      </c>
      <c r="F398" s="15">
        <v>2132</v>
      </c>
      <c r="G398" s="15">
        <v>364</v>
      </c>
      <c r="H398" s="14" t="s">
        <v>8087</v>
      </c>
      <c r="I398" s="15">
        <v>115000</v>
      </c>
      <c r="J398" s="14" t="s">
        <v>1193</v>
      </c>
      <c r="K398" s="36" t="s">
        <v>15715</v>
      </c>
      <c r="L398" s="23" t="s">
        <v>2255</v>
      </c>
      <c r="M398" s="23"/>
      <c r="N398" s="15">
        <f>VLOOKUP(H398,heso!$A$2:$B$82,2,0)*F398*G398</f>
        <v>776048</v>
      </c>
      <c r="O398" s="15">
        <f t="shared" si="13"/>
        <v>245180000</v>
      </c>
    </row>
    <row r="399" spans="1:15" ht="47.25">
      <c r="A399" s="14">
        <f t="shared" si="14"/>
        <v>580</v>
      </c>
      <c r="B399" s="14" t="s">
        <v>15749</v>
      </c>
      <c r="C399" s="94" t="s">
        <v>5721</v>
      </c>
      <c r="D399" s="94" t="s">
        <v>1187</v>
      </c>
      <c r="E399" s="14" t="s">
        <v>8163</v>
      </c>
      <c r="F399" s="15">
        <v>1132</v>
      </c>
      <c r="G399" s="15">
        <v>168</v>
      </c>
      <c r="H399" s="14" t="s">
        <v>8087</v>
      </c>
      <c r="I399" s="15">
        <v>45000</v>
      </c>
      <c r="J399" s="14" t="s">
        <v>1188</v>
      </c>
      <c r="K399" s="36" t="s">
        <v>15715</v>
      </c>
      <c r="L399" s="23" t="s">
        <v>2255</v>
      </c>
      <c r="M399" s="23"/>
      <c r="N399" s="15">
        <f>VLOOKUP(H399,heso!$A$2:$B$82,2,0)*F399*G399</f>
        <v>190176</v>
      </c>
      <c r="O399" s="15">
        <f t="shared" si="13"/>
        <v>50940000</v>
      </c>
    </row>
    <row r="400" spans="1:15" ht="47.25">
      <c r="A400" s="14">
        <f t="shared" si="14"/>
        <v>581</v>
      </c>
      <c r="B400" s="14" t="s">
        <v>15750</v>
      </c>
      <c r="C400" s="94" t="s">
        <v>14550</v>
      </c>
      <c r="D400" s="94" t="s">
        <v>1187</v>
      </c>
      <c r="E400" s="14" t="s">
        <v>8163</v>
      </c>
      <c r="F400" s="15">
        <v>1632</v>
      </c>
      <c r="G400" s="15">
        <v>176</v>
      </c>
      <c r="H400" s="14" t="s">
        <v>8087</v>
      </c>
      <c r="I400" s="15">
        <v>58000</v>
      </c>
      <c r="J400" s="14" t="s">
        <v>1188</v>
      </c>
      <c r="K400" s="36" t="s">
        <v>15715</v>
      </c>
      <c r="L400" s="23" t="s">
        <v>2255</v>
      </c>
      <c r="M400" s="23"/>
      <c r="N400" s="15">
        <f>VLOOKUP(H400,heso!$A$2:$B$82,2,0)*F400*G400</f>
        <v>287232</v>
      </c>
      <c r="O400" s="15">
        <f t="shared" si="13"/>
        <v>94656000</v>
      </c>
    </row>
    <row r="401" spans="1:15" ht="47.25">
      <c r="A401" s="14">
        <f t="shared" si="14"/>
        <v>582</v>
      </c>
      <c r="B401" s="14" t="s">
        <v>15751</v>
      </c>
      <c r="C401" s="94" t="s">
        <v>15752</v>
      </c>
      <c r="D401" s="94" t="s">
        <v>1162</v>
      </c>
      <c r="E401" s="14"/>
      <c r="F401" s="15">
        <v>1000</v>
      </c>
      <c r="G401" s="15">
        <v>404</v>
      </c>
      <c r="H401" s="14" t="s">
        <v>1228</v>
      </c>
      <c r="I401" s="15">
        <v>0</v>
      </c>
      <c r="J401" s="14" t="s">
        <v>4642</v>
      </c>
      <c r="K401" s="36" t="s">
        <v>15715</v>
      </c>
      <c r="L401" s="23" t="s">
        <v>11673</v>
      </c>
      <c r="M401" s="23"/>
      <c r="N401" s="15">
        <f>VLOOKUP(H401,heso!$A$2:$B$82,2,0)*F401*G401</f>
        <v>448511.3540790581</v>
      </c>
      <c r="O401" s="15">
        <f t="shared" si="13"/>
        <v>0</v>
      </c>
    </row>
    <row r="402" spans="1:15" ht="78.75">
      <c r="A402" s="14">
        <f t="shared" si="14"/>
        <v>583</v>
      </c>
      <c r="B402" s="14" t="s">
        <v>15753</v>
      </c>
      <c r="C402" s="94" t="s">
        <v>15754</v>
      </c>
      <c r="D402" s="94" t="s">
        <v>1162</v>
      </c>
      <c r="E402" s="14"/>
      <c r="F402" s="15">
        <v>350</v>
      </c>
      <c r="G402" s="15">
        <v>560</v>
      </c>
      <c r="H402" s="14" t="s">
        <v>2161</v>
      </c>
      <c r="I402" s="15">
        <v>0</v>
      </c>
      <c r="J402" s="14" t="s">
        <v>70</v>
      </c>
      <c r="K402" s="36" t="s">
        <v>15715</v>
      </c>
      <c r="L402" s="23" t="s">
        <v>13080</v>
      </c>
      <c r="M402" s="23"/>
      <c r="N402" s="15">
        <f>VLOOKUP(H402,heso!$A$2:$B$82,2,0)*F402*G402</f>
        <v>253201.00925147184</v>
      </c>
      <c r="O402" s="15">
        <f t="shared" si="13"/>
        <v>0</v>
      </c>
    </row>
    <row r="403" spans="1:15" ht="63">
      <c r="A403" s="14">
        <f t="shared" si="14"/>
        <v>584</v>
      </c>
      <c r="B403" s="14" t="s">
        <v>511</v>
      </c>
      <c r="C403" s="94" t="s">
        <v>15757</v>
      </c>
      <c r="D403" s="94" t="s">
        <v>1187</v>
      </c>
      <c r="E403" s="14" t="s">
        <v>8163</v>
      </c>
      <c r="F403" s="15">
        <v>1632</v>
      </c>
      <c r="G403" s="15">
        <v>304</v>
      </c>
      <c r="H403" s="14" t="s">
        <v>8087</v>
      </c>
      <c r="I403" s="15">
        <v>67000</v>
      </c>
      <c r="J403" s="14" t="s">
        <v>1193</v>
      </c>
      <c r="K403" s="36" t="s">
        <v>15715</v>
      </c>
      <c r="L403" s="23" t="s">
        <v>2255</v>
      </c>
      <c r="M403" s="23"/>
      <c r="N403" s="15">
        <f>VLOOKUP(H403,heso!$A$2:$B$82,2,0)*F403*G403</f>
        <v>496128</v>
      </c>
      <c r="O403" s="15">
        <f t="shared" si="13"/>
        <v>109344000</v>
      </c>
    </row>
    <row r="404" spans="1:15" ht="31.5">
      <c r="A404" s="14">
        <f t="shared" si="14"/>
        <v>585</v>
      </c>
      <c r="B404" s="14" t="s">
        <v>15758</v>
      </c>
      <c r="C404" s="94" t="s">
        <v>15759</v>
      </c>
      <c r="D404" s="94" t="s">
        <v>9193</v>
      </c>
      <c r="E404" s="14"/>
      <c r="F404" s="15">
        <v>1100</v>
      </c>
      <c r="G404" s="15">
        <v>356</v>
      </c>
      <c r="H404" s="14" t="s">
        <v>2161</v>
      </c>
      <c r="I404" s="15">
        <v>0</v>
      </c>
      <c r="J404" s="14" t="s">
        <v>60</v>
      </c>
      <c r="K404" s="36" t="s">
        <v>15715</v>
      </c>
      <c r="L404" s="23" t="s">
        <v>2255</v>
      </c>
      <c r="M404" s="23" t="s">
        <v>15760</v>
      </c>
      <c r="N404" s="15">
        <f>VLOOKUP(H404,heso!$A$2:$B$82,2,0)*F404*G404</f>
        <v>505885.28174936923</v>
      </c>
      <c r="O404" s="15">
        <f t="shared" si="13"/>
        <v>0</v>
      </c>
    </row>
    <row r="405" spans="1:15" ht="31.5">
      <c r="A405" s="14">
        <f t="shared" si="14"/>
        <v>586</v>
      </c>
      <c r="B405" s="14" t="s">
        <v>15761</v>
      </c>
      <c r="C405" s="94" t="s">
        <v>15436</v>
      </c>
      <c r="D405" s="94" t="s">
        <v>1187</v>
      </c>
      <c r="E405" s="14"/>
      <c r="F405" s="15">
        <v>900</v>
      </c>
      <c r="G405" s="15">
        <v>440</v>
      </c>
      <c r="H405" s="14" t="s">
        <v>8087</v>
      </c>
      <c r="I405" s="15">
        <v>132000</v>
      </c>
      <c r="J405" s="14" t="s">
        <v>4935</v>
      </c>
      <c r="K405" s="36" t="s">
        <v>15715</v>
      </c>
      <c r="L405" s="23" t="s">
        <v>2255</v>
      </c>
      <c r="M405" s="23"/>
      <c r="N405" s="15">
        <f>VLOOKUP(H405,heso!$A$2:$B$82,2,0)*F405*G405</f>
        <v>396000</v>
      </c>
      <c r="O405" s="15">
        <f t="shared" si="13"/>
        <v>118800000</v>
      </c>
    </row>
    <row r="406" spans="1:15" ht="31.5">
      <c r="A406" s="14">
        <f t="shared" si="14"/>
        <v>587</v>
      </c>
      <c r="B406" s="14" t="s">
        <v>15762</v>
      </c>
      <c r="C406" s="94" t="s">
        <v>5721</v>
      </c>
      <c r="D406" s="94" t="s">
        <v>4473</v>
      </c>
      <c r="E406" s="14" t="s">
        <v>8163</v>
      </c>
      <c r="F406" s="15">
        <v>1000</v>
      </c>
      <c r="G406" s="15">
        <v>776</v>
      </c>
      <c r="H406" s="14" t="s">
        <v>2161</v>
      </c>
      <c r="I406" s="15">
        <v>0</v>
      </c>
      <c r="J406" s="14" t="s">
        <v>1193</v>
      </c>
      <c r="K406" s="36" t="s">
        <v>15715</v>
      </c>
      <c r="L406" s="23" t="s">
        <v>2255</v>
      </c>
      <c r="M406" s="23"/>
      <c r="N406" s="15">
        <f>VLOOKUP(H406,heso!$A$2:$B$82,2,0)*F406*G406</f>
        <v>1002469.3019343987</v>
      </c>
      <c r="O406" s="15">
        <f t="shared" si="13"/>
        <v>0</v>
      </c>
    </row>
    <row r="407" spans="1:15" ht="31.5">
      <c r="A407" s="14">
        <f t="shared" si="14"/>
        <v>588</v>
      </c>
      <c r="B407" s="14" t="s">
        <v>15764</v>
      </c>
      <c r="C407" s="94" t="s">
        <v>15765</v>
      </c>
      <c r="D407" s="94" t="s">
        <v>1162</v>
      </c>
      <c r="E407" s="14"/>
      <c r="F407" s="15">
        <v>1500</v>
      </c>
      <c r="G407" s="15">
        <v>632</v>
      </c>
      <c r="H407" s="14" t="s">
        <v>3703</v>
      </c>
      <c r="I407" s="15">
        <v>0</v>
      </c>
      <c r="J407" s="14" t="s">
        <v>4642</v>
      </c>
      <c r="K407" s="36" t="s">
        <v>15715</v>
      </c>
      <c r="L407" s="23" t="s">
        <v>11673</v>
      </c>
      <c r="M407" s="23"/>
      <c r="N407" s="15">
        <f>VLOOKUP(H407,heso!$A$2:$B$82,2,0)*F407*G407</f>
        <v>1636077.3759461734</v>
      </c>
      <c r="O407" s="15">
        <f t="shared" si="13"/>
        <v>0</v>
      </c>
    </row>
    <row r="408" spans="1:15" ht="47.25">
      <c r="A408" s="14">
        <f t="shared" si="14"/>
        <v>589</v>
      </c>
      <c r="B408" s="14" t="s">
        <v>15766</v>
      </c>
      <c r="C408" s="94" t="s">
        <v>9839</v>
      </c>
      <c r="D408" s="94" t="s">
        <v>1187</v>
      </c>
      <c r="E408" s="14"/>
      <c r="F408" s="15">
        <v>700</v>
      </c>
      <c r="G408" s="15">
        <v>256</v>
      </c>
      <c r="H408" s="14" t="s">
        <v>8087</v>
      </c>
      <c r="I408" s="15">
        <v>86000</v>
      </c>
      <c r="J408" s="14" t="s">
        <v>7909</v>
      </c>
      <c r="K408" s="36" t="s">
        <v>15715</v>
      </c>
      <c r="L408" s="23" t="s">
        <v>2255</v>
      </c>
      <c r="M408" s="23"/>
      <c r="N408" s="15">
        <f>VLOOKUP(H408,heso!$A$2:$B$82,2,0)*F408*G408</f>
        <v>179200</v>
      </c>
      <c r="O408" s="15">
        <f t="shared" si="13"/>
        <v>60200000</v>
      </c>
    </row>
    <row r="409" spans="1:15" ht="47.25">
      <c r="A409" s="14">
        <f t="shared" si="14"/>
        <v>590</v>
      </c>
      <c r="B409" s="14" t="s">
        <v>15767</v>
      </c>
      <c r="C409" s="94" t="s">
        <v>15768</v>
      </c>
      <c r="D409" s="94" t="s">
        <v>4473</v>
      </c>
      <c r="E409" s="14"/>
      <c r="F409" s="15">
        <v>1000</v>
      </c>
      <c r="G409" s="15">
        <v>404</v>
      </c>
      <c r="H409" s="14" t="s">
        <v>8087</v>
      </c>
      <c r="I409" s="15">
        <v>0</v>
      </c>
      <c r="J409" s="14" t="s">
        <v>70</v>
      </c>
      <c r="K409" s="36" t="s">
        <v>15715</v>
      </c>
      <c r="L409" s="23" t="s">
        <v>2255</v>
      </c>
      <c r="M409" s="23"/>
      <c r="N409" s="15">
        <f>VLOOKUP(H409,heso!$A$2:$B$82,2,0)*F409*G409</f>
        <v>404000</v>
      </c>
      <c r="O409" s="15">
        <f t="shared" si="13"/>
        <v>0</v>
      </c>
    </row>
    <row r="410" spans="1:15" ht="31.5">
      <c r="A410" s="14">
        <f t="shared" si="14"/>
        <v>591</v>
      </c>
      <c r="B410" s="14" t="s">
        <v>15389</v>
      </c>
      <c r="C410" s="94" t="s">
        <v>2018</v>
      </c>
      <c r="D410" s="94" t="s">
        <v>1187</v>
      </c>
      <c r="E410" s="14" t="s">
        <v>8163</v>
      </c>
      <c r="F410" s="15">
        <v>530</v>
      </c>
      <c r="G410" s="15">
        <v>580</v>
      </c>
      <c r="H410" s="14" t="s">
        <v>2161</v>
      </c>
      <c r="I410" s="15">
        <v>216000</v>
      </c>
      <c r="J410" s="14" t="s">
        <v>4935</v>
      </c>
      <c r="K410" s="36" t="s">
        <v>15715</v>
      </c>
      <c r="L410" s="23" t="s">
        <v>2255</v>
      </c>
      <c r="M410" s="23"/>
      <c r="N410" s="15">
        <f>VLOOKUP(H410,heso!$A$2:$B$82,2,0)*F410*G410</f>
        <v>397112.19512195128</v>
      </c>
      <c r="O410" s="15">
        <f t="shared" si="13"/>
        <v>114480000</v>
      </c>
    </row>
    <row r="411" spans="1:15" ht="94.5">
      <c r="A411" s="14">
        <f t="shared" si="14"/>
        <v>592</v>
      </c>
      <c r="B411" s="14" t="s">
        <v>15770</v>
      </c>
      <c r="C411" s="94" t="s">
        <v>15771</v>
      </c>
      <c r="D411" s="94" t="s">
        <v>1187</v>
      </c>
      <c r="E411" s="14"/>
      <c r="F411" s="15">
        <v>600</v>
      </c>
      <c r="G411" s="15">
        <v>244</v>
      </c>
      <c r="H411" s="14" t="s">
        <v>8087</v>
      </c>
      <c r="I411" s="15">
        <v>120000</v>
      </c>
      <c r="J411" s="14" t="s">
        <v>4642</v>
      </c>
      <c r="K411" s="36" t="s">
        <v>15715</v>
      </c>
      <c r="L411" s="23" t="s">
        <v>12923</v>
      </c>
      <c r="M411" s="23"/>
      <c r="N411" s="15">
        <f>VLOOKUP(H411,heso!$A$2:$B$82,2,0)*F411*G411</f>
        <v>146400</v>
      </c>
      <c r="O411" s="15">
        <f t="shared" si="13"/>
        <v>72000000</v>
      </c>
    </row>
    <row r="412" spans="1:15" ht="78.75">
      <c r="A412" s="14">
        <f t="shared" si="14"/>
        <v>593</v>
      </c>
      <c r="B412" s="14" t="s">
        <v>15772</v>
      </c>
      <c r="C412" s="94" t="s">
        <v>15773</v>
      </c>
      <c r="D412" s="94" t="s">
        <v>1162</v>
      </c>
      <c r="E412" s="14"/>
      <c r="F412" s="15">
        <v>300</v>
      </c>
      <c r="G412" s="15">
        <v>324</v>
      </c>
      <c r="H412" s="14" t="s">
        <v>2161</v>
      </c>
      <c r="I412" s="15">
        <v>0</v>
      </c>
      <c r="J412" s="14" t="s">
        <v>70</v>
      </c>
      <c r="K412" s="36" t="s">
        <v>15715</v>
      </c>
      <c r="L412" s="23" t="s">
        <v>13080</v>
      </c>
      <c r="M412" s="23"/>
      <c r="N412" s="15">
        <f>VLOOKUP(H412,heso!$A$2:$B$82,2,0)*F412*G412</f>
        <v>125567.03111858705</v>
      </c>
      <c r="O412" s="15">
        <f t="shared" si="13"/>
        <v>0</v>
      </c>
    </row>
    <row r="413" spans="1:15" ht="31.5">
      <c r="A413" s="14">
        <f t="shared" si="14"/>
        <v>594</v>
      </c>
      <c r="B413" s="14" t="s">
        <v>15774</v>
      </c>
      <c r="C413" s="94" t="s">
        <v>2744</v>
      </c>
      <c r="D413" s="94" t="s">
        <v>1187</v>
      </c>
      <c r="E413" s="14" t="s">
        <v>8163</v>
      </c>
      <c r="F413" s="15">
        <v>1030</v>
      </c>
      <c r="G413" s="15">
        <v>208</v>
      </c>
      <c r="H413" s="14" t="s">
        <v>8076</v>
      </c>
      <c r="I413" s="15">
        <v>44000</v>
      </c>
      <c r="J413" s="14" t="s">
        <v>4935</v>
      </c>
      <c r="K413" s="36" t="s">
        <v>15715</v>
      </c>
      <c r="L413" s="23" t="s">
        <v>12923</v>
      </c>
      <c r="M413" s="23"/>
      <c r="N413" s="15">
        <f>VLOOKUP(H413,heso!$A$2:$B$82,2,0)*F413*G413</f>
        <v>178022.80908326327</v>
      </c>
      <c r="O413" s="15">
        <f t="shared" si="13"/>
        <v>45320000</v>
      </c>
    </row>
    <row r="414" spans="1:15">
      <c r="A414" s="14">
        <f t="shared" si="14"/>
        <v>595</v>
      </c>
      <c r="B414" s="14" t="s">
        <v>15331</v>
      </c>
      <c r="C414" s="94" t="s">
        <v>2744</v>
      </c>
      <c r="D414" s="94" t="s">
        <v>1187</v>
      </c>
      <c r="E414" s="14" t="s">
        <v>8163</v>
      </c>
      <c r="F414" s="15">
        <v>1530</v>
      </c>
      <c r="G414" s="15">
        <v>120</v>
      </c>
      <c r="H414" s="14" t="s">
        <v>8076</v>
      </c>
      <c r="I414" s="15">
        <v>26000</v>
      </c>
      <c r="J414" s="14" t="s">
        <v>4935</v>
      </c>
      <c r="K414" s="36" t="s">
        <v>15715</v>
      </c>
      <c r="L414" s="23" t="s">
        <v>12923</v>
      </c>
      <c r="M414" s="23"/>
      <c r="N414" s="15">
        <f>VLOOKUP(H414,heso!$A$2:$B$82,2,0)*F414*G414</f>
        <v>152562.48948696384</v>
      </c>
      <c r="O414" s="15">
        <f t="shared" si="13"/>
        <v>39780000</v>
      </c>
    </row>
    <row r="415" spans="1:15" ht="31.5">
      <c r="A415" s="14">
        <f t="shared" si="14"/>
        <v>596</v>
      </c>
      <c r="B415" s="14" t="s">
        <v>13448</v>
      </c>
      <c r="C415" s="94" t="s">
        <v>2744</v>
      </c>
      <c r="D415" s="94" t="s">
        <v>1187</v>
      </c>
      <c r="E415" s="14" t="s">
        <v>8163</v>
      </c>
      <c r="F415" s="15">
        <v>730</v>
      </c>
      <c r="G415" s="15">
        <v>340</v>
      </c>
      <c r="H415" s="14" t="s">
        <v>8076</v>
      </c>
      <c r="I415" s="15">
        <v>66000</v>
      </c>
      <c r="J415" s="14" t="s">
        <v>4935</v>
      </c>
      <c r="K415" s="36" t="s">
        <v>15715</v>
      </c>
      <c r="L415" s="23" t="s">
        <v>11673</v>
      </c>
      <c r="M415" s="23"/>
      <c r="N415" s="15">
        <f>VLOOKUP(H415,heso!$A$2:$B$82,2,0)*F415*G415</f>
        <v>206241.88393608073</v>
      </c>
      <c r="O415" s="15">
        <f t="shared" si="13"/>
        <v>48180000</v>
      </c>
    </row>
    <row r="416" spans="1:15" ht="63">
      <c r="A416" s="14">
        <f t="shared" si="14"/>
        <v>597</v>
      </c>
      <c r="B416" s="14" t="s">
        <v>15777</v>
      </c>
      <c r="C416" s="94" t="s">
        <v>15778</v>
      </c>
      <c r="D416" s="94" t="s">
        <v>1162</v>
      </c>
      <c r="E416" s="14"/>
      <c r="F416" s="15">
        <v>1000</v>
      </c>
      <c r="G416" s="15">
        <v>352</v>
      </c>
      <c r="H416" s="14" t="s">
        <v>8087</v>
      </c>
      <c r="I416" s="15">
        <v>0</v>
      </c>
      <c r="J416" s="14" t="s">
        <v>7909</v>
      </c>
      <c r="K416" s="36" t="s">
        <v>15715</v>
      </c>
      <c r="L416" s="23" t="s">
        <v>2255</v>
      </c>
      <c r="M416" s="23"/>
      <c r="N416" s="15">
        <f>VLOOKUP(H416,heso!$A$2:$B$82,2,0)*F416*G416</f>
        <v>352000</v>
      </c>
      <c r="O416" s="15">
        <f t="shared" si="13"/>
        <v>0</v>
      </c>
    </row>
    <row r="417" spans="1:15" ht="63">
      <c r="A417" s="14">
        <f t="shared" si="14"/>
        <v>598</v>
      </c>
      <c r="B417" s="14" t="s">
        <v>15782</v>
      </c>
      <c r="C417" s="94" t="s">
        <v>14723</v>
      </c>
      <c r="D417" s="94" t="s">
        <v>1187</v>
      </c>
      <c r="E417" s="14" t="s">
        <v>8163</v>
      </c>
      <c r="F417" s="15">
        <v>530</v>
      </c>
      <c r="G417" s="15">
        <v>436</v>
      </c>
      <c r="H417" s="14" t="s">
        <v>8087</v>
      </c>
      <c r="I417" s="15">
        <v>131000</v>
      </c>
      <c r="J417" s="14" t="s">
        <v>4935</v>
      </c>
      <c r="K417" s="36" t="s">
        <v>15715</v>
      </c>
      <c r="L417" s="23" t="s">
        <v>2255</v>
      </c>
      <c r="M417" s="23"/>
      <c r="N417" s="15">
        <f>VLOOKUP(H417,heso!$A$2:$B$82,2,0)*F417*G417</f>
        <v>231080</v>
      </c>
      <c r="O417" s="15">
        <f t="shared" si="13"/>
        <v>69430000</v>
      </c>
    </row>
    <row r="418" spans="1:15" ht="31.5">
      <c r="A418" s="14">
        <f t="shared" si="14"/>
        <v>599</v>
      </c>
      <c r="B418" s="14" t="s">
        <v>15783</v>
      </c>
      <c r="C418" s="94" t="s">
        <v>15784</v>
      </c>
      <c r="D418" s="94" t="s">
        <v>1162</v>
      </c>
      <c r="E418" s="14"/>
      <c r="F418" s="15">
        <v>1670</v>
      </c>
      <c r="G418" s="15">
        <v>388</v>
      </c>
      <c r="H418" s="14" t="s">
        <v>8087</v>
      </c>
      <c r="I418" s="15">
        <v>0</v>
      </c>
      <c r="J418" s="14" t="s">
        <v>60</v>
      </c>
      <c r="K418" s="36" t="s">
        <v>15715</v>
      </c>
      <c r="L418" s="23" t="s">
        <v>12923</v>
      </c>
      <c r="M418" s="23"/>
      <c r="N418" s="15">
        <f>VLOOKUP(H418,heso!$A$2:$B$82,2,0)*F418*G418</f>
        <v>647960</v>
      </c>
      <c r="O418" s="15">
        <f t="shared" si="13"/>
        <v>0</v>
      </c>
    </row>
    <row r="419" spans="1:15" ht="31.5">
      <c r="A419" s="14">
        <f t="shared" si="14"/>
        <v>600</v>
      </c>
      <c r="B419" s="14" t="s">
        <v>15785</v>
      </c>
      <c r="C419" s="94" t="s">
        <v>15786</v>
      </c>
      <c r="D419" s="94" t="s">
        <v>1162</v>
      </c>
      <c r="E419" s="14"/>
      <c r="F419" s="15">
        <v>200</v>
      </c>
      <c r="G419" s="15">
        <v>184</v>
      </c>
      <c r="H419" s="14" t="s">
        <v>8087</v>
      </c>
      <c r="I419" s="15">
        <v>100000</v>
      </c>
      <c r="J419" s="14" t="s">
        <v>70</v>
      </c>
      <c r="K419" s="36" t="s">
        <v>15715</v>
      </c>
      <c r="L419" s="23" t="s">
        <v>13080</v>
      </c>
      <c r="M419" s="23"/>
      <c r="N419" s="15">
        <f>VLOOKUP(H419,heso!$A$2:$B$82,2,0)*F419*G419</f>
        <v>36800</v>
      </c>
      <c r="O419" s="15">
        <f t="shared" si="13"/>
        <v>20000000</v>
      </c>
    </row>
    <row r="420" spans="1:15" ht="31.5">
      <c r="A420" s="14">
        <f t="shared" si="14"/>
        <v>601</v>
      </c>
      <c r="B420" s="14" t="s">
        <v>15107</v>
      </c>
      <c r="C420" s="94" t="s">
        <v>2744</v>
      </c>
      <c r="D420" s="94" t="s">
        <v>1187</v>
      </c>
      <c r="E420" s="14" t="s">
        <v>8163</v>
      </c>
      <c r="F420" s="15">
        <v>1030</v>
      </c>
      <c r="G420" s="15">
        <v>76</v>
      </c>
      <c r="H420" s="14" t="s">
        <v>8076</v>
      </c>
      <c r="I420" s="15">
        <v>20000</v>
      </c>
      <c r="J420" s="14" t="s">
        <v>4935</v>
      </c>
      <c r="K420" s="36" t="s">
        <v>15715</v>
      </c>
      <c r="L420" s="23" t="s">
        <v>5629</v>
      </c>
      <c r="M420" s="23"/>
      <c r="N420" s="15">
        <f>VLOOKUP(H420,heso!$A$2:$B$82,2,0)*F420*G420</f>
        <v>65046.795626576961</v>
      </c>
      <c r="O420" s="15">
        <f t="shared" si="13"/>
        <v>20600000</v>
      </c>
    </row>
    <row r="421" spans="1:15" ht="31.5">
      <c r="A421" s="14">
        <f t="shared" si="14"/>
        <v>602</v>
      </c>
      <c r="B421" s="14" t="s">
        <v>15800</v>
      </c>
      <c r="C421" s="94" t="s">
        <v>15801</v>
      </c>
      <c r="D421" s="94" t="s">
        <v>1162</v>
      </c>
      <c r="E421" s="14"/>
      <c r="F421" s="15">
        <v>300</v>
      </c>
      <c r="G421" s="15">
        <v>316</v>
      </c>
      <c r="H421" s="14" t="s">
        <v>8087</v>
      </c>
      <c r="I421" s="15">
        <v>142000</v>
      </c>
      <c r="J421" s="14" t="s">
        <v>60</v>
      </c>
      <c r="K421" s="36" t="s">
        <v>15715</v>
      </c>
      <c r="L421" s="23" t="s">
        <v>6101</v>
      </c>
      <c r="M421" s="23"/>
      <c r="N421" s="15">
        <f>VLOOKUP(H421,heso!$A$2:$B$82,2,0)*F421*G421</f>
        <v>94800</v>
      </c>
      <c r="O421" s="15">
        <f t="shared" si="13"/>
        <v>42600000</v>
      </c>
    </row>
    <row r="422" spans="1:15" ht="31.5">
      <c r="A422" s="14">
        <f t="shared" si="14"/>
        <v>603</v>
      </c>
      <c r="B422" s="14" t="s">
        <v>15802</v>
      </c>
      <c r="C422" s="94" t="s">
        <v>14172</v>
      </c>
      <c r="D422" s="94" t="s">
        <v>1162</v>
      </c>
      <c r="E422" s="14"/>
      <c r="F422" s="15">
        <v>1000</v>
      </c>
      <c r="G422" s="15">
        <v>316</v>
      </c>
      <c r="H422" s="14" t="s">
        <v>2161</v>
      </c>
      <c r="I422" s="15">
        <v>0</v>
      </c>
      <c r="J422" s="14" t="s">
        <v>60</v>
      </c>
      <c r="K422" s="36" t="s">
        <v>15715</v>
      </c>
      <c r="L422" s="23" t="s">
        <v>6101</v>
      </c>
      <c r="M422" s="23"/>
      <c r="N422" s="15">
        <f>VLOOKUP(H422,heso!$A$2:$B$82,2,0)*F422*G422</f>
        <v>408222.03532380157</v>
      </c>
      <c r="O422" s="15">
        <f t="shared" si="13"/>
        <v>0</v>
      </c>
    </row>
    <row r="423" spans="1:15" ht="31.5">
      <c r="A423" s="14">
        <f t="shared" si="14"/>
        <v>604</v>
      </c>
      <c r="B423" s="14" t="s">
        <v>15803</v>
      </c>
      <c r="C423" s="94" t="s">
        <v>14172</v>
      </c>
      <c r="D423" s="94" t="s">
        <v>1162</v>
      </c>
      <c r="E423" s="14"/>
      <c r="F423" s="15">
        <v>1000</v>
      </c>
      <c r="G423" s="15">
        <v>208</v>
      </c>
      <c r="H423" s="14" t="s">
        <v>11934</v>
      </c>
      <c r="I423" s="15">
        <v>0</v>
      </c>
      <c r="J423" s="14" t="s">
        <v>60</v>
      </c>
      <c r="K423" s="36" t="s">
        <v>15715</v>
      </c>
      <c r="L423" s="23" t="s">
        <v>6101</v>
      </c>
      <c r="M423" s="23"/>
      <c r="N423" s="15">
        <f>VLOOKUP(H423,heso!$A$2:$B$82,2,0)*F423*G423</f>
        <v>437342.30445752735</v>
      </c>
      <c r="O423" s="15">
        <f t="shared" si="13"/>
        <v>0</v>
      </c>
    </row>
    <row r="424" spans="1:15" ht="47.25">
      <c r="A424" s="14">
        <f t="shared" si="14"/>
        <v>605</v>
      </c>
      <c r="B424" s="14" t="s">
        <v>15807</v>
      </c>
      <c r="C424" s="94" t="s">
        <v>15484</v>
      </c>
      <c r="D424" s="94" t="s">
        <v>4473</v>
      </c>
      <c r="E424" s="14"/>
      <c r="F424" s="15">
        <v>3000</v>
      </c>
      <c r="G424" s="15">
        <v>1120</v>
      </c>
      <c r="H424" s="14" t="s">
        <v>2161</v>
      </c>
      <c r="I424" s="15">
        <v>0</v>
      </c>
      <c r="J424" s="14" t="s">
        <v>7909</v>
      </c>
      <c r="K424" s="36" t="s">
        <v>15715</v>
      </c>
      <c r="L424" s="23" t="s">
        <v>2255</v>
      </c>
      <c r="M424" s="23"/>
      <c r="N424" s="15">
        <f>VLOOKUP(H424,heso!$A$2:$B$82,2,0)*F424*G424</f>
        <v>4340588.7300252318</v>
      </c>
      <c r="O424" s="15">
        <f t="shared" si="13"/>
        <v>0</v>
      </c>
    </row>
    <row r="425" spans="1:15" ht="47.25">
      <c r="A425" s="14">
        <f t="shared" si="14"/>
        <v>606</v>
      </c>
      <c r="B425" s="14" t="s">
        <v>15810</v>
      </c>
      <c r="C425" s="94" t="s">
        <v>14977</v>
      </c>
      <c r="D425" s="94" t="s">
        <v>1162</v>
      </c>
      <c r="E425" s="14"/>
      <c r="F425" s="15">
        <v>1200</v>
      </c>
      <c r="G425" s="15">
        <v>388</v>
      </c>
      <c r="H425" s="14" t="s">
        <v>8087</v>
      </c>
      <c r="I425" s="15">
        <v>0</v>
      </c>
      <c r="J425" s="14" t="s">
        <v>70</v>
      </c>
      <c r="K425" s="36" t="s">
        <v>15715</v>
      </c>
      <c r="L425" s="23" t="s">
        <v>13080</v>
      </c>
      <c r="M425" s="23"/>
      <c r="N425" s="15">
        <f>VLOOKUP(H425,heso!$A$2:$B$82,2,0)*F425*G425</f>
        <v>465600</v>
      </c>
      <c r="O425" s="15">
        <f t="shared" si="13"/>
        <v>0</v>
      </c>
    </row>
    <row r="426" spans="1:15" ht="94.5">
      <c r="A426" s="14">
        <f t="shared" si="14"/>
        <v>607</v>
      </c>
      <c r="B426" s="14" t="s">
        <v>15818</v>
      </c>
      <c r="C426" s="94" t="s">
        <v>15819</v>
      </c>
      <c r="D426" s="94" t="s">
        <v>1187</v>
      </c>
      <c r="E426" s="14" t="s">
        <v>8163</v>
      </c>
      <c r="F426" s="15">
        <v>730</v>
      </c>
      <c r="G426" s="15">
        <v>128</v>
      </c>
      <c r="H426" s="14" t="s">
        <v>8087</v>
      </c>
      <c r="I426" s="15">
        <v>45000</v>
      </c>
      <c r="J426" s="14" t="s">
        <v>4935</v>
      </c>
      <c r="K426" s="36" t="s">
        <v>15715</v>
      </c>
      <c r="L426" s="23" t="s">
        <v>11673</v>
      </c>
      <c r="M426" s="23"/>
      <c r="N426" s="15">
        <f>VLOOKUP(H426,heso!$A$2:$B$82,2,0)*F426*G426</f>
        <v>93440</v>
      </c>
      <c r="O426" s="15">
        <f t="shared" si="13"/>
        <v>32850000</v>
      </c>
    </row>
    <row r="427" spans="1:15" ht="31.5">
      <c r="A427" s="14">
        <f t="shared" si="14"/>
        <v>608</v>
      </c>
      <c r="B427" s="14" t="s">
        <v>15820</v>
      </c>
      <c r="C427" s="94" t="s">
        <v>2744</v>
      </c>
      <c r="D427" s="94" t="s">
        <v>1187</v>
      </c>
      <c r="E427" s="14" t="s">
        <v>8163</v>
      </c>
      <c r="F427" s="15">
        <v>2530</v>
      </c>
      <c r="G427" s="15">
        <v>124</v>
      </c>
      <c r="H427" s="14" t="s">
        <v>8076</v>
      </c>
      <c r="I427" s="15">
        <v>29000</v>
      </c>
      <c r="J427" s="14" t="s">
        <v>4935</v>
      </c>
      <c r="K427" s="36" t="s">
        <v>15715</v>
      </c>
      <c r="L427" s="23" t="s">
        <v>2255</v>
      </c>
      <c r="M427" s="23"/>
      <c r="N427" s="15">
        <f>VLOOKUP(H427,heso!$A$2:$B$82,2,0)*F427*G427</f>
        <v>260685.75273338941</v>
      </c>
      <c r="O427" s="15">
        <f t="shared" si="13"/>
        <v>73370000</v>
      </c>
    </row>
    <row r="428" spans="1:15" ht="31.5">
      <c r="A428" s="14">
        <f t="shared" si="14"/>
        <v>609</v>
      </c>
      <c r="B428" s="14" t="s">
        <v>15821</v>
      </c>
      <c r="C428" s="94" t="s">
        <v>2744</v>
      </c>
      <c r="D428" s="94" t="s">
        <v>1187</v>
      </c>
      <c r="E428" s="14" t="s">
        <v>8163</v>
      </c>
      <c r="F428" s="15">
        <v>730</v>
      </c>
      <c r="G428" s="15">
        <v>220</v>
      </c>
      <c r="H428" s="14" t="s">
        <v>8076</v>
      </c>
      <c r="I428" s="15">
        <v>46000</v>
      </c>
      <c r="J428" s="14" t="s">
        <v>4935</v>
      </c>
      <c r="K428" s="36" t="s">
        <v>15715</v>
      </c>
      <c r="L428" s="23" t="s">
        <v>12534</v>
      </c>
      <c r="M428" s="23"/>
      <c r="N428" s="15">
        <f>VLOOKUP(H428,heso!$A$2:$B$82,2,0)*F428*G428</f>
        <v>133450.6307821699</v>
      </c>
      <c r="O428" s="15">
        <f t="shared" si="13"/>
        <v>33580000</v>
      </c>
    </row>
    <row r="429" spans="1:15" ht="47.25">
      <c r="A429" s="14">
        <f t="shared" si="14"/>
        <v>610</v>
      </c>
      <c r="B429" s="14" t="s">
        <v>15822</v>
      </c>
      <c r="C429" s="94" t="s">
        <v>2744</v>
      </c>
      <c r="D429" s="94" t="s">
        <v>1187</v>
      </c>
      <c r="E429" s="14" t="s">
        <v>8163</v>
      </c>
      <c r="F429" s="15">
        <v>730</v>
      </c>
      <c r="G429" s="15">
        <v>352</v>
      </c>
      <c r="H429" s="14" t="s">
        <v>8076</v>
      </c>
      <c r="I429" s="15">
        <v>69000</v>
      </c>
      <c r="J429" s="14" t="s">
        <v>4935</v>
      </c>
      <c r="K429" s="36" t="s">
        <v>15715</v>
      </c>
      <c r="L429" s="23" t="s">
        <v>11673</v>
      </c>
      <c r="M429" s="23"/>
      <c r="N429" s="15">
        <f>VLOOKUP(H429,heso!$A$2:$B$82,2,0)*F429*G429</f>
        <v>213521.00925147181</v>
      </c>
      <c r="O429" s="15">
        <f t="shared" si="13"/>
        <v>50370000</v>
      </c>
    </row>
    <row r="430" spans="1:15" ht="47.25">
      <c r="A430" s="14">
        <f t="shared" si="14"/>
        <v>611</v>
      </c>
      <c r="B430" s="14" t="s">
        <v>15823</v>
      </c>
      <c r="C430" s="94" t="s">
        <v>13677</v>
      </c>
      <c r="D430" s="94" t="s">
        <v>1187</v>
      </c>
      <c r="E430" s="14" t="s">
        <v>8163</v>
      </c>
      <c r="F430" s="15">
        <v>2000</v>
      </c>
      <c r="G430" s="15">
        <v>196</v>
      </c>
      <c r="H430" s="14" t="s">
        <v>2161</v>
      </c>
      <c r="I430" s="15">
        <v>78000</v>
      </c>
      <c r="J430" s="14" t="s">
        <v>4935</v>
      </c>
      <c r="K430" s="36" t="s">
        <v>15715</v>
      </c>
      <c r="L430" s="23" t="s">
        <v>5629</v>
      </c>
      <c r="M430" s="23"/>
      <c r="N430" s="15">
        <f>VLOOKUP(H430,heso!$A$2:$B$82,2,0)*F430*G430</f>
        <v>506402.01850294368</v>
      </c>
      <c r="O430" s="15">
        <f t="shared" si="13"/>
        <v>156000000</v>
      </c>
    </row>
    <row r="431" spans="1:15" ht="31.5">
      <c r="A431" s="14">
        <f t="shared" si="14"/>
        <v>612</v>
      </c>
      <c r="B431" s="14" t="s">
        <v>15827</v>
      </c>
      <c r="C431" s="94" t="s">
        <v>15828</v>
      </c>
      <c r="D431" s="94" t="s">
        <v>1187</v>
      </c>
      <c r="E431" s="14"/>
      <c r="F431" s="15">
        <v>2000</v>
      </c>
      <c r="G431" s="15">
        <v>420</v>
      </c>
      <c r="H431" s="14" t="s">
        <v>8087</v>
      </c>
      <c r="I431" s="15">
        <v>76000</v>
      </c>
      <c r="J431" s="14" t="s">
        <v>4642</v>
      </c>
      <c r="K431" s="36" t="s">
        <v>15715</v>
      </c>
      <c r="L431" s="23" t="s">
        <v>12534</v>
      </c>
      <c r="M431" s="23"/>
      <c r="N431" s="15">
        <f>VLOOKUP(H431,heso!$A$2:$B$82,2,0)*F431*G431</f>
        <v>840000</v>
      </c>
      <c r="O431" s="15">
        <f t="shared" si="13"/>
        <v>152000000</v>
      </c>
    </row>
    <row r="432" spans="1:15" ht="63">
      <c r="A432" s="14">
        <f t="shared" si="14"/>
        <v>613</v>
      </c>
      <c r="B432" s="14" t="s">
        <v>15867</v>
      </c>
      <c r="C432" s="94" t="s">
        <v>15868</v>
      </c>
      <c r="D432" s="94" t="s">
        <v>1162</v>
      </c>
      <c r="E432" s="14"/>
      <c r="F432" s="15">
        <v>300</v>
      </c>
      <c r="G432" s="15">
        <v>316</v>
      </c>
      <c r="H432" s="14" t="s">
        <v>2161</v>
      </c>
      <c r="I432" s="15">
        <v>116000</v>
      </c>
      <c r="J432" s="14" t="s">
        <v>60</v>
      </c>
      <c r="K432" s="36" t="s">
        <v>15715</v>
      </c>
      <c r="L432" s="23" t="s">
        <v>6101</v>
      </c>
      <c r="M432" s="23"/>
      <c r="N432" s="15">
        <f>VLOOKUP(H432,heso!$A$2:$B$82,2,0)*F432*G432</f>
        <v>122466.61059714045</v>
      </c>
      <c r="O432" s="15">
        <f t="shared" si="13"/>
        <v>34800000</v>
      </c>
    </row>
    <row r="433" spans="1:15" ht="63">
      <c r="A433" s="14">
        <f t="shared" si="14"/>
        <v>614</v>
      </c>
      <c r="B433" s="14" t="s">
        <v>15894</v>
      </c>
      <c r="C433" s="94" t="s">
        <v>15895</v>
      </c>
      <c r="D433" s="94" t="s">
        <v>1187</v>
      </c>
      <c r="E433" s="14"/>
      <c r="F433" s="15">
        <v>1000</v>
      </c>
      <c r="G433" s="15">
        <v>452</v>
      </c>
      <c r="H433" s="14" t="s">
        <v>2161</v>
      </c>
      <c r="I433" s="15">
        <v>195000</v>
      </c>
      <c r="J433" s="14" t="s">
        <v>70</v>
      </c>
      <c r="K433" s="36" t="s">
        <v>15715</v>
      </c>
      <c r="L433" s="23" t="s">
        <v>2255</v>
      </c>
      <c r="M433" s="23"/>
      <c r="N433" s="15">
        <f>VLOOKUP(H433,heso!$A$2:$B$82,2,0)*F433*G433</f>
        <v>583912.5315391086</v>
      </c>
      <c r="O433" s="15">
        <f t="shared" si="13"/>
        <v>195000000</v>
      </c>
    </row>
    <row r="434" spans="1:15" ht="31.5">
      <c r="A434" s="14">
        <f t="shared" si="14"/>
        <v>615</v>
      </c>
      <c r="B434" s="14" t="s">
        <v>15143</v>
      </c>
      <c r="C434" s="94" t="s">
        <v>2744</v>
      </c>
      <c r="D434" s="94" t="s">
        <v>1187</v>
      </c>
      <c r="E434" s="14" t="s">
        <v>8163</v>
      </c>
      <c r="F434" s="15">
        <v>1030</v>
      </c>
      <c r="G434" s="15">
        <v>100</v>
      </c>
      <c r="H434" s="14" t="s">
        <v>8076</v>
      </c>
      <c r="I434" s="15">
        <v>24000</v>
      </c>
      <c r="J434" s="14" t="s">
        <v>4935</v>
      </c>
      <c r="K434" s="36" t="s">
        <v>15779</v>
      </c>
      <c r="L434" s="23" t="s">
        <v>2255</v>
      </c>
      <c r="M434" s="23"/>
      <c r="N434" s="15">
        <f>VLOOKUP(H434,heso!$A$2:$B$82,2,0)*F434*G434</f>
        <v>85587.888982338103</v>
      </c>
      <c r="O434" s="15">
        <f t="shared" si="13"/>
        <v>24720000</v>
      </c>
    </row>
    <row r="435" spans="1:15">
      <c r="A435" s="14">
        <f t="shared" si="14"/>
        <v>616</v>
      </c>
      <c r="B435" s="14" t="s">
        <v>15379</v>
      </c>
      <c r="C435" s="94" t="s">
        <v>2744</v>
      </c>
      <c r="D435" s="94" t="s">
        <v>1187</v>
      </c>
      <c r="E435" s="14" t="s">
        <v>8163</v>
      </c>
      <c r="F435" s="15">
        <v>1030</v>
      </c>
      <c r="G435" s="15">
        <v>40</v>
      </c>
      <c r="H435" s="14" t="s">
        <v>8076</v>
      </c>
      <c r="I435" s="15">
        <v>11000</v>
      </c>
      <c r="J435" s="14" t="s">
        <v>4935</v>
      </c>
      <c r="K435" s="36" t="s">
        <v>15779</v>
      </c>
      <c r="L435" s="23" t="s">
        <v>2255</v>
      </c>
      <c r="M435" s="23"/>
      <c r="N435" s="15">
        <f>VLOOKUP(H435,heso!$A$2:$B$82,2,0)*F435*G435</f>
        <v>34235.155592935247</v>
      </c>
      <c r="O435" s="15">
        <f t="shared" si="13"/>
        <v>11330000</v>
      </c>
    </row>
    <row r="436" spans="1:15">
      <c r="A436" s="14">
        <f t="shared" si="14"/>
        <v>617</v>
      </c>
      <c r="B436" s="14" t="s">
        <v>13472</v>
      </c>
      <c r="C436" s="94" t="s">
        <v>2744</v>
      </c>
      <c r="D436" s="94" t="s">
        <v>1187</v>
      </c>
      <c r="E436" s="14" t="s">
        <v>8163</v>
      </c>
      <c r="F436" s="15">
        <v>1030</v>
      </c>
      <c r="G436" s="15">
        <v>32</v>
      </c>
      <c r="H436" s="14" t="s">
        <v>8076</v>
      </c>
      <c r="I436" s="15">
        <v>12000</v>
      </c>
      <c r="J436" s="14" t="s">
        <v>4935</v>
      </c>
      <c r="K436" s="36" t="s">
        <v>15779</v>
      </c>
      <c r="L436" s="23" t="s">
        <v>2255</v>
      </c>
      <c r="M436" s="23"/>
      <c r="N436" s="15">
        <f>VLOOKUP(H436,heso!$A$2:$B$82,2,0)*F436*G436</f>
        <v>27388.124474348195</v>
      </c>
      <c r="O436" s="15">
        <f t="shared" si="13"/>
        <v>12360000</v>
      </c>
    </row>
    <row r="437" spans="1:15">
      <c r="A437" s="14">
        <f t="shared" si="14"/>
        <v>618</v>
      </c>
      <c r="B437" s="14" t="s">
        <v>15780</v>
      </c>
      <c r="C437" s="94" t="s">
        <v>2744</v>
      </c>
      <c r="D437" s="94" t="s">
        <v>1187</v>
      </c>
      <c r="E437" s="14" t="s">
        <v>8163</v>
      </c>
      <c r="F437" s="15">
        <v>630</v>
      </c>
      <c r="G437" s="15">
        <v>40</v>
      </c>
      <c r="H437" s="14" t="s">
        <v>8076</v>
      </c>
      <c r="I437" s="15">
        <v>12000</v>
      </c>
      <c r="J437" s="14" t="s">
        <v>4935</v>
      </c>
      <c r="K437" s="36" t="s">
        <v>15779</v>
      </c>
      <c r="L437" s="23" t="s">
        <v>2255</v>
      </c>
      <c r="M437" s="23"/>
      <c r="N437" s="15">
        <f>VLOOKUP(H437,heso!$A$2:$B$82,2,0)*F437*G437</f>
        <v>20939.949537426408</v>
      </c>
      <c r="O437" s="15">
        <f t="shared" si="13"/>
        <v>7560000</v>
      </c>
    </row>
    <row r="438" spans="1:15">
      <c r="A438" s="14">
        <f t="shared" si="14"/>
        <v>619</v>
      </c>
      <c r="B438" s="14" t="s">
        <v>15781</v>
      </c>
      <c r="C438" s="94" t="s">
        <v>2744</v>
      </c>
      <c r="D438" s="94" t="s">
        <v>1187</v>
      </c>
      <c r="E438" s="14" t="s">
        <v>8163</v>
      </c>
      <c r="F438" s="15">
        <v>1030</v>
      </c>
      <c r="G438" s="15">
        <v>76</v>
      </c>
      <c r="H438" s="14" t="s">
        <v>8076</v>
      </c>
      <c r="I438" s="15">
        <v>20000</v>
      </c>
      <c r="J438" s="14" t="s">
        <v>4935</v>
      </c>
      <c r="K438" s="36" t="s">
        <v>15779</v>
      </c>
      <c r="L438" s="23" t="s">
        <v>2255</v>
      </c>
      <c r="M438" s="23"/>
      <c r="N438" s="15">
        <f>VLOOKUP(H438,heso!$A$2:$B$82,2,0)*F438*G438</f>
        <v>65046.795626576961</v>
      </c>
      <c r="O438" s="15">
        <f t="shared" si="13"/>
        <v>20600000</v>
      </c>
    </row>
    <row r="439" spans="1:15" ht="64.5" customHeight="1">
      <c r="A439" s="14">
        <f t="shared" si="14"/>
        <v>620</v>
      </c>
      <c r="B439" s="14" t="s">
        <v>15787</v>
      </c>
      <c r="C439" s="94" t="s">
        <v>15788</v>
      </c>
      <c r="D439" s="94" t="s">
        <v>1187</v>
      </c>
      <c r="E439" s="14"/>
      <c r="F439" s="15">
        <v>800</v>
      </c>
      <c r="G439" s="15">
        <v>304</v>
      </c>
      <c r="H439" s="14" t="s">
        <v>2161</v>
      </c>
      <c r="I439" s="15">
        <v>94000</v>
      </c>
      <c r="J439" s="14" t="s">
        <v>4935</v>
      </c>
      <c r="K439" s="36" t="s">
        <v>15779</v>
      </c>
      <c r="L439" s="23" t="s">
        <v>2255</v>
      </c>
      <c r="M439" s="23"/>
      <c r="N439" s="15">
        <f>VLOOKUP(H439,heso!$A$2:$B$82,2,0)*F439*G439</f>
        <v>314175.94617325487</v>
      </c>
      <c r="O439" s="15">
        <f t="shared" si="13"/>
        <v>75200000</v>
      </c>
    </row>
    <row r="440" spans="1:15" ht="31.5">
      <c r="A440" s="14">
        <f t="shared" si="14"/>
        <v>621</v>
      </c>
      <c r="B440" s="14" t="s">
        <v>15789</v>
      </c>
      <c r="C440" s="94" t="s">
        <v>15790</v>
      </c>
      <c r="D440" s="94" t="s">
        <v>1187</v>
      </c>
      <c r="E440" s="14" t="s">
        <v>8163</v>
      </c>
      <c r="F440" s="15">
        <v>900</v>
      </c>
      <c r="G440" s="15">
        <v>508</v>
      </c>
      <c r="H440" s="14" t="s">
        <v>2161</v>
      </c>
      <c r="I440" s="15">
        <v>192000</v>
      </c>
      <c r="J440" s="14" t="s">
        <v>4935</v>
      </c>
      <c r="K440" s="36" t="s">
        <v>15779</v>
      </c>
      <c r="L440" s="23" t="s">
        <v>2255</v>
      </c>
      <c r="M440" s="23"/>
      <c r="N440" s="15">
        <f>VLOOKUP(H440,heso!$A$2:$B$82,2,0)*F440*G440</f>
        <v>590630.10933557618</v>
      </c>
      <c r="O440" s="15">
        <f t="shared" si="13"/>
        <v>172800000</v>
      </c>
    </row>
    <row r="441" spans="1:15" ht="63">
      <c r="A441" s="14">
        <f t="shared" si="14"/>
        <v>622</v>
      </c>
      <c r="B441" s="14" t="s">
        <v>15791</v>
      </c>
      <c r="C441" s="94" t="s">
        <v>15792</v>
      </c>
      <c r="D441" s="94" t="s">
        <v>1162</v>
      </c>
      <c r="E441" s="14"/>
      <c r="F441" s="15">
        <v>1600</v>
      </c>
      <c r="G441" s="15">
        <v>324</v>
      </c>
      <c r="H441" s="14" t="s">
        <v>2161</v>
      </c>
      <c r="I441" s="15">
        <v>0</v>
      </c>
      <c r="J441" s="14" t="s">
        <v>60</v>
      </c>
      <c r="K441" s="36" t="s">
        <v>15779</v>
      </c>
      <c r="L441" s="23" t="s">
        <v>7889</v>
      </c>
      <c r="M441" s="23"/>
      <c r="N441" s="15">
        <f>VLOOKUP(H441,heso!$A$2:$B$82,2,0)*F441*G441</f>
        <v>669690.83263246424</v>
      </c>
      <c r="O441" s="15">
        <f t="shared" si="13"/>
        <v>0</v>
      </c>
    </row>
    <row r="442" spans="1:15" ht="63">
      <c r="A442" s="14">
        <f t="shared" si="14"/>
        <v>623</v>
      </c>
      <c r="B442" s="14" t="s">
        <v>15793</v>
      </c>
      <c r="C442" s="94" t="s">
        <v>13774</v>
      </c>
      <c r="D442" s="94" t="s">
        <v>1162</v>
      </c>
      <c r="E442" s="14"/>
      <c r="F442" s="15">
        <v>500</v>
      </c>
      <c r="G442" s="15">
        <v>108</v>
      </c>
      <c r="H442" s="14" t="s">
        <v>3703</v>
      </c>
      <c r="I442" s="15">
        <v>0</v>
      </c>
      <c r="J442" s="14" t="s">
        <v>60</v>
      </c>
      <c r="K442" s="36" t="s">
        <v>15779</v>
      </c>
      <c r="L442" s="23" t="s">
        <v>2255</v>
      </c>
      <c r="M442" s="23"/>
      <c r="N442" s="15">
        <f>VLOOKUP(H442,heso!$A$2:$B$82,2,0)*F442*G442</f>
        <v>93194.280908326327</v>
      </c>
      <c r="O442" s="15">
        <f t="shared" si="13"/>
        <v>0</v>
      </c>
    </row>
    <row r="443" spans="1:15" ht="31.5">
      <c r="A443" s="14">
        <f t="shared" si="14"/>
        <v>624</v>
      </c>
      <c r="B443" s="14" t="s">
        <v>15794</v>
      </c>
      <c r="C443" s="94" t="s">
        <v>15795</v>
      </c>
      <c r="D443" s="94" t="s">
        <v>1162</v>
      </c>
      <c r="E443" s="14" t="s">
        <v>8163</v>
      </c>
      <c r="F443" s="15">
        <v>550</v>
      </c>
      <c r="G443" s="15">
        <v>384</v>
      </c>
      <c r="H443" s="14" t="s">
        <v>8087</v>
      </c>
      <c r="I443" s="15">
        <v>0</v>
      </c>
      <c r="J443" s="14" t="s">
        <v>1193</v>
      </c>
      <c r="K443" s="36" t="s">
        <v>15779</v>
      </c>
      <c r="L443" s="23" t="s">
        <v>11729</v>
      </c>
      <c r="M443" s="23"/>
      <c r="N443" s="15">
        <f>VLOOKUP(H443,heso!$A$2:$B$82,2,0)*F443*G443</f>
        <v>211200</v>
      </c>
      <c r="O443" s="15">
        <f t="shared" si="13"/>
        <v>0</v>
      </c>
    </row>
    <row r="444" spans="1:15" ht="47.25">
      <c r="A444" s="14">
        <f t="shared" si="14"/>
        <v>625</v>
      </c>
      <c r="B444" s="14" t="s">
        <v>15796</v>
      </c>
      <c r="C444" s="94" t="s">
        <v>15797</v>
      </c>
      <c r="D444" s="94" t="s">
        <v>1162</v>
      </c>
      <c r="E444" s="14"/>
      <c r="F444" s="15">
        <v>1000</v>
      </c>
      <c r="G444" s="15">
        <v>340</v>
      </c>
      <c r="H444" s="14" t="s">
        <v>2161</v>
      </c>
      <c r="I444" s="15">
        <v>0</v>
      </c>
      <c r="J444" s="83" t="s">
        <v>60</v>
      </c>
      <c r="K444" s="36" t="s">
        <v>15779</v>
      </c>
      <c r="L444" s="23" t="s">
        <v>6101</v>
      </c>
      <c r="M444" s="23"/>
      <c r="N444" s="15">
        <f>VLOOKUP(H444,heso!$A$2:$B$82,2,0)*F444*G444</f>
        <v>439226.24053826748</v>
      </c>
      <c r="O444" s="15">
        <f t="shared" si="13"/>
        <v>0</v>
      </c>
    </row>
    <row r="445" spans="1:15" ht="47.25">
      <c r="A445" s="14">
        <f t="shared" si="14"/>
        <v>626</v>
      </c>
      <c r="B445" s="14" t="s">
        <v>15798</v>
      </c>
      <c r="C445" s="94" t="s">
        <v>15799</v>
      </c>
      <c r="D445" s="94" t="s">
        <v>1162</v>
      </c>
      <c r="E445" s="14"/>
      <c r="F445" s="15">
        <v>600</v>
      </c>
      <c r="G445" s="15">
        <v>332</v>
      </c>
      <c r="H445" s="14" t="s">
        <v>2161</v>
      </c>
      <c r="I445" s="15">
        <v>0</v>
      </c>
      <c r="J445" s="14" t="s">
        <v>60</v>
      </c>
      <c r="K445" s="36" t="s">
        <v>15779</v>
      </c>
      <c r="L445" s="23" t="s">
        <v>6101</v>
      </c>
      <c r="M445" s="23"/>
      <c r="N445" s="15">
        <f>VLOOKUP(H445,heso!$A$2:$B$82,2,0)*F445*G445</f>
        <v>257334.90328006729</v>
      </c>
      <c r="O445" s="15">
        <f t="shared" si="13"/>
        <v>0</v>
      </c>
    </row>
    <row r="446" spans="1:15" ht="31.5">
      <c r="A446" s="14">
        <f t="shared" si="14"/>
        <v>627</v>
      </c>
      <c r="B446" s="14" t="s">
        <v>15804</v>
      </c>
      <c r="C446" s="94" t="s">
        <v>15805</v>
      </c>
      <c r="D446" s="94" t="s">
        <v>9193</v>
      </c>
      <c r="E446" s="14"/>
      <c r="F446" s="15">
        <v>2260</v>
      </c>
      <c r="G446" s="15">
        <v>252</v>
      </c>
      <c r="H446" s="14" t="s">
        <v>2161</v>
      </c>
      <c r="I446" s="15">
        <v>0</v>
      </c>
      <c r="J446" s="14" t="s">
        <v>60</v>
      </c>
      <c r="K446" s="36" t="s">
        <v>15779</v>
      </c>
      <c r="L446" s="23" t="s">
        <v>2255</v>
      </c>
      <c r="M446" s="23" t="s">
        <v>15806</v>
      </c>
      <c r="N446" s="15">
        <f>VLOOKUP(H446,heso!$A$2:$B$82,2,0)*F446*G446</f>
        <v>735729.78973927663</v>
      </c>
      <c r="O446" s="15">
        <f t="shared" si="13"/>
        <v>0</v>
      </c>
    </row>
    <row r="447" spans="1:15" ht="63">
      <c r="A447" s="14">
        <f t="shared" si="14"/>
        <v>628</v>
      </c>
      <c r="B447" s="14" t="s">
        <v>15808</v>
      </c>
      <c r="C447" s="94" t="s">
        <v>15809</v>
      </c>
      <c r="D447" s="94" t="s">
        <v>15692</v>
      </c>
      <c r="E447" s="14"/>
      <c r="F447" s="15">
        <v>1000</v>
      </c>
      <c r="G447" s="15">
        <v>308</v>
      </c>
      <c r="H447" s="14" t="s">
        <v>8087</v>
      </c>
      <c r="I447" s="15">
        <v>0</v>
      </c>
      <c r="J447" s="14" t="s">
        <v>70</v>
      </c>
      <c r="K447" s="36" t="s">
        <v>15779</v>
      </c>
      <c r="L447" s="23" t="s">
        <v>2255</v>
      </c>
      <c r="M447" s="23"/>
      <c r="N447" s="15">
        <f>VLOOKUP(H447,heso!$A$2:$B$82,2,0)*F447*G447</f>
        <v>308000</v>
      </c>
      <c r="O447" s="15">
        <f t="shared" si="13"/>
        <v>0</v>
      </c>
    </row>
    <row r="448" spans="1:15" ht="47.25">
      <c r="A448" s="14">
        <f t="shared" si="14"/>
        <v>629</v>
      </c>
      <c r="B448" s="14" t="s">
        <v>15811</v>
      </c>
      <c r="C448" s="94" t="s">
        <v>15812</v>
      </c>
      <c r="D448" s="94" t="s">
        <v>9193</v>
      </c>
      <c r="E448" s="14"/>
      <c r="F448" s="15">
        <v>1510</v>
      </c>
      <c r="G448" s="15">
        <v>364</v>
      </c>
      <c r="H448" s="14" t="s">
        <v>8087</v>
      </c>
      <c r="I448" s="15">
        <v>0</v>
      </c>
      <c r="J448" s="14" t="s">
        <v>1193</v>
      </c>
      <c r="K448" s="36" t="s">
        <v>15779</v>
      </c>
      <c r="L448" s="23" t="s">
        <v>2255</v>
      </c>
      <c r="M448" s="23" t="s">
        <v>15813</v>
      </c>
      <c r="N448" s="15">
        <f>VLOOKUP(H448,heso!$A$2:$B$82,2,0)*F448*G448</f>
        <v>549640</v>
      </c>
      <c r="O448" s="15">
        <f t="shared" si="13"/>
        <v>0</v>
      </c>
    </row>
    <row r="449" spans="1:15" ht="47.25">
      <c r="A449" s="14">
        <f t="shared" si="14"/>
        <v>630</v>
      </c>
      <c r="B449" s="14" t="s">
        <v>15814</v>
      </c>
      <c r="C449" s="94" t="s">
        <v>15815</v>
      </c>
      <c r="D449" s="94" t="s">
        <v>1162</v>
      </c>
      <c r="E449" s="14"/>
      <c r="F449" s="15">
        <v>1000</v>
      </c>
      <c r="G449" s="15">
        <v>284</v>
      </c>
      <c r="H449" s="14" t="s">
        <v>2161</v>
      </c>
      <c r="I449" s="15">
        <v>0</v>
      </c>
      <c r="J449" s="14" t="s">
        <v>1188</v>
      </c>
      <c r="K449" s="36" t="s">
        <v>15779</v>
      </c>
      <c r="L449" s="23" t="s">
        <v>13789</v>
      </c>
      <c r="M449" s="23"/>
      <c r="N449" s="15">
        <f>VLOOKUP(H449,heso!$A$2:$B$82,2,0)*F449*G449</f>
        <v>366883.09503784694</v>
      </c>
      <c r="O449" s="15">
        <f t="shared" si="13"/>
        <v>0</v>
      </c>
    </row>
    <row r="450" spans="1:15" ht="78.75">
      <c r="A450" s="14">
        <f t="shared" si="14"/>
        <v>631</v>
      </c>
      <c r="B450" s="14" t="s">
        <v>15816</v>
      </c>
      <c r="C450" s="94" t="s">
        <v>15815</v>
      </c>
      <c r="D450" s="94" t="s">
        <v>1162</v>
      </c>
      <c r="E450" s="14"/>
      <c r="F450" s="15">
        <v>500</v>
      </c>
      <c r="G450" s="15">
        <v>412</v>
      </c>
      <c r="H450" s="14" t="s">
        <v>2161</v>
      </c>
      <c r="I450" s="15">
        <v>0</v>
      </c>
      <c r="J450" s="14" t="s">
        <v>1188</v>
      </c>
      <c r="K450" s="36" t="s">
        <v>15779</v>
      </c>
      <c r="L450" s="23" t="s">
        <v>13789</v>
      </c>
      <c r="M450" s="23"/>
      <c r="N450" s="15">
        <f>VLOOKUP(H450,heso!$A$2:$B$82,2,0)*F450*G450</f>
        <v>266119.42809083266</v>
      </c>
      <c r="O450" s="15">
        <f t="shared" si="13"/>
        <v>0</v>
      </c>
    </row>
    <row r="451" spans="1:15" ht="47.25">
      <c r="A451" s="14">
        <f t="shared" si="14"/>
        <v>632</v>
      </c>
      <c r="B451" s="14" t="s">
        <v>15817</v>
      </c>
      <c r="C451" s="94" t="s">
        <v>2287</v>
      </c>
      <c r="D451" s="94" t="s">
        <v>4473</v>
      </c>
      <c r="E451" s="14"/>
      <c r="F451" s="15">
        <v>1000</v>
      </c>
      <c r="G451" s="15">
        <v>284</v>
      </c>
      <c r="H451" s="14" t="s">
        <v>2161</v>
      </c>
      <c r="I451" s="15">
        <v>0</v>
      </c>
      <c r="J451" s="14" t="s">
        <v>60</v>
      </c>
      <c r="K451" s="36" t="s">
        <v>15779</v>
      </c>
      <c r="L451" s="23" t="s">
        <v>2255</v>
      </c>
      <c r="M451" s="23"/>
      <c r="N451" s="15">
        <f>VLOOKUP(H451,heso!$A$2:$B$82,2,0)*F451*G451</f>
        <v>366883.09503784694</v>
      </c>
      <c r="O451" s="15">
        <f t="shared" si="13"/>
        <v>0</v>
      </c>
    </row>
    <row r="452" spans="1:15" ht="31.5">
      <c r="A452" s="14">
        <f t="shared" si="14"/>
        <v>633</v>
      </c>
      <c r="B452" s="14" t="s">
        <v>14528</v>
      </c>
      <c r="C452" s="94" t="s">
        <v>2744</v>
      </c>
      <c r="D452" s="94" t="s">
        <v>1187</v>
      </c>
      <c r="E452" s="14" t="s">
        <v>8163</v>
      </c>
      <c r="F452" s="15">
        <v>1530</v>
      </c>
      <c r="G452" s="15">
        <v>236</v>
      </c>
      <c r="H452" s="14" t="s">
        <v>8076</v>
      </c>
      <c r="I452" s="15">
        <v>48000</v>
      </c>
      <c r="J452" s="14" t="s">
        <v>4935</v>
      </c>
      <c r="K452" s="36" t="s">
        <v>15779</v>
      </c>
      <c r="L452" s="23" t="s">
        <v>11673</v>
      </c>
      <c r="M452" s="23"/>
      <c r="N452" s="15">
        <f>VLOOKUP(H452,heso!$A$2:$B$82,2,0)*F452*G452</f>
        <v>300039.56265769555</v>
      </c>
      <c r="O452" s="15">
        <f t="shared" si="13"/>
        <v>73440000</v>
      </c>
    </row>
    <row r="453" spans="1:15" ht="47.25">
      <c r="A453" s="14">
        <f t="shared" si="14"/>
        <v>634</v>
      </c>
      <c r="B453" s="14" t="s">
        <v>15824</v>
      </c>
      <c r="C453" s="94" t="s">
        <v>15825</v>
      </c>
      <c r="D453" s="94" t="s">
        <v>9193</v>
      </c>
      <c r="E453" s="14"/>
      <c r="F453" s="15">
        <v>1100</v>
      </c>
      <c r="G453" s="15">
        <v>320</v>
      </c>
      <c r="H453" s="14" t="s">
        <v>8087</v>
      </c>
      <c r="I453" s="15">
        <v>0</v>
      </c>
      <c r="J453" s="14" t="s">
        <v>4935</v>
      </c>
      <c r="K453" s="36" t="s">
        <v>15779</v>
      </c>
      <c r="L453" s="23" t="s">
        <v>2255</v>
      </c>
      <c r="M453" s="23" t="s">
        <v>15826</v>
      </c>
      <c r="N453" s="15">
        <f>VLOOKUP(H453,heso!$A$2:$B$82,2,0)*F453*G453</f>
        <v>352000</v>
      </c>
      <c r="O453" s="15">
        <f t="shared" ref="O453:O516" si="15">F453*I453</f>
        <v>0</v>
      </c>
    </row>
    <row r="454" spans="1:15" ht="78.75">
      <c r="A454" s="14">
        <f t="shared" si="14"/>
        <v>635</v>
      </c>
      <c r="B454" s="14" t="s">
        <v>15829</v>
      </c>
      <c r="C454" s="94" t="s">
        <v>15830</v>
      </c>
      <c r="D454" s="94" t="s">
        <v>4473</v>
      </c>
      <c r="E454" s="14"/>
      <c r="F454" s="15">
        <v>1000</v>
      </c>
      <c r="G454" s="15">
        <v>376</v>
      </c>
      <c r="H454" s="14" t="s">
        <v>8087</v>
      </c>
      <c r="I454" s="15">
        <v>0</v>
      </c>
      <c r="J454" s="14" t="s">
        <v>7909</v>
      </c>
      <c r="K454" s="36" t="s">
        <v>15779</v>
      </c>
      <c r="L454" s="23" t="s">
        <v>2255</v>
      </c>
      <c r="M454" s="23"/>
      <c r="N454" s="15">
        <f>VLOOKUP(H454,heso!$A$2:$B$82,2,0)*F454*G454</f>
        <v>376000</v>
      </c>
      <c r="O454" s="15">
        <f t="shared" si="15"/>
        <v>0</v>
      </c>
    </row>
    <row r="455" spans="1:15" ht="47.25">
      <c r="A455" s="14">
        <f t="shared" si="14"/>
        <v>636</v>
      </c>
      <c r="B455" s="14" t="s">
        <v>15831</v>
      </c>
      <c r="C455" s="94" t="s">
        <v>15832</v>
      </c>
      <c r="D455" s="94" t="s">
        <v>1162</v>
      </c>
      <c r="E455" s="14"/>
      <c r="F455" s="15">
        <v>1000</v>
      </c>
      <c r="G455" s="15">
        <v>184</v>
      </c>
      <c r="H455" s="14" t="s">
        <v>8076</v>
      </c>
      <c r="I455" s="15">
        <v>0</v>
      </c>
      <c r="J455" s="14" t="s">
        <v>4935</v>
      </c>
      <c r="K455" s="36" t="s">
        <v>15779</v>
      </c>
      <c r="L455" s="23" t="s">
        <v>2255</v>
      </c>
      <c r="M455" s="23"/>
      <c r="N455" s="15">
        <f>VLOOKUP(H455,heso!$A$2:$B$82,2,0)*F455*G455</f>
        <v>152894.86963835158</v>
      </c>
      <c r="O455" s="15">
        <f t="shared" si="15"/>
        <v>0</v>
      </c>
    </row>
    <row r="456" spans="1:15" ht="31.5">
      <c r="A456" s="14">
        <f t="shared" si="14"/>
        <v>637</v>
      </c>
      <c r="B456" s="14" t="s">
        <v>15833</v>
      </c>
      <c r="C456" s="94" t="s">
        <v>15834</v>
      </c>
      <c r="D456" s="94" t="s">
        <v>1187</v>
      </c>
      <c r="E456" s="14"/>
      <c r="F456" s="15">
        <v>730</v>
      </c>
      <c r="G456" s="15">
        <v>164</v>
      </c>
      <c r="H456" s="14" t="s">
        <v>8087</v>
      </c>
      <c r="I456" s="15">
        <v>52000</v>
      </c>
      <c r="J456" s="14" t="s">
        <v>1188</v>
      </c>
      <c r="K456" s="36" t="s">
        <v>15779</v>
      </c>
      <c r="L456" s="23" t="s">
        <v>2255</v>
      </c>
      <c r="M456" s="23"/>
      <c r="N456" s="15">
        <f>VLOOKUP(H456,heso!$A$2:$B$82,2,0)*F456*G456</f>
        <v>119720</v>
      </c>
      <c r="O456" s="15">
        <f t="shared" si="15"/>
        <v>37960000</v>
      </c>
    </row>
    <row r="457" spans="1:15" ht="78.75">
      <c r="A457" s="14">
        <f t="shared" si="14"/>
        <v>638</v>
      </c>
      <c r="B457" s="14" t="s">
        <v>15835</v>
      </c>
      <c r="C457" s="94" t="s">
        <v>15836</v>
      </c>
      <c r="D457" s="94" t="s">
        <v>9193</v>
      </c>
      <c r="E457" s="14"/>
      <c r="F457" s="15">
        <v>1130</v>
      </c>
      <c r="G457" s="15">
        <v>472</v>
      </c>
      <c r="H457" s="14" t="s">
        <v>2161</v>
      </c>
      <c r="I457" s="15">
        <v>0</v>
      </c>
      <c r="J457" s="14" t="s">
        <v>4935</v>
      </c>
      <c r="K457" s="36" t="s">
        <v>15779</v>
      </c>
      <c r="L457" s="23" t="s">
        <v>2255</v>
      </c>
      <c r="M457" s="23" t="s">
        <v>15837</v>
      </c>
      <c r="N457" s="15">
        <f>VLOOKUP(H457,heso!$A$2:$B$82,2,0)*F457*G457</f>
        <v>689016.78721614799</v>
      </c>
      <c r="O457" s="15">
        <f t="shared" si="15"/>
        <v>0</v>
      </c>
    </row>
    <row r="458" spans="1:15" ht="47.25">
      <c r="A458" s="14">
        <f t="shared" si="14"/>
        <v>639</v>
      </c>
      <c r="B458" s="14" t="s">
        <v>15838</v>
      </c>
      <c r="C458" s="94" t="s">
        <v>15839</v>
      </c>
      <c r="D458" s="94" t="s">
        <v>1162</v>
      </c>
      <c r="E458" s="14"/>
      <c r="F458" s="15">
        <v>1000</v>
      </c>
      <c r="G458" s="15">
        <v>884</v>
      </c>
      <c r="H458" s="14" t="s">
        <v>3703</v>
      </c>
      <c r="I458" s="15">
        <v>0</v>
      </c>
      <c r="J458" s="14" t="s">
        <v>7909</v>
      </c>
      <c r="K458" s="36" t="s">
        <v>15779</v>
      </c>
      <c r="L458" s="23" t="s">
        <v>13789</v>
      </c>
      <c r="M458" s="23"/>
      <c r="N458" s="15">
        <f>VLOOKUP(H458,heso!$A$2:$B$82,2,0)*F458*G458</f>
        <v>1525624.8948696384</v>
      </c>
      <c r="O458" s="15">
        <f t="shared" si="15"/>
        <v>0</v>
      </c>
    </row>
    <row r="459" spans="1:15" ht="31.5">
      <c r="A459" s="14">
        <f t="shared" si="14"/>
        <v>640</v>
      </c>
      <c r="B459" s="14" t="s">
        <v>15840</v>
      </c>
      <c r="C459" s="94" t="s">
        <v>3145</v>
      </c>
      <c r="D459" s="94" t="s">
        <v>1162</v>
      </c>
      <c r="E459" s="14"/>
      <c r="F459" s="15">
        <v>300</v>
      </c>
      <c r="G459" s="15">
        <v>88</v>
      </c>
      <c r="H459" s="14" t="s">
        <v>3703</v>
      </c>
      <c r="I459" s="15">
        <v>0</v>
      </c>
      <c r="J459" s="14" t="s">
        <v>1188</v>
      </c>
      <c r="K459" s="36" t="s">
        <v>15779</v>
      </c>
      <c r="L459" s="23" t="s">
        <v>2255</v>
      </c>
      <c r="M459" s="23"/>
      <c r="N459" s="15">
        <f>VLOOKUP(H459,heso!$A$2:$B$82,2,0)*F459*G459</f>
        <v>45561.648444070655</v>
      </c>
      <c r="O459" s="15">
        <f t="shared" si="15"/>
        <v>0</v>
      </c>
    </row>
    <row r="460" spans="1:15" ht="47.25">
      <c r="A460" s="14">
        <f t="shared" si="14"/>
        <v>641</v>
      </c>
      <c r="B460" s="14" t="s">
        <v>15841</v>
      </c>
      <c r="C460" s="94" t="s">
        <v>154</v>
      </c>
      <c r="D460" s="94" t="s">
        <v>15692</v>
      </c>
      <c r="E460" s="14"/>
      <c r="F460" s="15">
        <v>1000</v>
      </c>
      <c r="G460" s="15">
        <v>360</v>
      </c>
      <c r="H460" s="14" t="s">
        <v>2161</v>
      </c>
      <c r="I460" s="15">
        <v>0</v>
      </c>
      <c r="J460" s="14" t="s">
        <v>70</v>
      </c>
      <c r="K460" s="36" t="s">
        <v>15779</v>
      </c>
      <c r="L460" s="23" t="s">
        <v>2255</v>
      </c>
      <c r="M460" s="23"/>
      <c r="N460" s="15">
        <f>VLOOKUP(H460,heso!$A$2:$B$82,2,0)*F460*G460</f>
        <v>465063.07821698912</v>
      </c>
      <c r="O460" s="15">
        <f t="shared" si="15"/>
        <v>0</v>
      </c>
    </row>
    <row r="461" spans="1:15" ht="31.5">
      <c r="A461" s="14">
        <f t="shared" si="14"/>
        <v>642</v>
      </c>
      <c r="B461" s="14" t="s">
        <v>15842</v>
      </c>
      <c r="C461" s="94" t="s">
        <v>15843</v>
      </c>
      <c r="D461" s="94" t="s">
        <v>1187</v>
      </c>
      <c r="E461" s="14"/>
      <c r="F461" s="15">
        <v>640</v>
      </c>
      <c r="G461" s="15">
        <v>452</v>
      </c>
      <c r="H461" s="14" t="s">
        <v>993</v>
      </c>
      <c r="I461" s="15">
        <v>181000</v>
      </c>
      <c r="J461" s="14" t="s">
        <v>7909</v>
      </c>
      <c r="K461" s="36" t="s">
        <v>15779</v>
      </c>
      <c r="L461" s="23" t="s">
        <v>2255</v>
      </c>
      <c r="M461" s="23"/>
      <c r="N461" s="15">
        <f>VLOOKUP(H461,heso!$A$2:$B$82,2,0)*F461*G461</f>
        <v>346941.36248948699</v>
      </c>
      <c r="O461" s="15">
        <f t="shared" si="15"/>
        <v>115840000</v>
      </c>
    </row>
    <row r="462" spans="1:15" ht="31.5">
      <c r="A462" s="14">
        <f t="shared" ref="A462:A525" si="16">A461+1</f>
        <v>643</v>
      </c>
      <c r="B462" s="14" t="s">
        <v>15844</v>
      </c>
      <c r="C462" s="94" t="s">
        <v>15845</v>
      </c>
      <c r="D462" s="94" t="s">
        <v>1162</v>
      </c>
      <c r="E462" s="14"/>
      <c r="F462" s="15">
        <v>300</v>
      </c>
      <c r="G462" s="15">
        <v>348</v>
      </c>
      <c r="H462" s="14" t="s">
        <v>2161</v>
      </c>
      <c r="I462" s="15">
        <v>0</v>
      </c>
      <c r="J462" s="14" t="s">
        <v>4935</v>
      </c>
      <c r="K462" s="36" t="s">
        <v>15779</v>
      </c>
      <c r="L462" s="23" t="s">
        <v>2255</v>
      </c>
      <c r="M462" s="23"/>
      <c r="N462" s="15">
        <f>VLOOKUP(H462,heso!$A$2:$B$82,2,0)*F462*G462</f>
        <v>134868.29268292684</v>
      </c>
      <c r="O462" s="15">
        <f t="shared" si="15"/>
        <v>0</v>
      </c>
    </row>
    <row r="463" spans="1:15" ht="47.25">
      <c r="A463" s="14">
        <f t="shared" si="16"/>
        <v>644</v>
      </c>
      <c r="B463" s="14" t="s">
        <v>15846</v>
      </c>
      <c r="C463" s="94" t="s">
        <v>15847</v>
      </c>
      <c r="D463" s="94" t="s">
        <v>1162</v>
      </c>
      <c r="E463" s="14"/>
      <c r="F463" s="15">
        <v>1100</v>
      </c>
      <c r="G463" s="15">
        <v>828</v>
      </c>
      <c r="H463" s="14" t="s">
        <v>2161</v>
      </c>
      <c r="I463" s="15">
        <v>0</v>
      </c>
      <c r="J463" s="14" t="s">
        <v>60</v>
      </c>
      <c r="K463" s="36" t="s">
        <v>15779</v>
      </c>
      <c r="L463" s="23" t="s">
        <v>6101</v>
      </c>
      <c r="M463" s="23"/>
      <c r="N463" s="15">
        <f>VLOOKUP(H463,heso!$A$2:$B$82,2,0)*F463*G463</f>
        <v>1176609.5878889824</v>
      </c>
      <c r="O463" s="15">
        <f t="shared" si="15"/>
        <v>0</v>
      </c>
    </row>
    <row r="464" spans="1:15" ht="47.25">
      <c r="A464" s="14">
        <f t="shared" si="16"/>
        <v>645</v>
      </c>
      <c r="B464" s="14" t="s">
        <v>15848</v>
      </c>
      <c r="C464" s="94" t="s">
        <v>15849</v>
      </c>
      <c r="D464" s="94" t="s">
        <v>1162</v>
      </c>
      <c r="E464" s="14"/>
      <c r="F464" s="15">
        <v>300</v>
      </c>
      <c r="G464" s="15">
        <v>288</v>
      </c>
      <c r="H464" s="14" t="s">
        <v>8087</v>
      </c>
      <c r="I464" s="15">
        <v>120000</v>
      </c>
      <c r="J464" s="14" t="s">
        <v>60</v>
      </c>
      <c r="K464" s="36" t="s">
        <v>15779</v>
      </c>
      <c r="L464" s="23" t="s">
        <v>6101</v>
      </c>
      <c r="M464" s="23"/>
      <c r="N464" s="15">
        <f>VLOOKUP(H464,heso!$A$2:$B$82,2,0)*F464*G464</f>
        <v>86400</v>
      </c>
      <c r="O464" s="15">
        <f t="shared" si="15"/>
        <v>36000000</v>
      </c>
    </row>
    <row r="465" spans="1:15" ht="31.5">
      <c r="A465" s="14">
        <f t="shared" si="16"/>
        <v>646</v>
      </c>
      <c r="B465" s="14" t="s">
        <v>15850</v>
      </c>
      <c r="C465" s="94" t="s">
        <v>3217</v>
      </c>
      <c r="D465" s="94" t="s">
        <v>9193</v>
      </c>
      <c r="E465" s="14"/>
      <c r="F465" s="15">
        <v>1100</v>
      </c>
      <c r="G465" s="15">
        <v>432</v>
      </c>
      <c r="H465" s="14" t="s">
        <v>2161</v>
      </c>
      <c r="I465" s="15">
        <v>0</v>
      </c>
      <c r="J465" s="14" t="s">
        <v>60</v>
      </c>
      <c r="K465" s="36" t="s">
        <v>15779</v>
      </c>
      <c r="L465" s="23" t="s">
        <v>2255</v>
      </c>
      <c r="M465" s="23" t="s">
        <v>15851</v>
      </c>
      <c r="N465" s="15">
        <f>VLOOKUP(H465,heso!$A$2:$B$82,2,0)*F465*G465</f>
        <v>613883.26324642554</v>
      </c>
      <c r="O465" s="15">
        <f t="shared" si="15"/>
        <v>0</v>
      </c>
    </row>
    <row r="466" spans="1:15" ht="47.25">
      <c r="A466" s="14">
        <f t="shared" si="16"/>
        <v>647</v>
      </c>
      <c r="B466" s="14" t="s">
        <v>15852</v>
      </c>
      <c r="C466" s="94" t="s">
        <v>15853</v>
      </c>
      <c r="D466" s="94" t="s">
        <v>10827</v>
      </c>
      <c r="E466" s="14"/>
      <c r="F466" s="15">
        <v>2730</v>
      </c>
      <c r="G466" s="15">
        <v>292</v>
      </c>
      <c r="H466" s="14" t="s">
        <v>2161</v>
      </c>
      <c r="I466" s="15">
        <v>170000</v>
      </c>
      <c r="J466" s="14" t="s">
        <v>60</v>
      </c>
      <c r="K466" s="36" t="s">
        <v>15779</v>
      </c>
      <c r="L466" s="23" t="s">
        <v>6101</v>
      </c>
      <c r="M466" s="23" t="s">
        <v>15854</v>
      </c>
      <c r="N466" s="15">
        <f>VLOOKUP(H466,heso!$A$2:$B$82,2,0)*F466*G466</f>
        <v>1029804.6761984862</v>
      </c>
      <c r="O466" s="15">
        <f t="shared" si="15"/>
        <v>464100000</v>
      </c>
    </row>
    <row r="467" spans="1:15" ht="31.5">
      <c r="A467" s="14">
        <f t="shared" si="16"/>
        <v>648</v>
      </c>
      <c r="B467" s="14" t="s">
        <v>15855</v>
      </c>
      <c r="C467" s="94" t="s">
        <v>15856</v>
      </c>
      <c r="D467" s="94" t="s">
        <v>9193</v>
      </c>
      <c r="E467" s="14"/>
      <c r="F467" s="15">
        <v>1200</v>
      </c>
      <c r="G467" s="15">
        <v>416</v>
      </c>
      <c r="H467" s="14" t="s">
        <v>8087</v>
      </c>
      <c r="I467" s="15">
        <v>0</v>
      </c>
      <c r="J467" s="14" t="s">
        <v>1193</v>
      </c>
      <c r="K467" s="36" t="s">
        <v>15779</v>
      </c>
      <c r="L467" s="23" t="s">
        <v>2255</v>
      </c>
      <c r="M467" s="23" t="s">
        <v>13189</v>
      </c>
      <c r="N467" s="15">
        <f>VLOOKUP(H467,heso!$A$2:$B$82,2,0)*F467*G467</f>
        <v>499200</v>
      </c>
      <c r="O467" s="15">
        <f t="shared" si="15"/>
        <v>0</v>
      </c>
    </row>
    <row r="468" spans="1:15" ht="47.25">
      <c r="A468" s="14">
        <f t="shared" si="16"/>
        <v>649</v>
      </c>
      <c r="B468" s="14" t="s">
        <v>15862</v>
      </c>
      <c r="C468" s="94" t="s">
        <v>15863</v>
      </c>
      <c r="D468" s="94" t="s">
        <v>1187</v>
      </c>
      <c r="E468" s="14"/>
      <c r="F468" s="15">
        <v>850</v>
      </c>
      <c r="G468" s="15">
        <v>388</v>
      </c>
      <c r="H468" s="14" t="s">
        <v>8087</v>
      </c>
      <c r="I468" s="15">
        <v>132000</v>
      </c>
      <c r="J468" s="14" t="s">
        <v>70</v>
      </c>
      <c r="K468" s="36" t="s">
        <v>15779</v>
      </c>
      <c r="L468" s="23" t="s">
        <v>2255</v>
      </c>
      <c r="M468" s="23"/>
      <c r="N468" s="15">
        <f>VLOOKUP(H468,heso!$A$2:$B$82,2,0)*F468*G468</f>
        <v>329800</v>
      </c>
      <c r="O468" s="15">
        <f t="shared" si="15"/>
        <v>112200000</v>
      </c>
    </row>
    <row r="469" spans="1:15" ht="47.25">
      <c r="A469" s="14">
        <f t="shared" si="16"/>
        <v>650</v>
      </c>
      <c r="B469" s="14" t="s">
        <v>15864</v>
      </c>
      <c r="C469" s="94" t="s">
        <v>15865</v>
      </c>
      <c r="D469" s="94" t="s">
        <v>1187</v>
      </c>
      <c r="E469" s="14"/>
      <c r="F469" s="15">
        <v>1000</v>
      </c>
      <c r="G469" s="15">
        <v>824</v>
      </c>
      <c r="H469" s="14" t="s">
        <v>2161</v>
      </c>
      <c r="I469" s="15">
        <v>290000</v>
      </c>
      <c r="J469" s="14" t="s">
        <v>4935</v>
      </c>
      <c r="K469" s="36" t="s">
        <v>15779</v>
      </c>
      <c r="L469" s="23" t="s">
        <v>2255</v>
      </c>
      <c r="M469" s="23"/>
      <c r="N469" s="15">
        <f>VLOOKUP(H469,heso!$A$2:$B$82,2,0)*F469*G469</f>
        <v>1064477.7123633306</v>
      </c>
      <c r="O469" s="15">
        <f t="shared" si="15"/>
        <v>290000000</v>
      </c>
    </row>
    <row r="470" spans="1:15" ht="31.5">
      <c r="A470" s="14">
        <f t="shared" si="16"/>
        <v>651</v>
      </c>
      <c r="B470" s="14" t="s">
        <v>15866</v>
      </c>
      <c r="C470" s="94" t="s">
        <v>10041</v>
      </c>
      <c r="D470" s="94" t="s">
        <v>1187</v>
      </c>
      <c r="E470" s="14"/>
      <c r="F470" s="15">
        <v>500</v>
      </c>
      <c r="G470" s="15">
        <v>628</v>
      </c>
      <c r="H470" s="14" t="s">
        <v>2161</v>
      </c>
      <c r="I470" s="15">
        <v>238000</v>
      </c>
      <c r="J470" s="14" t="s">
        <v>7909</v>
      </c>
      <c r="K470" s="36" t="s">
        <v>15779</v>
      </c>
      <c r="L470" s="23" t="s">
        <v>2255</v>
      </c>
      <c r="M470" s="23"/>
      <c r="N470" s="15">
        <f>VLOOKUP(H470,heso!$A$2:$B$82,2,0)*F470*G470</f>
        <v>405638.3515559294</v>
      </c>
      <c r="O470" s="15">
        <f t="shared" si="15"/>
        <v>119000000</v>
      </c>
    </row>
    <row r="471" spans="1:15" ht="63">
      <c r="A471" s="14">
        <f t="shared" si="16"/>
        <v>652</v>
      </c>
      <c r="B471" s="14" t="s">
        <v>15876</v>
      </c>
      <c r="C471" s="94" t="s">
        <v>15877</v>
      </c>
      <c r="D471" s="94" t="s">
        <v>1162</v>
      </c>
      <c r="E471" s="14"/>
      <c r="F471" s="15">
        <v>400</v>
      </c>
      <c r="G471" s="15">
        <v>188</v>
      </c>
      <c r="H471" s="14" t="s">
        <v>8087</v>
      </c>
      <c r="I471" s="15">
        <v>0</v>
      </c>
      <c r="J471" s="14" t="s">
        <v>12454</v>
      </c>
      <c r="K471" s="36" t="s">
        <v>15779</v>
      </c>
      <c r="L471" s="23" t="s">
        <v>5629</v>
      </c>
      <c r="M471" s="23"/>
      <c r="N471" s="15">
        <f>VLOOKUP(H471,heso!$A$2:$B$82,2,0)*F471*G471</f>
        <v>75200</v>
      </c>
      <c r="O471" s="15">
        <f t="shared" si="15"/>
        <v>0</v>
      </c>
    </row>
    <row r="472" spans="1:15" ht="63">
      <c r="A472" s="14">
        <f t="shared" si="16"/>
        <v>653</v>
      </c>
      <c r="B472" s="14" t="s">
        <v>15878</v>
      </c>
      <c r="C472" s="94" t="s">
        <v>15879</v>
      </c>
      <c r="D472" s="94" t="s">
        <v>1162</v>
      </c>
      <c r="E472" s="14"/>
      <c r="F472" s="15">
        <v>400</v>
      </c>
      <c r="G472" s="15">
        <v>280</v>
      </c>
      <c r="H472" s="14" t="s">
        <v>8087</v>
      </c>
      <c r="I472" s="15">
        <v>0</v>
      </c>
      <c r="J472" s="14" t="s">
        <v>70</v>
      </c>
      <c r="K472" s="36" t="s">
        <v>15779</v>
      </c>
      <c r="L472" s="23" t="s">
        <v>5629</v>
      </c>
      <c r="M472" s="23"/>
      <c r="N472" s="15">
        <f>VLOOKUP(H472,heso!$A$2:$B$82,2,0)*F472*G472</f>
        <v>112000</v>
      </c>
      <c r="O472" s="15">
        <f t="shared" si="15"/>
        <v>0</v>
      </c>
    </row>
    <row r="473" spans="1:15" ht="157.5">
      <c r="A473" s="14">
        <f t="shared" si="16"/>
        <v>654</v>
      </c>
      <c r="B473" s="14" t="s">
        <v>15884</v>
      </c>
      <c r="C473" s="94" t="s">
        <v>15885</v>
      </c>
      <c r="D473" s="94" t="s">
        <v>1162</v>
      </c>
      <c r="E473" s="14"/>
      <c r="F473" s="15">
        <v>550</v>
      </c>
      <c r="G473" s="15">
        <v>500</v>
      </c>
      <c r="H473" s="14" t="s">
        <v>2161</v>
      </c>
      <c r="I473" s="15">
        <v>0</v>
      </c>
      <c r="J473" s="14" t="s">
        <v>4935</v>
      </c>
      <c r="K473" s="36" t="s">
        <v>15779</v>
      </c>
      <c r="L473" s="23" t="s">
        <v>6101</v>
      </c>
      <c r="M473" s="23"/>
      <c r="N473" s="15">
        <f>VLOOKUP(H473,heso!$A$2:$B$82,2,0)*F473*G473</f>
        <v>355256.5180824222</v>
      </c>
      <c r="O473" s="15">
        <f t="shared" si="15"/>
        <v>0</v>
      </c>
    </row>
    <row r="474" spans="1:15" ht="157.5">
      <c r="A474" s="14">
        <f t="shared" si="16"/>
        <v>655</v>
      </c>
      <c r="B474" s="14" t="s">
        <v>15886</v>
      </c>
      <c r="C474" s="94" t="s">
        <v>15887</v>
      </c>
      <c r="D474" s="94" t="s">
        <v>1162</v>
      </c>
      <c r="E474" s="14"/>
      <c r="F474" s="15">
        <v>550</v>
      </c>
      <c r="G474" s="15">
        <v>560</v>
      </c>
      <c r="H474" s="14" t="s">
        <v>2161</v>
      </c>
      <c r="I474" s="15">
        <v>0</v>
      </c>
      <c r="J474" s="14" t="s">
        <v>4935</v>
      </c>
      <c r="K474" s="36" t="s">
        <v>15779</v>
      </c>
      <c r="L474" s="23" t="s">
        <v>6101</v>
      </c>
      <c r="M474" s="23"/>
      <c r="N474" s="15">
        <f>VLOOKUP(H474,heso!$A$2:$B$82,2,0)*F474*G474</f>
        <v>397887.30025231285</v>
      </c>
      <c r="O474" s="15">
        <f t="shared" si="15"/>
        <v>0</v>
      </c>
    </row>
    <row r="475" spans="1:15">
      <c r="A475" s="14">
        <f t="shared" si="16"/>
        <v>656</v>
      </c>
      <c r="B475" s="14" t="s">
        <v>13449</v>
      </c>
      <c r="C475" s="94" t="s">
        <v>2744</v>
      </c>
      <c r="D475" s="94" t="s">
        <v>1187</v>
      </c>
      <c r="E475" s="14" t="s">
        <v>8163</v>
      </c>
      <c r="F475" s="15">
        <v>1030</v>
      </c>
      <c r="G475" s="15">
        <v>100</v>
      </c>
      <c r="H475" s="14" t="s">
        <v>8076</v>
      </c>
      <c r="I475" s="15">
        <v>22000</v>
      </c>
      <c r="J475" s="14" t="s">
        <v>4935</v>
      </c>
      <c r="K475" s="36" t="s">
        <v>15779</v>
      </c>
      <c r="L475" s="23" t="s">
        <v>12923</v>
      </c>
      <c r="M475" s="23"/>
      <c r="N475" s="15">
        <f>VLOOKUP(H475,heso!$A$2:$B$82,2,0)*F475*G475</f>
        <v>85587.888982338103</v>
      </c>
      <c r="O475" s="15">
        <f t="shared" si="15"/>
        <v>22660000</v>
      </c>
    </row>
    <row r="476" spans="1:15">
      <c r="A476" s="14">
        <f t="shared" si="16"/>
        <v>657</v>
      </c>
      <c r="B476" s="14" t="s">
        <v>13274</v>
      </c>
      <c r="C476" s="94" t="s">
        <v>2744</v>
      </c>
      <c r="D476" s="94" t="s">
        <v>1187</v>
      </c>
      <c r="E476" s="14" t="s">
        <v>8163</v>
      </c>
      <c r="F476" s="15">
        <v>1530</v>
      </c>
      <c r="G476" s="15">
        <v>132</v>
      </c>
      <c r="H476" s="14" t="s">
        <v>8076</v>
      </c>
      <c r="I476" s="15">
        <v>28000</v>
      </c>
      <c r="J476" s="14" t="s">
        <v>4935</v>
      </c>
      <c r="K476" s="36" t="s">
        <v>15779</v>
      </c>
      <c r="L476" s="23" t="s">
        <v>12923</v>
      </c>
      <c r="M476" s="23"/>
      <c r="N476" s="15">
        <f>VLOOKUP(H476,heso!$A$2:$B$82,2,0)*F476*G476</f>
        <v>167818.73843566023</v>
      </c>
      <c r="O476" s="15">
        <f t="shared" si="15"/>
        <v>42840000</v>
      </c>
    </row>
    <row r="477" spans="1:15">
      <c r="A477" s="14">
        <f t="shared" si="16"/>
        <v>658</v>
      </c>
      <c r="B477" s="14" t="s">
        <v>15339</v>
      </c>
      <c r="C477" s="94" t="s">
        <v>2744</v>
      </c>
      <c r="D477" s="94" t="s">
        <v>1187</v>
      </c>
      <c r="E477" s="14" t="s">
        <v>8163</v>
      </c>
      <c r="F477" s="15">
        <v>1030</v>
      </c>
      <c r="G477" s="15">
        <v>72</v>
      </c>
      <c r="H477" s="14" t="s">
        <v>8076</v>
      </c>
      <c r="I477" s="15">
        <v>18000</v>
      </c>
      <c r="J477" s="14" t="s">
        <v>4935</v>
      </c>
      <c r="K477" s="36" t="s">
        <v>15779</v>
      </c>
      <c r="L477" s="23" t="s">
        <v>12923</v>
      </c>
      <c r="M477" s="23"/>
      <c r="N477" s="15">
        <f>VLOOKUP(H477,heso!$A$2:$B$82,2,0)*F477*G477</f>
        <v>61623.280067283442</v>
      </c>
      <c r="O477" s="15">
        <f t="shared" si="15"/>
        <v>18540000</v>
      </c>
    </row>
    <row r="478" spans="1:15" ht="47.25">
      <c r="A478" s="14">
        <f t="shared" si="16"/>
        <v>659</v>
      </c>
      <c r="B478" s="14" t="s">
        <v>15896</v>
      </c>
      <c r="C478" s="94" t="s">
        <v>15897</v>
      </c>
      <c r="D478" s="94" t="s">
        <v>15692</v>
      </c>
      <c r="E478" s="14"/>
      <c r="F478" s="15">
        <v>1000</v>
      </c>
      <c r="G478" s="15">
        <v>368</v>
      </c>
      <c r="H478" s="14" t="s">
        <v>2161</v>
      </c>
      <c r="I478" s="15">
        <v>0</v>
      </c>
      <c r="J478" s="14" t="s">
        <v>70</v>
      </c>
      <c r="K478" s="36" t="s">
        <v>15779</v>
      </c>
      <c r="L478" s="23" t="s">
        <v>2255</v>
      </c>
      <c r="M478" s="23"/>
      <c r="N478" s="15">
        <f>VLOOKUP(H478,heso!$A$2:$B$82,2,0)*F478*G478</f>
        <v>475397.81328847777</v>
      </c>
      <c r="O478" s="15">
        <f t="shared" si="15"/>
        <v>0</v>
      </c>
    </row>
    <row r="479" spans="1:15" ht="38.25">
      <c r="A479" s="14">
        <f t="shared" si="16"/>
        <v>660</v>
      </c>
      <c r="B479" s="14" t="s">
        <v>15900</v>
      </c>
      <c r="C479" s="94" t="s">
        <v>15901</v>
      </c>
      <c r="D479" s="94" t="s">
        <v>1187</v>
      </c>
      <c r="E479" s="14"/>
      <c r="F479" s="15">
        <v>680</v>
      </c>
      <c r="G479" s="15">
        <v>440</v>
      </c>
      <c r="H479" s="14" t="s">
        <v>2161</v>
      </c>
      <c r="I479" s="15">
        <v>0</v>
      </c>
      <c r="J479" s="14" t="s">
        <v>60</v>
      </c>
      <c r="K479" s="36" t="s">
        <v>15779</v>
      </c>
      <c r="L479" s="23" t="s">
        <v>2255</v>
      </c>
      <c r="M479" s="23" t="s">
        <v>15902</v>
      </c>
      <c r="N479" s="15">
        <f>VLOOKUP(H479,heso!$A$2:$B$82,2,0)*F479*G479</f>
        <v>386519.09167367534</v>
      </c>
      <c r="O479" s="15">
        <f t="shared" si="15"/>
        <v>0</v>
      </c>
    </row>
    <row r="480" spans="1:15">
      <c r="A480" s="14">
        <f t="shared" si="16"/>
        <v>661</v>
      </c>
      <c r="B480" s="14" t="s">
        <v>15340</v>
      </c>
      <c r="C480" s="94" t="s">
        <v>2744</v>
      </c>
      <c r="D480" s="94" t="s">
        <v>1187</v>
      </c>
      <c r="E480" s="14" t="s">
        <v>8163</v>
      </c>
      <c r="F480" s="15">
        <v>1030</v>
      </c>
      <c r="G480" s="15">
        <v>48</v>
      </c>
      <c r="H480" s="14" t="s">
        <v>8076</v>
      </c>
      <c r="I480" s="15">
        <v>14000</v>
      </c>
      <c r="J480" s="14" t="s">
        <v>4935</v>
      </c>
      <c r="K480" s="36" t="s">
        <v>15779</v>
      </c>
      <c r="L480" s="23" t="s">
        <v>5629</v>
      </c>
      <c r="M480" s="23"/>
      <c r="N480" s="15">
        <f>VLOOKUP(H480,heso!$A$2:$B$82,2,0)*F480*G480</f>
        <v>41082.186711522292</v>
      </c>
      <c r="O480" s="15">
        <f t="shared" si="15"/>
        <v>14420000</v>
      </c>
    </row>
    <row r="481" spans="1:15" ht="47.25">
      <c r="A481" s="14">
        <f t="shared" si="16"/>
        <v>662</v>
      </c>
      <c r="B481" s="14" t="s">
        <v>15857</v>
      </c>
      <c r="C481" s="94" t="s">
        <v>13107</v>
      </c>
      <c r="D481" s="94" t="s">
        <v>1187</v>
      </c>
      <c r="E481" s="14"/>
      <c r="F481" s="15">
        <v>750</v>
      </c>
      <c r="G481" s="15">
        <v>352</v>
      </c>
      <c r="H481" s="14" t="s">
        <v>8087</v>
      </c>
      <c r="I481" s="15">
        <v>101000</v>
      </c>
      <c r="J481" s="14" t="s">
        <v>1193</v>
      </c>
      <c r="K481" s="36" t="s">
        <v>15858</v>
      </c>
      <c r="L481" s="23" t="s">
        <v>2255</v>
      </c>
      <c r="M481" s="23"/>
      <c r="N481" s="15">
        <f>VLOOKUP(H481,heso!$A$2:$B$82,2,0)*F481*G481</f>
        <v>264000</v>
      </c>
      <c r="O481" s="15">
        <f t="shared" si="15"/>
        <v>75750000</v>
      </c>
    </row>
    <row r="482" spans="1:15" ht="31.5">
      <c r="A482" s="14">
        <f t="shared" si="16"/>
        <v>663</v>
      </c>
      <c r="B482" s="14" t="s">
        <v>15859</v>
      </c>
      <c r="C482" s="94" t="s">
        <v>15860</v>
      </c>
      <c r="D482" s="94" t="s">
        <v>1162</v>
      </c>
      <c r="E482" s="14"/>
      <c r="F482" s="15">
        <v>300</v>
      </c>
      <c r="G482" s="15">
        <v>372</v>
      </c>
      <c r="H482" s="14" t="s">
        <v>8087</v>
      </c>
      <c r="I482" s="15">
        <v>113000</v>
      </c>
      <c r="J482" s="14" t="s">
        <v>70</v>
      </c>
      <c r="K482" s="36" t="s">
        <v>15858</v>
      </c>
      <c r="L482" s="23" t="s">
        <v>13080</v>
      </c>
      <c r="M482" s="23"/>
      <c r="N482" s="15">
        <f>VLOOKUP(H482,heso!$A$2:$B$82,2,0)*F482*G482</f>
        <v>111600</v>
      </c>
      <c r="O482" s="15">
        <f t="shared" si="15"/>
        <v>33900000</v>
      </c>
    </row>
    <row r="483" spans="1:15" ht="31.5">
      <c r="A483" s="14">
        <f t="shared" si="16"/>
        <v>664</v>
      </c>
      <c r="B483" s="14" t="s">
        <v>15861</v>
      </c>
      <c r="C483" s="94" t="s">
        <v>13136</v>
      </c>
      <c r="D483" s="94" t="s">
        <v>1187</v>
      </c>
      <c r="E483" s="14" t="s">
        <v>8163</v>
      </c>
      <c r="F483" s="15">
        <v>1100</v>
      </c>
      <c r="G483" s="15">
        <v>220</v>
      </c>
      <c r="H483" s="14" t="s">
        <v>8087</v>
      </c>
      <c r="I483" s="15">
        <v>72000</v>
      </c>
      <c r="J483" s="14" t="s">
        <v>70</v>
      </c>
      <c r="K483" s="36" t="s">
        <v>15858</v>
      </c>
      <c r="L483" s="23" t="s">
        <v>2255</v>
      </c>
      <c r="M483" s="23"/>
      <c r="N483" s="15">
        <f>VLOOKUP(H483,heso!$A$2:$B$82,2,0)*F483*G483</f>
        <v>242000</v>
      </c>
      <c r="O483" s="15">
        <f t="shared" si="15"/>
        <v>79200000</v>
      </c>
    </row>
    <row r="484" spans="1:15" ht="31.5">
      <c r="A484" s="14">
        <f t="shared" si="16"/>
        <v>665</v>
      </c>
      <c r="B484" s="14" t="s">
        <v>15869</v>
      </c>
      <c r="C484" s="94" t="s">
        <v>15870</v>
      </c>
      <c r="D484" s="94" t="s">
        <v>1187</v>
      </c>
      <c r="E484" s="14"/>
      <c r="F484" s="15">
        <v>720</v>
      </c>
      <c r="G484" s="15">
        <v>220</v>
      </c>
      <c r="H484" s="14" t="s">
        <v>8087</v>
      </c>
      <c r="I484" s="15">
        <v>67000</v>
      </c>
      <c r="J484" s="14" t="s">
        <v>1188</v>
      </c>
      <c r="K484" s="36" t="s">
        <v>15858</v>
      </c>
      <c r="L484" s="23" t="s">
        <v>2255</v>
      </c>
      <c r="M484" s="23"/>
      <c r="N484" s="15">
        <f>VLOOKUP(H484,heso!$A$2:$B$82,2,0)*F484*G484</f>
        <v>158400</v>
      </c>
      <c r="O484" s="15">
        <f t="shared" si="15"/>
        <v>48240000</v>
      </c>
    </row>
    <row r="485" spans="1:15" ht="63">
      <c r="A485" s="14">
        <f t="shared" si="16"/>
        <v>666</v>
      </c>
      <c r="B485" s="14" t="s">
        <v>15871</v>
      </c>
      <c r="C485" s="94" t="s">
        <v>15872</v>
      </c>
      <c r="D485" s="94" t="s">
        <v>9193</v>
      </c>
      <c r="E485" s="14"/>
      <c r="F485" s="15">
        <v>1240</v>
      </c>
      <c r="G485" s="15">
        <v>204</v>
      </c>
      <c r="H485" s="14" t="s">
        <v>2161</v>
      </c>
      <c r="I485" s="15">
        <v>0</v>
      </c>
      <c r="J485" s="14" t="s">
        <v>60</v>
      </c>
      <c r="K485" s="36" t="s">
        <v>15858</v>
      </c>
      <c r="L485" s="23" t="s">
        <v>5408</v>
      </c>
      <c r="M485" s="23" t="s">
        <v>15873</v>
      </c>
      <c r="N485" s="15">
        <f>VLOOKUP(H485,heso!$A$2:$B$82,2,0)*F485*G485</f>
        <v>326784.32296047098</v>
      </c>
      <c r="O485" s="15">
        <f t="shared" si="15"/>
        <v>0</v>
      </c>
    </row>
    <row r="486" spans="1:15" ht="47.25">
      <c r="A486" s="14">
        <f t="shared" si="16"/>
        <v>667</v>
      </c>
      <c r="B486" s="14" t="s">
        <v>15874</v>
      </c>
      <c r="C486" s="94" t="s">
        <v>15875</v>
      </c>
      <c r="D486" s="94" t="s">
        <v>1187</v>
      </c>
      <c r="E486" s="14"/>
      <c r="F486" s="15">
        <v>1030</v>
      </c>
      <c r="G486" s="15">
        <v>452</v>
      </c>
      <c r="H486" s="14" t="s">
        <v>2161</v>
      </c>
      <c r="I486" s="15">
        <v>189000</v>
      </c>
      <c r="J486" s="14" t="s">
        <v>7909</v>
      </c>
      <c r="K486" s="36" t="s">
        <v>15858</v>
      </c>
      <c r="L486" s="23" t="s">
        <v>2255</v>
      </c>
      <c r="M486" s="23"/>
      <c r="N486" s="15">
        <f>VLOOKUP(H486,heso!$A$2:$B$82,2,0)*F486*G486</f>
        <v>601429.90748528182</v>
      </c>
      <c r="O486" s="15">
        <f t="shared" si="15"/>
        <v>194670000</v>
      </c>
    </row>
    <row r="487" spans="1:15" ht="63">
      <c r="A487" s="14">
        <f t="shared" si="16"/>
        <v>668</v>
      </c>
      <c r="B487" s="14" t="s">
        <v>15880</v>
      </c>
      <c r="C487" s="94" t="s">
        <v>13183</v>
      </c>
      <c r="D487" s="94" t="s">
        <v>12961</v>
      </c>
      <c r="E487" s="14"/>
      <c r="F487" s="15">
        <v>20000</v>
      </c>
      <c r="G487" s="15">
        <v>148</v>
      </c>
      <c r="H487" s="14" t="s">
        <v>8087</v>
      </c>
      <c r="I487" s="15">
        <v>0</v>
      </c>
      <c r="J487" s="14" t="s">
        <v>1188</v>
      </c>
      <c r="K487" s="36" t="s">
        <v>15858</v>
      </c>
      <c r="L487" s="23" t="s">
        <v>2255</v>
      </c>
      <c r="M487" s="23"/>
      <c r="N487" s="15">
        <f>VLOOKUP(H487,heso!$A$2:$B$82,2,0)*F487*G487</f>
        <v>2960000</v>
      </c>
      <c r="O487" s="15">
        <f t="shared" si="15"/>
        <v>0</v>
      </c>
    </row>
    <row r="488" spans="1:15" ht="31.5">
      <c r="A488" s="14">
        <f t="shared" si="16"/>
        <v>669</v>
      </c>
      <c r="B488" s="14" t="s">
        <v>15881</v>
      </c>
      <c r="C488" s="94" t="s">
        <v>15882</v>
      </c>
      <c r="D488" s="94" t="s">
        <v>1162</v>
      </c>
      <c r="E488" s="14"/>
      <c r="F488" s="15">
        <v>1100</v>
      </c>
      <c r="G488" s="15">
        <v>140</v>
      </c>
      <c r="H488" s="14" t="s">
        <v>15883</v>
      </c>
      <c r="I488" s="15">
        <v>0</v>
      </c>
      <c r="J488" s="14" t="s">
        <v>60</v>
      </c>
      <c r="K488" s="36" t="s">
        <v>15858</v>
      </c>
      <c r="L488" s="23" t="s">
        <v>6101</v>
      </c>
      <c r="M488" s="23"/>
      <c r="N488" s="15">
        <f>VLOOKUP(H488,heso!$A$2:$B$82,2,0)*F488*G488</f>
        <v>297897.39276703109</v>
      </c>
      <c r="O488" s="15">
        <f t="shared" si="15"/>
        <v>0</v>
      </c>
    </row>
    <row r="489" spans="1:15" ht="47.25">
      <c r="A489" s="14">
        <f t="shared" si="16"/>
        <v>670</v>
      </c>
      <c r="B489" s="14" t="s">
        <v>15888</v>
      </c>
      <c r="C489" s="94" t="s">
        <v>15889</v>
      </c>
      <c r="D489" s="94" t="s">
        <v>4473</v>
      </c>
      <c r="E489" s="14"/>
      <c r="F489" s="15">
        <v>1000</v>
      </c>
      <c r="G489" s="15">
        <v>520</v>
      </c>
      <c r="H489" s="14" t="s">
        <v>2161</v>
      </c>
      <c r="I489" s="15">
        <v>0</v>
      </c>
      <c r="J489" s="14" t="s">
        <v>70</v>
      </c>
      <c r="K489" s="36" t="s">
        <v>15858</v>
      </c>
      <c r="L489" s="23" t="s">
        <v>2255</v>
      </c>
      <c r="M489" s="23"/>
      <c r="N489" s="15">
        <f>VLOOKUP(H489,heso!$A$2:$B$82,2,0)*F489*G489</f>
        <v>671757.77964676206</v>
      </c>
      <c r="O489" s="15">
        <f t="shared" si="15"/>
        <v>0</v>
      </c>
    </row>
    <row r="490" spans="1:15" ht="47.25">
      <c r="A490" s="14">
        <f t="shared" si="16"/>
        <v>671</v>
      </c>
      <c r="B490" s="14" t="s">
        <v>15890</v>
      </c>
      <c r="C490" s="94" t="s">
        <v>15891</v>
      </c>
      <c r="D490" s="94" t="s">
        <v>1162</v>
      </c>
      <c r="E490" s="14"/>
      <c r="F490" s="15">
        <v>200</v>
      </c>
      <c r="G490" s="15">
        <v>160</v>
      </c>
      <c r="H490" s="14" t="s">
        <v>2161</v>
      </c>
      <c r="I490" s="15">
        <v>0</v>
      </c>
      <c r="J490" s="14" t="s">
        <v>7909</v>
      </c>
      <c r="K490" s="36" t="s">
        <v>15858</v>
      </c>
      <c r="L490" s="23" t="s">
        <v>2255</v>
      </c>
      <c r="M490" s="23"/>
      <c r="N490" s="15">
        <f>VLOOKUP(H490,heso!$A$2:$B$82,2,0)*F490*G490</f>
        <v>41338.940285954588</v>
      </c>
      <c r="O490" s="15">
        <f t="shared" si="15"/>
        <v>0</v>
      </c>
    </row>
    <row r="491" spans="1:15" ht="47.25">
      <c r="A491" s="14">
        <f t="shared" si="16"/>
        <v>672</v>
      </c>
      <c r="B491" s="14" t="s">
        <v>15892</v>
      </c>
      <c r="C491" s="94" t="s">
        <v>15893</v>
      </c>
      <c r="D491" s="94" t="s">
        <v>9193</v>
      </c>
      <c r="E491" s="14"/>
      <c r="F491" s="15">
        <v>1400</v>
      </c>
      <c r="G491" s="15">
        <v>184</v>
      </c>
      <c r="H491" s="14" t="s">
        <v>5624</v>
      </c>
      <c r="I491" s="15">
        <v>0</v>
      </c>
      <c r="J491" s="14" t="s">
        <v>70</v>
      </c>
      <c r="K491" s="36" t="s">
        <v>15858</v>
      </c>
      <c r="L491" s="23" t="s">
        <v>2255</v>
      </c>
      <c r="M491" s="23" t="s">
        <v>13037</v>
      </c>
      <c r="N491" s="15">
        <f>VLOOKUP(H491,heso!$A$2:$B$82,2,0)*F491*G491</f>
        <v>222068.96551724136</v>
      </c>
      <c r="O491" s="15">
        <f t="shared" si="15"/>
        <v>0</v>
      </c>
    </row>
    <row r="492" spans="1:15" ht="78.75">
      <c r="A492" s="14">
        <f t="shared" si="16"/>
        <v>673</v>
      </c>
      <c r="B492" s="14" t="s">
        <v>15898</v>
      </c>
      <c r="C492" s="94" t="s">
        <v>15224</v>
      </c>
      <c r="D492" s="94" t="s">
        <v>9193</v>
      </c>
      <c r="E492" s="14"/>
      <c r="F492" s="15">
        <v>1050</v>
      </c>
      <c r="G492" s="15">
        <v>316</v>
      </c>
      <c r="H492" s="14" t="s">
        <v>2161</v>
      </c>
      <c r="I492" s="15">
        <v>0</v>
      </c>
      <c r="J492" s="14" t="s">
        <v>7909</v>
      </c>
      <c r="K492" s="36" t="s">
        <v>15858</v>
      </c>
      <c r="L492" s="23" t="s">
        <v>2255</v>
      </c>
      <c r="M492" s="23" t="s">
        <v>15899</v>
      </c>
      <c r="N492" s="15">
        <f>VLOOKUP(H492,heso!$A$2:$B$82,2,0)*F492*G492</f>
        <v>428633.13708999165</v>
      </c>
      <c r="O492" s="15">
        <f t="shared" si="15"/>
        <v>0</v>
      </c>
    </row>
    <row r="493" spans="1:15" ht="31.5">
      <c r="A493" s="14">
        <f t="shared" si="16"/>
        <v>674</v>
      </c>
      <c r="B493" s="14" t="s">
        <v>15903</v>
      </c>
      <c r="C493" s="94" t="s">
        <v>15904</v>
      </c>
      <c r="D493" s="94" t="s">
        <v>1187</v>
      </c>
      <c r="E493" s="14"/>
      <c r="F493" s="15">
        <v>600</v>
      </c>
      <c r="G493" s="15">
        <v>292</v>
      </c>
      <c r="H493" s="14" t="s">
        <v>8087</v>
      </c>
      <c r="I493" s="15">
        <v>101000</v>
      </c>
      <c r="J493" s="14" t="s">
        <v>7909</v>
      </c>
      <c r="K493" s="36" t="s">
        <v>15858</v>
      </c>
      <c r="L493" s="23" t="s">
        <v>2255</v>
      </c>
      <c r="M493" s="23"/>
      <c r="N493" s="15">
        <f>VLOOKUP(H493,heso!$A$2:$B$82,2,0)*F493*G493</f>
        <v>175200</v>
      </c>
      <c r="O493" s="15">
        <f t="shared" si="15"/>
        <v>60600000</v>
      </c>
    </row>
    <row r="494" spans="1:15" ht="47.25">
      <c r="A494" s="14">
        <f t="shared" si="16"/>
        <v>675</v>
      </c>
      <c r="B494" s="14" t="s">
        <v>15145</v>
      </c>
      <c r="C494" s="94" t="s">
        <v>2744</v>
      </c>
      <c r="D494" s="94" t="s">
        <v>1187</v>
      </c>
      <c r="E494" s="14" t="s">
        <v>8163</v>
      </c>
      <c r="F494" s="15">
        <v>830</v>
      </c>
      <c r="G494" s="15">
        <v>68</v>
      </c>
      <c r="H494" s="14" t="s">
        <v>8076</v>
      </c>
      <c r="I494" s="15">
        <v>18000</v>
      </c>
      <c r="J494" s="14" t="s">
        <v>4935</v>
      </c>
      <c r="K494" s="36" t="s">
        <v>15858</v>
      </c>
      <c r="L494" s="23" t="s">
        <v>2255</v>
      </c>
      <c r="M494" s="23"/>
      <c r="N494" s="15">
        <f>VLOOKUP(H494,heso!$A$2:$B$82,2,0)*F494*G494</f>
        <v>46898.839360807404</v>
      </c>
      <c r="O494" s="15">
        <f t="shared" si="15"/>
        <v>14940000</v>
      </c>
    </row>
    <row r="495" spans="1:15" ht="47.25">
      <c r="A495" s="14">
        <f t="shared" si="16"/>
        <v>676</v>
      </c>
      <c r="B495" s="14" t="s">
        <v>15905</v>
      </c>
      <c r="C495" s="94" t="s">
        <v>15906</v>
      </c>
      <c r="D495" s="94" t="s">
        <v>9193</v>
      </c>
      <c r="E495" s="14"/>
      <c r="F495" s="15">
        <v>1100</v>
      </c>
      <c r="G495" s="15">
        <v>456</v>
      </c>
      <c r="H495" s="14" t="s">
        <v>2161</v>
      </c>
      <c r="I495" s="15">
        <v>0</v>
      </c>
      <c r="J495" s="14" t="s">
        <v>60</v>
      </c>
      <c r="K495" s="36" t="s">
        <v>15858</v>
      </c>
      <c r="L495" s="23" t="s">
        <v>2255</v>
      </c>
      <c r="M495" s="23" t="s">
        <v>13706</v>
      </c>
      <c r="N495" s="15">
        <f>VLOOKUP(H495,heso!$A$2:$B$82,2,0)*F495*G495</f>
        <v>647987.88898233813</v>
      </c>
      <c r="O495" s="15">
        <f t="shared" si="15"/>
        <v>0</v>
      </c>
    </row>
    <row r="496" spans="1:15" ht="31.5">
      <c r="A496" s="14">
        <f t="shared" si="16"/>
        <v>677</v>
      </c>
      <c r="B496" s="14" t="s">
        <v>15907</v>
      </c>
      <c r="C496" s="94" t="s">
        <v>13359</v>
      </c>
      <c r="D496" s="94" t="s">
        <v>9193</v>
      </c>
      <c r="E496" s="14"/>
      <c r="F496" s="15">
        <v>1150</v>
      </c>
      <c r="G496" s="15">
        <v>208</v>
      </c>
      <c r="H496" s="14" t="s">
        <v>2161</v>
      </c>
      <c r="I496" s="15">
        <v>0</v>
      </c>
      <c r="J496" s="14" t="s">
        <v>70</v>
      </c>
      <c r="K496" s="36" t="s">
        <v>15858</v>
      </c>
      <c r="L496" s="23" t="s">
        <v>2255</v>
      </c>
      <c r="M496" s="23"/>
      <c r="N496" s="15">
        <f>VLOOKUP(H496,heso!$A$2:$B$82,2,0)*F496*G496</f>
        <v>309008.57863751048</v>
      </c>
      <c r="O496" s="15">
        <f t="shared" si="15"/>
        <v>0</v>
      </c>
    </row>
    <row r="497" spans="1:15" ht="47.25">
      <c r="A497" s="14">
        <f t="shared" si="16"/>
        <v>678</v>
      </c>
      <c r="B497" s="14" t="s">
        <v>15908</v>
      </c>
      <c r="C497" s="94" t="s">
        <v>15026</v>
      </c>
      <c r="D497" s="94" t="s">
        <v>9193</v>
      </c>
      <c r="E497" s="14"/>
      <c r="F497" s="15">
        <v>1210</v>
      </c>
      <c r="G497" s="15">
        <v>0</v>
      </c>
      <c r="H497" s="14">
        <v>0</v>
      </c>
      <c r="I497" s="15">
        <v>0</v>
      </c>
      <c r="J497" s="14" t="s">
        <v>12918</v>
      </c>
      <c r="K497" s="36" t="s">
        <v>15858</v>
      </c>
      <c r="L497" s="23" t="s">
        <v>14894</v>
      </c>
      <c r="M497" s="23" t="s">
        <v>15909</v>
      </c>
      <c r="N497" s="15"/>
      <c r="O497" s="15">
        <f t="shared" si="15"/>
        <v>0</v>
      </c>
    </row>
    <row r="498" spans="1:15" ht="31.5">
      <c r="A498" s="14">
        <f t="shared" si="16"/>
        <v>679</v>
      </c>
      <c r="B498" s="14" t="s">
        <v>15316</v>
      </c>
      <c r="C498" s="94" t="s">
        <v>2744</v>
      </c>
      <c r="D498" s="94" t="s">
        <v>1187</v>
      </c>
      <c r="E498" s="14" t="s">
        <v>8163</v>
      </c>
      <c r="F498" s="15">
        <v>1030</v>
      </c>
      <c r="G498" s="15">
        <v>348</v>
      </c>
      <c r="H498" s="14" t="s">
        <v>8076</v>
      </c>
      <c r="I498" s="15">
        <v>68000</v>
      </c>
      <c r="J498" s="14" t="s">
        <v>4935</v>
      </c>
      <c r="K498" s="36" t="s">
        <v>15858</v>
      </c>
      <c r="L498" s="23" t="s">
        <v>2255</v>
      </c>
      <c r="M498" s="23"/>
      <c r="N498" s="15">
        <f>VLOOKUP(H498,heso!$A$2:$B$82,2,0)*F498*G498</f>
        <v>297845.85365853662</v>
      </c>
      <c r="O498" s="15">
        <f t="shared" si="15"/>
        <v>70040000</v>
      </c>
    </row>
    <row r="499" spans="1:15" ht="31.5">
      <c r="A499" s="14">
        <f t="shared" si="16"/>
        <v>680</v>
      </c>
      <c r="B499" s="14" t="s">
        <v>15910</v>
      </c>
      <c r="C499" s="94" t="s">
        <v>15911</v>
      </c>
      <c r="D499" s="94" t="s">
        <v>1187</v>
      </c>
      <c r="E499" s="14"/>
      <c r="F499" s="15">
        <v>710</v>
      </c>
      <c r="G499" s="15">
        <v>480</v>
      </c>
      <c r="H499" s="14" t="s">
        <v>8087</v>
      </c>
      <c r="I499" s="15">
        <v>135000</v>
      </c>
      <c r="J499" s="14" t="s">
        <v>1188</v>
      </c>
      <c r="K499" s="36" t="s">
        <v>15858</v>
      </c>
      <c r="L499" s="23" t="s">
        <v>2255</v>
      </c>
      <c r="M499" s="23"/>
      <c r="N499" s="15">
        <f>VLOOKUP(H499,heso!$A$2:$B$82,2,0)*F499*G499</f>
        <v>340800</v>
      </c>
      <c r="O499" s="15">
        <f t="shared" si="15"/>
        <v>95850000</v>
      </c>
    </row>
    <row r="500" spans="1:15" ht="31.5">
      <c r="A500" s="14">
        <f t="shared" si="16"/>
        <v>681</v>
      </c>
      <c r="B500" s="14" t="s">
        <v>15912</v>
      </c>
      <c r="C500" s="94" t="s">
        <v>15913</v>
      </c>
      <c r="D500" s="94" t="s">
        <v>1187</v>
      </c>
      <c r="E500" s="14"/>
      <c r="F500" s="15">
        <v>700</v>
      </c>
      <c r="G500" s="15">
        <v>304</v>
      </c>
      <c r="H500" s="14" t="s">
        <v>2161</v>
      </c>
      <c r="I500" s="15">
        <v>121000</v>
      </c>
      <c r="J500" s="14" t="s">
        <v>7909</v>
      </c>
      <c r="K500" s="36" t="s">
        <v>15858</v>
      </c>
      <c r="L500" s="23" t="s">
        <v>2255</v>
      </c>
      <c r="M500" s="23"/>
      <c r="N500" s="15">
        <f>VLOOKUP(H500,heso!$A$2:$B$82,2,0)*F500*G500</f>
        <v>274903.95290159801</v>
      </c>
      <c r="O500" s="15">
        <f t="shared" si="15"/>
        <v>84700000</v>
      </c>
    </row>
    <row r="501" spans="1:15" ht="31.5">
      <c r="A501" s="14">
        <f t="shared" si="16"/>
        <v>682</v>
      </c>
      <c r="B501" s="14" t="s">
        <v>15914</v>
      </c>
      <c r="C501" s="94" t="s">
        <v>2141</v>
      </c>
      <c r="D501" s="94" t="s">
        <v>4473</v>
      </c>
      <c r="E501" s="14" t="s">
        <v>8163</v>
      </c>
      <c r="F501" s="15">
        <v>1000</v>
      </c>
      <c r="G501" s="15">
        <v>360</v>
      </c>
      <c r="H501" s="14" t="s">
        <v>2161</v>
      </c>
      <c r="I501" s="15">
        <v>0</v>
      </c>
      <c r="J501" s="14" t="s">
        <v>7909</v>
      </c>
      <c r="K501" s="36" t="s">
        <v>15858</v>
      </c>
      <c r="L501" s="23" t="s">
        <v>5408</v>
      </c>
      <c r="M501" s="23"/>
      <c r="N501" s="15">
        <f>VLOOKUP(H501,heso!$A$2:$B$82,2,0)*F501*G501</f>
        <v>465063.07821698912</v>
      </c>
      <c r="O501" s="15">
        <f t="shared" si="15"/>
        <v>0</v>
      </c>
    </row>
    <row r="502" spans="1:15" ht="75.75" customHeight="1">
      <c r="A502" s="14">
        <f t="shared" si="16"/>
        <v>683</v>
      </c>
      <c r="B502" s="14" t="s">
        <v>15915</v>
      </c>
      <c r="C502" s="94" t="s">
        <v>15830</v>
      </c>
      <c r="D502" s="94" t="s">
        <v>4473</v>
      </c>
      <c r="E502" s="14"/>
      <c r="F502" s="15">
        <v>1000</v>
      </c>
      <c r="G502" s="15">
        <v>248</v>
      </c>
      <c r="H502" s="14" t="s">
        <v>8087</v>
      </c>
      <c r="I502" s="15">
        <v>0</v>
      </c>
      <c r="J502" s="14" t="s">
        <v>7909</v>
      </c>
      <c r="K502" s="36" t="s">
        <v>15858</v>
      </c>
      <c r="L502" s="23" t="s">
        <v>5408</v>
      </c>
      <c r="M502" s="23"/>
      <c r="N502" s="15">
        <f>VLOOKUP(H502,heso!$A$2:$B$82,2,0)*F502*G502</f>
        <v>248000</v>
      </c>
      <c r="O502" s="15">
        <f t="shared" si="15"/>
        <v>0</v>
      </c>
    </row>
    <row r="503" spans="1:15" ht="78.75">
      <c r="A503" s="14">
        <f t="shared" si="16"/>
        <v>684</v>
      </c>
      <c r="B503" s="14" t="s">
        <v>15916</v>
      </c>
      <c r="C503" s="94" t="s">
        <v>15917</v>
      </c>
      <c r="D503" s="94" t="s">
        <v>9193</v>
      </c>
      <c r="E503" s="14"/>
      <c r="F503" s="15">
        <v>1050</v>
      </c>
      <c r="G503" s="15">
        <v>504</v>
      </c>
      <c r="H503" s="14" t="s">
        <v>2161</v>
      </c>
      <c r="I503" s="15">
        <v>0</v>
      </c>
      <c r="J503" s="14" t="s">
        <v>7909</v>
      </c>
      <c r="K503" s="36" t="s">
        <v>15858</v>
      </c>
      <c r="L503" s="23" t="s">
        <v>513</v>
      </c>
      <c r="M503" s="23" t="s">
        <v>15899</v>
      </c>
      <c r="N503" s="15">
        <f>VLOOKUP(H503,heso!$A$2:$B$82,2,0)*F503*G503</f>
        <v>683642.72497897397</v>
      </c>
      <c r="O503" s="15">
        <f t="shared" si="15"/>
        <v>0</v>
      </c>
    </row>
    <row r="504" spans="1:15" ht="31.5">
      <c r="A504" s="14">
        <f t="shared" si="16"/>
        <v>685</v>
      </c>
      <c r="B504" s="14" t="s">
        <v>15918</v>
      </c>
      <c r="C504" s="94" t="s">
        <v>7234</v>
      </c>
      <c r="D504" s="94" t="s">
        <v>4473</v>
      </c>
      <c r="E504" s="14"/>
      <c r="F504" s="15">
        <v>30000</v>
      </c>
      <c r="G504" s="15">
        <v>376</v>
      </c>
      <c r="H504" s="14" t="s">
        <v>2161</v>
      </c>
      <c r="I504" s="15">
        <v>0</v>
      </c>
      <c r="J504" s="14" t="s">
        <v>60</v>
      </c>
      <c r="K504" s="36" t="s">
        <v>15858</v>
      </c>
      <c r="L504" s="23" t="s">
        <v>15919</v>
      </c>
      <c r="M504" s="23"/>
      <c r="N504" s="15">
        <f>VLOOKUP(H504,heso!$A$2:$B$82,2,0)*F504*G504</f>
        <v>14571976.450798992</v>
      </c>
      <c r="O504" s="15">
        <f t="shared" si="15"/>
        <v>0</v>
      </c>
    </row>
    <row r="505" spans="1:15" ht="63">
      <c r="A505" s="14">
        <f t="shared" si="16"/>
        <v>686</v>
      </c>
      <c r="B505" s="14" t="s">
        <v>15920</v>
      </c>
      <c r="C505" s="94" t="s">
        <v>15921</v>
      </c>
      <c r="D505" s="94" t="s">
        <v>1187</v>
      </c>
      <c r="E505" s="14"/>
      <c r="F505" s="15">
        <v>500</v>
      </c>
      <c r="G505" s="15">
        <v>1240</v>
      </c>
      <c r="H505" s="14" t="s">
        <v>2161</v>
      </c>
      <c r="I505" s="15">
        <v>0</v>
      </c>
      <c r="J505" s="14" t="s">
        <v>15922</v>
      </c>
      <c r="K505" s="36" t="s">
        <v>15858</v>
      </c>
      <c r="L505" s="23" t="s">
        <v>2255</v>
      </c>
      <c r="M505" s="23"/>
      <c r="N505" s="15">
        <f>VLOOKUP(H505,heso!$A$2:$B$82,2,0)*F505*G505</f>
        <v>800941.96804037015</v>
      </c>
      <c r="O505" s="15">
        <f t="shared" si="15"/>
        <v>0</v>
      </c>
    </row>
    <row r="506" spans="1:15" ht="31.5">
      <c r="A506" s="14">
        <f t="shared" si="16"/>
        <v>687</v>
      </c>
      <c r="B506" s="14" t="s">
        <v>15923</v>
      </c>
      <c r="C506" s="94" t="s">
        <v>4078</v>
      </c>
      <c r="D506" s="94" t="s">
        <v>1187</v>
      </c>
      <c r="E506" s="14"/>
      <c r="F506" s="15">
        <v>700</v>
      </c>
      <c r="G506" s="15">
        <v>92</v>
      </c>
      <c r="H506" s="14" t="s">
        <v>5624</v>
      </c>
      <c r="I506" s="15">
        <v>28000</v>
      </c>
      <c r="J506" s="14" t="s">
        <v>1193</v>
      </c>
      <c r="K506" s="36" t="s">
        <v>15858</v>
      </c>
      <c r="L506" s="23" t="s">
        <v>2255</v>
      </c>
      <c r="M506" s="23"/>
      <c r="N506" s="15">
        <f>VLOOKUP(H506,heso!$A$2:$B$82,2,0)*F506*G506</f>
        <v>55517.241379310341</v>
      </c>
      <c r="O506" s="15">
        <f t="shared" si="15"/>
        <v>19600000</v>
      </c>
    </row>
    <row r="507" spans="1:15" ht="31.5">
      <c r="A507" s="14">
        <f t="shared" si="16"/>
        <v>688</v>
      </c>
      <c r="B507" s="14" t="s">
        <v>15924</v>
      </c>
      <c r="C507" s="94" t="s">
        <v>15921</v>
      </c>
      <c r="D507" s="94" t="s">
        <v>1187</v>
      </c>
      <c r="E507" s="14"/>
      <c r="F507" s="15">
        <v>550</v>
      </c>
      <c r="G507" s="15">
        <v>288</v>
      </c>
      <c r="H507" s="14" t="s">
        <v>2161</v>
      </c>
      <c r="I507" s="15">
        <v>0</v>
      </c>
      <c r="J507" s="14" t="s">
        <v>7909</v>
      </c>
      <c r="K507" s="36" t="s">
        <v>15858</v>
      </c>
      <c r="L507" s="23" t="s">
        <v>2255</v>
      </c>
      <c r="M507" s="23"/>
      <c r="N507" s="15">
        <f>VLOOKUP(H507,heso!$A$2:$B$82,2,0)*F507*G507</f>
        <v>204627.75441547518</v>
      </c>
      <c r="O507" s="15">
        <f t="shared" si="15"/>
        <v>0</v>
      </c>
    </row>
    <row r="508" spans="1:15" ht="114.75" customHeight="1">
      <c r="A508" s="14">
        <f t="shared" si="16"/>
        <v>689</v>
      </c>
      <c r="B508" s="14" t="s">
        <v>15925</v>
      </c>
      <c r="C508" s="94" t="s">
        <v>15926</v>
      </c>
      <c r="D508" s="94" t="s">
        <v>1187</v>
      </c>
      <c r="E508" s="14"/>
      <c r="F508" s="15">
        <v>300</v>
      </c>
      <c r="G508" s="15">
        <v>720</v>
      </c>
      <c r="H508" s="14" t="s">
        <v>3703</v>
      </c>
      <c r="I508" s="15">
        <v>0</v>
      </c>
      <c r="J508" s="14" t="s">
        <v>1193</v>
      </c>
      <c r="K508" s="36" t="s">
        <v>15858</v>
      </c>
      <c r="L508" s="23" t="s">
        <v>2255</v>
      </c>
      <c r="M508" s="23"/>
      <c r="N508" s="15">
        <f>VLOOKUP(H508,heso!$A$2:$B$82,2,0)*F508*G508</f>
        <v>372777.12363330537</v>
      </c>
      <c r="O508" s="15">
        <f t="shared" si="15"/>
        <v>0</v>
      </c>
    </row>
    <row r="509" spans="1:15" ht="47.25">
      <c r="A509" s="14">
        <f t="shared" si="16"/>
        <v>690</v>
      </c>
      <c r="B509" s="14" t="s">
        <v>15927</v>
      </c>
      <c r="C509" s="94" t="s">
        <v>13183</v>
      </c>
      <c r="D509" s="94" t="s">
        <v>12961</v>
      </c>
      <c r="E509" s="14"/>
      <c r="F509" s="15">
        <v>5000</v>
      </c>
      <c r="G509" s="15">
        <v>88</v>
      </c>
      <c r="H509" s="14" t="s">
        <v>8076</v>
      </c>
      <c r="I509" s="15">
        <v>0</v>
      </c>
      <c r="J509" s="14" t="s">
        <v>1188</v>
      </c>
      <c r="K509" s="36" t="s">
        <v>15858</v>
      </c>
      <c r="L509" s="23" t="s">
        <v>2255</v>
      </c>
      <c r="M509" s="23"/>
      <c r="N509" s="15">
        <f>VLOOKUP(H509,heso!$A$2:$B$82,2,0)*F509*G509</f>
        <v>365618.16652649286</v>
      </c>
      <c r="O509" s="15">
        <f t="shared" si="15"/>
        <v>0</v>
      </c>
    </row>
    <row r="510" spans="1:15" ht="47.25">
      <c r="A510" s="14">
        <f t="shared" si="16"/>
        <v>691</v>
      </c>
      <c r="B510" s="14" t="s">
        <v>15928</v>
      </c>
      <c r="C510" s="94" t="s">
        <v>15484</v>
      </c>
      <c r="D510" s="94" t="s">
        <v>4473</v>
      </c>
      <c r="E510" s="14"/>
      <c r="F510" s="15">
        <v>3000</v>
      </c>
      <c r="G510" s="15">
        <v>1004</v>
      </c>
      <c r="H510" s="14" t="s">
        <v>2161</v>
      </c>
      <c r="I510" s="15">
        <v>0</v>
      </c>
      <c r="J510" s="14" t="s">
        <v>7909</v>
      </c>
      <c r="K510" s="36" t="s">
        <v>15858</v>
      </c>
      <c r="L510" s="23" t="s">
        <v>2255</v>
      </c>
      <c r="M510" s="23"/>
      <c r="N510" s="15">
        <f>VLOOKUP(H510,heso!$A$2:$B$82,2,0)*F510*G510</f>
        <v>3891027.7544154753</v>
      </c>
      <c r="O510" s="15">
        <f t="shared" si="15"/>
        <v>0</v>
      </c>
    </row>
    <row r="511" spans="1:15" ht="31.5">
      <c r="A511" s="14">
        <f t="shared" si="16"/>
        <v>692</v>
      </c>
      <c r="B511" s="14" t="s">
        <v>15929</v>
      </c>
      <c r="C511" s="94" t="s">
        <v>5721</v>
      </c>
      <c r="D511" s="94" t="s">
        <v>9193</v>
      </c>
      <c r="E511" s="14"/>
      <c r="F511" s="15">
        <v>1200</v>
      </c>
      <c r="G511" s="15">
        <v>948</v>
      </c>
      <c r="H511" s="14" t="s">
        <v>2161</v>
      </c>
      <c r="I511" s="15">
        <v>0</v>
      </c>
      <c r="J511" s="14" t="s">
        <v>1193</v>
      </c>
      <c r="K511" s="36" t="s">
        <v>15858</v>
      </c>
      <c r="L511" s="23" t="s">
        <v>1552</v>
      </c>
      <c r="M511" s="23" t="s">
        <v>13189</v>
      </c>
      <c r="N511" s="15">
        <f>VLOOKUP(H511,heso!$A$2:$B$82,2,0)*F511*G511</f>
        <v>1469599.3271656854</v>
      </c>
      <c r="O511" s="15">
        <f t="shared" si="15"/>
        <v>0</v>
      </c>
    </row>
    <row r="512" spans="1:15" ht="31.5">
      <c r="A512" s="14">
        <f t="shared" si="16"/>
        <v>693</v>
      </c>
      <c r="B512" s="14" t="s">
        <v>14268</v>
      </c>
      <c r="C512" s="94" t="s">
        <v>2744</v>
      </c>
      <c r="D512" s="94" t="s">
        <v>1187</v>
      </c>
      <c r="E512" s="14" t="s">
        <v>8163</v>
      </c>
      <c r="F512" s="15">
        <v>1530</v>
      </c>
      <c r="G512" s="15">
        <v>64</v>
      </c>
      <c r="H512" s="14" t="s">
        <v>8076</v>
      </c>
      <c r="I512" s="15">
        <v>21000</v>
      </c>
      <c r="J512" s="14" t="s">
        <v>4935</v>
      </c>
      <c r="K512" s="36" t="s">
        <v>15858</v>
      </c>
      <c r="L512" s="23" t="s">
        <v>12534</v>
      </c>
      <c r="M512" s="23"/>
      <c r="N512" s="15">
        <f>VLOOKUP(H512,heso!$A$2:$B$82,2,0)*F512*G512</f>
        <v>81366.661059714053</v>
      </c>
      <c r="O512" s="15">
        <f t="shared" si="15"/>
        <v>32130000</v>
      </c>
    </row>
    <row r="513" spans="1:15" ht="31.5">
      <c r="A513" s="14">
        <f t="shared" si="16"/>
        <v>694</v>
      </c>
      <c r="B513" s="14" t="s">
        <v>15930</v>
      </c>
      <c r="C513" s="94" t="s">
        <v>15931</v>
      </c>
      <c r="D513" s="94" t="s">
        <v>1162</v>
      </c>
      <c r="E513" s="14"/>
      <c r="F513" s="15">
        <v>1000</v>
      </c>
      <c r="G513" s="15">
        <v>254</v>
      </c>
      <c r="H513" s="14" t="s">
        <v>8087</v>
      </c>
      <c r="I513" s="15">
        <v>0</v>
      </c>
      <c r="J513" s="14" t="s">
        <v>70</v>
      </c>
      <c r="K513" s="36" t="s">
        <v>15858</v>
      </c>
      <c r="L513" s="23" t="s">
        <v>13080</v>
      </c>
      <c r="M513" s="23"/>
      <c r="N513" s="15">
        <f>VLOOKUP(H513,heso!$A$2:$B$82,2,0)*F513*G513</f>
        <v>254000</v>
      </c>
      <c r="O513" s="15">
        <f t="shared" si="15"/>
        <v>0</v>
      </c>
    </row>
    <row r="514" spans="1:15" ht="63">
      <c r="A514" s="14">
        <f t="shared" si="16"/>
        <v>695</v>
      </c>
      <c r="B514" s="14" t="s">
        <v>15932</v>
      </c>
      <c r="C514" s="94" t="s">
        <v>15933</v>
      </c>
      <c r="D514" s="94" t="s">
        <v>4473</v>
      </c>
      <c r="E514" s="14"/>
      <c r="F514" s="15">
        <v>1000</v>
      </c>
      <c r="G514" s="15">
        <v>996</v>
      </c>
      <c r="H514" s="14" t="s">
        <v>2161</v>
      </c>
      <c r="I514" s="15">
        <v>0</v>
      </c>
      <c r="J514" s="14" t="s">
        <v>4935</v>
      </c>
      <c r="K514" s="36" t="s">
        <v>15858</v>
      </c>
      <c r="L514" s="23" t="s">
        <v>2255</v>
      </c>
      <c r="M514" s="23"/>
      <c r="N514" s="15">
        <f>VLOOKUP(H514,heso!$A$2:$B$82,2,0)*F514*G514</f>
        <v>1286674.5164003365</v>
      </c>
      <c r="O514" s="15">
        <f t="shared" si="15"/>
        <v>0</v>
      </c>
    </row>
    <row r="515" spans="1:15" ht="31.5">
      <c r="A515" s="14">
        <f t="shared" si="16"/>
        <v>696</v>
      </c>
      <c r="B515" s="14" t="s">
        <v>15934</v>
      </c>
      <c r="C515" s="94" t="s">
        <v>15935</v>
      </c>
      <c r="D515" s="94" t="s">
        <v>9193</v>
      </c>
      <c r="E515" s="14"/>
      <c r="F515" s="15">
        <v>1180</v>
      </c>
      <c r="G515" s="15">
        <v>632</v>
      </c>
      <c r="H515" s="14" t="s">
        <v>2161</v>
      </c>
      <c r="I515" s="15">
        <v>0</v>
      </c>
      <c r="J515" s="14" t="s">
        <v>4935</v>
      </c>
      <c r="K515" s="36" t="s">
        <v>15858</v>
      </c>
      <c r="L515" s="23" t="s">
        <v>5408</v>
      </c>
      <c r="M515" s="23" t="s">
        <v>15936</v>
      </c>
      <c r="N515" s="15">
        <f>VLOOKUP(H515,heso!$A$2:$B$82,2,0)*F515*G515</f>
        <v>963404.0033641716</v>
      </c>
      <c r="O515" s="15">
        <f t="shared" si="15"/>
        <v>0</v>
      </c>
    </row>
    <row r="516" spans="1:15" ht="94.5">
      <c r="A516" s="14">
        <f t="shared" si="16"/>
        <v>697</v>
      </c>
      <c r="B516" s="14" t="s">
        <v>15937</v>
      </c>
      <c r="C516" s="94" t="s">
        <v>15938</v>
      </c>
      <c r="D516" s="94" t="s">
        <v>15939</v>
      </c>
      <c r="E516" s="14"/>
      <c r="F516" s="15">
        <v>35010</v>
      </c>
      <c r="G516" s="15">
        <v>236</v>
      </c>
      <c r="H516" s="14" t="s">
        <v>5624</v>
      </c>
      <c r="I516" s="15">
        <v>0</v>
      </c>
      <c r="J516" s="14" t="s">
        <v>70</v>
      </c>
      <c r="K516" s="36" t="s">
        <v>15858</v>
      </c>
      <c r="L516" s="23" t="s">
        <v>15940</v>
      </c>
      <c r="M516" s="23" t="s">
        <v>651</v>
      </c>
      <c r="N516" s="15">
        <f>VLOOKUP(H516,heso!$A$2:$B$82,2,0)*F516*G516</f>
        <v>7122724.137931034</v>
      </c>
      <c r="O516" s="15">
        <f t="shared" si="15"/>
        <v>0</v>
      </c>
    </row>
    <row r="517" spans="1:15" ht="63">
      <c r="A517" s="14">
        <f t="shared" si="16"/>
        <v>698</v>
      </c>
      <c r="B517" s="14" t="s">
        <v>15941</v>
      </c>
      <c r="C517" s="94" t="s">
        <v>15942</v>
      </c>
      <c r="D517" s="94" t="s">
        <v>15939</v>
      </c>
      <c r="E517" s="14"/>
      <c r="F517" s="15">
        <v>35010</v>
      </c>
      <c r="G517" s="15">
        <v>200</v>
      </c>
      <c r="H517" s="14" t="s">
        <v>5624</v>
      </c>
      <c r="I517" s="15">
        <v>0</v>
      </c>
      <c r="J517" s="14" t="s">
        <v>1188</v>
      </c>
      <c r="K517" s="36" t="s">
        <v>15858</v>
      </c>
      <c r="L517" s="23" t="s">
        <v>15940</v>
      </c>
      <c r="M517" s="23" t="s">
        <v>14832</v>
      </c>
      <c r="N517" s="15">
        <f>VLOOKUP(H517,heso!$A$2:$B$82,2,0)*F517*G517</f>
        <v>6036206.8965517236</v>
      </c>
      <c r="O517" s="15">
        <f t="shared" ref="O517:O580" si="17">F517*I517</f>
        <v>0</v>
      </c>
    </row>
    <row r="518" spans="1:15" ht="94.5">
      <c r="A518" s="14">
        <f t="shared" si="16"/>
        <v>699</v>
      </c>
      <c r="B518" s="14" t="s">
        <v>15943</v>
      </c>
      <c r="C518" s="94" t="s">
        <v>15944</v>
      </c>
      <c r="D518" s="94" t="s">
        <v>15939</v>
      </c>
      <c r="E518" s="14"/>
      <c r="F518" s="15">
        <v>35010</v>
      </c>
      <c r="G518" s="15">
        <v>132</v>
      </c>
      <c r="H518" s="14" t="s">
        <v>5624</v>
      </c>
      <c r="I518" s="15">
        <v>0</v>
      </c>
      <c r="J518" s="14" t="s">
        <v>60</v>
      </c>
      <c r="K518" s="36" t="s">
        <v>15858</v>
      </c>
      <c r="L518" s="23" t="s">
        <v>15940</v>
      </c>
      <c r="M518" s="23" t="s">
        <v>14832</v>
      </c>
      <c r="N518" s="15">
        <f>VLOOKUP(H518,heso!$A$2:$B$82,2,0)*F518*G518</f>
        <v>3983896.5517241377</v>
      </c>
      <c r="O518" s="15">
        <f t="shared" si="17"/>
        <v>0</v>
      </c>
    </row>
    <row r="519" spans="1:15" ht="78.75">
      <c r="A519" s="14">
        <f t="shared" si="16"/>
        <v>700</v>
      </c>
      <c r="B519" s="14" t="s">
        <v>15945</v>
      </c>
      <c r="C519" s="94" t="s">
        <v>15946</v>
      </c>
      <c r="D519" s="94" t="s">
        <v>15939</v>
      </c>
      <c r="E519" s="14"/>
      <c r="F519" s="15">
        <v>35010</v>
      </c>
      <c r="G519" s="15">
        <v>220</v>
      </c>
      <c r="H519" s="14" t="s">
        <v>5624</v>
      </c>
      <c r="I519" s="15">
        <v>0</v>
      </c>
      <c r="J519" s="14" t="s">
        <v>60</v>
      </c>
      <c r="K519" s="36" t="s">
        <v>15858</v>
      </c>
      <c r="L519" s="23" t="s">
        <v>2255</v>
      </c>
      <c r="M519" s="23" t="s">
        <v>14832</v>
      </c>
      <c r="N519" s="15">
        <f>VLOOKUP(H519,heso!$A$2:$B$82,2,0)*F519*G519</f>
        <v>6639827.5862068962</v>
      </c>
      <c r="O519" s="15">
        <f t="shared" si="17"/>
        <v>0</v>
      </c>
    </row>
    <row r="520" spans="1:15" ht="63">
      <c r="A520" s="14">
        <f t="shared" si="16"/>
        <v>701</v>
      </c>
      <c r="B520" s="14" t="s">
        <v>15947</v>
      </c>
      <c r="C520" s="94" t="s">
        <v>15948</v>
      </c>
      <c r="D520" s="94" t="s">
        <v>15939</v>
      </c>
      <c r="E520" s="14"/>
      <c r="F520" s="15">
        <v>35010</v>
      </c>
      <c r="G520" s="15">
        <v>232</v>
      </c>
      <c r="H520" s="14" t="s">
        <v>5624</v>
      </c>
      <c r="I520" s="15">
        <v>0</v>
      </c>
      <c r="J520" s="14" t="s">
        <v>70</v>
      </c>
      <c r="K520" s="36" t="s">
        <v>15858</v>
      </c>
      <c r="L520" s="23" t="s">
        <v>2255</v>
      </c>
      <c r="M520" s="23" t="s">
        <v>651</v>
      </c>
      <c r="N520" s="15">
        <f>VLOOKUP(H520,heso!$A$2:$B$82,2,0)*F520*G520</f>
        <v>7002000</v>
      </c>
      <c r="O520" s="15">
        <f t="shared" si="17"/>
        <v>0</v>
      </c>
    </row>
    <row r="521" spans="1:15" ht="63">
      <c r="A521" s="14">
        <f t="shared" si="16"/>
        <v>702</v>
      </c>
      <c r="B521" s="14" t="s">
        <v>15949</v>
      </c>
      <c r="C521" s="94" t="s">
        <v>15950</v>
      </c>
      <c r="D521" s="94" t="s">
        <v>15939</v>
      </c>
      <c r="E521" s="14"/>
      <c r="F521" s="15">
        <v>35010</v>
      </c>
      <c r="G521" s="15">
        <v>176</v>
      </c>
      <c r="H521" s="14" t="s">
        <v>5624</v>
      </c>
      <c r="I521" s="15">
        <v>0</v>
      </c>
      <c r="J521" s="14" t="s">
        <v>7909</v>
      </c>
      <c r="K521" s="36" t="s">
        <v>15858</v>
      </c>
      <c r="L521" s="23" t="s">
        <v>2255</v>
      </c>
      <c r="M521" s="23" t="s">
        <v>811</v>
      </c>
      <c r="N521" s="15">
        <f>VLOOKUP(H521,heso!$A$2:$B$82,2,0)*F521*G521</f>
        <v>5311862.068965517</v>
      </c>
      <c r="O521" s="15">
        <f t="shared" si="17"/>
        <v>0</v>
      </c>
    </row>
    <row r="522" spans="1:15" ht="78.75">
      <c r="A522" s="14">
        <f t="shared" si="16"/>
        <v>703</v>
      </c>
      <c r="B522" s="14" t="s">
        <v>15951</v>
      </c>
      <c r="C522" s="94" t="s">
        <v>15952</v>
      </c>
      <c r="D522" s="94" t="s">
        <v>15939</v>
      </c>
      <c r="E522" s="14"/>
      <c r="F522" s="15">
        <v>35010</v>
      </c>
      <c r="G522" s="15">
        <v>248</v>
      </c>
      <c r="H522" s="14" t="s">
        <v>5624</v>
      </c>
      <c r="I522" s="15">
        <v>0</v>
      </c>
      <c r="J522" s="14" t="s">
        <v>7909</v>
      </c>
      <c r="K522" s="36" t="s">
        <v>15858</v>
      </c>
      <c r="L522" s="23" t="s">
        <v>2255</v>
      </c>
      <c r="M522" s="23" t="s">
        <v>14832</v>
      </c>
      <c r="N522" s="15">
        <f>VLOOKUP(H522,heso!$A$2:$B$82,2,0)*F522*G522</f>
        <v>7484896.5517241377</v>
      </c>
      <c r="O522" s="15">
        <f t="shared" si="17"/>
        <v>0</v>
      </c>
    </row>
    <row r="523" spans="1:15" ht="47.25">
      <c r="A523" s="14">
        <f t="shared" si="16"/>
        <v>704</v>
      </c>
      <c r="B523" s="14" t="s">
        <v>15953</v>
      </c>
      <c r="C523" s="94" t="s">
        <v>15954</v>
      </c>
      <c r="D523" s="94" t="s">
        <v>15939</v>
      </c>
      <c r="E523" s="14"/>
      <c r="F523" s="15">
        <v>35010</v>
      </c>
      <c r="G523" s="15">
        <v>240</v>
      </c>
      <c r="H523" s="14" t="s">
        <v>5624</v>
      </c>
      <c r="I523" s="15">
        <v>0</v>
      </c>
      <c r="J523" s="14" t="s">
        <v>7909</v>
      </c>
      <c r="K523" s="36" t="s">
        <v>15858</v>
      </c>
      <c r="L523" s="23" t="s">
        <v>2255</v>
      </c>
      <c r="M523" s="23" t="s">
        <v>14832</v>
      </c>
      <c r="N523" s="15">
        <f>VLOOKUP(H523,heso!$A$2:$B$82,2,0)*F523*G523</f>
        <v>7243448.2758620689</v>
      </c>
      <c r="O523" s="15">
        <f t="shared" si="17"/>
        <v>0</v>
      </c>
    </row>
    <row r="524" spans="1:15" ht="31.5">
      <c r="A524" s="14">
        <f t="shared" si="16"/>
        <v>705</v>
      </c>
      <c r="B524" s="14" t="s">
        <v>15955</v>
      </c>
      <c r="C524" s="94" t="s">
        <v>15956</v>
      </c>
      <c r="D524" s="94" t="s">
        <v>1187</v>
      </c>
      <c r="E524" s="14"/>
      <c r="F524" s="15">
        <v>800</v>
      </c>
      <c r="G524" s="15">
        <v>288</v>
      </c>
      <c r="H524" s="14" t="s">
        <v>8087</v>
      </c>
      <c r="I524" s="15">
        <v>90000</v>
      </c>
      <c r="J524" s="14" t="s">
        <v>7909</v>
      </c>
      <c r="K524" s="36" t="s">
        <v>15858</v>
      </c>
      <c r="L524" s="23" t="s">
        <v>5629</v>
      </c>
      <c r="M524" s="23"/>
      <c r="N524" s="15">
        <f>VLOOKUP(H524,heso!$A$2:$B$82,2,0)*F524*G524</f>
        <v>230400</v>
      </c>
      <c r="O524" s="15">
        <f t="shared" si="17"/>
        <v>72000000</v>
      </c>
    </row>
    <row r="525" spans="1:15" ht="110.25">
      <c r="A525" s="14">
        <f t="shared" si="16"/>
        <v>706</v>
      </c>
      <c r="B525" s="14" t="s">
        <v>15957</v>
      </c>
      <c r="C525" s="94" t="s">
        <v>15958</v>
      </c>
      <c r="D525" s="94" t="s">
        <v>4473</v>
      </c>
      <c r="E525" s="14"/>
      <c r="F525" s="15">
        <v>1000</v>
      </c>
      <c r="G525" s="15">
        <v>684</v>
      </c>
      <c r="H525" s="14" t="s">
        <v>2161</v>
      </c>
      <c r="I525" s="15">
        <v>0</v>
      </c>
      <c r="J525" s="14" t="s">
        <v>60</v>
      </c>
      <c r="K525" s="36" t="s">
        <v>15858</v>
      </c>
      <c r="L525" s="23" t="s">
        <v>5408</v>
      </c>
      <c r="M525" s="23"/>
      <c r="N525" s="15">
        <f>VLOOKUP(H525,heso!$A$2:$B$82,2,0)*F525*G525</f>
        <v>883619.84861227928</v>
      </c>
      <c r="O525" s="15">
        <f t="shared" si="17"/>
        <v>0</v>
      </c>
    </row>
    <row r="526" spans="1:15" ht="47.25">
      <c r="A526" s="14">
        <f t="shared" ref="A526:A589" si="18">A525+1</f>
        <v>707</v>
      </c>
      <c r="B526" s="14" t="s">
        <v>15964</v>
      </c>
      <c r="C526" s="94" t="s">
        <v>15965</v>
      </c>
      <c r="D526" s="94" t="s">
        <v>15692</v>
      </c>
      <c r="E526" s="14"/>
      <c r="F526" s="15">
        <v>1000</v>
      </c>
      <c r="G526" s="15">
        <v>384</v>
      </c>
      <c r="H526" s="14" t="s">
        <v>2161</v>
      </c>
      <c r="I526" s="15">
        <v>0</v>
      </c>
      <c r="J526" s="14" t="s">
        <v>70</v>
      </c>
      <c r="K526" s="36" t="s">
        <v>15858</v>
      </c>
      <c r="L526" s="23" t="s">
        <v>2255</v>
      </c>
      <c r="M526" s="23"/>
      <c r="N526" s="15">
        <f>VLOOKUP(H526,heso!$A$2:$B$82,2,0)*F526*G526</f>
        <v>496067.28343145503</v>
      </c>
      <c r="O526" s="15">
        <f t="shared" si="17"/>
        <v>0</v>
      </c>
    </row>
    <row r="527" spans="1:15" ht="47.25">
      <c r="A527" s="14">
        <f t="shared" si="18"/>
        <v>708</v>
      </c>
      <c r="B527" s="14" t="s">
        <v>15966</v>
      </c>
      <c r="C527" s="94" t="s">
        <v>2465</v>
      </c>
      <c r="D527" s="94" t="s">
        <v>15692</v>
      </c>
      <c r="E527" s="14"/>
      <c r="F527" s="15">
        <v>1000</v>
      </c>
      <c r="G527" s="15">
        <v>520</v>
      </c>
      <c r="H527" s="14" t="s">
        <v>2161</v>
      </c>
      <c r="I527" s="15">
        <v>0</v>
      </c>
      <c r="J527" s="14" t="s">
        <v>70</v>
      </c>
      <c r="K527" s="36" t="s">
        <v>15858</v>
      </c>
      <c r="L527" s="23" t="s">
        <v>2255</v>
      </c>
      <c r="M527" s="23"/>
      <c r="N527" s="15">
        <f>VLOOKUP(H527,heso!$A$2:$B$82,2,0)*F527*G527</f>
        <v>671757.77964676206</v>
      </c>
      <c r="O527" s="15">
        <f t="shared" si="17"/>
        <v>0</v>
      </c>
    </row>
    <row r="528" spans="1:15" ht="63">
      <c r="A528" s="14">
        <f t="shared" si="18"/>
        <v>709</v>
      </c>
      <c r="B528" s="14" t="s">
        <v>15967</v>
      </c>
      <c r="C528" s="94" t="s">
        <v>15968</v>
      </c>
      <c r="D528" s="94" t="s">
        <v>15692</v>
      </c>
      <c r="E528" s="14"/>
      <c r="F528" s="15">
        <v>1000</v>
      </c>
      <c r="G528" s="15">
        <v>520</v>
      </c>
      <c r="H528" s="14" t="s">
        <v>2161</v>
      </c>
      <c r="I528" s="15">
        <v>0</v>
      </c>
      <c r="J528" s="14" t="s">
        <v>70</v>
      </c>
      <c r="K528" s="36" t="s">
        <v>15858</v>
      </c>
      <c r="L528" s="23" t="s">
        <v>2255</v>
      </c>
      <c r="M528" s="23"/>
      <c r="N528" s="15">
        <f>VLOOKUP(H528,heso!$A$2:$B$82,2,0)*F528*G528</f>
        <v>671757.77964676206</v>
      </c>
      <c r="O528" s="15">
        <f t="shared" si="17"/>
        <v>0</v>
      </c>
    </row>
    <row r="529" spans="1:15" ht="63">
      <c r="A529" s="14">
        <f t="shared" si="18"/>
        <v>710</v>
      </c>
      <c r="B529" s="14" t="s">
        <v>15969</v>
      </c>
      <c r="C529" s="94" t="s">
        <v>15970</v>
      </c>
      <c r="D529" s="94" t="s">
        <v>9193</v>
      </c>
      <c r="E529" s="14"/>
      <c r="F529" s="15">
        <v>1410</v>
      </c>
      <c r="G529" s="15">
        <v>0</v>
      </c>
      <c r="H529" s="14">
        <v>0</v>
      </c>
      <c r="I529" s="15">
        <v>0</v>
      </c>
      <c r="J529" s="14" t="s">
        <v>12918</v>
      </c>
      <c r="K529" s="36" t="s">
        <v>15858</v>
      </c>
      <c r="L529" s="23" t="s">
        <v>14894</v>
      </c>
      <c r="M529" s="23" t="s">
        <v>15971</v>
      </c>
      <c r="N529" s="15"/>
      <c r="O529" s="15">
        <f t="shared" si="17"/>
        <v>0</v>
      </c>
    </row>
    <row r="530" spans="1:15" ht="84" customHeight="1">
      <c r="A530" s="14">
        <f t="shared" si="18"/>
        <v>711</v>
      </c>
      <c r="B530" s="14" t="s">
        <v>15972</v>
      </c>
      <c r="C530" s="94" t="s">
        <v>15973</v>
      </c>
      <c r="D530" s="94" t="s">
        <v>15939</v>
      </c>
      <c r="E530" s="14"/>
      <c r="F530" s="15">
        <v>35010</v>
      </c>
      <c r="G530" s="15">
        <v>220</v>
      </c>
      <c r="H530" s="14" t="s">
        <v>5624</v>
      </c>
      <c r="I530" s="15">
        <v>0</v>
      </c>
      <c r="J530" s="14" t="s">
        <v>7909</v>
      </c>
      <c r="K530" s="36" t="s">
        <v>15858</v>
      </c>
      <c r="L530" s="23" t="s">
        <v>5408</v>
      </c>
      <c r="M530" s="23" t="s">
        <v>15974</v>
      </c>
      <c r="N530" s="15">
        <f>VLOOKUP(H530,heso!$A$2:$B$82,2,0)*F530*G530</f>
        <v>6639827.5862068962</v>
      </c>
      <c r="O530" s="15">
        <f t="shared" si="17"/>
        <v>0</v>
      </c>
    </row>
    <row r="531" spans="1:15" ht="63">
      <c r="A531" s="14">
        <f t="shared" si="18"/>
        <v>712</v>
      </c>
      <c r="B531" s="14" t="s">
        <v>15975</v>
      </c>
      <c r="C531" s="94" t="s">
        <v>15976</v>
      </c>
      <c r="D531" s="94" t="s">
        <v>15939</v>
      </c>
      <c r="E531" s="14"/>
      <c r="F531" s="15">
        <v>35010</v>
      </c>
      <c r="G531" s="15">
        <v>172</v>
      </c>
      <c r="H531" s="14" t="s">
        <v>5624</v>
      </c>
      <c r="I531" s="15">
        <v>0</v>
      </c>
      <c r="J531" s="14" t="s">
        <v>4935</v>
      </c>
      <c r="K531" s="36" t="s">
        <v>15858</v>
      </c>
      <c r="L531" s="23" t="s">
        <v>5408</v>
      </c>
      <c r="M531" s="23" t="s">
        <v>15977</v>
      </c>
      <c r="N531" s="15">
        <f>VLOOKUP(H531,heso!$A$2:$B$82,2,0)*F531*G531</f>
        <v>5191137.931034483</v>
      </c>
      <c r="O531" s="15">
        <f t="shared" si="17"/>
        <v>0</v>
      </c>
    </row>
    <row r="532" spans="1:15" ht="63">
      <c r="A532" s="14">
        <f t="shared" si="18"/>
        <v>713</v>
      </c>
      <c r="B532" s="14" t="s">
        <v>15978</v>
      </c>
      <c r="C532" s="94" t="s">
        <v>15979</v>
      </c>
      <c r="D532" s="94" t="s">
        <v>15939</v>
      </c>
      <c r="E532" s="14"/>
      <c r="F532" s="15">
        <v>35010</v>
      </c>
      <c r="G532" s="15">
        <v>200</v>
      </c>
      <c r="H532" s="14" t="s">
        <v>5624</v>
      </c>
      <c r="I532" s="15">
        <v>0</v>
      </c>
      <c r="J532" s="14" t="s">
        <v>4935</v>
      </c>
      <c r="K532" s="36" t="s">
        <v>15858</v>
      </c>
      <c r="L532" s="23" t="s">
        <v>5408</v>
      </c>
      <c r="M532" s="23"/>
      <c r="N532" s="15">
        <f>VLOOKUP(H532,heso!$A$2:$B$82,2,0)*F532*G532</f>
        <v>6036206.8965517236</v>
      </c>
      <c r="O532" s="15">
        <f t="shared" si="17"/>
        <v>0</v>
      </c>
    </row>
    <row r="533" spans="1:15" ht="63">
      <c r="A533" s="14">
        <f t="shared" si="18"/>
        <v>714</v>
      </c>
      <c r="B533" s="14" t="s">
        <v>15980</v>
      </c>
      <c r="C533" s="94" t="s">
        <v>15981</v>
      </c>
      <c r="D533" s="94" t="s">
        <v>15939</v>
      </c>
      <c r="E533" s="14"/>
      <c r="F533" s="15">
        <v>35010</v>
      </c>
      <c r="G533" s="15">
        <v>192</v>
      </c>
      <c r="H533" s="14" t="s">
        <v>5624</v>
      </c>
      <c r="I533" s="15">
        <v>0</v>
      </c>
      <c r="J533" s="14" t="s">
        <v>1188</v>
      </c>
      <c r="K533" s="36" t="s">
        <v>15858</v>
      </c>
      <c r="L533" s="23" t="s">
        <v>5408</v>
      </c>
      <c r="M533" s="23"/>
      <c r="N533" s="15">
        <f>VLOOKUP(H533,heso!$A$2:$B$82,2,0)*F533*G533</f>
        <v>5794758.6206896547</v>
      </c>
      <c r="O533" s="15">
        <f t="shared" si="17"/>
        <v>0</v>
      </c>
    </row>
    <row r="534" spans="1:15" ht="63">
      <c r="A534" s="14">
        <f t="shared" si="18"/>
        <v>715</v>
      </c>
      <c r="B534" s="14" t="s">
        <v>15982</v>
      </c>
      <c r="C534" s="94" t="s">
        <v>15983</v>
      </c>
      <c r="D534" s="94" t="s">
        <v>15939</v>
      </c>
      <c r="E534" s="14"/>
      <c r="F534" s="15">
        <v>35010</v>
      </c>
      <c r="G534" s="15">
        <v>216</v>
      </c>
      <c r="H534" s="14" t="s">
        <v>5624</v>
      </c>
      <c r="I534" s="15">
        <v>0</v>
      </c>
      <c r="J534" s="14" t="s">
        <v>12454</v>
      </c>
      <c r="K534" s="36" t="s">
        <v>15858</v>
      </c>
      <c r="L534" s="23" t="s">
        <v>5408</v>
      </c>
      <c r="M534" s="23" t="s">
        <v>15974</v>
      </c>
      <c r="N534" s="15">
        <f>VLOOKUP(H534,heso!$A$2:$B$82,2,0)*F534*G534</f>
        <v>6519103.4482758623</v>
      </c>
      <c r="O534" s="15">
        <f t="shared" si="17"/>
        <v>0</v>
      </c>
    </row>
    <row r="535" spans="1:15" ht="53.25" customHeight="1">
      <c r="A535" s="14">
        <f t="shared" si="18"/>
        <v>716</v>
      </c>
      <c r="B535" s="14" t="s">
        <v>15984</v>
      </c>
      <c r="C535" s="94" t="s">
        <v>4406</v>
      </c>
      <c r="D535" s="94" t="s">
        <v>15939</v>
      </c>
      <c r="E535" s="14"/>
      <c r="F535" s="15">
        <v>28230</v>
      </c>
      <c r="G535" s="15">
        <v>228</v>
      </c>
      <c r="H535" s="14" t="s">
        <v>5624</v>
      </c>
      <c r="I535" s="15">
        <v>0</v>
      </c>
      <c r="J535" s="14" t="s">
        <v>12454</v>
      </c>
      <c r="K535" s="36" t="s">
        <v>15858</v>
      </c>
      <c r="L535" s="23" t="s">
        <v>5408</v>
      </c>
      <c r="M535" s="23" t="s">
        <v>15985</v>
      </c>
      <c r="N535" s="15">
        <f>VLOOKUP(H535,heso!$A$2:$B$82,2,0)*F535*G535</f>
        <v>5548655.1724137925</v>
      </c>
      <c r="O535" s="15">
        <f t="shared" si="17"/>
        <v>0</v>
      </c>
    </row>
    <row r="536" spans="1:15" ht="82.5" customHeight="1">
      <c r="A536" s="14">
        <f t="shared" si="18"/>
        <v>717</v>
      </c>
      <c r="B536" s="14" t="s">
        <v>15986</v>
      </c>
      <c r="C536" s="94" t="s">
        <v>15987</v>
      </c>
      <c r="D536" s="94" t="s">
        <v>15939</v>
      </c>
      <c r="E536" s="14"/>
      <c r="F536" s="15">
        <v>35010</v>
      </c>
      <c r="G536" s="15">
        <v>228</v>
      </c>
      <c r="H536" s="14" t="s">
        <v>5624</v>
      </c>
      <c r="I536" s="15">
        <v>0</v>
      </c>
      <c r="J536" s="14" t="s">
        <v>4642</v>
      </c>
      <c r="K536" s="36" t="s">
        <v>15858</v>
      </c>
      <c r="L536" s="23" t="s">
        <v>5408</v>
      </c>
      <c r="M536" s="23"/>
      <c r="N536" s="15">
        <f>VLOOKUP(H536,heso!$A$2:$B$82,2,0)*F536*G536</f>
        <v>6881275.8620689651</v>
      </c>
      <c r="O536" s="15">
        <f t="shared" si="17"/>
        <v>0</v>
      </c>
    </row>
    <row r="537" spans="1:15" ht="63">
      <c r="A537" s="14">
        <f t="shared" si="18"/>
        <v>718</v>
      </c>
      <c r="B537" s="14" t="s">
        <v>15988</v>
      </c>
      <c r="C537" s="94" t="s">
        <v>14693</v>
      </c>
      <c r="D537" s="94" t="s">
        <v>1187</v>
      </c>
      <c r="E537" s="14"/>
      <c r="F537" s="15">
        <v>2000</v>
      </c>
      <c r="G537" s="15">
        <v>404</v>
      </c>
      <c r="H537" s="14" t="s">
        <v>2161</v>
      </c>
      <c r="I537" s="15">
        <v>147000</v>
      </c>
      <c r="J537" s="14" t="s">
        <v>4935</v>
      </c>
      <c r="K537" s="36" t="s">
        <v>15858</v>
      </c>
      <c r="L537" s="23" t="s">
        <v>5629</v>
      </c>
      <c r="M537" s="23"/>
      <c r="N537" s="15">
        <f>VLOOKUP(H537,heso!$A$2:$B$82,2,0)*F537*G537</f>
        <v>1043808.2422203533</v>
      </c>
      <c r="O537" s="15">
        <f t="shared" si="17"/>
        <v>294000000</v>
      </c>
    </row>
    <row r="538" spans="1:15" ht="47.25">
      <c r="A538" s="14">
        <f t="shared" si="18"/>
        <v>719</v>
      </c>
      <c r="B538" s="14" t="s">
        <v>15989</v>
      </c>
      <c r="C538" s="94" t="s">
        <v>7173</v>
      </c>
      <c r="D538" s="94" t="s">
        <v>2510</v>
      </c>
      <c r="E538" s="14"/>
      <c r="F538" s="15">
        <v>1360</v>
      </c>
      <c r="G538" s="15">
        <v>652</v>
      </c>
      <c r="H538" s="14" t="s">
        <v>2161</v>
      </c>
      <c r="I538" s="15">
        <v>0</v>
      </c>
      <c r="J538" s="14" t="s">
        <v>1193</v>
      </c>
      <c r="K538" s="36" t="s">
        <v>15858</v>
      </c>
      <c r="L538" s="23" t="s">
        <v>1552</v>
      </c>
      <c r="M538" s="23" t="s">
        <v>15990</v>
      </c>
      <c r="N538" s="15">
        <f>VLOOKUP(H538,heso!$A$2:$B$82,2,0)*F538*G538</f>
        <v>1145502.0353238015</v>
      </c>
      <c r="O538" s="15">
        <f t="shared" si="17"/>
        <v>0</v>
      </c>
    </row>
    <row r="539" spans="1:15" ht="47.25">
      <c r="A539" s="14">
        <f t="shared" si="18"/>
        <v>720</v>
      </c>
      <c r="B539" s="14" t="s">
        <v>15995</v>
      </c>
      <c r="C539" s="94" t="s">
        <v>12395</v>
      </c>
      <c r="D539" s="94" t="s">
        <v>15692</v>
      </c>
      <c r="E539" s="14"/>
      <c r="F539" s="15">
        <v>1000</v>
      </c>
      <c r="G539" s="15">
        <v>448</v>
      </c>
      <c r="H539" s="14" t="s">
        <v>2161</v>
      </c>
      <c r="I539" s="15">
        <v>0</v>
      </c>
      <c r="J539" s="14" t="s">
        <v>70</v>
      </c>
      <c r="K539" s="36" t="s">
        <v>15858</v>
      </c>
      <c r="L539" s="23" t="s">
        <v>2255</v>
      </c>
      <c r="M539" s="23"/>
      <c r="N539" s="15">
        <f>VLOOKUP(H539,heso!$A$2:$B$82,2,0)*F539*G539</f>
        <v>578745.16400336428</v>
      </c>
      <c r="O539" s="15">
        <f t="shared" si="17"/>
        <v>0</v>
      </c>
    </row>
    <row r="540" spans="1:15" ht="47.25">
      <c r="A540" s="14">
        <f t="shared" si="18"/>
        <v>721</v>
      </c>
      <c r="B540" s="14" t="s">
        <v>15996</v>
      </c>
      <c r="C540" s="94" t="s">
        <v>13359</v>
      </c>
      <c r="D540" s="94" t="s">
        <v>15692</v>
      </c>
      <c r="E540" s="14"/>
      <c r="F540" s="15">
        <v>1000</v>
      </c>
      <c r="G540" s="15">
        <v>660</v>
      </c>
      <c r="H540" s="14" t="s">
        <v>2161</v>
      </c>
      <c r="I540" s="15">
        <v>0</v>
      </c>
      <c r="J540" s="14" t="s">
        <v>70</v>
      </c>
      <c r="K540" s="36" t="s">
        <v>15858</v>
      </c>
      <c r="L540" s="23" t="s">
        <v>2255</v>
      </c>
      <c r="M540" s="23"/>
      <c r="N540" s="15">
        <f>VLOOKUP(H540,heso!$A$2:$B$82,2,0)*F540*G540</f>
        <v>852615.64339781343</v>
      </c>
      <c r="O540" s="15">
        <f t="shared" si="17"/>
        <v>0</v>
      </c>
    </row>
    <row r="541" spans="1:15" ht="47.25">
      <c r="A541" s="14">
        <f t="shared" si="18"/>
        <v>722</v>
      </c>
      <c r="B541" s="14" t="s">
        <v>15997</v>
      </c>
      <c r="C541" s="94" t="s">
        <v>9192</v>
      </c>
      <c r="D541" s="94" t="s">
        <v>15692</v>
      </c>
      <c r="E541" s="14"/>
      <c r="F541" s="15">
        <v>1000</v>
      </c>
      <c r="G541" s="15">
        <v>384</v>
      </c>
      <c r="H541" s="14" t="s">
        <v>2161</v>
      </c>
      <c r="I541" s="15">
        <v>0</v>
      </c>
      <c r="J541" s="14" t="s">
        <v>70</v>
      </c>
      <c r="K541" s="36" t="s">
        <v>15858</v>
      </c>
      <c r="L541" s="23" t="s">
        <v>2255</v>
      </c>
      <c r="M541" s="23"/>
      <c r="N541" s="15">
        <f>VLOOKUP(H541,heso!$A$2:$B$82,2,0)*F541*G541</f>
        <v>496067.28343145503</v>
      </c>
      <c r="O541" s="15">
        <f t="shared" si="17"/>
        <v>0</v>
      </c>
    </row>
    <row r="542" spans="1:15" ht="47.25">
      <c r="A542" s="14">
        <f t="shared" si="18"/>
        <v>723</v>
      </c>
      <c r="B542" s="14" t="s">
        <v>16000</v>
      </c>
      <c r="C542" s="94" t="s">
        <v>16001</v>
      </c>
      <c r="D542" s="94" t="s">
        <v>4473</v>
      </c>
      <c r="E542" s="14"/>
      <c r="F542" s="15">
        <v>300</v>
      </c>
      <c r="G542" s="15">
        <v>280</v>
      </c>
      <c r="H542" s="14" t="s">
        <v>8087</v>
      </c>
      <c r="I542" s="15">
        <v>0</v>
      </c>
      <c r="J542" s="14" t="s">
        <v>70</v>
      </c>
      <c r="K542" s="36" t="s">
        <v>15858</v>
      </c>
      <c r="L542" s="23" t="s">
        <v>2255</v>
      </c>
      <c r="M542" s="23"/>
      <c r="N542" s="15">
        <f>VLOOKUP(H542,heso!$A$2:$B$82,2,0)*F542*G542</f>
        <v>84000</v>
      </c>
      <c r="O542" s="15">
        <f t="shared" si="17"/>
        <v>0</v>
      </c>
    </row>
    <row r="543" spans="1:15" ht="94.5">
      <c r="A543" s="14">
        <f t="shared" si="18"/>
        <v>724</v>
      </c>
      <c r="B543" s="14" t="s">
        <v>16006</v>
      </c>
      <c r="C543" s="94" t="s">
        <v>15958</v>
      </c>
      <c r="D543" s="94" t="s">
        <v>4473</v>
      </c>
      <c r="E543" s="14"/>
      <c r="F543" s="15">
        <v>1000</v>
      </c>
      <c r="G543" s="15">
        <v>528</v>
      </c>
      <c r="H543" s="14" t="s">
        <v>2161</v>
      </c>
      <c r="I543" s="15">
        <v>0</v>
      </c>
      <c r="J543" s="14" t="s">
        <v>60</v>
      </c>
      <c r="K543" s="36" t="s">
        <v>15858</v>
      </c>
      <c r="L543" s="23" t="s">
        <v>5408</v>
      </c>
      <c r="M543" s="23"/>
      <c r="N543" s="15">
        <f>VLOOKUP(H543,heso!$A$2:$B$82,2,0)*F543*G543</f>
        <v>682092.51471825072</v>
      </c>
      <c r="O543" s="15">
        <f t="shared" si="17"/>
        <v>0</v>
      </c>
    </row>
    <row r="544" spans="1:15" ht="31.5">
      <c r="A544" s="14">
        <f t="shared" si="18"/>
        <v>725</v>
      </c>
      <c r="B544" s="14" t="s">
        <v>16007</v>
      </c>
      <c r="C544" s="94" t="s">
        <v>2628</v>
      </c>
      <c r="D544" s="94" t="s">
        <v>9193</v>
      </c>
      <c r="E544" s="14"/>
      <c r="F544" s="15">
        <v>1100</v>
      </c>
      <c r="G544" s="15">
        <v>1004</v>
      </c>
      <c r="H544" s="14" t="s">
        <v>2161</v>
      </c>
      <c r="I544" s="15">
        <v>0</v>
      </c>
      <c r="J544" s="14" t="s">
        <v>1188</v>
      </c>
      <c r="K544" s="36" t="s">
        <v>15858</v>
      </c>
      <c r="L544" s="23" t="s">
        <v>1552</v>
      </c>
      <c r="M544" s="23" t="s">
        <v>13706</v>
      </c>
      <c r="N544" s="15">
        <f>VLOOKUP(H544,heso!$A$2:$B$82,2,0)*F544*G544</f>
        <v>1426710.1766190075</v>
      </c>
      <c r="O544" s="15">
        <f t="shared" si="17"/>
        <v>0</v>
      </c>
    </row>
    <row r="545" spans="1:15" ht="63">
      <c r="A545" s="14">
        <f t="shared" si="18"/>
        <v>726</v>
      </c>
      <c r="B545" s="14" t="s">
        <v>16010</v>
      </c>
      <c r="C545" s="94" t="s">
        <v>16011</v>
      </c>
      <c r="D545" s="94" t="s">
        <v>15939</v>
      </c>
      <c r="E545" s="14"/>
      <c r="F545" s="15">
        <v>2670</v>
      </c>
      <c r="G545" s="15">
        <v>244</v>
      </c>
      <c r="H545" s="14" t="s">
        <v>5624</v>
      </c>
      <c r="I545" s="15">
        <v>0</v>
      </c>
      <c r="J545" s="14" t="s">
        <v>70</v>
      </c>
      <c r="K545" s="36" t="s">
        <v>15858</v>
      </c>
      <c r="L545" s="23" t="s">
        <v>1552</v>
      </c>
      <c r="M545" s="23"/>
      <c r="N545" s="15">
        <f>VLOOKUP(H545,heso!$A$2:$B$82,2,0)*F545*G545</f>
        <v>561620.68965517241</v>
      </c>
      <c r="O545" s="15">
        <f t="shared" si="17"/>
        <v>0</v>
      </c>
    </row>
    <row r="546" spans="1:15" ht="63">
      <c r="A546" s="14">
        <f t="shared" si="18"/>
        <v>727</v>
      </c>
      <c r="B546" s="14" t="s">
        <v>16012</v>
      </c>
      <c r="C546" s="94" t="s">
        <v>16011</v>
      </c>
      <c r="D546" s="94" t="s">
        <v>15939</v>
      </c>
      <c r="E546" s="14"/>
      <c r="F546" s="15">
        <v>2720</v>
      </c>
      <c r="G546" s="15">
        <v>228</v>
      </c>
      <c r="H546" s="14" t="s">
        <v>5624</v>
      </c>
      <c r="I546" s="15">
        <v>0</v>
      </c>
      <c r="J546" s="14" t="s">
        <v>70</v>
      </c>
      <c r="K546" s="36" t="s">
        <v>15858</v>
      </c>
      <c r="L546" s="23" t="s">
        <v>1552</v>
      </c>
      <c r="M546" s="23"/>
      <c r="N546" s="15">
        <f>VLOOKUP(H546,heso!$A$2:$B$82,2,0)*F546*G546</f>
        <v>534620.68965517241</v>
      </c>
      <c r="O546" s="15">
        <f t="shared" si="17"/>
        <v>0</v>
      </c>
    </row>
    <row r="547" spans="1:15" ht="47.25">
      <c r="A547" s="14">
        <f t="shared" si="18"/>
        <v>728</v>
      </c>
      <c r="B547" s="14" t="s">
        <v>16013</v>
      </c>
      <c r="C547" s="94" t="s">
        <v>16014</v>
      </c>
      <c r="D547" s="94" t="s">
        <v>15939</v>
      </c>
      <c r="E547" s="14"/>
      <c r="F547" s="15">
        <v>28770</v>
      </c>
      <c r="G547" s="15">
        <v>216</v>
      </c>
      <c r="H547" s="14" t="s">
        <v>5624</v>
      </c>
      <c r="I547" s="15">
        <v>0</v>
      </c>
      <c r="J547" s="14" t="s">
        <v>60</v>
      </c>
      <c r="K547" s="36" t="s">
        <v>15858</v>
      </c>
      <c r="L547" s="23" t="s">
        <v>1552</v>
      </c>
      <c r="M547" s="23"/>
      <c r="N547" s="15">
        <f>VLOOKUP(H547,heso!$A$2:$B$82,2,0)*F547*G547</f>
        <v>5357172.4137931028</v>
      </c>
      <c r="O547" s="15">
        <f t="shared" si="17"/>
        <v>0</v>
      </c>
    </row>
    <row r="548" spans="1:15" ht="47.25">
      <c r="A548" s="14">
        <f t="shared" si="18"/>
        <v>729</v>
      </c>
      <c r="B548" s="14" t="s">
        <v>16015</v>
      </c>
      <c r="C548" s="94" t="s">
        <v>16014</v>
      </c>
      <c r="D548" s="94" t="s">
        <v>15939</v>
      </c>
      <c r="E548" s="14"/>
      <c r="F548" s="15">
        <v>28770</v>
      </c>
      <c r="G548" s="15">
        <v>124</v>
      </c>
      <c r="H548" s="14" t="s">
        <v>5624</v>
      </c>
      <c r="I548" s="15">
        <v>0</v>
      </c>
      <c r="J548" s="14" t="s">
        <v>60</v>
      </c>
      <c r="K548" s="36" t="s">
        <v>15858</v>
      </c>
      <c r="L548" s="23" t="s">
        <v>1552</v>
      </c>
      <c r="M548" s="23"/>
      <c r="N548" s="15">
        <f>VLOOKUP(H548,heso!$A$2:$B$82,2,0)*F548*G548</f>
        <v>3075413.7931034481</v>
      </c>
      <c r="O548" s="15">
        <f t="shared" si="17"/>
        <v>0</v>
      </c>
    </row>
    <row r="549" spans="1:15" ht="47.25">
      <c r="A549" s="14">
        <f t="shared" si="18"/>
        <v>730</v>
      </c>
      <c r="B549" s="14" t="s">
        <v>16016</v>
      </c>
      <c r="C549" s="94" t="s">
        <v>16017</v>
      </c>
      <c r="D549" s="94" t="s">
        <v>15939</v>
      </c>
      <c r="E549" s="14"/>
      <c r="F549" s="15">
        <v>28770</v>
      </c>
      <c r="G549" s="15">
        <v>200</v>
      </c>
      <c r="H549" s="14" t="s">
        <v>5624</v>
      </c>
      <c r="I549" s="15">
        <v>0</v>
      </c>
      <c r="J549" s="14" t="s">
        <v>1193</v>
      </c>
      <c r="K549" s="36" t="s">
        <v>15858</v>
      </c>
      <c r="L549" s="23" t="s">
        <v>1552</v>
      </c>
      <c r="M549" s="23" t="s">
        <v>2307</v>
      </c>
      <c r="N549" s="15">
        <f>VLOOKUP(H549,heso!$A$2:$B$82,2,0)*F549*G549</f>
        <v>4960344.8275862066</v>
      </c>
      <c r="O549" s="15">
        <f t="shared" si="17"/>
        <v>0</v>
      </c>
    </row>
    <row r="550" spans="1:15" ht="78.75">
      <c r="A550" s="14">
        <f t="shared" si="18"/>
        <v>731</v>
      </c>
      <c r="B550" s="14" t="s">
        <v>16018</v>
      </c>
      <c r="C550" s="94" t="s">
        <v>16019</v>
      </c>
      <c r="D550" s="94" t="s">
        <v>15939</v>
      </c>
      <c r="E550" s="14"/>
      <c r="F550" s="15">
        <v>28770</v>
      </c>
      <c r="G550" s="15">
        <v>200</v>
      </c>
      <c r="H550" s="14" t="s">
        <v>5624</v>
      </c>
      <c r="I550" s="15">
        <v>0</v>
      </c>
      <c r="J550" s="14" t="s">
        <v>1188</v>
      </c>
      <c r="K550" s="36" t="s">
        <v>15858</v>
      </c>
      <c r="L550" s="23" t="s">
        <v>1552</v>
      </c>
      <c r="M550" s="23"/>
      <c r="N550" s="15">
        <f>VLOOKUP(H550,heso!$A$2:$B$82,2,0)*F550*G550</f>
        <v>4960344.8275862066</v>
      </c>
      <c r="O550" s="15">
        <f t="shared" si="17"/>
        <v>0</v>
      </c>
    </row>
    <row r="551" spans="1:15" ht="126">
      <c r="A551" s="14">
        <f t="shared" si="18"/>
        <v>732</v>
      </c>
      <c r="B551" s="14" t="s">
        <v>16020</v>
      </c>
      <c r="C551" s="94" t="s">
        <v>16021</v>
      </c>
      <c r="D551" s="94" t="s">
        <v>15939</v>
      </c>
      <c r="E551" s="14"/>
      <c r="F551" s="15">
        <v>28770</v>
      </c>
      <c r="G551" s="15">
        <v>196</v>
      </c>
      <c r="H551" s="14" t="s">
        <v>5624</v>
      </c>
      <c r="I551" s="15">
        <v>0</v>
      </c>
      <c r="J551" s="14" t="s">
        <v>60</v>
      </c>
      <c r="K551" s="36" t="s">
        <v>15858</v>
      </c>
      <c r="L551" s="23" t="s">
        <v>1552</v>
      </c>
      <c r="M551" s="23"/>
      <c r="N551" s="15">
        <f>VLOOKUP(H551,heso!$A$2:$B$82,2,0)*F551*G551</f>
        <v>4861137.9310344821</v>
      </c>
      <c r="O551" s="15">
        <f t="shared" si="17"/>
        <v>0</v>
      </c>
    </row>
    <row r="552" spans="1:15" ht="47.25">
      <c r="A552" s="14">
        <f t="shared" si="18"/>
        <v>733</v>
      </c>
      <c r="B552" s="14" t="s">
        <v>16022</v>
      </c>
      <c r="C552" s="94" t="s">
        <v>16023</v>
      </c>
      <c r="D552" s="94" t="s">
        <v>15939</v>
      </c>
      <c r="E552" s="14"/>
      <c r="F552" s="15">
        <v>28770</v>
      </c>
      <c r="G552" s="15">
        <v>192</v>
      </c>
      <c r="H552" s="14" t="s">
        <v>5624</v>
      </c>
      <c r="I552" s="15">
        <v>0</v>
      </c>
      <c r="J552" s="14" t="s">
        <v>1193</v>
      </c>
      <c r="K552" s="36" t="s">
        <v>15858</v>
      </c>
      <c r="L552" s="23" t="s">
        <v>1552</v>
      </c>
      <c r="M552" s="23" t="s">
        <v>16024</v>
      </c>
      <c r="N552" s="15">
        <f>VLOOKUP(H552,heso!$A$2:$B$82,2,0)*F552*G552</f>
        <v>4761931.0344827585</v>
      </c>
      <c r="O552" s="15">
        <f t="shared" si="17"/>
        <v>0</v>
      </c>
    </row>
    <row r="553" spans="1:15" ht="47.25">
      <c r="A553" s="14">
        <f t="shared" si="18"/>
        <v>734</v>
      </c>
      <c r="B553" s="14" t="s">
        <v>16030</v>
      </c>
      <c r="C553" s="94" t="s">
        <v>16031</v>
      </c>
      <c r="D553" s="94" t="s">
        <v>15692</v>
      </c>
      <c r="E553" s="14"/>
      <c r="F553" s="15">
        <v>1000</v>
      </c>
      <c r="G553" s="15">
        <v>468</v>
      </c>
      <c r="H553" s="14" t="s">
        <v>8087</v>
      </c>
      <c r="I553" s="15">
        <v>0</v>
      </c>
      <c r="J553" s="14" t="s">
        <v>70</v>
      </c>
      <c r="K553" s="36" t="s">
        <v>15858</v>
      </c>
      <c r="L553" s="23" t="s">
        <v>2255</v>
      </c>
      <c r="M553" s="23"/>
      <c r="N553" s="15">
        <f>VLOOKUP(H553,heso!$A$2:$B$82,2,0)*F553*G553</f>
        <v>468000</v>
      </c>
      <c r="O553" s="15">
        <f t="shared" si="17"/>
        <v>0</v>
      </c>
    </row>
    <row r="554" spans="1:15">
      <c r="A554" s="14">
        <f t="shared" si="18"/>
        <v>735</v>
      </c>
      <c r="B554" s="14" t="s">
        <v>16032</v>
      </c>
      <c r="C554" s="94" t="s">
        <v>16033</v>
      </c>
      <c r="D554" s="94" t="s">
        <v>1162</v>
      </c>
      <c r="E554" s="14"/>
      <c r="F554" s="15">
        <v>2000</v>
      </c>
      <c r="G554" s="15">
        <v>256</v>
      </c>
      <c r="H554" s="14" t="s">
        <v>2161</v>
      </c>
      <c r="I554" s="15">
        <v>198000</v>
      </c>
      <c r="J554" s="14" t="s">
        <v>60</v>
      </c>
      <c r="K554" s="36" t="s">
        <v>15858</v>
      </c>
      <c r="L554" s="23" t="s">
        <v>6101</v>
      </c>
      <c r="M554" s="23"/>
      <c r="N554" s="15">
        <f>VLOOKUP(H554,heso!$A$2:$B$82,2,0)*F554*G554</f>
        <v>661423.04457527341</v>
      </c>
      <c r="O554" s="15">
        <f t="shared" si="17"/>
        <v>396000000</v>
      </c>
    </row>
    <row r="555" spans="1:15" ht="47.25">
      <c r="A555" s="14">
        <f t="shared" si="18"/>
        <v>736</v>
      </c>
      <c r="B555" s="14" t="s">
        <v>16034</v>
      </c>
      <c r="C555" s="94" t="s">
        <v>16035</v>
      </c>
      <c r="D555" s="94" t="s">
        <v>15939</v>
      </c>
      <c r="E555" s="14"/>
      <c r="F555" s="15">
        <v>35010</v>
      </c>
      <c r="G555" s="15">
        <v>160</v>
      </c>
      <c r="H555" s="14" t="s">
        <v>5624</v>
      </c>
      <c r="I555" s="15">
        <v>0</v>
      </c>
      <c r="J555" s="14" t="s">
        <v>60</v>
      </c>
      <c r="K555" s="36" t="s">
        <v>15858</v>
      </c>
      <c r="L555" s="23" t="s">
        <v>513</v>
      </c>
      <c r="M555" s="23" t="s">
        <v>16036</v>
      </c>
      <c r="N555" s="15">
        <f>VLOOKUP(H555,heso!$A$2:$B$82,2,0)*F555*G555</f>
        <v>4828965.5172413792</v>
      </c>
      <c r="O555" s="15">
        <f t="shared" si="17"/>
        <v>0</v>
      </c>
    </row>
    <row r="556" spans="1:15" ht="47.25">
      <c r="A556" s="14">
        <f t="shared" si="18"/>
        <v>737</v>
      </c>
      <c r="B556" s="14" t="s">
        <v>16037</v>
      </c>
      <c r="C556" s="94" t="s">
        <v>16038</v>
      </c>
      <c r="D556" s="94" t="s">
        <v>15939</v>
      </c>
      <c r="E556" s="14"/>
      <c r="F556" s="15">
        <v>35010</v>
      </c>
      <c r="G556" s="15">
        <v>204</v>
      </c>
      <c r="H556" s="14" t="s">
        <v>5624</v>
      </c>
      <c r="I556" s="15">
        <v>0</v>
      </c>
      <c r="J556" s="14" t="s">
        <v>4935</v>
      </c>
      <c r="K556" s="36" t="s">
        <v>15858</v>
      </c>
      <c r="L556" s="23" t="s">
        <v>513</v>
      </c>
      <c r="M556" s="23" t="s">
        <v>811</v>
      </c>
      <c r="N556" s="15">
        <f>VLOOKUP(H556,heso!$A$2:$B$82,2,0)*F556*G556</f>
        <v>6156931.0344827585</v>
      </c>
      <c r="O556" s="15">
        <f t="shared" si="17"/>
        <v>0</v>
      </c>
    </row>
    <row r="557" spans="1:15" ht="110.25">
      <c r="A557" s="14">
        <f t="shared" si="18"/>
        <v>738</v>
      </c>
      <c r="B557" s="14" t="s">
        <v>16039</v>
      </c>
      <c r="C557" s="94" t="s">
        <v>16040</v>
      </c>
      <c r="D557" s="94" t="s">
        <v>15939</v>
      </c>
      <c r="E557" s="14"/>
      <c r="F557" s="15">
        <v>35010</v>
      </c>
      <c r="G557" s="15">
        <v>208</v>
      </c>
      <c r="H557" s="14" t="s">
        <v>5624</v>
      </c>
      <c r="I557" s="15">
        <v>0</v>
      </c>
      <c r="J557" s="14" t="s">
        <v>70</v>
      </c>
      <c r="K557" s="36" t="s">
        <v>15858</v>
      </c>
      <c r="L557" s="23" t="s">
        <v>513</v>
      </c>
      <c r="M557" s="23" t="s">
        <v>16036</v>
      </c>
      <c r="N557" s="15">
        <f>VLOOKUP(H557,heso!$A$2:$B$82,2,0)*F557*G557</f>
        <v>6277655.1724137925</v>
      </c>
      <c r="O557" s="15">
        <f t="shared" si="17"/>
        <v>0</v>
      </c>
    </row>
    <row r="558" spans="1:15" ht="47.25">
      <c r="A558" s="14">
        <f t="shared" si="18"/>
        <v>739</v>
      </c>
      <c r="B558" s="14" t="s">
        <v>3329</v>
      </c>
      <c r="C558" s="94" t="s">
        <v>16041</v>
      </c>
      <c r="D558" s="94" t="s">
        <v>15939</v>
      </c>
      <c r="E558" s="14"/>
      <c r="F558" s="15">
        <v>35010</v>
      </c>
      <c r="G558" s="15">
        <v>168</v>
      </c>
      <c r="H558" s="14" t="s">
        <v>5624</v>
      </c>
      <c r="I558" s="15">
        <v>0</v>
      </c>
      <c r="J558" s="14" t="s">
        <v>4935</v>
      </c>
      <c r="K558" s="36" t="s">
        <v>15858</v>
      </c>
      <c r="L558" s="23" t="s">
        <v>513</v>
      </c>
      <c r="M558" s="23" t="s">
        <v>811</v>
      </c>
      <c r="N558" s="15">
        <f>VLOOKUP(H558,heso!$A$2:$B$82,2,0)*F558*G558</f>
        <v>5070413.7931034481</v>
      </c>
      <c r="O558" s="15">
        <f t="shared" si="17"/>
        <v>0</v>
      </c>
    </row>
    <row r="559" spans="1:15" ht="47.25">
      <c r="A559" s="14">
        <f t="shared" si="18"/>
        <v>740</v>
      </c>
      <c r="B559" s="14" t="s">
        <v>16042</v>
      </c>
      <c r="C559" s="94" t="s">
        <v>16043</v>
      </c>
      <c r="D559" s="94" t="s">
        <v>15939</v>
      </c>
      <c r="E559" s="14"/>
      <c r="F559" s="15">
        <v>35010</v>
      </c>
      <c r="G559" s="15">
        <v>204</v>
      </c>
      <c r="H559" s="14" t="s">
        <v>5624</v>
      </c>
      <c r="I559" s="15">
        <v>0</v>
      </c>
      <c r="J559" s="14" t="s">
        <v>1188</v>
      </c>
      <c r="K559" s="36" t="s">
        <v>15858</v>
      </c>
      <c r="L559" s="23" t="s">
        <v>513</v>
      </c>
      <c r="M559" s="23" t="s">
        <v>16036</v>
      </c>
      <c r="N559" s="15">
        <f>VLOOKUP(H559,heso!$A$2:$B$82,2,0)*F559*G559</f>
        <v>6156931.0344827585</v>
      </c>
      <c r="O559" s="15">
        <f t="shared" si="17"/>
        <v>0</v>
      </c>
    </row>
    <row r="560" spans="1:15" ht="47.25">
      <c r="A560" s="14">
        <f t="shared" si="18"/>
        <v>741</v>
      </c>
      <c r="B560" s="14" t="s">
        <v>16044</v>
      </c>
      <c r="C560" s="94" t="s">
        <v>16043</v>
      </c>
      <c r="D560" s="94" t="s">
        <v>15939</v>
      </c>
      <c r="E560" s="14"/>
      <c r="F560" s="15">
        <v>35010</v>
      </c>
      <c r="G560" s="15">
        <v>148</v>
      </c>
      <c r="H560" s="14" t="s">
        <v>5624</v>
      </c>
      <c r="I560" s="15">
        <v>0</v>
      </c>
      <c r="J560" s="14" t="s">
        <v>1188</v>
      </c>
      <c r="K560" s="36" t="s">
        <v>15858</v>
      </c>
      <c r="L560" s="23" t="s">
        <v>513</v>
      </c>
      <c r="M560" s="23" t="s">
        <v>16036</v>
      </c>
      <c r="N560" s="15">
        <f>VLOOKUP(H560,heso!$A$2:$B$82,2,0)*F560*G560</f>
        <v>4466793.1034482755</v>
      </c>
      <c r="O560" s="15">
        <f t="shared" si="17"/>
        <v>0</v>
      </c>
    </row>
    <row r="561" spans="1:15" ht="78.75">
      <c r="A561" s="14">
        <f t="shared" si="18"/>
        <v>742</v>
      </c>
      <c r="B561" s="14" t="s">
        <v>16045</v>
      </c>
      <c r="C561" s="94" t="s">
        <v>16046</v>
      </c>
      <c r="D561" s="94" t="s">
        <v>15939</v>
      </c>
      <c r="E561" s="14"/>
      <c r="F561" s="15">
        <v>35010</v>
      </c>
      <c r="G561" s="15">
        <v>136</v>
      </c>
      <c r="H561" s="14" t="s">
        <v>5624</v>
      </c>
      <c r="I561" s="15">
        <v>0</v>
      </c>
      <c r="J561" s="14" t="s">
        <v>4642</v>
      </c>
      <c r="K561" s="36" t="s">
        <v>15858</v>
      </c>
      <c r="L561" s="23" t="s">
        <v>513</v>
      </c>
      <c r="M561" s="23" t="s">
        <v>16036</v>
      </c>
      <c r="N561" s="15">
        <f>VLOOKUP(H561,heso!$A$2:$B$82,2,0)*F561*G561</f>
        <v>4104620.6896551722</v>
      </c>
      <c r="O561" s="15">
        <f t="shared" si="17"/>
        <v>0</v>
      </c>
    </row>
    <row r="562" spans="1:15" ht="47.25">
      <c r="A562" s="14">
        <f t="shared" si="18"/>
        <v>743</v>
      </c>
      <c r="B562" s="14" t="s">
        <v>14434</v>
      </c>
      <c r="C562" s="94" t="s">
        <v>16047</v>
      </c>
      <c r="D562" s="94" t="s">
        <v>15939</v>
      </c>
      <c r="E562" s="14"/>
      <c r="F562" s="15">
        <v>35010</v>
      </c>
      <c r="G562" s="15">
        <v>92</v>
      </c>
      <c r="H562" s="14" t="s">
        <v>5624</v>
      </c>
      <c r="I562" s="15">
        <v>0</v>
      </c>
      <c r="J562" s="14" t="s">
        <v>1193</v>
      </c>
      <c r="K562" s="36" t="s">
        <v>15858</v>
      </c>
      <c r="L562" s="23" t="s">
        <v>513</v>
      </c>
      <c r="M562" s="23" t="s">
        <v>16036</v>
      </c>
      <c r="N562" s="15">
        <f>VLOOKUP(H562,heso!$A$2:$B$82,2,0)*F562*G562</f>
        <v>2776655.1724137929</v>
      </c>
      <c r="O562" s="15">
        <f t="shared" si="17"/>
        <v>0</v>
      </c>
    </row>
    <row r="563" spans="1:15" ht="31.5">
      <c r="A563" s="14">
        <f t="shared" si="18"/>
        <v>744</v>
      </c>
      <c r="B563" s="14" t="s">
        <v>16052</v>
      </c>
      <c r="C563" s="94" t="s">
        <v>15901</v>
      </c>
      <c r="D563" s="94" t="s">
        <v>9193</v>
      </c>
      <c r="E563" s="14"/>
      <c r="F563" s="15">
        <v>1100</v>
      </c>
      <c r="G563" s="15">
        <v>524</v>
      </c>
      <c r="H563" s="14" t="s">
        <v>2161</v>
      </c>
      <c r="I563" s="15">
        <v>0</v>
      </c>
      <c r="J563" s="14" t="s">
        <v>60</v>
      </c>
      <c r="K563" s="36" t="s">
        <v>15858</v>
      </c>
      <c r="L563" s="23" t="s">
        <v>5408</v>
      </c>
      <c r="M563" s="23" t="s">
        <v>13706</v>
      </c>
      <c r="N563" s="15">
        <f>VLOOKUP(H563,heso!$A$2:$B$82,2,0)*F563*G563</f>
        <v>744617.66190075688</v>
      </c>
      <c r="O563" s="15">
        <f t="shared" si="17"/>
        <v>0</v>
      </c>
    </row>
    <row r="564" spans="1:15" ht="63">
      <c r="A564" s="14">
        <f t="shared" si="18"/>
        <v>745</v>
      </c>
      <c r="B564" s="14" t="s">
        <v>16055</v>
      </c>
      <c r="C564" s="94" t="s">
        <v>16056</v>
      </c>
      <c r="D564" s="94" t="s">
        <v>1162</v>
      </c>
      <c r="E564" s="14"/>
      <c r="F564" s="15">
        <v>300</v>
      </c>
      <c r="G564" s="15">
        <v>268</v>
      </c>
      <c r="H564" s="14" t="s">
        <v>8087</v>
      </c>
      <c r="I564" s="15">
        <v>0</v>
      </c>
      <c r="J564" s="14" t="s">
        <v>1193</v>
      </c>
      <c r="K564" s="36" t="s">
        <v>15858</v>
      </c>
      <c r="L564" s="23" t="s">
        <v>5629</v>
      </c>
      <c r="M564" s="23"/>
      <c r="N564" s="15">
        <f>VLOOKUP(H564,heso!$A$2:$B$82,2,0)*F564*G564</f>
        <v>80400</v>
      </c>
      <c r="O564" s="15">
        <f t="shared" si="17"/>
        <v>0</v>
      </c>
    </row>
    <row r="565" spans="1:15">
      <c r="A565" s="14">
        <f t="shared" si="18"/>
        <v>746</v>
      </c>
      <c r="B565" s="14" t="s">
        <v>16061</v>
      </c>
      <c r="C565" s="94"/>
      <c r="D565" s="94" t="s">
        <v>1421</v>
      </c>
      <c r="E565" s="14"/>
      <c r="F565" s="15">
        <v>2000</v>
      </c>
      <c r="G565" s="15">
        <v>208</v>
      </c>
      <c r="H565" s="14" t="s">
        <v>2161</v>
      </c>
      <c r="I565" s="15">
        <v>45000</v>
      </c>
      <c r="J565" s="14" t="s">
        <v>1193</v>
      </c>
      <c r="K565" s="36" t="s">
        <v>15858</v>
      </c>
      <c r="L565" s="23" t="s">
        <v>174</v>
      </c>
      <c r="M565" s="23"/>
      <c r="N565" s="15">
        <f>VLOOKUP(H565,heso!$A$2:$B$82,2,0)*F565*G565</f>
        <v>537406.22371740965</v>
      </c>
      <c r="O565" s="15">
        <f t="shared" si="17"/>
        <v>90000000</v>
      </c>
    </row>
    <row r="566" spans="1:15">
      <c r="A566" s="14">
        <f t="shared" si="18"/>
        <v>747</v>
      </c>
      <c r="B566" s="14" t="s">
        <v>13846</v>
      </c>
      <c r="C566" s="94"/>
      <c r="D566" s="94" t="s">
        <v>1421</v>
      </c>
      <c r="E566" s="14"/>
      <c r="F566" s="15">
        <v>3000</v>
      </c>
      <c r="G566" s="15">
        <v>208</v>
      </c>
      <c r="H566" s="14" t="s">
        <v>2161</v>
      </c>
      <c r="I566" s="15">
        <v>70000</v>
      </c>
      <c r="J566" s="14" t="s">
        <v>1193</v>
      </c>
      <c r="K566" s="36" t="s">
        <v>15858</v>
      </c>
      <c r="L566" s="23" t="s">
        <v>174</v>
      </c>
      <c r="M566" s="23"/>
      <c r="N566" s="15">
        <f>VLOOKUP(H566,heso!$A$2:$B$82,2,0)*F566*G566</f>
        <v>806109.33557611448</v>
      </c>
      <c r="O566" s="15">
        <f t="shared" si="17"/>
        <v>210000000</v>
      </c>
    </row>
    <row r="567" spans="1:15">
      <c r="A567" s="14">
        <f t="shared" si="18"/>
        <v>748</v>
      </c>
      <c r="B567" s="14" t="s">
        <v>13843</v>
      </c>
      <c r="C567" s="94"/>
      <c r="D567" s="94" t="s">
        <v>1421</v>
      </c>
      <c r="E567" s="14"/>
      <c r="F567" s="15">
        <v>2000</v>
      </c>
      <c r="G567" s="15">
        <v>208</v>
      </c>
      <c r="H567" s="14" t="s">
        <v>2161</v>
      </c>
      <c r="I567" s="15">
        <v>45000</v>
      </c>
      <c r="J567" s="14" t="s">
        <v>1193</v>
      </c>
      <c r="K567" s="36" t="s">
        <v>15858</v>
      </c>
      <c r="L567" s="23" t="s">
        <v>174</v>
      </c>
      <c r="M567" s="23"/>
      <c r="N567" s="15">
        <f>VLOOKUP(H567,heso!$A$2:$B$82,2,0)*F567*G567</f>
        <v>537406.22371740965</v>
      </c>
      <c r="O567" s="15">
        <f t="shared" si="17"/>
        <v>90000000</v>
      </c>
    </row>
    <row r="568" spans="1:15">
      <c r="A568" s="14">
        <f t="shared" si="18"/>
        <v>749</v>
      </c>
      <c r="B568" s="14" t="s">
        <v>13454</v>
      </c>
      <c r="C568" s="94"/>
      <c r="D568" s="94" t="s">
        <v>1421</v>
      </c>
      <c r="E568" s="14"/>
      <c r="F568" s="15">
        <v>3000</v>
      </c>
      <c r="G568" s="15">
        <v>208</v>
      </c>
      <c r="H568" s="14" t="s">
        <v>2161</v>
      </c>
      <c r="I568" s="15">
        <v>70000</v>
      </c>
      <c r="J568" s="14" t="s">
        <v>1193</v>
      </c>
      <c r="K568" s="36" t="s">
        <v>15858</v>
      </c>
      <c r="L568" s="23" t="s">
        <v>174</v>
      </c>
      <c r="M568" s="23"/>
      <c r="N568" s="15">
        <f>VLOOKUP(H568,heso!$A$2:$B$82,2,0)*F568*G568</f>
        <v>806109.33557611448</v>
      </c>
      <c r="O568" s="15">
        <f t="shared" si="17"/>
        <v>210000000</v>
      </c>
    </row>
    <row r="569" spans="1:15">
      <c r="A569" s="14">
        <f t="shared" si="18"/>
        <v>750</v>
      </c>
      <c r="B569" s="14" t="s">
        <v>13844</v>
      </c>
      <c r="C569" s="94"/>
      <c r="D569" s="94" t="s">
        <v>1421</v>
      </c>
      <c r="E569" s="14"/>
      <c r="F569" s="15">
        <v>3000</v>
      </c>
      <c r="G569" s="15">
        <v>208</v>
      </c>
      <c r="H569" s="14" t="s">
        <v>2161</v>
      </c>
      <c r="I569" s="15">
        <v>65000</v>
      </c>
      <c r="J569" s="14" t="s">
        <v>1193</v>
      </c>
      <c r="K569" s="36" t="s">
        <v>15858</v>
      </c>
      <c r="L569" s="23" t="s">
        <v>174</v>
      </c>
      <c r="M569" s="23"/>
      <c r="N569" s="15">
        <f>VLOOKUP(H569,heso!$A$2:$B$82,2,0)*F569*G569</f>
        <v>806109.33557611448</v>
      </c>
      <c r="O569" s="15">
        <f t="shared" si="17"/>
        <v>195000000</v>
      </c>
    </row>
    <row r="570" spans="1:15" ht="47.25">
      <c r="A570" s="14">
        <f t="shared" si="18"/>
        <v>751</v>
      </c>
      <c r="B570" s="14" t="s">
        <v>16066</v>
      </c>
      <c r="C570" s="94" t="s">
        <v>16011</v>
      </c>
      <c r="D570" s="94" t="s">
        <v>15939</v>
      </c>
      <c r="E570" s="14"/>
      <c r="F570" s="15">
        <v>500</v>
      </c>
      <c r="G570" s="15">
        <v>240</v>
      </c>
      <c r="H570" s="14" t="s">
        <v>5624</v>
      </c>
      <c r="I570" s="15">
        <v>0</v>
      </c>
      <c r="J570" s="14" t="s">
        <v>70</v>
      </c>
      <c r="K570" s="36" t="s">
        <v>15858</v>
      </c>
      <c r="L570" s="23" t="s">
        <v>5129</v>
      </c>
      <c r="M570" s="23"/>
      <c r="N570" s="15">
        <f>VLOOKUP(H570,heso!$A$2:$B$82,2,0)*F570*G570</f>
        <v>103448.27586206896</v>
      </c>
      <c r="O570" s="15">
        <f t="shared" si="17"/>
        <v>0</v>
      </c>
    </row>
    <row r="571" spans="1:15" ht="31.5">
      <c r="A571" s="14">
        <f t="shared" si="18"/>
        <v>752</v>
      </c>
      <c r="B571" s="14" t="s">
        <v>15959</v>
      </c>
      <c r="C571" s="94" t="s">
        <v>15075</v>
      </c>
      <c r="D571" s="94" t="s">
        <v>9193</v>
      </c>
      <c r="E571" s="14"/>
      <c r="F571" s="15">
        <v>1160</v>
      </c>
      <c r="G571" s="15">
        <v>652</v>
      </c>
      <c r="H571" s="14" t="s">
        <v>2161</v>
      </c>
      <c r="I571" s="15">
        <v>0</v>
      </c>
      <c r="J571" s="14" t="s">
        <v>1193</v>
      </c>
      <c r="K571" s="36" t="s">
        <v>15960</v>
      </c>
      <c r="L571" s="23" t="s">
        <v>2255</v>
      </c>
      <c r="M571" s="23" t="s">
        <v>15961</v>
      </c>
      <c r="N571" s="15">
        <f>VLOOKUP(H571,heso!$A$2:$B$82,2,0)*F571*G571</f>
        <v>977045.85365853657</v>
      </c>
      <c r="O571" s="15">
        <f t="shared" si="17"/>
        <v>0</v>
      </c>
    </row>
    <row r="572" spans="1:15" ht="78.75">
      <c r="A572" s="14">
        <f t="shared" si="18"/>
        <v>753</v>
      </c>
      <c r="B572" s="14" t="s">
        <v>15962</v>
      </c>
      <c r="C572" s="94" t="s">
        <v>15963</v>
      </c>
      <c r="D572" s="94" t="s">
        <v>9193</v>
      </c>
      <c r="E572" s="14"/>
      <c r="F572" s="15">
        <v>1130</v>
      </c>
      <c r="G572" s="15">
        <v>248</v>
      </c>
      <c r="H572" s="14" t="s">
        <v>2161</v>
      </c>
      <c r="I572" s="15">
        <v>0</v>
      </c>
      <c r="J572" s="14" t="s">
        <v>60</v>
      </c>
      <c r="K572" s="36" t="s">
        <v>15960</v>
      </c>
      <c r="L572" s="23" t="s">
        <v>2255</v>
      </c>
      <c r="M572" s="23"/>
      <c r="N572" s="15">
        <f>VLOOKUP(H572,heso!$A$2:$B$82,2,0)*F572*G572</f>
        <v>362025.76955424726</v>
      </c>
      <c r="O572" s="15">
        <f t="shared" si="17"/>
        <v>0</v>
      </c>
    </row>
    <row r="573" spans="1:15" ht="63">
      <c r="A573" s="14">
        <f t="shared" si="18"/>
        <v>754</v>
      </c>
      <c r="B573" s="14" t="s">
        <v>15991</v>
      </c>
      <c r="C573" s="94" t="s">
        <v>15992</v>
      </c>
      <c r="D573" s="94" t="s">
        <v>1162</v>
      </c>
      <c r="E573" s="14"/>
      <c r="F573" s="15">
        <v>300</v>
      </c>
      <c r="G573" s="15">
        <v>564</v>
      </c>
      <c r="H573" s="14" t="s">
        <v>8087</v>
      </c>
      <c r="I573" s="15">
        <v>0</v>
      </c>
      <c r="J573" s="14" t="s">
        <v>4935</v>
      </c>
      <c r="K573" s="36" t="s">
        <v>15960</v>
      </c>
      <c r="L573" s="23" t="s">
        <v>12215</v>
      </c>
      <c r="M573" s="23"/>
      <c r="N573" s="15">
        <f>VLOOKUP(H573,heso!$A$2:$B$82,2,0)*F573*G573</f>
        <v>169200</v>
      </c>
      <c r="O573" s="15">
        <f t="shared" si="17"/>
        <v>0</v>
      </c>
    </row>
    <row r="574" spans="1:15" ht="63">
      <c r="A574" s="14">
        <f t="shared" si="18"/>
        <v>755</v>
      </c>
      <c r="B574" s="14" t="s">
        <v>15993</v>
      </c>
      <c r="C574" s="94" t="s">
        <v>15994</v>
      </c>
      <c r="D574" s="94" t="s">
        <v>1162</v>
      </c>
      <c r="E574" s="14"/>
      <c r="F574" s="15">
        <v>300</v>
      </c>
      <c r="G574" s="15">
        <v>556</v>
      </c>
      <c r="H574" s="14" t="s">
        <v>8087</v>
      </c>
      <c r="I574" s="15">
        <v>0</v>
      </c>
      <c r="J574" s="14" t="s">
        <v>4935</v>
      </c>
      <c r="K574" s="36" t="s">
        <v>15960</v>
      </c>
      <c r="L574" s="23" t="s">
        <v>12215</v>
      </c>
      <c r="M574" s="23"/>
      <c r="N574" s="15">
        <f>VLOOKUP(H574,heso!$A$2:$B$82,2,0)*F574*G574</f>
        <v>166800</v>
      </c>
      <c r="O574" s="15">
        <f t="shared" si="17"/>
        <v>0</v>
      </c>
    </row>
    <row r="575" spans="1:15" ht="63">
      <c r="A575" s="14">
        <f t="shared" si="18"/>
        <v>756</v>
      </c>
      <c r="B575" s="14" t="s">
        <v>15998</v>
      </c>
      <c r="C575" s="94" t="s">
        <v>15999</v>
      </c>
      <c r="D575" s="94" t="s">
        <v>1162</v>
      </c>
      <c r="E575" s="14"/>
      <c r="F575" s="15">
        <v>200</v>
      </c>
      <c r="G575" s="15">
        <v>444</v>
      </c>
      <c r="H575" s="14" t="s">
        <v>8087</v>
      </c>
      <c r="I575" s="15">
        <v>0</v>
      </c>
      <c r="J575" s="14" t="s">
        <v>1188</v>
      </c>
      <c r="K575" s="36" t="s">
        <v>15960</v>
      </c>
      <c r="L575" s="23" t="s">
        <v>2255</v>
      </c>
      <c r="M575" s="23"/>
      <c r="N575" s="15">
        <f>VLOOKUP(H575,heso!$A$2:$B$82,2,0)*F575*G575</f>
        <v>88800</v>
      </c>
      <c r="O575" s="15">
        <f t="shared" si="17"/>
        <v>0</v>
      </c>
    </row>
    <row r="576" spans="1:15" ht="78.75">
      <c r="A576" s="14">
        <f t="shared" si="18"/>
        <v>757</v>
      </c>
      <c r="B576" s="14" t="s">
        <v>16002</v>
      </c>
      <c r="C576" s="94" t="s">
        <v>16003</v>
      </c>
      <c r="D576" s="94" t="s">
        <v>9193</v>
      </c>
      <c r="E576" s="14"/>
      <c r="F576" s="15">
        <v>1050</v>
      </c>
      <c r="G576" s="15">
        <v>644</v>
      </c>
      <c r="H576" s="14" t="s">
        <v>2161</v>
      </c>
      <c r="I576" s="15">
        <v>0</v>
      </c>
      <c r="J576" s="14" t="s">
        <v>7909</v>
      </c>
      <c r="K576" s="36" t="s">
        <v>15960</v>
      </c>
      <c r="L576" s="23" t="s">
        <v>2255</v>
      </c>
      <c r="M576" s="23" t="s">
        <v>15899</v>
      </c>
      <c r="N576" s="15">
        <f>VLOOKUP(H576,heso!$A$2:$B$82,2,0)*F576*G576</f>
        <v>873543.48191757791</v>
      </c>
      <c r="O576" s="15">
        <f t="shared" si="17"/>
        <v>0</v>
      </c>
    </row>
    <row r="577" spans="1:15" ht="63">
      <c r="A577" s="14">
        <f t="shared" si="18"/>
        <v>758</v>
      </c>
      <c r="B577" s="14" t="s">
        <v>16004</v>
      </c>
      <c r="C577" s="94" t="s">
        <v>16005</v>
      </c>
      <c r="D577" s="94" t="s">
        <v>1162</v>
      </c>
      <c r="E577" s="14"/>
      <c r="F577" s="15">
        <v>300</v>
      </c>
      <c r="G577" s="15">
        <v>332</v>
      </c>
      <c r="H577" s="14" t="s">
        <v>2161</v>
      </c>
      <c r="I577" s="15">
        <v>0</v>
      </c>
      <c r="J577" s="14" t="s">
        <v>70</v>
      </c>
      <c r="K577" s="36" t="s">
        <v>15960</v>
      </c>
      <c r="L577" s="23" t="s">
        <v>13080</v>
      </c>
      <c r="M577" s="23"/>
      <c r="N577" s="15">
        <f>VLOOKUP(H577,heso!$A$2:$B$82,2,0)*F577*G577</f>
        <v>128667.45164003364</v>
      </c>
      <c r="O577" s="15">
        <f t="shared" si="17"/>
        <v>0</v>
      </c>
    </row>
    <row r="578" spans="1:15" ht="47.25">
      <c r="A578" s="14">
        <f t="shared" si="18"/>
        <v>759</v>
      </c>
      <c r="B578" s="14" t="s">
        <v>16008</v>
      </c>
      <c r="C578" s="94" t="s">
        <v>201</v>
      </c>
      <c r="D578" s="94" t="s">
        <v>9193</v>
      </c>
      <c r="E578" s="14"/>
      <c r="F578" s="15">
        <v>1150</v>
      </c>
      <c r="G578" s="15">
        <v>212</v>
      </c>
      <c r="H578" s="14" t="s">
        <v>8087</v>
      </c>
      <c r="I578" s="15">
        <v>0</v>
      </c>
      <c r="J578" s="14" t="s">
        <v>7909</v>
      </c>
      <c r="K578" s="36" t="s">
        <v>15960</v>
      </c>
      <c r="L578" s="23" t="s">
        <v>2255</v>
      </c>
      <c r="M578" s="23" t="s">
        <v>16009</v>
      </c>
      <c r="N578" s="15">
        <f>VLOOKUP(H578,heso!$A$2:$B$82,2,0)*F578*G578</f>
        <v>243800</v>
      </c>
      <c r="O578" s="15">
        <f t="shared" si="17"/>
        <v>0</v>
      </c>
    </row>
    <row r="579" spans="1:15" ht="94.5">
      <c r="A579" s="14">
        <f t="shared" si="18"/>
        <v>760</v>
      </c>
      <c r="B579" s="14" t="s">
        <v>18788</v>
      </c>
      <c r="C579" s="94" t="s">
        <v>4406</v>
      </c>
      <c r="D579" s="94" t="s">
        <v>15939</v>
      </c>
      <c r="E579" s="14"/>
      <c r="F579" s="15">
        <v>35010</v>
      </c>
      <c r="G579" s="15">
        <v>0</v>
      </c>
      <c r="H579" s="14">
        <v>0</v>
      </c>
      <c r="I579" s="15">
        <v>0</v>
      </c>
      <c r="J579" s="14" t="s">
        <v>12918</v>
      </c>
      <c r="K579" s="36" t="s">
        <v>15960</v>
      </c>
      <c r="L579" s="23" t="s">
        <v>1457</v>
      </c>
      <c r="M579" s="23"/>
      <c r="N579" s="15"/>
      <c r="O579" s="15">
        <f t="shared" si="17"/>
        <v>0</v>
      </c>
    </row>
    <row r="580" spans="1:15" ht="63">
      <c r="A580" s="14">
        <f t="shared" si="18"/>
        <v>761</v>
      </c>
      <c r="B580" s="14" t="s">
        <v>16025</v>
      </c>
      <c r="C580" s="94" t="s">
        <v>16026</v>
      </c>
      <c r="D580" s="94" t="s">
        <v>9193</v>
      </c>
      <c r="E580" s="14"/>
      <c r="F580" s="15">
        <v>1300</v>
      </c>
      <c r="G580" s="15">
        <v>520</v>
      </c>
      <c r="H580" s="14" t="s">
        <v>2161</v>
      </c>
      <c r="I580" s="15">
        <v>0</v>
      </c>
      <c r="J580" s="14" t="s">
        <v>60</v>
      </c>
      <c r="K580" s="36" t="s">
        <v>15960</v>
      </c>
      <c r="L580" s="23" t="s">
        <v>2255</v>
      </c>
      <c r="M580" s="23" t="s">
        <v>16027</v>
      </c>
      <c r="N580" s="15">
        <f>VLOOKUP(H580,heso!$A$2:$B$82,2,0)*F580*G580</f>
        <v>873285.11354079063</v>
      </c>
      <c r="O580" s="15">
        <f t="shared" si="17"/>
        <v>0</v>
      </c>
    </row>
    <row r="581" spans="1:15" ht="63">
      <c r="A581" s="14">
        <f t="shared" si="18"/>
        <v>762</v>
      </c>
      <c r="B581" s="14" t="s">
        <v>16028</v>
      </c>
      <c r="C581" s="94" t="s">
        <v>16029</v>
      </c>
      <c r="D581" s="94" t="s">
        <v>9193</v>
      </c>
      <c r="E581" s="14"/>
      <c r="F581" s="15">
        <v>1400</v>
      </c>
      <c r="G581" s="15">
        <v>408</v>
      </c>
      <c r="H581" s="14" t="s">
        <v>2161</v>
      </c>
      <c r="I581" s="15">
        <v>0</v>
      </c>
      <c r="J581" s="14" t="s">
        <v>70</v>
      </c>
      <c r="K581" s="36" t="s">
        <v>15960</v>
      </c>
      <c r="L581" s="23" t="s">
        <v>2255</v>
      </c>
      <c r="M581" s="23" t="s">
        <v>13037</v>
      </c>
      <c r="N581" s="15">
        <f>VLOOKUP(H581,heso!$A$2:$B$82,2,0)*F581*G581</f>
        <v>737900.0841042893</v>
      </c>
      <c r="O581" s="15">
        <f t="shared" ref="O581:O644" si="19">F581*I581</f>
        <v>0</v>
      </c>
    </row>
    <row r="582" spans="1:15" ht="47.25">
      <c r="A582" s="14">
        <f t="shared" si="18"/>
        <v>763</v>
      </c>
      <c r="B582" s="14" t="s">
        <v>16048</v>
      </c>
      <c r="C582" s="94" t="s">
        <v>16049</v>
      </c>
      <c r="D582" s="94" t="s">
        <v>9193</v>
      </c>
      <c r="E582" s="14"/>
      <c r="F582" s="15">
        <v>1180</v>
      </c>
      <c r="G582" s="15">
        <v>584</v>
      </c>
      <c r="H582" s="14" t="s">
        <v>2161</v>
      </c>
      <c r="I582" s="15">
        <v>0</v>
      </c>
      <c r="J582" s="14" t="s">
        <v>7909</v>
      </c>
      <c r="K582" s="36" t="s">
        <v>15960</v>
      </c>
      <c r="L582" s="23" t="s">
        <v>2255</v>
      </c>
      <c r="M582" s="23" t="s">
        <v>16050</v>
      </c>
      <c r="N582" s="15">
        <f>VLOOKUP(H582,heso!$A$2:$B$82,2,0)*F582*G582</f>
        <v>890234.0790580319</v>
      </c>
      <c r="O582" s="15">
        <f t="shared" si="19"/>
        <v>0</v>
      </c>
    </row>
    <row r="583" spans="1:15" ht="78.75">
      <c r="A583" s="14">
        <f t="shared" si="18"/>
        <v>764</v>
      </c>
      <c r="B583" s="14" t="s">
        <v>16051</v>
      </c>
      <c r="C583" s="94" t="s">
        <v>15958</v>
      </c>
      <c r="D583" s="94" t="s">
        <v>4473</v>
      </c>
      <c r="E583" s="14"/>
      <c r="F583" s="15">
        <v>1000</v>
      </c>
      <c r="G583" s="15">
        <v>432</v>
      </c>
      <c r="H583" s="14" t="s">
        <v>2161</v>
      </c>
      <c r="I583" s="15">
        <v>0</v>
      </c>
      <c r="J583" s="14" t="s">
        <v>60</v>
      </c>
      <c r="K583" s="36" t="s">
        <v>15960</v>
      </c>
      <c r="L583" s="23" t="s">
        <v>5408</v>
      </c>
      <c r="M583" s="23"/>
      <c r="N583" s="15">
        <f>VLOOKUP(H583,heso!$A$2:$B$82,2,0)*F583*G583</f>
        <v>558075.69386038696</v>
      </c>
      <c r="O583" s="15">
        <f t="shared" si="19"/>
        <v>0</v>
      </c>
    </row>
    <row r="584" spans="1:15" ht="63">
      <c r="A584" s="14">
        <f t="shared" si="18"/>
        <v>765</v>
      </c>
      <c r="B584" s="14" t="s">
        <v>16053</v>
      </c>
      <c r="C584" s="94" t="s">
        <v>12098</v>
      </c>
      <c r="D584" s="94" t="s">
        <v>9193</v>
      </c>
      <c r="E584" s="14"/>
      <c r="F584" s="15">
        <v>1260</v>
      </c>
      <c r="G584" s="15">
        <v>492</v>
      </c>
      <c r="H584" s="14" t="s">
        <v>2161</v>
      </c>
      <c r="I584" s="15">
        <v>0</v>
      </c>
      <c r="J584" s="14" t="s">
        <v>1193</v>
      </c>
      <c r="K584" s="36" t="s">
        <v>15960</v>
      </c>
      <c r="L584" s="23" t="s">
        <v>2255</v>
      </c>
      <c r="M584" s="23" t="s">
        <v>16054</v>
      </c>
      <c r="N584" s="15">
        <f>VLOOKUP(H584,heso!$A$2:$B$82,2,0)*F584*G584</f>
        <v>800838.62068965519</v>
      </c>
      <c r="O584" s="15">
        <f t="shared" si="19"/>
        <v>0</v>
      </c>
    </row>
    <row r="585" spans="1:15" ht="63">
      <c r="A585" s="14">
        <f t="shared" si="18"/>
        <v>766</v>
      </c>
      <c r="B585" s="14" t="s">
        <v>16057</v>
      </c>
      <c r="C585" s="94" t="s">
        <v>16058</v>
      </c>
      <c r="D585" s="94" t="s">
        <v>1162</v>
      </c>
      <c r="E585" s="14"/>
      <c r="F585" s="15">
        <v>300</v>
      </c>
      <c r="G585" s="15">
        <v>236</v>
      </c>
      <c r="H585" s="14" t="s">
        <v>8087</v>
      </c>
      <c r="I585" s="15">
        <v>0</v>
      </c>
      <c r="J585" s="14" t="s">
        <v>1193</v>
      </c>
      <c r="K585" s="36" t="s">
        <v>15960</v>
      </c>
      <c r="L585" s="23" t="s">
        <v>5629</v>
      </c>
      <c r="M585" s="23"/>
      <c r="N585" s="15">
        <f>VLOOKUP(H585,heso!$A$2:$B$82,2,0)*F585*G585</f>
        <v>70800</v>
      </c>
      <c r="O585" s="15">
        <f t="shared" si="19"/>
        <v>0</v>
      </c>
    </row>
    <row r="586" spans="1:15" ht="63">
      <c r="A586" s="14">
        <f t="shared" si="18"/>
        <v>767</v>
      </c>
      <c r="B586" s="14" t="s">
        <v>16059</v>
      </c>
      <c r="C586" s="94" t="s">
        <v>16060</v>
      </c>
      <c r="D586" s="94" t="s">
        <v>1162</v>
      </c>
      <c r="E586" s="14"/>
      <c r="F586" s="15">
        <v>500</v>
      </c>
      <c r="G586" s="15">
        <v>364</v>
      </c>
      <c r="H586" s="14" t="s">
        <v>8087</v>
      </c>
      <c r="I586" s="15">
        <v>0</v>
      </c>
      <c r="J586" s="14" t="s">
        <v>1193</v>
      </c>
      <c r="K586" s="36" t="s">
        <v>15960</v>
      </c>
      <c r="L586" s="23" t="s">
        <v>5629</v>
      </c>
      <c r="M586" s="23"/>
      <c r="N586" s="15">
        <f>VLOOKUP(H586,heso!$A$2:$B$82,2,0)*F586*G586</f>
        <v>182000</v>
      </c>
      <c r="O586" s="15">
        <f t="shared" si="19"/>
        <v>0</v>
      </c>
    </row>
    <row r="587" spans="1:15" ht="31.5">
      <c r="A587" s="14">
        <f t="shared" si="18"/>
        <v>768</v>
      </c>
      <c r="B587" s="14" t="s">
        <v>16062</v>
      </c>
      <c r="C587" s="94" t="s">
        <v>16063</v>
      </c>
      <c r="D587" s="94" t="s">
        <v>1187</v>
      </c>
      <c r="E587" s="14"/>
      <c r="F587" s="15">
        <v>850</v>
      </c>
      <c r="G587" s="15">
        <v>220</v>
      </c>
      <c r="H587" s="14" t="s">
        <v>8087</v>
      </c>
      <c r="I587" s="15">
        <v>71000</v>
      </c>
      <c r="J587" s="14" t="s">
        <v>4935</v>
      </c>
      <c r="K587" s="36" t="s">
        <v>15960</v>
      </c>
      <c r="L587" s="23" t="s">
        <v>2255</v>
      </c>
      <c r="M587" s="23"/>
      <c r="N587" s="15">
        <f>VLOOKUP(H587,heso!$A$2:$B$82,2,0)*F587*G587</f>
        <v>187000</v>
      </c>
      <c r="O587" s="15">
        <f t="shared" si="19"/>
        <v>60350000</v>
      </c>
    </row>
    <row r="588" spans="1:15" ht="47.25">
      <c r="A588" s="14">
        <f t="shared" si="18"/>
        <v>769</v>
      </c>
      <c r="B588" s="14" t="s">
        <v>16064</v>
      </c>
      <c r="C588" s="94" t="s">
        <v>16049</v>
      </c>
      <c r="D588" s="94" t="s">
        <v>9193</v>
      </c>
      <c r="E588" s="14"/>
      <c r="F588" s="15">
        <v>1180</v>
      </c>
      <c r="G588" s="15">
        <v>864</v>
      </c>
      <c r="H588" s="14" t="s">
        <v>2161</v>
      </c>
      <c r="I588" s="15">
        <v>0</v>
      </c>
      <c r="J588" s="14" t="s">
        <v>7909</v>
      </c>
      <c r="K588" s="36" t="s">
        <v>15960</v>
      </c>
      <c r="L588" s="23" t="s">
        <v>2255</v>
      </c>
      <c r="M588" s="23" t="s">
        <v>16065</v>
      </c>
      <c r="N588" s="15">
        <f>VLOOKUP(H588,heso!$A$2:$B$82,2,0)*F588*G588</f>
        <v>1317058.637510513</v>
      </c>
      <c r="O588" s="15">
        <f t="shared" si="19"/>
        <v>0</v>
      </c>
    </row>
    <row r="589" spans="1:15" ht="47.25">
      <c r="A589" s="14">
        <f t="shared" si="18"/>
        <v>770</v>
      </c>
      <c r="B589" s="14" t="s">
        <v>16067</v>
      </c>
      <c r="C589" s="94" t="s">
        <v>16068</v>
      </c>
      <c r="D589" s="94" t="s">
        <v>1162</v>
      </c>
      <c r="E589" s="14" t="s">
        <v>8163</v>
      </c>
      <c r="F589" s="15">
        <v>1500</v>
      </c>
      <c r="G589" s="15">
        <v>688</v>
      </c>
      <c r="H589" s="14" t="s">
        <v>8087</v>
      </c>
      <c r="I589" s="15">
        <v>0</v>
      </c>
      <c r="J589" s="14" t="s">
        <v>60</v>
      </c>
      <c r="K589" s="36" t="s">
        <v>15960</v>
      </c>
      <c r="L589" s="23" t="s">
        <v>12365</v>
      </c>
      <c r="M589" s="23"/>
      <c r="N589" s="15">
        <f>VLOOKUP(H589,heso!$A$2:$B$82,2,0)*F589*G589</f>
        <v>1032000</v>
      </c>
      <c r="O589" s="15">
        <f t="shared" si="19"/>
        <v>0</v>
      </c>
    </row>
    <row r="590" spans="1:15" ht="47.25">
      <c r="A590" s="14">
        <f t="shared" ref="A590:A653" si="20">A589+1</f>
        <v>771</v>
      </c>
      <c r="B590" s="14" t="s">
        <v>16069</v>
      </c>
      <c r="C590" s="94" t="s">
        <v>16068</v>
      </c>
      <c r="D590" s="94" t="s">
        <v>1162</v>
      </c>
      <c r="E590" s="14" t="s">
        <v>8163</v>
      </c>
      <c r="F590" s="15">
        <v>1500</v>
      </c>
      <c r="G590" s="15">
        <v>600</v>
      </c>
      <c r="H590" s="14" t="s">
        <v>8087</v>
      </c>
      <c r="I590" s="15">
        <v>0</v>
      </c>
      <c r="J590" s="14" t="s">
        <v>60</v>
      </c>
      <c r="K590" s="36" t="s">
        <v>15960</v>
      </c>
      <c r="L590" s="23" t="s">
        <v>12365</v>
      </c>
      <c r="M590" s="23"/>
      <c r="N590" s="15">
        <f>VLOOKUP(H590,heso!$A$2:$B$82,2,0)*F590*G590</f>
        <v>900000</v>
      </c>
      <c r="O590" s="15">
        <f t="shared" si="19"/>
        <v>0</v>
      </c>
    </row>
    <row r="591" spans="1:15" ht="31.5">
      <c r="A591" s="14">
        <f t="shared" si="20"/>
        <v>772</v>
      </c>
      <c r="B591" s="14" t="s">
        <v>16070</v>
      </c>
      <c r="C591" s="94" t="s">
        <v>4164</v>
      </c>
      <c r="D591" s="94" t="s">
        <v>1162</v>
      </c>
      <c r="E591" s="14"/>
      <c r="F591" s="15">
        <v>10750</v>
      </c>
      <c r="G591" s="15">
        <v>116</v>
      </c>
      <c r="H591" s="14" t="s">
        <v>8087</v>
      </c>
      <c r="I591" s="15">
        <v>0</v>
      </c>
      <c r="J591" s="14" t="s">
        <v>70</v>
      </c>
      <c r="K591" s="36" t="s">
        <v>15960</v>
      </c>
      <c r="L591" s="23" t="s">
        <v>2255</v>
      </c>
      <c r="M591" s="23"/>
      <c r="N591" s="15">
        <f>VLOOKUP(H591,heso!$A$2:$B$82,2,0)*F591*G591</f>
        <v>1247000</v>
      </c>
      <c r="O591" s="15">
        <f t="shared" si="19"/>
        <v>0</v>
      </c>
    </row>
    <row r="592" spans="1:15" ht="63">
      <c r="A592" s="14">
        <f t="shared" si="20"/>
        <v>773</v>
      </c>
      <c r="B592" s="14" t="s">
        <v>16071</v>
      </c>
      <c r="C592" s="94" t="s">
        <v>16072</v>
      </c>
      <c r="D592" s="94" t="s">
        <v>1162</v>
      </c>
      <c r="E592" s="14"/>
      <c r="F592" s="15">
        <v>500</v>
      </c>
      <c r="G592" s="15">
        <v>348</v>
      </c>
      <c r="H592" s="14" t="s">
        <v>8087</v>
      </c>
      <c r="I592" s="15">
        <v>0</v>
      </c>
      <c r="J592" s="14" t="s">
        <v>4935</v>
      </c>
      <c r="K592" s="36" t="s">
        <v>15960</v>
      </c>
      <c r="L592" s="23" t="s">
        <v>2255</v>
      </c>
      <c r="M592" s="23"/>
      <c r="N592" s="15">
        <f>VLOOKUP(H592,heso!$A$2:$B$82,2,0)*F592*G592</f>
        <v>174000</v>
      </c>
      <c r="O592" s="15">
        <f t="shared" si="19"/>
        <v>0</v>
      </c>
    </row>
    <row r="593" spans="1:15" ht="31.5">
      <c r="A593" s="14">
        <f t="shared" si="20"/>
        <v>774</v>
      </c>
      <c r="B593" s="14" t="s">
        <v>16073</v>
      </c>
      <c r="C593" s="94" t="s">
        <v>14314</v>
      </c>
      <c r="D593" s="94" t="s">
        <v>1162</v>
      </c>
      <c r="E593" s="14"/>
      <c r="F593" s="15">
        <v>500</v>
      </c>
      <c r="G593" s="15">
        <v>392</v>
      </c>
      <c r="H593" s="14" t="s">
        <v>2161</v>
      </c>
      <c r="I593" s="15">
        <v>0</v>
      </c>
      <c r="J593" s="14" t="s">
        <v>1193</v>
      </c>
      <c r="K593" s="36" t="s">
        <v>15960</v>
      </c>
      <c r="L593" s="23" t="s">
        <v>2255</v>
      </c>
      <c r="M593" s="23"/>
      <c r="N593" s="15">
        <f>VLOOKUP(H593,heso!$A$2:$B$82,2,0)*F593*G593</f>
        <v>253201.00925147184</v>
      </c>
      <c r="O593" s="15">
        <f t="shared" si="19"/>
        <v>0</v>
      </c>
    </row>
    <row r="594" spans="1:15" ht="31.5">
      <c r="A594" s="14">
        <f t="shared" si="20"/>
        <v>775</v>
      </c>
      <c r="B594" s="14" t="s">
        <v>16074</v>
      </c>
      <c r="C594" s="94" t="s">
        <v>14314</v>
      </c>
      <c r="D594" s="94" t="s">
        <v>1162</v>
      </c>
      <c r="E594" s="14"/>
      <c r="F594" s="15">
        <v>500</v>
      </c>
      <c r="G594" s="15">
        <v>376</v>
      </c>
      <c r="H594" s="14" t="s">
        <v>2161</v>
      </c>
      <c r="I594" s="15">
        <v>0</v>
      </c>
      <c r="J594" s="14" t="s">
        <v>1193</v>
      </c>
      <c r="K594" s="36" t="s">
        <v>15960</v>
      </c>
      <c r="L594" s="23" t="s">
        <v>2255</v>
      </c>
      <c r="M594" s="23"/>
      <c r="N594" s="15">
        <f>VLOOKUP(H594,heso!$A$2:$B$82,2,0)*F594*G594</f>
        <v>242866.27417998321</v>
      </c>
      <c r="O594" s="15">
        <f t="shared" si="19"/>
        <v>0</v>
      </c>
    </row>
    <row r="595" spans="1:15" ht="47.25">
      <c r="A595" s="14">
        <f t="shared" si="20"/>
        <v>776</v>
      </c>
      <c r="B595" s="14" t="s">
        <v>16075</v>
      </c>
      <c r="C595" s="94" t="s">
        <v>15484</v>
      </c>
      <c r="D595" s="94" t="s">
        <v>4473</v>
      </c>
      <c r="E595" s="14"/>
      <c r="F595" s="15">
        <v>3000</v>
      </c>
      <c r="G595" s="15">
        <v>1016</v>
      </c>
      <c r="H595" s="14" t="s">
        <v>2161</v>
      </c>
      <c r="I595" s="15">
        <v>0</v>
      </c>
      <c r="J595" s="14" t="s">
        <v>7909</v>
      </c>
      <c r="K595" s="36" t="s">
        <v>15960</v>
      </c>
      <c r="L595" s="23" t="s">
        <v>2255</v>
      </c>
      <c r="M595" s="23"/>
      <c r="N595" s="15">
        <f>VLOOKUP(H595,heso!$A$2:$B$82,2,0)*F595*G595</f>
        <v>3937534.0622371743</v>
      </c>
      <c r="O595" s="15">
        <f t="shared" si="19"/>
        <v>0</v>
      </c>
    </row>
    <row r="596" spans="1:15" ht="31.5">
      <c r="A596" s="14">
        <f t="shared" si="20"/>
        <v>777</v>
      </c>
      <c r="B596" s="14" t="s">
        <v>15645</v>
      </c>
      <c r="C596" s="94" t="s">
        <v>2744</v>
      </c>
      <c r="D596" s="94" t="s">
        <v>1187</v>
      </c>
      <c r="E596" s="14" t="s">
        <v>8163</v>
      </c>
      <c r="F596" s="15">
        <v>1530</v>
      </c>
      <c r="G596" s="15">
        <v>192</v>
      </c>
      <c r="H596" s="14" t="s">
        <v>8076</v>
      </c>
      <c r="I596" s="15">
        <v>37000</v>
      </c>
      <c r="J596" s="14" t="s">
        <v>4935</v>
      </c>
      <c r="K596" s="36" t="s">
        <v>15646</v>
      </c>
      <c r="L596" s="23" t="s">
        <v>11673</v>
      </c>
      <c r="M596" s="23"/>
      <c r="N596" s="15">
        <f>VLOOKUP(H596,heso!$A$2:$B$82,2,0)*F596*G596</f>
        <v>244099.98317914217</v>
      </c>
      <c r="O596" s="15">
        <f t="shared" si="19"/>
        <v>56610000</v>
      </c>
    </row>
    <row r="597" spans="1:15" ht="63">
      <c r="A597" s="14">
        <f t="shared" si="20"/>
        <v>778</v>
      </c>
      <c r="B597" s="14" t="s">
        <v>16170</v>
      </c>
      <c r="C597" s="41" t="s">
        <v>16171</v>
      </c>
      <c r="D597" s="41" t="s">
        <v>1162</v>
      </c>
      <c r="E597" s="14"/>
      <c r="F597" s="15">
        <v>500</v>
      </c>
      <c r="G597" s="15">
        <v>188</v>
      </c>
      <c r="H597" s="14" t="s">
        <v>2325</v>
      </c>
      <c r="I597" s="15">
        <v>80000</v>
      </c>
      <c r="J597" s="14" t="s">
        <v>7909</v>
      </c>
      <c r="K597" s="36" t="s">
        <v>15779</v>
      </c>
      <c r="L597" s="23" t="s">
        <v>2255</v>
      </c>
      <c r="M597" s="23"/>
      <c r="N597" s="15">
        <f>VLOOKUP(H597,heso!$A$2:$B$82,2,0)*F597*G597</f>
        <v>84275.862068965522</v>
      </c>
      <c r="O597" s="15">
        <f t="shared" si="19"/>
        <v>40000000</v>
      </c>
    </row>
    <row r="598" spans="1:15" ht="47.25">
      <c r="A598" s="14">
        <f t="shared" si="20"/>
        <v>779</v>
      </c>
      <c r="B598" s="14" t="s">
        <v>16083</v>
      </c>
      <c r="C598" s="41" t="s">
        <v>16084</v>
      </c>
      <c r="D598" s="14" t="s">
        <v>9193</v>
      </c>
      <c r="E598" s="14"/>
      <c r="F598" s="15">
        <v>1300</v>
      </c>
      <c r="G598" s="15">
        <v>396</v>
      </c>
      <c r="H598" s="14" t="s">
        <v>2161</v>
      </c>
      <c r="I598" s="15">
        <v>0</v>
      </c>
      <c r="J598" s="14" t="s">
        <v>70</v>
      </c>
      <c r="K598" s="36" t="s">
        <v>15858</v>
      </c>
      <c r="L598" s="23" t="s">
        <v>1552</v>
      </c>
      <c r="M598" s="23" t="s">
        <v>16085</v>
      </c>
      <c r="N598" s="15">
        <f>VLOOKUP(H598,heso!$A$2:$B$82,2,0)*F598*G598</f>
        <v>665040.20185029437</v>
      </c>
      <c r="O598" s="15">
        <f t="shared" si="19"/>
        <v>0</v>
      </c>
    </row>
    <row r="599" spans="1:15" ht="47.25">
      <c r="A599" s="14">
        <f t="shared" si="20"/>
        <v>780</v>
      </c>
      <c r="B599" s="14" t="s">
        <v>16087</v>
      </c>
      <c r="C599" s="41" t="s">
        <v>16088</v>
      </c>
      <c r="D599" s="41" t="s">
        <v>15939</v>
      </c>
      <c r="E599" s="14"/>
      <c r="F599" s="15">
        <v>2570</v>
      </c>
      <c r="G599" s="15">
        <v>272</v>
      </c>
      <c r="H599" s="14" t="s">
        <v>5624</v>
      </c>
      <c r="I599" s="15">
        <v>0</v>
      </c>
      <c r="J599" s="14" t="s">
        <v>70</v>
      </c>
      <c r="K599" s="36" t="s">
        <v>15858</v>
      </c>
      <c r="L599" s="23" t="s">
        <v>16089</v>
      </c>
      <c r="M599" s="23"/>
      <c r="N599" s="15">
        <f>VLOOKUP(H599,heso!$A$2:$B$82,2,0)*F599*G599</f>
        <v>602620.68965517241</v>
      </c>
      <c r="O599" s="15">
        <f t="shared" si="19"/>
        <v>0</v>
      </c>
    </row>
    <row r="600" spans="1:15" ht="63">
      <c r="A600" s="14">
        <f t="shared" si="20"/>
        <v>781</v>
      </c>
      <c r="B600" s="14" t="s">
        <v>16090</v>
      </c>
      <c r="C600" s="41" t="s">
        <v>16088</v>
      </c>
      <c r="D600" s="41" t="s">
        <v>15939</v>
      </c>
      <c r="E600" s="14"/>
      <c r="F600" s="15">
        <v>970</v>
      </c>
      <c r="G600" s="15">
        <v>236</v>
      </c>
      <c r="H600" s="14" t="s">
        <v>5624</v>
      </c>
      <c r="I600" s="15">
        <v>0</v>
      </c>
      <c r="J600" s="14" t="s">
        <v>70</v>
      </c>
      <c r="K600" s="36" t="s">
        <v>15858</v>
      </c>
      <c r="L600" s="23" t="s">
        <v>16089</v>
      </c>
      <c r="M600" s="23"/>
      <c r="N600" s="15">
        <f>VLOOKUP(H600,heso!$A$2:$B$82,2,0)*F600*G600</f>
        <v>197344.82758620687</v>
      </c>
      <c r="O600" s="15">
        <f t="shared" si="19"/>
        <v>0</v>
      </c>
    </row>
    <row r="601" spans="1:15" ht="47.25">
      <c r="A601" s="14">
        <f t="shared" si="20"/>
        <v>782</v>
      </c>
      <c r="B601" s="14" t="s">
        <v>16129</v>
      </c>
      <c r="C601" s="14" t="s">
        <v>16130</v>
      </c>
      <c r="D601" s="14" t="s">
        <v>9193</v>
      </c>
      <c r="E601" s="14"/>
      <c r="F601" s="15">
        <v>1240</v>
      </c>
      <c r="G601" s="15">
        <v>444</v>
      </c>
      <c r="H601" s="14" t="s">
        <v>2161</v>
      </c>
      <c r="I601" s="15">
        <v>0</v>
      </c>
      <c r="J601" s="14" t="s">
        <v>60</v>
      </c>
      <c r="K601" s="36" t="s">
        <v>15858</v>
      </c>
      <c r="L601" s="23" t="s">
        <v>5408</v>
      </c>
      <c r="M601" s="23" t="s">
        <v>16131</v>
      </c>
      <c r="N601" s="15">
        <f>VLOOKUP(H601,heso!$A$2:$B$82,2,0)*F601*G601</f>
        <v>711236.46761984855</v>
      </c>
      <c r="O601" s="15">
        <f t="shared" si="19"/>
        <v>0</v>
      </c>
    </row>
    <row r="602" spans="1:15">
      <c r="A602" s="14">
        <f t="shared" si="20"/>
        <v>783</v>
      </c>
      <c r="B602" s="14" t="s">
        <v>16205</v>
      </c>
      <c r="C602" s="41" t="s">
        <v>16204</v>
      </c>
      <c r="D602" s="41" t="s">
        <v>4473</v>
      </c>
      <c r="E602" s="14"/>
      <c r="F602" s="15">
        <v>1000</v>
      </c>
      <c r="G602" s="15">
        <v>816</v>
      </c>
      <c r="H602" s="14" t="s">
        <v>1228</v>
      </c>
      <c r="I602" s="15">
        <v>0</v>
      </c>
      <c r="J602" s="14" t="s">
        <v>1188</v>
      </c>
      <c r="K602" s="36" t="s">
        <v>15858</v>
      </c>
      <c r="L602" s="23" t="s">
        <v>2255</v>
      </c>
      <c r="M602" s="23"/>
      <c r="N602" s="15">
        <f>VLOOKUP(H602,heso!$A$2:$B$82,2,0)*F602*G602</f>
        <v>905904.12111017678</v>
      </c>
      <c r="O602" s="15">
        <f t="shared" si="19"/>
        <v>0</v>
      </c>
    </row>
    <row r="603" spans="1:15">
      <c r="A603" s="14">
        <f t="shared" si="20"/>
        <v>784</v>
      </c>
      <c r="B603" s="14" t="s">
        <v>16206</v>
      </c>
      <c r="C603" s="41" t="s">
        <v>16204</v>
      </c>
      <c r="D603" s="41" t="s">
        <v>4473</v>
      </c>
      <c r="E603" s="14"/>
      <c r="F603" s="15">
        <v>1000</v>
      </c>
      <c r="G603" s="15">
        <v>768</v>
      </c>
      <c r="H603" s="14" t="s">
        <v>1228</v>
      </c>
      <c r="I603" s="15">
        <v>0</v>
      </c>
      <c r="J603" s="14" t="s">
        <v>1188</v>
      </c>
      <c r="K603" s="36" t="s">
        <v>15858</v>
      </c>
      <c r="L603" s="23" t="s">
        <v>2255</v>
      </c>
      <c r="M603" s="23"/>
      <c r="N603" s="15">
        <f>VLOOKUP(H603,heso!$A$2:$B$82,2,0)*F603*G603</f>
        <v>852615.64339781343</v>
      </c>
      <c r="O603" s="15">
        <f t="shared" si="19"/>
        <v>0</v>
      </c>
    </row>
    <row r="604" spans="1:15">
      <c r="A604" s="14">
        <f t="shared" si="20"/>
        <v>785</v>
      </c>
      <c r="B604" s="14" t="s">
        <v>16207</v>
      </c>
      <c r="C604" s="41" t="s">
        <v>16204</v>
      </c>
      <c r="D604" s="41" t="s">
        <v>4473</v>
      </c>
      <c r="E604" s="14"/>
      <c r="F604" s="15">
        <v>1000</v>
      </c>
      <c r="G604" s="15">
        <v>568</v>
      </c>
      <c r="H604" s="14" t="s">
        <v>1228</v>
      </c>
      <c r="I604" s="15">
        <v>0</v>
      </c>
      <c r="J604" s="14" t="s">
        <v>1188</v>
      </c>
      <c r="K604" s="36" t="s">
        <v>15858</v>
      </c>
      <c r="L604" s="23" t="s">
        <v>2255</v>
      </c>
      <c r="M604" s="23"/>
      <c r="N604" s="15">
        <f>VLOOKUP(H604,heso!$A$2:$B$82,2,0)*F604*G604</f>
        <v>630580.31959629955</v>
      </c>
      <c r="O604" s="15">
        <f t="shared" si="19"/>
        <v>0</v>
      </c>
    </row>
    <row r="605" spans="1:15" ht="63">
      <c r="A605" s="14">
        <f t="shared" si="20"/>
        <v>786</v>
      </c>
      <c r="B605" s="14" t="s">
        <v>16077</v>
      </c>
      <c r="C605" s="14" t="s">
        <v>16078</v>
      </c>
      <c r="D605" s="14" t="s">
        <v>1162</v>
      </c>
      <c r="E605" s="14"/>
      <c r="F605" s="15">
        <v>300</v>
      </c>
      <c r="G605" s="15">
        <v>248</v>
      </c>
      <c r="H605" s="14" t="s">
        <v>8087</v>
      </c>
      <c r="I605" s="15">
        <v>0</v>
      </c>
      <c r="J605" s="14" t="s">
        <v>1193</v>
      </c>
      <c r="K605" s="36" t="s">
        <v>15960</v>
      </c>
      <c r="L605" s="23" t="s">
        <v>5629</v>
      </c>
      <c r="M605" s="23"/>
      <c r="N605" s="15">
        <f>VLOOKUP(H605,heso!$A$2:$B$82,2,0)*F605*G605</f>
        <v>74400</v>
      </c>
      <c r="O605" s="15">
        <f t="shared" si="19"/>
        <v>0</v>
      </c>
    </row>
    <row r="606" spans="1:15" ht="31.5">
      <c r="A606" s="14">
        <f t="shared" si="20"/>
        <v>787</v>
      </c>
      <c r="B606" s="14" t="s">
        <v>16079</v>
      </c>
      <c r="C606" s="41" t="s">
        <v>12563</v>
      </c>
      <c r="D606" s="41" t="s">
        <v>4473</v>
      </c>
      <c r="E606" s="14"/>
      <c r="F606" s="15">
        <v>1000</v>
      </c>
      <c r="G606" s="15">
        <v>344</v>
      </c>
      <c r="H606" s="14" t="s">
        <v>8087</v>
      </c>
      <c r="I606" s="15">
        <v>0</v>
      </c>
      <c r="J606" s="14" t="s">
        <v>4935</v>
      </c>
      <c r="K606" s="36" t="s">
        <v>15960</v>
      </c>
      <c r="L606" s="23" t="s">
        <v>513</v>
      </c>
      <c r="M606" s="23"/>
      <c r="N606" s="15">
        <f>VLOOKUP(H606,heso!$A$2:$B$82,2,0)*F606*G606</f>
        <v>344000</v>
      </c>
      <c r="O606" s="15">
        <f t="shared" si="19"/>
        <v>0</v>
      </c>
    </row>
    <row r="607" spans="1:15" ht="63">
      <c r="A607" s="14">
        <f t="shared" si="20"/>
        <v>788</v>
      </c>
      <c r="B607" s="14" t="s">
        <v>16080</v>
      </c>
      <c r="C607" s="14" t="s">
        <v>16081</v>
      </c>
      <c r="D607" s="14" t="s">
        <v>9193</v>
      </c>
      <c r="E607" s="14"/>
      <c r="F607" s="15">
        <v>1100</v>
      </c>
      <c r="G607" s="15">
        <v>914</v>
      </c>
      <c r="H607" s="14" t="s">
        <v>2161</v>
      </c>
      <c r="I607" s="15">
        <v>0</v>
      </c>
      <c r="J607" s="14" t="s">
        <v>1188</v>
      </c>
      <c r="K607" s="36" t="s">
        <v>15960</v>
      </c>
      <c r="L607" s="23" t="s">
        <v>1552</v>
      </c>
      <c r="M607" s="23" t="s">
        <v>16082</v>
      </c>
      <c r="N607" s="15">
        <f>VLOOKUP(H607,heso!$A$2:$B$82,2,0)*F607*G607</f>
        <v>1298817.8301093355</v>
      </c>
      <c r="O607" s="15">
        <f t="shared" si="19"/>
        <v>0</v>
      </c>
    </row>
    <row r="608" spans="1:15" ht="78.75">
      <c r="A608" s="14">
        <f t="shared" si="20"/>
        <v>789</v>
      </c>
      <c r="B608" s="14" t="s">
        <v>16086</v>
      </c>
      <c r="C608" s="41" t="s">
        <v>15830</v>
      </c>
      <c r="D608" s="41" t="s">
        <v>4473</v>
      </c>
      <c r="E608" s="14"/>
      <c r="F608" s="15">
        <v>1000</v>
      </c>
      <c r="G608" s="15">
        <v>308</v>
      </c>
      <c r="H608" s="14" t="s">
        <v>8087</v>
      </c>
      <c r="I608" s="15">
        <v>0</v>
      </c>
      <c r="J608" s="14" t="s">
        <v>7909</v>
      </c>
      <c r="K608" s="36" t="s">
        <v>15960</v>
      </c>
      <c r="L608" s="23" t="s">
        <v>1552</v>
      </c>
      <c r="M608" s="23"/>
      <c r="N608" s="15">
        <f>VLOOKUP(H608,heso!$A$2:$B$82,2,0)*F608*G608</f>
        <v>308000</v>
      </c>
      <c r="O608" s="15">
        <f t="shared" si="19"/>
        <v>0</v>
      </c>
    </row>
    <row r="609" spans="1:15" ht="31.5">
      <c r="A609" s="14">
        <f t="shared" si="20"/>
        <v>790</v>
      </c>
      <c r="B609" s="14" t="s">
        <v>16091</v>
      </c>
      <c r="C609" s="41" t="s">
        <v>11340</v>
      </c>
      <c r="D609" s="41" t="s">
        <v>9193</v>
      </c>
      <c r="E609" s="14"/>
      <c r="F609" s="15">
        <v>1230</v>
      </c>
      <c r="G609" s="15">
        <v>232</v>
      </c>
      <c r="H609" s="14" t="s">
        <v>8087</v>
      </c>
      <c r="I609" s="15">
        <v>0</v>
      </c>
      <c r="J609" s="14" t="s">
        <v>7909</v>
      </c>
      <c r="K609" s="36" t="s">
        <v>15960</v>
      </c>
      <c r="L609" s="23" t="s">
        <v>1552</v>
      </c>
      <c r="M609" s="23" t="s">
        <v>16092</v>
      </c>
      <c r="N609" s="15">
        <f>VLOOKUP(H609,heso!$A$2:$B$82,2,0)*F609*G609</f>
        <v>285360</v>
      </c>
      <c r="O609" s="15">
        <f t="shared" si="19"/>
        <v>0</v>
      </c>
    </row>
    <row r="610" spans="1:15" ht="94.5">
      <c r="A610" s="14">
        <f t="shared" si="20"/>
        <v>791</v>
      </c>
      <c r="B610" s="14" t="s">
        <v>16093</v>
      </c>
      <c r="C610" s="14" t="s">
        <v>16094</v>
      </c>
      <c r="D610" s="41" t="s">
        <v>9193</v>
      </c>
      <c r="E610" s="14"/>
      <c r="F610" s="15">
        <v>1100</v>
      </c>
      <c r="G610" s="15">
        <v>824</v>
      </c>
      <c r="H610" s="14" t="s">
        <v>2161</v>
      </c>
      <c r="I610" s="15">
        <v>0</v>
      </c>
      <c r="J610" s="14" t="s">
        <v>7909</v>
      </c>
      <c r="K610" s="36" t="s">
        <v>15960</v>
      </c>
      <c r="L610" s="23" t="s">
        <v>513</v>
      </c>
      <c r="M610" s="23" t="s">
        <v>16095</v>
      </c>
      <c r="N610" s="15">
        <f>VLOOKUP(H610,heso!$A$2:$B$82,2,0)*F610*G610</f>
        <v>1170925.4835996635</v>
      </c>
      <c r="O610" s="15">
        <f t="shared" si="19"/>
        <v>0</v>
      </c>
    </row>
    <row r="611" spans="1:15" ht="94.5">
      <c r="A611" s="14">
        <f t="shared" si="20"/>
        <v>792</v>
      </c>
      <c r="B611" s="14" t="s">
        <v>16096</v>
      </c>
      <c r="C611" s="14" t="s">
        <v>16097</v>
      </c>
      <c r="D611" s="41" t="s">
        <v>4473</v>
      </c>
      <c r="E611" s="14"/>
      <c r="F611" s="15">
        <v>1000</v>
      </c>
      <c r="G611" s="15">
        <v>568</v>
      </c>
      <c r="H611" s="14" t="s">
        <v>2161</v>
      </c>
      <c r="I611" s="15">
        <v>0</v>
      </c>
      <c r="J611" s="14" t="s">
        <v>7909</v>
      </c>
      <c r="K611" s="36" t="s">
        <v>15960</v>
      </c>
      <c r="L611" s="23" t="s">
        <v>513</v>
      </c>
      <c r="M611" s="23"/>
      <c r="N611" s="15">
        <f>VLOOKUP(H611,heso!$A$2:$B$82,2,0)*F611*G611</f>
        <v>733766.19007569388</v>
      </c>
      <c r="O611" s="15">
        <f t="shared" si="19"/>
        <v>0</v>
      </c>
    </row>
    <row r="612" spans="1:15" ht="63">
      <c r="A612" s="14">
        <f t="shared" si="20"/>
        <v>793</v>
      </c>
      <c r="B612" s="14" t="s">
        <v>16098</v>
      </c>
      <c r="C612" s="105" t="s">
        <v>16099</v>
      </c>
      <c r="D612" s="14" t="s">
        <v>1162</v>
      </c>
      <c r="E612" s="14"/>
      <c r="F612" s="15">
        <v>400</v>
      </c>
      <c r="G612" s="15">
        <v>288</v>
      </c>
      <c r="H612" s="14" t="s">
        <v>8087</v>
      </c>
      <c r="I612" s="15">
        <v>0</v>
      </c>
      <c r="J612" s="14" t="s">
        <v>1193</v>
      </c>
      <c r="K612" s="36" t="s">
        <v>15960</v>
      </c>
      <c r="L612" s="23" t="s">
        <v>5629</v>
      </c>
      <c r="M612" s="23"/>
      <c r="N612" s="15">
        <f>VLOOKUP(H612,heso!$A$2:$B$82,2,0)*F612*G612</f>
        <v>115200</v>
      </c>
      <c r="O612" s="15">
        <f t="shared" si="19"/>
        <v>0</v>
      </c>
    </row>
    <row r="613" spans="1:15" ht="47.25">
      <c r="A613" s="14">
        <f t="shared" si="20"/>
        <v>794</v>
      </c>
      <c r="B613" s="14" t="s">
        <v>16100</v>
      </c>
      <c r="C613" s="14" t="s">
        <v>16101</v>
      </c>
      <c r="D613" s="14" t="s">
        <v>1187</v>
      </c>
      <c r="E613" s="14"/>
      <c r="F613" s="15">
        <v>2500</v>
      </c>
      <c r="G613" s="15">
        <v>328</v>
      </c>
      <c r="H613" s="14" t="s">
        <v>2161</v>
      </c>
      <c r="I613" s="15">
        <v>118000</v>
      </c>
      <c r="J613" s="14" t="s">
        <v>4935</v>
      </c>
      <c r="K613" s="36" t="s">
        <v>15960</v>
      </c>
      <c r="L613" s="23" t="s">
        <v>5629</v>
      </c>
      <c r="M613" s="23"/>
      <c r="N613" s="15">
        <f>VLOOKUP(H613,heso!$A$2:$B$82,2,0)*F613*G613</f>
        <v>1059310.3448275863</v>
      </c>
      <c r="O613" s="15">
        <f t="shared" si="19"/>
        <v>295000000</v>
      </c>
    </row>
    <row r="614" spans="1:15" ht="25.5">
      <c r="A614" s="14">
        <f t="shared" si="20"/>
        <v>795</v>
      </c>
      <c r="B614" s="14" t="s">
        <v>16102</v>
      </c>
      <c r="C614" s="14" t="s">
        <v>14410</v>
      </c>
      <c r="D614" s="105" t="s">
        <v>4473</v>
      </c>
      <c r="E614" s="14"/>
      <c r="F614" s="15">
        <v>18000</v>
      </c>
      <c r="G614" s="15">
        <v>548</v>
      </c>
      <c r="H614" s="14" t="s">
        <v>2161</v>
      </c>
      <c r="I614" s="15">
        <v>0</v>
      </c>
      <c r="J614" s="14" t="s">
        <v>7909</v>
      </c>
      <c r="K614" s="36" t="s">
        <v>15960</v>
      </c>
      <c r="L614" s="23" t="s">
        <v>16103</v>
      </c>
      <c r="M614" s="23"/>
      <c r="N614" s="15">
        <f>VLOOKUP(H614,heso!$A$2:$B$82,2,0)*F614*G614</f>
        <v>12742728.343145501</v>
      </c>
      <c r="O614" s="15">
        <f t="shared" si="19"/>
        <v>0</v>
      </c>
    </row>
    <row r="615" spans="1:15" ht="47.25">
      <c r="A615" s="14">
        <f t="shared" si="20"/>
        <v>796</v>
      </c>
      <c r="B615" s="14" t="s">
        <v>16104</v>
      </c>
      <c r="C615" s="14" t="s">
        <v>16105</v>
      </c>
      <c r="D615" s="14" t="s">
        <v>9193</v>
      </c>
      <c r="E615" s="14"/>
      <c r="F615" s="15">
        <v>1450</v>
      </c>
      <c r="G615" s="15">
        <v>736</v>
      </c>
      <c r="H615" s="14" t="s">
        <v>2161</v>
      </c>
      <c r="I615" s="15">
        <v>0</v>
      </c>
      <c r="J615" s="14" t="s">
        <v>4935</v>
      </c>
      <c r="K615" s="36" t="s">
        <v>15960</v>
      </c>
      <c r="L615" s="23" t="s">
        <v>513</v>
      </c>
      <c r="M615" s="23" t="s">
        <v>16106</v>
      </c>
      <c r="N615" s="15">
        <f>VLOOKUP(H615,heso!$A$2:$B$82,2,0)*F615*G615</f>
        <v>1378653.6585365855</v>
      </c>
      <c r="O615" s="15">
        <f t="shared" si="19"/>
        <v>0</v>
      </c>
    </row>
    <row r="616" spans="1:15" ht="47.25">
      <c r="A616" s="14">
        <f t="shared" si="20"/>
        <v>797</v>
      </c>
      <c r="B616" s="14" t="s">
        <v>16107</v>
      </c>
      <c r="C616" s="14" t="s">
        <v>16108</v>
      </c>
      <c r="D616" s="14" t="s">
        <v>4473</v>
      </c>
      <c r="E616" s="14"/>
      <c r="F616" s="15">
        <v>500</v>
      </c>
      <c r="G616" s="15">
        <v>324</v>
      </c>
      <c r="H616" s="14" t="s">
        <v>2161</v>
      </c>
      <c r="I616" s="15">
        <v>0</v>
      </c>
      <c r="J616" s="14" t="s">
        <v>70</v>
      </c>
      <c r="K616" s="36" t="s">
        <v>15960</v>
      </c>
      <c r="L616" s="23" t="s">
        <v>513</v>
      </c>
      <c r="M616" s="23"/>
      <c r="N616" s="15">
        <f>VLOOKUP(H616,heso!$A$2:$B$82,2,0)*F616*G616</f>
        <v>209278.38519764511</v>
      </c>
      <c r="O616" s="15">
        <f t="shared" si="19"/>
        <v>0</v>
      </c>
    </row>
    <row r="617" spans="1:15" ht="47.25">
      <c r="A617" s="14">
        <f t="shared" si="20"/>
        <v>798</v>
      </c>
      <c r="B617" s="14" t="s">
        <v>16111</v>
      </c>
      <c r="C617" s="14" t="s">
        <v>16112</v>
      </c>
      <c r="D617" s="14" t="s">
        <v>1162</v>
      </c>
      <c r="E617" s="14"/>
      <c r="F617" s="15">
        <v>3650</v>
      </c>
      <c r="G617" s="15">
        <v>220</v>
      </c>
      <c r="H617" s="14" t="s">
        <v>2161</v>
      </c>
      <c r="I617" s="15">
        <v>0</v>
      </c>
      <c r="J617" s="14" t="s">
        <v>1188</v>
      </c>
      <c r="K617" s="36" t="s">
        <v>15960</v>
      </c>
      <c r="L617" s="23" t="s">
        <v>12365</v>
      </c>
      <c r="M617" s="23"/>
      <c r="N617" s="15">
        <f>VLOOKUP(H617,heso!$A$2:$B$82,2,0)*F617*G617</f>
        <v>1037349.0328006729</v>
      </c>
      <c r="O617" s="15">
        <f t="shared" si="19"/>
        <v>0</v>
      </c>
    </row>
    <row r="618" spans="1:15" ht="31.5">
      <c r="A618" s="14">
        <f t="shared" si="20"/>
        <v>799</v>
      </c>
      <c r="B618" s="14" t="s">
        <v>16113</v>
      </c>
      <c r="C618" s="14" t="s">
        <v>16114</v>
      </c>
      <c r="D618" s="41" t="s">
        <v>1162</v>
      </c>
      <c r="E618" s="14"/>
      <c r="F618" s="15">
        <v>1000</v>
      </c>
      <c r="G618" s="15">
        <v>744</v>
      </c>
      <c r="H618" s="15" t="s">
        <v>2161</v>
      </c>
      <c r="I618" s="15">
        <v>0</v>
      </c>
      <c r="J618" s="14" t="s">
        <v>12141</v>
      </c>
      <c r="K618" s="36" t="s">
        <v>15960</v>
      </c>
      <c r="L618" s="23" t="s">
        <v>6101</v>
      </c>
      <c r="M618" s="23"/>
      <c r="N618" s="15">
        <f>VLOOKUP(H618,heso!$A$2:$B$82,2,0)*F618*G618</f>
        <v>961130.3616484442</v>
      </c>
      <c r="O618" s="15">
        <f t="shared" si="19"/>
        <v>0</v>
      </c>
    </row>
    <row r="619" spans="1:15" ht="47.25">
      <c r="A619" s="14">
        <f t="shared" si="20"/>
        <v>800</v>
      </c>
      <c r="B619" s="14" t="s">
        <v>16115</v>
      </c>
      <c r="C619" s="41" t="s">
        <v>16049</v>
      </c>
      <c r="D619" s="41" t="s">
        <v>9193</v>
      </c>
      <c r="E619" s="14"/>
      <c r="F619" s="15">
        <v>1180</v>
      </c>
      <c r="G619" s="15">
        <v>704</v>
      </c>
      <c r="H619" s="14" t="s">
        <v>2161</v>
      </c>
      <c r="I619" s="15">
        <v>0</v>
      </c>
      <c r="J619" s="14" t="s">
        <v>7909</v>
      </c>
      <c r="K619" s="36" t="s">
        <v>15960</v>
      </c>
      <c r="L619" s="23" t="s">
        <v>2255</v>
      </c>
      <c r="M619" s="23" t="s">
        <v>16116</v>
      </c>
      <c r="N619" s="15">
        <f>VLOOKUP(H619,heso!$A$2:$B$82,2,0)*F619*G619</f>
        <v>1073158.8898233809</v>
      </c>
      <c r="O619" s="15">
        <f t="shared" si="19"/>
        <v>0</v>
      </c>
    </row>
    <row r="620" spans="1:15" ht="78.75">
      <c r="A620" s="14">
        <f t="shared" si="20"/>
        <v>801</v>
      </c>
      <c r="B620" s="14" t="s">
        <v>16117</v>
      </c>
      <c r="C620" s="41" t="s">
        <v>16118</v>
      </c>
      <c r="D620" s="41" t="s">
        <v>4473</v>
      </c>
      <c r="E620" s="14"/>
      <c r="F620" s="15">
        <v>1500</v>
      </c>
      <c r="G620" s="15">
        <v>960</v>
      </c>
      <c r="H620" s="14" t="s">
        <v>2161</v>
      </c>
      <c r="I620" s="15">
        <v>0</v>
      </c>
      <c r="J620" s="14" t="s">
        <v>7909</v>
      </c>
      <c r="K620" s="36" t="s">
        <v>15960</v>
      </c>
      <c r="L620" s="23" t="s">
        <v>1552</v>
      </c>
      <c r="M620" s="23"/>
      <c r="N620" s="15">
        <f>VLOOKUP(H620,heso!$A$2:$B$82,2,0)*F620*G620</f>
        <v>1860252.3128679562</v>
      </c>
      <c r="O620" s="15">
        <f t="shared" si="19"/>
        <v>0</v>
      </c>
    </row>
    <row r="621" spans="1:15" ht="31.5">
      <c r="A621" s="14">
        <f t="shared" si="20"/>
        <v>802</v>
      </c>
      <c r="B621" s="14" t="s">
        <v>16119</v>
      </c>
      <c r="C621" s="41" t="s">
        <v>16120</v>
      </c>
      <c r="D621" s="41" t="s">
        <v>1187</v>
      </c>
      <c r="E621" s="14"/>
      <c r="F621" s="15">
        <v>500</v>
      </c>
      <c r="G621" s="15">
        <v>188</v>
      </c>
      <c r="H621" s="14" t="s">
        <v>8087</v>
      </c>
      <c r="I621" s="15">
        <v>71000</v>
      </c>
      <c r="J621" s="14" t="s">
        <v>4935</v>
      </c>
      <c r="K621" s="36" t="s">
        <v>15960</v>
      </c>
      <c r="L621" s="23" t="s">
        <v>5629</v>
      </c>
      <c r="M621" s="23"/>
      <c r="N621" s="15">
        <f>VLOOKUP(H621,heso!$A$2:$B$82,2,0)*F621*G621</f>
        <v>94000</v>
      </c>
      <c r="O621" s="15">
        <f t="shared" si="19"/>
        <v>35500000</v>
      </c>
    </row>
    <row r="622" spans="1:15" ht="63">
      <c r="A622" s="14">
        <f t="shared" si="20"/>
        <v>803</v>
      </c>
      <c r="B622" s="14" t="s">
        <v>16121</v>
      </c>
      <c r="C622" s="14" t="s">
        <v>16122</v>
      </c>
      <c r="D622" s="14" t="s">
        <v>4473</v>
      </c>
      <c r="E622" s="14"/>
      <c r="F622" s="15">
        <v>1000</v>
      </c>
      <c r="G622" s="15">
        <v>332</v>
      </c>
      <c r="H622" s="14" t="s">
        <v>2161</v>
      </c>
      <c r="I622" s="15">
        <v>0</v>
      </c>
      <c r="J622" s="14" t="s">
        <v>60</v>
      </c>
      <c r="K622" s="36" t="s">
        <v>15960</v>
      </c>
      <c r="L622" s="23" t="s">
        <v>2255</v>
      </c>
      <c r="M622" s="23"/>
      <c r="N622" s="15">
        <f>VLOOKUP(H622,heso!$A$2:$B$82,2,0)*F622*G622</f>
        <v>428891.50546677888</v>
      </c>
      <c r="O622" s="15">
        <f t="shared" si="19"/>
        <v>0</v>
      </c>
    </row>
    <row r="623" spans="1:15" ht="63">
      <c r="A623" s="14">
        <f t="shared" si="20"/>
        <v>804</v>
      </c>
      <c r="B623" s="14" t="s">
        <v>16123</v>
      </c>
      <c r="C623" s="14" t="s">
        <v>16124</v>
      </c>
      <c r="D623" s="14" t="s">
        <v>4473</v>
      </c>
      <c r="E623" s="14"/>
      <c r="F623" s="15">
        <v>500</v>
      </c>
      <c r="G623" s="15">
        <v>644</v>
      </c>
      <c r="H623" s="14" t="s">
        <v>2161</v>
      </c>
      <c r="I623" s="15">
        <v>0</v>
      </c>
      <c r="J623" s="14" t="s">
        <v>7909</v>
      </c>
      <c r="K623" s="36" t="s">
        <v>15960</v>
      </c>
      <c r="L623" s="23" t="s">
        <v>2255</v>
      </c>
      <c r="M623" s="23"/>
      <c r="N623" s="15">
        <f>VLOOKUP(H623,heso!$A$2:$B$82,2,0)*F623*G623</f>
        <v>415973.08662741806</v>
      </c>
      <c r="O623" s="15">
        <f t="shared" si="19"/>
        <v>0</v>
      </c>
    </row>
    <row r="624" spans="1:15" ht="47.25">
      <c r="A624" s="14">
        <f t="shared" si="20"/>
        <v>805</v>
      </c>
      <c r="B624" s="14" t="s">
        <v>16125</v>
      </c>
      <c r="C624" s="14" t="s">
        <v>16126</v>
      </c>
      <c r="D624" s="14" t="s">
        <v>4473</v>
      </c>
      <c r="E624" s="14"/>
      <c r="F624" s="15">
        <v>500</v>
      </c>
      <c r="G624" s="15">
        <v>312</v>
      </c>
      <c r="H624" s="14" t="s">
        <v>2161</v>
      </c>
      <c r="I624" s="15">
        <v>0</v>
      </c>
      <c r="J624" s="14" t="s">
        <v>7909</v>
      </c>
      <c r="K624" s="36" t="s">
        <v>15960</v>
      </c>
      <c r="L624" s="23" t="s">
        <v>2255</v>
      </c>
      <c r="M624" s="23"/>
      <c r="N624" s="15">
        <f>VLOOKUP(H624,heso!$A$2:$B$82,2,0)*F624*G624</f>
        <v>201527.33389402862</v>
      </c>
      <c r="O624" s="15">
        <f t="shared" si="19"/>
        <v>0</v>
      </c>
    </row>
    <row r="625" spans="1:16" ht="63">
      <c r="A625" s="14">
        <f t="shared" si="20"/>
        <v>806</v>
      </c>
      <c r="B625" s="14" t="s">
        <v>16127</v>
      </c>
      <c r="C625" s="14" t="s">
        <v>16128</v>
      </c>
      <c r="D625" s="14" t="s">
        <v>4473</v>
      </c>
      <c r="E625" s="14"/>
      <c r="F625" s="15">
        <v>1000</v>
      </c>
      <c r="G625" s="15">
        <v>296</v>
      </c>
      <c r="H625" s="14" t="s">
        <v>2161</v>
      </c>
      <c r="I625" s="15">
        <v>0</v>
      </c>
      <c r="J625" s="14" t="s">
        <v>4642</v>
      </c>
      <c r="K625" s="36" t="s">
        <v>15960</v>
      </c>
      <c r="L625" s="23" t="s">
        <v>12534</v>
      </c>
      <c r="M625" s="23"/>
      <c r="N625" s="15">
        <f>VLOOKUP(H625,heso!$A$2:$B$82,2,0)*F625*G625</f>
        <v>382385.19764507993</v>
      </c>
      <c r="O625" s="15">
        <f t="shared" si="19"/>
        <v>0</v>
      </c>
    </row>
    <row r="626" spans="1:16" ht="63">
      <c r="A626" s="14">
        <f t="shared" si="20"/>
        <v>807</v>
      </c>
      <c r="B626" s="14" t="s">
        <v>16132</v>
      </c>
      <c r="C626" s="14" t="s">
        <v>16133</v>
      </c>
      <c r="D626" s="14" t="s">
        <v>16134</v>
      </c>
      <c r="E626" s="14"/>
      <c r="F626" s="15">
        <v>30000</v>
      </c>
      <c r="G626" s="15">
        <v>324</v>
      </c>
      <c r="H626" s="14" t="s">
        <v>2161</v>
      </c>
      <c r="I626" s="15">
        <v>0</v>
      </c>
      <c r="J626" s="14" t="s">
        <v>60</v>
      </c>
      <c r="K626" s="36" t="s">
        <v>15960</v>
      </c>
      <c r="L626" s="23" t="s">
        <v>16135</v>
      </c>
      <c r="M626" s="23"/>
      <c r="N626" s="15">
        <f>VLOOKUP(H626,heso!$A$2:$B$82,2,0)*F626*G626</f>
        <v>12556703.111858705</v>
      </c>
      <c r="O626" s="15">
        <f t="shared" si="19"/>
        <v>0</v>
      </c>
    </row>
    <row r="627" spans="1:16" ht="63">
      <c r="A627" s="14">
        <f t="shared" si="20"/>
        <v>808</v>
      </c>
      <c r="B627" s="14" t="s">
        <v>16136</v>
      </c>
      <c r="C627" s="14" t="s">
        <v>13183</v>
      </c>
      <c r="D627" s="14" t="s">
        <v>16137</v>
      </c>
      <c r="E627" s="14"/>
      <c r="F627" s="15">
        <v>2000</v>
      </c>
      <c r="G627" s="15">
        <v>640</v>
      </c>
      <c r="H627" s="14" t="s">
        <v>2161</v>
      </c>
      <c r="I627" s="15">
        <v>0</v>
      </c>
      <c r="J627" s="14" t="s">
        <v>1188</v>
      </c>
      <c r="K627" s="36" t="s">
        <v>15960</v>
      </c>
      <c r="L627" s="23" t="s">
        <v>2255</v>
      </c>
      <c r="M627" s="23"/>
      <c r="N627" s="15">
        <f>VLOOKUP(H627,heso!$A$2:$B$82,2,0)*F627*G627</f>
        <v>1653557.6114381836</v>
      </c>
      <c r="O627" s="15">
        <f t="shared" si="19"/>
        <v>0</v>
      </c>
    </row>
    <row r="628" spans="1:16" ht="63">
      <c r="A628" s="14">
        <f t="shared" si="20"/>
        <v>809</v>
      </c>
      <c r="B628" s="14" t="s">
        <v>16138</v>
      </c>
      <c r="C628" s="41" t="s">
        <v>16049</v>
      </c>
      <c r="D628" s="14" t="s">
        <v>16137</v>
      </c>
      <c r="E628" s="14"/>
      <c r="F628" s="15">
        <v>2000</v>
      </c>
      <c r="G628" s="15">
        <v>460</v>
      </c>
      <c r="H628" s="14" t="s">
        <v>2161</v>
      </c>
      <c r="I628" s="15">
        <v>0</v>
      </c>
      <c r="J628" s="14" t="s">
        <v>70</v>
      </c>
      <c r="K628" s="36" t="s">
        <v>15960</v>
      </c>
      <c r="L628" s="23" t="s">
        <v>2255</v>
      </c>
      <c r="M628" s="23" t="s">
        <v>16139</v>
      </c>
      <c r="N628" s="15">
        <f>VLOOKUP(H628,heso!$A$2:$B$82,2,0)*F628*G628</f>
        <v>1188494.5332211945</v>
      </c>
      <c r="O628" s="15">
        <f t="shared" si="19"/>
        <v>0</v>
      </c>
    </row>
    <row r="629" spans="1:16" ht="63">
      <c r="A629" s="14">
        <f t="shared" si="20"/>
        <v>810</v>
      </c>
      <c r="B629" s="14" t="s">
        <v>16140</v>
      </c>
      <c r="C629" s="41" t="s">
        <v>16141</v>
      </c>
      <c r="D629" s="14" t="s">
        <v>16137</v>
      </c>
      <c r="E629" s="14"/>
      <c r="F629" s="15">
        <v>2000</v>
      </c>
      <c r="G629" s="15">
        <v>280</v>
      </c>
      <c r="H629" s="14" t="s">
        <v>15883</v>
      </c>
      <c r="I629" s="15">
        <v>0</v>
      </c>
      <c r="J629" s="14" t="s">
        <v>70</v>
      </c>
      <c r="K629" s="36" t="s">
        <v>15960</v>
      </c>
      <c r="L629" s="23" t="s">
        <v>16142</v>
      </c>
      <c r="M629" s="23" t="s">
        <v>16143</v>
      </c>
      <c r="N629" s="15">
        <f>VLOOKUP(H629,heso!$A$2:$B$82,2,0)*F629*G629</f>
        <v>1083263.2464255677</v>
      </c>
      <c r="O629" s="15">
        <f t="shared" si="19"/>
        <v>0</v>
      </c>
    </row>
    <row r="630" spans="1:16" ht="63">
      <c r="A630" s="14">
        <f t="shared" si="20"/>
        <v>811</v>
      </c>
      <c r="B630" s="14" t="s">
        <v>16144</v>
      </c>
      <c r="C630" s="41" t="s">
        <v>9192</v>
      </c>
      <c r="D630" s="14" t="s">
        <v>16137</v>
      </c>
      <c r="E630" s="14"/>
      <c r="F630" s="15">
        <v>2000</v>
      </c>
      <c r="G630" s="15">
        <v>824</v>
      </c>
      <c r="H630" s="14" t="s">
        <v>2161</v>
      </c>
      <c r="I630" s="15">
        <v>0</v>
      </c>
      <c r="J630" s="14" t="s">
        <v>7909</v>
      </c>
      <c r="K630" s="36" t="s">
        <v>15960</v>
      </c>
      <c r="L630" s="23" t="s">
        <v>2255</v>
      </c>
      <c r="M630" s="23"/>
      <c r="N630" s="15">
        <f>VLOOKUP(H630,heso!$A$2:$B$82,2,0)*F630*G630</f>
        <v>2128955.4247266613</v>
      </c>
      <c r="O630" s="15">
        <f t="shared" si="19"/>
        <v>0</v>
      </c>
      <c r="P630" s="21"/>
    </row>
    <row r="631" spans="1:16" ht="63">
      <c r="A631" s="14">
        <f t="shared" si="20"/>
        <v>812</v>
      </c>
      <c r="B631" s="14" t="s">
        <v>16145</v>
      </c>
      <c r="C631" s="41" t="s">
        <v>9192</v>
      </c>
      <c r="D631" s="14" t="s">
        <v>16137</v>
      </c>
      <c r="E631" s="14"/>
      <c r="F631" s="15">
        <v>2000</v>
      </c>
      <c r="G631" s="15">
        <v>676</v>
      </c>
      <c r="H631" s="14" t="s">
        <v>2161</v>
      </c>
      <c r="I631" s="15">
        <v>0</v>
      </c>
      <c r="J631" s="14" t="s">
        <v>7909</v>
      </c>
      <c r="K631" s="36" t="s">
        <v>15960</v>
      </c>
      <c r="L631" s="23" t="s">
        <v>2255</v>
      </c>
      <c r="M631" s="23"/>
      <c r="N631" s="15">
        <f>VLOOKUP(H631,heso!$A$2:$B$82,2,0)*F631*G631</f>
        <v>1746570.2270815813</v>
      </c>
      <c r="O631" s="15">
        <f t="shared" si="19"/>
        <v>0</v>
      </c>
    </row>
    <row r="632" spans="1:16" ht="31.5">
      <c r="A632" s="14">
        <f t="shared" si="20"/>
        <v>813</v>
      </c>
      <c r="B632" s="14" t="s">
        <v>16146</v>
      </c>
      <c r="C632" s="41" t="s">
        <v>13183</v>
      </c>
      <c r="D632" s="41" t="s">
        <v>9193</v>
      </c>
      <c r="E632" s="14"/>
      <c r="F632" s="15">
        <v>1150</v>
      </c>
      <c r="G632" s="15">
        <v>616</v>
      </c>
      <c r="H632" s="14" t="s">
        <v>2161</v>
      </c>
      <c r="I632" s="15">
        <v>0</v>
      </c>
      <c r="J632" s="14" t="s">
        <v>12141</v>
      </c>
      <c r="K632" s="36" t="s">
        <v>15960</v>
      </c>
      <c r="L632" s="23" t="s">
        <v>2255</v>
      </c>
      <c r="M632" s="23" t="s">
        <v>16147</v>
      </c>
      <c r="N632" s="15">
        <f>VLOOKUP(H632,heso!$A$2:$B$82,2,0)*F632*G632</f>
        <v>915140.79058031959</v>
      </c>
      <c r="O632" s="15">
        <f t="shared" si="19"/>
        <v>0</v>
      </c>
    </row>
    <row r="633" spans="1:16" ht="47.25">
      <c r="A633" s="14">
        <f t="shared" si="20"/>
        <v>814</v>
      </c>
      <c r="B633" s="14" t="s">
        <v>16153</v>
      </c>
      <c r="C633" s="41" t="s">
        <v>15484</v>
      </c>
      <c r="D633" s="41" t="s">
        <v>4473</v>
      </c>
      <c r="E633" s="14"/>
      <c r="F633" s="15">
        <v>3000</v>
      </c>
      <c r="G633" s="15">
        <v>1018</v>
      </c>
      <c r="H633" s="14" t="s">
        <v>2161</v>
      </c>
      <c r="I633" s="15">
        <v>0</v>
      </c>
      <c r="J633" s="14" t="s">
        <v>7909</v>
      </c>
      <c r="K633" s="36" t="s">
        <v>15960</v>
      </c>
      <c r="L633" s="23" t="s">
        <v>2255</v>
      </c>
      <c r="M633" s="23"/>
      <c r="N633" s="15">
        <f>VLOOKUP(H633,heso!$A$2:$B$82,2,0)*F633*G633</f>
        <v>3945285.113540791</v>
      </c>
      <c r="O633" s="15">
        <f t="shared" si="19"/>
        <v>0</v>
      </c>
    </row>
    <row r="634" spans="1:16" ht="47.25">
      <c r="A634" s="14">
        <f t="shared" si="20"/>
        <v>815</v>
      </c>
      <c r="B634" s="14" t="s">
        <v>16154</v>
      </c>
      <c r="C634" s="41" t="s">
        <v>15484</v>
      </c>
      <c r="D634" s="41" t="s">
        <v>4473</v>
      </c>
      <c r="E634" s="14"/>
      <c r="F634" s="15">
        <v>3000</v>
      </c>
      <c r="G634" s="15">
        <v>968</v>
      </c>
      <c r="H634" s="14" t="s">
        <v>2161</v>
      </c>
      <c r="I634" s="15">
        <v>0</v>
      </c>
      <c r="J634" s="14" t="s">
        <v>7909</v>
      </c>
      <c r="K634" s="36" t="s">
        <v>15960</v>
      </c>
      <c r="L634" s="23" t="s">
        <v>2255</v>
      </c>
      <c r="M634" s="23"/>
      <c r="N634" s="15">
        <f>VLOOKUP(H634,heso!$A$2:$B$82,2,0)*F634*G634</f>
        <v>3751508.8309503784</v>
      </c>
      <c r="O634" s="15">
        <f t="shared" si="19"/>
        <v>0</v>
      </c>
    </row>
    <row r="635" spans="1:16" ht="47.25">
      <c r="A635" s="14">
        <f t="shared" si="20"/>
        <v>816</v>
      </c>
      <c r="B635" s="14" t="s">
        <v>16155</v>
      </c>
      <c r="C635" s="41" t="s">
        <v>15484</v>
      </c>
      <c r="D635" s="41" t="s">
        <v>4473</v>
      </c>
      <c r="E635" s="14"/>
      <c r="F635" s="15">
        <v>3000</v>
      </c>
      <c r="G635" s="15">
        <v>804</v>
      </c>
      <c r="H635" s="14" t="s">
        <v>2161</v>
      </c>
      <c r="I635" s="15">
        <v>0</v>
      </c>
      <c r="J635" s="14" t="s">
        <v>7909</v>
      </c>
      <c r="K635" s="36" t="s">
        <v>15960</v>
      </c>
      <c r="L635" s="23" t="s">
        <v>2255</v>
      </c>
      <c r="M635" s="23"/>
      <c r="N635" s="15">
        <f>VLOOKUP(H635,heso!$A$2:$B$82,2,0)*F635*G635</f>
        <v>3115922.624053827</v>
      </c>
      <c r="O635" s="15">
        <f t="shared" si="19"/>
        <v>0</v>
      </c>
    </row>
    <row r="636" spans="1:16" ht="47.25">
      <c r="A636" s="14">
        <f t="shared" si="20"/>
        <v>817</v>
      </c>
      <c r="B636" s="14" t="s">
        <v>16542</v>
      </c>
      <c r="C636" s="41" t="s">
        <v>15484</v>
      </c>
      <c r="D636" s="41" t="s">
        <v>4473</v>
      </c>
      <c r="E636" s="14"/>
      <c r="F636" s="15">
        <v>3000</v>
      </c>
      <c r="G636" s="15">
        <v>1240</v>
      </c>
      <c r="H636" s="14" t="s">
        <v>2161</v>
      </c>
      <c r="I636" s="15">
        <v>0</v>
      </c>
      <c r="J636" s="14" t="s">
        <v>7909</v>
      </c>
      <c r="K636" s="36" t="s">
        <v>15960</v>
      </c>
      <c r="L636" s="23" t="s">
        <v>2255</v>
      </c>
      <c r="M636" s="23"/>
      <c r="N636" s="15">
        <f>VLOOKUP(H636,heso!$A$2:$B$82,2,0)*F636*G636</f>
        <v>4805651.8082422204</v>
      </c>
      <c r="O636" s="15">
        <f t="shared" si="19"/>
        <v>0</v>
      </c>
    </row>
    <row r="637" spans="1:16" ht="47.25">
      <c r="A637" s="14">
        <f t="shared" si="20"/>
        <v>818</v>
      </c>
      <c r="B637" s="14" t="s">
        <v>16156</v>
      </c>
      <c r="C637" s="41" t="s">
        <v>14805</v>
      </c>
      <c r="D637" s="41" t="s">
        <v>1162</v>
      </c>
      <c r="E637" s="14"/>
      <c r="F637" s="15">
        <v>500</v>
      </c>
      <c r="G637" s="15">
        <v>80</v>
      </c>
      <c r="H637" s="14" t="s">
        <v>2471</v>
      </c>
      <c r="I637" s="15">
        <v>0</v>
      </c>
      <c r="J637" s="14" t="s">
        <v>70</v>
      </c>
      <c r="K637" s="36" t="s">
        <v>15960</v>
      </c>
      <c r="L637" s="23" t="s">
        <v>1552</v>
      </c>
      <c r="M637" s="23"/>
      <c r="N637" s="15">
        <f>VLOOKUP(H637,heso!$A$2:$B$82,2,0)*F637*G637</f>
        <v>62942.304457527338</v>
      </c>
      <c r="O637" s="15">
        <f t="shared" si="19"/>
        <v>0</v>
      </c>
    </row>
    <row r="638" spans="1:16" ht="47.25">
      <c r="A638" s="14">
        <f t="shared" si="20"/>
        <v>819</v>
      </c>
      <c r="B638" s="14" t="s">
        <v>16157</v>
      </c>
      <c r="C638" s="41" t="s">
        <v>16158</v>
      </c>
      <c r="D638" s="41" t="s">
        <v>12961</v>
      </c>
      <c r="E638" s="14"/>
      <c r="F638" s="15">
        <v>1000</v>
      </c>
      <c r="G638" s="15">
        <v>140</v>
      </c>
      <c r="H638" s="14" t="s">
        <v>9488</v>
      </c>
      <c r="I638" s="15">
        <v>0</v>
      </c>
      <c r="J638" s="14" t="s">
        <v>70</v>
      </c>
      <c r="K638" s="36" t="s">
        <v>15960</v>
      </c>
      <c r="L638" s="23" t="s">
        <v>12534</v>
      </c>
      <c r="M638" s="23"/>
      <c r="N638" s="15">
        <f>VLOOKUP(H638,heso!$A$2:$B$82,2,0)*F638*G638</f>
        <v>271286.79562657693</v>
      </c>
      <c r="O638" s="15">
        <f t="shared" si="19"/>
        <v>0</v>
      </c>
    </row>
    <row r="639" spans="1:16" ht="31.5">
      <c r="A639" s="14">
        <f t="shared" si="20"/>
        <v>820</v>
      </c>
      <c r="B639" s="14" t="s">
        <v>16180</v>
      </c>
      <c r="C639" s="41" t="s">
        <v>16181</v>
      </c>
      <c r="D639" s="41" t="s">
        <v>1162</v>
      </c>
      <c r="E639" s="14"/>
      <c r="F639" s="15">
        <v>600</v>
      </c>
      <c r="G639" s="15">
        <v>124</v>
      </c>
      <c r="H639" s="14" t="s">
        <v>8076</v>
      </c>
      <c r="I639" s="15">
        <v>0</v>
      </c>
      <c r="J639" s="14" t="s">
        <v>4935</v>
      </c>
      <c r="K639" s="36" t="s">
        <v>15960</v>
      </c>
      <c r="L639" s="23" t="s">
        <v>5629</v>
      </c>
      <c r="M639" s="23"/>
      <c r="N639" s="15">
        <f>VLOOKUP(H639,heso!$A$2:$B$82,2,0)*F639*G639</f>
        <v>61822.708158116067</v>
      </c>
      <c r="O639" s="15">
        <f t="shared" si="19"/>
        <v>0</v>
      </c>
    </row>
    <row r="640" spans="1:16" ht="63">
      <c r="A640" s="14">
        <f t="shared" si="20"/>
        <v>821</v>
      </c>
      <c r="B640" s="14" t="s">
        <v>16184</v>
      </c>
      <c r="C640" s="41" t="s">
        <v>15830</v>
      </c>
      <c r="D640" s="41" t="s">
        <v>4473</v>
      </c>
      <c r="E640" s="14"/>
      <c r="F640" s="15">
        <v>1000</v>
      </c>
      <c r="G640" s="15">
        <v>276</v>
      </c>
      <c r="H640" s="14" t="s">
        <v>8087</v>
      </c>
      <c r="I640" s="15">
        <v>0</v>
      </c>
      <c r="J640" s="14" t="s">
        <v>7909</v>
      </c>
      <c r="K640" s="36" t="s">
        <v>15960</v>
      </c>
      <c r="L640" s="23" t="s">
        <v>5408</v>
      </c>
      <c r="M640" s="23"/>
      <c r="N640" s="15">
        <f>VLOOKUP(H640,heso!$A$2:$B$82,2,0)*F640*G640</f>
        <v>276000</v>
      </c>
      <c r="O640" s="15">
        <f t="shared" si="19"/>
        <v>0</v>
      </c>
    </row>
    <row r="641" spans="1:15" ht="63">
      <c r="A641" s="14">
        <f t="shared" si="20"/>
        <v>822</v>
      </c>
      <c r="B641" s="14" t="s">
        <v>16185</v>
      </c>
      <c r="C641" s="41" t="s">
        <v>16186</v>
      </c>
      <c r="D641" s="41" t="s">
        <v>9193</v>
      </c>
      <c r="E641" s="14"/>
      <c r="F641" s="15">
        <v>1100</v>
      </c>
      <c r="G641" s="15">
        <v>784</v>
      </c>
      <c r="H641" s="14" t="s">
        <v>2161</v>
      </c>
      <c r="I641" s="15">
        <v>0</v>
      </c>
      <c r="J641" s="14" t="s">
        <v>70</v>
      </c>
      <c r="K641" s="36" t="s">
        <v>15960</v>
      </c>
      <c r="L641" s="23" t="s">
        <v>1552</v>
      </c>
      <c r="M641" s="23" t="s">
        <v>16187</v>
      </c>
      <c r="N641" s="15">
        <f>VLOOKUP(H641,heso!$A$2:$B$82,2,0)*F641*G641</f>
        <v>1114084.4407064761</v>
      </c>
      <c r="O641" s="15">
        <f t="shared" si="19"/>
        <v>0</v>
      </c>
    </row>
    <row r="642" spans="1:15" ht="78.75">
      <c r="A642" s="14">
        <f t="shared" si="20"/>
        <v>823</v>
      </c>
      <c r="B642" s="14" t="s">
        <v>16193</v>
      </c>
      <c r="C642" s="41" t="s">
        <v>16194</v>
      </c>
      <c r="D642" s="41" t="s">
        <v>4473</v>
      </c>
      <c r="E642" s="14"/>
      <c r="F642" s="15">
        <v>1500</v>
      </c>
      <c r="G642" s="15">
        <v>920</v>
      </c>
      <c r="H642" s="14" t="s">
        <v>2161</v>
      </c>
      <c r="I642" s="15">
        <v>0</v>
      </c>
      <c r="J642" s="14" t="s">
        <v>7909</v>
      </c>
      <c r="K642" s="36" t="s">
        <v>15960</v>
      </c>
      <c r="L642" s="23" t="s">
        <v>1552</v>
      </c>
      <c r="M642" s="23"/>
      <c r="N642" s="15">
        <f>VLOOKUP(H642,heso!$A$2:$B$82,2,0)*F642*G642</f>
        <v>1782741.7998317915</v>
      </c>
      <c r="O642" s="15">
        <f t="shared" si="19"/>
        <v>0</v>
      </c>
    </row>
    <row r="643" spans="1:15" ht="63">
      <c r="A643" s="14">
        <f t="shared" si="20"/>
        <v>824</v>
      </c>
      <c r="B643" s="14" t="s">
        <v>16197</v>
      </c>
      <c r="C643" s="41" t="s">
        <v>16198</v>
      </c>
      <c r="D643" s="41" t="s">
        <v>1162</v>
      </c>
      <c r="E643" s="14"/>
      <c r="F643" s="15">
        <v>400</v>
      </c>
      <c r="G643" s="15">
        <v>228</v>
      </c>
      <c r="H643" s="14" t="s">
        <v>8087</v>
      </c>
      <c r="I643" s="15">
        <v>0</v>
      </c>
      <c r="J643" s="14" t="s">
        <v>70</v>
      </c>
      <c r="K643" s="36" t="s">
        <v>15960</v>
      </c>
      <c r="L643" s="23" t="s">
        <v>5629</v>
      </c>
      <c r="M643" s="23"/>
      <c r="N643" s="15">
        <f>VLOOKUP(H643,heso!$A$2:$B$82,2,0)*F643*G643</f>
        <v>91200</v>
      </c>
      <c r="O643" s="15">
        <f t="shared" si="19"/>
        <v>0</v>
      </c>
    </row>
    <row r="644" spans="1:15" ht="63">
      <c r="A644" s="14">
        <f t="shared" si="20"/>
        <v>825</v>
      </c>
      <c r="B644" s="14" t="s">
        <v>16199</v>
      </c>
      <c r="C644" s="41" t="s">
        <v>16200</v>
      </c>
      <c r="D644" s="41" t="s">
        <v>1162</v>
      </c>
      <c r="E644" s="14"/>
      <c r="F644" s="15">
        <v>600</v>
      </c>
      <c r="G644" s="15">
        <v>404</v>
      </c>
      <c r="H644" s="14" t="s">
        <v>8087</v>
      </c>
      <c r="I644" s="15">
        <v>0</v>
      </c>
      <c r="J644" s="14" t="s">
        <v>60</v>
      </c>
      <c r="K644" s="36" t="s">
        <v>15960</v>
      </c>
      <c r="L644" s="23" t="s">
        <v>12534</v>
      </c>
      <c r="M644" s="23"/>
      <c r="N644" s="15">
        <f>VLOOKUP(H644,heso!$A$2:$B$82,2,0)*F644*G644</f>
        <v>242400</v>
      </c>
      <c r="O644" s="15">
        <f t="shared" si="19"/>
        <v>0</v>
      </c>
    </row>
    <row r="645" spans="1:15" ht="47.25">
      <c r="A645" s="14">
        <f t="shared" si="20"/>
        <v>826</v>
      </c>
      <c r="B645" s="14" t="s">
        <v>16201</v>
      </c>
      <c r="C645" s="41" t="s">
        <v>16202</v>
      </c>
      <c r="D645" s="41" t="s">
        <v>1187</v>
      </c>
      <c r="E645" s="14"/>
      <c r="F645" s="15">
        <v>5300</v>
      </c>
      <c r="G645" s="15">
        <v>448</v>
      </c>
      <c r="H645" s="14" t="s">
        <v>2161</v>
      </c>
      <c r="I645" s="15">
        <v>148000</v>
      </c>
      <c r="J645" s="14" t="s">
        <v>4935</v>
      </c>
      <c r="K645" s="36" t="s">
        <v>15960</v>
      </c>
      <c r="L645" s="23" t="s">
        <v>2255</v>
      </c>
      <c r="M645" s="23"/>
      <c r="N645" s="15">
        <f>VLOOKUP(H645,heso!$A$2:$B$82,2,0)*F645*G645</f>
        <v>3067349.3692178302</v>
      </c>
      <c r="O645" s="15">
        <f t="shared" ref="O645:O685" si="21">F645*I645</f>
        <v>784400000</v>
      </c>
    </row>
    <row r="646" spans="1:15">
      <c r="A646" s="14">
        <f t="shared" si="20"/>
        <v>827</v>
      </c>
      <c r="B646" s="14" t="s">
        <v>16203</v>
      </c>
      <c r="C646" s="41" t="s">
        <v>16204</v>
      </c>
      <c r="D646" s="41" t="s">
        <v>4473</v>
      </c>
      <c r="E646" s="14"/>
      <c r="F646" s="15">
        <v>1000</v>
      </c>
      <c r="G646" s="15">
        <v>758</v>
      </c>
      <c r="H646" s="14" t="s">
        <v>1228</v>
      </c>
      <c r="I646" s="15">
        <v>0</v>
      </c>
      <c r="J646" s="14" t="s">
        <v>1188</v>
      </c>
      <c r="K646" s="36" t="s">
        <v>15960</v>
      </c>
      <c r="L646" s="23" t="s">
        <v>2255</v>
      </c>
      <c r="M646" s="23"/>
      <c r="N646" s="15">
        <f>VLOOKUP(H646,heso!$A$2:$B$82,2,0)*F646*G646</f>
        <v>841513.87720773777</v>
      </c>
      <c r="O646" s="15">
        <f t="shared" si="21"/>
        <v>0</v>
      </c>
    </row>
    <row r="647" spans="1:15">
      <c r="A647" s="14">
        <f t="shared" si="20"/>
        <v>828</v>
      </c>
      <c r="B647" s="14" t="s">
        <v>16208</v>
      </c>
      <c r="C647" s="41" t="s">
        <v>16204</v>
      </c>
      <c r="D647" s="41" t="s">
        <v>4473</v>
      </c>
      <c r="E647" s="14"/>
      <c r="F647" s="15">
        <v>1000</v>
      </c>
      <c r="G647" s="15">
        <v>732</v>
      </c>
      <c r="H647" s="14" t="s">
        <v>1228</v>
      </c>
      <c r="I647" s="15">
        <v>0</v>
      </c>
      <c r="J647" s="14" t="s">
        <v>1188</v>
      </c>
      <c r="K647" s="36" t="s">
        <v>15960</v>
      </c>
      <c r="L647" s="23" t="s">
        <v>2255</v>
      </c>
      <c r="M647" s="23"/>
      <c r="N647" s="15">
        <f>VLOOKUP(H647,heso!$A$2:$B$82,2,0)*F647*G647</f>
        <v>812649.28511354094</v>
      </c>
      <c r="O647" s="15">
        <f t="shared" si="21"/>
        <v>0</v>
      </c>
    </row>
    <row r="648" spans="1:15" ht="94.5">
      <c r="A648" s="14">
        <f t="shared" si="20"/>
        <v>829</v>
      </c>
      <c r="B648" s="14" t="s">
        <v>16209</v>
      </c>
      <c r="C648" s="41" t="s">
        <v>16210</v>
      </c>
      <c r="D648" s="41" t="s">
        <v>4473</v>
      </c>
      <c r="E648" s="14"/>
      <c r="F648" s="15">
        <v>500</v>
      </c>
      <c r="G648" s="15">
        <v>384</v>
      </c>
      <c r="H648" s="14" t="s">
        <v>8087</v>
      </c>
      <c r="I648" s="15">
        <v>0</v>
      </c>
      <c r="J648" s="14" t="s">
        <v>70</v>
      </c>
      <c r="K648" s="36" t="s">
        <v>15960</v>
      </c>
      <c r="L648" s="23" t="s">
        <v>5629</v>
      </c>
      <c r="M648" s="23"/>
      <c r="N648" s="15">
        <f>VLOOKUP(H648,heso!$A$2:$B$82,2,0)*F648*G648</f>
        <v>192000</v>
      </c>
      <c r="O648" s="15">
        <f t="shared" si="21"/>
        <v>0</v>
      </c>
    </row>
    <row r="649" spans="1:15" ht="63">
      <c r="A649" s="14">
        <f t="shared" si="20"/>
        <v>830</v>
      </c>
      <c r="B649" s="14" t="s">
        <v>16211</v>
      </c>
      <c r="C649" s="41" t="s">
        <v>15830</v>
      </c>
      <c r="D649" s="41" t="s">
        <v>4473</v>
      </c>
      <c r="E649" s="14"/>
      <c r="F649" s="15">
        <v>1000</v>
      </c>
      <c r="G649" s="15">
        <v>348</v>
      </c>
      <c r="H649" s="14" t="s">
        <v>8087</v>
      </c>
      <c r="I649" s="15">
        <v>0</v>
      </c>
      <c r="J649" s="14" t="s">
        <v>7909</v>
      </c>
      <c r="K649" s="36" t="s">
        <v>15960</v>
      </c>
      <c r="L649" s="23" t="s">
        <v>5408</v>
      </c>
      <c r="M649" s="23"/>
      <c r="N649" s="15">
        <f>VLOOKUP(H649,heso!$A$2:$B$82,2,0)*F649*G649</f>
        <v>348000</v>
      </c>
      <c r="O649" s="15">
        <f t="shared" si="21"/>
        <v>0</v>
      </c>
    </row>
    <row r="650" spans="1:15" ht="33" customHeight="1">
      <c r="A650" s="14">
        <f t="shared" si="20"/>
        <v>831</v>
      </c>
      <c r="B650" s="14" t="s">
        <v>16212</v>
      </c>
      <c r="C650" s="41" t="s">
        <v>15830</v>
      </c>
      <c r="D650" s="41" t="s">
        <v>4473</v>
      </c>
      <c r="E650" s="14"/>
      <c r="F650" s="15">
        <v>1000</v>
      </c>
      <c r="G650" s="15">
        <v>496</v>
      </c>
      <c r="H650" s="14" t="s">
        <v>8087</v>
      </c>
      <c r="I650" s="15">
        <v>0</v>
      </c>
      <c r="J650" s="14" t="s">
        <v>7909</v>
      </c>
      <c r="K650" s="36" t="s">
        <v>15960</v>
      </c>
      <c r="L650" s="23" t="s">
        <v>5408</v>
      </c>
      <c r="M650" s="23"/>
      <c r="N650" s="15">
        <f>VLOOKUP(H650,heso!$A$2:$B$82,2,0)*F650*G650</f>
        <v>496000</v>
      </c>
      <c r="O650" s="15">
        <f t="shared" si="21"/>
        <v>0</v>
      </c>
    </row>
    <row r="651" spans="1:15" ht="63">
      <c r="A651" s="14">
        <f t="shared" si="20"/>
        <v>832</v>
      </c>
      <c r="B651" s="14" t="s">
        <v>16213</v>
      </c>
      <c r="C651" s="41" t="s">
        <v>16214</v>
      </c>
      <c r="D651" s="41" t="s">
        <v>9193</v>
      </c>
      <c r="E651" s="14"/>
      <c r="F651" s="15">
        <v>1260</v>
      </c>
      <c r="G651" s="15">
        <v>544</v>
      </c>
      <c r="H651" s="14" t="s">
        <v>2161</v>
      </c>
      <c r="I651" s="15">
        <v>0</v>
      </c>
      <c r="J651" s="14" t="s">
        <v>60</v>
      </c>
      <c r="K651" s="36" t="s">
        <v>15960</v>
      </c>
      <c r="L651" s="23" t="s">
        <v>5408</v>
      </c>
      <c r="M651" s="23" t="s">
        <v>16215</v>
      </c>
      <c r="N651" s="15">
        <f>VLOOKUP(H651,heso!$A$2:$B$82,2,0)*F651*G651</f>
        <v>885480.10092514718</v>
      </c>
      <c r="O651" s="15">
        <f t="shared" si="21"/>
        <v>0</v>
      </c>
    </row>
    <row r="652" spans="1:15" ht="78.75">
      <c r="A652" s="14">
        <f t="shared" si="20"/>
        <v>833</v>
      </c>
      <c r="B652" s="14" t="s">
        <v>16217</v>
      </c>
      <c r="C652" s="41" t="s">
        <v>16218</v>
      </c>
      <c r="D652" s="41" t="s">
        <v>9193</v>
      </c>
      <c r="E652" s="14"/>
      <c r="F652" s="15">
        <v>1150</v>
      </c>
      <c r="G652" s="15">
        <v>356</v>
      </c>
      <c r="H652" s="14" t="s">
        <v>2161</v>
      </c>
      <c r="I652" s="15">
        <v>0</v>
      </c>
      <c r="J652" s="14" t="s">
        <v>7909</v>
      </c>
      <c r="K652" s="36" t="s">
        <v>15960</v>
      </c>
      <c r="L652" s="23" t="s">
        <v>2255</v>
      </c>
      <c r="M652" s="23" t="s">
        <v>16219</v>
      </c>
      <c r="N652" s="15">
        <f>VLOOKUP(H652,heso!$A$2:$B$82,2,0)*F652*G652</f>
        <v>528880.06728343142</v>
      </c>
      <c r="O652" s="15">
        <f t="shared" si="21"/>
        <v>0</v>
      </c>
    </row>
    <row r="653" spans="1:15" ht="47.25">
      <c r="A653" s="14">
        <f t="shared" si="20"/>
        <v>834</v>
      </c>
      <c r="B653" s="14" t="s">
        <v>16220</v>
      </c>
      <c r="C653" s="41" t="s">
        <v>16221</v>
      </c>
      <c r="D653" s="41" t="s">
        <v>1162</v>
      </c>
      <c r="E653" s="14"/>
      <c r="F653" s="15">
        <v>1250</v>
      </c>
      <c r="G653" s="15">
        <v>388</v>
      </c>
      <c r="H653" s="14" t="s">
        <v>8087</v>
      </c>
      <c r="I653" s="15">
        <v>0</v>
      </c>
      <c r="J653" s="14" t="s">
        <v>7909</v>
      </c>
      <c r="K653" s="36" t="s">
        <v>15960</v>
      </c>
      <c r="L653" s="23" t="s">
        <v>2255</v>
      </c>
      <c r="M653" s="23"/>
      <c r="N653" s="15">
        <f>VLOOKUP(H653,heso!$A$2:$B$82,2,0)*F653*G653</f>
        <v>485000</v>
      </c>
      <c r="O653" s="15">
        <f t="shared" si="21"/>
        <v>0</v>
      </c>
    </row>
    <row r="654" spans="1:15" ht="47.25">
      <c r="A654" s="14">
        <f t="shared" ref="A654:A685" si="22">A653+1</f>
        <v>835</v>
      </c>
      <c r="B654" s="14" t="s">
        <v>16222</v>
      </c>
      <c r="C654" s="41" t="s">
        <v>16221</v>
      </c>
      <c r="D654" s="41" t="s">
        <v>1162</v>
      </c>
      <c r="E654" s="14"/>
      <c r="F654" s="15">
        <v>1250</v>
      </c>
      <c r="G654" s="15">
        <v>428</v>
      </c>
      <c r="H654" s="14" t="s">
        <v>8087</v>
      </c>
      <c r="I654" s="15">
        <v>0</v>
      </c>
      <c r="J654" s="14" t="s">
        <v>7909</v>
      </c>
      <c r="K654" s="36" t="s">
        <v>15960</v>
      </c>
      <c r="L654" s="23" t="s">
        <v>2255</v>
      </c>
      <c r="M654" s="23"/>
      <c r="N654" s="15">
        <f>VLOOKUP(H654,heso!$A$2:$B$82,2,0)*F654*G654</f>
        <v>535000</v>
      </c>
      <c r="O654" s="15">
        <f t="shared" si="21"/>
        <v>0</v>
      </c>
    </row>
    <row r="655" spans="1:15" ht="47.25">
      <c r="A655" s="14">
        <f t="shared" si="22"/>
        <v>836</v>
      </c>
      <c r="B655" s="14" t="s">
        <v>16223</v>
      </c>
      <c r="C655" s="41" t="s">
        <v>16224</v>
      </c>
      <c r="D655" s="41" t="s">
        <v>1162</v>
      </c>
      <c r="E655" s="14"/>
      <c r="F655" s="15">
        <v>300</v>
      </c>
      <c r="G655" s="15">
        <v>320</v>
      </c>
      <c r="H655" s="14" t="s">
        <v>2161</v>
      </c>
      <c r="I655" s="15">
        <v>96000</v>
      </c>
      <c r="J655" s="14" t="s">
        <v>60</v>
      </c>
      <c r="K655" s="36" t="s">
        <v>15960</v>
      </c>
      <c r="L655" s="23" t="s">
        <v>6101</v>
      </c>
      <c r="M655" s="23"/>
      <c r="N655" s="15">
        <f>VLOOKUP(H655,heso!$A$2:$B$82,2,0)*F655*G655</f>
        <v>124016.82085786376</v>
      </c>
      <c r="O655" s="15">
        <f t="shared" si="21"/>
        <v>28800000</v>
      </c>
    </row>
    <row r="656" spans="1:15" ht="63">
      <c r="A656" s="14">
        <f t="shared" si="22"/>
        <v>837</v>
      </c>
      <c r="B656" s="14" t="s">
        <v>16225</v>
      </c>
      <c r="C656" s="41" t="s">
        <v>16226</v>
      </c>
      <c r="D656" s="41" t="s">
        <v>1162</v>
      </c>
      <c r="E656" s="14"/>
      <c r="F656" s="15">
        <v>400</v>
      </c>
      <c r="G656" s="15">
        <v>232</v>
      </c>
      <c r="H656" s="14" t="s">
        <v>2161</v>
      </c>
      <c r="I656" s="15">
        <v>0</v>
      </c>
      <c r="J656" s="14" t="s">
        <v>60</v>
      </c>
      <c r="K656" s="36" t="s">
        <v>15960</v>
      </c>
      <c r="L656" s="23" t="s">
        <v>6101</v>
      </c>
      <c r="M656" s="23"/>
      <c r="N656" s="15">
        <f>VLOOKUP(H656,heso!$A$2:$B$82,2,0)*F656*G656</f>
        <v>119882.9268292683</v>
      </c>
      <c r="O656" s="15">
        <f t="shared" si="21"/>
        <v>0</v>
      </c>
    </row>
    <row r="657" spans="1:15" ht="31.5">
      <c r="A657" s="14">
        <f t="shared" si="22"/>
        <v>838</v>
      </c>
      <c r="B657" s="14" t="s">
        <v>16234</v>
      </c>
      <c r="C657" s="41" t="s">
        <v>16235</v>
      </c>
      <c r="D657" s="41" t="s">
        <v>1162</v>
      </c>
      <c r="E657" s="14"/>
      <c r="F657" s="15">
        <v>300</v>
      </c>
      <c r="G657" s="15">
        <v>372</v>
      </c>
      <c r="H657" s="14" t="s">
        <v>2161</v>
      </c>
      <c r="I657" s="15">
        <v>0</v>
      </c>
      <c r="J657" s="14" t="s">
        <v>60</v>
      </c>
      <c r="K657" s="36" t="s">
        <v>15960</v>
      </c>
      <c r="L657" s="23" t="s">
        <v>2255</v>
      </c>
      <c r="M657" s="23"/>
      <c r="N657" s="15">
        <f>VLOOKUP(H657,heso!$A$2:$B$82,2,0)*F657*G657</f>
        <v>144169.55424726661</v>
      </c>
      <c r="O657" s="15">
        <f t="shared" si="21"/>
        <v>0</v>
      </c>
    </row>
    <row r="658" spans="1:15" ht="30" customHeight="1">
      <c r="A658" s="14">
        <f t="shared" si="22"/>
        <v>839</v>
      </c>
      <c r="B658" s="14" t="s">
        <v>16239</v>
      </c>
      <c r="C658" s="41" t="s">
        <v>11192</v>
      </c>
      <c r="D658" s="41" t="s">
        <v>4473</v>
      </c>
      <c r="E658" s="14"/>
      <c r="F658" s="15">
        <v>3000</v>
      </c>
      <c r="G658" s="15">
        <v>828</v>
      </c>
      <c r="H658" s="14" t="s">
        <v>1228</v>
      </c>
      <c r="I658" s="15">
        <v>0</v>
      </c>
      <c r="J658" s="14" t="s">
        <v>1188</v>
      </c>
      <c r="K658" s="36" t="s">
        <v>15960</v>
      </c>
      <c r="L658" s="23" t="s">
        <v>2255</v>
      </c>
      <c r="M658" s="23"/>
      <c r="N658" s="15">
        <f>VLOOKUP(H658,heso!$A$2:$B$82,2,0)*F658*G658</f>
        <v>2757678.7216148023</v>
      </c>
      <c r="O658" s="15">
        <f t="shared" si="21"/>
        <v>0</v>
      </c>
    </row>
    <row r="659" spans="1:15" ht="31.5">
      <c r="A659" s="14">
        <f t="shared" si="22"/>
        <v>840</v>
      </c>
      <c r="B659" s="14" t="s">
        <v>16240</v>
      </c>
      <c r="C659" s="41" t="s">
        <v>11192</v>
      </c>
      <c r="D659" s="41" t="s">
        <v>4473</v>
      </c>
      <c r="E659" s="14"/>
      <c r="F659" s="15">
        <v>3000</v>
      </c>
      <c r="G659" s="15">
        <v>836</v>
      </c>
      <c r="H659" s="14" t="s">
        <v>1228</v>
      </c>
      <c r="I659" s="15">
        <v>0</v>
      </c>
      <c r="J659" s="14" t="s">
        <v>1188</v>
      </c>
      <c r="K659" s="36" t="s">
        <v>15960</v>
      </c>
      <c r="L659" s="23" t="s">
        <v>2255</v>
      </c>
      <c r="M659" s="23"/>
      <c r="N659" s="15">
        <f>VLOOKUP(H659,heso!$A$2:$B$82,2,0)*F659*G659</f>
        <v>2784322.9604709842</v>
      </c>
      <c r="O659" s="15">
        <f t="shared" si="21"/>
        <v>0</v>
      </c>
    </row>
    <row r="660" spans="1:15" ht="63">
      <c r="A660" s="14">
        <f t="shared" si="22"/>
        <v>841</v>
      </c>
      <c r="B660" s="14" t="s">
        <v>16242</v>
      </c>
      <c r="C660" s="41" t="s">
        <v>15830</v>
      </c>
      <c r="D660" s="41" t="s">
        <v>4473</v>
      </c>
      <c r="E660" s="14"/>
      <c r="F660" s="15">
        <v>1000</v>
      </c>
      <c r="G660" s="15">
        <v>184</v>
      </c>
      <c r="H660" s="14" t="s">
        <v>8087</v>
      </c>
      <c r="I660" s="15">
        <v>0</v>
      </c>
      <c r="J660" s="14" t="s">
        <v>7909</v>
      </c>
      <c r="K660" s="36" t="s">
        <v>15960</v>
      </c>
      <c r="L660" s="23" t="s">
        <v>5408</v>
      </c>
      <c r="M660" s="23"/>
      <c r="N660" s="15">
        <f>VLOOKUP(H660,heso!$A$2:$B$82,2,0)*F660*G660</f>
        <v>184000</v>
      </c>
      <c r="O660" s="15">
        <f t="shared" si="21"/>
        <v>0</v>
      </c>
    </row>
    <row r="661" spans="1:15" ht="63">
      <c r="A661" s="14">
        <f t="shared" si="22"/>
        <v>842</v>
      </c>
      <c r="B661" s="14" t="s">
        <v>16243</v>
      </c>
      <c r="C661" s="41" t="s">
        <v>15830</v>
      </c>
      <c r="D661" s="41" t="s">
        <v>4473</v>
      </c>
      <c r="E661" s="14"/>
      <c r="F661" s="15">
        <v>1000</v>
      </c>
      <c r="G661" s="15">
        <v>284</v>
      </c>
      <c r="H661" s="14" t="s">
        <v>8087</v>
      </c>
      <c r="I661" s="15">
        <v>0</v>
      </c>
      <c r="J661" s="14" t="s">
        <v>7909</v>
      </c>
      <c r="K661" s="36" t="s">
        <v>15960</v>
      </c>
      <c r="L661" s="23" t="s">
        <v>5408</v>
      </c>
      <c r="M661" s="23"/>
      <c r="N661" s="15">
        <f>VLOOKUP(H661,heso!$A$2:$B$82,2,0)*F661*G661</f>
        <v>284000</v>
      </c>
      <c r="O661" s="15">
        <f t="shared" si="21"/>
        <v>0</v>
      </c>
    </row>
    <row r="662" spans="1:15" ht="63">
      <c r="A662" s="14">
        <f t="shared" si="22"/>
        <v>843</v>
      </c>
      <c r="B662" s="14" t="s">
        <v>16244</v>
      </c>
      <c r="C662" s="41" t="s">
        <v>16245</v>
      </c>
      <c r="D662" s="41" t="s">
        <v>1162</v>
      </c>
      <c r="E662" s="14"/>
      <c r="F662" s="15">
        <v>300</v>
      </c>
      <c r="G662" s="15">
        <v>320</v>
      </c>
      <c r="H662" s="14" t="s">
        <v>2161</v>
      </c>
      <c r="I662" s="15">
        <v>298000</v>
      </c>
      <c r="J662" s="14" t="s">
        <v>70</v>
      </c>
      <c r="K662" s="36" t="s">
        <v>15960</v>
      </c>
      <c r="L662" s="23" t="s">
        <v>13080</v>
      </c>
      <c r="M662" s="23"/>
      <c r="N662" s="15">
        <f>VLOOKUP(H662,heso!$A$2:$B$82,2,0)*F662*G662</f>
        <v>124016.82085786376</v>
      </c>
      <c r="O662" s="15">
        <f t="shared" si="21"/>
        <v>89400000</v>
      </c>
    </row>
    <row r="663" spans="1:15" ht="31.5">
      <c r="A663" s="14">
        <f t="shared" si="22"/>
        <v>844</v>
      </c>
      <c r="B663" s="14" t="s">
        <v>16246</v>
      </c>
      <c r="C663" s="41" t="s">
        <v>9446</v>
      </c>
      <c r="D663" s="41" t="s">
        <v>1162</v>
      </c>
      <c r="E663" s="14"/>
      <c r="F663" s="15">
        <v>600</v>
      </c>
      <c r="G663" s="15">
        <v>540</v>
      </c>
      <c r="H663" s="14" t="s">
        <v>3703</v>
      </c>
      <c r="I663" s="15">
        <v>0</v>
      </c>
      <c r="J663" s="14" t="s">
        <v>1188</v>
      </c>
      <c r="K663" s="36" t="s">
        <v>15960</v>
      </c>
      <c r="L663" s="23" t="s">
        <v>11729</v>
      </c>
      <c r="M663" s="23"/>
      <c r="N663" s="15">
        <f>VLOOKUP(H663,heso!$A$2:$B$82,2,0)*F663*G663</f>
        <v>559165.68544995808</v>
      </c>
      <c r="O663" s="15">
        <f t="shared" si="21"/>
        <v>0</v>
      </c>
    </row>
    <row r="664" spans="1:15" ht="31.5">
      <c r="A664" s="14">
        <f t="shared" si="22"/>
        <v>845</v>
      </c>
      <c r="B664" s="14" t="s">
        <v>16247</v>
      </c>
      <c r="C664" s="41" t="s">
        <v>9446</v>
      </c>
      <c r="D664" s="41" t="s">
        <v>1162</v>
      </c>
      <c r="E664" s="14"/>
      <c r="F664" s="15">
        <v>600</v>
      </c>
      <c r="G664" s="15">
        <v>472</v>
      </c>
      <c r="H664" s="14" t="s">
        <v>3703</v>
      </c>
      <c r="I664" s="15">
        <v>0</v>
      </c>
      <c r="J664" s="14" t="s">
        <v>1188</v>
      </c>
      <c r="K664" s="36" t="s">
        <v>15960</v>
      </c>
      <c r="L664" s="23" t="s">
        <v>11729</v>
      </c>
      <c r="M664" s="23"/>
      <c r="N664" s="15">
        <f>VLOOKUP(H664,heso!$A$2:$B$82,2,0)*F664*G664</f>
        <v>488752.22876366699</v>
      </c>
      <c r="O664" s="15">
        <f t="shared" si="21"/>
        <v>0</v>
      </c>
    </row>
    <row r="665" spans="1:15" ht="47.25">
      <c r="A665" s="14">
        <f t="shared" si="22"/>
        <v>846</v>
      </c>
      <c r="B665" s="14" t="s">
        <v>16251</v>
      </c>
      <c r="C665" s="41" t="s">
        <v>11192</v>
      </c>
      <c r="D665" s="41" t="s">
        <v>4473</v>
      </c>
      <c r="E665" s="14"/>
      <c r="F665" s="15">
        <v>3000</v>
      </c>
      <c r="G665" s="15">
        <v>946</v>
      </c>
      <c r="H665" s="14" t="s">
        <v>1228</v>
      </c>
      <c r="I665" s="15">
        <v>0</v>
      </c>
      <c r="J665" s="14" t="s">
        <v>1188</v>
      </c>
      <c r="K665" s="36" t="s">
        <v>15960</v>
      </c>
      <c r="L665" s="23" t="s">
        <v>2255</v>
      </c>
      <c r="M665" s="23"/>
      <c r="N665" s="15">
        <f>VLOOKUP(H665,heso!$A$2:$B$82,2,0)*F665*G665</f>
        <v>3150681.2447434822</v>
      </c>
      <c r="O665" s="15">
        <f t="shared" si="21"/>
        <v>0</v>
      </c>
    </row>
    <row r="666" spans="1:15" ht="31.5">
      <c r="A666" s="14">
        <f t="shared" si="22"/>
        <v>847</v>
      </c>
      <c r="B666" s="14" t="s">
        <v>16252</v>
      </c>
      <c r="C666" s="41" t="s">
        <v>11192</v>
      </c>
      <c r="D666" s="41" t="s">
        <v>4473</v>
      </c>
      <c r="E666" s="14"/>
      <c r="F666" s="15">
        <v>3000</v>
      </c>
      <c r="G666" s="15">
        <v>1152</v>
      </c>
      <c r="H666" s="14" t="s">
        <v>1228</v>
      </c>
      <c r="I666" s="15">
        <v>0</v>
      </c>
      <c r="J666" s="14" t="s">
        <v>1188</v>
      </c>
      <c r="K666" s="36" t="s">
        <v>15960</v>
      </c>
      <c r="L666" s="23" t="s">
        <v>2255</v>
      </c>
      <c r="M666" s="23"/>
      <c r="N666" s="15">
        <f>VLOOKUP(H666,heso!$A$2:$B$82,2,0)*F666*G666</f>
        <v>3836770.3952901601</v>
      </c>
      <c r="O666" s="15">
        <f t="shared" si="21"/>
        <v>0</v>
      </c>
    </row>
    <row r="667" spans="1:15" ht="31.5">
      <c r="A667" s="14">
        <f t="shared" si="22"/>
        <v>848</v>
      </c>
      <c r="B667" s="14" t="s">
        <v>16253</v>
      </c>
      <c r="C667" s="41" t="s">
        <v>11192</v>
      </c>
      <c r="D667" s="41" t="s">
        <v>4473</v>
      </c>
      <c r="E667" s="14"/>
      <c r="F667" s="15">
        <v>3000</v>
      </c>
      <c r="G667" s="15">
        <v>828</v>
      </c>
      <c r="H667" s="14" t="s">
        <v>1228</v>
      </c>
      <c r="I667" s="15">
        <v>0</v>
      </c>
      <c r="J667" s="14" t="s">
        <v>1188</v>
      </c>
      <c r="K667" s="36" t="s">
        <v>15960</v>
      </c>
      <c r="L667" s="23" t="s">
        <v>2255</v>
      </c>
      <c r="M667" s="23"/>
      <c r="N667" s="15">
        <f>VLOOKUP(H667,heso!$A$2:$B$82,2,0)*F667*G667</f>
        <v>2757678.7216148023</v>
      </c>
      <c r="O667" s="15">
        <f t="shared" si="21"/>
        <v>0</v>
      </c>
    </row>
    <row r="668" spans="1:15" ht="63">
      <c r="A668" s="14">
        <f t="shared" si="22"/>
        <v>849</v>
      </c>
      <c r="B668" s="14" t="s">
        <v>16254</v>
      </c>
      <c r="C668" s="41" t="s">
        <v>15830</v>
      </c>
      <c r="D668" s="41" t="s">
        <v>4473</v>
      </c>
      <c r="E668" s="14"/>
      <c r="F668" s="15">
        <v>1000</v>
      </c>
      <c r="G668" s="15">
        <v>388</v>
      </c>
      <c r="H668" s="14" t="s">
        <v>8087</v>
      </c>
      <c r="I668" s="15">
        <v>0</v>
      </c>
      <c r="J668" s="14" t="s">
        <v>7909</v>
      </c>
      <c r="K668" s="36" t="s">
        <v>15960</v>
      </c>
      <c r="L668" s="23" t="s">
        <v>5408</v>
      </c>
      <c r="M668" s="23"/>
      <c r="N668" s="15">
        <f>VLOOKUP(H668,heso!$A$2:$B$82,2,0)*F668*G668</f>
        <v>388000</v>
      </c>
      <c r="O668" s="15">
        <f t="shared" si="21"/>
        <v>0</v>
      </c>
    </row>
    <row r="669" spans="1:15" ht="63">
      <c r="A669" s="14">
        <f t="shared" si="22"/>
        <v>850</v>
      </c>
      <c r="B669" s="14" t="s">
        <v>16272</v>
      </c>
      <c r="C669" s="41" t="s">
        <v>16273</v>
      </c>
      <c r="D669" s="41" t="s">
        <v>1162</v>
      </c>
      <c r="E669" s="14"/>
      <c r="F669" s="15">
        <v>400</v>
      </c>
      <c r="G669" s="15">
        <v>172</v>
      </c>
      <c r="H669" s="14" t="s">
        <v>8087</v>
      </c>
      <c r="I669" s="15">
        <v>0</v>
      </c>
      <c r="J669" s="14" t="s">
        <v>12454</v>
      </c>
      <c r="K669" s="36" t="s">
        <v>15960</v>
      </c>
      <c r="L669" s="23" t="s">
        <v>5629</v>
      </c>
      <c r="M669" s="23"/>
      <c r="N669" s="15">
        <f>VLOOKUP(H669,heso!$A$2:$B$82,2,0)*F669*G669</f>
        <v>68800</v>
      </c>
      <c r="O669" s="15">
        <f t="shared" si="21"/>
        <v>0</v>
      </c>
    </row>
    <row r="670" spans="1:15" ht="47.25">
      <c r="A670" s="14">
        <f t="shared" si="22"/>
        <v>851</v>
      </c>
      <c r="B670" s="14" t="s">
        <v>16282</v>
      </c>
      <c r="C670" s="41" t="s">
        <v>16283</v>
      </c>
      <c r="D670" s="41" t="s">
        <v>1162</v>
      </c>
      <c r="E670" s="14"/>
      <c r="F670" s="15">
        <v>800</v>
      </c>
      <c r="G670" s="15">
        <v>300</v>
      </c>
      <c r="H670" s="14" t="s">
        <v>2161</v>
      </c>
      <c r="I670" s="15">
        <v>0</v>
      </c>
      <c r="J670" s="14" t="s">
        <v>60</v>
      </c>
      <c r="K670" s="36" t="s">
        <v>15960</v>
      </c>
      <c r="L670" s="23" t="s">
        <v>6101</v>
      </c>
      <c r="M670" s="23"/>
      <c r="N670" s="15">
        <f>VLOOKUP(H670,heso!$A$2:$B$82,2,0)*F670*G670</f>
        <v>310042.05214465939</v>
      </c>
      <c r="O670" s="15">
        <f t="shared" si="21"/>
        <v>0</v>
      </c>
    </row>
    <row r="671" spans="1:15" ht="94.5">
      <c r="A671" s="14">
        <f t="shared" si="22"/>
        <v>852</v>
      </c>
      <c r="B671" s="14" t="s">
        <v>16284</v>
      </c>
      <c r="C671" s="41" t="s">
        <v>15958</v>
      </c>
      <c r="D671" s="41" t="s">
        <v>4473</v>
      </c>
      <c r="E671" s="14"/>
      <c r="F671" s="15">
        <v>1000</v>
      </c>
      <c r="G671" s="15">
        <v>1200</v>
      </c>
      <c r="H671" s="14" t="s">
        <v>2161</v>
      </c>
      <c r="I671" s="15">
        <v>0</v>
      </c>
      <c r="J671" s="14" t="s">
        <v>60</v>
      </c>
      <c r="K671" s="36" t="s">
        <v>15960</v>
      </c>
      <c r="L671" s="23" t="s">
        <v>5408</v>
      </c>
      <c r="M671" s="23"/>
      <c r="N671" s="15">
        <f>VLOOKUP(H671,heso!$A$2:$B$82,2,0)*F671*G671</f>
        <v>1550210.260723297</v>
      </c>
      <c r="O671" s="15">
        <f t="shared" si="21"/>
        <v>0</v>
      </c>
    </row>
    <row r="672" spans="1:15" ht="47.25">
      <c r="A672" s="14">
        <f t="shared" si="22"/>
        <v>853</v>
      </c>
      <c r="B672" s="14" t="s">
        <v>16285</v>
      </c>
      <c r="C672" s="41" t="s">
        <v>16286</v>
      </c>
      <c r="D672" s="41" t="s">
        <v>1162</v>
      </c>
      <c r="E672" s="14"/>
      <c r="F672" s="15">
        <v>700</v>
      </c>
      <c r="G672" s="15">
        <v>960</v>
      </c>
      <c r="H672" s="14" t="s">
        <v>3703</v>
      </c>
      <c r="I672" s="15">
        <v>0</v>
      </c>
      <c r="J672" s="14" t="s">
        <v>1188</v>
      </c>
      <c r="K672" s="36" t="s">
        <v>15960</v>
      </c>
      <c r="L672" s="23" t="s">
        <v>11729</v>
      </c>
      <c r="M672" s="23"/>
      <c r="N672" s="15">
        <f>VLOOKUP(H672,heso!$A$2:$B$82,2,0)*F672*G672</f>
        <v>1159751.0513036167</v>
      </c>
      <c r="O672" s="15">
        <f t="shared" si="21"/>
        <v>0</v>
      </c>
    </row>
    <row r="673" spans="1:15" ht="63">
      <c r="A673" s="14">
        <f t="shared" si="22"/>
        <v>854</v>
      </c>
      <c r="B673" s="14" t="s">
        <v>16301</v>
      </c>
      <c r="C673" s="41" t="s">
        <v>16302</v>
      </c>
      <c r="D673" s="41" t="s">
        <v>1162</v>
      </c>
      <c r="E673" s="14"/>
      <c r="F673" s="15">
        <v>728</v>
      </c>
      <c r="G673" s="15">
        <v>644</v>
      </c>
      <c r="H673" s="14" t="s">
        <v>2161</v>
      </c>
      <c r="I673" s="15">
        <v>0</v>
      </c>
      <c r="J673" s="14" t="s">
        <v>1193</v>
      </c>
      <c r="K673" s="36" t="s">
        <v>15960</v>
      </c>
      <c r="L673" s="23" t="s">
        <v>5629</v>
      </c>
      <c r="M673" s="23"/>
      <c r="N673" s="15">
        <f>VLOOKUP(H673,heso!$A$2:$B$82,2,0)*F673*G673</f>
        <v>605656.81412952067</v>
      </c>
      <c r="O673" s="15">
        <f t="shared" si="21"/>
        <v>0</v>
      </c>
    </row>
    <row r="674" spans="1:15" ht="94.5">
      <c r="A674" s="14">
        <f t="shared" si="22"/>
        <v>855</v>
      </c>
      <c r="B674" s="14" t="s">
        <v>16306</v>
      </c>
      <c r="C674" s="41" t="s">
        <v>16307</v>
      </c>
      <c r="D674" s="41" t="s">
        <v>1162</v>
      </c>
      <c r="E674" s="14"/>
      <c r="F674" s="15">
        <v>500</v>
      </c>
      <c r="G674" s="15">
        <v>348</v>
      </c>
      <c r="H674" s="14" t="s">
        <v>2161</v>
      </c>
      <c r="I674" s="15">
        <v>0</v>
      </c>
      <c r="J674" s="14" t="s">
        <v>1188</v>
      </c>
      <c r="K674" s="36" t="s">
        <v>15960</v>
      </c>
      <c r="L674" s="23" t="s">
        <v>12365</v>
      </c>
      <c r="M674" s="23"/>
      <c r="N674" s="15">
        <f>VLOOKUP(H674,heso!$A$2:$B$82,2,0)*F674*G674</f>
        <v>224780.48780487807</v>
      </c>
      <c r="O674" s="15">
        <f t="shared" si="21"/>
        <v>0</v>
      </c>
    </row>
    <row r="675" spans="1:15" ht="51">
      <c r="A675" s="14">
        <f t="shared" si="22"/>
        <v>856</v>
      </c>
      <c r="B675" s="14" t="s">
        <v>18991</v>
      </c>
      <c r="C675" s="41" t="s">
        <v>16310</v>
      </c>
      <c r="D675" s="41" t="s">
        <v>1162</v>
      </c>
      <c r="E675" s="14"/>
      <c r="F675" s="15">
        <v>300</v>
      </c>
      <c r="G675" s="15">
        <v>280</v>
      </c>
      <c r="H675" s="14" t="s">
        <v>8087</v>
      </c>
      <c r="I675" s="15">
        <v>86000</v>
      </c>
      <c r="J675" s="14" t="s">
        <v>70</v>
      </c>
      <c r="K675" s="36" t="s">
        <v>15960</v>
      </c>
      <c r="L675" s="23" t="s">
        <v>13080</v>
      </c>
      <c r="M675" s="23" t="s">
        <v>16311</v>
      </c>
      <c r="N675" s="15">
        <f>VLOOKUP(H675,heso!$A$2:$B$82,2,0)*F675*G675</f>
        <v>84000</v>
      </c>
      <c r="O675" s="15">
        <f t="shared" si="21"/>
        <v>25800000</v>
      </c>
    </row>
    <row r="676" spans="1:15" ht="47.25">
      <c r="A676" s="14">
        <f t="shared" si="22"/>
        <v>857</v>
      </c>
      <c r="B676" s="14" t="s">
        <v>16312</v>
      </c>
      <c r="C676" s="41" t="s">
        <v>16313</v>
      </c>
      <c r="D676" s="41" t="s">
        <v>1162</v>
      </c>
      <c r="E676" s="14"/>
      <c r="F676" s="15">
        <v>300</v>
      </c>
      <c r="G676" s="15">
        <v>372</v>
      </c>
      <c r="H676" s="14" t="s">
        <v>2161</v>
      </c>
      <c r="I676" s="15">
        <v>0</v>
      </c>
      <c r="J676" s="14" t="s">
        <v>70</v>
      </c>
      <c r="K676" s="36" t="s">
        <v>15960</v>
      </c>
      <c r="L676" s="23" t="s">
        <v>13080</v>
      </c>
      <c r="M676" s="23"/>
      <c r="N676" s="15">
        <f>VLOOKUP(H676,heso!$A$2:$B$82,2,0)*F676*G676</f>
        <v>144169.55424726661</v>
      </c>
      <c r="O676" s="15">
        <f t="shared" si="21"/>
        <v>0</v>
      </c>
    </row>
    <row r="677" spans="1:15" ht="78.75">
      <c r="A677" s="14">
        <f t="shared" si="22"/>
        <v>858</v>
      </c>
      <c r="B677" s="14" t="s">
        <v>16314</v>
      </c>
      <c r="C677" s="41" t="s">
        <v>15958</v>
      </c>
      <c r="D677" s="41" t="s">
        <v>4473</v>
      </c>
      <c r="E677" s="14"/>
      <c r="F677" s="15">
        <v>1000</v>
      </c>
      <c r="G677" s="15">
        <v>848</v>
      </c>
      <c r="H677" s="14" t="s">
        <v>2161</v>
      </c>
      <c r="I677" s="15">
        <v>0</v>
      </c>
      <c r="J677" s="14" t="s">
        <v>60</v>
      </c>
      <c r="K677" s="36" t="s">
        <v>15960</v>
      </c>
      <c r="L677" s="23" t="s">
        <v>5408</v>
      </c>
      <c r="M677" s="23"/>
      <c r="N677" s="15">
        <f>VLOOKUP(H677,heso!$A$2:$B$82,2,0)*F677*G677</f>
        <v>1095481.9175777966</v>
      </c>
      <c r="O677" s="15">
        <f t="shared" si="21"/>
        <v>0</v>
      </c>
    </row>
    <row r="678" spans="1:15" ht="94.5">
      <c r="A678" s="14">
        <f t="shared" si="22"/>
        <v>859</v>
      </c>
      <c r="B678" s="14" t="s">
        <v>16317</v>
      </c>
      <c r="C678" s="41" t="s">
        <v>15958</v>
      </c>
      <c r="D678" s="41" t="s">
        <v>4473</v>
      </c>
      <c r="E678" s="14"/>
      <c r="F678" s="15">
        <v>1000</v>
      </c>
      <c r="G678" s="15">
        <v>860</v>
      </c>
      <c r="H678" s="14" t="s">
        <v>2161</v>
      </c>
      <c r="I678" s="15">
        <v>0</v>
      </c>
      <c r="J678" s="14" t="s">
        <v>60</v>
      </c>
      <c r="K678" s="36" t="s">
        <v>15960</v>
      </c>
      <c r="L678" s="23" t="s">
        <v>5408</v>
      </c>
      <c r="M678" s="23"/>
      <c r="N678" s="15">
        <f>VLOOKUP(H678,heso!$A$2:$B$82,2,0)*F678*G678</f>
        <v>1110984.0201850296</v>
      </c>
      <c r="O678" s="15">
        <f t="shared" si="21"/>
        <v>0</v>
      </c>
    </row>
    <row r="679" spans="1:15" ht="47.25">
      <c r="A679" s="14">
        <f t="shared" si="22"/>
        <v>860</v>
      </c>
      <c r="B679" s="14" t="s">
        <v>16321</v>
      </c>
      <c r="C679" s="41" t="s">
        <v>11192</v>
      </c>
      <c r="D679" s="41" t="s">
        <v>4473</v>
      </c>
      <c r="E679" s="14"/>
      <c r="F679" s="15">
        <v>3000</v>
      </c>
      <c r="G679" s="15">
        <v>948</v>
      </c>
      <c r="H679" s="14" t="s">
        <v>1228</v>
      </c>
      <c r="I679" s="15">
        <v>0</v>
      </c>
      <c r="J679" s="14" t="s">
        <v>1188</v>
      </c>
      <c r="K679" s="36" t="s">
        <v>15960</v>
      </c>
      <c r="L679" s="23" t="s">
        <v>2255</v>
      </c>
      <c r="M679" s="23"/>
      <c r="N679" s="15">
        <f>VLOOKUP(H679,heso!$A$2:$B$82,2,0)*F679*G679</f>
        <v>3157342.3044575276</v>
      </c>
      <c r="O679" s="15">
        <f t="shared" si="21"/>
        <v>0</v>
      </c>
    </row>
    <row r="680" spans="1:15" ht="47.25">
      <c r="A680" s="14">
        <f t="shared" si="22"/>
        <v>861</v>
      </c>
      <c r="B680" s="14" t="s">
        <v>16324</v>
      </c>
      <c r="C680" s="41" t="s">
        <v>11192</v>
      </c>
      <c r="D680" s="41" t="s">
        <v>4473</v>
      </c>
      <c r="E680" s="14"/>
      <c r="F680" s="15">
        <v>3000</v>
      </c>
      <c r="G680" s="15">
        <v>812</v>
      </c>
      <c r="H680" s="14" t="s">
        <v>1228</v>
      </c>
      <c r="I680" s="15">
        <v>0</v>
      </c>
      <c r="J680" s="14" t="s">
        <v>1188</v>
      </c>
      <c r="K680" s="36" t="s">
        <v>15960</v>
      </c>
      <c r="L680" s="23" t="s">
        <v>2255</v>
      </c>
      <c r="M680" s="23" t="s">
        <v>16325</v>
      </c>
      <c r="N680" s="15">
        <f>VLOOKUP(H680,heso!$A$2:$B$82,2,0)*F680*G680</f>
        <v>2704390.2439024393</v>
      </c>
      <c r="O680" s="15">
        <f t="shared" si="21"/>
        <v>0</v>
      </c>
    </row>
    <row r="681" spans="1:15" ht="47.25">
      <c r="A681" s="14">
        <f t="shared" si="22"/>
        <v>862</v>
      </c>
      <c r="B681" s="14" t="s">
        <v>16326</v>
      </c>
      <c r="C681" s="41" t="s">
        <v>11192</v>
      </c>
      <c r="D681" s="41" t="s">
        <v>4473</v>
      </c>
      <c r="E681" s="14"/>
      <c r="F681" s="15">
        <v>3000</v>
      </c>
      <c r="G681" s="15">
        <v>930</v>
      </c>
      <c r="H681" s="14" t="s">
        <v>1228</v>
      </c>
      <c r="I681" s="15">
        <v>0</v>
      </c>
      <c r="J681" s="14" t="s">
        <v>1188</v>
      </c>
      <c r="K681" s="36" t="s">
        <v>15960</v>
      </c>
      <c r="L681" s="23" t="s">
        <v>2255</v>
      </c>
      <c r="M681" s="23" t="s">
        <v>16325</v>
      </c>
      <c r="N681" s="15">
        <f>VLOOKUP(H681,heso!$A$2:$B$82,2,0)*F681*G681</f>
        <v>3097392.7670311187</v>
      </c>
      <c r="O681" s="15">
        <f t="shared" si="21"/>
        <v>0</v>
      </c>
    </row>
    <row r="682" spans="1:15" ht="47.25">
      <c r="A682" s="14">
        <f t="shared" si="22"/>
        <v>863</v>
      </c>
      <c r="B682" s="14" t="s">
        <v>16327</v>
      </c>
      <c r="C682" s="41" t="s">
        <v>11192</v>
      </c>
      <c r="D682" s="41" t="s">
        <v>4473</v>
      </c>
      <c r="E682" s="14"/>
      <c r="F682" s="15">
        <v>3000</v>
      </c>
      <c r="G682" s="15">
        <v>992</v>
      </c>
      <c r="H682" s="14" t="s">
        <v>1228</v>
      </c>
      <c r="I682" s="15">
        <v>0</v>
      </c>
      <c r="J682" s="14" t="s">
        <v>1188</v>
      </c>
      <c r="K682" s="36" t="s">
        <v>15960</v>
      </c>
      <c r="L682" s="23" t="s">
        <v>2255</v>
      </c>
      <c r="M682" s="23" t="s">
        <v>16325</v>
      </c>
      <c r="N682" s="15">
        <f>VLOOKUP(H682,heso!$A$2:$B$82,2,0)*F682*G682</f>
        <v>3303885.6181665268</v>
      </c>
      <c r="O682" s="15">
        <f t="shared" si="21"/>
        <v>0</v>
      </c>
    </row>
    <row r="683" spans="1:15" ht="31.5">
      <c r="A683" s="14">
        <f t="shared" si="22"/>
        <v>864</v>
      </c>
      <c r="B683" s="14" t="s">
        <v>16328</v>
      </c>
      <c r="C683" s="41" t="s">
        <v>16329</v>
      </c>
      <c r="D683" s="41" t="s">
        <v>1187</v>
      </c>
      <c r="E683" s="14"/>
      <c r="F683" s="15">
        <v>1810</v>
      </c>
      <c r="G683" s="15">
        <v>404</v>
      </c>
      <c r="H683" s="14" t="s">
        <v>2161</v>
      </c>
      <c r="I683" s="15">
        <v>159000</v>
      </c>
      <c r="J683" s="14" t="s">
        <v>4935</v>
      </c>
      <c r="K683" s="36" t="s">
        <v>15960</v>
      </c>
      <c r="L683" s="23" t="s">
        <v>5629</v>
      </c>
      <c r="M683" s="23"/>
      <c r="N683" s="15">
        <f>VLOOKUP(H683,heso!$A$2:$B$82,2,0)*F683*G683</f>
        <v>944646.45920941967</v>
      </c>
      <c r="O683" s="15">
        <f t="shared" si="21"/>
        <v>287790000</v>
      </c>
    </row>
    <row r="684" spans="1:15" ht="63">
      <c r="A684" s="14">
        <f t="shared" si="22"/>
        <v>865</v>
      </c>
      <c r="B684" s="14" t="s">
        <v>16332</v>
      </c>
      <c r="C684" s="41" t="s">
        <v>16333</v>
      </c>
      <c r="D684" s="41" t="s">
        <v>4473</v>
      </c>
      <c r="E684" s="14"/>
      <c r="F684" s="15">
        <v>500</v>
      </c>
      <c r="G684" s="15">
        <v>432</v>
      </c>
      <c r="H684" s="14" t="s">
        <v>2161</v>
      </c>
      <c r="I684" s="15">
        <v>0</v>
      </c>
      <c r="J684" s="14" t="s">
        <v>4642</v>
      </c>
      <c r="K684" s="36" t="s">
        <v>15960</v>
      </c>
      <c r="L684" s="23" t="s">
        <v>12534</v>
      </c>
      <c r="M684" s="23"/>
      <c r="N684" s="15">
        <f>VLOOKUP(H684,heso!$A$2:$B$82,2,0)*F684*G684</f>
        <v>279037.84693019348</v>
      </c>
      <c r="O684" s="15">
        <f t="shared" si="21"/>
        <v>0</v>
      </c>
    </row>
    <row r="685" spans="1:15" ht="47.25">
      <c r="A685" s="14">
        <f t="shared" si="22"/>
        <v>866</v>
      </c>
      <c r="B685" s="14" t="s">
        <v>16364</v>
      </c>
      <c r="C685" s="41" t="s">
        <v>16543</v>
      </c>
      <c r="D685" s="41" t="s">
        <v>1421</v>
      </c>
      <c r="E685" s="14"/>
      <c r="F685" s="15">
        <v>200</v>
      </c>
      <c r="G685" s="15">
        <v>1016</v>
      </c>
      <c r="H685" s="14" t="s">
        <v>6923</v>
      </c>
      <c r="I685" s="15">
        <v>0</v>
      </c>
      <c r="J685" s="14" t="s">
        <v>60</v>
      </c>
      <c r="K685" s="36" t="s">
        <v>15960</v>
      </c>
      <c r="L685" s="23" t="s">
        <v>16365</v>
      </c>
      <c r="M685" s="23"/>
      <c r="N685" s="15">
        <f>VLOOKUP(H685,heso!$A$2:$B$82,2,0)*F685*G685</f>
        <v>399393.10344827583</v>
      </c>
      <c r="O685" s="15">
        <f t="shared" si="21"/>
        <v>0</v>
      </c>
    </row>
    <row r="686" spans="1:15">
      <c r="F686" s="89">
        <f>SUM(F4:F685)</f>
        <v>2658067</v>
      </c>
      <c r="G686" s="89"/>
      <c r="H686" s="89"/>
      <c r="I686" s="89"/>
      <c r="J686" s="89"/>
      <c r="K686" s="89"/>
      <c r="L686" s="89"/>
      <c r="M686" s="89"/>
      <c r="N686" s="89">
        <f t="shared" ref="N686:O686" si="23">SUM(N4:N685)</f>
        <v>657176199.6635828</v>
      </c>
      <c r="O686" s="89">
        <f t="shared" si="23"/>
        <v>29309659000</v>
      </c>
    </row>
    <row r="688" spans="1:15" ht="31.5">
      <c r="C688" s="172" t="s">
        <v>20235</v>
      </c>
      <c r="D688" s="265" t="s">
        <v>20234</v>
      </c>
      <c r="E688" s="285"/>
      <c r="F688" s="89" t="s">
        <v>20232</v>
      </c>
      <c r="G688" s="89" t="s">
        <v>20237</v>
      </c>
      <c r="H688" s="57" t="s">
        <v>20233</v>
      </c>
    </row>
    <row r="689" spans="4:9">
      <c r="D689" s="264">
        <f>A685</f>
        <v>866</v>
      </c>
      <c r="E689" s="284"/>
      <c r="F689" s="22">
        <f>F686</f>
        <v>2658067</v>
      </c>
      <c r="G689" s="22">
        <f>N686</f>
        <v>657176199.6635828</v>
      </c>
      <c r="H689" s="22">
        <f>O686</f>
        <v>29309659000</v>
      </c>
    </row>
    <row r="690" spans="4:9">
      <c r="F690" s="240">
        <v>333950</v>
      </c>
      <c r="G690" s="240">
        <v>70934880</v>
      </c>
      <c r="H690" s="240">
        <f>'[1]NB quy IV'!$P$143</f>
        <v>38694534000</v>
      </c>
      <c r="I690" s="240" t="s">
        <v>20236</v>
      </c>
    </row>
    <row r="691" spans="4:9">
      <c r="F691" s="89">
        <f>SUM(F689:F690)</f>
        <v>2992017</v>
      </c>
      <c r="G691" s="89">
        <f t="shared" ref="G691:H691" si="24">SUM(G689:G690)</f>
        <v>728111079.6635828</v>
      </c>
      <c r="H691" s="89">
        <f t="shared" si="24"/>
        <v>68004193000</v>
      </c>
    </row>
  </sheetData>
  <autoFilter ref="A3:N686" xr:uid="{00000000-0009-0000-0000-00000E000000}"/>
  <sortState xmlns:xlrd2="http://schemas.microsoft.com/office/spreadsheetml/2017/richdata2" ref="B4:M785">
    <sortCondition ref="K4:K785"/>
  </sortState>
  <mergeCells count="3">
    <mergeCell ref="A1:B1"/>
    <mergeCell ref="D689:E689"/>
    <mergeCell ref="D688:E68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589"/>
  <sheetViews>
    <sheetView topLeftCell="B207" zoomScale="85" zoomScaleNormal="85" workbookViewId="0">
      <selection activeCell="D213" sqref="D213"/>
    </sheetView>
  </sheetViews>
  <sheetFormatPr defaultColWidth="9.140625" defaultRowHeight="15.75"/>
  <cols>
    <col min="1" max="1" width="5.42578125" style="21" customWidth="1"/>
    <col min="2" max="2" width="49" style="21" customWidth="1"/>
    <col min="3" max="3" width="32" style="21" customWidth="1"/>
    <col min="4" max="4" width="14" style="21" customWidth="1"/>
    <col min="5" max="5" width="5.85546875" style="21" customWidth="1"/>
    <col min="6" max="6" width="10.42578125" style="22" customWidth="1"/>
    <col min="7" max="7" width="9.5703125" style="22" customWidth="1"/>
    <col min="8" max="8" width="10.140625" style="21" customWidth="1"/>
    <col min="9" max="9" width="10" style="22" customWidth="1"/>
    <col min="10" max="10" width="7" style="21" customWidth="1"/>
    <col min="11" max="11" width="9.85546875" style="21" customWidth="1"/>
    <col min="12" max="12" width="14.140625" style="45" customWidth="1"/>
    <col min="13" max="13" width="16.140625" style="45" customWidth="1"/>
    <col min="14" max="14" width="17" style="21" customWidth="1"/>
    <col min="15" max="15" width="14.7109375" style="22" customWidth="1"/>
    <col min="16" max="16" width="11.140625" style="22" customWidth="1"/>
    <col min="17" max="17" width="14.85546875" style="22" customWidth="1"/>
    <col min="18" max="16384" width="9.140625" style="21"/>
  </cols>
  <sheetData>
    <row r="1" spans="1:17" ht="30.75" customHeight="1">
      <c r="A1" s="282" t="s">
        <v>16076</v>
      </c>
      <c r="B1" s="283"/>
      <c r="C1" s="180"/>
      <c r="D1" s="65"/>
      <c r="E1" s="65"/>
    </row>
    <row r="2" spans="1:17" ht="17.25" customHeight="1"/>
    <row r="3" spans="1:17" s="81" customFormat="1" ht="28.5">
      <c r="A3" s="76" t="s">
        <v>3915</v>
      </c>
      <c r="B3" s="76" t="s">
        <v>8067</v>
      </c>
      <c r="C3" s="76" t="s">
        <v>8068</v>
      </c>
      <c r="D3" s="76" t="s">
        <v>8069</v>
      </c>
      <c r="E3" s="76" t="s">
        <v>3805</v>
      </c>
      <c r="F3" s="98" t="s">
        <v>8071</v>
      </c>
      <c r="G3" s="78" t="s">
        <v>3803</v>
      </c>
      <c r="H3" s="76" t="s">
        <v>3804</v>
      </c>
      <c r="I3" s="98" t="s">
        <v>8074</v>
      </c>
      <c r="J3" s="99" t="s">
        <v>1098</v>
      </c>
      <c r="K3" s="76" t="s">
        <v>3319</v>
      </c>
      <c r="L3" s="100" t="s">
        <v>1183</v>
      </c>
      <c r="M3" s="86" t="s">
        <v>1184</v>
      </c>
      <c r="N3" s="241" t="s">
        <v>20230</v>
      </c>
      <c r="O3" s="87"/>
      <c r="P3" s="87"/>
      <c r="Q3" s="87"/>
    </row>
    <row r="4" spans="1:17" ht="38.25">
      <c r="A4" s="14">
        <v>1</v>
      </c>
      <c r="B4" s="14" t="s">
        <v>6940</v>
      </c>
      <c r="C4" s="41" t="s">
        <v>2744</v>
      </c>
      <c r="D4" s="41" t="s">
        <v>1187</v>
      </c>
      <c r="E4" s="14"/>
      <c r="F4" s="15">
        <v>6900</v>
      </c>
      <c r="G4" s="15">
        <v>92</v>
      </c>
      <c r="H4" s="14" t="s">
        <v>8076</v>
      </c>
      <c r="I4" s="15">
        <v>21000</v>
      </c>
      <c r="J4" s="14" t="s">
        <v>4935</v>
      </c>
      <c r="K4" s="36" t="s">
        <v>16148</v>
      </c>
      <c r="L4" s="23" t="s">
        <v>16149</v>
      </c>
      <c r="M4" s="23" t="s">
        <v>16150</v>
      </c>
      <c r="N4" s="15">
        <f>VLOOKUP(H4,heso!$A$2:$B$82,2,0)*F4*G4</f>
        <v>527487.30025231291</v>
      </c>
    </row>
    <row r="5" spans="1:17" ht="38.25">
      <c r="A5" s="14">
        <f t="shared" ref="A5:A41" si="0">A4+1</f>
        <v>2</v>
      </c>
      <c r="B5" s="14" t="s">
        <v>16151</v>
      </c>
      <c r="C5" s="41" t="s">
        <v>2744</v>
      </c>
      <c r="D5" s="41" t="s">
        <v>1187</v>
      </c>
      <c r="E5" s="14"/>
      <c r="F5" s="15">
        <v>6300</v>
      </c>
      <c r="G5" s="15">
        <v>60</v>
      </c>
      <c r="H5" s="14" t="s">
        <v>8076</v>
      </c>
      <c r="I5" s="15">
        <v>16000</v>
      </c>
      <c r="J5" s="14" t="s">
        <v>4935</v>
      </c>
      <c r="K5" s="36" t="s">
        <v>16148</v>
      </c>
      <c r="L5" s="23" t="s">
        <v>16152</v>
      </c>
      <c r="M5" s="23" t="s">
        <v>16150</v>
      </c>
      <c r="N5" s="15">
        <f>VLOOKUP(H5,heso!$A$2:$B$82,2,0)*F5*G5</f>
        <v>314099.24306139618</v>
      </c>
    </row>
    <row r="6" spans="1:17" ht="31.5">
      <c r="A6" s="14">
        <f t="shared" si="0"/>
        <v>3</v>
      </c>
      <c r="B6" s="14" t="s">
        <v>16159</v>
      </c>
      <c r="C6" s="41" t="s">
        <v>2744</v>
      </c>
      <c r="D6" s="41" t="s">
        <v>1187</v>
      </c>
      <c r="E6" s="14"/>
      <c r="F6" s="15">
        <v>4100</v>
      </c>
      <c r="G6" s="15">
        <v>52</v>
      </c>
      <c r="H6" s="14" t="s">
        <v>8076</v>
      </c>
      <c r="I6" s="15">
        <v>16000</v>
      </c>
      <c r="J6" s="14" t="s">
        <v>4935</v>
      </c>
      <c r="K6" s="36" t="s">
        <v>16148</v>
      </c>
      <c r="L6" s="23" t="s">
        <v>16160</v>
      </c>
      <c r="M6" s="23" t="s">
        <v>16150</v>
      </c>
      <c r="N6" s="15">
        <f>VLOOKUP(H6,heso!$A$2:$B$82,2,0)*F6*G6</f>
        <v>177158.62068965519</v>
      </c>
    </row>
    <row r="7" spans="1:17" ht="51">
      <c r="A7" s="14">
        <f t="shared" si="0"/>
        <v>4</v>
      </c>
      <c r="B7" s="14" t="s">
        <v>16161</v>
      </c>
      <c r="C7" s="41" t="s">
        <v>2744</v>
      </c>
      <c r="D7" s="41" t="s">
        <v>1187</v>
      </c>
      <c r="E7" s="14"/>
      <c r="F7" s="15">
        <v>7000</v>
      </c>
      <c r="G7" s="15">
        <v>52</v>
      </c>
      <c r="H7" s="14" t="s">
        <v>8076</v>
      </c>
      <c r="I7" s="15">
        <v>16000</v>
      </c>
      <c r="J7" s="14" t="s">
        <v>4935</v>
      </c>
      <c r="K7" s="36" t="s">
        <v>16148</v>
      </c>
      <c r="L7" s="23" t="s">
        <v>16162</v>
      </c>
      <c r="M7" s="23" t="s">
        <v>16150</v>
      </c>
      <c r="N7" s="15">
        <f>VLOOKUP(H7,heso!$A$2:$B$82,2,0)*F7*G7</f>
        <v>302465.93776282592</v>
      </c>
    </row>
    <row r="8" spans="1:17" ht="38.25">
      <c r="A8" s="14">
        <f t="shared" si="0"/>
        <v>5</v>
      </c>
      <c r="B8" s="14" t="s">
        <v>7628</v>
      </c>
      <c r="C8" s="41" t="s">
        <v>2744</v>
      </c>
      <c r="D8" s="41" t="s">
        <v>1187</v>
      </c>
      <c r="E8" s="14"/>
      <c r="F8" s="15">
        <v>10700</v>
      </c>
      <c r="G8" s="15">
        <v>300</v>
      </c>
      <c r="H8" s="14" t="s">
        <v>8076</v>
      </c>
      <c r="I8" s="15">
        <v>54000</v>
      </c>
      <c r="J8" s="14" t="s">
        <v>4935</v>
      </c>
      <c r="K8" s="36" t="s">
        <v>16148</v>
      </c>
      <c r="L8" s="23" t="s">
        <v>16163</v>
      </c>
      <c r="M8" s="23" t="s">
        <v>16150</v>
      </c>
      <c r="N8" s="15">
        <f>VLOOKUP(H8,heso!$A$2:$B$82,2,0)*F8*G8</f>
        <v>2667350.7148864591</v>
      </c>
    </row>
    <row r="9" spans="1:17" ht="47.25">
      <c r="A9" s="14">
        <f t="shared" si="0"/>
        <v>6</v>
      </c>
      <c r="B9" s="14" t="s">
        <v>16157</v>
      </c>
      <c r="C9" s="41" t="s">
        <v>16158</v>
      </c>
      <c r="D9" s="41" t="s">
        <v>4473</v>
      </c>
      <c r="E9" s="14" t="s">
        <v>8163</v>
      </c>
      <c r="F9" s="15">
        <v>1600</v>
      </c>
      <c r="G9" s="15">
        <v>140</v>
      </c>
      <c r="H9" s="14" t="s">
        <v>16164</v>
      </c>
      <c r="I9" s="15">
        <v>0</v>
      </c>
      <c r="J9" s="14" t="s">
        <v>70</v>
      </c>
      <c r="K9" s="36" t="s">
        <v>16148</v>
      </c>
      <c r="L9" s="23" t="s">
        <v>12534</v>
      </c>
      <c r="M9" s="23"/>
      <c r="N9" s="15">
        <f>VLOOKUP(H9,heso!$A$2:$B$82,2,0)*F9*G9</f>
        <v>452333.05298570229</v>
      </c>
    </row>
    <row r="10" spans="1:17" ht="47.25">
      <c r="A10" s="14">
        <f t="shared" si="0"/>
        <v>7</v>
      </c>
      <c r="B10" s="14" t="s">
        <v>16165</v>
      </c>
      <c r="C10" s="41" t="s">
        <v>14687</v>
      </c>
      <c r="D10" s="41" t="s">
        <v>1187</v>
      </c>
      <c r="E10" s="14" t="s">
        <v>8163</v>
      </c>
      <c r="F10" s="15">
        <v>700</v>
      </c>
      <c r="G10" s="15">
        <v>420</v>
      </c>
      <c r="H10" s="14" t="s">
        <v>8087</v>
      </c>
      <c r="I10" s="15">
        <v>119000</v>
      </c>
      <c r="J10" s="14" t="s">
        <v>4935</v>
      </c>
      <c r="K10" s="36" t="s">
        <v>16148</v>
      </c>
      <c r="L10" s="23" t="s">
        <v>2255</v>
      </c>
      <c r="M10" s="23"/>
      <c r="N10" s="15">
        <f>VLOOKUP(H10,heso!$A$2:$B$82,2,0)*F10*G10</f>
        <v>294000</v>
      </c>
    </row>
    <row r="11" spans="1:17" ht="63">
      <c r="A11" s="14">
        <f t="shared" si="0"/>
        <v>8</v>
      </c>
      <c r="B11" s="14" t="s">
        <v>16166</v>
      </c>
      <c r="C11" s="41" t="s">
        <v>6874</v>
      </c>
      <c r="D11" s="41" t="s">
        <v>1187</v>
      </c>
      <c r="E11" s="14"/>
      <c r="F11" s="15">
        <v>730</v>
      </c>
      <c r="G11" s="15">
        <v>104</v>
      </c>
      <c r="H11" s="14" t="s">
        <v>8076</v>
      </c>
      <c r="I11" s="15">
        <v>24000</v>
      </c>
      <c r="J11" s="14" t="s">
        <v>4935</v>
      </c>
      <c r="K11" s="36" t="s">
        <v>16148</v>
      </c>
      <c r="L11" s="23" t="s">
        <v>2255</v>
      </c>
      <c r="M11" s="23"/>
      <c r="N11" s="15">
        <f>VLOOKUP(H11,heso!$A$2:$B$82,2,0)*F11*G11</f>
        <v>63085.752733389403</v>
      </c>
    </row>
    <row r="12" spans="1:17" ht="25.5">
      <c r="A12" s="14">
        <f t="shared" si="0"/>
        <v>9</v>
      </c>
      <c r="B12" s="14" t="s">
        <v>16167</v>
      </c>
      <c r="C12" s="41" t="s">
        <v>2744</v>
      </c>
      <c r="D12" s="41" t="s">
        <v>1187</v>
      </c>
      <c r="E12" s="14"/>
      <c r="F12" s="15">
        <v>6500</v>
      </c>
      <c r="G12" s="15">
        <v>44</v>
      </c>
      <c r="H12" s="14" t="s">
        <v>8076</v>
      </c>
      <c r="I12" s="15">
        <v>13000</v>
      </c>
      <c r="J12" s="14" t="s">
        <v>4935</v>
      </c>
      <c r="K12" s="36" t="s">
        <v>16148</v>
      </c>
      <c r="L12" s="23" t="s">
        <v>16168</v>
      </c>
      <c r="M12" s="23" t="s">
        <v>16150</v>
      </c>
      <c r="N12" s="15">
        <f>VLOOKUP(H12,heso!$A$2:$B$82,2,0)*F12*G12</f>
        <v>237651.80824222037</v>
      </c>
    </row>
    <row r="13" spans="1:17" ht="63">
      <c r="A13" s="14">
        <f t="shared" si="0"/>
        <v>10</v>
      </c>
      <c r="B13" s="14" t="s">
        <v>16169</v>
      </c>
      <c r="C13" s="41" t="s">
        <v>6874</v>
      </c>
      <c r="D13" s="41" t="s">
        <v>1187</v>
      </c>
      <c r="E13" s="14"/>
      <c r="F13" s="15">
        <v>700</v>
      </c>
      <c r="G13" s="15">
        <v>164</v>
      </c>
      <c r="H13" s="14" t="s">
        <v>8076</v>
      </c>
      <c r="I13" s="15">
        <v>35000</v>
      </c>
      <c r="J13" s="14" t="s">
        <v>4935</v>
      </c>
      <c r="K13" s="36" t="s">
        <v>16148</v>
      </c>
      <c r="L13" s="23" t="s">
        <v>2255</v>
      </c>
      <c r="M13" s="23"/>
      <c r="N13" s="15">
        <f>VLOOKUP(H13,heso!$A$2:$B$82,2,0)*F13*G13</f>
        <v>95393.10344827587</v>
      </c>
    </row>
    <row r="14" spans="1:17" ht="31.5">
      <c r="A14" s="14">
        <f t="shared" si="0"/>
        <v>11</v>
      </c>
      <c r="B14" s="14" t="s">
        <v>15600</v>
      </c>
      <c r="C14" s="41" t="s">
        <v>2744</v>
      </c>
      <c r="D14" s="41" t="s">
        <v>1187</v>
      </c>
      <c r="E14" s="14" t="s">
        <v>8163</v>
      </c>
      <c r="F14" s="15">
        <v>530</v>
      </c>
      <c r="G14" s="15">
        <v>56</v>
      </c>
      <c r="H14" s="14" t="s">
        <v>8076</v>
      </c>
      <c r="I14" s="15">
        <v>16000</v>
      </c>
      <c r="J14" s="14" t="s">
        <v>4935</v>
      </c>
      <c r="K14" s="36" t="s">
        <v>16148</v>
      </c>
      <c r="L14" s="23" t="s">
        <v>2255</v>
      </c>
      <c r="M14" s="23"/>
      <c r="N14" s="15">
        <f>VLOOKUP(H14,heso!$A$2:$B$82,2,0)*F14*G14</f>
        <v>24662.607232968883</v>
      </c>
    </row>
    <row r="15" spans="1:17" ht="38.25">
      <c r="A15" s="14">
        <f t="shared" si="0"/>
        <v>12</v>
      </c>
      <c r="B15" s="14" t="s">
        <v>16172</v>
      </c>
      <c r="C15" s="41" t="s">
        <v>2744</v>
      </c>
      <c r="D15" s="41" t="s">
        <v>1187</v>
      </c>
      <c r="E15" s="14" t="s">
        <v>8163</v>
      </c>
      <c r="F15" s="15">
        <v>2530</v>
      </c>
      <c r="G15" s="15">
        <v>280</v>
      </c>
      <c r="H15" s="14" t="s">
        <v>8076</v>
      </c>
      <c r="I15" s="15">
        <v>51000</v>
      </c>
      <c r="J15" s="14" t="s">
        <v>4935</v>
      </c>
      <c r="K15" s="36" t="s">
        <v>16148</v>
      </c>
      <c r="L15" s="23" t="s">
        <v>16173</v>
      </c>
      <c r="M15" s="23"/>
      <c r="N15" s="15">
        <f>VLOOKUP(H15,heso!$A$2:$B$82,2,0)*F15*G15</f>
        <v>588645.24810765346</v>
      </c>
    </row>
    <row r="16" spans="1:17" ht="38.25">
      <c r="A16" s="14">
        <f t="shared" si="0"/>
        <v>13</v>
      </c>
      <c r="B16" s="14" t="s">
        <v>16174</v>
      </c>
      <c r="C16" s="41" t="s">
        <v>2744</v>
      </c>
      <c r="D16" s="41" t="s">
        <v>1187</v>
      </c>
      <c r="E16" s="14"/>
      <c r="F16" s="15">
        <v>8500</v>
      </c>
      <c r="G16" s="15">
        <v>52</v>
      </c>
      <c r="H16" s="14" t="s">
        <v>8076</v>
      </c>
      <c r="I16" s="15">
        <v>14000</v>
      </c>
      <c r="J16" s="14" t="s">
        <v>4935</v>
      </c>
      <c r="K16" s="36" t="s">
        <v>16148</v>
      </c>
      <c r="L16" s="23" t="s">
        <v>16175</v>
      </c>
      <c r="M16" s="23" t="s">
        <v>16150</v>
      </c>
      <c r="N16" s="15">
        <f>VLOOKUP(H16,heso!$A$2:$B$82,2,0)*F16*G16</f>
        <v>367280.06728343148</v>
      </c>
    </row>
    <row r="17" spans="1:14" ht="57" customHeight="1">
      <c r="A17" s="14">
        <f t="shared" si="0"/>
        <v>14</v>
      </c>
      <c r="B17" s="14" t="s">
        <v>16176</v>
      </c>
      <c r="C17" s="41" t="s">
        <v>2744</v>
      </c>
      <c r="D17" s="41" t="s">
        <v>1187</v>
      </c>
      <c r="E17" s="14" t="s">
        <v>8163</v>
      </c>
      <c r="F17" s="15">
        <v>6030</v>
      </c>
      <c r="G17" s="15">
        <v>464</v>
      </c>
      <c r="H17" s="14" t="s">
        <v>8087</v>
      </c>
      <c r="I17" s="15">
        <v>96000</v>
      </c>
      <c r="J17" s="14" t="s">
        <v>4935</v>
      </c>
      <c r="K17" s="36" t="s">
        <v>16148</v>
      </c>
      <c r="L17" s="23" t="s">
        <v>16177</v>
      </c>
      <c r="M17" s="23"/>
      <c r="N17" s="15">
        <f>VLOOKUP(H17,heso!$A$2:$B$82,2,0)*F17*G17</f>
        <v>2797920</v>
      </c>
    </row>
    <row r="18" spans="1:14" ht="31.5">
      <c r="A18" s="14">
        <f t="shared" si="0"/>
        <v>15</v>
      </c>
      <c r="B18" s="14" t="s">
        <v>14554</v>
      </c>
      <c r="C18" s="41" t="s">
        <v>2744</v>
      </c>
      <c r="D18" s="41" t="s">
        <v>1187</v>
      </c>
      <c r="E18" s="14" t="s">
        <v>8163</v>
      </c>
      <c r="F18" s="15">
        <v>1030</v>
      </c>
      <c r="G18" s="15">
        <v>496</v>
      </c>
      <c r="H18" s="14" t="s">
        <v>8087</v>
      </c>
      <c r="I18" s="15">
        <v>111000</v>
      </c>
      <c r="J18" s="14" t="s">
        <v>4935</v>
      </c>
      <c r="K18" s="36" t="s">
        <v>16148</v>
      </c>
      <c r="L18" s="23" t="s">
        <v>2255</v>
      </c>
      <c r="M18" s="23"/>
      <c r="N18" s="15">
        <f>VLOOKUP(H18,heso!$A$2:$B$82,2,0)*F18*G18</f>
        <v>510880</v>
      </c>
    </row>
    <row r="19" spans="1:14">
      <c r="A19" s="14">
        <f t="shared" si="0"/>
        <v>16</v>
      </c>
      <c r="B19" s="14" t="s">
        <v>15234</v>
      </c>
      <c r="C19" s="41" t="s">
        <v>2744</v>
      </c>
      <c r="D19" s="41" t="s">
        <v>1187</v>
      </c>
      <c r="E19" s="14" t="s">
        <v>8163</v>
      </c>
      <c r="F19" s="15">
        <v>1030</v>
      </c>
      <c r="G19" s="15">
        <v>248</v>
      </c>
      <c r="H19" s="14" t="s">
        <v>8087</v>
      </c>
      <c r="I19" s="15">
        <v>54000</v>
      </c>
      <c r="J19" s="14" t="s">
        <v>4935</v>
      </c>
      <c r="K19" s="36" t="s">
        <v>16148</v>
      </c>
      <c r="L19" s="23" t="s">
        <v>2255</v>
      </c>
      <c r="M19" s="23"/>
      <c r="N19" s="15">
        <f>VLOOKUP(H19,heso!$A$2:$B$82,2,0)*F19*G19</f>
        <v>255440</v>
      </c>
    </row>
    <row r="20" spans="1:14" ht="47.25">
      <c r="A20" s="14">
        <f t="shared" si="0"/>
        <v>17</v>
      </c>
      <c r="B20" s="14" t="s">
        <v>1999</v>
      </c>
      <c r="C20" s="41" t="s">
        <v>13183</v>
      </c>
      <c r="D20" s="41" t="s">
        <v>1187</v>
      </c>
      <c r="E20" s="14" t="s">
        <v>8163</v>
      </c>
      <c r="F20" s="15">
        <v>5032</v>
      </c>
      <c r="G20" s="15">
        <v>252</v>
      </c>
      <c r="H20" s="14" t="s">
        <v>8076</v>
      </c>
      <c r="I20" s="15">
        <v>40000</v>
      </c>
      <c r="J20" s="14" t="s">
        <v>1188</v>
      </c>
      <c r="K20" s="36" t="s">
        <v>16148</v>
      </c>
      <c r="L20" s="23" t="s">
        <v>2255</v>
      </c>
      <c r="M20" s="23"/>
      <c r="N20" s="15">
        <f>VLOOKUP(H20,heso!$A$2:$B$82,2,0)*F20*G20</f>
        <v>1053698.260723297</v>
      </c>
    </row>
    <row r="21" spans="1:14">
      <c r="A21" s="14">
        <f t="shared" si="0"/>
        <v>18</v>
      </c>
      <c r="B21" s="14" t="s">
        <v>16178</v>
      </c>
      <c r="C21" s="41" t="s">
        <v>6123</v>
      </c>
      <c r="D21" s="41" t="s">
        <v>1187</v>
      </c>
      <c r="E21" s="14"/>
      <c r="F21" s="15">
        <v>750</v>
      </c>
      <c r="G21" s="15">
        <v>272</v>
      </c>
      <c r="H21" s="14" t="s">
        <v>8076</v>
      </c>
      <c r="I21" s="15">
        <v>72000</v>
      </c>
      <c r="J21" s="14" t="s">
        <v>4935</v>
      </c>
      <c r="K21" s="36" t="s">
        <v>16148</v>
      </c>
      <c r="L21" s="23" t="s">
        <v>2255</v>
      </c>
      <c r="M21" s="23"/>
      <c r="N21" s="15">
        <f>VLOOKUP(H21,heso!$A$2:$B$82,2,0)*F21*G21</f>
        <v>169513.87720773762</v>
      </c>
    </row>
    <row r="22" spans="1:14" ht="47.25">
      <c r="A22" s="14">
        <f t="shared" si="0"/>
        <v>19</v>
      </c>
      <c r="B22" s="14" t="s">
        <v>16179</v>
      </c>
      <c r="C22" s="41" t="s">
        <v>185</v>
      </c>
      <c r="D22" s="41" t="s">
        <v>1187</v>
      </c>
      <c r="E22" s="14"/>
      <c r="F22" s="15">
        <v>740</v>
      </c>
      <c r="G22" s="15">
        <v>128</v>
      </c>
      <c r="H22" s="14" t="s">
        <v>8076</v>
      </c>
      <c r="I22" s="15">
        <v>42000</v>
      </c>
      <c r="J22" s="14" t="s">
        <v>1188</v>
      </c>
      <c r="K22" s="36" t="s">
        <v>16148</v>
      </c>
      <c r="L22" s="23" t="s">
        <v>2255</v>
      </c>
      <c r="M22" s="23"/>
      <c r="N22" s="15">
        <f>VLOOKUP(H22,heso!$A$2:$B$82,2,0)*F22*G22</f>
        <v>78707.619848612288</v>
      </c>
    </row>
    <row r="23" spans="1:14" ht="31.5">
      <c r="A23" s="14">
        <f t="shared" si="0"/>
        <v>20</v>
      </c>
      <c r="B23" s="14" t="s">
        <v>16182</v>
      </c>
      <c r="C23" s="41" t="s">
        <v>16183</v>
      </c>
      <c r="D23" s="41" t="s">
        <v>1162</v>
      </c>
      <c r="E23" s="14"/>
      <c r="F23" s="15">
        <v>400</v>
      </c>
      <c r="G23" s="15">
        <v>452</v>
      </c>
      <c r="H23" s="14" t="s">
        <v>2161</v>
      </c>
      <c r="I23" s="15">
        <v>0</v>
      </c>
      <c r="J23" s="14" t="s">
        <v>7909</v>
      </c>
      <c r="K23" s="36" t="s">
        <v>16148</v>
      </c>
      <c r="L23" s="23" t="s">
        <v>12365</v>
      </c>
      <c r="M23" s="23"/>
      <c r="N23" s="15">
        <f>VLOOKUP(H23,heso!$A$2:$B$82,2,0)*F23*G23</f>
        <v>233565.01261564341</v>
      </c>
    </row>
    <row r="24" spans="1:14">
      <c r="A24" s="14">
        <f t="shared" si="0"/>
        <v>21</v>
      </c>
      <c r="B24" s="14" t="s">
        <v>2415</v>
      </c>
      <c r="C24" s="41" t="s">
        <v>2744</v>
      </c>
      <c r="D24" s="41" t="s">
        <v>1187</v>
      </c>
      <c r="E24" s="14" t="s">
        <v>8163</v>
      </c>
      <c r="F24" s="15">
        <v>3030</v>
      </c>
      <c r="G24" s="15">
        <v>92</v>
      </c>
      <c r="H24" s="14" t="s">
        <v>2528</v>
      </c>
      <c r="I24" s="15">
        <v>24000</v>
      </c>
      <c r="J24" s="14" t="s">
        <v>4935</v>
      </c>
      <c r="K24" s="36" t="s">
        <v>16148</v>
      </c>
      <c r="L24" s="23" t="s">
        <v>2255</v>
      </c>
      <c r="M24" s="23"/>
      <c r="N24" s="15">
        <f>VLOOKUP(H24,heso!$A$2:$B$82,2,0)*F24*G24</f>
        <v>177243.53238015139</v>
      </c>
    </row>
    <row r="25" spans="1:14" ht="31.5">
      <c r="A25" s="14">
        <f t="shared" si="0"/>
        <v>22</v>
      </c>
      <c r="B25" s="14" t="s">
        <v>15453</v>
      </c>
      <c r="C25" s="41" t="s">
        <v>6874</v>
      </c>
      <c r="D25" s="41" t="s">
        <v>1187</v>
      </c>
      <c r="E25" s="14" t="s">
        <v>8163</v>
      </c>
      <c r="F25" s="15">
        <v>630</v>
      </c>
      <c r="G25" s="15">
        <v>104</v>
      </c>
      <c r="H25" s="14" t="s">
        <v>8076</v>
      </c>
      <c r="I25" s="15">
        <v>24000</v>
      </c>
      <c r="J25" s="14" t="s">
        <v>4935</v>
      </c>
      <c r="K25" s="36" t="s">
        <v>16148</v>
      </c>
      <c r="L25" s="23" t="s">
        <v>2255</v>
      </c>
      <c r="M25" s="23"/>
      <c r="N25" s="15">
        <f>VLOOKUP(H25,heso!$A$2:$B$82,2,0)*F25*G25</f>
        <v>54443.868797308663</v>
      </c>
    </row>
    <row r="26" spans="1:14" ht="31.5">
      <c r="A26" s="14">
        <f t="shared" si="0"/>
        <v>23</v>
      </c>
      <c r="B26" s="14" t="s">
        <v>16188</v>
      </c>
      <c r="C26" s="41" t="s">
        <v>2744</v>
      </c>
      <c r="D26" s="41" t="s">
        <v>1187</v>
      </c>
      <c r="E26" s="14" t="s">
        <v>8163</v>
      </c>
      <c r="F26" s="15">
        <v>2530</v>
      </c>
      <c r="G26" s="15">
        <v>192</v>
      </c>
      <c r="H26" s="14" t="s">
        <v>8076</v>
      </c>
      <c r="I26" s="15">
        <v>37000</v>
      </c>
      <c r="J26" s="14" t="s">
        <v>4935</v>
      </c>
      <c r="K26" s="36" t="s">
        <v>16148</v>
      </c>
      <c r="L26" s="23" t="s">
        <v>16189</v>
      </c>
      <c r="M26" s="23"/>
      <c r="N26" s="15">
        <f>VLOOKUP(H26,heso!$A$2:$B$82,2,0)*F26*G26</f>
        <v>403642.45584524807</v>
      </c>
    </row>
    <row r="27" spans="1:14">
      <c r="A27" s="14">
        <f t="shared" si="0"/>
        <v>24</v>
      </c>
      <c r="B27" s="14" t="s">
        <v>15381</v>
      </c>
      <c r="C27" s="41" t="s">
        <v>2744</v>
      </c>
      <c r="D27" s="41" t="s">
        <v>1187</v>
      </c>
      <c r="E27" s="14" t="s">
        <v>8163</v>
      </c>
      <c r="F27" s="15">
        <v>530</v>
      </c>
      <c r="G27" s="15">
        <v>44</v>
      </c>
      <c r="H27" s="14" t="s">
        <v>8076</v>
      </c>
      <c r="I27" s="15">
        <v>13000</v>
      </c>
      <c r="J27" s="14" t="s">
        <v>4935</v>
      </c>
      <c r="K27" s="36" t="s">
        <v>16148</v>
      </c>
      <c r="L27" s="23" t="s">
        <v>2255</v>
      </c>
      <c r="M27" s="23"/>
      <c r="N27" s="15">
        <f>VLOOKUP(H27,heso!$A$2:$B$82,2,0)*F27*G27</f>
        <v>19377.762825904123</v>
      </c>
    </row>
    <row r="28" spans="1:14">
      <c r="A28" s="14">
        <f t="shared" si="0"/>
        <v>25</v>
      </c>
      <c r="B28" s="14" t="s">
        <v>16190</v>
      </c>
      <c r="C28" s="41" t="s">
        <v>2744</v>
      </c>
      <c r="D28" s="41" t="s">
        <v>1187</v>
      </c>
      <c r="E28" s="14" t="s">
        <v>8163</v>
      </c>
      <c r="F28" s="15">
        <v>1030</v>
      </c>
      <c r="G28" s="15">
        <v>44</v>
      </c>
      <c r="H28" s="14" t="s">
        <v>8076</v>
      </c>
      <c r="I28" s="15">
        <v>13000</v>
      </c>
      <c r="J28" s="14" t="s">
        <v>4935</v>
      </c>
      <c r="K28" s="36" t="s">
        <v>16148</v>
      </c>
      <c r="L28" s="23" t="s">
        <v>2255</v>
      </c>
      <c r="M28" s="23"/>
      <c r="N28" s="15">
        <f>VLOOKUP(H28,heso!$A$2:$B$82,2,0)*F28*G28</f>
        <v>37658.671152228766</v>
      </c>
    </row>
    <row r="29" spans="1:14" ht="47.25">
      <c r="A29" s="14">
        <f t="shared" si="0"/>
        <v>26</v>
      </c>
      <c r="B29" s="14" t="s">
        <v>16227</v>
      </c>
      <c r="C29" s="41" t="s">
        <v>14310</v>
      </c>
      <c r="D29" s="41" t="s">
        <v>1162</v>
      </c>
      <c r="E29" s="14"/>
      <c r="F29" s="15">
        <v>800</v>
      </c>
      <c r="G29" s="15">
        <v>560</v>
      </c>
      <c r="H29" s="14" t="s">
        <v>2161</v>
      </c>
      <c r="I29" s="15">
        <v>0</v>
      </c>
      <c r="J29" s="14" t="s">
        <v>1188</v>
      </c>
      <c r="K29" s="36" t="s">
        <v>16148</v>
      </c>
      <c r="L29" s="23" t="s">
        <v>12365</v>
      </c>
      <c r="M29" s="23"/>
      <c r="N29" s="15">
        <f>VLOOKUP(H29,heso!$A$2:$B$82,2,0)*F29*G29</f>
        <v>578745.16400336416</v>
      </c>
    </row>
    <row r="30" spans="1:14" ht="63">
      <c r="A30" s="14">
        <f t="shared" si="0"/>
        <v>27</v>
      </c>
      <c r="B30" s="14" t="s">
        <v>16241</v>
      </c>
      <c r="C30" s="41" t="s">
        <v>10218</v>
      </c>
      <c r="D30" s="41" t="s">
        <v>1187</v>
      </c>
      <c r="E30" s="14" t="s">
        <v>8163</v>
      </c>
      <c r="F30" s="15">
        <v>1232</v>
      </c>
      <c r="G30" s="15">
        <v>228</v>
      </c>
      <c r="H30" s="14" t="s">
        <v>8087</v>
      </c>
      <c r="I30" s="15">
        <v>69000</v>
      </c>
      <c r="J30" s="14" t="s">
        <v>1188</v>
      </c>
      <c r="K30" s="36" t="s">
        <v>16148</v>
      </c>
      <c r="L30" s="23" t="s">
        <v>12534</v>
      </c>
      <c r="M30" s="23"/>
      <c r="N30" s="15">
        <f>VLOOKUP(H30,heso!$A$2:$B$82,2,0)*F30*G30</f>
        <v>280896</v>
      </c>
    </row>
    <row r="31" spans="1:14" ht="31.5">
      <c r="A31" s="14">
        <f t="shared" si="0"/>
        <v>28</v>
      </c>
      <c r="B31" s="14" t="s">
        <v>16250</v>
      </c>
      <c r="C31" s="41" t="s">
        <v>2744</v>
      </c>
      <c r="D31" s="41" t="s">
        <v>1187</v>
      </c>
      <c r="E31" s="14" t="s">
        <v>8163</v>
      </c>
      <c r="F31" s="15">
        <v>1530</v>
      </c>
      <c r="G31" s="15">
        <v>216</v>
      </c>
      <c r="H31" s="14" t="s">
        <v>8076</v>
      </c>
      <c r="I31" s="15">
        <v>45000</v>
      </c>
      <c r="J31" s="14" t="s">
        <v>4935</v>
      </c>
      <c r="K31" s="36" t="s">
        <v>16148</v>
      </c>
      <c r="L31" s="23" t="s">
        <v>12534</v>
      </c>
      <c r="M31" s="23"/>
      <c r="N31" s="15">
        <f>VLOOKUP(H31,heso!$A$2:$B$82,2,0)*F31*G31</f>
        <v>274612.48107653495</v>
      </c>
    </row>
    <row r="32" spans="1:14">
      <c r="A32" s="14">
        <f t="shared" si="0"/>
        <v>29</v>
      </c>
      <c r="B32" s="14" t="s">
        <v>14570</v>
      </c>
      <c r="C32" s="41" t="s">
        <v>2744</v>
      </c>
      <c r="D32" s="41" t="s">
        <v>1187</v>
      </c>
      <c r="E32" s="14" t="s">
        <v>8163</v>
      </c>
      <c r="F32" s="15">
        <v>1530</v>
      </c>
      <c r="G32" s="15">
        <v>72</v>
      </c>
      <c r="H32" s="14" t="s">
        <v>8076</v>
      </c>
      <c r="I32" s="15">
        <v>18000</v>
      </c>
      <c r="J32" s="14" t="s">
        <v>4935</v>
      </c>
      <c r="K32" s="36" t="s">
        <v>16148</v>
      </c>
      <c r="L32" s="23" t="s">
        <v>12534</v>
      </c>
      <c r="M32" s="23"/>
      <c r="N32" s="15">
        <f>VLOOKUP(H32,heso!$A$2:$B$82,2,0)*F32*G32</f>
        <v>91537.493692178308</v>
      </c>
    </row>
    <row r="33" spans="1:14" ht="47.25">
      <c r="A33" s="14">
        <f t="shared" si="0"/>
        <v>30</v>
      </c>
      <c r="B33" s="14" t="s">
        <v>16255</v>
      </c>
      <c r="C33" s="41" t="s">
        <v>11330</v>
      </c>
      <c r="D33" s="41" t="s">
        <v>1187</v>
      </c>
      <c r="E33" s="14" t="s">
        <v>8163</v>
      </c>
      <c r="F33" s="15">
        <v>1030</v>
      </c>
      <c r="G33" s="15">
        <v>492</v>
      </c>
      <c r="H33" s="14" t="s">
        <v>8087</v>
      </c>
      <c r="I33" s="15">
        <v>145000</v>
      </c>
      <c r="J33" s="14" t="s">
        <v>1188</v>
      </c>
      <c r="K33" s="36" t="s">
        <v>16148</v>
      </c>
      <c r="L33" s="23" t="s">
        <v>11673</v>
      </c>
      <c r="M33" s="23"/>
      <c r="N33" s="15">
        <f>VLOOKUP(H33,heso!$A$2:$B$82,2,0)*F33*G33</f>
        <v>506760</v>
      </c>
    </row>
    <row r="34" spans="1:14" ht="47.25">
      <c r="A34" s="14">
        <f t="shared" si="0"/>
        <v>31</v>
      </c>
      <c r="B34" s="14" t="s">
        <v>16256</v>
      </c>
      <c r="C34" s="41" t="s">
        <v>16257</v>
      </c>
      <c r="D34" s="41" t="s">
        <v>1162</v>
      </c>
      <c r="E34" s="14"/>
      <c r="F34" s="15">
        <v>1200</v>
      </c>
      <c r="G34" s="15">
        <v>376</v>
      </c>
      <c r="H34" s="14" t="s">
        <v>8087</v>
      </c>
      <c r="I34" s="15">
        <v>0</v>
      </c>
      <c r="J34" s="14" t="s">
        <v>7909</v>
      </c>
      <c r="K34" s="36" t="s">
        <v>16148</v>
      </c>
      <c r="L34" s="23" t="s">
        <v>13494</v>
      </c>
      <c r="M34" s="23"/>
      <c r="N34" s="15">
        <f>VLOOKUP(H34,heso!$A$2:$B$82,2,0)*F34*G34</f>
        <v>451200</v>
      </c>
    </row>
    <row r="35" spans="1:14">
      <c r="A35" s="14">
        <f t="shared" si="0"/>
        <v>32</v>
      </c>
      <c r="B35" s="14" t="s">
        <v>13196</v>
      </c>
      <c r="C35" s="41" t="s">
        <v>2744</v>
      </c>
      <c r="D35" s="41" t="s">
        <v>1187</v>
      </c>
      <c r="E35" s="14" t="s">
        <v>8163</v>
      </c>
      <c r="F35" s="15">
        <v>1230</v>
      </c>
      <c r="G35" s="15">
        <v>192</v>
      </c>
      <c r="H35" s="14" t="s">
        <v>8076</v>
      </c>
      <c r="I35" s="15">
        <v>37000</v>
      </c>
      <c r="J35" s="14" t="s">
        <v>4935</v>
      </c>
      <c r="K35" s="36" t="s">
        <v>16148</v>
      </c>
      <c r="L35" s="23" t="s">
        <v>5129</v>
      </c>
      <c r="M35" s="23"/>
      <c r="N35" s="15">
        <f>VLOOKUP(H35,heso!$A$2:$B$82,2,0)*F35*G35</f>
        <v>196237.24137931035</v>
      </c>
    </row>
    <row r="36" spans="1:14" ht="31.5">
      <c r="A36" s="14">
        <f t="shared" si="0"/>
        <v>33</v>
      </c>
      <c r="B36" s="14" t="s">
        <v>16276</v>
      </c>
      <c r="C36" s="41" t="s">
        <v>2744</v>
      </c>
      <c r="D36" s="41" t="s">
        <v>1187</v>
      </c>
      <c r="E36" s="14" t="s">
        <v>8163</v>
      </c>
      <c r="F36" s="15">
        <v>530</v>
      </c>
      <c r="G36" s="15">
        <v>452</v>
      </c>
      <c r="H36" s="14" t="s">
        <v>8087</v>
      </c>
      <c r="I36" s="15">
        <v>102000</v>
      </c>
      <c r="J36" s="14" t="s">
        <v>4935</v>
      </c>
      <c r="K36" s="36" t="s">
        <v>16148</v>
      </c>
      <c r="L36" s="23" t="s">
        <v>5129</v>
      </c>
      <c r="M36" s="23"/>
      <c r="N36" s="15">
        <f>VLOOKUP(H36,heso!$A$2:$B$82,2,0)*F36*G36</f>
        <v>239560</v>
      </c>
    </row>
    <row r="37" spans="1:14">
      <c r="A37" s="14">
        <f t="shared" si="0"/>
        <v>34</v>
      </c>
      <c r="B37" s="14" t="s">
        <v>16277</v>
      </c>
      <c r="C37" s="41" t="s">
        <v>2744</v>
      </c>
      <c r="D37" s="41" t="s">
        <v>1187</v>
      </c>
      <c r="E37" s="14" t="s">
        <v>8163</v>
      </c>
      <c r="F37" s="15">
        <v>530</v>
      </c>
      <c r="G37" s="15">
        <v>196</v>
      </c>
      <c r="H37" s="14" t="s">
        <v>8076</v>
      </c>
      <c r="I37" s="15">
        <v>38000</v>
      </c>
      <c r="J37" s="14" t="s">
        <v>4935</v>
      </c>
      <c r="K37" s="36" t="s">
        <v>16148</v>
      </c>
      <c r="L37" s="23" t="s">
        <v>5129</v>
      </c>
      <c r="M37" s="23"/>
      <c r="N37" s="15">
        <f>VLOOKUP(H37,heso!$A$2:$B$82,2,0)*F37*G37</f>
        <v>86319.12531539108</v>
      </c>
    </row>
    <row r="38" spans="1:14">
      <c r="A38" s="14">
        <f t="shared" si="0"/>
        <v>35</v>
      </c>
      <c r="B38" s="14" t="s">
        <v>16278</v>
      </c>
      <c r="C38" s="41" t="s">
        <v>2744</v>
      </c>
      <c r="D38" s="41" t="s">
        <v>1187</v>
      </c>
      <c r="E38" s="14" t="s">
        <v>8163</v>
      </c>
      <c r="F38" s="15">
        <v>530</v>
      </c>
      <c r="G38" s="15">
        <v>160</v>
      </c>
      <c r="H38" s="14" t="s">
        <v>8076</v>
      </c>
      <c r="I38" s="15">
        <v>32000</v>
      </c>
      <c r="J38" s="14" t="s">
        <v>4935</v>
      </c>
      <c r="K38" s="36" t="s">
        <v>16148</v>
      </c>
      <c r="L38" s="23" t="s">
        <v>5129</v>
      </c>
      <c r="M38" s="23"/>
      <c r="N38" s="15">
        <f>VLOOKUP(H38,heso!$A$2:$B$82,2,0)*F38*G38</f>
        <v>70464.592094196807</v>
      </c>
    </row>
    <row r="39" spans="1:14" ht="31.5">
      <c r="A39" s="14">
        <f t="shared" si="0"/>
        <v>36</v>
      </c>
      <c r="B39" s="14" t="s">
        <v>16279</v>
      </c>
      <c r="C39" s="41" t="s">
        <v>2744</v>
      </c>
      <c r="D39" s="41" t="s">
        <v>1187</v>
      </c>
      <c r="E39" s="14" t="s">
        <v>8163</v>
      </c>
      <c r="F39" s="15">
        <v>730</v>
      </c>
      <c r="G39" s="15">
        <v>124</v>
      </c>
      <c r="H39" s="14" t="s">
        <v>8076</v>
      </c>
      <c r="I39" s="15">
        <v>26000</v>
      </c>
      <c r="J39" s="14" t="s">
        <v>4935</v>
      </c>
      <c r="K39" s="36" t="s">
        <v>16148</v>
      </c>
      <c r="L39" s="23" t="s">
        <v>5129</v>
      </c>
      <c r="M39" s="23"/>
      <c r="N39" s="15">
        <f>VLOOKUP(H39,heso!$A$2:$B$82,2,0)*F39*G39</f>
        <v>75217.628259041216</v>
      </c>
    </row>
    <row r="40" spans="1:14" ht="31.5">
      <c r="A40" s="14">
        <f t="shared" si="0"/>
        <v>37</v>
      </c>
      <c r="B40" s="14" t="s">
        <v>14528</v>
      </c>
      <c r="C40" s="41" t="s">
        <v>2744</v>
      </c>
      <c r="D40" s="41" t="s">
        <v>1187</v>
      </c>
      <c r="E40" s="14" t="s">
        <v>8163</v>
      </c>
      <c r="F40" s="15">
        <v>2030</v>
      </c>
      <c r="G40" s="15">
        <v>236</v>
      </c>
      <c r="H40" s="14" t="s">
        <v>8076</v>
      </c>
      <c r="I40" s="15">
        <v>48000</v>
      </c>
      <c r="J40" s="14" t="s">
        <v>4935</v>
      </c>
      <c r="K40" s="36" t="s">
        <v>16148</v>
      </c>
      <c r="L40" s="23" t="s">
        <v>12534</v>
      </c>
      <c r="M40" s="23"/>
      <c r="N40" s="15">
        <f>VLOOKUP(H40,heso!$A$2:$B$82,2,0)*F40*G40</f>
        <v>398091.70731707319</v>
      </c>
    </row>
    <row r="41" spans="1:14" ht="31.5">
      <c r="A41" s="14">
        <f t="shared" si="0"/>
        <v>38</v>
      </c>
      <c r="B41" s="14" t="s">
        <v>16455</v>
      </c>
      <c r="C41" s="41" t="s">
        <v>2744</v>
      </c>
      <c r="D41" s="41" t="s">
        <v>1187</v>
      </c>
      <c r="E41" s="14" t="s">
        <v>8163</v>
      </c>
      <c r="F41" s="15">
        <v>1530</v>
      </c>
      <c r="G41" s="15">
        <v>132</v>
      </c>
      <c r="H41" s="14" t="s">
        <v>8076</v>
      </c>
      <c r="I41" s="15">
        <v>30000</v>
      </c>
      <c r="J41" s="14" t="s">
        <v>4935</v>
      </c>
      <c r="K41" s="36" t="s">
        <v>16148</v>
      </c>
      <c r="L41" s="23" t="s">
        <v>5129</v>
      </c>
      <c r="M41" s="23"/>
      <c r="N41" s="15">
        <f>VLOOKUP(H41,heso!$A$2:$B$82,2,0)*F41*G41</f>
        <v>167818.73843566023</v>
      </c>
    </row>
    <row r="42" spans="1:14" ht="31.5">
      <c r="A42" s="14">
        <f t="shared" ref="A42:A105" si="1">A41+1</f>
        <v>39</v>
      </c>
      <c r="B42" s="14" t="s">
        <v>16456</v>
      </c>
      <c r="C42" s="41" t="s">
        <v>14477</v>
      </c>
      <c r="D42" s="41" t="s">
        <v>1187</v>
      </c>
      <c r="E42" s="14" t="s">
        <v>8163</v>
      </c>
      <c r="F42" s="15">
        <v>1500</v>
      </c>
      <c r="G42" s="15">
        <v>204</v>
      </c>
      <c r="H42" s="14" t="s">
        <v>8087</v>
      </c>
      <c r="I42" s="15">
        <v>77000</v>
      </c>
      <c r="J42" s="14" t="s">
        <v>4642</v>
      </c>
      <c r="K42" s="36" t="s">
        <v>16148</v>
      </c>
      <c r="L42" s="23" t="s">
        <v>11673</v>
      </c>
      <c r="M42" s="23"/>
      <c r="N42" s="15">
        <f>VLOOKUP(H42,heso!$A$2:$B$82,2,0)*F42*G42</f>
        <v>306000</v>
      </c>
    </row>
    <row r="43" spans="1:14" ht="25.5">
      <c r="A43" s="14">
        <f t="shared" si="1"/>
        <v>40</v>
      </c>
      <c r="B43" s="14" t="s">
        <v>15231</v>
      </c>
      <c r="C43" s="41" t="s">
        <v>2744</v>
      </c>
      <c r="D43" s="41" t="s">
        <v>1187</v>
      </c>
      <c r="E43" s="14" t="s">
        <v>8163</v>
      </c>
      <c r="F43" s="15">
        <v>3030</v>
      </c>
      <c r="G43" s="15">
        <v>292</v>
      </c>
      <c r="H43" s="14" t="s">
        <v>8076</v>
      </c>
      <c r="I43" s="15">
        <v>54000</v>
      </c>
      <c r="J43" s="14" t="s">
        <v>4935</v>
      </c>
      <c r="K43" s="36" t="s">
        <v>16148</v>
      </c>
      <c r="L43" s="23" t="s">
        <v>11673</v>
      </c>
      <c r="M43" s="23" t="s">
        <v>16555</v>
      </c>
      <c r="N43" s="15">
        <f>VLOOKUP(H43,heso!$A$2:$B$82,2,0)*F43*G43</f>
        <v>735191.6568544996</v>
      </c>
    </row>
    <row r="44" spans="1:14" ht="31.5">
      <c r="A44" s="14">
        <f t="shared" si="1"/>
        <v>41</v>
      </c>
      <c r="B44" s="14" t="s">
        <v>16195</v>
      </c>
      <c r="C44" s="41" t="s">
        <v>2744</v>
      </c>
      <c r="D44" s="41" t="s">
        <v>1187</v>
      </c>
      <c r="E44" s="14" t="s">
        <v>8163</v>
      </c>
      <c r="F44" s="15">
        <v>9530</v>
      </c>
      <c r="G44" s="15">
        <v>108</v>
      </c>
      <c r="H44" s="14" t="s">
        <v>8076</v>
      </c>
      <c r="I44" s="15">
        <v>23000</v>
      </c>
      <c r="J44" s="14" t="s">
        <v>4935</v>
      </c>
      <c r="K44" s="36" t="s">
        <v>16196</v>
      </c>
      <c r="L44" s="23" t="s">
        <v>2255</v>
      </c>
      <c r="M44" s="23"/>
      <c r="N44" s="15">
        <f>VLOOKUP(H44,heso!$A$2:$B$82,2,0)*F44*G44</f>
        <v>855247.36753574433</v>
      </c>
    </row>
    <row r="45" spans="1:14">
      <c r="A45" s="14">
        <f t="shared" si="1"/>
        <v>42</v>
      </c>
      <c r="B45" s="14" t="s">
        <v>13227</v>
      </c>
      <c r="C45" s="41" t="s">
        <v>2744</v>
      </c>
      <c r="D45" s="41" t="s">
        <v>1187</v>
      </c>
      <c r="E45" s="14" t="s">
        <v>8163</v>
      </c>
      <c r="F45" s="15">
        <v>1030</v>
      </c>
      <c r="G45" s="15">
        <v>52</v>
      </c>
      <c r="H45" s="14" t="s">
        <v>8076</v>
      </c>
      <c r="I45" s="15">
        <v>14000</v>
      </c>
      <c r="J45" s="14" t="s">
        <v>4935</v>
      </c>
      <c r="K45" s="36" t="s">
        <v>16196</v>
      </c>
      <c r="L45" s="23" t="s">
        <v>2255</v>
      </c>
      <c r="M45" s="23"/>
      <c r="N45" s="15">
        <f>VLOOKUP(H45,heso!$A$2:$B$82,2,0)*F45*G45</f>
        <v>44505.702270815818</v>
      </c>
    </row>
    <row r="46" spans="1:14">
      <c r="A46" s="14">
        <f t="shared" si="1"/>
        <v>43</v>
      </c>
      <c r="B46" s="14" t="s">
        <v>2949</v>
      </c>
      <c r="C46" s="41" t="s">
        <v>2386</v>
      </c>
      <c r="D46" s="41" t="s">
        <v>1187</v>
      </c>
      <c r="E46" s="14" t="s">
        <v>8163</v>
      </c>
      <c r="F46" s="15">
        <v>3032</v>
      </c>
      <c r="G46" s="15">
        <v>72</v>
      </c>
      <c r="H46" s="14" t="s">
        <v>3449</v>
      </c>
      <c r="I46" s="15">
        <v>19000</v>
      </c>
      <c r="J46" s="14" t="s">
        <v>1193</v>
      </c>
      <c r="K46" s="36" t="s">
        <v>16196</v>
      </c>
      <c r="L46" s="23" t="s">
        <v>2255</v>
      </c>
      <c r="M46" s="23"/>
      <c r="N46" s="15">
        <f>VLOOKUP(H46,heso!$A$2:$B$82,2,0)*F46*G46</f>
        <v>106489.75609756098</v>
      </c>
    </row>
    <row r="47" spans="1:14" ht="31.5">
      <c r="A47" s="14">
        <f t="shared" si="1"/>
        <v>44</v>
      </c>
      <c r="B47" s="14" t="s">
        <v>15605</v>
      </c>
      <c r="C47" s="41" t="s">
        <v>2744</v>
      </c>
      <c r="D47" s="41" t="s">
        <v>1187</v>
      </c>
      <c r="E47" s="14" t="s">
        <v>8163</v>
      </c>
      <c r="F47" s="15">
        <v>5030</v>
      </c>
      <c r="G47" s="15">
        <v>156</v>
      </c>
      <c r="H47" s="14" t="s">
        <v>8076</v>
      </c>
      <c r="I47" s="15">
        <v>34000</v>
      </c>
      <c r="J47" s="14" t="s">
        <v>4935</v>
      </c>
      <c r="K47" s="36" t="s">
        <v>16196</v>
      </c>
      <c r="L47" s="23" t="s">
        <v>2255</v>
      </c>
      <c r="M47" s="23"/>
      <c r="N47" s="15">
        <f>VLOOKUP(H47,heso!$A$2:$B$82,2,0)*F47*G47</f>
        <v>652030.14297729183</v>
      </c>
    </row>
    <row r="48" spans="1:14" ht="31.5">
      <c r="A48" s="14">
        <f t="shared" si="1"/>
        <v>45</v>
      </c>
      <c r="B48" s="14" t="s">
        <v>16216</v>
      </c>
      <c r="C48" s="41" t="s">
        <v>4725</v>
      </c>
      <c r="D48" s="41" t="s">
        <v>1162</v>
      </c>
      <c r="E48" s="14"/>
      <c r="F48" s="15">
        <v>500</v>
      </c>
      <c r="G48" s="15">
        <v>404</v>
      </c>
      <c r="H48" s="14" t="s">
        <v>8087</v>
      </c>
      <c r="I48" s="15">
        <v>227000</v>
      </c>
      <c r="J48" s="14" t="s">
        <v>4935</v>
      </c>
      <c r="K48" s="36" t="s">
        <v>16196</v>
      </c>
      <c r="L48" s="23" t="s">
        <v>2255</v>
      </c>
      <c r="M48" s="23"/>
      <c r="N48" s="15">
        <f>VLOOKUP(H48,heso!$A$2:$B$82,2,0)*F48*G48</f>
        <v>202000</v>
      </c>
    </row>
    <row r="49" spans="1:14" ht="47.25">
      <c r="A49" s="14">
        <f t="shared" si="1"/>
        <v>46</v>
      </c>
      <c r="B49" s="14" t="s">
        <v>16228</v>
      </c>
      <c r="C49" s="41" t="s">
        <v>16229</v>
      </c>
      <c r="D49" s="41" t="s">
        <v>1162</v>
      </c>
      <c r="E49" s="14"/>
      <c r="F49" s="15">
        <v>500</v>
      </c>
      <c r="G49" s="15">
        <v>236</v>
      </c>
      <c r="H49" s="14" t="s">
        <v>8087</v>
      </c>
      <c r="I49" s="15">
        <v>0</v>
      </c>
      <c r="J49" s="14" t="s">
        <v>7909</v>
      </c>
      <c r="K49" s="36" t="s">
        <v>16196</v>
      </c>
      <c r="L49" s="23" t="s">
        <v>2255</v>
      </c>
      <c r="M49" s="23"/>
      <c r="N49" s="15">
        <f>VLOOKUP(H49,heso!$A$2:$B$82,2,0)*F49*G49</f>
        <v>118000</v>
      </c>
    </row>
    <row r="50" spans="1:14" ht="38.25">
      <c r="A50" s="14">
        <f t="shared" si="1"/>
        <v>47</v>
      </c>
      <c r="B50" s="14" t="s">
        <v>16230</v>
      </c>
      <c r="C50" s="41" t="s">
        <v>2744</v>
      </c>
      <c r="D50" s="41" t="s">
        <v>1187</v>
      </c>
      <c r="E50" s="14"/>
      <c r="F50" s="15">
        <v>11200</v>
      </c>
      <c r="G50" s="15">
        <v>220</v>
      </c>
      <c r="H50" s="14" t="s">
        <v>8076</v>
      </c>
      <c r="I50" s="15">
        <v>46000</v>
      </c>
      <c r="J50" s="14" t="s">
        <v>4935</v>
      </c>
      <c r="K50" s="36" t="s">
        <v>16196</v>
      </c>
      <c r="L50" s="23" t="s">
        <v>16231</v>
      </c>
      <c r="M50" s="23"/>
      <c r="N50" s="15">
        <f>VLOOKUP(H50,heso!$A$2:$B$82,2,0)*F50*G50</f>
        <v>2047461.7325483602</v>
      </c>
    </row>
    <row r="51" spans="1:14" ht="51">
      <c r="A51" s="14">
        <f t="shared" si="1"/>
        <v>48</v>
      </c>
      <c r="B51" s="14" t="s">
        <v>16232</v>
      </c>
      <c r="C51" s="41" t="s">
        <v>13183</v>
      </c>
      <c r="D51" s="41" t="s">
        <v>1187</v>
      </c>
      <c r="E51" s="14" t="s">
        <v>8163</v>
      </c>
      <c r="F51" s="15">
        <v>4600</v>
      </c>
      <c r="G51" s="15">
        <v>240</v>
      </c>
      <c r="H51" s="14" t="s">
        <v>8076</v>
      </c>
      <c r="I51" s="15">
        <v>56000</v>
      </c>
      <c r="J51" s="14" t="s">
        <v>1188</v>
      </c>
      <c r="K51" s="36" t="s">
        <v>16196</v>
      </c>
      <c r="L51" s="23" t="s">
        <v>16233</v>
      </c>
      <c r="M51" s="23"/>
      <c r="N51" s="15">
        <f>VLOOKUP(H51,heso!$A$2:$B$82,2,0)*F51*G51</f>
        <v>917369.21783010929</v>
      </c>
    </row>
    <row r="52" spans="1:14" ht="51">
      <c r="A52" s="14">
        <f t="shared" si="1"/>
        <v>49</v>
      </c>
      <c r="B52" s="14" t="s">
        <v>16236</v>
      </c>
      <c r="C52" s="41" t="s">
        <v>13183</v>
      </c>
      <c r="D52" s="41" t="s">
        <v>1187</v>
      </c>
      <c r="E52" s="14" t="s">
        <v>8163</v>
      </c>
      <c r="F52" s="15">
        <v>4600</v>
      </c>
      <c r="G52" s="15">
        <v>156</v>
      </c>
      <c r="H52" s="14" t="s">
        <v>8076</v>
      </c>
      <c r="I52" s="15">
        <v>39000</v>
      </c>
      <c r="J52" s="14" t="s">
        <v>1188</v>
      </c>
      <c r="K52" s="36" t="s">
        <v>16196</v>
      </c>
      <c r="L52" s="23" t="s">
        <v>16233</v>
      </c>
      <c r="M52" s="23"/>
      <c r="N52" s="15">
        <f>VLOOKUP(H52,heso!$A$2:$B$82,2,0)*F52*G52</f>
        <v>596289.99158957112</v>
      </c>
    </row>
    <row r="53" spans="1:14" ht="68.25" customHeight="1">
      <c r="A53" s="14">
        <v>142</v>
      </c>
      <c r="B53" s="14" t="s">
        <v>16237</v>
      </c>
      <c r="C53" s="41" t="s">
        <v>13183</v>
      </c>
      <c r="D53" s="41" t="s">
        <v>1187</v>
      </c>
      <c r="E53" s="14" t="s">
        <v>8163</v>
      </c>
      <c r="F53" s="15">
        <v>4750</v>
      </c>
      <c r="G53" s="15">
        <v>240</v>
      </c>
      <c r="H53" s="14" t="s">
        <v>8076</v>
      </c>
      <c r="I53" s="15">
        <v>56000</v>
      </c>
      <c r="J53" s="14" t="s">
        <v>1188</v>
      </c>
      <c r="K53" s="36" t="s">
        <v>16196</v>
      </c>
      <c r="L53" s="23" t="s">
        <v>16238</v>
      </c>
      <c r="M53" s="23"/>
      <c r="N53" s="15">
        <f>VLOOKUP(H53,heso!$A$2:$B$82,2,0)*F53*G53</f>
        <v>947283.43145500426</v>
      </c>
    </row>
    <row r="54" spans="1:14" ht="70.5" customHeight="1">
      <c r="A54" s="14">
        <f t="shared" si="1"/>
        <v>143</v>
      </c>
      <c r="B54" s="14" t="s">
        <v>16248</v>
      </c>
      <c r="C54" s="41" t="s">
        <v>2744</v>
      </c>
      <c r="D54" s="41" t="s">
        <v>1187</v>
      </c>
      <c r="E54" s="14" t="s">
        <v>8163</v>
      </c>
      <c r="F54" s="15">
        <v>1030</v>
      </c>
      <c r="G54" s="15">
        <v>96</v>
      </c>
      <c r="H54" s="14" t="s">
        <v>8076</v>
      </c>
      <c r="I54" s="15">
        <v>23000</v>
      </c>
      <c r="J54" s="14" t="s">
        <v>4935</v>
      </c>
      <c r="K54" s="36" t="s">
        <v>16196</v>
      </c>
      <c r="L54" s="23" t="s">
        <v>2255</v>
      </c>
      <c r="M54" s="23"/>
      <c r="N54" s="15">
        <f>VLOOKUP(H54,heso!$A$2:$B$82,2,0)*F54*G54</f>
        <v>82164.373423044584</v>
      </c>
    </row>
    <row r="55" spans="1:14">
      <c r="A55" s="14">
        <f t="shared" si="1"/>
        <v>144</v>
      </c>
      <c r="B55" s="14" t="s">
        <v>16249</v>
      </c>
      <c r="C55" s="41" t="s">
        <v>2744</v>
      </c>
      <c r="D55" s="41" t="s">
        <v>1187</v>
      </c>
      <c r="E55" s="14"/>
      <c r="F55" s="15">
        <v>1900</v>
      </c>
      <c r="G55" s="15">
        <v>76</v>
      </c>
      <c r="H55" s="14" t="s">
        <v>8076</v>
      </c>
      <c r="I55" s="15">
        <v>18000</v>
      </c>
      <c r="J55" s="14" t="s">
        <v>4935</v>
      </c>
      <c r="K55" s="36" t="s">
        <v>16196</v>
      </c>
      <c r="L55" s="23" t="s">
        <v>2255</v>
      </c>
      <c r="M55" s="23"/>
      <c r="N55" s="15">
        <f>VLOOKUP(H55,heso!$A$2:$B$82,2,0)*F55*G55</f>
        <v>119989.23465096721</v>
      </c>
    </row>
    <row r="56" spans="1:14" ht="63">
      <c r="A56" s="14">
        <f t="shared" si="1"/>
        <v>145</v>
      </c>
      <c r="B56" s="14" t="s">
        <v>16258</v>
      </c>
      <c r="C56" s="41" t="s">
        <v>15830</v>
      </c>
      <c r="D56" s="41" t="s">
        <v>1162</v>
      </c>
      <c r="E56" s="14" t="s">
        <v>8163</v>
      </c>
      <c r="F56" s="15">
        <v>300</v>
      </c>
      <c r="G56" s="15">
        <v>284</v>
      </c>
      <c r="H56" s="14" t="s">
        <v>8087</v>
      </c>
      <c r="I56" s="15">
        <v>0</v>
      </c>
      <c r="J56" s="14" t="s">
        <v>7909</v>
      </c>
      <c r="K56" s="36" t="s">
        <v>16196</v>
      </c>
      <c r="L56" s="23" t="s">
        <v>12365</v>
      </c>
      <c r="M56" s="23"/>
      <c r="N56" s="15">
        <f>VLOOKUP(H56,heso!$A$2:$B$82,2,0)*F56*G56</f>
        <v>85200</v>
      </c>
    </row>
    <row r="57" spans="1:14" ht="63">
      <c r="A57" s="14">
        <f t="shared" si="1"/>
        <v>146</v>
      </c>
      <c r="B57" s="14" t="s">
        <v>16259</v>
      </c>
      <c r="C57" s="41" t="s">
        <v>15830</v>
      </c>
      <c r="D57" s="41" t="s">
        <v>1162</v>
      </c>
      <c r="E57" s="14" t="s">
        <v>8163</v>
      </c>
      <c r="F57" s="15">
        <v>500</v>
      </c>
      <c r="G57" s="15">
        <v>496</v>
      </c>
      <c r="H57" s="14" t="s">
        <v>8087</v>
      </c>
      <c r="I57" s="15">
        <v>0</v>
      </c>
      <c r="J57" s="14" t="s">
        <v>7909</v>
      </c>
      <c r="K57" s="36" t="s">
        <v>16196</v>
      </c>
      <c r="L57" s="23" t="s">
        <v>12365</v>
      </c>
      <c r="M57" s="23"/>
      <c r="N57" s="15">
        <f>VLOOKUP(H57,heso!$A$2:$B$82,2,0)*F57*G57</f>
        <v>248000</v>
      </c>
    </row>
    <row r="58" spans="1:14" ht="31.5">
      <c r="A58" s="14">
        <f t="shared" si="1"/>
        <v>147</v>
      </c>
      <c r="B58" s="14" t="s">
        <v>15105</v>
      </c>
      <c r="C58" s="41" t="s">
        <v>2744</v>
      </c>
      <c r="D58" s="41" t="s">
        <v>1187</v>
      </c>
      <c r="E58" s="14" t="s">
        <v>8163</v>
      </c>
      <c r="F58" s="15">
        <v>1530</v>
      </c>
      <c r="G58" s="15">
        <v>72</v>
      </c>
      <c r="H58" s="14" t="s">
        <v>8076</v>
      </c>
      <c r="I58" s="15">
        <v>19000</v>
      </c>
      <c r="J58" s="14" t="s">
        <v>4935</v>
      </c>
      <c r="K58" s="36" t="s">
        <v>16196</v>
      </c>
      <c r="L58" s="23" t="s">
        <v>12534</v>
      </c>
      <c r="M58" s="23"/>
      <c r="N58" s="15">
        <f>VLOOKUP(H58,heso!$A$2:$B$82,2,0)*F58*G58</f>
        <v>91537.493692178308</v>
      </c>
    </row>
    <row r="59" spans="1:14">
      <c r="A59" s="14">
        <f t="shared" si="1"/>
        <v>148</v>
      </c>
      <c r="B59" s="14" t="s">
        <v>16268</v>
      </c>
      <c r="C59" s="41" t="s">
        <v>2744</v>
      </c>
      <c r="D59" s="41" t="s">
        <v>1187</v>
      </c>
      <c r="E59" s="14" t="s">
        <v>8163</v>
      </c>
      <c r="F59" s="15">
        <v>1030</v>
      </c>
      <c r="G59" s="15">
        <v>68</v>
      </c>
      <c r="H59" s="14" t="s">
        <v>8076</v>
      </c>
      <c r="I59" s="15">
        <v>17000</v>
      </c>
      <c r="J59" s="14" t="s">
        <v>4935</v>
      </c>
      <c r="K59" s="36" t="s">
        <v>16196</v>
      </c>
      <c r="L59" s="23" t="s">
        <v>12534</v>
      </c>
      <c r="M59" s="23"/>
      <c r="N59" s="15">
        <f>VLOOKUP(H59,heso!$A$2:$B$82,2,0)*F59*G59</f>
        <v>58199.764507989916</v>
      </c>
    </row>
    <row r="60" spans="1:14">
      <c r="A60" s="14">
        <f t="shared" si="1"/>
        <v>149</v>
      </c>
      <c r="B60" s="14" t="s">
        <v>16274</v>
      </c>
      <c r="C60" s="41" t="s">
        <v>1654</v>
      </c>
      <c r="D60" s="41" t="s">
        <v>1187</v>
      </c>
      <c r="E60" s="14" t="s">
        <v>8163</v>
      </c>
      <c r="F60" s="15">
        <v>500</v>
      </c>
      <c r="G60" s="15">
        <v>284</v>
      </c>
      <c r="H60" s="14" t="s">
        <v>8087</v>
      </c>
      <c r="I60" s="15">
        <v>152000</v>
      </c>
      <c r="J60" s="14" t="s">
        <v>1188</v>
      </c>
      <c r="K60" s="36" t="s">
        <v>16196</v>
      </c>
      <c r="L60" s="23" t="s">
        <v>5629</v>
      </c>
      <c r="M60" s="23"/>
      <c r="N60" s="15">
        <f>VLOOKUP(H60,heso!$A$2:$B$82,2,0)*F60*G60</f>
        <v>142000</v>
      </c>
    </row>
    <row r="61" spans="1:14" ht="31.5">
      <c r="A61" s="14">
        <f t="shared" si="1"/>
        <v>150</v>
      </c>
      <c r="B61" s="14" t="s">
        <v>15314</v>
      </c>
      <c r="C61" s="41" t="s">
        <v>2744</v>
      </c>
      <c r="D61" s="41" t="s">
        <v>1187</v>
      </c>
      <c r="E61" s="14" t="s">
        <v>8163</v>
      </c>
      <c r="F61" s="15">
        <v>5030</v>
      </c>
      <c r="G61" s="15">
        <v>192</v>
      </c>
      <c r="H61" s="14" t="s">
        <v>8076</v>
      </c>
      <c r="I61" s="15">
        <v>40000</v>
      </c>
      <c r="J61" s="14" t="s">
        <v>4935</v>
      </c>
      <c r="K61" s="36" t="s">
        <v>16196</v>
      </c>
      <c r="L61" s="23" t="s">
        <v>11673</v>
      </c>
      <c r="M61" s="23"/>
      <c r="N61" s="15">
        <f>VLOOKUP(H61,heso!$A$2:$B$82,2,0)*F61*G61</f>
        <v>802498.63751051296</v>
      </c>
    </row>
    <row r="62" spans="1:14">
      <c r="A62" s="14">
        <f t="shared" si="1"/>
        <v>151</v>
      </c>
      <c r="B62" s="14" t="s">
        <v>15331</v>
      </c>
      <c r="C62" s="41" t="s">
        <v>2744</v>
      </c>
      <c r="D62" s="41" t="s">
        <v>1187</v>
      </c>
      <c r="E62" s="14" t="s">
        <v>8163</v>
      </c>
      <c r="F62" s="15">
        <v>830</v>
      </c>
      <c r="G62" s="15">
        <v>120</v>
      </c>
      <c r="H62" s="14" t="s">
        <v>8076</v>
      </c>
      <c r="I62" s="15">
        <v>26000</v>
      </c>
      <c r="J62" s="14" t="s">
        <v>4935</v>
      </c>
      <c r="K62" s="36" t="s">
        <v>16196</v>
      </c>
      <c r="L62" s="23" t="s">
        <v>5129</v>
      </c>
      <c r="M62" s="23"/>
      <c r="N62" s="15">
        <f>VLOOKUP(H62,heso!$A$2:$B$82,2,0)*F62*G62</f>
        <v>82762.657695542483</v>
      </c>
    </row>
    <row r="63" spans="1:14" ht="31.5">
      <c r="A63" s="14">
        <f t="shared" si="1"/>
        <v>152</v>
      </c>
      <c r="B63" s="14" t="s">
        <v>16303</v>
      </c>
      <c r="C63" s="41" t="s">
        <v>2744</v>
      </c>
      <c r="D63" s="41" t="s">
        <v>1187</v>
      </c>
      <c r="E63" s="14" t="s">
        <v>8163</v>
      </c>
      <c r="F63" s="15">
        <v>530</v>
      </c>
      <c r="G63" s="15">
        <v>216</v>
      </c>
      <c r="H63" s="14" t="s">
        <v>8076</v>
      </c>
      <c r="I63" s="15">
        <v>45000</v>
      </c>
      <c r="J63" s="14" t="s">
        <v>4935</v>
      </c>
      <c r="K63" s="36" t="s">
        <v>16196</v>
      </c>
      <c r="L63" s="23" t="s">
        <v>5129</v>
      </c>
      <c r="M63" s="23"/>
      <c r="N63" s="15">
        <f>VLOOKUP(H63,heso!$A$2:$B$82,2,0)*F63*G63</f>
        <v>95127.199327165683</v>
      </c>
    </row>
    <row r="64" spans="1:14" ht="47.25">
      <c r="A64" s="14">
        <f t="shared" si="1"/>
        <v>153</v>
      </c>
      <c r="B64" s="14" t="s">
        <v>16304</v>
      </c>
      <c r="C64" s="41" t="s">
        <v>6874</v>
      </c>
      <c r="D64" s="41" t="s">
        <v>1187</v>
      </c>
      <c r="E64" s="14" t="s">
        <v>8163</v>
      </c>
      <c r="F64" s="15">
        <v>730</v>
      </c>
      <c r="G64" s="15">
        <v>864</v>
      </c>
      <c r="H64" s="14" t="s">
        <v>2161</v>
      </c>
      <c r="I64" s="15">
        <v>190000</v>
      </c>
      <c r="J64" s="14" t="s">
        <v>4935</v>
      </c>
      <c r="K64" s="36" t="s">
        <v>16196</v>
      </c>
      <c r="L64" s="23" t="s">
        <v>11673</v>
      </c>
      <c r="M64" s="23"/>
      <c r="N64" s="15">
        <f>VLOOKUP(H64,heso!$A$2:$B$82,2,0)*F64*G64</f>
        <v>814790.51303616492</v>
      </c>
    </row>
    <row r="65" spans="1:14" ht="47.25">
      <c r="A65" s="14">
        <f t="shared" si="1"/>
        <v>154</v>
      </c>
      <c r="B65" s="14" t="s">
        <v>16308</v>
      </c>
      <c r="C65" s="41" t="s">
        <v>16309</v>
      </c>
      <c r="D65" s="41" t="s">
        <v>1187</v>
      </c>
      <c r="E65" s="14"/>
      <c r="F65" s="15">
        <v>700</v>
      </c>
      <c r="G65" s="15">
        <v>280</v>
      </c>
      <c r="H65" s="14" t="s">
        <v>8087</v>
      </c>
      <c r="I65" s="15">
        <v>115000</v>
      </c>
      <c r="J65" s="14" t="s">
        <v>70</v>
      </c>
      <c r="K65" s="36" t="s">
        <v>16196</v>
      </c>
      <c r="L65" s="23" t="s">
        <v>2255</v>
      </c>
      <c r="M65" s="23"/>
      <c r="N65" s="15">
        <f>VLOOKUP(H65,heso!$A$2:$B$82,2,0)*F65*G65</f>
        <v>196000</v>
      </c>
    </row>
    <row r="66" spans="1:14">
      <c r="A66" s="14">
        <f t="shared" si="1"/>
        <v>155</v>
      </c>
      <c r="B66" s="14" t="s">
        <v>16318</v>
      </c>
      <c r="C66" s="41" t="s">
        <v>2744</v>
      </c>
      <c r="D66" s="41" t="s">
        <v>1187</v>
      </c>
      <c r="E66" s="14" t="s">
        <v>8163</v>
      </c>
      <c r="F66" s="15">
        <v>1030</v>
      </c>
      <c r="G66" s="15">
        <v>92</v>
      </c>
      <c r="H66" s="14" t="s">
        <v>8076</v>
      </c>
      <c r="I66" s="15">
        <v>21000</v>
      </c>
      <c r="J66" s="14" t="s">
        <v>4935</v>
      </c>
      <c r="K66" s="36" t="s">
        <v>16196</v>
      </c>
      <c r="L66" s="23" t="s">
        <v>5129</v>
      </c>
      <c r="M66" s="23"/>
      <c r="N66" s="15">
        <f>VLOOKUP(H66,heso!$A$2:$B$82,2,0)*F66*G66</f>
        <v>78740.857863751065</v>
      </c>
    </row>
    <row r="67" spans="1:14" ht="31.5">
      <c r="A67" s="14">
        <f t="shared" si="1"/>
        <v>156</v>
      </c>
      <c r="B67" s="14" t="s">
        <v>15769</v>
      </c>
      <c r="C67" s="41" t="s">
        <v>2744</v>
      </c>
      <c r="D67" s="41" t="s">
        <v>1187</v>
      </c>
      <c r="E67" s="14" t="s">
        <v>8163</v>
      </c>
      <c r="F67" s="15">
        <v>1030</v>
      </c>
      <c r="G67" s="15">
        <v>44</v>
      </c>
      <c r="H67" s="14" t="s">
        <v>8076</v>
      </c>
      <c r="I67" s="15">
        <v>14000</v>
      </c>
      <c r="J67" s="14" t="s">
        <v>4935</v>
      </c>
      <c r="K67" s="36" t="s">
        <v>16196</v>
      </c>
      <c r="L67" s="23" t="s">
        <v>5129</v>
      </c>
      <c r="M67" s="23"/>
      <c r="N67" s="15">
        <f>VLOOKUP(H67,heso!$A$2:$B$82,2,0)*F67*G67</f>
        <v>37658.671152228766</v>
      </c>
    </row>
    <row r="68" spans="1:14" ht="53.25" customHeight="1">
      <c r="A68" s="14">
        <f t="shared" si="1"/>
        <v>157</v>
      </c>
      <c r="B68" s="14" t="s">
        <v>15316</v>
      </c>
      <c r="C68" s="41" t="s">
        <v>2744</v>
      </c>
      <c r="D68" s="41" t="s">
        <v>1187</v>
      </c>
      <c r="E68" s="14" t="s">
        <v>8163</v>
      </c>
      <c r="F68" s="15">
        <v>880</v>
      </c>
      <c r="G68" s="15">
        <v>348</v>
      </c>
      <c r="H68" s="14" t="s">
        <v>8076</v>
      </c>
      <c r="I68" s="15">
        <v>68000</v>
      </c>
      <c r="J68" s="14" t="s">
        <v>4935</v>
      </c>
      <c r="K68" s="36" t="s">
        <v>16196</v>
      </c>
      <c r="L68" s="23" t="s">
        <v>5129</v>
      </c>
      <c r="M68" s="23"/>
      <c r="N68" s="15">
        <f>VLOOKUP(H68,heso!$A$2:$B$82,2,0)*F68*G68</f>
        <v>254470.24390243905</v>
      </c>
    </row>
    <row r="69" spans="1:14" ht="51">
      <c r="A69" s="14">
        <f t="shared" si="1"/>
        <v>158</v>
      </c>
      <c r="B69" s="14" t="s">
        <v>16260</v>
      </c>
      <c r="C69" s="41" t="s">
        <v>11192</v>
      </c>
      <c r="D69" s="41" t="s">
        <v>9193</v>
      </c>
      <c r="E69" s="14"/>
      <c r="F69" s="15">
        <v>718000</v>
      </c>
      <c r="G69" s="15">
        <v>292</v>
      </c>
      <c r="H69" s="14" t="s">
        <v>8076</v>
      </c>
      <c r="I69" s="15">
        <v>0</v>
      </c>
      <c r="J69" s="14" t="s">
        <v>7909</v>
      </c>
      <c r="K69" s="36" t="s">
        <v>16261</v>
      </c>
      <c r="L69" s="23" t="s">
        <v>16262</v>
      </c>
      <c r="M69" s="23" t="s">
        <v>16263</v>
      </c>
      <c r="N69" s="15">
        <f>VLOOKUP(H69,heso!$A$2:$B$82,2,0)*F69*G69</f>
        <v>174213732.54835996</v>
      </c>
    </row>
    <row r="70" spans="1:14" ht="51">
      <c r="A70" s="14">
        <f t="shared" si="1"/>
        <v>159</v>
      </c>
      <c r="B70" s="14" t="s">
        <v>16264</v>
      </c>
      <c r="C70" s="41" t="s">
        <v>11192</v>
      </c>
      <c r="D70" s="41" t="s">
        <v>9193</v>
      </c>
      <c r="E70" s="14"/>
      <c r="F70" s="15">
        <v>718000</v>
      </c>
      <c r="G70" s="15">
        <v>356</v>
      </c>
      <c r="H70" s="14" t="s">
        <v>8076</v>
      </c>
      <c r="I70" s="15">
        <v>0</v>
      </c>
      <c r="J70" s="14" t="s">
        <v>7909</v>
      </c>
      <c r="K70" s="36" t="s">
        <v>16261</v>
      </c>
      <c r="L70" s="23" t="s">
        <v>16262</v>
      </c>
      <c r="M70" s="23" t="s">
        <v>16265</v>
      </c>
      <c r="N70" s="15">
        <f>VLOOKUP(H70,heso!$A$2:$B$82,2,0)*F70*G70</f>
        <v>212397564.33978131</v>
      </c>
    </row>
    <row r="71" spans="1:14">
      <c r="A71" s="14">
        <f t="shared" si="1"/>
        <v>160</v>
      </c>
      <c r="B71" s="14" t="s">
        <v>16266</v>
      </c>
      <c r="C71" s="41" t="s">
        <v>16267</v>
      </c>
      <c r="D71" s="41" t="s">
        <v>1162</v>
      </c>
      <c r="E71" s="14"/>
      <c r="F71" s="15">
        <v>300</v>
      </c>
      <c r="G71" s="15">
        <v>328</v>
      </c>
      <c r="H71" s="14" t="s">
        <v>8087</v>
      </c>
      <c r="I71" s="15">
        <v>111000</v>
      </c>
      <c r="J71" s="14" t="s">
        <v>70</v>
      </c>
      <c r="K71" s="36" t="s">
        <v>16261</v>
      </c>
      <c r="L71" s="23" t="s">
        <v>13080</v>
      </c>
      <c r="M71" s="23"/>
      <c r="N71" s="15">
        <f>VLOOKUP(H71,heso!$A$2:$B$82,2,0)*F71*G71</f>
        <v>98400</v>
      </c>
    </row>
    <row r="72" spans="1:14" ht="47.25">
      <c r="A72" s="14">
        <f t="shared" si="1"/>
        <v>161</v>
      </c>
      <c r="B72" s="14" t="s">
        <v>16269</v>
      </c>
      <c r="C72" s="41"/>
      <c r="D72" s="41" t="s">
        <v>1187</v>
      </c>
      <c r="E72" s="14"/>
      <c r="F72" s="15">
        <v>1030</v>
      </c>
      <c r="G72" s="15">
        <v>448</v>
      </c>
      <c r="H72" s="14" t="s">
        <v>8087</v>
      </c>
      <c r="I72" s="15">
        <v>121000</v>
      </c>
      <c r="J72" s="14" t="s">
        <v>4935</v>
      </c>
      <c r="K72" s="36" t="s">
        <v>16261</v>
      </c>
      <c r="L72" s="23" t="s">
        <v>2255</v>
      </c>
      <c r="M72" s="23"/>
      <c r="N72" s="15">
        <f>VLOOKUP(H72,heso!$A$2:$B$82,2,0)*F72*G72</f>
        <v>461440</v>
      </c>
    </row>
    <row r="73" spans="1:14" ht="47.25">
      <c r="A73" s="14">
        <f t="shared" si="1"/>
        <v>162</v>
      </c>
      <c r="B73" s="14" t="s">
        <v>16270</v>
      </c>
      <c r="C73" s="41" t="s">
        <v>16271</v>
      </c>
      <c r="D73" s="41" t="s">
        <v>1187</v>
      </c>
      <c r="E73" s="14"/>
      <c r="F73" s="15">
        <v>650</v>
      </c>
      <c r="G73" s="15">
        <v>104</v>
      </c>
      <c r="H73" s="14" t="s">
        <v>8087</v>
      </c>
      <c r="I73" s="15">
        <v>36000</v>
      </c>
      <c r="J73" s="14" t="s">
        <v>1188</v>
      </c>
      <c r="K73" s="36" t="s">
        <v>16261</v>
      </c>
      <c r="L73" s="23" t="s">
        <v>2255</v>
      </c>
      <c r="M73" s="23"/>
      <c r="N73" s="15">
        <f>VLOOKUP(H73,heso!$A$2:$B$82,2,0)*F73*G73</f>
        <v>67600</v>
      </c>
    </row>
    <row r="74" spans="1:14" ht="47.25">
      <c r="A74" s="14">
        <f t="shared" si="1"/>
        <v>163</v>
      </c>
      <c r="B74" s="14" t="s">
        <v>16275</v>
      </c>
      <c r="C74" s="41" t="s">
        <v>14356</v>
      </c>
      <c r="D74" s="41" t="s">
        <v>1162</v>
      </c>
      <c r="E74" s="14"/>
      <c r="F74" s="15">
        <v>100</v>
      </c>
      <c r="G74" s="15">
        <v>208</v>
      </c>
      <c r="H74" s="14" t="s">
        <v>8087</v>
      </c>
      <c r="I74" s="15">
        <v>0</v>
      </c>
      <c r="J74" s="14" t="s">
        <v>1188</v>
      </c>
      <c r="K74" s="36" t="s">
        <v>16261</v>
      </c>
      <c r="L74" s="23" t="s">
        <v>2255</v>
      </c>
      <c r="M74" s="23"/>
      <c r="N74" s="15">
        <f>VLOOKUP(H74,heso!$A$2:$B$82,2,0)*F74*G74</f>
        <v>20800</v>
      </c>
    </row>
    <row r="75" spans="1:14" ht="78.75">
      <c r="A75" s="14">
        <f t="shared" si="1"/>
        <v>164</v>
      </c>
      <c r="B75" s="14" t="s">
        <v>16280</v>
      </c>
      <c r="C75" s="41" t="s">
        <v>16281</v>
      </c>
      <c r="D75" s="41" t="s">
        <v>1187</v>
      </c>
      <c r="E75" s="14"/>
      <c r="F75" s="15">
        <v>780</v>
      </c>
      <c r="G75" s="15">
        <v>388</v>
      </c>
      <c r="H75" s="14" t="s">
        <v>8087</v>
      </c>
      <c r="I75" s="15">
        <v>117000</v>
      </c>
      <c r="J75" s="14" t="s">
        <v>4935</v>
      </c>
      <c r="K75" s="36" t="s">
        <v>16261</v>
      </c>
      <c r="L75" s="23" t="s">
        <v>2255</v>
      </c>
      <c r="M75" s="23"/>
      <c r="N75" s="15">
        <f>VLOOKUP(H75,heso!$A$2:$B$82,2,0)*F75*G75</f>
        <v>302640</v>
      </c>
    </row>
    <row r="76" spans="1:14">
      <c r="A76" s="14">
        <f t="shared" si="1"/>
        <v>165</v>
      </c>
      <c r="B76" s="14" t="s">
        <v>3364</v>
      </c>
      <c r="C76" s="41" t="s">
        <v>11192</v>
      </c>
      <c r="D76" s="41" t="s">
        <v>1187</v>
      </c>
      <c r="E76" s="14" t="s">
        <v>8163</v>
      </c>
      <c r="F76" s="15">
        <v>5032</v>
      </c>
      <c r="G76" s="15">
        <v>72</v>
      </c>
      <c r="H76" s="14" t="s">
        <v>3449</v>
      </c>
      <c r="I76" s="15">
        <v>10000</v>
      </c>
      <c r="J76" s="14" t="s">
        <v>7909</v>
      </c>
      <c r="K76" s="36" t="s">
        <v>16261</v>
      </c>
      <c r="L76" s="23" t="s">
        <v>2255</v>
      </c>
      <c r="M76" s="23"/>
      <c r="N76" s="15">
        <f>VLOOKUP(H76,heso!$A$2:$B$82,2,0)*F76*G76</f>
        <v>176733.65853658537</v>
      </c>
    </row>
    <row r="77" spans="1:14" ht="31.5">
      <c r="A77" s="14">
        <f t="shared" si="1"/>
        <v>166</v>
      </c>
      <c r="B77" s="14" t="s">
        <v>16287</v>
      </c>
      <c r="C77" s="41" t="s">
        <v>16288</v>
      </c>
      <c r="D77" s="41" t="s">
        <v>1162</v>
      </c>
      <c r="E77" s="14"/>
      <c r="F77" s="15">
        <v>1000</v>
      </c>
      <c r="G77" s="15">
        <v>328</v>
      </c>
      <c r="H77" s="14" t="s">
        <v>8087</v>
      </c>
      <c r="I77" s="15">
        <v>43000</v>
      </c>
      <c r="J77" s="14" t="s">
        <v>1188</v>
      </c>
      <c r="K77" s="36" t="s">
        <v>16261</v>
      </c>
      <c r="L77" s="23" t="s">
        <v>12365</v>
      </c>
      <c r="M77" s="23"/>
      <c r="N77" s="15">
        <f>VLOOKUP(H77,heso!$A$2:$B$82,2,0)*F77*G77</f>
        <v>328000</v>
      </c>
    </row>
    <row r="78" spans="1:14" ht="63.75">
      <c r="A78" s="14">
        <f t="shared" si="1"/>
        <v>167</v>
      </c>
      <c r="B78" s="14" t="s">
        <v>16289</v>
      </c>
      <c r="C78" s="41" t="s">
        <v>13183</v>
      </c>
      <c r="D78" s="41" t="s">
        <v>12961</v>
      </c>
      <c r="E78" s="14"/>
      <c r="F78" s="15">
        <v>700000</v>
      </c>
      <c r="G78" s="15">
        <v>272</v>
      </c>
      <c r="H78" s="14" t="s">
        <v>8076</v>
      </c>
      <c r="I78" s="15">
        <v>0</v>
      </c>
      <c r="J78" s="14" t="s">
        <v>1188</v>
      </c>
      <c r="K78" s="36" t="s">
        <v>16261</v>
      </c>
      <c r="L78" s="23" t="s">
        <v>16290</v>
      </c>
      <c r="M78" s="23"/>
      <c r="N78" s="15">
        <f>VLOOKUP(H78,heso!$A$2:$B$82,2,0)*F78*G78</f>
        <v>158212952.0605551</v>
      </c>
    </row>
    <row r="79" spans="1:14" ht="63.75">
      <c r="A79" s="14">
        <f t="shared" si="1"/>
        <v>168</v>
      </c>
      <c r="B79" s="14" t="s">
        <v>16291</v>
      </c>
      <c r="C79" s="41" t="s">
        <v>13183</v>
      </c>
      <c r="D79" s="41" t="s">
        <v>12961</v>
      </c>
      <c r="E79" s="14"/>
      <c r="F79" s="15">
        <v>700000</v>
      </c>
      <c r="G79" s="15">
        <v>152</v>
      </c>
      <c r="H79" s="14" t="s">
        <v>8076</v>
      </c>
      <c r="I79" s="15">
        <v>0</v>
      </c>
      <c r="J79" s="14" t="s">
        <v>1188</v>
      </c>
      <c r="K79" s="36" t="s">
        <v>16261</v>
      </c>
      <c r="L79" s="23" t="s">
        <v>16290</v>
      </c>
      <c r="M79" s="23"/>
      <c r="N79" s="15">
        <f>VLOOKUP(H79,heso!$A$2:$B$82,2,0)*F79*G79</f>
        <v>88413120.269133717</v>
      </c>
    </row>
    <row r="80" spans="1:14" ht="63.75">
      <c r="A80" s="14">
        <f t="shared" si="1"/>
        <v>169</v>
      </c>
      <c r="B80" s="14" t="s">
        <v>16292</v>
      </c>
      <c r="C80" s="41" t="s">
        <v>13183</v>
      </c>
      <c r="D80" s="41" t="s">
        <v>12961</v>
      </c>
      <c r="E80" s="14"/>
      <c r="F80" s="15">
        <v>1000</v>
      </c>
      <c r="G80" s="15">
        <v>496</v>
      </c>
      <c r="H80" s="14" t="s">
        <v>8076</v>
      </c>
      <c r="I80" s="15">
        <v>0</v>
      </c>
      <c r="J80" s="14" t="s">
        <v>1188</v>
      </c>
      <c r="K80" s="36" t="s">
        <v>16261</v>
      </c>
      <c r="L80" s="23" t="s">
        <v>2255</v>
      </c>
      <c r="M80" s="23" t="s">
        <v>16293</v>
      </c>
      <c r="N80" s="15">
        <f>VLOOKUP(H80,heso!$A$2:$B$82,2,0)*F80*G80</f>
        <v>412151.38772077381</v>
      </c>
    </row>
    <row r="81" spans="1:14" ht="51">
      <c r="A81" s="14">
        <f t="shared" si="1"/>
        <v>170</v>
      </c>
      <c r="B81" s="14" t="s">
        <v>16294</v>
      </c>
      <c r="C81" s="41" t="s">
        <v>7234</v>
      </c>
      <c r="D81" s="41" t="s">
        <v>16295</v>
      </c>
      <c r="E81" s="14"/>
      <c r="F81" s="15">
        <v>50000</v>
      </c>
      <c r="G81" s="15">
        <v>296</v>
      </c>
      <c r="H81" s="14" t="s">
        <v>8087</v>
      </c>
      <c r="I81" s="15">
        <v>0</v>
      </c>
      <c r="J81" s="14" t="s">
        <v>60</v>
      </c>
      <c r="K81" s="36" t="s">
        <v>16261</v>
      </c>
      <c r="L81" s="23" t="s">
        <v>16296</v>
      </c>
      <c r="M81" s="23" t="s">
        <v>16297</v>
      </c>
      <c r="N81" s="15">
        <f>VLOOKUP(H81,heso!$A$2:$B$82,2,0)*F81*G81</f>
        <v>14800000</v>
      </c>
    </row>
    <row r="82" spans="1:14">
      <c r="A82" s="14">
        <f t="shared" si="1"/>
        <v>171</v>
      </c>
      <c r="B82" s="14" t="s">
        <v>13454</v>
      </c>
      <c r="C82" s="41" t="s">
        <v>16523</v>
      </c>
      <c r="D82" s="41" t="s">
        <v>1187</v>
      </c>
      <c r="E82" s="14" t="s">
        <v>8163</v>
      </c>
      <c r="F82" s="15">
        <v>3032</v>
      </c>
      <c r="G82" s="15">
        <v>208</v>
      </c>
      <c r="H82" s="14" t="s">
        <v>2161</v>
      </c>
      <c r="I82" s="15">
        <v>80000</v>
      </c>
      <c r="J82" s="14" t="s">
        <v>1193</v>
      </c>
      <c r="K82" s="36" t="s">
        <v>16261</v>
      </c>
      <c r="L82" s="23" t="s">
        <v>7609</v>
      </c>
      <c r="M82" s="23"/>
      <c r="N82" s="15">
        <f>VLOOKUP(H82,heso!$A$2:$B$82,2,0)*F82*G82</f>
        <v>814707.835155593</v>
      </c>
    </row>
    <row r="83" spans="1:14" ht="38.25">
      <c r="A83" s="14">
        <f t="shared" si="1"/>
        <v>172</v>
      </c>
      <c r="B83" s="14" t="s">
        <v>16298</v>
      </c>
      <c r="C83" s="41" t="s">
        <v>16299</v>
      </c>
      <c r="D83" s="41" t="s">
        <v>1162</v>
      </c>
      <c r="E83" s="14"/>
      <c r="F83" s="15">
        <v>800</v>
      </c>
      <c r="G83" s="15">
        <v>312</v>
      </c>
      <c r="H83" s="14" t="s">
        <v>2161</v>
      </c>
      <c r="I83" s="15">
        <v>0</v>
      </c>
      <c r="J83" s="14" t="s">
        <v>1188</v>
      </c>
      <c r="K83" s="36" t="s">
        <v>16261</v>
      </c>
      <c r="L83" s="23" t="s">
        <v>2255</v>
      </c>
      <c r="M83" s="86" t="s">
        <v>16300</v>
      </c>
      <c r="N83" s="15">
        <f>VLOOKUP(H83,heso!$A$2:$B$82,2,0)*F83*G83</f>
        <v>322443.73423044576</v>
      </c>
    </row>
    <row r="84" spans="1:14" ht="47.25">
      <c r="A84" s="14">
        <f t="shared" si="1"/>
        <v>173</v>
      </c>
      <c r="B84" s="14" t="s">
        <v>16305</v>
      </c>
      <c r="C84" s="41" t="s">
        <v>8960</v>
      </c>
      <c r="D84" s="41" t="s">
        <v>1187</v>
      </c>
      <c r="E84" s="14"/>
      <c r="F84" s="15">
        <v>1000</v>
      </c>
      <c r="G84" s="15">
        <v>312</v>
      </c>
      <c r="H84" s="14" t="s">
        <v>8076</v>
      </c>
      <c r="I84" s="15">
        <v>78000</v>
      </c>
      <c r="J84" s="14" t="s">
        <v>4935</v>
      </c>
      <c r="K84" s="36" t="s">
        <v>16261</v>
      </c>
      <c r="L84" s="23" t="s">
        <v>2255</v>
      </c>
      <c r="M84" s="23"/>
      <c r="N84" s="15">
        <f>VLOOKUP(H84,heso!$A$2:$B$82,2,0)*F84*G84</f>
        <v>259256.51808242223</v>
      </c>
    </row>
    <row r="85" spans="1:14" ht="94.5">
      <c r="A85" s="14">
        <f t="shared" si="1"/>
        <v>174</v>
      </c>
      <c r="B85" s="14" t="s">
        <v>15475</v>
      </c>
      <c r="C85" s="41" t="s">
        <v>16315</v>
      </c>
      <c r="D85" s="41" t="s">
        <v>1187</v>
      </c>
      <c r="E85" s="14" t="s">
        <v>8163</v>
      </c>
      <c r="F85" s="15">
        <v>1032</v>
      </c>
      <c r="G85" s="15">
        <v>464</v>
      </c>
      <c r="H85" s="14" t="s">
        <v>2161</v>
      </c>
      <c r="I85" s="15">
        <v>157000</v>
      </c>
      <c r="J85" s="14" t="s">
        <v>60</v>
      </c>
      <c r="K85" s="36" t="s">
        <v>16261</v>
      </c>
      <c r="L85" s="23" t="s">
        <v>2255</v>
      </c>
      <c r="M85" s="23"/>
      <c r="N85" s="15">
        <f>VLOOKUP(H85,heso!$A$2:$B$82,2,0)*F85*G85</f>
        <v>618595.90243902442</v>
      </c>
    </row>
    <row r="86" spans="1:14" ht="94.5">
      <c r="A86" s="14">
        <f t="shared" si="1"/>
        <v>175</v>
      </c>
      <c r="B86" s="14" t="s">
        <v>15489</v>
      </c>
      <c r="C86" s="41" t="s">
        <v>16316</v>
      </c>
      <c r="D86" s="41" t="s">
        <v>1187</v>
      </c>
      <c r="E86" s="14" t="s">
        <v>8163</v>
      </c>
      <c r="F86" s="15">
        <v>1032</v>
      </c>
      <c r="G86" s="15">
        <v>500</v>
      </c>
      <c r="H86" s="14" t="s">
        <v>2161</v>
      </c>
      <c r="I86" s="15">
        <v>166000</v>
      </c>
      <c r="J86" s="14" t="s">
        <v>60</v>
      </c>
      <c r="K86" s="36" t="s">
        <v>16261</v>
      </c>
      <c r="L86" s="23" t="s">
        <v>2255</v>
      </c>
      <c r="M86" s="23"/>
      <c r="N86" s="15">
        <f>VLOOKUP(H86,heso!$A$2:$B$82,2,0)*F86*G86</f>
        <v>666590.41211101774</v>
      </c>
    </row>
    <row r="87" spans="1:14" ht="63">
      <c r="A87" s="14">
        <f t="shared" si="1"/>
        <v>176</v>
      </c>
      <c r="B87" s="14" t="s">
        <v>16319</v>
      </c>
      <c r="C87" s="41" t="s">
        <v>16320</v>
      </c>
      <c r="D87" s="41" t="s">
        <v>1162</v>
      </c>
      <c r="E87" s="14"/>
      <c r="F87" s="15">
        <v>500</v>
      </c>
      <c r="G87" s="15">
        <v>260</v>
      </c>
      <c r="H87" s="14" t="s">
        <v>8087</v>
      </c>
      <c r="I87" s="15">
        <v>0</v>
      </c>
      <c r="J87" s="14" t="s">
        <v>4642</v>
      </c>
      <c r="K87" s="36" t="s">
        <v>16261</v>
      </c>
      <c r="L87" s="23" t="s">
        <v>12534</v>
      </c>
      <c r="M87" s="23"/>
      <c r="N87" s="15">
        <f>VLOOKUP(H87,heso!$A$2:$B$82,2,0)*F87*G87</f>
        <v>130000</v>
      </c>
    </row>
    <row r="88" spans="1:14" ht="31.5">
      <c r="A88" s="14">
        <f t="shared" si="1"/>
        <v>177</v>
      </c>
      <c r="B88" s="14" t="s">
        <v>16322</v>
      </c>
      <c r="C88" s="41" t="s">
        <v>16323</v>
      </c>
      <c r="D88" s="41" t="s">
        <v>1187</v>
      </c>
      <c r="E88" s="14"/>
      <c r="F88" s="15">
        <v>820</v>
      </c>
      <c r="G88" s="15">
        <v>224</v>
      </c>
      <c r="H88" s="14" t="s">
        <v>8087</v>
      </c>
      <c r="I88" s="15">
        <v>68000</v>
      </c>
      <c r="J88" s="14" t="s">
        <v>1193</v>
      </c>
      <c r="K88" s="36" t="s">
        <v>16261</v>
      </c>
      <c r="L88" s="23" t="s">
        <v>2255</v>
      </c>
      <c r="M88" s="23"/>
      <c r="N88" s="15">
        <f>VLOOKUP(H88,heso!$A$2:$B$82,2,0)*F88*G88</f>
        <v>183680</v>
      </c>
    </row>
    <row r="89" spans="1:14" ht="31.5">
      <c r="A89" s="14">
        <f t="shared" si="1"/>
        <v>178</v>
      </c>
      <c r="B89" s="14" t="s">
        <v>16330</v>
      </c>
      <c r="C89" s="41" t="s">
        <v>16331</v>
      </c>
      <c r="D89" s="41" t="s">
        <v>1187</v>
      </c>
      <c r="E89" s="14"/>
      <c r="F89" s="15">
        <v>1000</v>
      </c>
      <c r="G89" s="15">
        <v>404</v>
      </c>
      <c r="H89" s="14" t="s">
        <v>8087</v>
      </c>
      <c r="I89" s="15">
        <v>120000</v>
      </c>
      <c r="J89" s="14" t="s">
        <v>4642</v>
      </c>
      <c r="K89" s="36" t="s">
        <v>16261</v>
      </c>
      <c r="L89" s="23" t="s">
        <v>12534</v>
      </c>
      <c r="M89" s="23"/>
      <c r="N89" s="15">
        <f>VLOOKUP(H89,heso!$A$2:$B$82,2,0)*F89*G89</f>
        <v>404000</v>
      </c>
    </row>
    <row r="90" spans="1:14" ht="63">
      <c r="A90" s="14">
        <f t="shared" si="1"/>
        <v>179</v>
      </c>
      <c r="B90" s="14" t="s">
        <v>16334</v>
      </c>
      <c r="C90" s="41" t="s">
        <v>16335</v>
      </c>
      <c r="D90" s="41" t="s">
        <v>1187</v>
      </c>
      <c r="E90" s="14"/>
      <c r="F90" s="15">
        <v>750</v>
      </c>
      <c r="G90" s="15">
        <v>180</v>
      </c>
      <c r="H90" s="14" t="s">
        <v>8087</v>
      </c>
      <c r="I90" s="15">
        <v>57000</v>
      </c>
      <c r="J90" s="14" t="s">
        <v>1193</v>
      </c>
      <c r="K90" s="36" t="s">
        <v>16261</v>
      </c>
      <c r="L90" s="23" t="s">
        <v>2255</v>
      </c>
      <c r="M90" s="23"/>
      <c r="N90" s="15">
        <f>VLOOKUP(H90,heso!$A$2:$B$82,2,0)*F90*G90</f>
        <v>135000</v>
      </c>
    </row>
    <row r="91" spans="1:14" ht="47.25">
      <c r="A91" s="14">
        <f t="shared" si="1"/>
        <v>180</v>
      </c>
      <c r="B91" s="14" t="s">
        <v>16336</v>
      </c>
      <c r="C91" s="41" t="s">
        <v>16337</v>
      </c>
      <c r="D91" s="41" t="s">
        <v>1162</v>
      </c>
      <c r="E91" s="14"/>
      <c r="F91" s="15">
        <v>450</v>
      </c>
      <c r="G91" s="15">
        <v>356</v>
      </c>
      <c r="H91" s="14" t="s">
        <v>8087</v>
      </c>
      <c r="I91" s="15">
        <v>0</v>
      </c>
      <c r="J91" s="14" t="s">
        <v>1188</v>
      </c>
      <c r="K91" s="36" t="s">
        <v>16261</v>
      </c>
      <c r="L91" s="23" t="s">
        <v>2255</v>
      </c>
      <c r="M91" s="23"/>
      <c r="N91" s="15">
        <f>VLOOKUP(H91,heso!$A$2:$B$82,2,0)*F91*G91</f>
        <v>160200</v>
      </c>
    </row>
    <row r="92" spans="1:14" ht="78.75">
      <c r="A92" s="14">
        <f t="shared" si="1"/>
        <v>181</v>
      </c>
      <c r="B92" s="14" t="s">
        <v>15487</v>
      </c>
      <c r="C92" s="41" t="s">
        <v>16338</v>
      </c>
      <c r="D92" s="41" t="s">
        <v>1187</v>
      </c>
      <c r="E92" s="14" t="s">
        <v>8163</v>
      </c>
      <c r="F92" s="15">
        <v>1032</v>
      </c>
      <c r="G92" s="15">
        <v>456</v>
      </c>
      <c r="H92" s="14" t="s">
        <v>2161</v>
      </c>
      <c r="I92" s="15">
        <v>154000</v>
      </c>
      <c r="J92" s="14" t="s">
        <v>60</v>
      </c>
      <c r="K92" s="36" t="s">
        <v>16261</v>
      </c>
      <c r="L92" s="23" t="s">
        <v>2255</v>
      </c>
      <c r="M92" s="23"/>
      <c r="N92" s="15">
        <f>VLOOKUP(H92,heso!$A$2:$B$82,2,0)*F92*G92</f>
        <v>607930.45584524819</v>
      </c>
    </row>
    <row r="93" spans="1:14">
      <c r="A93" s="14">
        <f t="shared" si="1"/>
        <v>182</v>
      </c>
      <c r="B93" s="14" t="s">
        <v>16339</v>
      </c>
      <c r="C93" s="41" t="s">
        <v>16340</v>
      </c>
      <c r="D93" s="41" t="s">
        <v>1187</v>
      </c>
      <c r="E93" s="14"/>
      <c r="F93" s="15">
        <v>800</v>
      </c>
      <c r="G93" s="15">
        <v>164</v>
      </c>
      <c r="H93" s="14" t="s">
        <v>8087</v>
      </c>
      <c r="I93" s="15">
        <v>55000</v>
      </c>
      <c r="J93" s="14" t="s">
        <v>4935</v>
      </c>
      <c r="K93" s="36" t="s">
        <v>16261</v>
      </c>
      <c r="L93" s="23" t="s">
        <v>2255</v>
      </c>
      <c r="M93" s="23"/>
      <c r="N93" s="15">
        <f>VLOOKUP(H93,heso!$A$2:$B$82,2,0)*F93*G93</f>
        <v>131200</v>
      </c>
    </row>
    <row r="94" spans="1:14">
      <c r="A94" s="14">
        <f t="shared" si="1"/>
        <v>183</v>
      </c>
      <c r="B94" s="14" t="s">
        <v>15426</v>
      </c>
      <c r="C94" s="41" t="s">
        <v>2744</v>
      </c>
      <c r="D94" s="41" t="s">
        <v>1187</v>
      </c>
      <c r="E94" s="14" t="s">
        <v>8163</v>
      </c>
      <c r="F94" s="15">
        <v>1030</v>
      </c>
      <c r="G94" s="15">
        <v>40</v>
      </c>
      <c r="H94" s="14" t="s">
        <v>8076</v>
      </c>
      <c r="I94" s="15">
        <v>12000</v>
      </c>
      <c r="J94" s="14" t="s">
        <v>4935</v>
      </c>
      <c r="K94" s="36" t="s">
        <v>16261</v>
      </c>
      <c r="L94" s="23" t="s">
        <v>2255</v>
      </c>
      <c r="M94" s="23"/>
      <c r="N94" s="15">
        <f>VLOOKUP(H94,heso!$A$2:$B$82,2,0)*F94*G94</f>
        <v>34235.155592935247</v>
      </c>
    </row>
    <row r="95" spans="1:14" ht="38.25">
      <c r="A95" s="14">
        <f t="shared" si="1"/>
        <v>184</v>
      </c>
      <c r="B95" s="14" t="s">
        <v>16341</v>
      </c>
      <c r="C95" s="41" t="s">
        <v>2744</v>
      </c>
      <c r="D95" s="41" t="s">
        <v>1187</v>
      </c>
      <c r="E95" s="14"/>
      <c r="F95" s="15">
        <v>4200</v>
      </c>
      <c r="G95" s="15">
        <v>44</v>
      </c>
      <c r="H95" s="14" t="s">
        <v>8076</v>
      </c>
      <c r="I95" s="15">
        <v>14000</v>
      </c>
      <c r="J95" s="14" t="s">
        <v>4935</v>
      </c>
      <c r="K95" s="36" t="s">
        <v>16261</v>
      </c>
      <c r="L95" s="23" t="s">
        <v>16342</v>
      </c>
      <c r="M95" s="23"/>
      <c r="N95" s="15">
        <f>VLOOKUP(H95,heso!$A$2:$B$82,2,0)*F95*G95</f>
        <v>153559.629941127</v>
      </c>
    </row>
    <row r="96" spans="1:14" ht="31.5">
      <c r="A96" s="14">
        <f t="shared" si="1"/>
        <v>185</v>
      </c>
      <c r="B96" s="14" t="s">
        <v>16343</v>
      </c>
      <c r="C96" s="41" t="s">
        <v>13183</v>
      </c>
      <c r="D96" s="41" t="s">
        <v>12961</v>
      </c>
      <c r="E96" s="14"/>
      <c r="F96" s="15">
        <v>250000</v>
      </c>
      <c r="G96" s="15">
        <v>8</v>
      </c>
      <c r="H96" s="14" t="s">
        <v>16344</v>
      </c>
      <c r="I96" s="15">
        <v>0</v>
      </c>
      <c r="J96" s="14" t="s">
        <v>1188</v>
      </c>
      <c r="K96" s="36" t="s">
        <v>16261</v>
      </c>
      <c r="L96" s="23" t="s">
        <v>2255</v>
      </c>
      <c r="M96" s="23"/>
      <c r="N96" s="15">
        <f>VLOOKUP(H96,heso!$A$2:$B$82,2,0)*F96*G96</f>
        <v>1345668.6291000841</v>
      </c>
    </row>
    <row r="97" spans="1:14">
      <c r="A97" s="14">
        <f t="shared" si="1"/>
        <v>186</v>
      </c>
      <c r="B97" s="14" t="s">
        <v>16345</v>
      </c>
      <c r="C97" s="41" t="s">
        <v>16346</v>
      </c>
      <c r="D97" s="41" t="s">
        <v>1187</v>
      </c>
      <c r="E97" s="14"/>
      <c r="F97" s="15">
        <v>700</v>
      </c>
      <c r="G97" s="15">
        <v>264</v>
      </c>
      <c r="H97" s="14" t="s">
        <v>8087</v>
      </c>
      <c r="I97" s="15">
        <v>78000</v>
      </c>
      <c r="J97" s="14" t="s">
        <v>1188</v>
      </c>
      <c r="K97" s="36" t="s">
        <v>16261</v>
      </c>
      <c r="L97" s="23" t="s">
        <v>2255</v>
      </c>
      <c r="M97" s="23"/>
      <c r="N97" s="15">
        <f>VLOOKUP(H97,heso!$A$2:$B$82,2,0)*F97*G97</f>
        <v>184800</v>
      </c>
    </row>
    <row r="98" spans="1:14" ht="31.5">
      <c r="A98" s="14">
        <f t="shared" si="1"/>
        <v>187</v>
      </c>
      <c r="B98" s="14" t="s">
        <v>16347</v>
      </c>
      <c r="C98" s="41" t="s">
        <v>16348</v>
      </c>
      <c r="D98" s="41" t="s">
        <v>1162</v>
      </c>
      <c r="E98" s="14"/>
      <c r="F98" s="15">
        <v>120</v>
      </c>
      <c r="G98" s="15">
        <v>916</v>
      </c>
      <c r="H98" s="14" t="s">
        <v>3703</v>
      </c>
      <c r="I98" s="15">
        <v>0</v>
      </c>
      <c r="J98" s="14" t="s">
        <v>7909</v>
      </c>
      <c r="K98" s="36" t="s">
        <v>16261</v>
      </c>
      <c r="L98" s="23" t="s">
        <v>8974</v>
      </c>
      <c r="M98" s="23" t="s">
        <v>16349</v>
      </c>
      <c r="N98" s="15">
        <f>VLOOKUP(H98,heso!$A$2:$B$82,2,0)*F98*G98</f>
        <v>189702.13624894869</v>
      </c>
    </row>
    <row r="99" spans="1:14" ht="31.5">
      <c r="A99" s="14">
        <f t="shared" si="1"/>
        <v>188</v>
      </c>
      <c r="B99" s="14" t="s">
        <v>15378</v>
      </c>
      <c r="C99" s="41" t="s">
        <v>2744</v>
      </c>
      <c r="D99" s="41" t="s">
        <v>1187</v>
      </c>
      <c r="E99" s="14" t="s">
        <v>8163</v>
      </c>
      <c r="F99" s="15">
        <v>1030</v>
      </c>
      <c r="G99" s="15">
        <v>96</v>
      </c>
      <c r="H99" s="14" t="s">
        <v>8076</v>
      </c>
      <c r="I99" s="15">
        <v>21000</v>
      </c>
      <c r="J99" s="14" t="s">
        <v>4935</v>
      </c>
      <c r="K99" s="36" t="s">
        <v>16261</v>
      </c>
      <c r="L99" s="23" t="s">
        <v>5129</v>
      </c>
      <c r="M99" s="23"/>
      <c r="N99" s="15">
        <f>VLOOKUP(H99,heso!$A$2:$B$82,2,0)*F99*G99</f>
        <v>82164.373423044584</v>
      </c>
    </row>
    <row r="100" spans="1:14">
      <c r="A100" s="14">
        <f t="shared" si="1"/>
        <v>189</v>
      </c>
      <c r="B100" s="14" t="s">
        <v>15379</v>
      </c>
      <c r="C100" s="41" t="s">
        <v>2744</v>
      </c>
      <c r="D100" s="41" t="s">
        <v>1187</v>
      </c>
      <c r="E100" s="14" t="s">
        <v>8163</v>
      </c>
      <c r="F100" s="15">
        <v>1030</v>
      </c>
      <c r="G100" s="15">
        <v>40</v>
      </c>
      <c r="H100" s="14" t="s">
        <v>8076</v>
      </c>
      <c r="I100" s="15">
        <v>11000</v>
      </c>
      <c r="J100" s="14" t="s">
        <v>4935</v>
      </c>
      <c r="K100" s="36" t="s">
        <v>16261</v>
      </c>
      <c r="L100" s="23" t="s">
        <v>5129</v>
      </c>
      <c r="M100" s="23"/>
      <c r="N100" s="15">
        <f>VLOOKUP(H100,heso!$A$2:$B$82,2,0)*F100*G100</f>
        <v>34235.155592935247</v>
      </c>
    </row>
    <row r="101" spans="1:14" ht="27.75" customHeight="1">
      <c r="A101" s="14">
        <f t="shared" si="1"/>
        <v>190</v>
      </c>
      <c r="B101" s="14" t="s">
        <v>16354</v>
      </c>
      <c r="C101" s="41" t="s">
        <v>2744</v>
      </c>
      <c r="D101" s="41" t="s">
        <v>1187</v>
      </c>
      <c r="E101" s="14" t="s">
        <v>8163</v>
      </c>
      <c r="F101" s="15">
        <v>2030</v>
      </c>
      <c r="G101" s="15">
        <v>76</v>
      </c>
      <c r="H101" s="14" t="s">
        <v>8076</v>
      </c>
      <c r="I101" s="15">
        <v>20000</v>
      </c>
      <c r="J101" s="14" t="s">
        <v>4935</v>
      </c>
      <c r="K101" s="36" t="s">
        <v>16261</v>
      </c>
      <c r="L101" s="23" t="s">
        <v>5129</v>
      </c>
      <c r="M101" s="23"/>
      <c r="N101" s="15">
        <f>VLOOKUP(H101,heso!$A$2:$B$82,2,0)*F101*G101</f>
        <v>128199.02439024391</v>
      </c>
    </row>
    <row r="102" spans="1:14" ht="47.25">
      <c r="A102" s="14">
        <f t="shared" si="1"/>
        <v>191</v>
      </c>
      <c r="B102" s="14" t="s">
        <v>16355</v>
      </c>
      <c r="C102" s="41" t="s">
        <v>16356</v>
      </c>
      <c r="D102" s="41" t="s">
        <v>1187</v>
      </c>
      <c r="E102" s="14"/>
      <c r="F102" s="15">
        <v>900</v>
      </c>
      <c r="G102" s="15">
        <v>280</v>
      </c>
      <c r="H102" s="14" t="s">
        <v>8087</v>
      </c>
      <c r="I102" s="15">
        <v>87000</v>
      </c>
      <c r="J102" s="14" t="s">
        <v>1188</v>
      </c>
      <c r="K102" s="36" t="s">
        <v>16261</v>
      </c>
      <c r="L102" s="23" t="s">
        <v>2255</v>
      </c>
      <c r="M102" s="23"/>
      <c r="N102" s="15">
        <f>VLOOKUP(H102,heso!$A$2:$B$82,2,0)*F102*G102</f>
        <v>252000</v>
      </c>
    </row>
    <row r="103" spans="1:14" ht="31.5">
      <c r="A103" s="14">
        <f t="shared" si="1"/>
        <v>192</v>
      </c>
      <c r="B103" s="14" t="s">
        <v>16360</v>
      </c>
      <c r="C103" s="41" t="s">
        <v>2744</v>
      </c>
      <c r="D103" s="41" t="s">
        <v>1187</v>
      </c>
      <c r="E103" s="14" t="s">
        <v>8163</v>
      </c>
      <c r="F103" s="15">
        <v>1030</v>
      </c>
      <c r="G103" s="15">
        <v>60</v>
      </c>
      <c r="H103" s="14" t="s">
        <v>8076</v>
      </c>
      <c r="I103" s="15">
        <v>17000</v>
      </c>
      <c r="J103" s="14" t="s">
        <v>4935</v>
      </c>
      <c r="K103" s="36" t="s">
        <v>16261</v>
      </c>
      <c r="L103" s="23" t="s">
        <v>12534</v>
      </c>
      <c r="M103" s="23"/>
      <c r="N103" s="15">
        <f>VLOOKUP(H103,heso!$A$2:$B$82,2,0)*F103*G103</f>
        <v>51352.733389402863</v>
      </c>
    </row>
    <row r="104" spans="1:14" ht="31.5">
      <c r="A104" s="14">
        <f t="shared" si="1"/>
        <v>193</v>
      </c>
      <c r="B104" s="14" t="s">
        <v>16361</v>
      </c>
      <c r="C104" s="41" t="s">
        <v>2744</v>
      </c>
      <c r="D104" s="41" t="s">
        <v>1187</v>
      </c>
      <c r="E104" s="14" t="s">
        <v>8163</v>
      </c>
      <c r="F104" s="15">
        <v>2030</v>
      </c>
      <c r="G104" s="15">
        <v>92</v>
      </c>
      <c r="H104" s="14" t="s">
        <v>8076</v>
      </c>
      <c r="I104" s="15">
        <v>23000</v>
      </c>
      <c r="J104" s="14" t="s">
        <v>4935</v>
      </c>
      <c r="K104" s="36" t="s">
        <v>16261</v>
      </c>
      <c r="L104" s="23" t="s">
        <v>12534</v>
      </c>
      <c r="M104" s="23"/>
      <c r="N104" s="15">
        <f>VLOOKUP(H104,heso!$A$2:$B$82,2,0)*F104*G104</f>
        <v>155188.29268292684</v>
      </c>
    </row>
    <row r="105" spans="1:14" ht="63">
      <c r="A105" s="14">
        <f t="shared" si="1"/>
        <v>194</v>
      </c>
      <c r="B105" s="14" t="s">
        <v>16362</v>
      </c>
      <c r="C105" s="41" t="s">
        <v>16363</v>
      </c>
      <c r="D105" s="41" t="s">
        <v>1162</v>
      </c>
      <c r="E105" s="14"/>
      <c r="F105" s="15">
        <v>500</v>
      </c>
      <c r="G105" s="15">
        <v>292</v>
      </c>
      <c r="H105" s="14" t="s">
        <v>8087</v>
      </c>
      <c r="I105" s="15">
        <v>0</v>
      </c>
      <c r="J105" s="14" t="s">
        <v>4642</v>
      </c>
      <c r="K105" s="36" t="s">
        <v>16261</v>
      </c>
      <c r="L105" s="23" t="s">
        <v>12534</v>
      </c>
      <c r="M105" s="23"/>
      <c r="N105" s="15">
        <f>VLOOKUP(H105,heso!$A$2:$B$82,2,0)*F105*G105</f>
        <v>146000</v>
      </c>
    </row>
    <row r="106" spans="1:14" ht="47.25">
      <c r="A106" s="14">
        <f t="shared" ref="A106:A169" si="2">A105+1</f>
        <v>195</v>
      </c>
      <c r="B106" s="14" t="s">
        <v>16366</v>
      </c>
      <c r="C106" s="41" t="s">
        <v>16367</v>
      </c>
      <c r="D106" s="41" t="s">
        <v>1162</v>
      </c>
      <c r="E106" s="14"/>
      <c r="F106" s="15">
        <v>1000</v>
      </c>
      <c r="G106" s="15">
        <v>424</v>
      </c>
      <c r="H106" s="14" t="s">
        <v>2161</v>
      </c>
      <c r="I106" s="15">
        <v>0</v>
      </c>
      <c r="J106" s="14" t="s">
        <v>1188</v>
      </c>
      <c r="K106" s="36" t="s">
        <v>16261</v>
      </c>
      <c r="L106" s="23" t="s">
        <v>2255</v>
      </c>
      <c r="M106" s="23"/>
      <c r="N106" s="15">
        <f>VLOOKUP(H106,heso!$A$2:$B$82,2,0)*F106*G106</f>
        <v>547740.95878889831</v>
      </c>
    </row>
    <row r="107" spans="1:14" ht="31.5">
      <c r="A107" s="14">
        <f t="shared" si="2"/>
        <v>196</v>
      </c>
      <c r="B107" s="14" t="s">
        <v>16370</v>
      </c>
      <c r="C107" s="41" t="s">
        <v>16348</v>
      </c>
      <c r="D107" s="41" t="s">
        <v>4473</v>
      </c>
      <c r="E107" s="14"/>
      <c r="F107" s="15">
        <v>1000</v>
      </c>
      <c r="G107" s="15">
        <v>1000</v>
      </c>
      <c r="H107" s="14" t="s">
        <v>3703</v>
      </c>
      <c r="I107" s="15">
        <v>0</v>
      </c>
      <c r="J107" s="14" t="s">
        <v>4935</v>
      </c>
      <c r="K107" s="36" t="s">
        <v>16261</v>
      </c>
      <c r="L107" s="23" t="s">
        <v>1552</v>
      </c>
      <c r="M107" s="23"/>
      <c r="N107" s="15">
        <f>VLOOKUP(H107,heso!$A$2:$B$82,2,0)*F107*G107</f>
        <v>1725820.016820858</v>
      </c>
    </row>
    <row r="108" spans="1:14">
      <c r="A108" s="14">
        <f t="shared" si="2"/>
        <v>197</v>
      </c>
      <c r="B108" s="14" t="s">
        <v>15320</v>
      </c>
      <c r="C108" s="41" t="s">
        <v>2744</v>
      </c>
      <c r="D108" s="41" t="s">
        <v>1187</v>
      </c>
      <c r="E108" s="14" t="s">
        <v>8163</v>
      </c>
      <c r="F108" s="15">
        <v>530</v>
      </c>
      <c r="G108" s="15">
        <v>48</v>
      </c>
      <c r="H108" s="14" t="s">
        <v>8076</v>
      </c>
      <c r="I108" s="15">
        <v>14000</v>
      </c>
      <c r="J108" s="14" t="s">
        <v>4935</v>
      </c>
      <c r="K108" s="36" t="s">
        <v>16261</v>
      </c>
      <c r="L108" s="23" t="s">
        <v>5129</v>
      </c>
      <c r="M108" s="23"/>
      <c r="N108" s="15">
        <f>VLOOKUP(H108,heso!$A$2:$B$82,2,0)*F108*G108</f>
        <v>21139.377628259041</v>
      </c>
    </row>
    <row r="109" spans="1:14">
      <c r="A109" s="14">
        <f t="shared" si="2"/>
        <v>198</v>
      </c>
      <c r="B109" s="14" t="s">
        <v>16371</v>
      </c>
      <c r="C109" s="41" t="s">
        <v>2744</v>
      </c>
      <c r="D109" s="41" t="s">
        <v>1187</v>
      </c>
      <c r="E109" s="14" t="s">
        <v>8163</v>
      </c>
      <c r="F109" s="15">
        <v>880</v>
      </c>
      <c r="G109" s="15">
        <v>56</v>
      </c>
      <c r="H109" s="14" t="s">
        <v>8076</v>
      </c>
      <c r="I109" s="15">
        <v>15000</v>
      </c>
      <c r="J109" s="14" t="s">
        <v>4935</v>
      </c>
      <c r="K109" s="36" t="s">
        <v>16261</v>
      </c>
      <c r="L109" s="23" t="s">
        <v>5129</v>
      </c>
      <c r="M109" s="23"/>
      <c r="N109" s="15">
        <f>VLOOKUP(H109,heso!$A$2:$B$82,2,0)*F109*G109</f>
        <v>40949.234650967199</v>
      </c>
    </row>
    <row r="110" spans="1:14" ht="31.5">
      <c r="A110" s="14">
        <f t="shared" si="2"/>
        <v>199</v>
      </c>
      <c r="B110" s="14" t="s">
        <v>16383</v>
      </c>
      <c r="C110" s="41" t="s">
        <v>2744</v>
      </c>
      <c r="D110" s="41" t="s">
        <v>1187</v>
      </c>
      <c r="E110" s="14"/>
      <c r="F110" s="15">
        <v>4000</v>
      </c>
      <c r="G110" s="15">
        <v>196</v>
      </c>
      <c r="H110" s="14" t="s">
        <v>8076</v>
      </c>
      <c r="I110" s="15">
        <v>38000</v>
      </c>
      <c r="J110" s="14" t="s">
        <v>4935</v>
      </c>
      <c r="K110" s="36" t="s">
        <v>16261</v>
      </c>
      <c r="L110" s="23" t="s">
        <v>16384</v>
      </c>
      <c r="M110" s="23"/>
      <c r="N110" s="15">
        <f>VLOOKUP(H110,heso!$A$2:$B$82,2,0)*F110*G110</f>
        <v>651465.09671993274</v>
      </c>
    </row>
    <row r="111" spans="1:14">
      <c r="A111" s="14">
        <f t="shared" si="2"/>
        <v>200</v>
      </c>
      <c r="B111" s="14" t="s">
        <v>15339</v>
      </c>
      <c r="C111" s="41" t="s">
        <v>2744</v>
      </c>
      <c r="D111" s="41" t="s">
        <v>1187</v>
      </c>
      <c r="E111" s="14" t="s">
        <v>8163</v>
      </c>
      <c r="F111" s="15">
        <v>1030</v>
      </c>
      <c r="G111" s="15">
        <v>72</v>
      </c>
      <c r="H111" s="14" t="s">
        <v>8076</v>
      </c>
      <c r="I111" s="15">
        <v>18000</v>
      </c>
      <c r="J111" s="14" t="s">
        <v>4935</v>
      </c>
      <c r="K111" s="36" t="s">
        <v>16261</v>
      </c>
      <c r="L111" s="23" t="s">
        <v>5629</v>
      </c>
      <c r="M111" s="23"/>
      <c r="N111" s="15">
        <f>VLOOKUP(H111,heso!$A$2:$B$82,2,0)*F111*G111</f>
        <v>61623.280067283442</v>
      </c>
    </row>
    <row r="112" spans="1:14" ht="31.5">
      <c r="A112" s="14">
        <f t="shared" si="2"/>
        <v>201</v>
      </c>
      <c r="B112" s="14" t="s">
        <v>16452</v>
      </c>
      <c r="C112" s="41" t="s">
        <v>2744</v>
      </c>
      <c r="D112" s="41" t="s">
        <v>1187</v>
      </c>
      <c r="E112" s="14" t="s">
        <v>8163</v>
      </c>
      <c r="F112" s="15">
        <v>1030</v>
      </c>
      <c r="G112" s="15">
        <v>60</v>
      </c>
      <c r="H112" s="14" t="s">
        <v>8076</v>
      </c>
      <c r="I112" s="15">
        <v>17000</v>
      </c>
      <c r="J112" s="14" t="s">
        <v>4935</v>
      </c>
      <c r="K112" s="36" t="s">
        <v>16261</v>
      </c>
      <c r="L112" s="23" t="s">
        <v>5629</v>
      </c>
      <c r="M112" s="23"/>
      <c r="N112" s="15">
        <f>VLOOKUP(H112,heso!$A$2:$B$82,2,0)*F112*G112</f>
        <v>51352.733389402863</v>
      </c>
    </row>
    <row r="113" spans="1:14">
      <c r="A113" s="14">
        <f t="shared" si="2"/>
        <v>202</v>
      </c>
      <c r="B113" s="14" t="s">
        <v>15640</v>
      </c>
      <c r="C113" s="41" t="s">
        <v>2744</v>
      </c>
      <c r="D113" s="41" t="s">
        <v>1187</v>
      </c>
      <c r="E113" s="14" t="s">
        <v>8163</v>
      </c>
      <c r="F113" s="15">
        <v>2030</v>
      </c>
      <c r="G113" s="15">
        <v>100</v>
      </c>
      <c r="H113" s="14" t="s">
        <v>8076</v>
      </c>
      <c r="I113" s="15">
        <v>20000</v>
      </c>
      <c r="J113" s="14" t="s">
        <v>4935</v>
      </c>
      <c r="K113" s="36" t="s">
        <v>16261</v>
      </c>
      <c r="L113" s="23" t="s">
        <v>5629</v>
      </c>
      <c r="M113" s="23"/>
      <c r="N113" s="15">
        <f>VLOOKUP(H113,heso!$A$2:$B$82,2,0)*F113*G113</f>
        <v>168682.92682926831</v>
      </c>
    </row>
    <row r="114" spans="1:14" ht="31.5">
      <c r="A114" s="14">
        <f t="shared" si="2"/>
        <v>203</v>
      </c>
      <c r="B114" s="14" t="s">
        <v>16454</v>
      </c>
      <c r="C114" s="41" t="s">
        <v>2744</v>
      </c>
      <c r="D114" s="41" t="s">
        <v>1187</v>
      </c>
      <c r="E114" s="14" t="s">
        <v>8163</v>
      </c>
      <c r="F114" s="15">
        <v>2030</v>
      </c>
      <c r="G114" s="15">
        <v>80</v>
      </c>
      <c r="H114" s="14" t="s">
        <v>8076</v>
      </c>
      <c r="I114" s="15">
        <v>20000</v>
      </c>
      <c r="J114" s="14" t="s">
        <v>4935</v>
      </c>
      <c r="K114" s="36" t="s">
        <v>16261</v>
      </c>
      <c r="L114" s="23" t="s">
        <v>12534</v>
      </c>
      <c r="M114" s="23"/>
      <c r="N114" s="15">
        <f>VLOOKUP(H114,heso!$A$2:$B$82,2,0)*F114*G114</f>
        <v>134946.34146341466</v>
      </c>
    </row>
    <row r="115" spans="1:14">
      <c r="A115" s="14">
        <f t="shared" si="2"/>
        <v>204</v>
      </c>
      <c r="B115" s="14" t="s">
        <v>16513</v>
      </c>
      <c r="C115" s="41" t="s">
        <v>5721</v>
      </c>
      <c r="D115" s="41" t="s">
        <v>1187</v>
      </c>
      <c r="E115" s="14" t="s">
        <v>8163</v>
      </c>
      <c r="F115" s="15">
        <v>300</v>
      </c>
      <c r="G115" s="15">
        <v>492</v>
      </c>
      <c r="H115" s="14" t="s">
        <v>2161</v>
      </c>
      <c r="I115" s="15">
        <v>598000</v>
      </c>
      <c r="J115" s="14" t="s">
        <v>4642</v>
      </c>
      <c r="K115" s="36" t="s">
        <v>16261</v>
      </c>
      <c r="L115" s="23" t="s">
        <v>11673</v>
      </c>
      <c r="M115" s="23"/>
      <c r="N115" s="15">
        <f>VLOOKUP(H115,heso!$A$2:$B$82,2,0)*F115*G115</f>
        <v>190675.86206896551</v>
      </c>
    </row>
    <row r="116" spans="1:14" ht="31.5">
      <c r="A116" s="14">
        <f t="shared" si="2"/>
        <v>205</v>
      </c>
      <c r="B116" s="14" t="s">
        <v>16526</v>
      </c>
      <c r="C116" s="41" t="s">
        <v>16527</v>
      </c>
      <c r="D116" s="41" t="s">
        <v>1162</v>
      </c>
      <c r="E116" s="14"/>
      <c r="F116" s="15">
        <v>324</v>
      </c>
      <c r="G116" s="15">
        <v>796</v>
      </c>
      <c r="H116" s="14" t="s">
        <v>2161</v>
      </c>
      <c r="I116" s="15">
        <v>746000</v>
      </c>
      <c r="J116" s="14" t="s">
        <v>70</v>
      </c>
      <c r="K116" s="36" t="s">
        <v>16261</v>
      </c>
      <c r="L116" s="23" t="s">
        <v>13080</v>
      </c>
      <c r="M116" s="23"/>
      <c r="N116" s="15">
        <f>VLOOKUP(H116,heso!$A$2:$B$82,2,0)*F116*G116</f>
        <v>333171.18923465098</v>
      </c>
    </row>
    <row r="117" spans="1:14" ht="31.5">
      <c r="A117" s="14">
        <f t="shared" si="2"/>
        <v>206</v>
      </c>
      <c r="B117" s="14" t="s">
        <v>16556</v>
      </c>
      <c r="C117" s="41" t="s">
        <v>2018</v>
      </c>
      <c r="D117" s="41" t="s">
        <v>1187</v>
      </c>
      <c r="E117" s="14"/>
      <c r="F117" s="15">
        <v>1700</v>
      </c>
      <c r="G117" s="15">
        <v>520</v>
      </c>
      <c r="H117" s="14" t="s">
        <v>8087</v>
      </c>
      <c r="I117" s="15">
        <v>108000</v>
      </c>
      <c r="J117" s="14" t="s">
        <v>4642</v>
      </c>
      <c r="K117" s="36" t="s">
        <v>16261</v>
      </c>
      <c r="L117" s="23" t="s">
        <v>12534</v>
      </c>
      <c r="M117" s="23"/>
      <c r="N117" s="15">
        <f>VLOOKUP(H117,heso!$A$2:$B$82,2,0)*F117*G117</f>
        <v>884000</v>
      </c>
    </row>
    <row r="118" spans="1:14" ht="31.5">
      <c r="A118" s="14">
        <f t="shared" si="2"/>
        <v>207</v>
      </c>
      <c r="B118" s="14" t="s">
        <v>1912</v>
      </c>
      <c r="C118" s="41" t="s">
        <v>13183</v>
      </c>
      <c r="D118" s="41" t="s">
        <v>1187</v>
      </c>
      <c r="E118" s="14" t="s">
        <v>8163</v>
      </c>
      <c r="F118" s="15">
        <v>3032</v>
      </c>
      <c r="G118" s="15">
        <v>304</v>
      </c>
      <c r="H118" s="14" t="s">
        <v>8076</v>
      </c>
      <c r="I118" s="15">
        <v>47000</v>
      </c>
      <c r="J118" s="14" t="s">
        <v>1188</v>
      </c>
      <c r="K118" s="36" t="s">
        <v>16350</v>
      </c>
      <c r="L118" s="23" t="s">
        <v>2255</v>
      </c>
      <c r="M118" s="23"/>
      <c r="N118" s="15">
        <f>VLOOKUP(H118,heso!$A$2:$B$82,2,0)*F118*G118</f>
        <v>765910.23044575274</v>
      </c>
    </row>
    <row r="119" spans="1:14" ht="31.5">
      <c r="A119" s="14">
        <f t="shared" si="2"/>
        <v>208</v>
      </c>
      <c r="B119" s="14" t="s">
        <v>16351</v>
      </c>
      <c r="C119" s="41" t="s">
        <v>16352</v>
      </c>
      <c r="D119" s="41" t="s">
        <v>1187</v>
      </c>
      <c r="E119" s="14"/>
      <c r="F119" s="15">
        <v>1050</v>
      </c>
      <c r="G119" s="15">
        <v>400</v>
      </c>
      <c r="H119" s="14" t="s">
        <v>2161</v>
      </c>
      <c r="I119" s="15">
        <v>154000</v>
      </c>
      <c r="J119" s="14" t="s">
        <v>4935</v>
      </c>
      <c r="K119" s="36" t="s">
        <v>16350</v>
      </c>
      <c r="L119" s="23" t="s">
        <v>2255</v>
      </c>
      <c r="M119" s="23"/>
      <c r="N119" s="15">
        <f>VLOOKUP(H119,heso!$A$2:$B$82,2,0)*F119*G119</f>
        <v>542573.59125315398</v>
      </c>
    </row>
    <row r="120" spans="1:14" ht="63">
      <c r="A120" s="14">
        <f t="shared" si="2"/>
        <v>209</v>
      </c>
      <c r="B120" s="14" t="s">
        <v>16353</v>
      </c>
      <c r="C120" s="41" t="s">
        <v>14872</v>
      </c>
      <c r="D120" s="41" t="s">
        <v>1187</v>
      </c>
      <c r="E120" s="14" t="s">
        <v>8163</v>
      </c>
      <c r="F120" s="15">
        <v>1550</v>
      </c>
      <c r="G120" s="15">
        <v>340</v>
      </c>
      <c r="H120" s="14" t="s">
        <v>8087</v>
      </c>
      <c r="I120" s="15">
        <v>98000</v>
      </c>
      <c r="J120" s="14" t="s">
        <v>60</v>
      </c>
      <c r="K120" s="36" t="s">
        <v>16350</v>
      </c>
      <c r="L120" s="23" t="s">
        <v>2255</v>
      </c>
      <c r="M120" s="23"/>
      <c r="N120" s="15">
        <f>VLOOKUP(H120,heso!$A$2:$B$82,2,0)*F120*G120</f>
        <v>527000</v>
      </c>
    </row>
    <row r="121" spans="1:14" ht="31.5">
      <c r="A121" s="14">
        <f t="shared" si="2"/>
        <v>210</v>
      </c>
      <c r="B121" s="14" t="s">
        <v>15143</v>
      </c>
      <c r="C121" s="41" t="s">
        <v>2744</v>
      </c>
      <c r="D121" s="41" t="s">
        <v>1187</v>
      </c>
      <c r="E121" s="14" t="s">
        <v>8163</v>
      </c>
      <c r="F121" s="15">
        <v>1012</v>
      </c>
      <c r="G121" s="15">
        <v>100</v>
      </c>
      <c r="H121" s="14" t="s">
        <v>8076</v>
      </c>
      <c r="I121" s="15">
        <v>24000</v>
      </c>
      <c r="J121" s="14" t="s">
        <v>4935</v>
      </c>
      <c r="K121" s="36" t="s">
        <v>16350</v>
      </c>
      <c r="L121" s="23" t="s">
        <v>2255</v>
      </c>
      <c r="M121" s="23"/>
      <c r="N121" s="15">
        <f>VLOOKUP(H121,heso!$A$2:$B$82,2,0)*F121*G121</f>
        <v>84092.178301093358</v>
      </c>
    </row>
    <row r="122" spans="1:14" ht="31.5">
      <c r="A122" s="14">
        <f t="shared" si="2"/>
        <v>211</v>
      </c>
      <c r="B122" s="14" t="s">
        <v>16357</v>
      </c>
      <c r="C122" s="41" t="s">
        <v>2744</v>
      </c>
      <c r="D122" s="41" t="s">
        <v>1187</v>
      </c>
      <c r="E122" s="14" t="s">
        <v>8163</v>
      </c>
      <c r="F122" s="15">
        <v>1012</v>
      </c>
      <c r="G122" s="15">
        <v>92</v>
      </c>
      <c r="H122" s="14" t="s">
        <v>8076</v>
      </c>
      <c r="I122" s="15">
        <v>21000</v>
      </c>
      <c r="J122" s="14" t="s">
        <v>4935</v>
      </c>
      <c r="K122" s="36" t="s">
        <v>16350</v>
      </c>
      <c r="L122" s="23" t="s">
        <v>2255</v>
      </c>
      <c r="M122" s="23"/>
      <c r="N122" s="15">
        <f>VLOOKUP(H122,heso!$A$2:$B$82,2,0)*F122*G122</f>
        <v>77364.804037005888</v>
      </c>
    </row>
    <row r="123" spans="1:14" ht="77.25" customHeight="1">
      <c r="A123" s="14">
        <f t="shared" si="2"/>
        <v>212</v>
      </c>
      <c r="B123" s="14" t="s">
        <v>16358</v>
      </c>
      <c r="C123" s="41" t="s">
        <v>16359</v>
      </c>
      <c r="D123" s="41" t="s">
        <v>1187</v>
      </c>
      <c r="E123" s="14" t="s">
        <v>8163</v>
      </c>
      <c r="F123" s="15">
        <v>1100</v>
      </c>
      <c r="G123" s="15">
        <v>224</v>
      </c>
      <c r="H123" s="14" t="s">
        <v>8076</v>
      </c>
      <c r="I123" s="15">
        <v>67000</v>
      </c>
      <c r="J123" s="14" t="s">
        <v>1193</v>
      </c>
      <c r="K123" s="36" t="s">
        <v>16350</v>
      </c>
      <c r="L123" s="23" t="s">
        <v>2255</v>
      </c>
      <c r="M123" s="23"/>
      <c r="N123" s="15">
        <f>VLOOKUP(H123,heso!$A$2:$B$82,2,0)*F123*G123</f>
        <v>204746.173254836</v>
      </c>
    </row>
    <row r="124" spans="1:14" ht="47.25">
      <c r="A124" s="14">
        <f t="shared" si="2"/>
        <v>213</v>
      </c>
      <c r="B124" s="14" t="s">
        <v>16368</v>
      </c>
      <c r="C124" s="41" t="s">
        <v>16369</v>
      </c>
      <c r="D124" s="41" t="s">
        <v>1162</v>
      </c>
      <c r="E124" s="14"/>
      <c r="F124" s="15">
        <v>2000</v>
      </c>
      <c r="G124" s="15">
        <v>264</v>
      </c>
      <c r="H124" s="14" t="s">
        <v>8087</v>
      </c>
      <c r="I124" s="15">
        <v>0</v>
      </c>
      <c r="J124" s="14" t="s">
        <v>1188</v>
      </c>
      <c r="K124" s="36" t="s">
        <v>16350</v>
      </c>
      <c r="L124" s="23" t="s">
        <v>12365</v>
      </c>
      <c r="M124" s="23"/>
      <c r="N124" s="15">
        <f>VLOOKUP(H124,heso!$A$2:$B$82,2,0)*F124*G124</f>
        <v>528000</v>
      </c>
    </row>
    <row r="125" spans="1:14" ht="47.25">
      <c r="A125" s="14">
        <f t="shared" si="2"/>
        <v>214</v>
      </c>
      <c r="B125" s="14" t="s">
        <v>16372</v>
      </c>
      <c r="C125" s="41" t="s">
        <v>16373</v>
      </c>
      <c r="D125" s="41" t="s">
        <v>1187</v>
      </c>
      <c r="E125" s="14"/>
      <c r="F125" s="15">
        <v>1200</v>
      </c>
      <c r="G125" s="15">
        <v>184</v>
      </c>
      <c r="H125" s="14" t="s">
        <v>8087</v>
      </c>
      <c r="I125" s="15">
        <v>60000</v>
      </c>
      <c r="J125" s="14" t="s">
        <v>1188</v>
      </c>
      <c r="K125" s="36" t="s">
        <v>16350</v>
      </c>
      <c r="L125" s="23" t="s">
        <v>2255</v>
      </c>
      <c r="M125" s="23"/>
      <c r="N125" s="15">
        <f>VLOOKUP(H125,heso!$A$2:$B$82,2,0)*F125*G125</f>
        <v>220800</v>
      </c>
    </row>
    <row r="126" spans="1:14" ht="47.25">
      <c r="A126" s="14">
        <f t="shared" si="2"/>
        <v>215</v>
      </c>
      <c r="B126" s="14" t="s">
        <v>16374</v>
      </c>
      <c r="C126" s="41" t="s">
        <v>16375</v>
      </c>
      <c r="D126" s="41" t="s">
        <v>1187</v>
      </c>
      <c r="E126" s="14"/>
      <c r="F126" s="15">
        <v>750</v>
      </c>
      <c r="G126" s="15">
        <v>196</v>
      </c>
      <c r="H126" s="14" t="s">
        <v>8076</v>
      </c>
      <c r="I126" s="15">
        <v>54000</v>
      </c>
      <c r="J126" s="14" t="s">
        <v>4935</v>
      </c>
      <c r="K126" s="36" t="s">
        <v>16350</v>
      </c>
      <c r="L126" s="23" t="s">
        <v>2255</v>
      </c>
      <c r="M126" s="23"/>
      <c r="N126" s="15">
        <f>VLOOKUP(H126,heso!$A$2:$B$82,2,0)*F126*G126</f>
        <v>122149.70563498739</v>
      </c>
    </row>
    <row r="127" spans="1:14" ht="47.25">
      <c r="A127" s="14">
        <f t="shared" si="2"/>
        <v>216</v>
      </c>
      <c r="B127" s="14" t="s">
        <v>16376</v>
      </c>
      <c r="C127" s="41" t="s">
        <v>16377</v>
      </c>
      <c r="D127" s="41" t="s">
        <v>1187</v>
      </c>
      <c r="E127" s="14"/>
      <c r="F127" s="15">
        <v>700</v>
      </c>
      <c r="G127" s="15">
        <v>256</v>
      </c>
      <c r="H127" s="14" t="s">
        <v>8087</v>
      </c>
      <c r="I127" s="15">
        <v>81000</v>
      </c>
      <c r="J127" s="14" t="s">
        <v>7909</v>
      </c>
      <c r="K127" s="36" t="s">
        <v>16350</v>
      </c>
      <c r="L127" s="23" t="s">
        <v>2255</v>
      </c>
      <c r="M127" s="23"/>
      <c r="N127" s="15">
        <f>VLOOKUP(H127,heso!$A$2:$B$82,2,0)*F127*G127</f>
        <v>179200</v>
      </c>
    </row>
    <row r="128" spans="1:14" ht="31.5">
      <c r="A128" s="14">
        <f t="shared" si="2"/>
        <v>217</v>
      </c>
      <c r="B128" s="14" t="s">
        <v>16378</v>
      </c>
      <c r="C128" s="41" t="s">
        <v>14335</v>
      </c>
      <c r="D128" s="41" t="s">
        <v>1162</v>
      </c>
      <c r="E128" s="14" t="s">
        <v>8163</v>
      </c>
      <c r="F128" s="15">
        <v>600</v>
      </c>
      <c r="G128" s="15">
        <v>336</v>
      </c>
      <c r="H128" s="14" t="s">
        <v>2161</v>
      </c>
      <c r="I128" s="15">
        <v>0</v>
      </c>
      <c r="J128" s="14" t="s">
        <v>7909</v>
      </c>
      <c r="K128" s="36" t="s">
        <v>16350</v>
      </c>
      <c r="L128" s="23" t="s">
        <v>2255</v>
      </c>
      <c r="M128" s="23"/>
      <c r="N128" s="15">
        <f>VLOOKUP(H128,heso!$A$2:$B$82,2,0)*F128*G128</f>
        <v>260435.32380151388</v>
      </c>
    </row>
    <row r="129" spans="1:14" ht="31.5">
      <c r="A129" s="14">
        <f t="shared" si="2"/>
        <v>218</v>
      </c>
      <c r="B129" s="14" t="s">
        <v>16379</v>
      </c>
      <c r="C129" s="41" t="s">
        <v>7234</v>
      </c>
      <c r="D129" s="41" t="s">
        <v>4473</v>
      </c>
      <c r="E129" s="14"/>
      <c r="F129" s="15">
        <v>1000</v>
      </c>
      <c r="G129" s="15">
        <v>328</v>
      </c>
      <c r="H129" s="14" t="s">
        <v>2161</v>
      </c>
      <c r="I129" s="15">
        <v>0</v>
      </c>
      <c r="J129" s="14" t="s">
        <v>60</v>
      </c>
      <c r="K129" s="36" t="s">
        <v>16350</v>
      </c>
      <c r="L129" s="23" t="s">
        <v>2255</v>
      </c>
      <c r="M129" s="23"/>
      <c r="N129" s="15">
        <f>VLOOKUP(H129,heso!$A$2:$B$82,2,0)*F129*G129</f>
        <v>423724.13793103455</v>
      </c>
    </row>
    <row r="130" spans="1:14" ht="31.5">
      <c r="A130" s="14">
        <f t="shared" si="2"/>
        <v>219</v>
      </c>
      <c r="B130" s="14" t="s">
        <v>16380</v>
      </c>
      <c r="C130" s="41" t="s">
        <v>7234</v>
      </c>
      <c r="D130" s="41" t="s">
        <v>4473</v>
      </c>
      <c r="E130" s="14"/>
      <c r="F130" s="15">
        <v>1000</v>
      </c>
      <c r="G130" s="15">
        <v>308</v>
      </c>
      <c r="H130" s="14" t="s">
        <v>2161</v>
      </c>
      <c r="I130" s="15">
        <v>0</v>
      </c>
      <c r="J130" s="14" t="s">
        <v>60</v>
      </c>
      <c r="K130" s="36" t="s">
        <v>16350</v>
      </c>
      <c r="L130" s="23" t="s">
        <v>2255</v>
      </c>
      <c r="M130" s="23"/>
      <c r="N130" s="15">
        <f>VLOOKUP(H130,heso!$A$2:$B$82,2,0)*F130*G130</f>
        <v>397887.30025231291</v>
      </c>
    </row>
    <row r="131" spans="1:14" ht="47.25">
      <c r="A131" s="14">
        <f t="shared" si="2"/>
        <v>220</v>
      </c>
      <c r="B131" s="14" t="s">
        <v>16381</v>
      </c>
      <c r="C131" s="41" t="s">
        <v>7234</v>
      </c>
      <c r="D131" s="41" t="s">
        <v>4473</v>
      </c>
      <c r="E131" s="14"/>
      <c r="F131" s="15">
        <v>1000</v>
      </c>
      <c r="G131" s="15">
        <v>232</v>
      </c>
      <c r="H131" s="14" t="s">
        <v>2161</v>
      </c>
      <c r="I131" s="15">
        <v>0</v>
      </c>
      <c r="J131" s="14" t="s">
        <v>60</v>
      </c>
      <c r="K131" s="36" t="s">
        <v>16350</v>
      </c>
      <c r="L131" s="23" t="s">
        <v>2255</v>
      </c>
      <c r="M131" s="23"/>
      <c r="N131" s="15">
        <f>VLOOKUP(H131,heso!$A$2:$B$82,2,0)*F131*G131</f>
        <v>299707.31707317074</v>
      </c>
    </row>
    <row r="132" spans="1:14" ht="47.25">
      <c r="A132" s="14">
        <f t="shared" si="2"/>
        <v>221</v>
      </c>
      <c r="B132" s="14" t="s">
        <v>16382</v>
      </c>
      <c r="C132" s="41" t="s">
        <v>7234</v>
      </c>
      <c r="D132" s="41" t="s">
        <v>4473</v>
      </c>
      <c r="E132" s="14"/>
      <c r="F132" s="15">
        <v>1000</v>
      </c>
      <c r="G132" s="15">
        <v>188</v>
      </c>
      <c r="H132" s="14" t="s">
        <v>2161</v>
      </c>
      <c r="I132" s="15">
        <v>0</v>
      </c>
      <c r="J132" s="14" t="s">
        <v>60</v>
      </c>
      <c r="K132" s="36" t="s">
        <v>16350</v>
      </c>
      <c r="L132" s="23" t="s">
        <v>2255</v>
      </c>
      <c r="M132" s="23"/>
      <c r="N132" s="15">
        <f>VLOOKUP(H132,heso!$A$2:$B$82,2,0)*F132*G132</f>
        <v>242866.27417998321</v>
      </c>
    </row>
    <row r="133" spans="1:14" ht="63">
      <c r="A133" s="14">
        <f t="shared" si="2"/>
        <v>222</v>
      </c>
      <c r="B133" s="14" t="s">
        <v>16385</v>
      </c>
      <c r="C133" s="41" t="s">
        <v>16386</v>
      </c>
      <c r="D133" s="41" t="s">
        <v>1187</v>
      </c>
      <c r="E133" s="14"/>
      <c r="F133" s="15">
        <v>700</v>
      </c>
      <c r="G133" s="15">
        <v>356</v>
      </c>
      <c r="H133" s="14" t="s">
        <v>8087</v>
      </c>
      <c r="I133" s="15">
        <v>102000</v>
      </c>
      <c r="J133" s="14" t="s">
        <v>1188</v>
      </c>
      <c r="K133" s="36" t="s">
        <v>16350</v>
      </c>
      <c r="L133" s="23" t="s">
        <v>2255</v>
      </c>
      <c r="M133" s="23"/>
      <c r="N133" s="15">
        <f>VLOOKUP(H133,heso!$A$2:$B$82,2,0)*F133*G133</f>
        <v>249200</v>
      </c>
    </row>
    <row r="134" spans="1:14" ht="63">
      <c r="A134" s="14">
        <f t="shared" si="2"/>
        <v>223</v>
      </c>
      <c r="B134" s="14" t="s">
        <v>16387</v>
      </c>
      <c r="C134" s="41" t="s">
        <v>16388</v>
      </c>
      <c r="D134" s="41" t="s">
        <v>9193</v>
      </c>
      <c r="E134" s="14"/>
      <c r="F134" s="15">
        <v>1200</v>
      </c>
      <c r="G134" s="15">
        <v>376</v>
      </c>
      <c r="H134" s="14" t="s">
        <v>2161</v>
      </c>
      <c r="I134" s="15">
        <v>0</v>
      </c>
      <c r="J134" s="14" t="s">
        <v>60</v>
      </c>
      <c r="K134" s="36" t="s">
        <v>16350</v>
      </c>
      <c r="L134" s="23" t="s">
        <v>2255</v>
      </c>
      <c r="M134" s="23" t="s">
        <v>16389</v>
      </c>
      <c r="N134" s="15">
        <f>VLOOKUP(H134,heso!$A$2:$B$82,2,0)*F134*G134</f>
        <v>582879.05803195958</v>
      </c>
    </row>
    <row r="135" spans="1:14" ht="63.75">
      <c r="A135" s="14">
        <f t="shared" si="2"/>
        <v>224</v>
      </c>
      <c r="B135" s="14" t="s">
        <v>16390</v>
      </c>
      <c r="C135" s="41" t="s">
        <v>16391</v>
      </c>
      <c r="D135" s="41" t="s">
        <v>9193</v>
      </c>
      <c r="E135" s="14"/>
      <c r="F135" s="15">
        <v>1300</v>
      </c>
      <c r="G135" s="15">
        <v>476</v>
      </c>
      <c r="H135" s="14" t="s">
        <v>2161</v>
      </c>
      <c r="I135" s="15">
        <v>0</v>
      </c>
      <c r="J135" s="14" t="s">
        <v>60</v>
      </c>
      <c r="K135" s="36" t="s">
        <v>16350</v>
      </c>
      <c r="L135" s="23" t="s">
        <v>2255</v>
      </c>
      <c r="M135" s="23" t="s">
        <v>16392</v>
      </c>
      <c r="N135" s="15">
        <f>VLOOKUP(H135,heso!$A$2:$B$82,2,0)*F135*G135</f>
        <v>799391.75777964678</v>
      </c>
    </row>
    <row r="136" spans="1:14" ht="47.25">
      <c r="A136" s="14">
        <f t="shared" si="2"/>
        <v>225</v>
      </c>
      <c r="B136" s="14" t="s">
        <v>16393</v>
      </c>
      <c r="C136" s="41" t="s">
        <v>5212</v>
      </c>
      <c r="D136" s="41" t="s">
        <v>1187</v>
      </c>
      <c r="E136" s="14" t="s">
        <v>8163</v>
      </c>
      <c r="F136" s="15">
        <v>600</v>
      </c>
      <c r="G136" s="15">
        <v>368</v>
      </c>
      <c r="H136" s="14" t="s">
        <v>8087</v>
      </c>
      <c r="I136" s="15">
        <v>119000</v>
      </c>
      <c r="J136" s="14" t="s">
        <v>1193</v>
      </c>
      <c r="K136" s="36" t="s">
        <v>16350</v>
      </c>
      <c r="L136" s="23" t="s">
        <v>2255</v>
      </c>
      <c r="M136" s="23"/>
      <c r="N136" s="15">
        <f>VLOOKUP(H136,heso!$A$2:$B$82,2,0)*F136*G136</f>
        <v>220800</v>
      </c>
    </row>
    <row r="137" spans="1:14" ht="47.25">
      <c r="A137" s="14">
        <f t="shared" si="2"/>
        <v>226</v>
      </c>
      <c r="B137" s="14" t="s">
        <v>16394</v>
      </c>
      <c r="C137" s="41" t="s">
        <v>2422</v>
      </c>
      <c r="D137" s="41" t="s">
        <v>1187</v>
      </c>
      <c r="E137" s="14" t="s">
        <v>8163</v>
      </c>
      <c r="F137" s="15">
        <v>1000</v>
      </c>
      <c r="G137" s="15">
        <v>360</v>
      </c>
      <c r="H137" s="14" t="s">
        <v>5624</v>
      </c>
      <c r="I137" s="15">
        <v>98000</v>
      </c>
      <c r="J137" s="14" t="s">
        <v>7909</v>
      </c>
      <c r="K137" s="36" t="s">
        <v>16350</v>
      </c>
      <c r="L137" s="23" t="s">
        <v>2255</v>
      </c>
      <c r="M137" s="23"/>
      <c r="N137" s="15">
        <f>VLOOKUP(H137,heso!$A$2:$B$82,2,0)*F137*G137</f>
        <v>310344.82758620684</v>
      </c>
    </row>
    <row r="138" spans="1:14" ht="94.5">
      <c r="A138" s="14">
        <f t="shared" si="2"/>
        <v>227</v>
      </c>
      <c r="B138" s="14" t="s">
        <v>16395</v>
      </c>
      <c r="C138" s="41" t="s">
        <v>15819</v>
      </c>
      <c r="D138" s="41" t="s">
        <v>1187</v>
      </c>
      <c r="E138" s="14" t="s">
        <v>8163</v>
      </c>
      <c r="F138" s="15">
        <v>500</v>
      </c>
      <c r="G138" s="15">
        <v>128</v>
      </c>
      <c r="H138" s="14" t="s">
        <v>8087</v>
      </c>
      <c r="I138" s="15">
        <v>45000</v>
      </c>
      <c r="J138" s="14" t="s">
        <v>4935</v>
      </c>
      <c r="K138" s="36" t="s">
        <v>16350</v>
      </c>
      <c r="L138" s="23" t="s">
        <v>2255</v>
      </c>
      <c r="M138" s="23"/>
      <c r="N138" s="15">
        <f>VLOOKUP(H138,heso!$A$2:$B$82,2,0)*F138*G138</f>
        <v>64000</v>
      </c>
    </row>
    <row r="139" spans="1:14" ht="61.5" customHeight="1">
      <c r="A139" s="14">
        <f t="shared" si="2"/>
        <v>228</v>
      </c>
      <c r="B139" s="14" t="s">
        <v>16396</v>
      </c>
      <c r="C139" s="41" t="s">
        <v>13480</v>
      </c>
      <c r="D139" s="41" t="s">
        <v>1162</v>
      </c>
      <c r="E139" s="14"/>
      <c r="F139" s="15">
        <v>450</v>
      </c>
      <c r="G139" s="15">
        <v>584</v>
      </c>
      <c r="H139" s="14" t="s">
        <v>2161</v>
      </c>
      <c r="I139" s="15">
        <v>0</v>
      </c>
      <c r="J139" s="14" t="s">
        <v>7909</v>
      </c>
      <c r="K139" s="36" t="s">
        <v>16350</v>
      </c>
      <c r="L139" s="23" t="s">
        <v>2255</v>
      </c>
      <c r="M139" s="23"/>
      <c r="N139" s="15">
        <f>VLOOKUP(H139,heso!$A$2:$B$82,2,0)*F139*G139</f>
        <v>339496.04709840205</v>
      </c>
    </row>
    <row r="140" spans="1:14" ht="31.5">
      <c r="A140" s="14">
        <f t="shared" si="2"/>
        <v>229</v>
      </c>
      <c r="B140" s="14" t="s">
        <v>16397</v>
      </c>
      <c r="C140" s="41" t="s">
        <v>15746</v>
      </c>
      <c r="D140" s="41" t="s">
        <v>1162</v>
      </c>
      <c r="E140" s="14"/>
      <c r="F140" s="15">
        <v>500</v>
      </c>
      <c r="G140" s="15">
        <v>286</v>
      </c>
      <c r="H140" s="14" t="s">
        <v>2161</v>
      </c>
      <c r="I140" s="15">
        <v>0</v>
      </c>
      <c r="J140" s="14" t="s">
        <v>4642</v>
      </c>
      <c r="K140" s="36" t="s">
        <v>16350</v>
      </c>
      <c r="L140" s="23" t="s">
        <v>11673</v>
      </c>
      <c r="M140" s="23"/>
      <c r="N140" s="15">
        <f>VLOOKUP(H140,heso!$A$2:$B$82,2,0)*F140*G140</f>
        <v>184733.38940285955</v>
      </c>
    </row>
    <row r="141" spans="1:14" ht="31.5">
      <c r="A141" s="14">
        <f t="shared" si="2"/>
        <v>230</v>
      </c>
      <c r="B141" s="14" t="s">
        <v>16398</v>
      </c>
      <c r="C141" s="41" t="s">
        <v>14007</v>
      </c>
      <c r="D141" s="41" t="s">
        <v>1187</v>
      </c>
      <c r="E141" s="14" t="s">
        <v>8163</v>
      </c>
      <c r="F141" s="15">
        <v>500</v>
      </c>
      <c r="G141" s="15">
        <v>436</v>
      </c>
      <c r="H141" s="14" t="s">
        <v>2161</v>
      </c>
      <c r="I141" s="15">
        <v>167000</v>
      </c>
      <c r="J141" s="14" t="s">
        <v>1188</v>
      </c>
      <c r="K141" s="36" t="s">
        <v>16350</v>
      </c>
      <c r="L141" s="23" t="s">
        <v>2255</v>
      </c>
      <c r="M141" s="23"/>
      <c r="N141" s="15">
        <f>VLOOKUP(H141,heso!$A$2:$B$82,2,0)*F141*G141</f>
        <v>281621.53069806565</v>
      </c>
    </row>
    <row r="142" spans="1:14" ht="94.5">
      <c r="A142" s="14">
        <f t="shared" si="2"/>
        <v>231</v>
      </c>
      <c r="B142" s="14" t="s">
        <v>16399</v>
      </c>
      <c r="C142" s="41" t="s">
        <v>2744</v>
      </c>
      <c r="D142" s="41" t="s">
        <v>1187</v>
      </c>
      <c r="E142" s="14"/>
      <c r="F142" s="15">
        <v>720</v>
      </c>
      <c r="G142" s="15">
        <v>376</v>
      </c>
      <c r="H142" s="14" t="s">
        <v>8087</v>
      </c>
      <c r="I142" s="15">
        <v>124000</v>
      </c>
      <c r="J142" s="14" t="s">
        <v>4935</v>
      </c>
      <c r="K142" s="36" t="s">
        <v>16350</v>
      </c>
      <c r="L142" s="23" t="s">
        <v>2255</v>
      </c>
      <c r="M142" s="23"/>
      <c r="N142" s="15">
        <f>VLOOKUP(H142,heso!$A$2:$B$82,2,0)*F142*G142</f>
        <v>270720</v>
      </c>
    </row>
    <row r="143" spans="1:14" ht="31.5">
      <c r="A143" s="14">
        <f t="shared" si="2"/>
        <v>232</v>
      </c>
      <c r="B143" s="14" t="s">
        <v>16400</v>
      </c>
      <c r="C143" s="41" t="s">
        <v>15089</v>
      </c>
      <c r="D143" s="41" t="s">
        <v>1187</v>
      </c>
      <c r="E143" s="14"/>
      <c r="F143" s="15">
        <v>710</v>
      </c>
      <c r="G143" s="15">
        <v>272</v>
      </c>
      <c r="H143" s="14" t="s">
        <v>8087</v>
      </c>
      <c r="I143" s="15">
        <v>85000</v>
      </c>
      <c r="J143" s="14" t="s">
        <v>1188</v>
      </c>
      <c r="K143" s="36" t="s">
        <v>16350</v>
      </c>
      <c r="L143" s="23" t="s">
        <v>2255</v>
      </c>
      <c r="M143" s="23"/>
      <c r="N143" s="15">
        <f>VLOOKUP(H143,heso!$A$2:$B$82,2,0)*F143*G143</f>
        <v>193120</v>
      </c>
    </row>
    <row r="144" spans="1:14" ht="63">
      <c r="A144" s="14">
        <f t="shared" si="2"/>
        <v>233</v>
      </c>
      <c r="B144" s="14" t="s">
        <v>16401</v>
      </c>
      <c r="C144" s="41" t="s">
        <v>16402</v>
      </c>
      <c r="D144" s="41" t="s">
        <v>1187</v>
      </c>
      <c r="E144" s="14" t="s">
        <v>8163</v>
      </c>
      <c r="F144" s="15">
        <v>1000</v>
      </c>
      <c r="G144" s="15">
        <v>248</v>
      </c>
      <c r="H144" s="14" t="s">
        <v>8087</v>
      </c>
      <c r="I144" s="15">
        <v>92000</v>
      </c>
      <c r="J144" s="14" t="s">
        <v>60</v>
      </c>
      <c r="K144" s="36" t="s">
        <v>16350</v>
      </c>
      <c r="L144" s="23" t="s">
        <v>2255</v>
      </c>
      <c r="M144" s="23"/>
      <c r="N144" s="15">
        <f>VLOOKUP(H144,heso!$A$2:$B$82,2,0)*F144*G144</f>
        <v>248000</v>
      </c>
    </row>
    <row r="145" spans="1:14" ht="47.25">
      <c r="A145" s="14">
        <f t="shared" si="2"/>
        <v>234</v>
      </c>
      <c r="B145" s="14" t="s">
        <v>16403</v>
      </c>
      <c r="C145" s="41" t="s">
        <v>15273</v>
      </c>
      <c r="D145" s="41" t="s">
        <v>1162</v>
      </c>
      <c r="E145" s="14"/>
      <c r="F145" s="15">
        <v>300</v>
      </c>
      <c r="G145" s="15">
        <v>361</v>
      </c>
      <c r="H145" s="14" t="s">
        <v>8087</v>
      </c>
      <c r="I145" s="15">
        <v>0</v>
      </c>
      <c r="J145" s="14" t="s">
        <v>12454</v>
      </c>
      <c r="K145" s="36" t="s">
        <v>16350</v>
      </c>
      <c r="L145" s="23" t="s">
        <v>12365</v>
      </c>
      <c r="M145" s="23" t="s">
        <v>16404</v>
      </c>
      <c r="N145" s="15">
        <f>VLOOKUP(H145,heso!$A$2:$B$82,2,0)*F145*G145</f>
        <v>108300</v>
      </c>
    </row>
    <row r="146" spans="1:14" ht="31.5">
      <c r="A146" s="14">
        <f t="shared" si="2"/>
        <v>235</v>
      </c>
      <c r="B146" s="14" t="s">
        <v>16405</v>
      </c>
      <c r="C146" s="41" t="s">
        <v>387</v>
      </c>
      <c r="D146" s="41" t="s">
        <v>1187</v>
      </c>
      <c r="E146" s="14"/>
      <c r="F146" s="15">
        <v>700</v>
      </c>
      <c r="G146" s="15">
        <v>340</v>
      </c>
      <c r="H146" s="14" t="s">
        <v>8087</v>
      </c>
      <c r="I146" s="15">
        <v>98000</v>
      </c>
      <c r="J146" s="14" t="s">
        <v>1188</v>
      </c>
      <c r="K146" s="36" t="s">
        <v>16350</v>
      </c>
      <c r="L146" s="23" t="s">
        <v>2255</v>
      </c>
      <c r="M146" s="23"/>
      <c r="N146" s="15">
        <f>VLOOKUP(H146,heso!$A$2:$B$82,2,0)*F146*G146</f>
        <v>238000</v>
      </c>
    </row>
    <row r="147" spans="1:14" ht="47.25">
      <c r="A147" s="14">
        <f t="shared" si="2"/>
        <v>236</v>
      </c>
      <c r="B147" s="14" t="s">
        <v>16406</v>
      </c>
      <c r="C147" s="41" t="s">
        <v>13718</v>
      </c>
      <c r="D147" s="41" t="s">
        <v>1162</v>
      </c>
      <c r="E147" s="14"/>
      <c r="F147" s="15">
        <v>929</v>
      </c>
      <c r="G147" s="15">
        <v>140</v>
      </c>
      <c r="H147" s="14" t="s">
        <v>8076</v>
      </c>
      <c r="I147" s="15">
        <v>0</v>
      </c>
      <c r="J147" s="14" t="s">
        <v>4935</v>
      </c>
      <c r="K147" s="36" t="s">
        <v>16350</v>
      </c>
      <c r="L147" s="23" t="s">
        <v>2255</v>
      </c>
      <c r="M147" s="23"/>
      <c r="N147" s="15">
        <f>VLOOKUP(H147,heso!$A$2:$B$82,2,0)*F147*G147</f>
        <v>108073.40622371741</v>
      </c>
    </row>
    <row r="148" spans="1:14" ht="47.25">
      <c r="A148" s="14">
        <f t="shared" si="2"/>
        <v>237</v>
      </c>
      <c r="B148" s="14" t="s">
        <v>16407</v>
      </c>
      <c r="C148" s="41" t="s">
        <v>2422</v>
      </c>
      <c r="D148" s="41" t="s">
        <v>1187</v>
      </c>
      <c r="E148" s="14" t="s">
        <v>8163</v>
      </c>
      <c r="F148" s="15">
        <v>800</v>
      </c>
      <c r="G148" s="15">
        <v>320</v>
      </c>
      <c r="H148" s="14" t="s">
        <v>5624</v>
      </c>
      <c r="I148" s="15">
        <v>88000</v>
      </c>
      <c r="J148" s="14" t="s">
        <v>7909</v>
      </c>
      <c r="K148" s="36" t="s">
        <v>16350</v>
      </c>
      <c r="L148" s="23" t="s">
        <v>2255</v>
      </c>
      <c r="M148" s="23"/>
      <c r="N148" s="15">
        <f>VLOOKUP(H148,heso!$A$2:$B$82,2,0)*F148*G148</f>
        <v>220689.65517241377</v>
      </c>
    </row>
    <row r="149" spans="1:14" ht="47.25">
      <c r="A149" s="14">
        <f t="shared" si="2"/>
        <v>238</v>
      </c>
      <c r="B149" s="14" t="s">
        <v>16408</v>
      </c>
      <c r="C149" s="41" t="s">
        <v>2422</v>
      </c>
      <c r="D149" s="41" t="s">
        <v>1187</v>
      </c>
      <c r="E149" s="14" t="s">
        <v>8163</v>
      </c>
      <c r="F149" s="15">
        <v>600</v>
      </c>
      <c r="G149" s="15">
        <v>256</v>
      </c>
      <c r="H149" s="14" t="s">
        <v>5624</v>
      </c>
      <c r="I149" s="15">
        <v>72000</v>
      </c>
      <c r="J149" s="14" t="s">
        <v>7909</v>
      </c>
      <c r="K149" s="36" t="s">
        <v>16350</v>
      </c>
      <c r="L149" s="23" t="s">
        <v>2255</v>
      </c>
      <c r="M149" s="23"/>
      <c r="N149" s="15">
        <f>VLOOKUP(H149,heso!$A$2:$B$82,2,0)*F149*G149</f>
        <v>132413.79310344826</v>
      </c>
    </row>
    <row r="150" spans="1:14" ht="47.25">
      <c r="A150" s="14">
        <f t="shared" si="2"/>
        <v>239</v>
      </c>
      <c r="B150" s="14" t="s">
        <v>20162</v>
      </c>
      <c r="C150" s="41" t="s">
        <v>15872</v>
      </c>
      <c r="D150" s="41" t="s">
        <v>1162</v>
      </c>
      <c r="E150" s="14" t="s">
        <v>8163</v>
      </c>
      <c r="F150" s="15">
        <v>500</v>
      </c>
      <c r="G150" s="15">
        <v>180</v>
      </c>
      <c r="H150" s="14" t="s">
        <v>2161</v>
      </c>
      <c r="I150" s="15">
        <v>190000</v>
      </c>
      <c r="J150" s="14" t="s">
        <v>60</v>
      </c>
      <c r="K150" s="36" t="s">
        <v>16350</v>
      </c>
      <c r="L150" s="23" t="s">
        <v>2255</v>
      </c>
      <c r="M150" s="23"/>
      <c r="N150" s="15">
        <f>VLOOKUP(H150,heso!$A$2:$B$82,2,0)*F150*G150</f>
        <v>116265.76955424728</v>
      </c>
    </row>
    <row r="151" spans="1:14">
      <c r="A151" s="14">
        <f t="shared" si="2"/>
        <v>240</v>
      </c>
      <c r="B151" s="14" t="s">
        <v>12280</v>
      </c>
      <c r="C151" s="41" t="s">
        <v>4078</v>
      </c>
      <c r="D151" s="41" t="s">
        <v>1187</v>
      </c>
      <c r="E151" s="14" t="s">
        <v>8163</v>
      </c>
      <c r="F151" s="15">
        <v>532</v>
      </c>
      <c r="G151" s="15">
        <v>344</v>
      </c>
      <c r="H151" s="14" t="s">
        <v>8087</v>
      </c>
      <c r="I151" s="15">
        <v>99000</v>
      </c>
      <c r="J151" s="14" t="s">
        <v>4935</v>
      </c>
      <c r="K151" s="36" t="s">
        <v>16350</v>
      </c>
      <c r="L151" s="23" t="s">
        <v>2255</v>
      </c>
      <c r="M151" s="23"/>
      <c r="N151" s="15">
        <f>VLOOKUP(H151,heso!$A$2:$B$82,2,0)*F151*G151</f>
        <v>183008</v>
      </c>
    </row>
    <row r="152" spans="1:14" ht="31.5">
      <c r="A152" s="14">
        <f t="shared" si="2"/>
        <v>241</v>
      </c>
      <c r="B152" s="14" t="s">
        <v>16409</v>
      </c>
      <c r="C152" s="41" t="s">
        <v>2422</v>
      </c>
      <c r="D152" s="41" t="s">
        <v>1187</v>
      </c>
      <c r="E152" s="14" t="s">
        <v>8163</v>
      </c>
      <c r="F152" s="15">
        <v>1000</v>
      </c>
      <c r="G152" s="15">
        <v>236</v>
      </c>
      <c r="H152" s="14" t="s">
        <v>5624</v>
      </c>
      <c r="I152" s="15">
        <v>67000</v>
      </c>
      <c r="J152" s="14" t="s">
        <v>7909</v>
      </c>
      <c r="K152" s="36" t="s">
        <v>16350</v>
      </c>
      <c r="L152" s="23" t="s">
        <v>2255</v>
      </c>
      <c r="M152" s="23"/>
      <c r="N152" s="15">
        <f>VLOOKUP(H152,heso!$A$2:$B$82,2,0)*F152*G152</f>
        <v>203448.27586206896</v>
      </c>
    </row>
    <row r="153" spans="1:14" ht="47.25">
      <c r="A153" s="14">
        <f t="shared" si="2"/>
        <v>242</v>
      </c>
      <c r="B153" s="14" t="s">
        <v>15186</v>
      </c>
      <c r="C153" s="41" t="s">
        <v>15187</v>
      </c>
      <c r="D153" s="41" t="s">
        <v>1187</v>
      </c>
      <c r="E153" s="14" t="s">
        <v>8163</v>
      </c>
      <c r="F153" s="15">
        <v>500</v>
      </c>
      <c r="G153" s="15">
        <v>460</v>
      </c>
      <c r="H153" s="14" t="s">
        <v>8087</v>
      </c>
      <c r="I153" s="15">
        <v>162000</v>
      </c>
      <c r="J153" s="14" t="s">
        <v>70</v>
      </c>
      <c r="K153" s="36" t="s">
        <v>16350</v>
      </c>
      <c r="L153" s="23" t="s">
        <v>2255</v>
      </c>
      <c r="M153" s="23"/>
      <c r="N153" s="15">
        <f>VLOOKUP(H153,heso!$A$2:$B$82,2,0)*F153*G153</f>
        <v>230000</v>
      </c>
    </row>
    <row r="154" spans="1:14" ht="31.5">
      <c r="A154" s="14">
        <f t="shared" si="2"/>
        <v>243</v>
      </c>
      <c r="B154" s="14" t="s">
        <v>16410</v>
      </c>
      <c r="C154" s="41" t="s">
        <v>2422</v>
      </c>
      <c r="D154" s="41" t="s">
        <v>1187</v>
      </c>
      <c r="E154" s="14" t="s">
        <v>8163</v>
      </c>
      <c r="F154" s="15">
        <v>700</v>
      </c>
      <c r="G154" s="15">
        <v>228</v>
      </c>
      <c r="H154" s="14" t="s">
        <v>5624</v>
      </c>
      <c r="I154" s="15">
        <v>65000</v>
      </c>
      <c r="J154" s="14" t="s">
        <v>7909</v>
      </c>
      <c r="K154" s="36" t="s">
        <v>16350</v>
      </c>
      <c r="L154" s="23" t="s">
        <v>2255</v>
      </c>
      <c r="M154" s="23"/>
      <c r="N154" s="15">
        <f>VLOOKUP(H154,heso!$A$2:$B$82,2,0)*F154*G154</f>
        <v>137586.20689655171</v>
      </c>
    </row>
    <row r="155" spans="1:14" ht="47.25">
      <c r="A155" s="14">
        <f t="shared" si="2"/>
        <v>244</v>
      </c>
      <c r="B155" s="14" t="s">
        <v>16411</v>
      </c>
      <c r="C155" s="41" t="s">
        <v>2422</v>
      </c>
      <c r="D155" s="41" t="s">
        <v>1187</v>
      </c>
      <c r="E155" s="14" t="s">
        <v>8163</v>
      </c>
      <c r="F155" s="15">
        <v>800</v>
      </c>
      <c r="G155" s="15">
        <v>276</v>
      </c>
      <c r="H155" s="14" t="s">
        <v>5624</v>
      </c>
      <c r="I155" s="15">
        <v>77000</v>
      </c>
      <c r="J155" s="14" t="s">
        <v>7909</v>
      </c>
      <c r="K155" s="36" t="s">
        <v>16350</v>
      </c>
      <c r="L155" s="23" t="s">
        <v>2255</v>
      </c>
      <c r="M155" s="23"/>
      <c r="N155" s="15">
        <f>VLOOKUP(H155,heso!$A$2:$B$82,2,0)*F155*G155</f>
        <v>190344.82758620687</v>
      </c>
    </row>
    <row r="156" spans="1:14" ht="31.5">
      <c r="A156" s="14">
        <f t="shared" si="2"/>
        <v>245</v>
      </c>
      <c r="B156" s="14" t="s">
        <v>16412</v>
      </c>
      <c r="C156" s="41" t="s">
        <v>2422</v>
      </c>
      <c r="D156" s="41" t="s">
        <v>1187</v>
      </c>
      <c r="E156" s="14" t="s">
        <v>8163</v>
      </c>
      <c r="F156" s="15">
        <v>600</v>
      </c>
      <c r="G156" s="15">
        <v>272</v>
      </c>
      <c r="H156" s="14" t="s">
        <v>5624</v>
      </c>
      <c r="I156" s="15">
        <v>76000</v>
      </c>
      <c r="J156" s="14" t="s">
        <v>7909</v>
      </c>
      <c r="K156" s="36" t="s">
        <v>16350</v>
      </c>
      <c r="L156" s="23" t="s">
        <v>2255</v>
      </c>
      <c r="M156" s="23"/>
      <c r="N156" s="15">
        <f>VLOOKUP(H156,heso!$A$2:$B$82,2,0)*F156*G156</f>
        <v>140689.65517241377</v>
      </c>
    </row>
    <row r="157" spans="1:14" ht="47.25">
      <c r="A157" s="14">
        <f t="shared" si="2"/>
        <v>246</v>
      </c>
      <c r="B157" s="14" t="s">
        <v>16413</v>
      </c>
      <c r="C157" s="41" t="s">
        <v>14535</v>
      </c>
      <c r="D157" s="41" t="s">
        <v>1187</v>
      </c>
      <c r="E157" s="14" t="s">
        <v>8163</v>
      </c>
      <c r="F157" s="15">
        <v>532</v>
      </c>
      <c r="G157" s="15">
        <v>216</v>
      </c>
      <c r="H157" s="14" t="s">
        <v>8087</v>
      </c>
      <c r="I157" s="15">
        <v>58000</v>
      </c>
      <c r="J157" s="14" t="s">
        <v>4935</v>
      </c>
      <c r="K157" s="36" t="s">
        <v>16350</v>
      </c>
      <c r="L157" s="23" t="s">
        <v>2255</v>
      </c>
      <c r="M157" s="23"/>
      <c r="N157" s="15">
        <f>VLOOKUP(H157,heso!$A$2:$B$82,2,0)*F157*G157</f>
        <v>114912</v>
      </c>
    </row>
    <row r="158" spans="1:14">
      <c r="A158" s="14">
        <f t="shared" si="2"/>
        <v>247</v>
      </c>
      <c r="B158" s="14" t="s">
        <v>16414</v>
      </c>
      <c r="C158" s="41" t="s">
        <v>2422</v>
      </c>
      <c r="D158" s="41" t="s">
        <v>1187</v>
      </c>
      <c r="E158" s="14" t="s">
        <v>8163</v>
      </c>
      <c r="F158" s="15">
        <v>500</v>
      </c>
      <c r="G158" s="15">
        <v>372</v>
      </c>
      <c r="H158" s="14" t="s">
        <v>5624</v>
      </c>
      <c r="I158" s="15">
        <v>101000</v>
      </c>
      <c r="J158" s="14" t="s">
        <v>7909</v>
      </c>
      <c r="K158" s="36" t="s">
        <v>16350</v>
      </c>
      <c r="L158" s="23" t="s">
        <v>2255</v>
      </c>
      <c r="M158" s="23"/>
      <c r="N158" s="15">
        <f>VLOOKUP(H158,heso!$A$2:$B$82,2,0)*F158*G158</f>
        <v>160344.82758620687</v>
      </c>
    </row>
    <row r="159" spans="1:14" ht="63">
      <c r="A159" s="14">
        <f t="shared" si="2"/>
        <v>248</v>
      </c>
      <c r="B159" s="14" t="s">
        <v>16415</v>
      </c>
      <c r="C159" s="41" t="s">
        <v>16416</v>
      </c>
      <c r="D159" s="41" t="s">
        <v>1187</v>
      </c>
      <c r="E159" s="14" t="s">
        <v>8163</v>
      </c>
      <c r="F159" s="15">
        <v>532</v>
      </c>
      <c r="G159" s="15">
        <v>288</v>
      </c>
      <c r="H159" s="14" t="s">
        <v>2161</v>
      </c>
      <c r="I159" s="15">
        <v>144000</v>
      </c>
      <c r="J159" s="14" t="s">
        <v>60</v>
      </c>
      <c r="K159" s="36" t="s">
        <v>16350</v>
      </c>
      <c r="L159" s="23" t="s">
        <v>2255</v>
      </c>
      <c r="M159" s="23"/>
      <c r="N159" s="15">
        <f>VLOOKUP(H159,heso!$A$2:$B$82,2,0)*F159*G159</f>
        <v>197930.84608915055</v>
      </c>
    </row>
    <row r="160" spans="1:14" ht="94.5">
      <c r="A160" s="14">
        <f t="shared" si="2"/>
        <v>249</v>
      </c>
      <c r="B160" s="14" t="s">
        <v>14843</v>
      </c>
      <c r="C160" s="41" t="s">
        <v>14844</v>
      </c>
      <c r="D160" s="41" t="s">
        <v>1187</v>
      </c>
      <c r="E160" s="14" t="s">
        <v>8163</v>
      </c>
      <c r="F160" s="15">
        <v>532</v>
      </c>
      <c r="G160" s="15">
        <v>374</v>
      </c>
      <c r="H160" s="14" t="s">
        <v>2161</v>
      </c>
      <c r="I160" s="15">
        <v>168000</v>
      </c>
      <c r="J160" s="14" t="s">
        <v>60</v>
      </c>
      <c r="K160" s="36" t="s">
        <v>16350</v>
      </c>
      <c r="L160" s="23" t="s">
        <v>2255</v>
      </c>
      <c r="M160" s="23"/>
      <c r="N160" s="15">
        <f>VLOOKUP(H160,heso!$A$2:$B$82,2,0)*F160*G160</f>
        <v>257035.19596299413</v>
      </c>
    </row>
    <row r="161" spans="1:14" ht="47.25">
      <c r="A161" s="14">
        <f t="shared" si="2"/>
        <v>250</v>
      </c>
      <c r="B161" s="14" t="s">
        <v>15068</v>
      </c>
      <c r="C161" s="41" t="s">
        <v>16417</v>
      </c>
      <c r="D161" s="41" t="s">
        <v>1187</v>
      </c>
      <c r="E161" s="14" t="s">
        <v>8163</v>
      </c>
      <c r="F161" s="15">
        <v>532</v>
      </c>
      <c r="G161" s="15">
        <v>640</v>
      </c>
      <c r="H161" s="14" t="s">
        <v>2161</v>
      </c>
      <c r="I161" s="15">
        <v>249000</v>
      </c>
      <c r="J161" s="14" t="s">
        <v>70</v>
      </c>
      <c r="K161" s="36" t="s">
        <v>16350</v>
      </c>
      <c r="L161" s="23" t="s">
        <v>2255</v>
      </c>
      <c r="M161" s="23"/>
      <c r="N161" s="15">
        <f>VLOOKUP(H161,heso!$A$2:$B$82,2,0)*F161*G161</f>
        <v>439846.32464255678</v>
      </c>
    </row>
    <row r="162" spans="1:14" ht="31.5">
      <c r="A162" s="14">
        <f t="shared" si="2"/>
        <v>251</v>
      </c>
      <c r="B162" s="14" t="s">
        <v>16418</v>
      </c>
      <c r="C162" s="41" t="s">
        <v>16419</v>
      </c>
      <c r="D162" s="41" t="s">
        <v>1162</v>
      </c>
      <c r="E162" s="14"/>
      <c r="F162" s="15">
        <v>200</v>
      </c>
      <c r="G162" s="15">
        <v>300</v>
      </c>
      <c r="H162" s="14" t="s">
        <v>8087</v>
      </c>
      <c r="I162" s="15">
        <v>0</v>
      </c>
      <c r="J162" s="14" t="s">
        <v>70</v>
      </c>
      <c r="K162" s="36" t="s">
        <v>16350</v>
      </c>
      <c r="L162" s="23" t="s">
        <v>2255</v>
      </c>
      <c r="M162" s="23"/>
      <c r="N162" s="15">
        <f>VLOOKUP(H162,heso!$A$2:$B$82,2,0)*F162*G162</f>
        <v>60000</v>
      </c>
    </row>
    <row r="163" spans="1:14" ht="63">
      <c r="A163" s="14">
        <f t="shared" si="2"/>
        <v>252</v>
      </c>
      <c r="B163" s="14" t="s">
        <v>16420</v>
      </c>
      <c r="C163" s="41" t="s">
        <v>16421</v>
      </c>
      <c r="D163" s="41" t="s">
        <v>1187</v>
      </c>
      <c r="E163" s="14"/>
      <c r="F163" s="15">
        <v>1000</v>
      </c>
      <c r="G163" s="15">
        <v>152</v>
      </c>
      <c r="H163" s="14" t="s">
        <v>2161</v>
      </c>
      <c r="I163" s="15">
        <v>78000</v>
      </c>
      <c r="J163" s="14" t="s">
        <v>60</v>
      </c>
      <c r="K163" s="36" t="s">
        <v>16350</v>
      </c>
      <c r="L163" s="23" t="s">
        <v>2255</v>
      </c>
      <c r="M163" s="23"/>
      <c r="N163" s="15">
        <f>VLOOKUP(H163,heso!$A$2:$B$82,2,0)*F163*G163</f>
        <v>196359.96635828429</v>
      </c>
    </row>
    <row r="164" spans="1:14" ht="78.75">
      <c r="A164" s="14">
        <f t="shared" si="2"/>
        <v>253</v>
      </c>
      <c r="B164" s="14" t="s">
        <v>16422</v>
      </c>
      <c r="C164" s="41" t="s">
        <v>16423</v>
      </c>
      <c r="D164" s="41" t="s">
        <v>1187</v>
      </c>
      <c r="E164" s="14"/>
      <c r="F164" s="15">
        <v>632</v>
      </c>
      <c r="G164" s="15">
        <v>632</v>
      </c>
      <c r="H164" s="14" t="s">
        <v>2161</v>
      </c>
      <c r="I164" s="15">
        <v>275000</v>
      </c>
      <c r="J164" s="14" t="s">
        <v>60</v>
      </c>
      <c r="K164" s="36" t="s">
        <v>16350</v>
      </c>
      <c r="L164" s="23" t="s">
        <v>2255</v>
      </c>
      <c r="M164" s="23"/>
      <c r="N164" s="15">
        <f>VLOOKUP(H164,heso!$A$2:$B$82,2,0)*F164*G164</f>
        <v>515992.65264928516</v>
      </c>
    </row>
    <row r="165" spans="1:14" ht="78.75">
      <c r="A165" s="14">
        <f t="shared" si="2"/>
        <v>254</v>
      </c>
      <c r="B165" s="14" t="s">
        <v>16424</v>
      </c>
      <c r="C165" s="41" t="s">
        <v>16423</v>
      </c>
      <c r="D165" s="41" t="s">
        <v>1187</v>
      </c>
      <c r="E165" s="14"/>
      <c r="F165" s="15">
        <v>632</v>
      </c>
      <c r="G165" s="15">
        <v>532</v>
      </c>
      <c r="H165" s="14" t="s">
        <v>2161</v>
      </c>
      <c r="I165" s="15">
        <v>240000</v>
      </c>
      <c r="J165" s="14" t="s">
        <v>60</v>
      </c>
      <c r="K165" s="36" t="s">
        <v>16350</v>
      </c>
      <c r="L165" s="23" t="s">
        <v>2255</v>
      </c>
      <c r="M165" s="23"/>
      <c r="N165" s="15">
        <f>VLOOKUP(H165,heso!$A$2:$B$82,2,0)*F165*G165</f>
        <v>434348.24558452488</v>
      </c>
    </row>
    <row r="166" spans="1:14" ht="31.5">
      <c r="A166" s="14">
        <f t="shared" si="2"/>
        <v>255</v>
      </c>
      <c r="B166" s="14" t="s">
        <v>16425</v>
      </c>
      <c r="C166" s="41" t="s">
        <v>16426</v>
      </c>
      <c r="D166" s="41" t="s">
        <v>4473</v>
      </c>
      <c r="E166" s="14"/>
      <c r="F166" s="15">
        <v>700</v>
      </c>
      <c r="G166" s="15">
        <v>880</v>
      </c>
      <c r="H166" s="14" t="s">
        <v>2161</v>
      </c>
      <c r="I166" s="15">
        <v>0</v>
      </c>
      <c r="J166" s="14" t="s">
        <v>60</v>
      </c>
      <c r="K166" s="36" t="s">
        <v>16350</v>
      </c>
      <c r="L166" s="23" t="s">
        <v>2255</v>
      </c>
      <c r="M166" s="23"/>
      <c r="N166" s="15">
        <f>VLOOKUP(H166,heso!$A$2:$B$82,2,0)*F166*G166</f>
        <v>795774.60050462571</v>
      </c>
    </row>
    <row r="167" spans="1:14" ht="47.25">
      <c r="A167" s="14">
        <f t="shared" si="2"/>
        <v>256</v>
      </c>
      <c r="B167" s="14" t="s">
        <v>16427</v>
      </c>
      <c r="C167" s="41" t="s">
        <v>16084</v>
      </c>
      <c r="D167" s="41" t="s">
        <v>1187</v>
      </c>
      <c r="E167" s="14" t="s">
        <v>8163</v>
      </c>
      <c r="F167" s="15">
        <v>700</v>
      </c>
      <c r="G167" s="15">
        <v>396</v>
      </c>
      <c r="H167" s="14" t="s">
        <v>2161</v>
      </c>
      <c r="I167" s="15">
        <v>127000</v>
      </c>
      <c r="J167" s="14" t="s">
        <v>70</v>
      </c>
      <c r="K167" s="36" t="s">
        <v>16350</v>
      </c>
      <c r="L167" s="23" t="s">
        <v>2255</v>
      </c>
      <c r="M167" s="23"/>
      <c r="N167" s="15">
        <f>VLOOKUP(H167,heso!$A$2:$B$82,2,0)*F167*G167</f>
        <v>358098.5702270816</v>
      </c>
    </row>
    <row r="168" spans="1:14" ht="94.5">
      <c r="A168" s="14">
        <f t="shared" si="2"/>
        <v>257</v>
      </c>
      <c r="B168" s="14" t="s">
        <v>16428</v>
      </c>
      <c r="C168" s="41" t="s">
        <v>15196</v>
      </c>
      <c r="D168" s="41" t="s">
        <v>1187</v>
      </c>
      <c r="E168" s="14" t="s">
        <v>8163</v>
      </c>
      <c r="F168" s="15">
        <v>500</v>
      </c>
      <c r="G168" s="15">
        <v>696</v>
      </c>
      <c r="H168" s="14" t="s">
        <v>2161</v>
      </c>
      <c r="I168" s="15">
        <v>278000</v>
      </c>
      <c r="J168" s="14" t="s">
        <v>60</v>
      </c>
      <c r="K168" s="36" t="s">
        <v>16350</v>
      </c>
      <c r="L168" s="23" t="s">
        <v>2255</v>
      </c>
      <c r="M168" s="23"/>
      <c r="N168" s="15">
        <f>VLOOKUP(H168,heso!$A$2:$B$82,2,0)*F168*G168</f>
        <v>449560.97560975613</v>
      </c>
    </row>
    <row r="169" spans="1:14" ht="47.25">
      <c r="A169" s="14">
        <f t="shared" si="2"/>
        <v>258</v>
      </c>
      <c r="B169" s="14" t="s">
        <v>16429</v>
      </c>
      <c r="C169" s="41" t="s">
        <v>16430</v>
      </c>
      <c r="D169" s="41" t="s">
        <v>1187</v>
      </c>
      <c r="E169" s="14" t="s">
        <v>8163</v>
      </c>
      <c r="F169" s="15">
        <v>500</v>
      </c>
      <c r="G169" s="15">
        <v>320</v>
      </c>
      <c r="H169" s="14" t="s">
        <v>8087</v>
      </c>
      <c r="I169" s="15">
        <v>99000</v>
      </c>
      <c r="J169" s="14" t="s">
        <v>70</v>
      </c>
      <c r="K169" s="36" t="s">
        <v>16350</v>
      </c>
      <c r="L169" s="23" t="s">
        <v>2255</v>
      </c>
      <c r="M169" s="23"/>
      <c r="N169" s="15">
        <f>VLOOKUP(H169,heso!$A$2:$B$82,2,0)*F169*G169</f>
        <v>160000</v>
      </c>
    </row>
    <row r="170" spans="1:14" ht="63">
      <c r="A170" s="14">
        <f t="shared" ref="A170:A233" si="3">A169+1</f>
        <v>259</v>
      </c>
      <c r="B170" s="14" t="s">
        <v>16431</v>
      </c>
      <c r="C170" s="41" t="s">
        <v>16432</v>
      </c>
      <c r="D170" s="41" t="s">
        <v>1187</v>
      </c>
      <c r="E170" s="14" t="s">
        <v>8163</v>
      </c>
      <c r="F170" s="15">
        <v>500</v>
      </c>
      <c r="G170" s="15">
        <v>768</v>
      </c>
      <c r="H170" s="14" t="s">
        <v>2161</v>
      </c>
      <c r="I170" s="15">
        <v>266000</v>
      </c>
      <c r="J170" s="14" t="s">
        <v>7909</v>
      </c>
      <c r="K170" s="36" t="s">
        <v>16350</v>
      </c>
      <c r="L170" s="23" t="s">
        <v>2255</v>
      </c>
      <c r="M170" s="23"/>
      <c r="N170" s="15">
        <f>VLOOKUP(H170,heso!$A$2:$B$82,2,0)*F170*G170</f>
        <v>496067.28343145503</v>
      </c>
    </row>
    <row r="171" spans="1:14" ht="31.5">
      <c r="A171" s="14">
        <f t="shared" si="3"/>
        <v>260</v>
      </c>
      <c r="B171" s="14" t="s">
        <v>16433</v>
      </c>
      <c r="C171" s="41" t="s">
        <v>2422</v>
      </c>
      <c r="D171" s="41" t="s">
        <v>1187</v>
      </c>
      <c r="E171" s="14" t="s">
        <v>8163</v>
      </c>
      <c r="F171" s="15">
        <v>1000</v>
      </c>
      <c r="G171" s="15">
        <v>300</v>
      </c>
      <c r="H171" s="14" t="s">
        <v>5624</v>
      </c>
      <c r="I171" s="15">
        <v>83000</v>
      </c>
      <c r="J171" s="14" t="s">
        <v>7909</v>
      </c>
      <c r="K171" s="36" t="s">
        <v>16350</v>
      </c>
      <c r="L171" s="23" t="s">
        <v>2255</v>
      </c>
      <c r="M171" s="23"/>
      <c r="N171" s="15">
        <f>VLOOKUP(H171,heso!$A$2:$B$82,2,0)*F171*G171</f>
        <v>258620.68965517238</v>
      </c>
    </row>
    <row r="172" spans="1:14">
      <c r="A172" s="14">
        <f t="shared" si="3"/>
        <v>261</v>
      </c>
      <c r="B172" s="14" t="s">
        <v>16434</v>
      </c>
      <c r="C172" s="41" t="s">
        <v>16435</v>
      </c>
      <c r="D172" s="41" t="s">
        <v>1187</v>
      </c>
      <c r="E172" s="14"/>
      <c r="F172" s="15">
        <v>800</v>
      </c>
      <c r="G172" s="15">
        <v>136</v>
      </c>
      <c r="H172" s="14" t="s">
        <v>1228</v>
      </c>
      <c r="I172" s="15">
        <v>65000</v>
      </c>
      <c r="J172" s="14" t="s">
        <v>70</v>
      </c>
      <c r="K172" s="36" t="s">
        <v>16350</v>
      </c>
      <c r="L172" s="23" t="s">
        <v>2255</v>
      </c>
      <c r="M172" s="23"/>
      <c r="N172" s="15">
        <f>VLOOKUP(H172,heso!$A$2:$B$82,2,0)*F172*G172</f>
        <v>120787.21614802357</v>
      </c>
    </row>
    <row r="173" spans="1:14" ht="31.5">
      <c r="A173" s="14">
        <f t="shared" si="3"/>
        <v>262</v>
      </c>
      <c r="B173" s="14" t="s">
        <v>16436</v>
      </c>
      <c r="C173" s="41" t="s">
        <v>15177</v>
      </c>
      <c r="D173" s="41" t="s">
        <v>1187</v>
      </c>
      <c r="E173" s="14" t="s">
        <v>8163</v>
      </c>
      <c r="F173" s="15">
        <v>500</v>
      </c>
      <c r="G173" s="15">
        <v>608</v>
      </c>
      <c r="H173" s="14" t="s">
        <v>2161</v>
      </c>
      <c r="I173" s="15">
        <v>238000</v>
      </c>
      <c r="J173" s="14" t="s">
        <v>70</v>
      </c>
      <c r="K173" s="36" t="s">
        <v>16350</v>
      </c>
      <c r="L173" s="23" t="s">
        <v>2255</v>
      </c>
      <c r="M173" s="23"/>
      <c r="N173" s="15">
        <f>VLOOKUP(H173,heso!$A$2:$B$82,2,0)*F173*G173</f>
        <v>392719.93271656858</v>
      </c>
    </row>
    <row r="174" spans="1:14" ht="63">
      <c r="A174" s="14">
        <f t="shared" si="3"/>
        <v>263</v>
      </c>
      <c r="B174" s="14" t="s">
        <v>16437</v>
      </c>
      <c r="C174" s="41" t="s">
        <v>16438</v>
      </c>
      <c r="D174" s="41" t="s">
        <v>1187</v>
      </c>
      <c r="E174" s="14" t="s">
        <v>8163</v>
      </c>
      <c r="F174" s="15">
        <v>500</v>
      </c>
      <c r="G174" s="15">
        <v>518</v>
      </c>
      <c r="H174" s="14" t="s">
        <v>2161</v>
      </c>
      <c r="I174" s="15">
        <v>208000</v>
      </c>
      <c r="J174" s="14" t="s">
        <v>60</v>
      </c>
      <c r="K174" s="36" t="s">
        <v>16350</v>
      </c>
      <c r="L174" s="23" t="s">
        <v>2255</v>
      </c>
      <c r="M174" s="23"/>
      <c r="N174" s="15">
        <f>VLOOKUP(H174,heso!$A$2:$B$82,2,0)*F174*G174</f>
        <v>334587.04793944495</v>
      </c>
    </row>
    <row r="175" spans="1:14" ht="63">
      <c r="A175" s="14">
        <f t="shared" si="3"/>
        <v>264</v>
      </c>
      <c r="B175" s="14" t="s">
        <v>16439</v>
      </c>
      <c r="C175" s="41" t="s">
        <v>14994</v>
      </c>
      <c r="D175" s="41" t="s">
        <v>1187</v>
      </c>
      <c r="E175" s="14" t="s">
        <v>8163</v>
      </c>
      <c r="F175" s="15">
        <v>500</v>
      </c>
      <c r="G175" s="15">
        <v>532</v>
      </c>
      <c r="H175" s="14" t="s">
        <v>2161</v>
      </c>
      <c r="I175" s="15">
        <v>210000</v>
      </c>
      <c r="J175" s="14" t="s">
        <v>70</v>
      </c>
      <c r="K175" s="36" t="s">
        <v>16350</v>
      </c>
      <c r="L175" s="23" t="s">
        <v>2255</v>
      </c>
      <c r="M175" s="23"/>
      <c r="N175" s="15">
        <f>VLOOKUP(H175,heso!$A$2:$B$82,2,0)*F175*G175</f>
        <v>343629.94112699752</v>
      </c>
    </row>
    <row r="176" spans="1:14">
      <c r="A176" s="14">
        <f t="shared" si="3"/>
        <v>265</v>
      </c>
      <c r="B176" s="14" t="s">
        <v>16440</v>
      </c>
      <c r="C176" s="41" t="s">
        <v>16441</v>
      </c>
      <c r="D176" s="41" t="s">
        <v>1187</v>
      </c>
      <c r="E176" s="14" t="s">
        <v>8163</v>
      </c>
      <c r="F176" s="15">
        <v>1300</v>
      </c>
      <c r="G176" s="15">
        <v>192</v>
      </c>
      <c r="H176" s="14" t="s">
        <v>3449</v>
      </c>
      <c r="I176" s="15">
        <v>35000</v>
      </c>
      <c r="J176" s="14" t="s">
        <v>7909</v>
      </c>
      <c r="K176" s="36" t="s">
        <v>16350</v>
      </c>
      <c r="L176" s="23" t="s">
        <v>2255</v>
      </c>
      <c r="M176" s="23"/>
      <c r="N176" s="15">
        <f>VLOOKUP(H176,heso!$A$2:$B$82,2,0)*F176*G176</f>
        <v>121756.09756097561</v>
      </c>
    </row>
    <row r="177" spans="1:14" ht="31.5">
      <c r="A177" s="14">
        <f t="shared" si="3"/>
        <v>266</v>
      </c>
      <c r="B177" s="14" t="s">
        <v>16442</v>
      </c>
      <c r="C177" s="41" t="s">
        <v>2422</v>
      </c>
      <c r="D177" s="41" t="s">
        <v>1187</v>
      </c>
      <c r="E177" s="14" t="s">
        <v>8163</v>
      </c>
      <c r="F177" s="15">
        <v>1000</v>
      </c>
      <c r="G177" s="15">
        <v>380</v>
      </c>
      <c r="H177" s="14" t="s">
        <v>5624</v>
      </c>
      <c r="I177" s="15">
        <v>103000</v>
      </c>
      <c r="J177" s="14" t="s">
        <v>7909</v>
      </c>
      <c r="K177" s="36" t="s">
        <v>16350</v>
      </c>
      <c r="L177" s="23" t="s">
        <v>2255</v>
      </c>
      <c r="M177" s="23"/>
      <c r="N177" s="15">
        <f>VLOOKUP(H177,heso!$A$2:$B$82,2,0)*F177*G177</f>
        <v>327586.20689655171</v>
      </c>
    </row>
    <row r="178" spans="1:14">
      <c r="A178" s="14">
        <f t="shared" si="3"/>
        <v>267</v>
      </c>
      <c r="B178" s="14" t="s">
        <v>7584</v>
      </c>
      <c r="C178" s="41" t="s">
        <v>3753</v>
      </c>
      <c r="D178" s="41" t="s">
        <v>1187</v>
      </c>
      <c r="E178" s="14" t="s">
        <v>8163</v>
      </c>
      <c r="F178" s="15">
        <v>532</v>
      </c>
      <c r="G178" s="15">
        <v>180</v>
      </c>
      <c r="H178" s="14" t="s">
        <v>3449</v>
      </c>
      <c r="I178" s="15">
        <v>33000</v>
      </c>
      <c r="J178" s="14" t="s">
        <v>1193</v>
      </c>
      <c r="K178" s="36" t="s">
        <v>16350</v>
      </c>
      <c r="L178" s="23" t="s">
        <v>2255</v>
      </c>
      <c r="M178" s="23"/>
      <c r="N178" s="15">
        <f>VLOOKUP(H178,heso!$A$2:$B$82,2,0)*F178*G178</f>
        <v>46712.195121951219</v>
      </c>
    </row>
    <row r="179" spans="1:14">
      <c r="A179" s="14">
        <f t="shared" si="3"/>
        <v>268</v>
      </c>
      <c r="B179" s="14" t="s">
        <v>15341</v>
      </c>
      <c r="C179" s="41" t="s">
        <v>2744</v>
      </c>
      <c r="D179" s="41" t="s">
        <v>1187</v>
      </c>
      <c r="E179" s="14" t="s">
        <v>8163</v>
      </c>
      <c r="F179" s="15">
        <v>1012</v>
      </c>
      <c r="G179" s="15">
        <v>352</v>
      </c>
      <c r="H179" s="14" t="s">
        <v>8087</v>
      </c>
      <c r="I179" s="15">
        <v>74000</v>
      </c>
      <c r="J179" s="14" t="s">
        <v>4935</v>
      </c>
      <c r="K179" s="36" t="s">
        <v>16350</v>
      </c>
      <c r="L179" s="23" t="s">
        <v>2255</v>
      </c>
      <c r="M179" s="23"/>
      <c r="N179" s="15">
        <f>VLOOKUP(H179,heso!$A$2:$B$82,2,0)*F179*G179</f>
        <v>356224</v>
      </c>
    </row>
    <row r="180" spans="1:14" ht="31.5">
      <c r="A180" s="14">
        <f t="shared" si="3"/>
        <v>269</v>
      </c>
      <c r="B180" s="14" t="s">
        <v>16443</v>
      </c>
      <c r="C180" s="41" t="s">
        <v>4107</v>
      </c>
      <c r="D180" s="41" t="s">
        <v>1162</v>
      </c>
      <c r="E180" s="14"/>
      <c r="F180" s="15">
        <v>300</v>
      </c>
      <c r="G180" s="15">
        <v>400</v>
      </c>
      <c r="H180" s="14" t="s">
        <v>8087</v>
      </c>
      <c r="I180" s="15">
        <v>0</v>
      </c>
      <c r="J180" s="14" t="s">
        <v>1193</v>
      </c>
      <c r="K180" s="36" t="s">
        <v>16350</v>
      </c>
      <c r="L180" s="23" t="s">
        <v>2255</v>
      </c>
      <c r="M180" s="23"/>
      <c r="N180" s="15">
        <f>VLOOKUP(H180,heso!$A$2:$B$82,2,0)*F180*G180</f>
        <v>120000</v>
      </c>
    </row>
    <row r="181" spans="1:14" ht="47.25">
      <c r="A181" s="14">
        <f t="shared" si="3"/>
        <v>270</v>
      </c>
      <c r="B181" s="14" t="s">
        <v>16444</v>
      </c>
      <c r="C181" s="41" t="s">
        <v>13123</v>
      </c>
      <c r="D181" s="41" t="s">
        <v>1187</v>
      </c>
      <c r="E181" s="14" t="s">
        <v>8163</v>
      </c>
      <c r="F181" s="15">
        <v>500</v>
      </c>
      <c r="G181" s="15">
        <v>328</v>
      </c>
      <c r="H181" s="14" t="s">
        <v>2161</v>
      </c>
      <c r="I181" s="15">
        <v>119000</v>
      </c>
      <c r="J181" s="14" t="s">
        <v>60</v>
      </c>
      <c r="K181" s="36" t="s">
        <v>16350</v>
      </c>
      <c r="L181" s="23" t="s">
        <v>2255</v>
      </c>
      <c r="M181" s="23"/>
      <c r="N181" s="15">
        <f>VLOOKUP(H181,heso!$A$2:$B$82,2,0)*F181*G181</f>
        <v>211862.06896551728</v>
      </c>
    </row>
    <row r="182" spans="1:14" ht="47.25">
      <c r="A182" s="14">
        <f t="shared" si="3"/>
        <v>271</v>
      </c>
      <c r="B182" s="14" t="s">
        <v>15376</v>
      </c>
      <c r="C182" s="41" t="s">
        <v>14516</v>
      </c>
      <c r="D182" s="41" t="s">
        <v>1187</v>
      </c>
      <c r="E182" s="14" t="s">
        <v>8163</v>
      </c>
      <c r="F182" s="15">
        <v>500</v>
      </c>
      <c r="G182" s="15">
        <v>424</v>
      </c>
      <c r="H182" s="14" t="s">
        <v>3449</v>
      </c>
      <c r="I182" s="15">
        <v>82000</v>
      </c>
      <c r="J182" s="14" t="s">
        <v>60</v>
      </c>
      <c r="K182" s="36" t="s">
        <v>16350</v>
      </c>
      <c r="L182" s="23" t="s">
        <v>2255</v>
      </c>
      <c r="M182" s="23"/>
      <c r="N182" s="15">
        <f>VLOOKUP(H182,heso!$A$2:$B$82,2,0)*F182*G182</f>
        <v>103414.63414634147</v>
      </c>
    </row>
    <row r="183" spans="1:14" ht="63">
      <c r="A183" s="14">
        <f t="shared" si="3"/>
        <v>272</v>
      </c>
      <c r="B183" s="14" t="s">
        <v>16448</v>
      </c>
      <c r="C183" s="41" t="s">
        <v>16432</v>
      </c>
      <c r="D183" s="41" t="s">
        <v>1187</v>
      </c>
      <c r="E183" s="14" t="s">
        <v>8163</v>
      </c>
      <c r="F183" s="15">
        <v>500</v>
      </c>
      <c r="G183" s="15">
        <v>676</v>
      </c>
      <c r="H183" s="14" t="s">
        <v>2161</v>
      </c>
      <c r="I183" s="15">
        <v>236000</v>
      </c>
      <c r="J183" s="14" t="s">
        <v>7909</v>
      </c>
      <c r="K183" s="36" t="s">
        <v>16350</v>
      </c>
      <c r="L183" s="23" t="s">
        <v>2255</v>
      </c>
      <c r="M183" s="23"/>
      <c r="N183" s="15">
        <f>VLOOKUP(H183,heso!$A$2:$B$82,2,0)*F183*G183</f>
        <v>436642.55677039531</v>
      </c>
    </row>
    <row r="184" spans="1:14" ht="47.25">
      <c r="A184" s="14">
        <f t="shared" si="3"/>
        <v>273</v>
      </c>
      <c r="B184" s="14" t="s">
        <v>15377</v>
      </c>
      <c r="C184" s="41" t="s">
        <v>14516</v>
      </c>
      <c r="D184" s="41" t="s">
        <v>1187</v>
      </c>
      <c r="E184" s="14" t="s">
        <v>8163</v>
      </c>
      <c r="F184" s="15">
        <v>500</v>
      </c>
      <c r="G184" s="15">
        <v>312</v>
      </c>
      <c r="H184" s="14" t="s">
        <v>3449</v>
      </c>
      <c r="I184" s="15">
        <v>69000</v>
      </c>
      <c r="J184" s="14" t="s">
        <v>60</v>
      </c>
      <c r="K184" s="36" t="s">
        <v>16350</v>
      </c>
      <c r="L184" s="23" t="s">
        <v>2255</v>
      </c>
      <c r="M184" s="23"/>
      <c r="N184" s="15">
        <f>VLOOKUP(H184,heso!$A$2:$B$82,2,0)*F184*G184</f>
        <v>76097.560975609755</v>
      </c>
    </row>
    <row r="185" spans="1:14" ht="31.5">
      <c r="A185" s="14">
        <f t="shared" si="3"/>
        <v>274</v>
      </c>
      <c r="B185" s="14" t="s">
        <v>16462</v>
      </c>
      <c r="C185" s="41" t="s">
        <v>2744</v>
      </c>
      <c r="D185" s="41" t="s">
        <v>1187</v>
      </c>
      <c r="E185" s="14" t="s">
        <v>8163</v>
      </c>
      <c r="F185" s="15">
        <v>730</v>
      </c>
      <c r="G185" s="15">
        <v>208</v>
      </c>
      <c r="H185" s="14" t="s">
        <v>8076</v>
      </c>
      <c r="I185" s="15">
        <v>44000</v>
      </c>
      <c r="J185" s="14" t="s">
        <v>4935</v>
      </c>
      <c r="K185" s="36" t="s">
        <v>16350</v>
      </c>
      <c r="L185" s="23" t="s">
        <v>5129</v>
      </c>
      <c r="M185" s="23"/>
      <c r="N185" s="15">
        <f>VLOOKUP(H185,heso!$A$2:$B$82,2,0)*F185*G185</f>
        <v>126171.50546677881</v>
      </c>
    </row>
    <row r="186" spans="1:14">
      <c r="A186" s="14">
        <f t="shared" si="3"/>
        <v>275</v>
      </c>
      <c r="B186" s="14" t="s">
        <v>15232</v>
      </c>
      <c r="C186" s="41" t="s">
        <v>2744</v>
      </c>
      <c r="D186" s="41" t="s">
        <v>1187</v>
      </c>
      <c r="E186" s="14" t="s">
        <v>8163</v>
      </c>
      <c r="F186" s="15">
        <v>780</v>
      </c>
      <c r="G186" s="15">
        <v>132</v>
      </c>
      <c r="H186" s="14" t="s">
        <v>8076</v>
      </c>
      <c r="I186" s="15">
        <v>28000</v>
      </c>
      <c r="J186" s="14" t="s">
        <v>4935</v>
      </c>
      <c r="K186" s="36" t="s">
        <v>16350</v>
      </c>
      <c r="L186" s="23" t="s">
        <v>5129</v>
      </c>
      <c r="M186" s="23"/>
      <c r="N186" s="15">
        <f>VLOOKUP(H186,heso!$A$2:$B$82,2,0)*F186*G186</f>
        <v>85554.650967199341</v>
      </c>
    </row>
    <row r="187" spans="1:14">
      <c r="A187" s="14">
        <f t="shared" si="3"/>
        <v>276</v>
      </c>
      <c r="B187" s="14" t="s">
        <v>16463</v>
      </c>
      <c r="C187" s="41" t="s">
        <v>2744</v>
      </c>
      <c r="D187" s="41" t="s">
        <v>1187</v>
      </c>
      <c r="E187" s="14" t="s">
        <v>8163</v>
      </c>
      <c r="F187" s="15">
        <v>630</v>
      </c>
      <c r="G187" s="15">
        <v>112</v>
      </c>
      <c r="H187" s="14" t="s">
        <v>8076</v>
      </c>
      <c r="I187" s="15">
        <v>25000</v>
      </c>
      <c r="J187" s="14" t="s">
        <v>4935</v>
      </c>
      <c r="K187" s="36" t="s">
        <v>16350</v>
      </c>
      <c r="L187" s="23" t="s">
        <v>5129</v>
      </c>
      <c r="M187" s="23"/>
      <c r="N187" s="15">
        <f>VLOOKUP(H187,heso!$A$2:$B$82,2,0)*F187*G187</f>
        <v>58631.858704793951</v>
      </c>
    </row>
    <row r="188" spans="1:14">
      <c r="A188" s="14">
        <f t="shared" si="3"/>
        <v>277</v>
      </c>
      <c r="B188" s="14" t="s">
        <v>16464</v>
      </c>
      <c r="C188" s="41" t="s">
        <v>2744</v>
      </c>
      <c r="D188" s="41" t="s">
        <v>1187</v>
      </c>
      <c r="E188" s="14" t="s">
        <v>8163</v>
      </c>
      <c r="F188" s="15">
        <v>580</v>
      </c>
      <c r="G188" s="15">
        <v>44</v>
      </c>
      <c r="H188" s="14" t="s">
        <v>8076</v>
      </c>
      <c r="I188" s="15">
        <v>13000</v>
      </c>
      <c r="J188" s="14" t="s">
        <v>4935</v>
      </c>
      <c r="K188" s="36" t="s">
        <v>16350</v>
      </c>
      <c r="L188" s="23" t="s">
        <v>5129</v>
      </c>
      <c r="M188" s="23"/>
      <c r="N188" s="15">
        <f>VLOOKUP(H188,heso!$A$2:$B$82,2,0)*F188*G188</f>
        <v>21205.853658536587</v>
      </c>
    </row>
    <row r="189" spans="1:14">
      <c r="A189" s="14">
        <f t="shared" si="3"/>
        <v>278</v>
      </c>
      <c r="B189" s="14" t="s">
        <v>14293</v>
      </c>
      <c r="C189" s="41" t="s">
        <v>2744</v>
      </c>
      <c r="D189" s="41" t="s">
        <v>1187</v>
      </c>
      <c r="E189" s="14" t="s">
        <v>8163</v>
      </c>
      <c r="F189" s="15">
        <v>680</v>
      </c>
      <c r="G189" s="15">
        <v>116</v>
      </c>
      <c r="H189" s="14" t="s">
        <v>8076</v>
      </c>
      <c r="I189" s="15">
        <v>25000</v>
      </c>
      <c r="J189" s="14" t="s">
        <v>4935</v>
      </c>
      <c r="K189" s="36" t="s">
        <v>16350</v>
      </c>
      <c r="L189" s="23" t="s">
        <v>5129</v>
      </c>
      <c r="M189" s="23"/>
      <c r="N189" s="15">
        <f>VLOOKUP(H189,heso!$A$2:$B$82,2,0)*F189*G189</f>
        <v>65545.365853658543</v>
      </c>
    </row>
    <row r="190" spans="1:14">
      <c r="A190" s="14">
        <f t="shared" si="3"/>
        <v>279</v>
      </c>
      <c r="B190" s="14" t="s">
        <v>13331</v>
      </c>
      <c r="C190" s="41" t="s">
        <v>2744</v>
      </c>
      <c r="D190" s="41" t="s">
        <v>1187</v>
      </c>
      <c r="E190" s="14" t="s">
        <v>8163</v>
      </c>
      <c r="F190" s="15">
        <v>780</v>
      </c>
      <c r="G190" s="15">
        <v>48</v>
      </c>
      <c r="H190" s="14" t="s">
        <v>8076</v>
      </c>
      <c r="I190" s="15">
        <v>14000</v>
      </c>
      <c r="J190" s="14" t="s">
        <v>4935</v>
      </c>
      <c r="K190" s="36" t="s">
        <v>16350</v>
      </c>
      <c r="L190" s="23" t="s">
        <v>5129</v>
      </c>
      <c r="M190" s="23"/>
      <c r="N190" s="15">
        <f>VLOOKUP(H190,heso!$A$2:$B$82,2,0)*F190*G190</f>
        <v>31110.78216989067</v>
      </c>
    </row>
    <row r="191" spans="1:14" ht="31.5">
      <c r="A191" s="14">
        <f t="shared" si="3"/>
        <v>280</v>
      </c>
      <c r="B191" s="14" t="s">
        <v>16465</v>
      </c>
      <c r="C191" s="41" t="s">
        <v>2744</v>
      </c>
      <c r="D191" s="41" t="s">
        <v>1187</v>
      </c>
      <c r="E191" s="14" t="s">
        <v>8163</v>
      </c>
      <c r="F191" s="15">
        <v>2012</v>
      </c>
      <c r="G191" s="15">
        <v>116</v>
      </c>
      <c r="H191" s="14" t="s">
        <v>8076</v>
      </c>
      <c r="I191" s="15">
        <v>27000</v>
      </c>
      <c r="J191" s="14" t="s">
        <v>4935</v>
      </c>
      <c r="K191" s="36" t="s">
        <v>16350</v>
      </c>
      <c r="L191" s="23" t="s">
        <v>12534</v>
      </c>
      <c r="M191" s="23"/>
      <c r="N191" s="15">
        <f>VLOOKUP(H191,heso!$A$2:$B$82,2,0)*F191*G191</f>
        <v>193937.17073170733</v>
      </c>
    </row>
    <row r="192" spans="1:14" ht="31.5">
      <c r="A192" s="14">
        <f t="shared" si="3"/>
        <v>281</v>
      </c>
      <c r="B192" s="14" t="s">
        <v>16473</v>
      </c>
      <c r="C192" s="41" t="s">
        <v>3380</v>
      </c>
      <c r="D192" s="41" t="s">
        <v>4473</v>
      </c>
      <c r="E192" s="14"/>
      <c r="F192" s="15">
        <v>1000</v>
      </c>
      <c r="G192" s="15">
        <v>644</v>
      </c>
      <c r="H192" s="14" t="s">
        <v>2161</v>
      </c>
      <c r="I192" s="15">
        <v>0</v>
      </c>
      <c r="J192" s="14" t="s">
        <v>60</v>
      </c>
      <c r="K192" s="36" t="s">
        <v>16350</v>
      </c>
      <c r="L192" s="23" t="s">
        <v>2255</v>
      </c>
      <c r="M192" s="23"/>
      <c r="N192" s="15">
        <f>VLOOKUP(H192,heso!$A$2:$B$82,2,0)*F192*G192</f>
        <v>831946.17325483612</v>
      </c>
    </row>
    <row r="193" spans="1:14" ht="31.5">
      <c r="A193" s="14">
        <f t="shared" si="3"/>
        <v>282</v>
      </c>
      <c r="B193" s="14" t="s">
        <v>16496</v>
      </c>
      <c r="C193" s="41" t="s">
        <v>16497</v>
      </c>
      <c r="D193" s="41" t="s">
        <v>1162</v>
      </c>
      <c r="E193" s="14"/>
      <c r="F193" s="15">
        <v>1000</v>
      </c>
      <c r="G193" s="15">
        <v>766</v>
      </c>
      <c r="H193" s="14" t="s">
        <v>3703</v>
      </c>
      <c r="I193" s="15">
        <v>0</v>
      </c>
      <c r="J193" s="14" t="s">
        <v>1188</v>
      </c>
      <c r="K193" s="36" t="s">
        <v>16350</v>
      </c>
      <c r="L193" s="23" t="s">
        <v>11729</v>
      </c>
      <c r="M193" s="23"/>
      <c r="N193" s="15">
        <f>VLOOKUP(H193,heso!$A$2:$B$82,2,0)*F193*G193</f>
        <v>1321978.1328847772</v>
      </c>
    </row>
    <row r="194" spans="1:14" ht="63">
      <c r="A194" s="14">
        <f t="shared" si="3"/>
        <v>283</v>
      </c>
      <c r="B194" s="14" t="s">
        <v>16498</v>
      </c>
      <c r="C194" s="41" t="s">
        <v>4078</v>
      </c>
      <c r="D194" s="41" t="s">
        <v>1187</v>
      </c>
      <c r="E194" s="14" t="s">
        <v>8163</v>
      </c>
      <c r="F194" s="15">
        <v>800</v>
      </c>
      <c r="G194" s="15">
        <v>612</v>
      </c>
      <c r="H194" s="14" t="s">
        <v>2161</v>
      </c>
      <c r="I194" s="15">
        <v>385000</v>
      </c>
      <c r="J194" s="14" t="s">
        <v>7909</v>
      </c>
      <c r="K194" s="36" t="s">
        <v>16350</v>
      </c>
      <c r="L194" s="23" t="s">
        <v>2255</v>
      </c>
      <c r="M194" s="23"/>
      <c r="N194" s="15">
        <f>VLOOKUP(H194,heso!$A$2:$B$82,2,0)*F194*G194</f>
        <v>632485.78637510515</v>
      </c>
    </row>
    <row r="195" spans="1:14" ht="63">
      <c r="A195" s="14">
        <f t="shared" si="3"/>
        <v>284</v>
      </c>
      <c r="B195" s="14" t="s">
        <v>16501</v>
      </c>
      <c r="C195" s="41" t="s">
        <v>4078</v>
      </c>
      <c r="D195" s="41" t="s">
        <v>1187</v>
      </c>
      <c r="E195" s="14" t="s">
        <v>8163</v>
      </c>
      <c r="F195" s="15">
        <v>800</v>
      </c>
      <c r="G195" s="15">
        <v>664</v>
      </c>
      <c r="H195" s="14" t="s">
        <v>2161</v>
      </c>
      <c r="I195" s="15">
        <v>395000</v>
      </c>
      <c r="J195" s="14" t="s">
        <v>7909</v>
      </c>
      <c r="K195" s="36" t="s">
        <v>16350</v>
      </c>
      <c r="L195" s="23" t="s">
        <v>2255</v>
      </c>
      <c r="M195" s="23"/>
      <c r="N195" s="15">
        <f>VLOOKUP(H195,heso!$A$2:$B$82,2,0)*F195*G195</f>
        <v>686226.40874684614</v>
      </c>
    </row>
    <row r="196" spans="1:14" ht="63">
      <c r="A196" s="14">
        <f t="shared" si="3"/>
        <v>285</v>
      </c>
      <c r="B196" s="14" t="s">
        <v>16511</v>
      </c>
      <c r="C196" s="41" t="s">
        <v>4078</v>
      </c>
      <c r="D196" s="41" t="s">
        <v>1187</v>
      </c>
      <c r="E196" s="14" t="s">
        <v>8163</v>
      </c>
      <c r="F196" s="15">
        <v>800</v>
      </c>
      <c r="G196" s="15">
        <v>844</v>
      </c>
      <c r="H196" s="14" t="s">
        <v>2161</v>
      </c>
      <c r="I196" s="15">
        <v>459000</v>
      </c>
      <c r="J196" s="14" t="s">
        <v>7909</v>
      </c>
      <c r="K196" s="36" t="s">
        <v>16350</v>
      </c>
      <c r="L196" s="23" t="s">
        <v>2255</v>
      </c>
      <c r="M196" s="23"/>
      <c r="N196" s="15">
        <f>VLOOKUP(H196,heso!$A$2:$B$82,2,0)*F196*G196</f>
        <v>872251.64003364171</v>
      </c>
    </row>
    <row r="197" spans="1:14" ht="63">
      <c r="A197" s="14">
        <f t="shared" si="3"/>
        <v>286</v>
      </c>
      <c r="B197" s="14" t="s">
        <v>16530</v>
      </c>
      <c r="C197" s="41" t="s">
        <v>16531</v>
      </c>
      <c r="D197" s="41" t="s">
        <v>1162</v>
      </c>
      <c r="E197" s="14"/>
      <c r="F197" s="15">
        <v>2000</v>
      </c>
      <c r="G197" s="15">
        <v>464</v>
      </c>
      <c r="H197" s="14" t="s">
        <v>2161</v>
      </c>
      <c r="I197" s="15">
        <v>0</v>
      </c>
      <c r="J197" s="14" t="s">
        <v>7909</v>
      </c>
      <c r="K197" s="36" t="s">
        <v>16350</v>
      </c>
      <c r="L197" s="23" t="s">
        <v>13494</v>
      </c>
      <c r="M197" s="23"/>
      <c r="N197" s="15">
        <f>VLOOKUP(H197,heso!$A$2:$B$82,2,0)*F197*G197</f>
        <v>1198829.2682926829</v>
      </c>
    </row>
    <row r="198" spans="1:14" ht="63">
      <c r="A198" s="14">
        <f t="shared" si="3"/>
        <v>287</v>
      </c>
      <c r="B198" s="14" t="s">
        <v>16533</v>
      </c>
      <c r="C198" s="41" t="s">
        <v>16531</v>
      </c>
      <c r="D198" s="41" t="s">
        <v>1162</v>
      </c>
      <c r="E198" s="14"/>
      <c r="F198" s="15">
        <v>2000</v>
      </c>
      <c r="G198" s="15">
        <v>444</v>
      </c>
      <c r="H198" s="14" t="s">
        <v>2161</v>
      </c>
      <c r="I198" s="15">
        <v>0</v>
      </c>
      <c r="J198" s="14" t="s">
        <v>7909</v>
      </c>
      <c r="K198" s="36" t="s">
        <v>16350</v>
      </c>
      <c r="L198" s="23" t="s">
        <v>13494</v>
      </c>
      <c r="M198" s="23"/>
      <c r="N198" s="15">
        <f>VLOOKUP(H198,heso!$A$2:$B$82,2,0)*F198*G198</f>
        <v>1147155.5929352399</v>
      </c>
    </row>
    <row r="199" spans="1:14" ht="47.25">
      <c r="A199" s="14">
        <f t="shared" si="3"/>
        <v>288</v>
      </c>
      <c r="B199" s="14" t="s">
        <v>16534</v>
      </c>
      <c r="C199" s="41" t="s">
        <v>16545</v>
      </c>
      <c r="D199" s="41" t="s">
        <v>1162</v>
      </c>
      <c r="E199" s="14"/>
      <c r="F199" s="15">
        <v>2000</v>
      </c>
      <c r="G199" s="15">
        <v>616</v>
      </c>
      <c r="H199" s="14" t="s">
        <v>2161</v>
      </c>
      <c r="I199" s="15">
        <v>0</v>
      </c>
      <c r="J199" s="14" t="s">
        <v>7909</v>
      </c>
      <c r="K199" s="36" t="s">
        <v>16350</v>
      </c>
      <c r="L199" s="23" t="s">
        <v>13494</v>
      </c>
      <c r="M199" s="23"/>
      <c r="N199" s="15">
        <f>VLOOKUP(H199,heso!$A$2:$B$82,2,0)*F199*G199</f>
        <v>1591549.2010092516</v>
      </c>
    </row>
    <row r="200" spans="1:14" ht="63">
      <c r="A200" s="14">
        <f t="shared" si="3"/>
        <v>289</v>
      </c>
      <c r="B200" s="14" t="s">
        <v>16546</v>
      </c>
      <c r="C200" s="41" t="s">
        <v>13183</v>
      </c>
      <c r="D200" s="41" t="s">
        <v>1187</v>
      </c>
      <c r="E200" s="14" t="s">
        <v>8163</v>
      </c>
      <c r="F200" s="15">
        <v>832</v>
      </c>
      <c r="G200" s="15">
        <v>156</v>
      </c>
      <c r="H200" s="14" t="s">
        <v>8076</v>
      </c>
      <c r="I200" s="15">
        <v>45000</v>
      </c>
      <c r="J200" s="14" t="s">
        <v>1188</v>
      </c>
      <c r="K200" s="36" t="s">
        <v>16350</v>
      </c>
      <c r="L200" s="23" t="s">
        <v>5129</v>
      </c>
      <c r="M200" s="23"/>
      <c r="N200" s="15">
        <f>VLOOKUP(H200,heso!$A$2:$B$82,2,0)*F200*G200</f>
        <v>107850.71152228765</v>
      </c>
    </row>
    <row r="201" spans="1:14" ht="47.25">
      <c r="A201" s="14">
        <f t="shared" si="3"/>
        <v>290</v>
      </c>
      <c r="B201" s="14" t="s">
        <v>16547</v>
      </c>
      <c r="C201" s="41" t="s">
        <v>13183</v>
      </c>
      <c r="D201" s="41" t="s">
        <v>1187</v>
      </c>
      <c r="E201" s="14" t="s">
        <v>8163</v>
      </c>
      <c r="F201" s="15">
        <v>832</v>
      </c>
      <c r="G201" s="15">
        <v>216</v>
      </c>
      <c r="H201" s="14" t="s">
        <v>8076</v>
      </c>
      <c r="I201" s="15">
        <v>58000</v>
      </c>
      <c r="J201" s="14" t="s">
        <v>1188</v>
      </c>
      <c r="K201" s="36" t="s">
        <v>16350</v>
      </c>
      <c r="L201" s="23" t="s">
        <v>5129</v>
      </c>
      <c r="M201" s="23"/>
      <c r="N201" s="15">
        <f>VLOOKUP(H201,heso!$A$2:$B$82,2,0)*F201*G201</f>
        <v>149331.75441547521</v>
      </c>
    </row>
    <row r="202" spans="1:14" ht="63">
      <c r="A202" s="14">
        <f t="shared" si="3"/>
        <v>291</v>
      </c>
      <c r="B202" s="14" t="s">
        <v>16548</v>
      </c>
      <c r="C202" s="41" t="s">
        <v>14522</v>
      </c>
      <c r="D202" s="41" t="s">
        <v>1187</v>
      </c>
      <c r="E202" s="14" t="s">
        <v>8163</v>
      </c>
      <c r="F202" s="15">
        <v>832</v>
      </c>
      <c r="G202" s="15">
        <v>212</v>
      </c>
      <c r="H202" s="14" t="s">
        <v>8076</v>
      </c>
      <c r="I202" s="15">
        <v>58000</v>
      </c>
      <c r="J202" s="14" t="s">
        <v>1188</v>
      </c>
      <c r="K202" s="36" t="s">
        <v>16350</v>
      </c>
      <c r="L202" s="23" t="s">
        <v>5129</v>
      </c>
      <c r="M202" s="23"/>
      <c r="N202" s="15">
        <f>VLOOKUP(H202,heso!$A$2:$B$82,2,0)*F202*G202</f>
        <v>146566.35155592937</v>
      </c>
    </row>
    <row r="203" spans="1:14" ht="48.75" customHeight="1">
      <c r="A203" s="14">
        <f t="shared" si="3"/>
        <v>292</v>
      </c>
      <c r="B203" s="14" t="s">
        <v>16551</v>
      </c>
      <c r="C203" s="41" t="s">
        <v>16552</v>
      </c>
      <c r="D203" s="41" t="s">
        <v>1187</v>
      </c>
      <c r="E203" s="14" t="s">
        <v>8163</v>
      </c>
      <c r="F203" s="15">
        <v>832</v>
      </c>
      <c r="G203" s="15">
        <v>168</v>
      </c>
      <c r="H203" s="14" t="s">
        <v>8076</v>
      </c>
      <c r="I203" s="15">
        <v>48000</v>
      </c>
      <c r="J203" s="14" t="s">
        <v>1188</v>
      </c>
      <c r="K203" s="36" t="s">
        <v>16350</v>
      </c>
      <c r="L203" s="23" t="s">
        <v>5129</v>
      </c>
      <c r="M203" s="23"/>
      <c r="N203" s="15">
        <f>VLOOKUP(H203,heso!$A$2:$B$82,2,0)*F203*G203</f>
        <v>116146.92010092516</v>
      </c>
    </row>
    <row r="204" spans="1:14" ht="47.25">
      <c r="A204" s="14">
        <f t="shared" si="3"/>
        <v>293</v>
      </c>
      <c r="B204" s="14" t="s">
        <v>16553</v>
      </c>
      <c r="C204" s="41" t="s">
        <v>16554</v>
      </c>
      <c r="D204" s="41" t="s">
        <v>1187</v>
      </c>
      <c r="E204" s="14" t="s">
        <v>8163</v>
      </c>
      <c r="F204" s="15">
        <v>832</v>
      </c>
      <c r="G204" s="15">
        <v>148</v>
      </c>
      <c r="H204" s="14" t="s">
        <v>8076</v>
      </c>
      <c r="I204" s="15">
        <v>43000</v>
      </c>
      <c r="J204" s="14" t="s">
        <v>1188</v>
      </c>
      <c r="K204" s="36" t="s">
        <v>16350</v>
      </c>
      <c r="L204" s="23" t="s">
        <v>5129</v>
      </c>
      <c r="M204" s="23"/>
      <c r="N204" s="15">
        <f>VLOOKUP(H204,heso!$A$2:$B$82,2,0)*F204*G204</f>
        <v>102319.90580319597</v>
      </c>
    </row>
    <row r="205" spans="1:14" ht="45.75" customHeight="1">
      <c r="A205" s="14">
        <f t="shared" si="3"/>
        <v>294</v>
      </c>
      <c r="B205" s="14" t="s">
        <v>8480</v>
      </c>
      <c r="C205" s="41" t="s">
        <v>14305</v>
      </c>
      <c r="D205" s="41" t="s">
        <v>1187</v>
      </c>
      <c r="E205" s="14" t="s">
        <v>8163</v>
      </c>
      <c r="F205" s="15">
        <v>832</v>
      </c>
      <c r="G205" s="15">
        <v>168</v>
      </c>
      <c r="H205" s="14" t="s">
        <v>8076</v>
      </c>
      <c r="I205" s="15">
        <v>48000</v>
      </c>
      <c r="J205" s="14" t="s">
        <v>1188</v>
      </c>
      <c r="K205" s="36" t="s">
        <v>16350</v>
      </c>
      <c r="L205" s="23" t="s">
        <v>5129</v>
      </c>
      <c r="M205" s="23"/>
      <c r="N205" s="15">
        <f>VLOOKUP(H205,heso!$A$2:$B$82,2,0)*F205*G205</f>
        <v>116146.92010092516</v>
      </c>
    </row>
    <row r="206" spans="1:14" ht="31.5">
      <c r="A206" s="14">
        <f t="shared" si="3"/>
        <v>295</v>
      </c>
      <c r="B206" s="14" t="s">
        <v>16445</v>
      </c>
      <c r="C206" s="41" t="s">
        <v>16446</v>
      </c>
      <c r="D206" s="41" t="s">
        <v>1187</v>
      </c>
      <c r="E206" s="14"/>
      <c r="F206" s="15">
        <v>700</v>
      </c>
      <c r="G206" s="15">
        <v>400</v>
      </c>
      <c r="H206" s="14" t="s">
        <v>8087</v>
      </c>
      <c r="I206" s="15">
        <v>114000</v>
      </c>
      <c r="J206" s="14" t="s">
        <v>1188</v>
      </c>
      <c r="K206" s="36" t="s">
        <v>16447</v>
      </c>
      <c r="L206" s="23" t="s">
        <v>2255</v>
      </c>
      <c r="M206" s="23"/>
      <c r="N206" s="15">
        <f>VLOOKUP(H206,heso!$A$2:$B$82,2,0)*F206*G206</f>
        <v>280000</v>
      </c>
    </row>
    <row r="207" spans="1:14" ht="31.5">
      <c r="A207" s="14">
        <f t="shared" si="3"/>
        <v>296</v>
      </c>
      <c r="B207" s="14" t="s">
        <v>16544</v>
      </c>
      <c r="C207" s="41" t="s">
        <v>16449</v>
      </c>
      <c r="D207" s="41" t="s">
        <v>1187</v>
      </c>
      <c r="E207" s="14" t="s">
        <v>8163</v>
      </c>
      <c r="F207" s="15">
        <v>700</v>
      </c>
      <c r="G207" s="15">
        <v>676</v>
      </c>
      <c r="H207" s="14" t="s">
        <v>8087</v>
      </c>
      <c r="I207" s="15">
        <v>186000</v>
      </c>
      <c r="J207" s="14" t="s">
        <v>1188</v>
      </c>
      <c r="K207" s="36" t="s">
        <v>16447</v>
      </c>
      <c r="L207" s="23" t="s">
        <v>2255</v>
      </c>
      <c r="M207" s="23"/>
      <c r="N207" s="15">
        <f>VLOOKUP(H207,heso!$A$2:$B$82,2,0)*F207*G207</f>
        <v>473200</v>
      </c>
    </row>
    <row r="208" spans="1:14" ht="47.25">
      <c r="A208" s="14">
        <f t="shared" si="3"/>
        <v>297</v>
      </c>
      <c r="B208" s="14" t="s">
        <v>16450</v>
      </c>
      <c r="C208" s="41" t="s">
        <v>16451</v>
      </c>
      <c r="D208" s="41" t="s">
        <v>1187</v>
      </c>
      <c r="E208" s="14"/>
      <c r="F208" s="15">
        <v>1000</v>
      </c>
      <c r="G208" s="15">
        <v>436</v>
      </c>
      <c r="H208" s="14" t="s">
        <v>2161</v>
      </c>
      <c r="I208" s="15">
        <v>178000</v>
      </c>
      <c r="J208" s="14" t="s">
        <v>70</v>
      </c>
      <c r="K208" s="36" t="s">
        <v>16447</v>
      </c>
      <c r="L208" s="23" t="s">
        <v>2255</v>
      </c>
      <c r="M208" s="23"/>
      <c r="N208" s="15">
        <f>VLOOKUP(H208,heso!$A$2:$B$82,2,0)*F208*G208</f>
        <v>563243.06139613129</v>
      </c>
    </row>
    <row r="209" spans="1:14" ht="31.5">
      <c r="A209" s="14">
        <f t="shared" si="3"/>
        <v>298</v>
      </c>
      <c r="B209" s="14" t="s">
        <v>16453</v>
      </c>
      <c r="C209" s="41" t="s">
        <v>2422</v>
      </c>
      <c r="D209" s="41" t="s">
        <v>1187</v>
      </c>
      <c r="E209" s="14" t="s">
        <v>8163</v>
      </c>
      <c r="F209" s="15">
        <v>800</v>
      </c>
      <c r="G209" s="15">
        <v>340</v>
      </c>
      <c r="H209" s="14" t="s">
        <v>5624</v>
      </c>
      <c r="I209" s="15">
        <v>93000</v>
      </c>
      <c r="J209" s="14" t="s">
        <v>7909</v>
      </c>
      <c r="K209" s="36" t="s">
        <v>16447</v>
      </c>
      <c r="L209" s="23" t="s">
        <v>2255</v>
      </c>
      <c r="M209" s="23"/>
      <c r="N209" s="15">
        <f>VLOOKUP(H209,heso!$A$2:$B$82,2,0)*F209*G209</f>
        <v>234482.75862068962</v>
      </c>
    </row>
    <row r="210" spans="1:14" ht="31.5">
      <c r="A210" s="14">
        <f t="shared" si="3"/>
        <v>299</v>
      </c>
      <c r="B210" s="14" t="s">
        <v>16457</v>
      </c>
      <c r="C210" s="41" t="s">
        <v>15436</v>
      </c>
      <c r="D210" s="41" t="s">
        <v>1187</v>
      </c>
      <c r="E210" s="14"/>
      <c r="F210" s="15">
        <v>820</v>
      </c>
      <c r="G210" s="15">
        <v>536</v>
      </c>
      <c r="H210" s="14" t="s">
        <v>8087</v>
      </c>
      <c r="I210" s="15">
        <v>132000</v>
      </c>
      <c r="J210" s="14" t="s">
        <v>4935</v>
      </c>
      <c r="K210" s="36" t="s">
        <v>16447</v>
      </c>
      <c r="L210" s="23" t="s">
        <v>2255</v>
      </c>
      <c r="M210" s="23"/>
      <c r="N210" s="15">
        <f>VLOOKUP(H210,heso!$A$2:$B$82,2,0)*F210*G210</f>
        <v>439520</v>
      </c>
    </row>
    <row r="211" spans="1:14" ht="47.25">
      <c r="A211" s="14">
        <f t="shared" si="3"/>
        <v>300</v>
      </c>
      <c r="B211" s="14" t="s">
        <v>16458</v>
      </c>
      <c r="C211" s="41" t="s">
        <v>16459</v>
      </c>
      <c r="D211" s="41" t="s">
        <v>4473</v>
      </c>
      <c r="E211" s="14"/>
      <c r="F211" s="15">
        <v>200</v>
      </c>
      <c r="G211" s="15">
        <v>424</v>
      </c>
      <c r="H211" s="14" t="s">
        <v>5624</v>
      </c>
      <c r="I211" s="15">
        <v>0</v>
      </c>
      <c r="J211" s="14" t="s">
        <v>1193</v>
      </c>
      <c r="K211" s="36" t="s">
        <v>16447</v>
      </c>
      <c r="L211" s="23" t="s">
        <v>2255</v>
      </c>
      <c r="M211" s="23"/>
      <c r="N211" s="15">
        <f>VLOOKUP(H211,heso!$A$2:$B$82,2,0)*F211*G211</f>
        <v>73103.448275862058</v>
      </c>
    </row>
    <row r="212" spans="1:14" ht="47.25">
      <c r="A212" s="14">
        <f t="shared" si="3"/>
        <v>301</v>
      </c>
      <c r="B212" s="14" t="s">
        <v>16460</v>
      </c>
      <c r="C212" s="41" t="s">
        <v>16461</v>
      </c>
      <c r="D212" s="41" t="s">
        <v>1162</v>
      </c>
      <c r="E212" s="14"/>
      <c r="F212" s="15">
        <v>1000</v>
      </c>
      <c r="G212" s="15">
        <v>348</v>
      </c>
      <c r="H212" s="14" t="s">
        <v>1228</v>
      </c>
      <c r="I212" s="15">
        <v>0</v>
      </c>
      <c r="J212" s="14" t="s">
        <v>4642</v>
      </c>
      <c r="K212" s="36" t="s">
        <v>16447</v>
      </c>
      <c r="L212" s="23" t="s">
        <v>11673</v>
      </c>
      <c r="M212" s="23"/>
      <c r="N212" s="15">
        <f>VLOOKUP(H212,heso!$A$2:$B$82,2,0)*F212*G212</f>
        <v>386341.46341463423</v>
      </c>
    </row>
    <row r="213" spans="1:14" ht="47.25">
      <c r="A213" s="14">
        <f t="shared" si="3"/>
        <v>302</v>
      </c>
      <c r="B213" s="14" t="s">
        <v>16466</v>
      </c>
      <c r="C213" s="41" t="s">
        <v>16467</v>
      </c>
      <c r="D213" s="41" t="s">
        <v>1187</v>
      </c>
      <c r="E213" s="14" t="s">
        <v>8163</v>
      </c>
      <c r="F213" s="15">
        <v>1030</v>
      </c>
      <c r="G213" s="15">
        <v>824</v>
      </c>
      <c r="H213" s="14" t="s">
        <v>2161</v>
      </c>
      <c r="I213" s="15">
        <v>290000</v>
      </c>
      <c r="J213" s="14" t="s">
        <v>4935</v>
      </c>
      <c r="K213" s="36" t="s">
        <v>16447</v>
      </c>
      <c r="L213" s="23" t="s">
        <v>11673</v>
      </c>
      <c r="M213" s="23"/>
      <c r="N213" s="15">
        <f>VLOOKUP(H213,heso!$A$2:$B$82,2,0)*F213*G213</f>
        <v>1096412.0437342306</v>
      </c>
    </row>
    <row r="214" spans="1:14" ht="31.5">
      <c r="A214" s="14">
        <f t="shared" si="3"/>
        <v>303</v>
      </c>
      <c r="B214" s="14" t="s">
        <v>16468</v>
      </c>
      <c r="C214" s="41" t="s">
        <v>16469</v>
      </c>
      <c r="D214" s="41" t="s">
        <v>1162</v>
      </c>
      <c r="E214" s="14"/>
      <c r="F214" s="15">
        <v>500</v>
      </c>
      <c r="G214" s="15">
        <v>488</v>
      </c>
      <c r="H214" s="14" t="s">
        <v>2161</v>
      </c>
      <c r="I214" s="15">
        <v>0</v>
      </c>
      <c r="J214" s="14" t="s">
        <v>1193</v>
      </c>
      <c r="K214" s="36" t="s">
        <v>16447</v>
      </c>
      <c r="L214" s="23" t="s">
        <v>2255</v>
      </c>
      <c r="M214" s="23"/>
      <c r="N214" s="15">
        <f>VLOOKUP(H214,heso!$A$2:$B$82,2,0)*F214*G214</f>
        <v>315209.41968040372</v>
      </c>
    </row>
    <row r="215" spans="1:14" ht="31.5">
      <c r="A215" s="14">
        <f t="shared" si="3"/>
        <v>304</v>
      </c>
      <c r="B215" s="14" t="s">
        <v>16470</v>
      </c>
      <c r="C215" s="41" t="s">
        <v>16469</v>
      </c>
      <c r="D215" s="41" t="s">
        <v>1162</v>
      </c>
      <c r="E215" s="14"/>
      <c r="F215" s="15">
        <v>500</v>
      </c>
      <c r="G215" s="15">
        <v>504</v>
      </c>
      <c r="H215" s="14" t="s">
        <v>2161</v>
      </c>
      <c r="I215" s="15">
        <v>0</v>
      </c>
      <c r="J215" s="14" t="s">
        <v>1193</v>
      </c>
      <c r="K215" s="36" t="s">
        <v>16447</v>
      </c>
      <c r="L215" s="23" t="s">
        <v>2255</v>
      </c>
      <c r="M215" s="23"/>
      <c r="N215" s="15">
        <f>VLOOKUP(H215,heso!$A$2:$B$82,2,0)*F215*G215</f>
        <v>325544.15475189238</v>
      </c>
    </row>
    <row r="216" spans="1:14" ht="31.5">
      <c r="A216" s="14">
        <f t="shared" si="3"/>
        <v>305</v>
      </c>
      <c r="B216" s="14" t="s">
        <v>16471</v>
      </c>
      <c r="C216" s="41" t="s">
        <v>3380</v>
      </c>
      <c r="D216" s="41" t="s">
        <v>4473</v>
      </c>
      <c r="E216" s="14"/>
      <c r="F216" s="15">
        <v>1000</v>
      </c>
      <c r="G216" s="15">
        <v>552</v>
      </c>
      <c r="H216" s="14" t="s">
        <v>2161</v>
      </c>
      <c r="I216" s="15">
        <v>0</v>
      </c>
      <c r="J216" s="14" t="s">
        <v>60</v>
      </c>
      <c r="K216" s="36" t="s">
        <v>16447</v>
      </c>
      <c r="L216" s="23" t="s">
        <v>2255</v>
      </c>
      <c r="M216" s="23"/>
      <c r="N216" s="15">
        <f>VLOOKUP(H216,heso!$A$2:$B$82,2,0)*F216*G216</f>
        <v>713096.71993271669</v>
      </c>
    </row>
    <row r="217" spans="1:14" ht="31.5">
      <c r="A217" s="14">
        <f t="shared" si="3"/>
        <v>306</v>
      </c>
      <c r="B217" s="14" t="s">
        <v>16472</v>
      </c>
      <c r="C217" s="41" t="s">
        <v>3380</v>
      </c>
      <c r="D217" s="41" t="s">
        <v>4473</v>
      </c>
      <c r="E217" s="14"/>
      <c r="F217" s="15">
        <v>1000</v>
      </c>
      <c r="G217" s="15">
        <v>728</v>
      </c>
      <c r="H217" s="14" t="s">
        <v>2161</v>
      </c>
      <c r="I217" s="15">
        <v>0</v>
      </c>
      <c r="J217" s="14" t="s">
        <v>60</v>
      </c>
      <c r="K217" s="36" t="s">
        <v>16447</v>
      </c>
      <c r="L217" s="23" t="s">
        <v>2255</v>
      </c>
      <c r="M217" s="23"/>
      <c r="N217" s="15">
        <f>VLOOKUP(H217,heso!$A$2:$B$82,2,0)*F217*G217</f>
        <v>940460.89150546689</v>
      </c>
    </row>
    <row r="218" spans="1:14" ht="31.5">
      <c r="A218" s="14">
        <f t="shared" si="3"/>
        <v>307</v>
      </c>
      <c r="B218" s="14" t="s">
        <v>16474</v>
      </c>
      <c r="C218" s="41" t="s">
        <v>6874</v>
      </c>
      <c r="D218" s="41" t="s">
        <v>1187</v>
      </c>
      <c r="E218" s="14"/>
      <c r="F218" s="15">
        <v>700</v>
      </c>
      <c r="G218" s="15">
        <v>328</v>
      </c>
      <c r="H218" s="14" t="s">
        <v>8087</v>
      </c>
      <c r="I218" s="15">
        <v>76000</v>
      </c>
      <c r="J218" s="14" t="s">
        <v>4935</v>
      </c>
      <c r="K218" s="36" t="s">
        <v>16447</v>
      </c>
      <c r="L218" s="23" t="s">
        <v>2255</v>
      </c>
      <c r="M218" s="23"/>
      <c r="N218" s="15">
        <f>VLOOKUP(H218,heso!$A$2:$B$82,2,0)*F218*G218</f>
        <v>229600</v>
      </c>
    </row>
    <row r="219" spans="1:14" ht="63">
      <c r="A219" s="14">
        <f t="shared" si="3"/>
        <v>308</v>
      </c>
      <c r="B219" s="14" t="s">
        <v>16475</v>
      </c>
      <c r="C219" s="41" t="s">
        <v>16476</v>
      </c>
      <c r="D219" s="41" t="s">
        <v>1162</v>
      </c>
      <c r="E219" s="14"/>
      <c r="F219" s="15">
        <v>800</v>
      </c>
      <c r="G219" s="15">
        <v>104</v>
      </c>
      <c r="H219" s="14" t="s">
        <v>11934</v>
      </c>
      <c r="I219" s="15">
        <v>0</v>
      </c>
      <c r="J219" s="14" t="s">
        <v>7909</v>
      </c>
      <c r="K219" s="36" t="s">
        <v>16447</v>
      </c>
      <c r="L219" s="23" t="s">
        <v>2255</v>
      </c>
      <c r="M219" s="23"/>
      <c r="N219" s="15">
        <f>VLOOKUP(H219,heso!$A$2:$B$82,2,0)*F219*G219</f>
        <v>174936.92178301091</v>
      </c>
    </row>
    <row r="220" spans="1:14" ht="31.5">
      <c r="A220" s="14">
        <f t="shared" si="3"/>
        <v>309</v>
      </c>
      <c r="B220" s="14" t="s">
        <v>16477</v>
      </c>
      <c r="C220" s="41" t="s">
        <v>16478</v>
      </c>
      <c r="D220" s="41" t="s">
        <v>1187</v>
      </c>
      <c r="E220" s="14"/>
      <c r="F220" s="15">
        <v>600</v>
      </c>
      <c r="G220" s="15">
        <v>368</v>
      </c>
      <c r="H220" s="14" t="s">
        <v>8087</v>
      </c>
      <c r="I220" s="15">
        <v>126000</v>
      </c>
      <c r="J220" s="14" t="s">
        <v>70</v>
      </c>
      <c r="K220" s="36" t="s">
        <v>16447</v>
      </c>
      <c r="L220" s="23" t="s">
        <v>2255</v>
      </c>
      <c r="M220" s="23"/>
      <c r="N220" s="15">
        <f>VLOOKUP(H220,heso!$A$2:$B$82,2,0)*F220*G220</f>
        <v>220800</v>
      </c>
    </row>
    <row r="221" spans="1:14" ht="47.25">
      <c r="A221" s="14">
        <f t="shared" si="3"/>
        <v>310</v>
      </c>
      <c r="B221" s="14" t="s">
        <v>16479</v>
      </c>
      <c r="C221" s="41" t="s">
        <v>15261</v>
      </c>
      <c r="D221" s="41" t="s">
        <v>1187</v>
      </c>
      <c r="E221" s="14" t="s">
        <v>8163</v>
      </c>
      <c r="F221" s="15">
        <v>500</v>
      </c>
      <c r="G221" s="15">
        <v>248</v>
      </c>
      <c r="H221" s="14" t="s">
        <v>2161</v>
      </c>
      <c r="I221" s="15">
        <v>100000</v>
      </c>
      <c r="J221" s="14" t="s">
        <v>7909</v>
      </c>
      <c r="K221" s="36" t="s">
        <v>16447</v>
      </c>
      <c r="L221" s="23" t="s">
        <v>2255</v>
      </c>
      <c r="M221" s="23"/>
      <c r="N221" s="15">
        <f>VLOOKUP(H221,heso!$A$2:$B$82,2,0)*F221*G221</f>
        <v>160188.39360807402</v>
      </c>
    </row>
    <row r="222" spans="1:14" ht="38.25">
      <c r="A222" s="14">
        <f t="shared" si="3"/>
        <v>311</v>
      </c>
      <c r="B222" s="14" t="s">
        <v>16480</v>
      </c>
      <c r="C222" s="41" t="s">
        <v>16481</v>
      </c>
      <c r="D222" s="41" t="s">
        <v>3436</v>
      </c>
      <c r="E222" s="14"/>
      <c r="F222" s="15">
        <v>1300</v>
      </c>
      <c r="G222" s="15">
        <v>500</v>
      </c>
      <c r="H222" s="14" t="s">
        <v>2161</v>
      </c>
      <c r="I222" s="15">
        <v>0</v>
      </c>
      <c r="J222" s="14" t="s">
        <v>4935</v>
      </c>
      <c r="K222" s="36" t="s">
        <v>16447</v>
      </c>
      <c r="L222" s="23" t="s">
        <v>2255</v>
      </c>
      <c r="M222" s="23" t="s">
        <v>16482</v>
      </c>
      <c r="N222" s="15">
        <f>VLOOKUP(H222,heso!$A$2:$B$82,2,0)*F222*G222</f>
        <v>839697.22455845249</v>
      </c>
    </row>
    <row r="223" spans="1:14" ht="31.5">
      <c r="A223" s="14">
        <f t="shared" si="3"/>
        <v>312</v>
      </c>
      <c r="B223" s="14" t="s">
        <v>16483</v>
      </c>
      <c r="C223" s="41" t="s">
        <v>16484</v>
      </c>
      <c r="D223" s="41" t="s">
        <v>1162</v>
      </c>
      <c r="E223" s="14"/>
      <c r="F223" s="15">
        <v>1000</v>
      </c>
      <c r="G223" s="15">
        <v>340</v>
      </c>
      <c r="H223" s="14" t="s">
        <v>2161</v>
      </c>
      <c r="I223" s="15">
        <v>0</v>
      </c>
      <c r="J223" s="14" t="s">
        <v>7909</v>
      </c>
      <c r="K223" s="36" t="s">
        <v>16447</v>
      </c>
      <c r="L223" s="23" t="s">
        <v>2255</v>
      </c>
      <c r="M223" s="23"/>
      <c r="N223" s="15">
        <f>VLOOKUP(H223,heso!$A$2:$B$82,2,0)*F223*G223</f>
        <v>439226.24053826748</v>
      </c>
    </row>
    <row r="224" spans="1:14" ht="31.5">
      <c r="A224" s="14">
        <f t="shared" si="3"/>
        <v>313</v>
      </c>
      <c r="B224" s="14" t="s">
        <v>16485</v>
      </c>
      <c r="C224" s="41" t="s">
        <v>16484</v>
      </c>
      <c r="D224" s="41" t="s">
        <v>1162</v>
      </c>
      <c r="E224" s="14"/>
      <c r="F224" s="15">
        <v>1000</v>
      </c>
      <c r="G224" s="15">
        <v>336</v>
      </c>
      <c r="H224" s="14" t="s">
        <v>2161</v>
      </c>
      <c r="I224" s="15">
        <v>0</v>
      </c>
      <c r="J224" s="14" t="s">
        <v>7909</v>
      </c>
      <c r="K224" s="36" t="s">
        <v>16447</v>
      </c>
      <c r="L224" s="23" t="s">
        <v>2255</v>
      </c>
      <c r="M224" s="23"/>
      <c r="N224" s="15">
        <f>VLOOKUP(H224,heso!$A$2:$B$82,2,0)*F224*G224</f>
        <v>434058.87300252315</v>
      </c>
    </row>
    <row r="225" spans="1:14" ht="31.5">
      <c r="A225" s="14">
        <f t="shared" si="3"/>
        <v>314</v>
      </c>
      <c r="B225" s="14" t="s">
        <v>16486</v>
      </c>
      <c r="C225" s="41" t="s">
        <v>16484</v>
      </c>
      <c r="D225" s="41" t="s">
        <v>1162</v>
      </c>
      <c r="E225" s="14"/>
      <c r="F225" s="15">
        <v>1000</v>
      </c>
      <c r="G225" s="15">
        <v>284</v>
      </c>
      <c r="H225" s="14" t="s">
        <v>2161</v>
      </c>
      <c r="I225" s="15">
        <v>0</v>
      </c>
      <c r="J225" s="14" t="s">
        <v>7909</v>
      </c>
      <c r="K225" s="36" t="s">
        <v>16447</v>
      </c>
      <c r="L225" s="23" t="s">
        <v>2255</v>
      </c>
      <c r="M225" s="23"/>
      <c r="N225" s="15">
        <f>VLOOKUP(H225,heso!$A$2:$B$82,2,0)*F225*G225</f>
        <v>366883.09503784694</v>
      </c>
    </row>
    <row r="226" spans="1:14" ht="31.5">
      <c r="A226" s="14">
        <f t="shared" si="3"/>
        <v>315</v>
      </c>
      <c r="B226" s="14" t="s">
        <v>16487</v>
      </c>
      <c r="C226" s="41" t="s">
        <v>16484</v>
      </c>
      <c r="D226" s="41" t="s">
        <v>1162</v>
      </c>
      <c r="E226" s="14"/>
      <c r="F226" s="15">
        <v>1000</v>
      </c>
      <c r="G226" s="15">
        <v>520</v>
      </c>
      <c r="H226" s="14" t="s">
        <v>2161</v>
      </c>
      <c r="I226" s="15">
        <v>0</v>
      </c>
      <c r="J226" s="14" t="s">
        <v>7909</v>
      </c>
      <c r="K226" s="36" t="s">
        <v>16447</v>
      </c>
      <c r="L226" s="23" t="s">
        <v>2255</v>
      </c>
      <c r="M226" s="23"/>
      <c r="N226" s="15">
        <f>VLOOKUP(H226,heso!$A$2:$B$82,2,0)*F226*G226</f>
        <v>671757.77964676206</v>
      </c>
    </row>
    <row r="227" spans="1:14" ht="31.5">
      <c r="A227" s="14">
        <f t="shared" si="3"/>
        <v>316</v>
      </c>
      <c r="B227" s="14" t="s">
        <v>16488</v>
      </c>
      <c r="C227" s="41" t="s">
        <v>13480</v>
      </c>
      <c r="D227" s="41" t="s">
        <v>1162</v>
      </c>
      <c r="E227" s="14"/>
      <c r="F227" s="15">
        <v>400</v>
      </c>
      <c r="G227" s="15">
        <v>404</v>
      </c>
      <c r="H227" s="14" t="s">
        <v>2161</v>
      </c>
      <c r="I227" s="15">
        <v>0</v>
      </c>
      <c r="J227" s="14" t="s">
        <v>7909</v>
      </c>
      <c r="K227" s="36" t="s">
        <v>16447</v>
      </c>
      <c r="L227" s="23" t="s">
        <v>2255</v>
      </c>
      <c r="M227" s="23"/>
      <c r="N227" s="15">
        <f>VLOOKUP(H227,heso!$A$2:$B$82,2,0)*F227*G227</f>
        <v>208761.64844407066</v>
      </c>
    </row>
    <row r="228" spans="1:14" ht="47.25">
      <c r="A228" s="14">
        <f t="shared" si="3"/>
        <v>317</v>
      </c>
      <c r="B228" s="14" t="s">
        <v>16489</v>
      </c>
      <c r="C228" s="41" t="s">
        <v>16490</v>
      </c>
      <c r="D228" s="41" t="s">
        <v>1162</v>
      </c>
      <c r="E228" s="14"/>
      <c r="F228" s="15">
        <v>500</v>
      </c>
      <c r="G228" s="15">
        <v>612</v>
      </c>
      <c r="H228" s="14" t="s">
        <v>3703</v>
      </c>
      <c r="I228" s="15">
        <v>0</v>
      </c>
      <c r="J228" s="14" t="s">
        <v>1188</v>
      </c>
      <c r="K228" s="36" t="s">
        <v>16447</v>
      </c>
      <c r="L228" s="23" t="s">
        <v>2255</v>
      </c>
      <c r="M228" s="23"/>
      <c r="N228" s="15">
        <f>VLOOKUP(H228,heso!$A$2:$B$82,2,0)*F228*G228</f>
        <v>528100.92514718254</v>
      </c>
    </row>
    <row r="229" spans="1:14" ht="31.5">
      <c r="A229" s="14">
        <f t="shared" si="3"/>
        <v>318</v>
      </c>
      <c r="B229" s="14" t="s">
        <v>16491</v>
      </c>
      <c r="C229" s="41" t="s">
        <v>13183</v>
      </c>
      <c r="D229" s="41" t="s">
        <v>4473</v>
      </c>
      <c r="E229" s="14"/>
      <c r="F229" s="15">
        <v>1000</v>
      </c>
      <c r="G229" s="15">
        <v>620</v>
      </c>
      <c r="H229" s="14" t="s">
        <v>3703</v>
      </c>
      <c r="I229" s="15">
        <v>0</v>
      </c>
      <c r="J229" s="14" t="s">
        <v>1188</v>
      </c>
      <c r="K229" s="36" t="s">
        <v>16447</v>
      </c>
      <c r="L229" s="23" t="s">
        <v>2255</v>
      </c>
      <c r="M229" s="23"/>
      <c r="N229" s="15">
        <f>VLOOKUP(H229,heso!$A$2:$B$82,2,0)*F229*G229</f>
        <v>1070008.4104289319</v>
      </c>
    </row>
    <row r="230" spans="1:14" ht="47.25">
      <c r="A230" s="14">
        <f t="shared" si="3"/>
        <v>319</v>
      </c>
      <c r="B230" s="14" t="s">
        <v>16492</v>
      </c>
      <c r="C230" s="41" t="s">
        <v>14687</v>
      </c>
      <c r="D230" s="41" t="s">
        <v>1187</v>
      </c>
      <c r="E230" s="14"/>
      <c r="F230" s="15">
        <v>800</v>
      </c>
      <c r="G230" s="15">
        <v>536</v>
      </c>
      <c r="H230" s="14" t="s">
        <v>2161</v>
      </c>
      <c r="I230" s="15">
        <v>202000</v>
      </c>
      <c r="J230" s="14" t="s">
        <v>4935</v>
      </c>
      <c r="K230" s="36" t="s">
        <v>16447</v>
      </c>
      <c r="L230" s="23" t="s">
        <v>2255</v>
      </c>
      <c r="M230" s="23"/>
      <c r="N230" s="15">
        <f>VLOOKUP(H230,heso!$A$2:$B$82,2,0)*F230*G230</f>
        <v>553941.79983179143</v>
      </c>
    </row>
    <row r="231" spans="1:14" ht="47.25">
      <c r="A231" s="14">
        <f t="shared" si="3"/>
        <v>320</v>
      </c>
      <c r="B231" s="14" t="s">
        <v>16494</v>
      </c>
      <c r="C231" s="41" t="s">
        <v>16495</v>
      </c>
      <c r="D231" s="41" t="s">
        <v>1187</v>
      </c>
      <c r="E231" s="14"/>
      <c r="F231" s="15">
        <v>1000</v>
      </c>
      <c r="G231" s="15">
        <v>264</v>
      </c>
      <c r="H231" s="14" t="s">
        <v>8087</v>
      </c>
      <c r="I231" s="15">
        <v>68000</v>
      </c>
      <c r="J231" s="14" t="s">
        <v>1188</v>
      </c>
      <c r="K231" s="36" t="s">
        <v>16447</v>
      </c>
      <c r="L231" s="23" t="s">
        <v>2255</v>
      </c>
      <c r="M231" s="23"/>
      <c r="N231" s="15">
        <f>VLOOKUP(H231,heso!$A$2:$B$82,2,0)*F231*G231</f>
        <v>264000</v>
      </c>
    </row>
    <row r="232" spans="1:14" ht="63">
      <c r="A232" s="14">
        <f t="shared" si="3"/>
        <v>321</v>
      </c>
      <c r="B232" s="14" t="s">
        <v>16499</v>
      </c>
      <c r="C232" s="41" t="s">
        <v>4078</v>
      </c>
      <c r="D232" s="41" t="s">
        <v>1187</v>
      </c>
      <c r="E232" s="14" t="s">
        <v>8163</v>
      </c>
      <c r="F232" s="15">
        <v>800</v>
      </c>
      <c r="G232" s="15">
        <v>664</v>
      </c>
      <c r="H232" s="14" t="s">
        <v>2161</v>
      </c>
      <c r="I232" s="15">
        <v>409000</v>
      </c>
      <c r="J232" s="14" t="s">
        <v>7909</v>
      </c>
      <c r="K232" s="36" t="s">
        <v>16447</v>
      </c>
      <c r="L232" s="23" t="s">
        <v>2255</v>
      </c>
      <c r="M232" s="23"/>
      <c r="N232" s="15">
        <f>VLOOKUP(H232,heso!$A$2:$B$82,2,0)*F232*G232</f>
        <v>686226.40874684614</v>
      </c>
    </row>
    <row r="233" spans="1:14" ht="63">
      <c r="A233" s="14">
        <f t="shared" si="3"/>
        <v>322</v>
      </c>
      <c r="B233" s="14" t="s">
        <v>16500</v>
      </c>
      <c r="C233" s="41" t="s">
        <v>4078</v>
      </c>
      <c r="D233" s="41" t="s">
        <v>1187</v>
      </c>
      <c r="E233" s="14" t="s">
        <v>8163</v>
      </c>
      <c r="F233" s="15">
        <v>800</v>
      </c>
      <c r="G233" s="15">
        <v>712</v>
      </c>
      <c r="H233" s="14" t="s">
        <v>2161</v>
      </c>
      <c r="I233" s="15">
        <v>413000</v>
      </c>
      <c r="J233" s="14" t="s">
        <v>7909</v>
      </c>
      <c r="K233" s="36" t="s">
        <v>16447</v>
      </c>
      <c r="L233" s="23" t="s">
        <v>2255</v>
      </c>
      <c r="M233" s="23"/>
      <c r="N233" s="15">
        <f>VLOOKUP(H233,heso!$A$2:$B$82,2,0)*F233*G233</f>
        <v>735833.13708999159</v>
      </c>
    </row>
    <row r="234" spans="1:14" ht="63">
      <c r="A234" s="14">
        <f t="shared" ref="A234:A297" si="4">A233+1</f>
        <v>323</v>
      </c>
      <c r="B234" s="14" t="s">
        <v>16502</v>
      </c>
      <c r="C234" s="41" t="s">
        <v>4078</v>
      </c>
      <c r="D234" s="41" t="s">
        <v>1187</v>
      </c>
      <c r="E234" s="14" t="s">
        <v>8163</v>
      </c>
      <c r="F234" s="15">
        <v>800</v>
      </c>
      <c r="G234" s="15">
        <v>776</v>
      </c>
      <c r="H234" s="14" t="s">
        <v>2161</v>
      </c>
      <c r="I234" s="15">
        <v>439000</v>
      </c>
      <c r="J234" s="14" t="s">
        <v>7909</v>
      </c>
      <c r="K234" s="36" t="s">
        <v>16447</v>
      </c>
      <c r="L234" s="23" t="s">
        <v>2255</v>
      </c>
      <c r="M234" s="23"/>
      <c r="N234" s="15">
        <f>VLOOKUP(H234,heso!$A$2:$B$82,2,0)*F234*G234</f>
        <v>801975.44154751895</v>
      </c>
    </row>
    <row r="235" spans="1:14" ht="63">
      <c r="A235" s="14">
        <f t="shared" si="4"/>
        <v>324</v>
      </c>
      <c r="B235" s="14" t="s">
        <v>16503</v>
      </c>
      <c r="C235" s="41" t="s">
        <v>4078</v>
      </c>
      <c r="D235" s="41" t="s">
        <v>1187</v>
      </c>
      <c r="E235" s="14" t="s">
        <v>8163</v>
      </c>
      <c r="F235" s="15">
        <v>800</v>
      </c>
      <c r="G235" s="15">
        <v>632</v>
      </c>
      <c r="H235" s="14" t="s">
        <v>2161</v>
      </c>
      <c r="I235" s="15">
        <v>383000</v>
      </c>
      <c r="J235" s="14" t="s">
        <v>7909</v>
      </c>
      <c r="K235" s="36" t="s">
        <v>16447</v>
      </c>
      <c r="L235" s="23" t="s">
        <v>2255</v>
      </c>
      <c r="M235" s="23"/>
      <c r="N235" s="15">
        <f>VLOOKUP(H235,heso!$A$2:$B$82,2,0)*F235*G235</f>
        <v>653155.25651808246</v>
      </c>
    </row>
    <row r="236" spans="1:14" ht="63">
      <c r="A236" s="14">
        <f t="shared" si="4"/>
        <v>325</v>
      </c>
      <c r="B236" s="14" t="s">
        <v>16504</v>
      </c>
      <c r="C236" s="41" t="s">
        <v>4078</v>
      </c>
      <c r="D236" s="41" t="s">
        <v>1187</v>
      </c>
      <c r="E236" s="14" t="s">
        <v>8163</v>
      </c>
      <c r="F236" s="15">
        <v>800</v>
      </c>
      <c r="G236" s="15">
        <v>680</v>
      </c>
      <c r="H236" s="14" t="s">
        <v>2161</v>
      </c>
      <c r="I236" s="15">
        <v>396000</v>
      </c>
      <c r="J236" s="14" t="s">
        <v>7909</v>
      </c>
      <c r="K236" s="36" t="s">
        <v>16447</v>
      </c>
      <c r="L236" s="23" t="s">
        <v>2255</v>
      </c>
      <c r="M236" s="23"/>
      <c r="N236" s="15">
        <f>VLOOKUP(H236,heso!$A$2:$B$82,2,0)*F236*G236</f>
        <v>702761.98486122792</v>
      </c>
    </row>
    <row r="237" spans="1:14" ht="63">
      <c r="A237" s="14">
        <f t="shared" si="4"/>
        <v>326</v>
      </c>
      <c r="B237" s="14" t="s">
        <v>16505</v>
      </c>
      <c r="C237" s="41" t="s">
        <v>4078</v>
      </c>
      <c r="D237" s="41" t="s">
        <v>1187</v>
      </c>
      <c r="E237" s="14" t="s">
        <v>8163</v>
      </c>
      <c r="F237" s="15">
        <v>800</v>
      </c>
      <c r="G237" s="15">
        <v>648</v>
      </c>
      <c r="H237" s="14" t="s">
        <v>2161</v>
      </c>
      <c r="I237" s="15">
        <v>386000</v>
      </c>
      <c r="J237" s="14" t="s">
        <v>7909</v>
      </c>
      <c r="K237" s="36" t="s">
        <v>16447</v>
      </c>
      <c r="L237" s="23" t="s">
        <v>2255</v>
      </c>
      <c r="M237" s="23"/>
      <c r="N237" s="15">
        <f>VLOOKUP(H237,heso!$A$2:$B$82,2,0)*F237*G237</f>
        <v>669690.83263246424</v>
      </c>
    </row>
    <row r="238" spans="1:14" ht="63">
      <c r="A238" s="14">
        <f t="shared" si="4"/>
        <v>327</v>
      </c>
      <c r="B238" s="14" t="s">
        <v>16506</v>
      </c>
      <c r="C238" s="41" t="s">
        <v>4078</v>
      </c>
      <c r="D238" s="41" t="s">
        <v>1187</v>
      </c>
      <c r="E238" s="14" t="s">
        <v>8163</v>
      </c>
      <c r="F238" s="15">
        <v>800</v>
      </c>
      <c r="G238" s="15">
        <v>608</v>
      </c>
      <c r="H238" s="14" t="s">
        <v>2161</v>
      </c>
      <c r="I238" s="15">
        <v>369000</v>
      </c>
      <c r="J238" s="14" t="s">
        <v>7909</v>
      </c>
      <c r="K238" s="36" t="s">
        <v>16447</v>
      </c>
      <c r="L238" s="23" t="s">
        <v>2255</v>
      </c>
      <c r="M238" s="23"/>
      <c r="N238" s="15">
        <f>VLOOKUP(H238,heso!$A$2:$B$82,2,0)*F238*G238</f>
        <v>628351.89234650973</v>
      </c>
    </row>
    <row r="239" spans="1:14" ht="63">
      <c r="A239" s="14">
        <f t="shared" si="4"/>
        <v>328</v>
      </c>
      <c r="B239" s="14" t="s">
        <v>16507</v>
      </c>
      <c r="C239" s="41" t="s">
        <v>4078</v>
      </c>
      <c r="D239" s="41" t="s">
        <v>1187</v>
      </c>
      <c r="E239" s="14" t="s">
        <v>8163</v>
      </c>
      <c r="F239" s="15">
        <v>800</v>
      </c>
      <c r="G239" s="15">
        <v>720</v>
      </c>
      <c r="H239" s="14" t="s">
        <v>2161</v>
      </c>
      <c r="I239" s="15">
        <v>413000</v>
      </c>
      <c r="J239" s="14" t="s">
        <v>7909</v>
      </c>
      <c r="K239" s="36" t="s">
        <v>16447</v>
      </c>
      <c r="L239" s="23" t="s">
        <v>2255</v>
      </c>
      <c r="M239" s="23"/>
      <c r="N239" s="15">
        <f>VLOOKUP(H239,heso!$A$2:$B$82,2,0)*F239*G239</f>
        <v>744100.92514718254</v>
      </c>
    </row>
    <row r="240" spans="1:14" ht="63">
      <c r="A240" s="14">
        <f t="shared" si="4"/>
        <v>329</v>
      </c>
      <c r="B240" s="14" t="s">
        <v>16508</v>
      </c>
      <c r="C240" s="41" t="s">
        <v>4078</v>
      </c>
      <c r="D240" s="41" t="s">
        <v>1187</v>
      </c>
      <c r="E240" s="14" t="s">
        <v>8163</v>
      </c>
      <c r="F240" s="15">
        <v>800</v>
      </c>
      <c r="G240" s="15">
        <v>696</v>
      </c>
      <c r="H240" s="14" t="s">
        <v>2161</v>
      </c>
      <c r="I240" s="15">
        <v>402000</v>
      </c>
      <c r="J240" s="14" t="s">
        <v>7909</v>
      </c>
      <c r="K240" s="36" t="s">
        <v>16447</v>
      </c>
      <c r="L240" s="23" t="s">
        <v>2255</v>
      </c>
      <c r="M240" s="23"/>
      <c r="N240" s="15">
        <f>VLOOKUP(H240,heso!$A$2:$B$82,2,0)*F240*G240</f>
        <v>719297.56097560981</v>
      </c>
    </row>
    <row r="241" spans="1:14" ht="63">
      <c r="A241" s="14">
        <f t="shared" si="4"/>
        <v>330</v>
      </c>
      <c r="B241" s="14" t="s">
        <v>16509</v>
      </c>
      <c r="C241" s="41" t="s">
        <v>4078</v>
      </c>
      <c r="D241" s="41" t="s">
        <v>1187</v>
      </c>
      <c r="E241" s="14" t="s">
        <v>8163</v>
      </c>
      <c r="F241" s="15">
        <v>800</v>
      </c>
      <c r="G241" s="15">
        <v>844</v>
      </c>
      <c r="H241" s="14" t="s">
        <v>2161</v>
      </c>
      <c r="I241" s="15">
        <v>459000</v>
      </c>
      <c r="J241" s="14" t="s">
        <v>7909</v>
      </c>
      <c r="K241" s="36" t="s">
        <v>16447</v>
      </c>
      <c r="L241" s="23" t="s">
        <v>2255</v>
      </c>
      <c r="M241" s="23"/>
      <c r="N241" s="15">
        <f>VLOOKUP(H241,heso!$A$2:$B$82,2,0)*F241*G241</f>
        <v>872251.64003364171</v>
      </c>
    </row>
    <row r="242" spans="1:14" ht="63">
      <c r="A242" s="14">
        <f t="shared" si="4"/>
        <v>331</v>
      </c>
      <c r="B242" s="14" t="s">
        <v>16510</v>
      </c>
      <c r="C242" s="41" t="s">
        <v>4078</v>
      </c>
      <c r="D242" s="41" t="s">
        <v>1187</v>
      </c>
      <c r="E242" s="14" t="s">
        <v>8163</v>
      </c>
      <c r="F242" s="15">
        <v>800</v>
      </c>
      <c r="G242" s="15">
        <v>628</v>
      </c>
      <c r="H242" s="14" t="s">
        <v>2161</v>
      </c>
      <c r="I242" s="15">
        <v>386000</v>
      </c>
      <c r="J242" s="14" t="s">
        <v>7909</v>
      </c>
      <c r="K242" s="36" t="s">
        <v>16447</v>
      </c>
      <c r="L242" s="23" t="s">
        <v>2255</v>
      </c>
      <c r="M242" s="23"/>
      <c r="N242" s="15">
        <f>VLOOKUP(H242,heso!$A$2:$B$82,2,0)*F242*G242</f>
        <v>649021.36248948704</v>
      </c>
    </row>
    <row r="243" spans="1:14" ht="63">
      <c r="A243" s="14">
        <f t="shared" si="4"/>
        <v>332</v>
      </c>
      <c r="B243" s="14" t="s">
        <v>16512</v>
      </c>
      <c r="C243" s="41" t="s">
        <v>4078</v>
      </c>
      <c r="D243" s="41" t="s">
        <v>1187</v>
      </c>
      <c r="E243" s="14" t="s">
        <v>8163</v>
      </c>
      <c r="F243" s="15">
        <v>800</v>
      </c>
      <c r="G243" s="15">
        <v>784</v>
      </c>
      <c r="H243" s="14" t="s">
        <v>2161</v>
      </c>
      <c r="I243" s="15">
        <v>457000</v>
      </c>
      <c r="J243" s="14" t="s">
        <v>7909</v>
      </c>
      <c r="K243" s="36" t="s">
        <v>16447</v>
      </c>
      <c r="L243" s="23" t="s">
        <v>2255</v>
      </c>
      <c r="M243" s="23"/>
      <c r="N243" s="15">
        <f>VLOOKUP(H243,heso!$A$2:$B$82,2,0)*F243*G243</f>
        <v>810243.22960470989</v>
      </c>
    </row>
    <row r="244" spans="1:14" ht="63">
      <c r="A244" s="14">
        <v>333</v>
      </c>
      <c r="B244" s="14" t="s">
        <v>16532</v>
      </c>
      <c r="C244" s="41" t="s">
        <v>16531</v>
      </c>
      <c r="D244" s="41" t="s">
        <v>1162</v>
      </c>
      <c r="E244" s="14"/>
      <c r="F244" s="15">
        <v>2000</v>
      </c>
      <c r="G244" s="15">
        <v>396</v>
      </c>
      <c r="H244" s="14" t="s">
        <v>2161</v>
      </c>
      <c r="I244" s="15">
        <v>0</v>
      </c>
      <c r="J244" s="14" t="s">
        <v>7909</v>
      </c>
      <c r="K244" s="36" t="s">
        <v>16447</v>
      </c>
      <c r="L244" s="23" t="s">
        <v>13494</v>
      </c>
      <c r="M244" s="23"/>
      <c r="N244" s="15">
        <f>VLOOKUP(H244,heso!$A$2:$B$82,2,0)*F244*G244</f>
        <v>1023138.772077376</v>
      </c>
    </row>
    <row r="245" spans="1:14" ht="47.25">
      <c r="A245" s="14">
        <f t="shared" si="4"/>
        <v>334</v>
      </c>
      <c r="B245" s="14" t="s">
        <v>16549</v>
      </c>
      <c r="C245" s="41" t="s">
        <v>16550</v>
      </c>
      <c r="D245" s="41" t="s">
        <v>1187</v>
      </c>
      <c r="E245" s="14" t="s">
        <v>8163</v>
      </c>
      <c r="F245" s="15">
        <v>832</v>
      </c>
      <c r="G245" s="15">
        <v>160</v>
      </c>
      <c r="H245" s="14" t="s">
        <v>8076</v>
      </c>
      <c r="I245" s="15">
        <v>46000</v>
      </c>
      <c r="J245" s="14" t="s">
        <v>1188</v>
      </c>
      <c r="K245" s="36" t="s">
        <v>16447</v>
      </c>
      <c r="L245" s="23" t="s">
        <v>5129</v>
      </c>
      <c r="M245" s="23"/>
      <c r="N245" s="15">
        <f>VLOOKUP(H245,heso!$A$2:$B$82,2,0)*F245*G245</f>
        <v>110616.11438183348</v>
      </c>
    </row>
    <row r="246" spans="1:14">
      <c r="A246" s="14">
        <f t="shared" si="4"/>
        <v>335</v>
      </c>
      <c r="B246" s="14" t="s">
        <v>16577</v>
      </c>
      <c r="C246" s="41" t="s">
        <v>2744</v>
      </c>
      <c r="D246" s="41" t="s">
        <v>1187</v>
      </c>
      <c r="E246" s="14"/>
      <c r="F246" s="15">
        <v>4000</v>
      </c>
      <c r="G246" s="15">
        <v>68</v>
      </c>
      <c r="H246" s="14" t="s">
        <v>8076</v>
      </c>
      <c r="I246" s="15">
        <v>17000</v>
      </c>
      <c r="J246" s="14" t="s">
        <v>4935</v>
      </c>
      <c r="K246" s="36" t="s">
        <v>16447</v>
      </c>
      <c r="L246" s="23" t="s">
        <v>2255</v>
      </c>
      <c r="M246" s="23"/>
      <c r="N246" s="15">
        <f>VLOOKUP(H246,heso!$A$2:$B$82,2,0)*F246*G246</f>
        <v>226018.50294365015</v>
      </c>
    </row>
    <row r="247" spans="1:14" ht="47.25">
      <c r="A247" s="14">
        <f t="shared" si="4"/>
        <v>336</v>
      </c>
      <c r="B247" s="14" t="s">
        <v>18992</v>
      </c>
      <c r="C247" s="41" t="s">
        <v>2018</v>
      </c>
      <c r="D247" s="41" t="s">
        <v>1187</v>
      </c>
      <c r="E247" s="14" t="s">
        <v>8163</v>
      </c>
      <c r="F247" s="15">
        <v>532</v>
      </c>
      <c r="G247" s="15">
        <v>608</v>
      </c>
      <c r="H247" s="14" t="s">
        <v>8087</v>
      </c>
      <c r="I247" s="15">
        <v>177000</v>
      </c>
      <c r="J247" s="14" t="s">
        <v>4935</v>
      </c>
      <c r="K247" s="36" t="s">
        <v>16493</v>
      </c>
      <c r="L247" s="23" t="s">
        <v>2255</v>
      </c>
      <c r="M247" s="23"/>
      <c r="N247" s="15">
        <f>VLOOKUP(H247,heso!$A$2:$B$82,2,0)*F247*G247</f>
        <v>323456</v>
      </c>
    </row>
    <row r="248" spans="1:14" ht="31.5">
      <c r="A248" s="14">
        <f t="shared" si="4"/>
        <v>337</v>
      </c>
      <c r="B248" s="14" t="s">
        <v>16514</v>
      </c>
      <c r="C248" s="41" t="s">
        <v>16515</v>
      </c>
      <c r="D248" s="41" t="s">
        <v>1187</v>
      </c>
      <c r="E248" s="14"/>
      <c r="F248" s="15">
        <v>850</v>
      </c>
      <c r="G248" s="15">
        <v>340</v>
      </c>
      <c r="H248" s="14" t="s">
        <v>8087</v>
      </c>
      <c r="I248" s="15">
        <v>98000</v>
      </c>
      <c r="J248" s="14" t="s">
        <v>60</v>
      </c>
      <c r="K248" s="36" t="s">
        <v>16493</v>
      </c>
      <c r="L248" s="23" t="s">
        <v>2255</v>
      </c>
      <c r="M248" s="23"/>
      <c r="N248" s="15">
        <f>VLOOKUP(H248,heso!$A$2:$B$82,2,0)*F248*G248</f>
        <v>289000</v>
      </c>
    </row>
    <row r="249" spans="1:14" ht="47.25">
      <c r="A249" s="14">
        <f t="shared" si="4"/>
        <v>338</v>
      </c>
      <c r="B249" s="14" t="s">
        <v>16516</v>
      </c>
      <c r="C249" s="41" t="s">
        <v>15352</v>
      </c>
      <c r="D249" s="41" t="s">
        <v>1162</v>
      </c>
      <c r="E249" s="14"/>
      <c r="F249" s="15">
        <v>1600</v>
      </c>
      <c r="G249" s="15">
        <v>244</v>
      </c>
      <c r="H249" s="14" t="s">
        <v>8087</v>
      </c>
      <c r="I249" s="15">
        <v>0</v>
      </c>
      <c r="J249" s="14" t="s">
        <v>1188</v>
      </c>
      <c r="K249" s="36" t="s">
        <v>16493</v>
      </c>
      <c r="L249" s="23" t="s">
        <v>2255</v>
      </c>
      <c r="M249" s="23"/>
      <c r="N249" s="15">
        <f>VLOOKUP(H249,heso!$A$2:$B$82,2,0)*F249*G249</f>
        <v>390400</v>
      </c>
    </row>
    <row r="250" spans="1:14" ht="47.25">
      <c r="A250" s="14">
        <f t="shared" si="4"/>
        <v>339</v>
      </c>
      <c r="B250" s="14" t="s">
        <v>16517</v>
      </c>
      <c r="C250" s="41" t="s">
        <v>16518</v>
      </c>
      <c r="D250" s="41" t="s">
        <v>1187</v>
      </c>
      <c r="E250" s="14"/>
      <c r="F250" s="15">
        <v>700</v>
      </c>
      <c r="G250" s="15">
        <v>452</v>
      </c>
      <c r="H250" s="14" t="s">
        <v>8087</v>
      </c>
      <c r="I250" s="15">
        <v>128000</v>
      </c>
      <c r="J250" s="14" t="s">
        <v>1188</v>
      </c>
      <c r="K250" s="36" t="s">
        <v>16493</v>
      </c>
      <c r="L250" s="23" t="s">
        <v>2255</v>
      </c>
      <c r="M250" s="23"/>
      <c r="N250" s="15">
        <f>VLOOKUP(H250,heso!$A$2:$B$82,2,0)*F250*G250</f>
        <v>316400</v>
      </c>
    </row>
    <row r="251" spans="1:14" ht="47.25">
      <c r="A251" s="14">
        <f t="shared" si="4"/>
        <v>340</v>
      </c>
      <c r="B251" s="14" t="s">
        <v>16519</v>
      </c>
      <c r="C251" s="41" t="s">
        <v>13183</v>
      </c>
      <c r="D251" s="41" t="s">
        <v>12961</v>
      </c>
      <c r="E251" s="14"/>
      <c r="F251" s="15">
        <v>1000</v>
      </c>
      <c r="G251" s="15">
        <v>808</v>
      </c>
      <c r="H251" s="14" t="s">
        <v>3703</v>
      </c>
      <c r="I251" s="15">
        <v>0</v>
      </c>
      <c r="J251" s="14" t="s">
        <v>1188</v>
      </c>
      <c r="K251" s="36" t="s">
        <v>16493</v>
      </c>
      <c r="L251" s="23" t="s">
        <v>2255</v>
      </c>
      <c r="M251" s="23"/>
      <c r="N251" s="15">
        <f>VLOOKUP(H251,heso!$A$2:$B$82,2,0)*F251*G251</f>
        <v>1394462.5735912533</v>
      </c>
    </row>
    <row r="252" spans="1:14" ht="31.5">
      <c r="A252" s="14">
        <f t="shared" si="4"/>
        <v>341</v>
      </c>
      <c r="B252" s="14" t="s">
        <v>16520</v>
      </c>
      <c r="C252" s="41" t="s">
        <v>16521</v>
      </c>
      <c r="D252" s="41" t="s">
        <v>1187</v>
      </c>
      <c r="E252" s="14"/>
      <c r="F252" s="15">
        <v>700</v>
      </c>
      <c r="G252" s="15">
        <v>116</v>
      </c>
      <c r="H252" s="14" t="s">
        <v>8076</v>
      </c>
      <c r="I252" s="15">
        <v>41000</v>
      </c>
      <c r="J252" s="14" t="s">
        <v>1193</v>
      </c>
      <c r="K252" s="36" t="s">
        <v>16493</v>
      </c>
      <c r="L252" s="23" t="s">
        <v>2255</v>
      </c>
      <c r="M252" s="23"/>
      <c r="N252" s="15">
        <f>VLOOKUP(H252,heso!$A$2:$B$82,2,0)*F252*G252</f>
        <v>67473.170731707331</v>
      </c>
    </row>
    <row r="253" spans="1:14">
      <c r="A253" s="14">
        <f t="shared" si="4"/>
        <v>342</v>
      </c>
      <c r="B253" s="14" t="s">
        <v>3905</v>
      </c>
      <c r="C253" s="41" t="s">
        <v>3906</v>
      </c>
      <c r="D253" s="41" t="s">
        <v>1187</v>
      </c>
      <c r="E253" s="14" t="s">
        <v>8163</v>
      </c>
      <c r="F253" s="15">
        <v>500</v>
      </c>
      <c r="G253" s="15">
        <v>312</v>
      </c>
      <c r="H253" s="14" t="s">
        <v>8087</v>
      </c>
      <c r="I253" s="15">
        <v>91000</v>
      </c>
      <c r="J253" s="14" t="s">
        <v>1193</v>
      </c>
      <c r="K253" s="36" t="s">
        <v>16493</v>
      </c>
      <c r="L253" s="23" t="s">
        <v>2255</v>
      </c>
      <c r="M253" s="23"/>
      <c r="N253" s="15">
        <f>VLOOKUP(H253,heso!$A$2:$B$82,2,0)*F253*G253</f>
        <v>156000</v>
      </c>
    </row>
    <row r="254" spans="1:14">
      <c r="A254" s="14">
        <f>A253+1</f>
        <v>343</v>
      </c>
      <c r="B254" s="14" t="s">
        <v>16522</v>
      </c>
      <c r="C254" s="41" t="s">
        <v>16523</v>
      </c>
      <c r="D254" s="41" t="s">
        <v>1187</v>
      </c>
      <c r="E254" s="14" t="s">
        <v>8163</v>
      </c>
      <c r="F254" s="15">
        <v>2032</v>
      </c>
      <c r="G254" s="15">
        <v>208</v>
      </c>
      <c r="H254" s="14" t="s">
        <v>2161</v>
      </c>
      <c r="I254" s="15">
        <v>80000</v>
      </c>
      <c r="J254" s="14" t="s">
        <v>1193</v>
      </c>
      <c r="K254" s="36" t="s">
        <v>16493</v>
      </c>
      <c r="L254" s="23" t="s">
        <v>2255</v>
      </c>
      <c r="M254" s="23"/>
      <c r="N254" s="15">
        <f>VLOOKUP(H254,heso!$A$2:$B$82,2,0)*F254*G254</f>
        <v>546004.72329688817</v>
      </c>
    </row>
    <row r="255" spans="1:14" ht="47.25">
      <c r="A255" s="14">
        <f t="shared" si="4"/>
        <v>344</v>
      </c>
      <c r="B255" s="14" t="s">
        <v>16524</v>
      </c>
      <c r="C255" s="41" t="s">
        <v>16525</v>
      </c>
      <c r="D255" s="41" t="s">
        <v>1162</v>
      </c>
      <c r="E255" s="14"/>
      <c r="F255" s="15">
        <v>300</v>
      </c>
      <c r="G255" s="15">
        <v>460</v>
      </c>
      <c r="H255" s="14" t="s">
        <v>3703</v>
      </c>
      <c r="I255" s="15">
        <v>0</v>
      </c>
      <c r="J255" s="14" t="s">
        <v>1188</v>
      </c>
      <c r="K255" s="36" t="s">
        <v>16493</v>
      </c>
      <c r="L255" s="23" t="s">
        <v>2255</v>
      </c>
      <c r="M255" s="23"/>
      <c r="N255" s="15">
        <f>VLOOKUP(H255,heso!$A$2:$B$82,2,0)*F255*G255</f>
        <v>238163.16232127842</v>
      </c>
    </row>
    <row r="256" spans="1:14">
      <c r="A256" s="14">
        <f t="shared" si="4"/>
        <v>345</v>
      </c>
      <c r="B256" s="14" t="s">
        <v>16528</v>
      </c>
      <c r="C256" s="41" t="s">
        <v>2744</v>
      </c>
      <c r="D256" s="41" t="s">
        <v>1187</v>
      </c>
      <c r="E256" s="14" t="s">
        <v>8163</v>
      </c>
      <c r="F256" s="15">
        <v>1012</v>
      </c>
      <c r="G256" s="15">
        <v>76</v>
      </c>
      <c r="H256" s="14" t="s">
        <v>8076</v>
      </c>
      <c r="I256" s="15">
        <v>18000</v>
      </c>
      <c r="J256" s="14" t="s">
        <v>4935</v>
      </c>
      <c r="K256" s="36" t="s">
        <v>16493</v>
      </c>
      <c r="L256" s="23" t="s">
        <v>5629</v>
      </c>
      <c r="M256" s="23"/>
      <c r="N256" s="15">
        <f>VLOOKUP(H256,heso!$A$2:$B$82,2,0)*F256*G256</f>
        <v>63910.055508830956</v>
      </c>
    </row>
    <row r="257" spans="1:14" ht="31.5">
      <c r="A257" s="14">
        <f t="shared" si="4"/>
        <v>346</v>
      </c>
      <c r="B257" s="14" t="s">
        <v>16529</v>
      </c>
      <c r="C257" s="41" t="s">
        <v>2744</v>
      </c>
      <c r="D257" s="41" t="s">
        <v>1187</v>
      </c>
      <c r="E257" s="14"/>
      <c r="F257" s="15">
        <v>1000</v>
      </c>
      <c r="G257" s="15">
        <v>36</v>
      </c>
      <c r="H257" s="14" t="s">
        <v>8076</v>
      </c>
      <c r="I257" s="15">
        <v>13000</v>
      </c>
      <c r="J257" s="14" t="s">
        <v>4935</v>
      </c>
      <c r="K257" s="36" t="s">
        <v>16493</v>
      </c>
      <c r="L257" s="23" t="s">
        <v>4155</v>
      </c>
      <c r="M257" s="23"/>
      <c r="N257" s="15">
        <f>VLOOKUP(H257,heso!$A$2:$B$82,2,0)*F257*G257</f>
        <v>29914.213624894874</v>
      </c>
    </row>
    <row r="258" spans="1:14" ht="31.5">
      <c r="A258" s="14">
        <f t="shared" si="4"/>
        <v>347</v>
      </c>
      <c r="B258" s="14" t="s">
        <v>16535</v>
      </c>
      <c r="C258" s="41" t="s">
        <v>12880</v>
      </c>
      <c r="D258" s="41" t="s">
        <v>1187</v>
      </c>
      <c r="E258" s="14" t="s">
        <v>8163</v>
      </c>
      <c r="F258" s="15">
        <v>600</v>
      </c>
      <c r="G258" s="15">
        <v>336</v>
      </c>
      <c r="H258" s="14" t="s">
        <v>8087</v>
      </c>
      <c r="I258" s="15">
        <v>114000</v>
      </c>
      <c r="J258" s="14" t="s">
        <v>1188</v>
      </c>
      <c r="K258" s="36" t="s">
        <v>16493</v>
      </c>
      <c r="L258" s="23" t="s">
        <v>2255</v>
      </c>
      <c r="M258" s="23"/>
      <c r="N258" s="15">
        <f>VLOOKUP(H258,heso!$A$2:$B$82,2,0)*F258*G258</f>
        <v>201600</v>
      </c>
    </row>
    <row r="259" spans="1:14">
      <c r="A259" s="14">
        <f t="shared" si="4"/>
        <v>348</v>
      </c>
      <c r="B259" s="14" t="s">
        <v>16536</v>
      </c>
      <c r="C259" s="41" t="s">
        <v>2744</v>
      </c>
      <c r="D259" s="41" t="s">
        <v>1187</v>
      </c>
      <c r="E259" s="14" t="s">
        <v>8163</v>
      </c>
      <c r="F259" s="15">
        <v>1512</v>
      </c>
      <c r="G259" s="15">
        <v>84</v>
      </c>
      <c r="H259" s="14" t="s">
        <v>8076</v>
      </c>
      <c r="I259" s="15">
        <v>19000</v>
      </c>
      <c r="J259" s="14" t="s">
        <v>4935</v>
      </c>
      <c r="K259" s="36" t="s">
        <v>16493</v>
      </c>
      <c r="L259" s="23" t="s">
        <v>11673</v>
      </c>
      <c r="M259" s="23"/>
      <c r="N259" s="15">
        <f>VLOOKUP(H259,heso!$A$2:$B$82,2,0)*F259*G259</f>
        <v>105537.3456686291</v>
      </c>
    </row>
    <row r="260" spans="1:14" ht="31.5">
      <c r="A260" s="14">
        <f t="shared" si="4"/>
        <v>349</v>
      </c>
      <c r="B260" s="14" t="s">
        <v>16537</v>
      </c>
      <c r="C260" s="41" t="s">
        <v>2744</v>
      </c>
      <c r="D260" s="41" t="s">
        <v>1187</v>
      </c>
      <c r="E260" s="14"/>
      <c r="F260" s="15">
        <v>1000</v>
      </c>
      <c r="G260" s="15">
        <v>272</v>
      </c>
      <c r="H260" s="14" t="s">
        <v>8076</v>
      </c>
      <c r="I260" s="15">
        <v>61000</v>
      </c>
      <c r="J260" s="14" t="s">
        <v>4935</v>
      </c>
      <c r="K260" s="36" t="s">
        <v>16493</v>
      </c>
      <c r="L260" s="23" t="s">
        <v>2255</v>
      </c>
      <c r="M260" s="23"/>
      <c r="N260" s="15">
        <f>VLOOKUP(H260,heso!$A$2:$B$82,2,0)*F260*G260</f>
        <v>226018.50294365015</v>
      </c>
    </row>
    <row r="261" spans="1:14" ht="47.25">
      <c r="A261" s="14">
        <f t="shared" si="4"/>
        <v>350</v>
      </c>
      <c r="B261" s="14" t="s">
        <v>16538</v>
      </c>
      <c r="C261" s="41" t="s">
        <v>16539</v>
      </c>
      <c r="D261" s="41" t="s">
        <v>1187</v>
      </c>
      <c r="E261" s="14"/>
      <c r="F261" s="15">
        <v>850</v>
      </c>
      <c r="G261" s="15">
        <v>384</v>
      </c>
      <c r="H261" s="14" t="s">
        <v>8087</v>
      </c>
      <c r="I261" s="15">
        <v>137000</v>
      </c>
      <c r="J261" s="14" t="s">
        <v>70</v>
      </c>
      <c r="K261" s="36" t="s">
        <v>16493</v>
      </c>
      <c r="L261" s="23" t="s">
        <v>2255</v>
      </c>
      <c r="M261" s="23"/>
      <c r="N261" s="15">
        <f>VLOOKUP(H261,heso!$A$2:$B$82,2,0)*F261*G261</f>
        <v>326400</v>
      </c>
    </row>
    <row r="262" spans="1:14" ht="31.5">
      <c r="A262" s="14">
        <f t="shared" si="4"/>
        <v>351</v>
      </c>
      <c r="B262" s="14" t="s">
        <v>16540</v>
      </c>
      <c r="C262" s="41" t="s">
        <v>3522</v>
      </c>
      <c r="D262" s="41" t="s">
        <v>1187</v>
      </c>
      <c r="E262" s="14"/>
      <c r="F262" s="15">
        <v>200</v>
      </c>
      <c r="G262" s="15">
        <v>272</v>
      </c>
      <c r="H262" s="14" t="s">
        <v>8087</v>
      </c>
      <c r="I262" s="15">
        <v>120000</v>
      </c>
      <c r="J262" s="14" t="s">
        <v>7909</v>
      </c>
      <c r="K262" s="36" t="s">
        <v>16493</v>
      </c>
      <c r="L262" s="23" t="s">
        <v>2255</v>
      </c>
      <c r="M262" s="23"/>
      <c r="N262" s="15">
        <f>VLOOKUP(H262,heso!$A$2:$B$82,2,0)*F262*G262</f>
        <v>54400</v>
      </c>
    </row>
    <row r="263" spans="1:14" ht="31.5">
      <c r="A263" s="14">
        <f t="shared" si="4"/>
        <v>352</v>
      </c>
      <c r="B263" s="14" t="s">
        <v>16541</v>
      </c>
      <c r="C263" s="41" t="s">
        <v>8125</v>
      </c>
      <c r="D263" s="41" t="s">
        <v>1187</v>
      </c>
      <c r="E263" s="14"/>
      <c r="F263" s="15">
        <v>1000</v>
      </c>
      <c r="G263" s="15">
        <v>312</v>
      </c>
      <c r="H263" s="14" t="s">
        <v>8087</v>
      </c>
      <c r="I263" s="15">
        <v>121000</v>
      </c>
      <c r="J263" s="14" t="s">
        <v>70</v>
      </c>
      <c r="K263" s="36" t="s">
        <v>16493</v>
      </c>
      <c r="L263" s="23" t="s">
        <v>2255</v>
      </c>
      <c r="M263" s="23"/>
      <c r="N263" s="15">
        <f>VLOOKUP(H263,heso!$A$2:$B$82,2,0)*F263*G263</f>
        <v>312000</v>
      </c>
    </row>
    <row r="264" spans="1:14" ht="31.5">
      <c r="A264" s="14">
        <f t="shared" si="4"/>
        <v>353</v>
      </c>
      <c r="B264" s="14" t="s">
        <v>15382</v>
      </c>
      <c r="C264" s="41" t="s">
        <v>2744</v>
      </c>
      <c r="D264" s="41" t="s">
        <v>1187</v>
      </c>
      <c r="E264" s="14" t="s">
        <v>8163</v>
      </c>
      <c r="F264" s="15">
        <v>1012</v>
      </c>
      <c r="G264" s="15">
        <v>84</v>
      </c>
      <c r="H264" s="14" t="s">
        <v>8076</v>
      </c>
      <c r="I264" s="15">
        <v>21000</v>
      </c>
      <c r="J264" s="14" t="s">
        <v>4935</v>
      </c>
      <c r="K264" s="36" t="s">
        <v>16493</v>
      </c>
      <c r="L264" s="23" t="s">
        <v>12534</v>
      </c>
      <c r="M264" s="23"/>
      <c r="N264" s="15">
        <f>VLOOKUP(H264,heso!$A$2:$B$82,2,0)*F264*G264</f>
        <v>70637.429772918418</v>
      </c>
    </row>
    <row r="265" spans="1:14" ht="78.75">
      <c r="A265" s="14">
        <f t="shared" si="4"/>
        <v>354</v>
      </c>
      <c r="B265" s="14" t="s">
        <v>16557</v>
      </c>
      <c r="C265" s="41" t="s">
        <v>16558</v>
      </c>
      <c r="D265" s="41" t="s">
        <v>1187</v>
      </c>
      <c r="E265" s="14"/>
      <c r="F265" s="15">
        <v>200</v>
      </c>
      <c r="G265" s="15">
        <v>252</v>
      </c>
      <c r="H265" s="14" t="s">
        <v>8087</v>
      </c>
      <c r="I265" s="15">
        <v>151000</v>
      </c>
      <c r="J265" s="14" t="s">
        <v>4935</v>
      </c>
      <c r="K265" s="36" t="s">
        <v>16493</v>
      </c>
      <c r="L265" s="23" t="s">
        <v>2255</v>
      </c>
      <c r="M265" s="23"/>
      <c r="N265" s="15">
        <f>VLOOKUP(H265,heso!$A$2:$B$82,2,0)*F265*G265</f>
        <v>50400</v>
      </c>
    </row>
    <row r="266" spans="1:14" ht="31.5">
      <c r="A266" s="14">
        <f t="shared" si="4"/>
        <v>355</v>
      </c>
      <c r="B266" s="14" t="s">
        <v>16559</v>
      </c>
      <c r="C266" s="41" t="s">
        <v>16560</v>
      </c>
      <c r="D266" s="41" t="s">
        <v>1187</v>
      </c>
      <c r="E266" s="14"/>
      <c r="F266" s="15">
        <v>820</v>
      </c>
      <c r="G266" s="15">
        <v>320</v>
      </c>
      <c r="H266" s="14" t="s">
        <v>2161</v>
      </c>
      <c r="I266" s="15">
        <v>139000</v>
      </c>
      <c r="J266" s="14" t="s">
        <v>4935</v>
      </c>
      <c r="K266" s="36" t="s">
        <v>16493</v>
      </c>
      <c r="L266" s="23" t="s">
        <v>2255</v>
      </c>
      <c r="M266" s="23"/>
      <c r="N266" s="15">
        <f>VLOOKUP(H266,heso!$A$2:$B$82,2,0)*F266*G266</f>
        <v>338979.31034482759</v>
      </c>
    </row>
    <row r="267" spans="1:14" ht="63">
      <c r="A267" s="14">
        <f t="shared" si="4"/>
        <v>356</v>
      </c>
      <c r="B267" s="14" t="s">
        <v>16561</v>
      </c>
      <c r="C267" s="41" t="s">
        <v>16562</v>
      </c>
      <c r="D267" s="41" t="s">
        <v>1187</v>
      </c>
      <c r="E267" s="14"/>
      <c r="F267" s="15">
        <v>700</v>
      </c>
      <c r="G267" s="15">
        <v>256</v>
      </c>
      <c r="H267" s="14" t="s">
        <v>8087</v>
      </c>
      <c r="I267" s="15">
        <v>130000</v>
      </c>
      <c r="J267" s="14" t="s">
        <v>4642</v>
      </c>
      <c r="K267" s="36" t="s">
        <v>16493</v>
      </c>
      <c r="L267" s="23" t="s">
        <v>12534</v>
      </c>
      <c r="M267" s="23"/>
      <c r="N267" s="15">
        <f>VLOOKUP(H267,heso!$A$2:$B$82,2,0)*F267*G267</f>
        <v>179200</v>
      </c>
    </row>
    <row r="268" spans="1:14">
      <c r="A268" s="14">
        <f t="shared" si="4"/>
        <v>357</v>
      </c>
      <c r="B268" s="14" t="s">
        <v>15498</v>
      </c>
      <c r="C268" s="41" t="s">
        <v>15499</v>
      </c>
      <c r="D268" s="41" t="s">
        <v>4473</v>
      </c>
      <c r="E268" s="14" t="s">
        <v>8163</v>
      </c>
      <c r="F268" s="15">
        <v>1000</v>
      </c>
      <c r="G268" s="15">
        <v>268</v>
      </c>
      <c r="H268" s="14" t="s">
        <v>8087</v>
      </c>
      <c r="I268" s="15">
        <v>0</v>
      </c>
      <c r="J268" s="14" t="s">
        <v>1193</v>
      </c>
      <c r="K268" s="36" t="s">
        <v>16493</v>
      </c>
      <c r="L268" s="23" t="s">
        <v>2255</v>
      </c>
      <c r="M268" s="23"/>
      <c r="N268" s="15">
        <f>VLOOKUP(H268,heso!$A$2:$B$82,2,0)*F268*G268</f>
        <v>268000</v>
      </c>
    </row>
    <row r="269" spans="1:14">
      <c r="A269" s="14">
        <f t="shared" si="4"/>
        <v>358</v>
      </c>
      <c r="B269" s="14" t="s">
        <v>16566</v>
      </c>
      <c r="C269" s="41" t="s">
        <v>12395</v>
      </c>
      <c r="D269" s="41" t="s">
        <v>4473</v>
      </c>
      <c r="E269" s="14"/>
      <c r="F269" s="15">
        <v>1000</v>
      </c>
      <c r="G269" s="15">
        <v>448</v>
      </c>
      <c r="H269" s="14" t="s">
        <v>2161</v>
      </c>
      <c r="I269" s="15">
        <v>0</v>
      </c>
      <c r="J269" s="14" t="s">
        <v>70</v>
      </c>
      <c r="K269" s="36" t="s">
        <v>16493</v>
      </c>
      <c r="L269" s="23" t="s">
        <v>2255</v>
      </c>
      <c r="M269" s="23"/>
      <c r="N269" s="15">
        <f>VLOOKUP(H269,heso!$A$2:$B$82,2,0)*F269*G269</f>
        <v>578745.16400336428</v>
      </c>
    </row>
    <row r="270" spans="1:14">
      <c r="A270" s="14">
        <f t="shared" si="4"/>
        <v>359</v>
      </c>
      <c r="B270" s="14" t="s">
        <v>10650</v>
      </c>
      <c r="C270" s="41" t="s">
        <v>16523</v>
      </c>
      <c r="D270" s="41" t="s">
        <v>1187</v>
      </c>
      <c r="E270" s="14" t="s">
        <v>8163</v>
      </c>
      <c r="F270" s="15">
        <v>1232</v>
      </c>
      <c r="G270" s="15">
        <v>208</v>
      </c>
      <c r="H270" s="14" t="s">
        <v>2161</v>
      </c>
      <c r="I270" s="15">
        <v>86000</v>
      </c>
      <c r="J270" s="14" t="s">
        <v>1193</v>
      </c>
      <c r="K270" s="36" t="s">
        <v>16493</v>
      </c>
      <c r="L270" s="23" t="s">
        <v>2255</v>
      </c>
      <c r="M270" s="23"/>
      <c r="N270" s="15">
        <f>VLOOKUP(H270,heso!$A$2:$B$82,2,0)*F270*G270</f>
        <v>331042.23380992434</v>
      </c>
    </row>
    <row r="271" spans="1:14" ht="31.5">
      <c r="A271" s="14">
        <f t="shared" si="4"/>
        <v>360</v>
      </c>
      <c r="B271" s="14" t="s">
        <v>16567</v>
      </c>
      <c r="C271" s="41" t="s">
        <v>10218</v>
      </c>
      <c r="D271" s="41" t="s">
        <v>1187</v>
      </c>
      <c r="E271" s="14"/>
      <c r="F271" s="15">
        <v>2200</v>
      </c>
      <c r="G271" s="15">
        <v>372</v>
      </c>
      <c r="H271" s="14" t="s">
        <v>8087</v>
      </c>
      <c r="I271" s="15">
        <v>84000</v>
      </c>
      <c r="J271" s="14" t="s">
        <v>1188</v>
      </c>
      <c r="K271" s="36" t="s">
        <v>16493</v>
      </c>
      <c r="L271" s="23" t="s">
        <v>2255</v>
      </c>
      <c r="M271" s="23"/>
      <c r="N271" s="15">
        <f>VLOOKUP(H271,heso!$A$2:$B$82,2,0)*F271*G271</f>
        <v>818400</v>
      </c>
    </row>
    <row r="272" spans="1:14" ht="31.5">
      <c r="A272" s="14">
        <f t="shared" si="4"/>
        <v>361</v>
      </c>
      <c r="B272" s="14" t="s">
        <v>16568</v>
      </c>
      <c r="C272" s="41" t="s">
        <v>10218</v>
      </c>
      <c r="D272" s="41" t="s">
        <v>1187</v>
      </c>
      <c r="E272" s="14"/>
      <c r="F272" s="15">
        <v>2200</v>
      </c>
      <c r="G272" s="15">
        <v>560</v>
      </c>
      <c r="H272" s="14" t="s">
        <v>8087</v>
      </c>
      <c r="I272" s="15">
        <v>121000</v>
      </c>
      <c r="J272" s="14" t="s">
        <v>1188</v>
      </c>
      <c r="K272" s="36" t="s">
        <v>16493</v>
      </c>
      <c r="L272" s="23" t="s">
        <v>2255</v>
      </c>
      <c r="M272" s="23"/>
      <c r="N272" s="15">
        <f>VLOOKUP(H272,heso!$A$2:$B$82,2,0)*F272*G272</f>
        <v>1232000</v>
      </c>
    </row>
    <row r="273" spans="1:14" ht="31.5">
      <c r="A273" s="14">
        <f t="shared" si="4"/>
        <v>362</v>
      </c>
      <c r="B273" s="14" t="s">
        <v>16569</v>
      </c>
      <c r="C273" s="41" t="s">
        <v>10218</v>
      </c>
      <c r="D273" s="41" t="s">
        <v>1187</v>
      </c>
      <c r="E273" s="14"/>
      <c r="F273" s="15">
        <v>2200</v>
      </c>
      <c r="G273" s="15">
        <v>368</v>
      </c>
      <c r="H273" s="14" t="s">
        <v>8087</v>
      </c>
      <c r="I273" s="15">
        <v>84000</v>
      </c>
      <c r="J273" s="14" t="s">
        <v>1188</v>
      </c>
      <c r="K273" s="36" t="s">
        <v>16493</v>
      </c>
      <c r="L273" s="23" t="s">
        <v>2255</v>
      </c>
      <c r="M273" s="23"/>
      <c r="N273" s="15">
        <f>VLOOKUP(H273,heso!$A$2:$B$82,2,0)*F273*G273</f>
        <v>809600</v>
      </c>
    </row>
    <row r="274" spans="1:14" ht="31.5">
      <c r="A274" s="14">
        <f t="shared" si="4"/>
        <v>363</v>
      </c>
      <c r="B274" s="14" t="s">
        <v>16570</v>
      </c>
      <c r="C274" s="41" t="s">
        <v>10218</v>
      </c>
      <c r="D274" s="41" t="s">
        <v>1187</v>
      </c>
      <c r="E274" s="14"/>
      <c r="F274" s="15">
        <v>2200</v>
      </c>
      <c r="G274" s="15">
        <v>440</v>
      </c>
      <c r="H274" s="14" t="s">
        <v>8087</v>
      </c>
      <c r="I274" s="15">
        <v>98000</v>
      </c>
      <c r="J274" s="14" t="s">
        <v>1188</v>
      </c>
      <c r="K274" s="36" t="s">
        <v>16493</v>
      </c>
      <c r="L274" s="23" t="s">
        <v>2255</v>
      </c>
      <c r="M274" s="23"/>
      <c r="N274" s="15">
        <f>VLOOKUP(H274,heso!$A$2:$B$82,2,0)*F274*G274</f>
        <v>968000</v>
      </c>
    </row>
    <row r="275" spans="1:14" ht="31.5">
      <c r="A275" s="14">
        <f t="shared" si="4"/>
        <v>364</v>
      </c>
      <c r="B275" s="14" t="s">
        <v>16571</v>
      </c>
      <c r="C275" s="41" t="s">
        <v>10218</v>
      </c>
      <c r="D275" s="41" t="s">
        <v>1187</v>
      </c>
      <c r="E275" s="14"/>
      <c r="F275" s="15">
        <v>2200</v>
      </c>
      <c r="G275" s="15">
        <v>552</v>
      </c>
      <c r="H275" s="14" t="s">
        <v>8087</v>
      </c>
      <c r="I275" s="15">
        <v>119000</v>
      </c>
      <c r="J275" s="14" t="s">
        <v>1188</v>
      </c>
      <c r="K275" s="36" t="s">
        <v>16493</v>
      </c>
      <c r="L275" s="23" t="s">
        <v>2255</v>
      </c>
      <c r="M275" s="23"/>
      <c r="N275" s="15">
        <f>VLOOKUP(H275,heso!$A$2:$B$82,2,0)*F275*G275</f>
        <v>1214400</v>
      </c>
    </row>
    <row r="276" spans="1:14" ht="31.5">
      <c r="A276" s="14">
        <f t="shared" si="4"/>
        <v>365</v>
      </c>
      <c r="B276" s="14" t="s">
        <v>16572</v>
      </c>
      <c r="C276" s="41" t="s">
        <v>10218</v>
      </c>
      <c r="D276" s="41" t="s">
        <v>1187</v>
      </c>
      <c r="E276" s="14"/>
      <c r="F276" s="15">
        <v>15000</v>
      </c>
      <c r="G276" s="15">
        <v>496</v>
      </c>
      <c r="H276" s="14" t="s">
        <v>8087</v>
      </c>
      <c r="I276" s="15">
        <v>100000</v>
      </c>
      <c r="J276" s="14" t="s">
        <v>1188</v>
      </c>
      <c r="K276" s="36" t="s">
        <v>16493</v>
      </c>
      <c r="L276" s="23" t="s">
        <v>2255</v>
      </c>
      <c r="M276" s="23"/>
      <c r="N276" s="15">
        <f>VLOOKUP(H276,heso!$A$2:$B$82,2,0)*F276*G276</f>
        <v>7440000</v>
      </c>
    </row>
    <row r="277" spans="1:14" ht="31.5">
      <c r="A277" s="14">
        <f t="shared" si="4"/>
        <v>366</v>
      </c>
      <c r="B277" s="14" t="s">
        <v>16573</v>
      </c>
      <c r="C277" s="41" t="s">
        <v>10218</v>
      </c>
      <c r="D277" s="41" t="s">
        <v>1187</v>
      </c>
      <c r="E277" s="14"/>
      <c r="F277" s="15">
        <v>15000</v>
      </c>
      <c r="G277" s="15">
        <v>272</v>
      </c>
      <c r="H277" s="14" t="s">
        <v>8087</v>
      </c>
      <c r="I277" s="15">
        <v>60000</v>
      </c>
      <c r="J277" s="14" t="s">
        <v>1188</v>
      </c>
      <c r="K277" s="36" t="s">
        <v>16493</v>
      </c>
      <c r="L277" s="23" t="s">
        <v>2255</v>
      </c>
      <c r="M277" s="23"/>
      <c r="N277" s="15">
        <f>VLOOKUP(H277,heso!$A$2:$B$82,2,0)*F277*G277</f>
        <v>4080000</v>
      </c>
    </row>
    <row r="278" spans="1:14" ht="31.5">
      <c r="A278" s="14">
        <f t="shared" si="4"/>
        <v>367</v>
      </c>
      <c r="B278" s="14" t="s">
        <v>16574</v>
      </c>
      <c r="C278" s="41" t="s">
        <v>10218</v>
      </c>
      <c r="D278" s="41" t="s">
        <v>1187</v>
      </c>
      <c r="E278" s="14"/>
      <c r="F278" s="15">
        <v>15000</v>
      </c>
      <c r="G278" s="15">
        <v>276</v>
      </c>
      <c r="H278" s="14" t="s">
        <v>8087</v>
      </c>
      <c r="I278" s="15">
        <v>61000</v>
      </c>
      <c r="J278" s="14" t="s">
        <v>1188</v>
      </c>
      <c r="K278" s="36" t="s">
        <v>16493</v>
      </c>
      <c r="L278" s="23" t="s">
        <v>2255</v>
      </c>
      <c r="M278" s="23"/>
      <c r="N278" s="15">
        <f>VLOOKUP(H278,heso!$A$2:$B$82,2,0)*F278*G278</f>
        <v>4140000</v>
      </c>
    </row>
    <row r="279" spans="1:14" ht="31.5">
      <c r="A279" s="14">
        <f t="shared" si="4"/>
        <v>368</v>
      </c>
      <c r="B279" s="14" t="s">
        <v>16575</v>
      </c>
      <c r="C279" s="41" t="s">
        <v>10218</v>
      </c>
      <c r="D279" s="41" t="s">
        <v>1187</v>
      </c>
      <c r="E279" s="14"/>
      <c r="F279" s="15">
        <v>15000</v>
      </c>
      <c r="G279" s="15">
        <v>292</v>
      </c>
      <c r="H279" s="14" t="s">
        <v>8087</v>
      </c>
      <c r="I279" s="15">
        <v>63000</v>
      </c>
      <c r="J279" s="14" t="s">
        <v>1188</v>
      </c>
      <c r="K279" s="36" t="s">
        <v>16493</v>
      </c>
      <c r="L279" s="23" t="s">
        <v>2255</v>
      </c>
      <c r="M279" s="23"/>
      <c r="N279" s="15">
        <f>VLOOKUP(H279,heso!$A$2:$B$82,2,0)*F279*G279</f>
        <v>4380000</v>
      </c>
    </row>
    <row r="280" spans="1:14" ht="31.5">
      <c r="A280" s="14">
        <f t="shared" si="4"/>
        <v>369</v>
      </c>
      <c r="B280" s="14" t="s">
        <v>16576</v>
      </c>
      <c r="C280" s="41" t="s">
        <v>10218</v>
      </c>
      <c r="D280" s="41" t="s">
        <v>1187</v>
      </c>
      <c r="E280" s="14"/>
      <c r="F280" s="15">
        <v>15000</v>
      </c>
      <c r="G280" s="15">
        <v>440</v>
      </c>
      <c r="H280" s="14" t="s">
        <v>8087</v>
      </c>
      <c r="I280" s="15">
        <v>90000</v>
      </c>
      <c r="J280" s="14" t="s">
        <v>1188</v>
      </c>
      <c r="K280" s="36" t="s">
        <v>16493</v>
      </c>
      <c r="L280" s="23" t="s">
        <v>2255</v>
      </c>
      <c r="M280" s="23"/>
      <c r="N280" s="15">
        <f>VLOOKUP(H280,heso!$A$2:$B$82,2,0)*F280*G280</f>
        <v>6600000</v>
      </c>
    </row>
    <row r="281" spans="1:14" ht="31.5">
      <c r="A281" s="14">
        <f t="shared" si="4"/>
        <v>370</v>
      </c>
      <c r="B281" s="14" t="s">
        <v>16578</v>
      </c>
      <c r="C281" s="41" t="s">
        <v>16579</v>
      </c>
      <c r="D281" s="41" t="s">
        <v>1187</v>
      </c>
      <c r="E281" s="14"/>
      <c r="F281" s="15">
        <v>800</v>
      </c>
      <c r="G281" s="15">
        <v>456</v>
      </c>
      <c r="H281" s="14" t="s">
        <v>8087</v>
      </c>
      <c r="I281" s="15">
        <v>192000</v>
      </c>
      <c r="J281" s="14" t="s">
        <v>4935</v>
      </c>
      <c r="K281" s="36" t="s">
        <v>16493</v>
      </c>
      <c r="L281" s="23" t="s">
        <v>5629</v>
      </c>
      <c r="M281" s="23"/>
      <c r="N281" s="15">
        <f>VLOOKUP(H281,heso!$A$2:$B$82,2,0)*F281*G281</f>
        <v>364800</v>
      </c>
    </row>
    <row r="282" spans="1:14" ht="47.25">
      <c r="A282" s="14">
        <f t="shared" si="4"/>
        <v>371</v>
      </c>
      <c r="B282" s="14" t="s">
        <v>16580</v>
      </c>
      <c r="C282" s="41" t="s">
        <v>16581</v>
      </c>
      <c r="D282" s="41" t="s">
        <v>1162</v>
      </c>
      <c r="E282" s="14"/>
      <c r="F282" s="15">
        <v>530</v>
      </c>
      <c r="G282" s="15">
        <v>164</v>
      </c>
      <c r="H282" s="14" t="s">
        <v>8076</v>
      </c>
      <c r="I282" s="15">
        <v>0</v>
      </c>
      <c r="J282" s="14" t="s">
        <v>4935</v>
      </c>
      <c r="K282" s="36" t="s">
        <v>16493</v>
      </c>
      <c r="L282" s="23" t="s">
        <v>5629</v>
      </c>
      <c r="M282" s="23"/>
      <c r="N282" s="15">
        <f>VLOOKUP(H282,heso!$A$2:$B$82,2,0)*F282*G282</f>
        <v>72226.206896551725</v>
      </c>
    </row>
    <row r="283" spans="1:14" ht="31.5">
      <c r="A283" s="14">
        <f t="shared" si="4"/>
        <v>372</v>
      </c>
      <c r="B283" s="14" t="s">
        <v>16582</v>
      </c>
      <c r="C283" s="41" t="s">
        <v>16583</v>
      </c>
      <c r="D283" s="41" t="s">
        <v>16584</v>
      </c>
      <c r="E283" s="14"/>
      <c r="F283" s="15">
        <v>300</v>
      </c>
      <c r="G283" s="15">
        <v>428</v>
      </c>
      <c r="H283" s="14" t="s">
        <v>8087</v>
      </c>
      <c r="I283" s="15">
        <v>310000</v>
      </c>
      <c r="J283" s="14" t="s">
        <v>7909</v>
      </c>
      <c r="K283" s="36" t="s">
        <v>16493</v>
      </c>
      <c r="L283" s="23" t="s">
        <v>2255</v>
      </c>
      <c r="M283" s="23" t="s">
        <v>16585</v>
      </c>
      <c r="N283" s="15">
        <f>VLOOKUP(H283,heso!$A$2:$B$82,2,0)*F283*G283</f>
        <v>128400</v>
      </c>
    </row>
    <row r="284" spans="1:14" ht="31.5">
      <c r="A284" s="14">
        <f t="shared" si="4"/>
        <v>373</v>
      </c>
      <c r="B284" s="14" t="s">
        <v>16586</v>
      </c>
      <c r="C284" s="41" t="s">
        <v>16583</v>
      </c>
      <c r="D284" s="41" t="s">
        <v>16584</v>
      </c>
      <c r="E284" s="14"/>
      <c r="F284" s="15">
        <v>300</v>
      </c>
      <c r="G284" s="15">
        <v>400</v>
      </c>
      <c r="H284" s="14" t="s">
        <v>8087</v>
      </c>
      <c r="I284" s="15">
        <v>293000</v>
      </c>
      <c r="J284" s="14" t="s">
        <v>7909</v>
      </c>
      <c r="K284" s="36" t="s">
        <v>16493</v>
      </c>
      <c r="L284" s="23" t="s">
        <v>2255</v>
      </c>
      <c r="M284" s="23" t="s">
        <v>16585</v>
      </c>
      <c r="N284" s="15">
        <f>VLOOKUP(H284,heso!$A$2:$B$82,2,0)*F284*G284</f>
        <v>120000</v>
      </c>
    </row>
    <row r="285" spans="1:14" ht="31.5">
      <c r="A285" s="14">
        <f t="shared" si="4"/>
        <v>374</v>
      </c>
      <c r="B285" s="14" t="s">
        <v>16587</v>
      </c>
      <c r="C285" s="41" t="s">
        <v>16583</v>
      </c>
      <c r="D285" s="41" t="s">
        <v>16584</v>
      </c>
      <c r="E285" s="14"/>
      <c r="F285" s="15">
        <v>300</v>
      </c>
      <c r="G285" s="15">
        <v>360</v>
      </c>
      <c r="H285" s="14" t="s">
        <v>8087</v>
      </c>
      <c r="I285" s="15">
        <v>267000</v>
      </c>
      <c r="J285" s="14" t="s">
        <v>7909</v>
      </c>
      <c r="K285" s="36" t="s">
        <v>16493</v>
      </c>
      <c r="L285" s="23" t="s">
        <v>2255</v>
      </c>
      <c r="M285" s="23" t="s">
        <v>16585</v>
      </c>
      <c r="N285" s="15">
        <f>VLOOKUP(H285,heso!$A$2:$B$82,2,0)*F285*G285</f>
        <v>108000</v>
      </c>
    </row>
    <row r="286" spans="1:14" ht="31.5">
      <c r="A286" s="14">
        <f t="shared" si="4"/>
        <v>375</v>
      </c>
      <c r="B286" s="14" t="s">
        <v>16590</v>
      </c>
      <c r="C286" s="41" t="s">
        <v>16591</v>
      </c>
      <c r="D286" s="41" t="s">
        <v>1162</v>
      </c>
      <c r="E286" s="14"/>
      <c r="F286" s="15">
        <v>125</v>
      </c>
      <c r="G286" s="15">
        <v>244</v>
      </c>
      <c r="H286" s="14" t="s">
        <v>15883</v>
      </c>
      <c r="I286" s="15">
        <v>0</v>
      </c>
      <c r="J286" s="14" t="s">
        <v>7909</v>
      </c>
      <c r="K286" s="36" t="s">
        <v>16493</v>
      </c>
      <c r="L286" s="23" t="s">
        <v>13789</v>
      </c>
      <c r="M286" s="23"/>
      <c r="N286" s="15">
        <f>VLOOKUP(H286,heso!$A$2:$B$82,2,0)*F286*G286</f>
        <v>58999.158957106811</v>
      </c>
    </row>
    <row r="287" spans="1:14" ht="38.25">
      <c r="A287" s="14">
        <f t="shared" si="4"/>
        <v>376</v>
      </c>
      <c r="B287" s="14" t="s">
        <v>16592</v>
      </c>
      <c r="C287" s="41" t="s">
        <v>13183</v>
      </c>
      <c r="D287" s="41" t="s">
        <v>16593</v>
      </c>
      <c r="E287" s="14"/>
      <c r="F287" s="15">
        <v>6350</v>
      </c>
      <c r="G287" s="15">
        <v>168</v>
      </c>
      <c r="H287" s="14" t="s">
        <v>8076</v>
      </c>
      <c r="I287" s="15">
        <v>51000</v>
      </c>
      <c r="J287" s="14" t="s">
        <v>1188</v>
      </c>
      <c r="K287" s="36" t="s">
        <v>16493</v>
      </c>
      <c r="L287" s="23" t="s">
        <v>2255</v>
      </c>
      <c r="M287" s="23" t="s">
        <v>16594</v>
      </c>
      <c r="N287" s="15">
        <f>VLOOKUP(H287,heso!$A$2:$B$82,2,0)*F287*G287</f>
        <v>886457.86375105137</v>
      </c>
    </row>
    <row r="288" spans="1:14" ht="56.25">
      <c r="A288" s="14">
        <f t="shared" si="4"/>
        <v>377</v>
      </c>
      <c r="B288" s="14" t="s">
        <v>16596</v>
      </c>
      <c r="C288" s="41" t="s">
        <v>16597</v>
      </c>
      <c r="D288" s="41" t="s">
        <v>1187</v>
      </c>
      <c r="E288" s="14"/>
      <c r="F288" s="15">
        <v>350</v>
      </c>
      <c r="G288" s="15">
        <v>272</v>
      </c>
      <c r="H288" s="14" t="s">
        <v>2161</v>
      </c>
      <c r="I288" s="15">
        <v>282000</v>
      </c>
      <c r="J288" s="14" t="s">
        <v>60</v>
      </c>
      <c r="K288" s="36" t="s">
        <v>16493</v>
      </c>
      <c r="L288" s="23" t="s">
        <v>2255</v>
      </c>
      <c r="M288" s="33" t="s">
        <v>16598</v>
      </c>
      <c r="N288" s="15">
        <f>VLOOKUP(H288,heso!$A$2:$B$82,2,0)*F288*G288</f>
        <v>122983.34735071489</v>
      </c>
    </row>
    <row r="289" spans="1:14">
      <c r="A289" s="14">
        <f t="shared" si="4"/>
        <v>378</v>
      </c>
      <c r="B289" s="14" t="s">
        <v>16599</v>
      </c>
      <c r="C289" s="41" t="s">
        <v>2744</v>
      </c>
      <c r="D289" s="41" t="s">
        <v>1187</v>
      </c>
      <c r="E289" s="14" t="s">
        <v>8163</v>
      </c>
      <c r="F289" s="15">
        <v>1012</v>
      </c>
      <c r="G289" s="15">
        <v>52</v>
      </c>
      <c r="H289" s="14" t="s">
        <v>8076</v>
      </c>
      <c r="I289" s="15">
        <v>16000</v>
      </c>
      <c r="J289" s="14" t="s">
        <v>4935</v>
      </c>
      <c r="K289" s="36" t="s">
        <v>16493</v>
      </c>
      <c r="L289" s="23" t="s">
        <v>5629</v>
      </c>
      <c r="M289" s="23"/>
      <c r="N289" s="15">
        <f>VLOOKUP(H289,heso!$A$2:$B$82,2,0)*F289*G289</f>
        <v>43727.932716568546</v>
      </c>
    </row>
    <row r="290" spans="1:14" ht="31.5">
      <c r="A290" s="14">
        <f t="shared" si="4"/>
        <v>379</v>
      </c>
      <c r="B290" s="14" t="s">
        <v>16608</v>
      </c>
      <c r="C290" s="41" t="s">
        <v>2744</v>
      </c>
      <c r="D290" s="41" t="s">
        <v>1187</v>
      </c>
      <c r="E290" s="14" t="s">
        <v>8163</v>
      </c>
      <c r="F290" s="15">
        <v>1512</v>
      </c>
      <c r="G290" s="15">
        <v>144</v>
      </c>
      <c r="H290" s="14" t="s">
        <v>8076</v>
      </c>
      <c r="I290" s="15">
        <v>33000</v>
      </c>
      <c r="J290" s="14" t="s">
        <v>4935</v>
      </c>
      <c r="K290" s="36" t="s">
        <v>16493</v>
      </c>
      <c r="L290" s="23" t="s">
        <v>2255</v>
      </c>
      <c r="M290" s="23"/>
      <c r="N290" s="15">
        <f>VLOOKUP(H290,heso!$A$2:$B$82,2,0)*F290*G290</f>
        <v>180921.16400336416</v>
      </c>
    </row>
    <row r="291" spans="1:14" ht="63">
      <c r="A291" s="14">
        <f t="shared" si="4"/>
        <v>380</v>
      </c>
      <c r="B291" s="14" t="s">
        <v>16658</v>
      </c>
      <c r="C291" s="41" t="s">
        <v>16659</v>
      </c>
      <c r="D291" s="41" t="s">
        <v>9193</v>
      </c>
      <c r="E291" s="14"/>
      <c r="F291" s="15">
        <v>1700</v>
      </c>
      <c r="G291" s="15">
        <v>472</v>
      </c>
      <c r="H291" s="14" t="s">
        <v>2161</v>
      </c>
      <c r="I291" s="15">
        <v>0</v>
      </c>
      <c r="J291" s="14" t="s">
        <v>1188</v>
      </c>
      <c r="K291" s="36" t="s">
        <v>16493</v>
      </c>
      <c r="L291" s="23" t="s">
        <v>2255</v>
      </c>
      <c r="M291" s="23" t="s">
        <v>16660</v>
      </c>
      <c r="N291" s="15">
        <f>VLOOKUP(H291,heso!$A$2:$B$82,2,0)*F291*G291</f>
        <v>1036573.9276703113</v>
      </c>
    </row>
    <row r="292" spans="1:14" ht="31.5">
      <c r="A292" s="14">
        <f t="shared" si="4"/>
        <v>381</v>
      </c>
      <c r="B292" s="14" t="s">
        <v>16729</v>
      </c>
      <c r="C292" s="41" t="s">
        <v>16730</v>
      </c>
      <c r="D292" s="41" t="s">
        <v>1162</v>
      </c>
      <c r="E292" s="14"/>
      <c r="F292" s="15">
        <v>200</v>
      </c>
      <c r="G292" s="15">
        <v>208</v>
      </c>
      <c r="H292" s="14" t="s">
        <v>8087</v>
      </c>
      <c r="I292" s="15">
        <v>84000</v>
      </c>
      <c r="J292" s="14" t="s">
        <v>1193</v>
      </c>
      <c r="K292" s="36" t="s">
        <v>16493</v>
      </c>
      <c r="L292" s="23" t="s">
        <v>2255</v>
      </c>
      <c r="M292" s="23"/>
      <c r="N292" s="15">
        <f>VLOOKUP(H292,heso!$A$2:$B$82,2,0)*F292*G292</f>
        <v>41600</v>
      </c>
    </row>
    <row r="293" spans="1:14" ht="31.5">
      <c r="A293" s="14">
        <f t="shared" si="4"/>
        <v>382</v>
      </c>
      <c r="B293" s="14" t="s">
        <v>16563</v>
      </c>
      <c r="C293" s="41" t="s">
        <v>16564</v>
      </c>
      <c r="D293" s="41" t="s">
        <v>1187</v>
      </c>
      <c r="E293" s="14"/>
      <c r="F293" s="15">
        <v>750</v>
      </c>
      <c r="G293" s="15">
        <v>332</v>
      </c>
      <c r="H293" s="14" t="s">
        <v>8087</v>
      </c>
      <c r="I293" s="15">
        <v>113000</v>
      </c>
      <c r="J293" s="14" t="s">
        <v>70</v>
      </c>
      <c r="K293" s="36" t="s">
        <v>16565</v>
      </c>
      <c r="L293" s="23" t="s">
        <v>2255</v>
      </c>
      <c r="M293" s="23"/>
      <c r="N293" s="15">
        <f>VLOOKUP(H293,heso!$A$2:$B$82,2,0)*F293*G293</f>
        <v>249000</v>
      </c>
    </row>
    <row r="294" spans="1:14" ht="30.75" customHeight="1">
      <c r="A294" s="14">
        <f t="shared" si="4"/>
        <v>383</v>
      </c>
      <c r="B294" s="14" t="s">
        <v>16588</v>
      </c>
      <c r="C294" s="41" t="s">
        <v>16589</v>
      </c>
      <c r="D294" s="41" t="s">
        <v>1187</v>
      </c>
      <c r="E294" s="14"/>
      <c r="F294" s="15">
        <v>650</v>
      </c>
      <c r="G294" s="15">
        <v>260</v>
      </c>
      <c r="H294" s="14" t="s">
        <v>8087</v>
      </c>
      <c r="I294" s="15">
        <v>86000</v>
      </c>
      <c r="J294" s="14" t="s">
        <v>60</v>
      </c>
      <c r="K294" s="36" t="s">
        <v>16565</v>
      </c>
      <c r="L294" s="23" t="s">
        <v>2255</v>
      </c>
      <c r="M294" s="23"/>
      <c r="N294" s="15">
        <f>VLOOKUP(H294,heso!$A$2:$B$82,2,0)*F294*G294</f>
        <v>169000</v>
      </c>
    </row>
    <row r="295" spans="1:14">
      <c r="A295" s="14">
        <f t="shared" si="4"/>
        <v>384</v>
      </c>
      <c r="B295" s="14" t="s">
        <v>16595</v>
      </c>
      <c r="C295" s="41" t="s">
        <v>15436</v>
      </c>
      <c r="D295" s="41" t="s">
        <v>1187</v>
      </c>
      <c r="E295" s="14"/>
      <c r="F295" s="15">
        <v>900</v>
      </c>
      <c r="G295" s="15">
        <v>196</v>
      </c>
      <c r="H295" s="14" t="s">
        <v>8087</v>
      </c>
      <c r="I295" s="15">
        <v>71000</v>
      </c>
      <c r="J295" s="14" t="s">
        <v>4935</v>
      </c>
      <c r="K295" s="36" t="s">
        <v>16565</v>
      </c>
      <c r="L295" s="23" t="s">
        <v>2255</v>
      </c>
      <c r="M295" s="23"/>
      <c r="N295" s="15">
        <f>VLOOKUP(H295,heso!$A$2:$B$82,2,0)*F295*G295</f>
        <v>176400</v>
      </c>
    </row>
    <row r="296" spans="1:14" ht="31.5">
      <c r="A296" s="14">
        <f t="shared" si="4"/>
        <v>385</v>
      </c>
      <c r="B296" s="14" t="s">
        <v>16600</v>
      </c>
      <c r="C296" s="41" t="s">
        <v>16601</v>
      </c>
      <c r="D296" s="41" t="s">
        <v>1162</v>
      </c>
      <c r="E296" s="14"/>
      <c r="F296" s="15">
        <v>300</v>
      </c>
      <c r="G296" s="15">
        <v>224</v>
      </c>
      <c r="H296" s="14" t="s">
        <v>8087</v>
      </c>
      <c r="I296" s="15">
        <v>76000</v>
      </c>
      <c r="J296" s="14" t="s">
        <v>4935</v>
      </c>
      <c r="K296" s="36" t="s">
        <v>16565</v>
      </c>
      <c r="L296" s="23" t="s">
        <v>2255</v>
      </c>
      <c r="M296" s="23"/>
      <c r="N296" s="15">
        <f>VLOOKUP(H296,heso!$A$2:$B$82,2,0)*F296*G296</f>
        <v>67200</v>
      </c>
    </row>
    <row r="297" spans="1:14" ht="47.25">
      <c r="A297" s="14">
        <f t="shared" si="4"/>
        <v>386</v>
      </c>
      <c r="B297" s="14" t="s">
        <v>16602</v>
      </c>
      <c r="C297" s="41" t="s">
        <v>16603</v>
      </c>
      <c r="D297" s="41" t="s">
        <v>1162</v>
      </c>
      <c r="E297" s="14"/>
      <c r="F297" s="15">
        <v>200</v>
      </c>
      <c r="G297" s="15">
        <v>392</v>
      </c>
      <c r="H297" s="14" t="s">
        <v>2161</v>
      </c>
      <c r="I297" s="15">
        <v>0</v>
      </c>
      <c r="J297" s="14" t="s">
        <v>1188</v>
      </c>
      <c r="K297" s="36" t="s">
        <v>16565</v>
      </c>
      <c r="L297" s="23" t="s">
        <v>12365</v>
      </c>
      <c r="M297" s="23"/>
      <c r="N297" s="15">
        <f>VLOOKUP(H297,heso!$A$2:$B$82,2,0)*F297*G297</f>
        <v>101280.40370058874</v>
      </c>
    </row>
    <row r="298" spans="1:14">
      <c r="A298" s="14">
        <f t="shared" ref="A298:A361" si="5">A297+1</f>
        <v>387</v>
      </c>
      <c r="B298" s="14" t="s">
        <v>16604</v>
      </c>
      <c r="C298" s="41" t="s">
        <v>16605</v>
      </c>
      <c r="D298" s="41" t="s">
        <v>4204</v>
      </c>
      <c r="E298" s="14"/>
      <c r="F298" s="15">
        <v>1000</v>
      </c>
      <c r="G298" s="15">
        <v>748</v>
      </c>
      <c r="H298" s="14" t="s">
        <v>2161</v>
      </c>
      <c r="I298" s="15">
        <v>0</v>
      </c>
      <c r="J298" s="14" t="s">
        <v>60</v>
      </c>
      <c r="K298" s="36" t="s">
        <v>16565</v>
      </c>
      <c r="L298" s="23" t="s">
        <v>2255</v>
      </c>
      <c r="M298" s="23"/>
      <c r="N298" s="15">
        <f>VLOOKUP(H298,heso!$A$2:$B$82,2,0)*F298*G298</f>
        <v>966297.72918418853</v>
      </c>
    </row>
    <row r="299" spans="1:14" ht="31.5">
      <c r="A299" s="14">
        <f t="shared" si="5"/>
        <v>388</v>
      </c>
      <c r="B299" s="14" t="s">
        <v>16606</v>
      </c>
      <c r="C299" s="41" t="s">
        <v>16607</v>
      </c>
      <c r="D299" s="41" t="s">
        <v>1187</v>
      </c>
      <c r="E299" s="14" t="s">
        <v>8163</v>
      </c>
      <c r="F299" s="15">
        <v>532</v>
      </c>
      <c r="G299" s="15">
        <v>556</v>
      </c>
      <c r="H299" s="14" t="s">
        <v>1228</v>
      </c>
      <c r="I299" s="15">
        <v>0</v>
      </c>
      <c r="J299" s="14" t="s">
        <v>60</v>
      </c>
      <c r="K299" s="36" t="s">
        <v>16565</v>
      </c>
      <c r="L299" s="23" t="s">
        <v>2255</v>
      </c>
      <c r="M299" s="23"/>
      <c r="N299" s="15">
        <f>VLOOKUP(H299,heso!$A$2:$B$82,2,0)*F299*G299</f>
        <v>328381.36248948699</v>
      </c>
    </row>
    <row r="300" spans="1:14">
      <c r="A300" s="14">
        <f t="shared" si="5"/>
        <v>389</v>
      </c>
      <c r="B300" s="14" t="s">
        <v>15850</v>
      </c>
      <c r="C300" s="41" t="s">
        <v>3217</v>
      </c>
      <c r="D300" s="41" t="s">
        <v>1187</v>
      </c>
      <c r="E300" s="14" t="s">
        <v>8163</v>
      </c>
      <c r="F300" s="15">
        <v>532</v>
      </c>
      <c r="G300" s="15">
        <v>432</v>
      </c>
      <c r="H300" s="14" t="s">
        <v>2161</v>
      </c>
      <c r="I300" s="15">
        <v>195000</v>
      </c>
      <c r="J300" s="14" t="s">
        <v>60</v>
      </c>
      <c r="K300" s="36" t="s">
        <v>16565</v>
      </c>
      <c r="L300" s="23" t="s">
        <v>2255</v>
      </c>
      <c r="M300" s="23"/>
      <c r="N300" s="15">
        <f>VLOOKUP(H300,heso!$A$2:$B$82,2,0)*F300*G300</f>
        <v>296896.26913372584</v>
      </c>
    </row>
    <row r="301" spans="1:14">
      <c r="A301" s="14">
        <f t="shared" si="5"/>
        <v>390</v>
      </c>
      <c r="B301" s="14" t="s">
        <v>4570</v>
      </c>
      <c r="C301" s="41" t="s">
        <v>14636</v>
      </c>
      <c r="D301" s="41" t="s">
        <v>1187</v>
      </c>
      <c r="E301" s="14"/>
      <c r="F301" s="15">
        <v>300</v>
      </c>
      <c r="G301" s="15">
        <v>436</v>
      </c>
      <c r="H301" s="14" t="s">
        <v>2161</v>
      </c>
      <c r="I301" s="15">
        <v>186000</v>
      </c>
      <c r="J301" s="14" t="s">
        <v>70</v>
      </c>
      <c r="K301" s="36" t="s">
        <v>16565</v>
      </c>
      <c r="L301" s="23" t="s">
        <v>5408</v>
      </c>
      <c r="M301" s="23"/>
      <c r="N301" s="15">
        <f>VLOOKUP(H301,heso!$A$2:$B$82,2,0)*F301*G301</f>
        <v>168972.91841883937</v>
      </c>
    </row>
    <row r="302" spans="1:14" ht="63">
      <c r="A302" s="14">
        <f t="shared" si="5"/>
        <v>391</v>
      </c>
      <c r="B302" s="14" t="s">
        <v>16609</v>
      </c>
      <c r="C302" s="41" t="s">
        <v>16610</v>
      </c>
      <c r="D302" s="41" t="s">
        <v>1162</v>
      </c>
      <c r="E302" s="14"/>
      <c r="F302" s="15">
        <v>250</v>
      </c>
      <c r="G302" s="15">
        <v>292</v>
      </c>
      <c r="H302" s="14" t="s">
        <v>8087</v>
      </c>
      <c r="I302" s="15">
        <v>0</v>
      </c>
      <c r="J302" s="14" t="s">
        <v>60</v>
      </c>
      <c r="K302" s="36" t="s">
        <v>16565</v>
      </c>
      <c r="L302" s="23" t="s">
        <v>2255</v>
      </c>
      <c r="M302" s="23"/>
      <c r="N302" s="15">
        <f>VLOOKUP(H302,heso!$A$2:$B$82,2,0)*F302*G302</f>
        <v>73000</v>
      </c>
    </row>
    <row r="303" spans="1:14" ht="31.5">
      <c r="A303" s="14">
        <f t="shared" si="5"/>
        <v>392</v>
      </c>
      <c r="B303" s="14" t="s">
        <v>16611</v>
      </c>
      <c r="C303" s="41" t="s">
        <v>13066</v>
      </c>
      <c r="D303" s="41" t="s">
        <v>1187</v>
      </c>
      <c r="E303" s="14"/>
      <c r="F303" s="15">
        <v>600</v>
      </c>
      <c r="G303" s="15">
        <v>352</v>
      </c>
      <c r="H303" s="14" t="s">
        <v>2161</v>
      </c>
      <c r="I303" s="15">
        <v>189000</v>
      </c>
      <c r="J303" s="14" t="s">
        <v>7909</v>
      </c>
      <c r="K303" s="36" t="s">
        <v>16565</v>
      </c>
      <c r="L303" s="23" t="s">
        <v>2255</v>
      </c>
      <c r="M303" s="23"/>
      <c r="N303" s="15">
        <f>VLOOKUP(H303,heso!$A$2:$B$82,2,0)*F303*G303</f>
        <v>272837.00588730024</v>
      </c>
    </row>
    <row r="304" spans="1:14" ht="47.25">
      <c r="A304" s="14">
        <f t="shared" si="5"/>
        <v>393</v>
      </c>
      <c r="B304" s="14" t="s">
        <v>16612</v>
      </c>
      <c r="C304" s="41" t="s">
        <v>16613</v>
      </c>
      <c r="D304" s="41" t="s">
        <v>1162</v>
      </c>
      <c r="E304" s="14"/>
      <c r="F304" s="15">
        <v>500</v>
      </c>
      <c r="G304" s="15">
        <v>256</v>
      </c>
      <c r="H304" s="14" t="s">
        <v>8087</v>
      </c>
      <c r="I304" s="15">
        <v>0</v>
      </c>
      <c r="J304" s="14" t="s">
        <v>70</v>
      </c>
      <c r="K304" s="36" t="s">
        <v>16565</v>
      </c>
      <c r="L304" s="23" t="s">
        <v>2255</v>
      </c>
      <c r="M304" s="23"/>
      <c r="N304" s="15">
        <f>VLOOKUP(H304,heso!$A$2:$B$82,2,0)*F304*G304</f>
        <v>128000</v>
      </c>
    </row>
    <row r="305" spans="1:15" ht="31.5">
      <c r="A305" s="14">
        <f t="shared" si="5"/>
        <v>394</v>
      </c>
      <c r="B305" s="14" t="s">
        <v>16614</v>
      </c>
      <c r="C305" s="41" t="s">
        <v>16615</v>
      </c>
      <c r="D305" s="41" t="s">
        <v>1187</v>
      </c>
      <c r="E305" s="14"/>
      <c r="F305" s="15">
        <v>700</v>
      </c>
      <c r="G305" s="15">
        <v>324</v>
      </c>
      <c r="H305" s="14" t="s">
        <v>8087</v>
      </c>
      <c r="I305" s="15">
        <v>106000</v>
      </c>
      <c r="J305" s="14" t="s">
        <v>1193</v>
      </c>
      <c r="K305" s="36" t="s">
        <v>16565</v>
      </c>
      <c r="L305" s="23" t="s">
        <v>2255</v>
      </c>
      <c r="M305" s="23"/>
      <c r="N305" s="15">
        <f>VLOOKUP(H305,heso!$A$2:$B$82,2,0)*F305*G305</f>
        <v>226800</v>
      </c>
    </row>
    <row r="306" spans="1:15" ht="31.5">
      <c r="A306" s="14">
        <f t="shared" si="5"/>
        <v>395</v>
      </c>
      <c r="B306" s="14" t="s">
        <v>16616</v>
      </c>
      <c r="C306" s="41" t="s">
        <v>16617</v>
      </c>
      <c r="D306" s="41" t="s">
        <v>1162</v>
      </c>
      <c r="E306" s="14"/>
      <c r="F306" s="15">
        <v>300</v>
      </c>
      <c r="G306" s="15">
        <v>232</v>
      </c>
      <c r="H306" s="14" t="s">
        <v>8087</v>
      </c>
      <c r="I306" s="15">
        <v>77000</v>
      </c>
      <c r="J306" s="14" t="s">
        <v>1188</v>
      </c>
      <c r="K306" s="36" t="s">
        <v>16565</v>
      </c>
      <c r="L306" s="23" t="s">
        <v>2255</v>
      </c>
      <c r="M306" s="23"/>
      <c r="N306" s="15">
        <f>VLOOKUP(H306,heso!$A$2:$B$82,2,0)*F306*G306</f>
        <v>69600</v>
      </c>
    </row>
    <row r="307" spans="1:15" ht="63">
      <c r="A307" s="14">
        <f t="shared" si="5"/>
        <v>396</v>
      </c>
      <c r="B307" s="14" t="s">
        <v>18791</v>
      </c>
      <c r="C307" s="41" t="s">
        <v>16618</v>
      </c>
      <c r="D307" s="41" t="s">
        <v>1187</v>
      </c>
      <c r="E307" s="14"/>
      <c r="F307" s="15">
        <v>600</v>
      </c>
      <c r="G307" s="15">
        <v>320</v>
      </c>
      <c r="H307" s="14" t="s">
        <v>2161</v>
      </c>
      <c r="I307" s="15">
        <v>141000</v>
      </c>
      <c r="J307" s="14" t="s">
        <v>7909</v>
      </c>
      <c r="K307" s="36" t="s">
        <v>16565</v>
      </c>
      <c r="L307" s="23" t="s">
        <v>2255</v>
      </c>
      <c r="M307" s="23"/>
      <c r="N307" s="15">
        <f>VLOOKUP(H307,heso!$A$2:$B$82,2,0)*F307*G307</f>
        <v>248033.64171572751</v>
      </c>
    </row>
    <row r="308" spans="1:15">
      <c r="A308" s="14">
        <f t="shared" si="5"/>
        <v>397</v>
      </c>
      <c r="B308" s="14" t="s">
        <v>16619</v>
      </c>
      <c r="C308" s="41" t="s">
        <v>3939</v>
      </c>
      <c r="D308" s="41" t="s">
        <v>1187</v>
      </c>
      <c r="E308" s="14" t="s">
        <v>8163</v>
      </c>
      <c r="F308" s="15">
        <v>500</v>
      </c>
      <c r="G308" s="15">
        <v>912</v>
      </c>
      <c r="H308" s="14" t="s">
        <v>2161</v>
      </c>
      <c r="I308" s="15">
        <v>385000</v>
      </c>
      <c r="J308" s="14" t="s">
        <v>1193</v>
      </c>
      <c r="K308" s="36" t="s">
        <v>16565</v>
      </c>
      <c r="L308" s="23" t="s">
        <v>2255</v>
      </c>
      <c r="M308" s="23"/>
      <c r="N308" s="15">
        <f>VLOOKUP(H308,heso!$A$2:$B$82,2,0)*F308*G308</f>
        <v>589079.89907485293</v>
      </c>
    </row>
    <row r="309" spans="1:15" ht="63">
      <c r="A309" s="14">
        <f t="shared" si="5"/>
        <v>398</v>
      </c>
      <c r="B309" s="14" t="s">
        <v>16656</v>
      </c>
      <c r="C309" s="41" t="s">
        <v>16657</v>
      </c>
      <c r="D309" s="41" t="s">
        <v>1162</v>
      </c>
      <c r="E309" s="14"/>
      <c r="F309" s="15">
        <v>7400</v>
      </c>
      <c r="G309" s="15">
        <v>252</v>
      </c>
      <c r="H309" s="14" t="s">
        <v>8087</v>
      </c>
      <c r="I309" s="15">
        <v>0</v>
      </c>
      <c r="J309" s="14" t="s">
        <v>1188</v>
      </c>
      <c r="K309" s="36" t="s">
        <v>16565</v>
      </c>
      <c r="L309" s="23" t="s">
        <v>2255</v>
      </c>
      <c r="M309" s="23"/>
      <c r="N309" s="15">
        <f>VLOOKUP(H309,heso!$A$2:$B$82,2,0)*F309*G309</f>
        <v>1864800</v>
      </c>
    </row>
    <row r="310" spans="1:15" ht="31.5">
      <c r="A310" s="14">
        <f t="shared" si="5"/>
        <v>399</v>
      </c>
      <c r="B310" s="14" t="s">
        <v>16661</v>
      </c>
      <c r="C310" s="41" t="s">
        <v>16662</v>
      </c>
      <c r="D310" s="41" t="s">
        <v>1162</v>
      </c>
      <c r="E310" s="14"/>
      <c r="F310" s="15">
        <v>300</v>
      </c>
      <c r="G310" s="15">
        <v>368</v>
      </c>
      <c r="H310" s="14" t="s">
        <v>2161</v>
      </c>
      <c r="I310" s="15">
        <v>0</v>
      </c>
      <c r="J310" s="14" t="s">
        <v>4935</v>
      </c>
      <c r="K310" s="36" t="s">
        <v>16565</v>
      </c>
      <c r="L310" s="23" t="s">
        <v>2255</v>
      </c>
      <c r="M310" s="23"/>
      <c r="N310" s="15">
        <f>VLOOKUP(H310,heso!$A$2:$B$82,2,0)*F310*G310</f>
        <v>142619.3439865433</v>
      </c>
    </row>
    <row r="311" spans="1:15" ht="47.25">
      <c r="A311" s="14">
        <f t="shared" si="5"/>
        <v>400</v>
      </c>
      <c r="B311" s="14" t="s">
        <v>16687</v>
      </c>
      <c r="C311" s="41" t="s">
        <v>16688</v>
      </c>
      <c r="D311" s="41" t="s">
        <v>1162</v>
      </c>
      <c r="E311" s="14"/>
      <c r="F311" s="15">
        <v>700</v>
      </c>
      <c r="G311" s="15">
        <v>488</v>
      </c>
      <c r="H311" s="14" t="s">
        <v>2161</v>
      </c>
      <c r="I311" s="15">
        <v>0</v>
      </c>
      <c r="J311" s="14" t="s">
        <v>4642</v>
      </c>
      <c r="K311" s="36" t="s">
        <v>16565</v>
      </c>
      <c r="L311" s="23" t="s">
        <v>2255</v>
      </c>
      <c r="M311" s="23"/>
      <c r="N311" s="15">
        <f>VLOOKUP(H311,heso!$A$2:$B$82,2,0)*F311*G311</f>
        <v>441293.18755256518</v>
      </c>
    </row>
    <row r="312" spans="1:15" ht="31.5">
      <c r="A312" s="14">
        <f t="shared" si="5"/>
        <v>401</v>
      </c>
      <c r="B312" s="14" t="s">
        <v>16689</v>
      </c>
      <c r="C312" s="41" t="s">
        <v>16690</v>
      </c>
      <c r="D312" s="41" t="s">
        <v>1162</v>
      </c>
      <c r="E312" s="14"/>
      <c r="F312" s="15">
        <v>1050</v>
      </c>
      <c r="G312" s="15">
        <v>468</v>
      </c>
      <c r="H312" s="14" t="s">
        <v>2161</v>
      </c>
      <c r="I312" s="15">
        <v>0</v>
      </c>
      <c r="J312" s="14" t="s">
        <v>4642</v>
      </c>
      <c r="K312" s="36" t="s">
        <v>16565</v>
      </c>
      <c r="L312" s="23" t="s">
        <v>2255</v>
      </c>
      <c r="M312" s="23"/>
      <c r="N312" s="15">
        <f>VLOOKUP(H312,heso!$A$2:$B$82,2,0)*F312*G312</f>
        <v>634811.10176619014</v>
      </c>
    </row>
    <row r="313" spans="1:15" ht="31.5">
      <c r="A313" s="14">
        <f t="shared" si="5"/>
        <v>402</v>
      </c>
      <c r="B313" s="14" t="s">
        <v>16709</v>
      </c>
      <c r="C313" s="41" t="s">
        <v>16710</v>
      </c>
      <c r="D313" s="41" t="s">
        <v>1162</v>
      </c>
      <c r="E313" s="14"/>
      <c r="F313" s="15">
        <v>1000</v>
      </c>
      <c r="G313" s="15">
        <v>408</v>
      </c>
      <c r="H313" s="14" t="s">
        <v>8087</v>
      </c>
      <c r="I313" s="15">
        <v>0</v>
      </c>
      <c r="J313" s="14" t="s">
        <v>4642</v>
      </c>
      <c r="K313" s="36" t="s">
        <v>16565</v>
      </c>
      <c r="L313" s="23" t="s">
        <v>2255</v>
      </c>
      <c r="M313" s="23"/>
      <c r="N313" s="15">
        <f>VLOOKUP(H313,heso!$A$2:$B$82,2,0)*F313*G313</f>
        <v>408000</v>
      </c>
    </row>
    <row r="314" spans="1:15" ht="47.25">
      <c r="A314" s="14">
        <f t="shared" si="5"/>
        <v>403</v>
      </c>
      <c r="B314" s="14" t="s">
        <v>16719</v>
      </c>
      <c r="C314" s="41" t="s">
        <v>5721</v>
      </c>
      <c r="D314" s="41" t="s">
        <v>1162</v>
      </c>
      <c r="E314" s="14"/>
      <c r="F314" s="15">
        <v>1500</v>
      </c>
      <c r="G314" s="15">
        <v>344</v>
      </c>
      <c r="H314" s="14" t="s">
        <v>8087</v>
      </c>
      <c r="I314" s="15">
        <v>0</v>
      </c>
      <c r="J314" s="14" t="s">
        <v>1188</v>
      </c>
      <c r="K314" s="36" t="s">
        <v>16565</v>
      </c>
      <c r="L314" s="23" t="s">
        <v>12365</v>
      </c>
      <c r="M314" s="23"/>
      <c r="N314" s="15">
        <f>VLOOKUP(H314,heso!$A$2:$B$82,2,0)*F314*G314</f>
        <v>516000</v>
      </c>
    </row>
    <row r="315" spans="1:15" ht="31.5">
      <c r="A315" s="14">
        <f t="shared" si="5"/>
        <v>404</v>
      </c>
      <c r="B315" s="14" t="s">
        <v>16741</v>
      </c>
      <c r="C315" s="41" t="s">
        <v>13677</v>
      </c>
      <c r="D315" s="41" t="s">
        <v>1187</v>
      </c>
      <c r="E315" s="14" t="s">
        <v>8163</v>
      </c>
      <c r="F315" s="15">
        <v>2000</v>
      </c>
      <c r="G315" s="15">
        <v>228</v>
      </c>
      <c r="H315" s="14" t="s">
        <v>2161</v>
      </c>
      <c r="I315" s="15">
        <v>95000</v>
      </c>
      <c r="J315" s="14" t="s">
        <v>4935</v>
      </c>
      <c r="K315" s="36" t="s">
        <v>16565</v>
      </c>
      <c r="L315" s="23" t="s">
        <v>5629</v>
      </c>
      <c r="M315" s="23"/>
      <c r="N315" s="15">
        <f>VLOOKUP(H315,heso!$A$2:$B$82,2,0)*F315*G315</f>
        <v>589079.89907485293</v>
      </c>
    </row>
    <row r="316" spans="1:15" ht="78.75">
      <c r="A316" s="14">
        <f t="shared" si="5"/>
        <v>405</v>
      </c>
      <c r="B316" s="14" t="s">
        <v>16742</v>
      </c>
      <c r="C316" s="41" t="s">
        <v>13677</v>
      </c>
      <c r="D316" s="41" t="s">
        <v>1187</v>
      </c>
      <c r="E316" s="14" t="s">
        <v>8163</v>
      </c>
      <c r="F316" s="15">
        <v>1500</v>
      </c>
      <c r="G316" s="15">
        <v>464</v>
      </c>
      <c r="H316" s="14" t="s">
        <v>2161</v>
      </c>
      <c r="I316" s="15">
        <v>199000</v>
      </c>
      <c r="J316" s="14" t="s">
        <v>4935</v>
      </c>
      <c r="K316" s="36" t="s">
        <v>16565</v>
      </c>
      <c r="L316" s="23" t="s">
        <v>5629</v>
      </c>
      <c r="M316" s="23"/>
      <c r="N316" s="15">
        <f>VLOOKUP(H316,heso!$A$2:$B$82,2,0)*F316*G316</f>
        <v>899121.95121951227</v>
      </c>
    </row>
    <row r="317" spans="1:15">
      <c r="A317" s="14">
        <f t="shared" si="5"/>
        <v>406</v>
      </c>
      <c r="B317" s="14" t="s">
        <v>16743</v>
      </c>
      <c r="C317" s="41" t="s">
        <v>16744</v>
      </c>
      <c r="D317" s="41" t="s">
        <v>1162</v>
      </c>
      <c r="E317" s="14"/>
      <c r="F317" s="15">
        <v>300</v>
      </c>
      <c r="G317" s="15">
        <v>536</v>
      </c>
      <c r="H317" s="14" t="s">
        <v>1228</v>
      </c>
      <c r="I317" s="15">
        <v>317000</v>
      </c>
      <c r="J317" s="14" t="s">
        <v>4642</v>
      </c>
      <c r="K317" s="36" t="s">
        <v>16565</v>
      </c>
      <c r="L317" s="23" t="s">
        <v>2255</v>
      </c>
      <c r="M317" s="23"/>
      <c r="N317" s="15">
        <f>VLOOKUP(H317,heso!$A$2:$B$82,2,0)*F317*G317</f>
        <v>178516.40033641719</v>
      </c>
    </row>
    <row r="318" spans="1:15" ht="31.5">
      <c r="A318" s="14">
        <f t="shared" si="5"/>
        <v>407</v>
      </c>
      <c r="B318" s="14" t="s">
        <v>16820</v>
      </c>
      <c r="C318" s="41" t="s">
        <v>16821</v>
      </c>
      <c r="D318" s="41" t="s">
        <v>1162</v>
      </c>
      <c r="E318" s="14"/>
      <c r="F318" s="15">
        <v>600</v>
      </c>
      <c r="G318" s="15">
        <v>256</v>
      </c>
      <c r="H318" s="14" t="s">
        <v>2161</v>
      </c>
      <c r="I318" s="15">
        <v>0</v>
      </c>
      <c r="J318" s="14" t="s">
        <v>4935</v>
      </c>
      <c r="K318" s="36" t="s">
        <v>16565</v>
      </c>
      <c r="L318" s="23" t="s">
        <v>2255</v>
      </c>
      <c r="M318" s="23"/>
      <c r="N318" s="15">
        <f>VLOOKUP(H318,heso!$A$2:$B$82,2,0)*F318*G318</f>
        <v>198426.913372582</v>
      </c>
    </row>
    <row r="319" spans="1:15" ht="31.5">
      <c r="A319" s="14">
        <f t="shared" si="5"/>
        <v>408</v>
      </c>
      <c r="B319" s="14" t="s">
        <v>16620</v>
      </c>
      <c r="C319" s="41" t="s">
        <v>16621</v>
      </c>
      <c r="D319" s="41" t="s">
        <v>1187</v>
      </c>
      <c r="E319" s="14"/>
      <c r="F319" s="15">
        <v>800</v>
      </c>
      <c r="G319" s="15">
        <v>400</v>
      </c>
      <c r="H319" s="14" t="s">
        <v>8087</v>
      </c>
      <c r="I319" s="15">
        <v>134000</v>
      </c>
      <c r="J319" s="14" t="s">
        <v>4935</v>
      </c>
      <c r="K319" s="36" t="s">
        <v>16622</v>
      </c>
      <c r="L319" s="23" t="s">
        <v>2255</v>
      </c>
      <c r="M319" s="23"/>
      <c r="N319" s="15">
        <f>VLOOKUP(H319,heso!$A$2:$B$82,2,0)*F319*G319</f>
        <v>320000</v>
      </c>
      <c r="O319" s="22">
        <v>1</v>
      </c>
    </row>
    <row r="320" spans="1:15" ht="31.5">
      <c r="A320" s="14">
        <f t="shared" si="5"/>
        <v>409</v>
      </c>
      <c r="B320" s="14" t="s">
        <v>3977</v>
      </c>
      <c r="C320" s="41" t="s">
        <v>5212</v>
      </c>
      <c r="D320" s="41" t="s">
        <v>1187</v>
      </c>
      <c r="E320" s="14" t="s">
        <v>8163</v>
      </c>
      <c r="F320" s="15">
        <v>500</v>
      </c>
      <c r="G320" s="15">
        <v>264</v>
      </c>
      <c r="H320" s="14" t="s">
        <v>8076</v>
      </c>
      <c r="I320" s="15">
        <v>79000</v>
      </c>
      <c r="J320" s="14" t="s">
        <v>1193</v>
      </c>
      <c r="K320" s="36" t="s">
        <v>16622</v>
      </c>
      <c r="L320" s="23" t="s">
        <v>2255</v>
      </c>
      <c r="M320" s="23"/>
      <c r="N320" s="15">
        <f>VLOOKUP(H320,heso!$A$2:$B$82,2,0)*F320*G320</f>
        <v>109685.44995794786</v>
      </c>
      <c r="O320" s="22">
        <v>2</v>
      </c>
    </row>
    <row r="321" spans="1:15">
      <c r="A321" s="14">
        <f t="shared" si="5"/>
        <v>410</v>
      </c>
      <c r="B321" s="14" t="s">
        <v>16623</v>
      </c>
      <c r="C321" s="41" t="s">
        <v>2744</v>
      </c>
      <c r="D321" s="41" t="s">
        <v>1187</v>
      </c>
      <c r="E321" s="14" t="s">
        <v>8163</v>
      </c>
      <c r="F321" s="15">
        <v>1012</v>
      </c>
      <c r="G321" s="15">
        <v>100</v>
      </c>
      <c r="H321" s="14" t="s">
        <v>8076</v>
      </c>
      <c r="I321" s="15">
        <v>25000</v>
      </c>
      <c r="J321" s="14" t="s">
        <v>4935</v>
      </c>
      <c r="K321" s="36" t="s">
        <v>16622</v>
      </c>
      <c r="L321" s="23" t="s">
        <v>2255</v>
      </c>
      <c r="M321" s="23"/>
      <c r="N321" s="15">
        <f>VLOOKUP(H321,heso!$A$2:$B$82,2,0)*F321*G321</f>
        <v>84092.178301093358</v>
      </c>
      <c r="O321" s="22">
        <v>3</v>
      </c>
    </row>
    <row r="322" spans="1:15" ht="63">
      <c r="A322" s="14">
        <f t="shared" si="5"/>
        <v>411</v>
      </c>
      <c r="B322" s="14" t="s">
        <v>16624</v>
      </c>
      <c r="C322" s="41" t="s">
        <v>16625</v>
      </c>
      <c r="D322" s="41" t="s">
        <v>4473</v>
      </c>
      <c r="E322" s="14"/>
      <c r="F322" s="15">
        <v>250</v>
      </c>
      <c r="G322" s="15">
        <v>212</v>
      </c>
      <c r="H322" s="14" t="s">
        <v>5624</v>
      </c>
      <c r="I322" s="15">
        <v>0</v>
      </c>
      <c r="J322" s="14" t="s">
        <v>1193</v>
      </c>
      <c r="K322" s="36" t="s">
        <v>16622</v>
      </c>
      <c r="L322" s="23" t="s">
        <v>2255</v>
      </c>
      <c r="M322" s="23"/>
      <c r="N322" s="15">
        <f>VLOOKUP(H322,heso!$A$2:$B$82,2,0)*F322*G322</f>
        <v>45689.65517241379</v>
      </c>
      <c r="O322" s="22">
        <v>4</v>
      </c>
    </row>
    <row r="323" spans="1:15" ht="31.5">
      <c r="A323" s="14">
        <f t="shared" si="5"/>
        <v>412</v>
      </c>
      <c r="B323" s="14" t="s">
        <v>16626</v>
      </c>
      <c r="C323" s="41" t="s">
        <v>3939</v>
      </c>
      <c r="D323" s="41" t="s">
        <v>1187</v>
      </c>
      <c r="E323" s="14" t="s">
        <v>8163</v>
      </c>
      <c r="F323" s="15">
        <v>500</v>
      </c>
      <c r="G323" s="15">
        <v>496</v>
      </c>
      <c r="H323" s="14" t="s">
        <v>2161</v>
      </c>
      <c r="I323" s="15">
        <v>245000</v>
      </c>
      <c r="J323" s="14" t="s">
        <v>1193</v>
      </c>
      <c r="K323" s="36" t="s">
        <v>16622</v>
      </c>
      <c r="L323" s="23" t="s">
        <v>2255</v>
      </c>
      <c r="M323" s="23"/>
      <c r="N323" s="15">
        <f>VLOOKUP(H323,heso!$A$2:$B$82,2,0)*F323*G323</f>
        <v>320376.78721614805</v>
      </c>
      <c r="O323" s="22">
        <v>5</v>
      </c>
    </row>
    <row r="324" spans="1:15" ht="63">
      <c r="A324" s="14">
        <f t="shared" si="5"/>
        <v>413</v>
      </c>
      <c r="B324" s="14" t="s">
        <v>16627</v>
      </c>
      <c r="C324" s="41" t="s">
        <v>16628</v>
      </c>
      <c r="D324" s="41" t="s">
        <v>1187</v>
      </c>
      <c r="E324" s="14"/>
      <c r="F324" s="15">
        <v>540</v>
      </c>
      <c r="G324" s="15">
        <v>160</v>
      </c>
      <c r="H324" s="14" t="s">
        <v>8076</v>
      </c>
      <c r="I324" s="15">
        <v>48000</v>
      </c>
      <c r="J324" s="14" t="s">
        <v>1193</v>
      </c>
      <c r="K324" s="36" t="s">
        <v>16622</v>
      </c>
      <c r="L324" s="23" t="s">
        <v>2255</v>
      </c>
      <c r="M324" s="23"/>
      <c r="N324" s="15">
        <f>VLOOKUP(H324,heso!$A$2:$B$82,2,0)*F324*G324</f>
        <v>71794.112699747697</v>
      </c>
      <c r="O324" s="22">
        <v>6</v>
      </c>
    </row>
    <row r="325" spans="1:15" ht="47.25">
      <c r="A325" s="14">
        <f t="shared" si="5"/>
        <v>414</v>
      </c>
      <c r="B325" s="14" t="s">
        <v>16629</v>
      </c>
      <c r="C325" s="41" t="s">
        <v>16630</v>
      </c>
      <c r="D325" s="41" t="s">
        <v>1187</v>
      </c>
      <c r="E325" s="14"/>
      <c r="F325" s="15">
        <v>800</v>
      </c>
      <c r="G325" s="15">
        <v>244</v>
      </c>
      <c r="H325" s="14" t="s">
        <v>8087</v>
      </c>
      <c r="I325" s="15">
        <v>82000</v>
      </c>
      <c r="J325" s="14" t="s">
        <v>1188</v>
      </c>
      <c r="K325" s="36" t="s">
        <v>16622</v>
      </c>
      <c r="L325" s="23" t="s">
        <v>2255</v>
      </c>
      <c r="M325" s="23"/>
      <c r="N325" s="15">
        <f>VLOOKUP(H325,heso!$A$2:$B$82,2,0)*F325*G325</f>
        <v>195200</v>
      </c>
      <c r="O325" s="22">
        <v>7</v>
      </c>
    </row>
    <row r="326" spans="1:15" ht="63">
      <c r="A326" s="14">
        <f t="shared" si="5"/>
        <v>415</v>
      </c>
      <c r="B326" s="14" t="s">
        <v>16631</v>
      </c>
      <c r="C326" s="41" t="s">
        <v>16632</v>
      </c>
      <c r="D326" s="41" t="s">
        <v>1187</v>
      </c>
      <c r="E326" s="14"/>
      <c r="F326" s="15">
        <v>700</v>
      </c>
      <c r="G326" s="15">
        <v>316</v>
      </c>
      <c r="H326" s="14" t="s">
        <v>2161</v>
      </c>
      <c r="I326" s="15">
        <v>138000</v>
      </c>
      <c r="J326" s="14" t="s">
        <v>4935</v>
      </c>
      <c r="K326" s="36" t="s">
        <v>16622</v>
      </c>
      <c r="L326" s="23" t="s">
        <v>2255</v>
      </c>
      <c r="M326" s="23"/>
      <c r="N326" s="15">
        <f>VLOOKUP(H326,heso!$A$2:$B$82,2,0)*F326*G326</f>
        <v>285755.42472666106</v>
      </c>
      <c r="O326" s="22">
        <v>8</v>
      </c>
    </row>
    <row r="327" spans="1:15" ht="110.25">
      <c r="A327" s="14">
        <f t="shared" si="5"/>
        <v>416</v>
      </c>
      <c r="B327" s="14" t="s">
        <v>16633</v>
      </c>
      <c r="C327" s="41" t="s">
        <v>16634</v>
      </c>
      <c r="D327" s="41" t="s">
        <v>3436</v>
      </c>
      <c r="E327" s="14"/>
      <c r="F327" s="15">
        <v>1500</v>
      </c>
      <c r="G327" s="15">
        <v>592</v>
      </c>
      <c r="H327" s="14" t="s">
        <v>2161</v>
      </c>
      <c r="I327" s="15">
        <v>0</v>
      </c>
      <c r="J327" s="14" t="s">
        <v>4935</v>
      </c>
      <c r="K327" s="36" t="s">
        <v>16622</v>
      </c>
      <c r="L327" s="23" t="s">
        <v>2255</v>
      </c>
      <c r="M327" s="23" t="s">
        <v>16635</v>
      </c>
      <c r="N327" s="15">
        <f>VLOOKUP(H327,heso!$A$2:$B$82,2,0)*F327*G327</f>
        <v>1147155.5929352397</v>
      </c>
      <c r="O327" s="22">
        <v>9</v>
      </c>
    </row>
    <row r="328" spans="1:15" ht="47.25">
      <c r="A328" s="14">
        <f t="shared" si="5"/>
        <v>417</v>
      </c>
      <c r="B328" s="14" t="s">
        <v>16636</v>
      </c>
      <c r="C328" s="41" t="s">
        <v>16637</v>
      </c>
      <c r="D328" s="41" t="s">
        <v>1187</v>
      </c>
      <c r="E328" s="14"/>
      <c r="F328" s="15">
        <v>800</v>
      </c>
      <c r="G328" s="15">
        <v>160</v>
      </c>
      <c r="H328" s="14" t="s">
        <v>8076</v>
      </c>
      <c r="I328" s="15">
        <v>40000</v>
      </c>
      <c r="J328" s="14" t="s">
        <v>4935</v>
      </c>
      <c r="K328" s="36" t="s">
        <v>16622</v>
      </c>
      <c r="L328" s="23" t="s">
        <v>2255</v>
      </c>
      <c r="M328" s="23"/>
      <c r="N328" s="15">
        <f>VLOOKUP(H328,heso!$A$2:$B$82,2,0)*F328*G328</f>
        <v>106361.64844407066</v>
      </c>
      <c r="O328" s="22">
        <v>10</v>
      </c>
    </row>
    <row r="329" spans="1:15" ht="47.25">
      <c r="A329" s="14">
        <f t="shared" si="5"/>
        <v>418</v>
      </c>
      <c r="B329" s="14" t="s">
        <v>16638</v>
      </c>
      <c r="C329" s="41" t="s">
        <v>16639</v>
      </c>
      <c r="D329" s="41" t="s">
        <v>1162</v>
      </c>
      <c r="E329" s="14" t="s">
        <v>8163</v>
      </c>
      <c r="F329" s="15">
        <v>100</v>
      </c>
      <c r="G329" s="15">
        <v>340</v>
      </c>
      <c r="H329" s="14" t="s">
        <v>8087</v>
      </c>
      <c r="I329" s="15">
        <v>0</v>
      </c>
      <c r="J329" s="14" t="s">
        <v>4935</v>
      </c>
      <c r="K329" s="36" t="s">
        <v>16622</v>
      </c>
      <c r="L329" s="23" t="s">
        <v>2255</v>
      </c>
      <c r="M329" s="23"/>
      <c r="N329" s="15">
        <f>VLOOKUP(H329,heso!$A$2:$B$82,2,0)*F329*G329</f>
        <v>34000</v>
      </c>
      <c r="O329" s="22">
        <v>11</v>
      </c>
    </row>
    <row r="330" spans="1:15" ht="47.25">
      <c r="A330" s="14">
        <f t="shared" si="5"/>
        <v>419</v>
      </c>
      <c r="B330" s="14" t="s">
        <v>16640</v>
      </c>
      <c r="C330" s="41" t="s">
        <v>16641</v>
      </c>
      <c r="D330" s="41" t="s">
        <v>3436</v>
      </c>
      <c r="E330" s="14"/>
      <c r="F330" s="15">
        <v>1200</v>
      </c>
      <c r="G330" s="15">
        <v>1040</v>
      </c>
      <c r="H330" s="14" t="s">
        <v>3703</v>
      </c>
      <c r="I330" s="15">
        <v>0</v>
      </c>
      <c r="J330" s="14" t="s">
        <v>1193</v>
      </c>
      <c r="K330" s="36" t="s">
        <v>16622</v>
      </c>
      <c r="L330" s="23" t="s">
        <v>2255</v>
      </c>
      <c r="M330" s="23" t="s">
        <v>16642</v>
      </c>
      <c r="N330" s="15">
        <f>VLOOKUP(H330,heso!$A$2:$B$82,2,0)*F330*G330</f>
        <v>2153823.3809924307</v>
      </c>
      <c r="O330" s="22">
        <v>12</v>
      </c>
    </row>
    <row r="331" spans="1:15" ht="31.5">
      <c r="A331" s="14">
        <f t="shared" si="5"/>
        <v>420</v>
      </c>
      <c r="B331" s="14" t="s">
        <v>16643</v>
      </c>
      <c r="C331" s="41" t="s">
        <v>16644</v>
      </c>
      <c r="D331" s="41" t="s">
        <v>1187</v>
      </c>
      <c r="E331" s="14"/>
      <c r="F331" s="15">
        <v>800</v>
      </c>
      <c r="G331" s="15">
        <v>176</v>
      </c>
      <c r="H331" s="14" t="s">
        <v>8087</v>
      </c>
      <c r="I331" s="15">
        <v>62000</v>
      </c>
      <c r="J331" s="14" t="s">
        <v>1188</v>
      </c>
      <c r="K331" s="36" t="s">
        <v>16622</v>
      </c>
      <c r="L331" s="23" t="s">
        <v>2255</v>
      </c>
      <c r="M331" s="23"/>
      <c r="N331" s="15">
        <f>VLOOKUP(H331,heso!$A$2:$B$82,2,0)*F331*G331</f>
        <v>140800</v>
      </c>
      <c r="O331" s="22">
        <v>13</v>
      </c>
    </row>
    <row r="332" spans="1:15" ht="38.25">
      <c r="A332" s="14">
        <f t="shared" si="5"/>
        <v>421</v>
      </c>
      <c r="B332" s="14" t="s">
        <v>16645</v>
      </c>
      <c r="C332" s="41" t="s">
        <v>9192</v>
      </c>
      <c r="D332" s="41" t="s">
        <v>16646</v>
      </c>
      <c r="E332" s="14"/>
      <c r="F332" s="15">
        <v>20000</v>
      </c>
      <c r="G332" s="15">
        <v>608</v>
      </c>
      <c r="H332" s="14" t="s">
        <v>2161</v>
      </c>
      <c r="I332" s="15">
        <v>0</v>
      </c>
      <c r="J332" s="14" t="s">
        <v>1188</v>
      </c>
      <c r="K332" s="36" t="s">
        <v>16622</v>
      </c>
      <c r="L332" s="23" t="s">
        <v>16647</v>
      </c>
      <c r="M332" s="23"/>
      <c r="N332" s="15">
        <f>VLOOKUP(H332,heso!$A$2:$B$82,2,0)*F332*G332</f>
        <v>15708797.308662742</v>
      </c>
      <c r="O332" s="22">
        <v>14</v>
      </c>
    </row>
    <row r="333" spans="1:15" ht="38.25">
      <c r="A333" s="14">
        <f t="shared" si="5"/>
        <v>422</v>
      </c>
      <c r="B333" s="14" t="s">
        <v>16648</v>
      </c>
      <c r="C333" s="41" t="s">
        <v>9192</v>
      </c>
      <c r="D333" s="41" t="s">
        <v>16646</v>
      </c>
      <c r="E333" s="14"/>
      <c r="F333" s="15">
        <v>20000</v>
      </c>
      <c r="G333" s="15">
        <v>752</v>
      </c>
      <c r="H333" s="14" t="s">
        <v>2161</v>
      </c>
      <c r="I333" s="15">
        <v>0</v>
      </c>
      <c r="J333" s="14" t="s">
        <v>1188</v>
      </c>
      <c r="K333" s="36" t="s">
        <v>16622</v>
      </c>
      <c r="L333" s="23" t="s">
        <v>16647</v>
      </c>
      <c r="M333" s="23"/>
      <c r="N333" s="15">
        <f>VLOOKUP(H333,heso!$A$2:$B$82,2,0)*F333*G333</f>
        <v>19429301.934398655</v>
      </c>
      <c r="O333" s="22">
        <v>15</v>
      </c>
    </row>
    <row r="334" spans="1:15" ht="63.75">
      <c r="A334" s="14">
        <f t="shared" si="5"/>
        <v>423</v>
      </c>
      <c r="B334" s="14" t="s">
        <v>16649</v>
      </c>
      <c r="C334" s="41" t="s">
        <v>11192</v>
      </c>
      <c r="D334" s="41" t="s">
        <v>16646</v>
      </c>
      <c r="E334" s="14"/>
      <c r="F334" s="15">
        <v>700000</v>
      </c>
      <c r="G334" s="15">
        <v>256</v>
      </c>
      <c r="H334" s="14" t="s">
        <v>8076</v>
      </c>
      <c r="I334" s="15">
        <v>0</v>
      </c>
      <c r="J334" s="14" t="s">
        <v>7909</v>
      </c>
      <c r="K334" s="36" t="s">
        <v>16622</v>
      </c>
      <c r="L334" s="23" t="s">
        <v>16650</v>
      </c>
      <c r="M334" s="23"/>
      <c r="N334" s="15">
        <f>VLOOKUP(H334,heso!$A$2:$B$82,2,0)*F334*G334</f>
        <v>148906307.8216989</v>
      </c>
      <c r="O334" s="22">
        <v>16</v>
      </c>
    </row>
    <row r="335" spans="1:15" ht="47.25">
      <c r="A335" s="14">
        <f t="shared" si="5"/>
        <v>424</v>
      </c>
      <c r="B335" s="14" t="s">
        <v>16651</v>
      </c>
      <c r="C335" s="41" t="s">
        <v>16652</v>
      </c>
      <c r="D335" s="41" t="s">
        <v>1187</v>
      </c>
      <c r="E335" s="14"/>
      <c r="F335" s="15">
        <v>300</v>
      </c>
      <c r="G335" s="15">
        <v>216</v>
      </c>
      <c r="H335" s="14" t="s">
        <v>8087</v>
      </c>
      <c r="I335" s="15">
        <v>90000</v>
      </c>
      <c r="J335" s="14" t="s">
        <v>4935</v>
      </c>
      <c r="K335" s="36" t="s">
        <v>16622</v>
      </c>
      <c r="L335" s="23" t="s">
        <v>2255</v>
      </c>
      <c r="M335" s="23"/>
      <c r="N335" s="15">
        <f>VLOOKUP(H335,heso!$A$2:$B$82,2,0)*F335*G335</f>
        <v>64800</v>
      </c>
      <c r="O335" s="22">
        <v>17</v>
      </c>
    </row>
    <row r="336" spans="1:15" ht="47.25">
      <c r="A336" s="14">
        <f t="shared" si="5"/>
        <v>425</v>
      </c>
      <c r="B336" s="14" t="s">
        <v>16653</v>
      </c>
      <c r="C336" s="41" t="s">
        <v>16654</v>
      </c>
      <c r="D336" s="41" t="s">
        <v>1187</v>
      </c>
      <c r="E336" s="14" t="s">
        <v>8163</v>
      </c>
      <c r="F336" s="15">
        <v>682</v>
      </c>
      <c r="G336" s="15">
        <v>588</v>
      </c>
      <c r="H336" s="14" t="s">
        <v>2161</v>
      </c>
      <c r="I336" s="15">
        <v>372000</v>
      </c>
      <c r="J336" s="14" t="s">
        <v>60</v>
      </c>
      <c r="K336" s="36" t="s">
        <v>16622</v>
      </c>
      <c r="L336" s="23" t="s">
        <v>2255</v>
      </c>
      <c r="M336" s="23"/>
      <c r="N336" s="15">
        <f>VLOOKUP(H336,heso!$A$2:$B$82,2,0)*F336*G336</f>
        <v>518049.2649285114</v>
      </c>
      <c r="O336" s="22">
        <v>18</v>
      </c>
    </row>
    <row r="337" spans="1:15" ht="31.5">
      <c r="A337" s="14">
        <f t="shared" si="5"/>
        <v>426</v>
      </c>
      <c r="B337" s="14" t="s">
        <v>16655</v>
      </c>
      <c r="C337" s="41" t="s">
        <v>11192</v>
      </c>
      <c r="D337" s="41" t="s">
        <v>4473</v>
      </c>
      <c r="E337" s="14"/>
      <c r="F337" s="15">
        <v>10000</v>
      </c>
      <c r="G337" s="15">
        <v>1032</v>
      </c>
      <c r="H337" s="14" t="s">
        <v>2161</v>
      </c>
      <c r="I337" s="15">
        <v>0</v>
      </c>
      <c r="J337" s="14" t="s">
        <v>1188</v>
      </c>
      <c r="K337" s="36" t="s">
        <v>16622</v>
      </c>
      <c r="L337" s="23" t="s">
        <v>12702</v>
      </c>
      <c r="M337" s="23"/>
      <c r="N337" s="15">
        <f>VLOOKUP(H337,heso!$A$2:$B$82,2,0)*F337*G337</f>
        <v>13331808.242220353</v>
      </c>
      <c r="O337" s="22">
        <v>19</v>
      </c>
    </row>
    <row r="338" spans="1:15" ht="47.25">
      <c r="A338" s="14">
        <f t="shared" si="5"/>
        <v>427</v>
      </c>
      <c r="B338" s="14" t="s">
        <v>16663</v>
      </c>
      <c r="C338" s="41" t="s">
        <v>13066</v>
      </c>
      <c r="D338" s="41" t="s">
        <v>4473</v>
      </c>
      <c r="E338" s="14"/>
      <c r="F338" s="15">
        <v>500</v>
      </c>
      <c r="G338" s="15">
        <v>412</v>
      </c>
      <c r="H338" s="14" t="s">
        <v>2161</v>
      </c>
      <c r="I338" s="15">
        <v>0</v>
      </c>
      <c r="J338" s="14" t="s">
        <v>7909</v>
      </c>
      <c r="K338" s="36" t="s">
        <v>16622</v>
      </c>
      <c r="L338" s="23" t="s">
        <v>2255</v>
      </c>
      <c r="M338" s="23"/>
      <c r="N338" s="15">
        <f>VLOOKUP(H338,heso!$A$2:$B$82,2,0)*F338*G338</f>
        <v>266119.42809083266</v>
      </c>
      <c r="O338" s="22">
        <v>20</v>
      </c>
    </row>
    <row r="339" spans="1:15" ht="47.25">
      <c r="A339" s="14">
        <f t="shared" si="5"/>
        <v>428</v>
      </c>
      <c r="B339" s="14" t="s">
        <v>16669</v>
      </c>
      <c r="C339" s="41" t="s">
        <v>16670</v>
      </c>
      <c r="D339" s="41" t="s">
        <v>10827</v>
      </c>
      <c r="E339" s="14"/>
      <c r="F339" s="15">
        <v>400</v>
      </c>
      <c r="G339" s="15">
        <v>800</v>
      </c>
      <c r="H339" s="14" t="s">
        <v>2161</v>
      </c>
      <c r="I339" s="15">
        <v>260000</v>
      </c>
      <c r="J339" s="14" t="s">
        <v>4935</v>
      </c>
      <c r="K339" s="36" t="s">
        <v>16622</v>
      </c>
      <c r="L339" s="23" t="s">
        <v>2255</v>
      </c>
      <c r="M339" s="23" t="s">
        <v>16671</v>
      </c>
      <c r="N339" s="15">
        <f>VLOOKUP(H339,heso!$A$2:$B$82,2,0)*F339*G339</f>
        <v>413389.40285954584</v>
      </c>
      <c r="O339" s="22">
        <v>21</v>
      </c>
    </row>
    <row r="340" spans="1:15" ht="31.5">
      <c r="A340" s="14">
        <f t="shared" si="5"/>
        <v>429</v>
      </c>
      <c r="B340" s="14" t="s">
        <v>16672</v>
      </c>
      <c r="C340" s="41" t="s">
        <v>13136</v>
      </c>
      <c r="D340" s="41" t="s">
        <v>4473</v>
      </c>
      <c r="E340" s="14"/>
      <c r="F340" s="15">
        <v>1000</v>
      </c>
      <c r="G340" s="15">
        <v>364</v>
      </c>
      <c r="H340" s="14" t="s">
        <v>2161</v>
      </c>
      <c r="I340" s="15">
        <v>0</v>
      </c>
      <c r="J340" s="14" t="s">
        <v>70</v>
      </c>
      <c r="K340" s="36" t="s">
        <v>16622</v>
      </c>
      <c r="L340" s="23" t="s">
        <v>2255</v>
      </c>
      <c r="M340" s="23"/>
      <c r="N340" s="15">
        <f>VLOOKUP(H340,heso!$A$2:$B$82,2,0)*F340*G340</f>
        <v>470230.44575273345</v>
      </c>
      <c r="O340" s="22">
        <v>22</v>
      </c>
    </row>
    <row r="341" spans="1:15" ht="47.25">
      <c r="A341" s="14">
        <f t="shared" si="5"/>
        <v>430</v>
      </c>
      <c r="B341" s="14" t="s">
        <v>16673</v>
      </c>
      <c r="C341" s="41" t="s">
        <v>15653</v>
      </c>
      <c r="D341" s="41" t="s">
        <v>9193</v>
      </c>
      <c r="E341" s="14"/>
      <c r="F341" s="15">
        <v>800</v>
      </c>
      <c r="G341" s="15">
        <v>588</v>
      </c>
      <c r="H341" s="14" t="s">
        <v>2161</v>
      </c>
      <c r="I341" s="15">
        <v>0</v>
      </c>
      <c r="J341" s="14" t="s">
        <v>4935</v>
      </c>
      <c r="K341" s="36" t="s">
        <v>16622</v>
      </c>
      <c r="L341" s="23" t="s">
        <v>2255</v>
      </c>
      <c r="M341" s="23" t="s">
        <v>16674</v>
      </c>
      <c r="N341" s="15">
        <f>VLOOKUP(H341,heso!$A$2:$B$82,2,0)*F341*G341</f>
        <v>607682.42220353242</v>
      </c>
      <c r="O341" s="22">
        <v>23</v>
      </c>
    </row>
    <row r="342" spans="1:15" ht="47.25">
      <c r="A342" s="14">
        <f t="shared" si="5"/>
        <v>431</v>
      </c>
      <c r="B342" s="14" t="s">
        <v>16675</v>
      </c>
      <c r="C342" s="41" t="s">
        <v>16676</v>
      </c>
      <c r="D342" s="41" t="s">
        <v>4473</v>
      </c>
      <c r="E342" s="14"/>
      <c r="F342" s="15">
        <v>1000</v>
      </c>
      <c r="G342" s="15">
        <v>224</v>
      </c>
      <c r="H342" s="14" t="s">
        <v>2161</v>
      </c>
      <c r="I342" s="15">
        <v>0</v>
      </c>
      <c r="J342" s="14" t="s">
        <v>70</v>
      </c>
      <c r="K342" s="36" t="s">
        <v>16622</v>
      </c>
      <c r="L342" s="23" t="s">
        <v>2255</v>
      </c>
      <c r="M342" s="23"/>
      <c r="N342" s="15">
        <f>VLOOKUP(H342,heso!$A$2:$B$82,2,0)*F342*G342</f>
        <v>289372.58200168214</v>
      </c>
      <c r="O342" s="22">
        <v>24</v>
      </c>
    </row>
    <row r="343" spans="1:15" ht="31.5">
      <c r="A343" s="14">
        <f t="shared" si="5"/>
        <v>432</v>
      </c>
      <c r="B343" s="14" t="s">
        <v>16677</v>
      </c>
      <c r="C343" s="41" t="s">
        <v>16678</v>
      </c>
      <c r="D343" s="41" t="s">
        <v>9193</v>
      </c>
      <c r="E343" s="14" t="s">
        <v>8163</v>
      </c>
      <c r="F343" s="15">
        <v>1150</v>
      </c>
      <c r="G343" s="15">
        <v>448</v>
      </c>
      <c r="H343" s="14" t="s">
        <v>2161</v>
      </c>
      <c r="I343" s="15">
        <v>0</v>
      </c>
      <c r="J343" s="14" t="s">
        <v>60</v>
      </c>
      <c r="K343" s="36" t="s">
        <v>16622</v>
      </c>
      <c r="L343" s="23" t="s">
        <v>2255</v>
      </c>
      <c r="M343" s="23" t="s">
        <v>16679</v>
      </c>
      <c r="N343" s="15">
        <f>VLOOKUP(H343,heso!$A$2:$B$82,2,0)*F343*G343</f>
        <v>665556.93860386882</v>
      </c>
      <c r="O343" s="22">
        <v>25</v>
      </c>
    </row>
    <row r="344" spans="1:15" ht="31.5">
      <c r="A344" s="14">
        <f t="shared" si="5"/>
        <v>433</v>
      </c>
      <c r="B344" s="14" t="s">
        <v>16682</v>
      </c>
      <c r="C344" s="41" t="s">
        <v>12560</v>
      </c>
      <c r="D344" s="41" t="s">
        <v>1187</v>
      </c>
      <c r="E344" s="14"/>
      <c r="F344" s="15">
        <v>1000</v>
      </c>
      <c r="G344" s="15">
        <v>172</v>
      </c>
      <c r="H344" s="14" t="s">
        <v>8087</v>
      </c>
      <c r="I344" s="15">
        <v>63000</v>
      </c>
      <c r="J344" s="14" t="s">
        <v>4642</v>
      </c>
      <c r="K344" s="36" t="s">
        <v>16622</v>
      </c>
      <c r="L344" s="23" t="s">
        <v>2255</v>
      </c>
      <c r="M344" s="23"/>
      <c r="N344" s="15">
        <f>VLOOKUP(H344,heso!$A$2:$B$82,2,0)*F344*G344</f>
        <v>172000</v>
      </c>
      <c r="O344" s="22">
        <v>26</v>
      </c>
    </row>
    <row r="345" spans="1:15" ht="63">
      <c r="A345" s="14">
        <f t="shared" si="5"/>
        <v>434</v>
      </c>
      <c r="B345" s="14" t="s">
        <v>16685</v>
      </c>
      <c r="C345" s="41" t="s">
        <v>16686</v>
      </c>
      <c r="D345" s="41" t="s">
        <v>1162</v>
      </c>
      <c r="E345" s="14"/>
      <c r="F345" s="15">
        <v>500</v>
      </c>
      <c r="G345" s="15">
        <v>252</v>
      </c>
      <c r="H345" s="14" t="s">
        <v>8087</v>
      </c>
      <c r="I345" s="15">
        <v>0</v>
      </c>
      <c r="J345" s="14" t="s">
        <v>4642</v>
      </c>
      <c r="K345" s="36" t="s">
        <v>16622</v>
      </c>
      <c r="L345" s="23" t="s">
        <v>2255</v>
      </c>
      <c r="M345" s="23"/>
      <c r="N345" s="15">
        <f>VLOOKUP(H345,heso!$A$2:$B$82,2,0)*F345*G345</f>
        <v>126000</v>
      </c>
      <c r="O345" s="22">
        <v>27</v>
      </c>
    </row>
    <row r="346" spans="1:15" ht="31.5">
      <c r="A346" s="14">
        <f t="shared" si="5"/>
        <v>435</v>
      </c>
      <c r="B346" s="14" t="s">
        <v>16691</v>
      </c>
      <c r="C346" s="41" t="s">
        <v>16221</v>
      </c>
      <c r="D346" s="41" t="s">
        <v>1162</v>
      </c>
      <c r="E346" s="14"/>
      <c r="F346" s="15">
        <v>1330</v>
      </c>
      <c r="G346" s="15">
        <v>524</v>
      </c>
      <c r="H346" s="14" t="s">
        <v>2161</v>
      </c>
      <c r="I346" s="15">
        <v>0</v>
      </c>
      <c r="J346" s="14" t="s">
        <v>7909</v>
      </c>
      <c r="K346" s="36" t="s">
        <v>16622</v>
      </c>
      <c r="L346" s="23" t="s">
        <v>2255</v>
      </c>
      <c r="M346" s="23"/>
      <c r="N346" s="15">
        <f>VLOOKUP(H346,heso!$A$2:$B$82,2,0)*F346*G346</f>
        <v>900310.44575273339</v>
      </c>
      <c r="O346" s="22">
        <v>28</v>
      </c>
    </row>
    <row r="347" spans="1:15" ht="31.5">
      <c r="A347" s="14">
        <f t="shared" si="5"/>
        <v>436</v>
      </c>
      <c r="B347" s="14" t="s">
        <v>16694</v>
      </c>
      <c r="C347" s="41" t="s">
        <v>6874</v>
      </c>
      <c r="D347" s="41" t="s">
        <v>1187</v>
      </c>
      <c r="E347" s="14"/>
      <c r="F347" s="15">
        <v>700</v>
      </c>
      <c r="G347" s="15">
        <v>540</v>
      </c>
      <c r="H347" s="14" t="s">
        <v>8087</v>
      </c>
      <c r="I347" s="15">
        <v>136000</v>
      </c>
      <c r="J347" s="14" t="s">
        <v>4935</v>
      </c>
      <c r="K347" s="36" t="s">
        <v>16622</v>
      </c>
      <c r="L347" s="23" t="s">
        <v>2255</v>
      </c>
      <c r="M347" s="23"/>
      <c r="N347" s="15">
        <f>VLOOKUP(H347,heso!$A$2:$B$82,2,0)*F347*G347</f>
        <v>378000</v>
      </c>
      <c r="O347" s="22">
        <v>29</v>
      </c>
    </row>
    <row r="348" spans="1:15" ht="78.75">
      <c r="A348" s="14">
        <f t="shared" si="5"/>
        <v>437</v>
      </c>
      <c r="B348" s="14" t="s">
        <v>16698</v>
      </c>
      <c r="C348" s="41" t="s">
        <v>16699</v>
      </c>
      <c r="D348" s="41" t="s">
        <v>1187</v>
      </c>
      <c r="E348" s="14"/>
      <c r="F348" s="15">
        <v>515</v>
      </c>
      <c r="G348" s="15">
        <v>496</v>
      </c>
      <c r="H348" s="14" t="s">
        <v>2161</v>
      </c>
      <c r="I348" s="15">
        <v>0</v>
      </c>
      <c r="J348" s="14" t="s">
        <v>60</v>
      </c>
      <c r="K348" s="36" t="s">
        <v>16622</v>
      </c>
      <c r="L348" s="23" t="s">
        <v>6101</v>
      </c>
      <c r="M348" s="23" t="s">
        <v>16700</v>
      </c>
      <c r="N348" s="15">
        <f>VLOOKUP(H348,heso!$A$2:$B$82,2,0)*F348*G348</f>
        <v>329988.0908326325</v>
      </c>
      <c r="O348" s="22">
        <v>30</v>
      </c>
    </row>
    <row r="349" spans="1:15" ht="47.25">
      <c r="A349" s="14">
        <f t="shared" si="5"/>
        <v>438</v>
      </c>
      <c r="B349" s="14" t="s">
        <v>16701</v>
      </c>
      <c r="C349" s="41" t="s">
        <v>14472</v>
      </c>
      <c r="D349" s="41" t="s">
        <v>1187</v>
      </c>
      <c r="E349" s="14"/>
      <c r="F349" s="15">
        <v>500</v>
      </c>
      <c r="G349" s="15">
        <v>340</v>
      </c>
      <c r="H349" s="14" t="s">
        <v>2161</v>
      </c>
      <c r="I349" s="15">
        <v>128000</v>
      </c>
      <c r="J349" s="14" t="s">
        <v>4642</v>
      </c>
      <c r="K349" s="36" t="s">
        <v>16622</v>
      </c>
      <c r="L349" s="23" t="s">
        <v>2255</v>
      </c>
      <c r="M349" s="23"/>
      <c r="N349" s="15">
        <f>VLOOKUP(H349,heso!$A$2:$B$82,2,0)*F349*G349</f>
        <v>219613.12026913374</v>
      </c>
      <c r="O349" s="22">
        <v>31</v>
      </c>
    </row>
    <row r="350" spans="1:15" ht="78.75">
      <c r="A350" s="14">
        <f t="shared" si="5"/>
        <v>439</v>
      </c>
      <c r="B350" s="14" t="s">
        <v>16733</v>
      </c>
      <c r="C350" s="41" t="s">
        <v>16558</v>
      </c>
      <c r="D350" s="41" t="s">
        <v>1187</v>
      </c>
      <c r="E350" s="14"/>
      <c r="F350" s="15">
        <v>500</v>
      </c>
      <c r="G350" s="15">
        <v>220</v>
      </c>
      <c r="H350" s="14" t="s">
        <v>8087</v>
      </c>
      <c r="I350" s="15">
        <v>165000</v>
      </c>
      <c r="J350" s="14" t="s">
        <v>4642</v>
      </c>
      <c r="K350" s="36" t="s">
        <v>16622</v>
      </c>
      <c r="L350" s="23" t="s">
        <v>2255</v>
      </c>
      <c r="M350" s="23"/>
      <c r="N350" s="15">
        <f>VLOOKUP(H350,heso!$A$2:$B$82,2,0)*F350*G350</f>
        <v>110000</v>
      </c>
      <c r="O350" s="22">
        <v>1</v>
      </c>
    </row>
    <row r="351" spans="1:15" ht="47.25">
      <c r="A351" s="14">
        <f t="shared" si="5"/>
        <v>440</v>
      </c>
      <c r="B351" s="14" t="s">
        <v>16783</v>
      </c>
      <c r="C351" s="41" t="s">
        <v>11192</v>
      </c>
      <c r="D351" s="41" t="s">
        <v>4473</v>
      </c>
      <c r="E351" s="14"/>
      <c r="F351" s="15">
        <v>1500</v>
      </c>
      <c r="G351" s="15">
        <v>104</v>
      </c>
      <c r="H351" s="14" t="s">
        <v>8076</v>
      </c>
      <c r="I351" s="15">
        <v>0</v>
      </c>
      <c r="J351" s="14" t="s">
        <v>7909</v>
      </c>
      <c r="K351" s="36" t="s">
        <v>16622</v>
      </c>
      <c r="L351" s="23" t="s">
        <v>2255</v>
      </c>
      <c r="M351" s="23" t="s">
        <v>16784</v>
      </c>
      <c r="N351" s="15">
        <f>VLOOKUP(H351,heso!$A$2:$B$82,2,0)*F351*G351</f>
        <v>129628.25904121112</v>
      </c>
      <c r="O351" s="22">
        <v>2</v>
      </c>
    </row>
    <row r="352" spans="1:15" ht="63">
      <c r="A352" s="14">
        <f t="shared" si="5"/>
        <v>441</v>
      </c>
      <c r="B352" s="14" t="s">
        <v>16788</v>
      </c>
      <c r="C352" s="41" t="s">
        <v>16789</v>
      </c>
      <c r="D352" s="41" t="s">
        <v>1162</v>
      </c>
      <c r="E352" s="14"/>
      <c r="F352" s="15">
        <v>300</v>
      </c>
      <c r="G352" s="15">
        <v>248</v>
      </c>
      <c r="H352" s="14" t="s">
        <v>2161</v>
      </c>
      <c r="I352" s="15">
        <v>0</v>
      </c>
      <c r="J352" s="14" t="s">
        <v>4935</v>
      </c>
      <c r="K352" s="36" t="s">
        <v>16622</v>
      </c>
      <c r="L352" s="23" t="s">
        <v>5629</v>
      </c>
      <c r="M352" s="23"/>
      <c r="N352" s="15">
        <f>VLOOKUP(H352,heso!$A$2:$B$82,2,0)*F352*G352</f>
        <v>96113.036164844409</v>
      </c>
      <c r="O352" s="22">
        <v>3</v>
      </c>
    </row>
    <row r="353" spans="1:15">
      <c r="A353" s="14">
        <f t="shared" si="5"/>
        <v>442</v>
      </c>
      <c r="B353" s="14" t="s">
        <v>16664</v>
      </c>
      <c r="C353" s="41" t="s">
        <v>16665</v>
      </c>
      <c r="D353" s="41" t="s">
        <v>4473</v>
      </c>
      <c r="E353" s="14"/>
      <c r="F353" s="15">
        <v>500</v>
      </c>
      <c r="G353" s="15">
        <v>416</v>
      </c>
      <c r="H353" s="14" t="s">
        <v>2161</v>
      </c>
      <c r="I353" s="15">
        <v>0</v>
      </c>
      <c r="J353" s="14" t="s">
        <v>1193</v>
      </c>
      <c r="K353" s="36" t="s">
        <v>16666</v>
      </c>
      <c r="L353" s="23" t="s">
        <v>2255</v>
      </c>
      <c r="M353" s="23"/>
      <c r="N353" s="15">
        <f>VLOOKUP(H353,heso!$A$2:$B$82,2,0)*F353*G353</f>
        <v>268703.11185870483</v>
      </c>
      <c r="O353" s="22">
        <v>4</v>
      </c>
    </row>
    <row r="354" spans="1:15" ht="78.75">
      <c r="A354" s="14">
        <f t="shared" si="5"/>
        <v>443</v>
      </c>
      <c r="B354" s="14" t="s">
        <v>16667</v>
      </c>
      <c r="C354" s="41" t="s">
        <v>16668</v>
      </c>
      <c r="D354" s="41" t="s">
        <v>4473</v>
      </c>
      <c r="E354" s="14"/>
      <c r="F354" s="15">
        <v>1000</v>
      </c>
      <c r="G354" s="15">
        <v>592</v>
      </c>
      <c r="H354" s="14" t="s">
        <v>2161</v>
      </c>
      <c r="I354" s="15">
        <v>0</v>
      </c>
      <c r="J354" s="14" t="s">
        <v>1188</v>
      </c>
      <c r="K354" s="36" t="s">
        <v>16666</v>
      </c>
      <c r="L354" s="23" t="s">
        <v>2255</v>
      </c>
      <c r="M354" s="23"/>
      <c r="N354" s="15">
        <f>VLOOKUP(H354,heso!$A$2:$B$82,2,0)*F354*G354</f>
        <v>764770.39529015985</v>
      </c>
      <c r="O354" s="22">
        <v>5</v>
      </c>
    </row>
    <row r="355" spans="1:15" ht="31.5">
      <c r="A355" s="14">
        <f t="shared" si="5"/>
        <v>444</v>
      </c>
      <c r="B355" s="14" t="s">
        <v>16680</v>
      </c>
      <c r="C355" s="41" t="s">
        <v>16681</v>
      </c>
      <c r="D355" s="41" t="s">
        <v>1187</v>
      </c>
      <c r="E355" s="14"/>
      <c r="F355" s="15">
        <v>700</v>
      </c>
      <c r="G355" s="15">
        <v>272</v>
      </c>
      <c r="H355" s="14" t="s">
        <v>8087</v>
      </c>
      <c r="I355" s="15">
        <v>112000</v>
      </c>
      <c r="J355" s="14" t="s">
        <v>70</v>
      </c>
      <c r="K355" s="36" t="s">
        <v>16666</v>
      </c>
      <c r="L355" s="23" t="s">
        <v>2255</v>
      </c>
      <c r="M355" s="23"/>
      <c r="N355" s="15">
        <f>VLOOKUP(H355,heso!$A$2:$B$82,2,0)*F355*G355</f>
        <v>190400</v>
      </c>
      <c r="O355" s="22">
        <v>6</v>
      </c>
    </row>
    <row r="356" spans="1:15">
      <c r="A356" s="14">
        <f t="shared" si="5"/>
        <v>445</v>
      </c>
      <c r="B356" s="14" t="s">
        <v>13560</v>
      </c>
      <c r="C356" s="41" t="s">
        <v>2744</v>
      </c>
      <c r="D356" s="41" t="s">
        <v>1187</v>
      </c>
      <c r="E356" s="14" t="s">
        <v>8163</v>
      </c>
      <c r="F356" s="15">
        <v>1012</v>
      </c>
      <c r="G356" s="15">
        <v>80</v>
      </c>
      <c r="H356" s="14" t="s">
        <v>8076</v>
      </c>
      <c r="I356" s="15">
        <v>21000</v>
      </c>
      <c r="J356" s="14" t="s">
        <v>4935</v>
      </c>
      <c r="K356" s="36" t="s">
        <v>16666</v>
      </c>
      <c r="L356" s="23" t="s">
        <v>2255</v>
      </c>
      <c r="M356" s="23"/>
      <c r="N356" s="15">
        <f>VLOOKUP(H356,heso!$A$2:$B$82,2,0)*F356*G356</f>
        <v>67273.742640874683</v>
      </c>
      <c r="O356" s="22">
        <v>7</v>
      </c>
    </row>
    <row r="357" spans="1:15">
      <c r="A357" s="14">
        <f t="shared" si="5"/>
        <v>446</v>
      </c>
      <c r="B357" s="14" t="s">
        <v>13660</v>
      </c>
      <c r="C357" s="41" t="s">
        <v>2744</v>
      </c>
      <c r="D357" s="41" t="s">
        <v>1187</v>
      </c>
      <c r="E357" s="14" t="s">
        <v>8163</v>
      </c>
      <c r="F357" s="15">
        <v>1012</v>
      </c>
      <c r="G357" s="15">
        <v>84</v>
      </c>
      <c r="H357" s="14" t="s">
        <v>8076</v>
      </c>
      <c r="I357" s="15">
        <v>22000</v>
      </c>
      <c r="J357" s="14" t="s">
        <v>4935</v>
      </c>
      <c r="K357" s="36" t="s">
        <v>16666</v>
      </c>
      <c r="L357" s="23" t="s">
        <v>2255</v>
      </c>
      <c r="M357" s="23"/>
      <c r="N357" s="15">
        <f>VLOOKUP(H357,heso!$A$2:$B$82,2,0)*F357*G357</f>
        <v>70637.429772918418</v>
      </c>
      <c r="O357" s="22">
        <v>8</v>
      </c>
    </row>
    <row r="358" spans="1:15" ht="63">
      <c r="A358" s="14">
        <f t="shared" si="5"/>
        <v>447</v>
      </c>
      <c r="B358" s="14" t="s">
        <v>16683</v>
      </c>
      <c r="C358" s="41" t="s">
        <v>16684</v>
      </c>
      <c r="D358" s="41" t="s">
        <v>1162</v>
      </c>
      <c r="E358" s="14"/>
      <c r="F358" s="15">
        <v>350</v>
      </c>
      <c r="G358" s="15">
        <v>344</v>
      </c>
      <c r="H358" s="14" t="s">
        <v>8087</v>
      </c>
      <c r="I358" s="15">
        <v>0</v>
      </c>
      <c r="J358" s="14" t="s">
        <v>7909</v>
      </c>
      <c r="K358" s="36" t="s">
        <v>16666</v>
      </c>
      <c r="L358" s="23" t="s">
        <v>2255</v>
      </c>
      <c r="M358" s="23"/>
      <c r="N358" s="15">
        <f>VLOOKUP(H358,heso!$A$2:$B$82,2,0)*F358*G358</f>
        <v>120400</v>
      </c>
      <c r="O358" s="22">
        <v>9</v>
      </c>
    </row>
    <row r="359" spans="1:15">
      <c r="A359" s="14">
        <f t="shared" si="5"/>
        <v>448</v>
      </c>
      <c r="B359" s="14" t="s">
        <v>2616</v>
      </c>
      <c r="C359" s="41" t="s">
        <v>15436</v>
      </c>
      <c r="D359" s="41" t="s">
        <v>1187</v>
      </c>
      <c r="E359" s="14"/>
      <c r="F359" s="15">
        <v>750</v>
      </c>
      <c r="G359" s="15">
        <v>156</v>
      </c>
      <c r="H359" s="14" t="s">
        <v>8076</v>
      </c>
      <c r="I359" s="15">
        <v>50000</v>
      </c>
      <c r="J359" s="14" t="s">
        <v>4935</v>
      </c>
      <c r="K359" s="36" t="s">
        <v>16666</v>
      </c>
      <c r="L359" s="23" t="s">
        <v>2255</v>
      </c>
      <c r="M359" s="23"/>
      <c r="N359" s="15">
        <f>VLOOKUP(H359,heso!$A$2:$B$82,2,0)*F359*G359</f>
        <v>97221.194280908327</v>
      </c>
      <c r="O359" s="22">
        <v>10</v>
      </c>
    </row>
    <row r="360" spans="1:15" ht="63">
      <c r="A360" s="14">
        <f t="shared" si="5"/>
        <v>449</v>
      </c>
      <c r="B360" s="14" t="s">
        <v>16692</v>
      </c>
      <c r="C360" s="14" t="s">
        <v>16124</v>
      </c>
      <c r="D360" s="14" t="s">
        <v>1187</v>
      </c>
      <c r="E360" s="14" t="s">
        <v>8163</v>
      </c>
      <c r="F360" s="15">
        <v>1000</v>
      </c>
      <c r="G360" s="15">
        <v>644</v>
      </c>
      <c r="H360" s="14" t="s">
        <v>2161</v>
      </c>
      <c r="I360" s="15">
        <v>306000</v>
      </c>
      <c r="J360" s="14" t="s">
        <v>7909</v>
      </c>
      <c r="K360" s="36" t="s">
        <v>16666</v>
      </c>
      <c r="L360" s="23" t="s">
        <v>2255</v>
      </c>
      <c r="M360" s="23"/>
      <c r="N360" s="15">
        <f>VLOOKUP(H360,heso!$A$2:$B$82,2,0)*F360*G360</f>
        <v>831946.17325483612</v>
      </c>
      <c r="O360" s="22">
        <v>11</v>
      </c>
    </row>
    <row r="361" spans="1:15" ht="31.5">
      <c r="A361" s="14">
        <f t="shared" si="5"/>
        <v>450</v>
      </c>
      <c r="B361" s="14" t="s">
        <v>16693</v>
      </c>
      <c r="C361" s="41" t="s">
        <v>2744</v>
      </c>
      <c r="D361" s="41" t="s">
        <v>1187</v>
      </c>
      <c r="E361" s="14"/>
      <c r="F361" s="15">
        <v>1400</v>
      </c>
      <c r="G361" s="15">
        <v>140</v>
      </c>
      <c r="H361" s="14" t="s">
        <v>8076</v>
      </c>
      <c r="I361" s="15">
        <v>41000</v>
      </c>
      <c r="J361" s="14" t="s">
        <v>4935</v>
      </c>
      <c r="K361" s="36" t="s">
        <v>16666</v>
      </c>
      <c r="L361" s="23" t="s">
        <v>2255</v>
      </c>
      <c r="M361" s="23"/>
      <c r="N361" s="15">
        <f>VLOOKUP(H361,heso!$A$2:$B$82,2,0)*F361*G361</f>
        <v>162866.27417998319</v>
      </c>
      <c r="O361" s="22">
        <v>12</v>
      </c>
    </row>
    <row r="362" spans="1:15" ht="31.5">
      <c r="A362" s="14">
        <f t="shared" ref="A362:A425" si="6">A361+1</f>
        <v>451</v>
      </c>
      <c r="B362" s="14" t="s">
        <v>16695</v>
      </c>
      <c r="C362" s="41" t="s">
        <v>16696</v>
      </c>
      <c r="D362" s="41" t="s">
        <v>9193</v>
      </c>
      <c r="E362" s="14"/>
      <c r="F362" s="15">
        <v>1450</v>
      </c>
      <c r="G362" s="15">
        <v>232</v>
      </c>
      <c r="H362" s="14" t="s">
        <v>8087</v>
      </c>
      <c r="I362" s="15">
        <v>0</v>
      </c>
      <c r="J362" s="14" t="s">
        <v>7909</v>
      </c>
      <c r="K362" s="36" t="s">
        <v>16666</v>
      </c>
      <c r="L362" s="23" t="s">
        <v>2255</v>
      </c>
      <c r="M362" s="23" t="s">
        <v>16697</v>
      </c>
      <c r="N362" s="15">
        <f>VLOOKUP(H362,heso!$A$2:$B$82,2,0)*F362*G362</f>
        <v>336400</v>
      </c>
      <c r="O362" s="22">
        <v>13</v>
      </c>
    </row>
    <row r="363" spans="1:15" ht="31.5">
      <c r="A363" s="14">
        <f t="shared" si="6"/>
        <v>452</v>
      </c>
      <c r="B363" s="14" t="s">
        <v>16702</v>
      </c>
      <c r="C363" s="41" t="s">
        <v>2744</v>
      </c>
      <c r="D363" s="41" t="s">
        <v>1187</v>
      </c>
      <c r="E363" s="14" t="s">
        <v>8163</v>
      </c>
      <c r="F363" s="15">
        <v>712</v>
      </c>
      <c r="G363" s="15">
        <v>252</v>
      </c>
      <c r="H363" s="14" t="s">
        <v>8087</v>
      </c>
      <c r="I363" s="15">
        <v>81000</v>
      </c>
      <c r="J363" s="14" t="s">
        <v>4935</v>
      </c>
      <c r="K363" s="36" t="s">
        <v>16666</v>
      </c>
      <c r="L363" s="23" t="s">
        <v>2255</v>
      </c>
      <c r="M363" s="23"/>
      <c r="N363" s="15">
        <f>VLOOKUP(H363,heso!$A$2:$B$82,2,0)*F363*G363</f>
        <v>179424</v>
      </c>
      <c r="O363" s="22">
        <v>14</v>
      </c>
    </row>
    <row r="364" spans="1:15" ht="31.5">
      <c r="A364" s="14">
        <f t="shared" si="6"/>
        <v>453</v>
      </c>
      <c r="B364" s="14" t="s">
        <v>16703</v>
      </c>
      <c r="C364" s="41" t="s">
        <v>15913</v>
      </c>
      <c r="D364" s="41" t="s">
        <v>1187</v>
      </c>
      <c r="E364" s="14" t="s">
        <v>8163</v>
      </c>
      <c r="F364" s="15">
        <v>500</v>
      </c>
      <c r="G364" s="15">
        <v>304</v>
      </c>
      <c r="H364" s="14" t="s">
        <v>2161</v>
      </c>
      <c r="I364" s="15">
        <v>135000</v>
      </c>
      <c r="J364" s="14" t="s">
        <v>7909</v>
      </c>
      <c r="K364" s="36" t="s">
        <v>16666</v>
      </c>
      <c r="L364" s="23" t="s">
        <v>2255</v>
      </c>
      <c r="M364" s="23"/>
      <c r="N364" s="15">
        <f>VLOOKUP(H364,heso!$A$2:$B$82,2,0)*F364*G364</f>
        <v>196359.96635828429</v>
      </c>
      <c r="O364" s="22">
        <v>15</v>
      </c>
    </row>
    <row r="365" spans="1:15" ht="47.25">
      <c r="A365" s="14">
        <f t="shared" si="6"/>
        <v>454</v>
      </c>
      <c r="B365" s="14" t="s">
        <v>16704</v>
      </c>
      <c r="C365" s="41" t="s">
        <v>16705</v>
      </c>
      <c r="D365" s="41" t="s">
        <v>1162</v>
      </c>
      <c r="E365" s="14"/>
      <c r="F365" s="15">
        <v>300</v>
      </c>
      <c r="G365" s="15">
        <v>456</v>
      </c>
      <c r="H365" s="14" t="s">
        <v>1228</v>
      </c>
      <c r="I365" s="15">
        <v>0</v>
      </c>
      <c r="J365" s="14" t="s">
        <v>1188</v>
      </c>
      <c r="K365" s="36" t="s">
        <v>16666</v>
      </c>
      <c r="L365" s="23" t="s">
        <v>2255</v>
      </c>
      <c r="M365" s="23"/>
      <c r="N365" s="15">
        <f>VLOOKUP(H365,heso!$A$2:$B$82,2,0)*F365*G365</f>
        <v>151872.16148023552</v>
      </c>
      <c r="O365" s="22">
        <v>16</v>
      </c>
    </row>
    <row r="366" spans="1:15" ht="47.25">
      <c r="A366" s="14">
        <f t="shared" si="6"/>
        <v>455</v>
      </c>
      <c r="B366" s="14" t="s">
        <v>16706</v>
      </c>
      <c r="C366" s="41" t="s">
        <v>16707</v>
      </c>
      <c r="D366" s="41" t="s">
        <v>9193</v>
      </c>
      <c r="E366" s="14"/>
      <c r="F366" s="15">
        <v>1200</v>
      </c>
      <c r="G366" s="15">
        <v>272</v>
      </c>
      <c r="H366" s="14" t="s">
        <v>8087</v>
      </c>
      <c r="I366" s="15">
        <v>0</v>
      </c>
      <c r="J366" s="14" t="s">
        <v>1193</v>
      </c>
      <c r="K366" s="36" t="s">
        <v>16666</v>
      </c>
      <c r="L366" s="23" t="s">
        <v>2255</v>
      </c>
      <c r="M366" s="23" t="s">
        <v>16708</v>
      </c>
      <c r="N366" s="15">
        <f>VLOOKUP(H366,heso!$A$2:$B$82,2,0)*F366*G366</f>
        <v>326400</v>
      </c>
      <c r="O366" s="22">
        <v>17</v>
      </c>
    </row>
    <row r="367" spans="1:15" ht="47.25">
      <c r="A367" s="14">
        <f t="shared" si="6"/>
        <v>456</v>
      </c>
      <c r="B367" s="14" t="s">
        <v>16711</v>
      </c>
      <c r="C367" s="41" t="s">
        <v>16712</v>
      </c>
      <c r="D367" s="41" t="s">
        <v>1187</v>
      </c>
      <c r="E367" s="14" t="s">
        <v>8163</v>
      </c>
      <c r="F367" s="15">
        <v>1000</v>
      </c>
      <c r="G367" s="15">
        <v>492</v>
      </c>
      <c r="H367" s="14" t="s">
        <v>2161</v>
      </c>
      <c r="I367" s="15">
        <v>235000</v>
      </c>
      <c r="J367" s="14" t="s">
        <v>70</v>
      </c>
      <c r="K367" s="36" t="s">
        <v>16666</v>
      </c>
      <c r="L367" s="23" t="s">
        <v>2255</v>
      </c>
      <c r="M367" s="23"/>
      <c r="N367" s="15">
        <f>VLOOKUP(H367,heso!$A$2:$B$82,2,0)*F367*G367</f>
        <v>635586.20689655177</v>
      </c>
      <c r="O367" s="22">
        <v>18</v>
      </c>
    </row>
    <row r="368" spans="1:15" ht="31.5">
      <c r="A368" s="14">
        <f t="shared" si="6"/>
        <v>457</v>
      </c>
      <c r="B368" s="14" t="s">
        <v>16713</v>
      </c>
      <c r="C368" s="41" t="s">
        <v>2744</v>
      </c>
      <c r="D368" s="41" t="s">
        <v>1187</v>
      </c>
      <c r="E368" s="14"/>
      <c r="F368" s="15">
        <v>2000</v>
      </c>
      <c r="G368" s="15">
        <v>40</v>
      </c>
      <c r="H368" s="14" t="s">
        <v>8076</v>
      </c>
      <c r="I368" s="15">
        <v>15000</v>
      </c>
      <c r="J368" s="14" t="s">
        <v>4935</v>
      </c>
      <c r="K368" s="36" t="s">
        <v>16666</v>
      </c>
      <c r="L368" s="23" t="s">
        <v>2255</v>
      </c>
      <c r="M368" s="23"/>
      <c r="N368" s="15">
        <f>VLOOKUP(H368,heso!$A$2:$B$82,2,0)*F368*G368</f>
        <v>66476.030277544167</v>
      </c>
      <c r="O368" s="22">
        <v>19</v>
      </c>
    </row>
    <row r="369" spans="1:15" ht="47.25">
      <c r="A369" s="14">
        <f t="shared" si="6"/>
        <v>458</v>
      </c>
      <c r="B369" s="14" t="s">
        <v>16720</v>
      </c>
      <c r="C369" s="41" t="s">
        <v>16721</v>
      </c>
      <c r="D369" s="41" t="s">
        <v>9193</v>
      </c>
      <c r="E369" s="14"/>
      <c r="F369" s="15">
        <v>1070</v>
      </c>
      <c r="G369" s="15">
        <v>260</v>
      </c>
      <c r="H369" s="14" t="s">
        <v>2161</v>
      </c>
      <c r="I369" s="15">
        <v>0</v>
      </c>
      <c r="J369" s="14" t="s">
        <v>60</v>
      </c>
      <c r="K369" s="36" t="s">
        <v>16666</v>
      </c>
      <c r="L369" s="23" t="s">
        <v>2255</v>
      </c>
      <c r="M369" s="23" t="s">
        <v>16722</v>
      </c>
      <c r="N369" s="15">
        <f>VLOOKUP(H369,heso!$A$2:$B$82,2,0)*F369*G369</f>
        <v>359390.41211101768</v>
      </c>
      <c r="O369" s="22">
        <v>20</v>
      </c>
    </row>
    <row r="370" spans="1:15" ht="47.25">
      <c r="A370" s="14">
        <f t="shared" si="6"/>
        <v>459</v>
      </c>
      <c r="B370" s="14" t="s">
        <v>16723</v>
      </c>
      <c r="C370" s="41" t="s">
        <v>16724</v>
      </c>
      <c r="D370" s="41" t="s">
        <v>9193</v>
      </c>
      <c r="E370" s="14"/>
      <c r="F370" s="15">
        <v>1120</v>
      </c>
      <c r="G370" s="15">
        <v>416</v>
      </c>
      <c r="H370" s="14" t="s">
        <v>2161</v>
      </c>
      <c r="I370" s="15">
        <v>0</v>
      </c>
      <c r="J370" s="14" t="s">
        <v>1193</v>
      </c>
      <c r="K370" s="36" t="s">
        <v>16666</v>
      </c>
      <c r="L370" s="23" t="s">
        <v>2255</v>
      </c>
      <c r="M370" s="23" t="s">
        <v>16725</v>
      </c>
      <c r="N370" s="15">
        <f>VLOOKUP(H370,heso!$A$2:$B$82,2,0)*F370*G370</f>
        <v>601894.97056349867</v>
      </c>
      <c r="O370" s="22">
        <v>21</v>
      </c>
    </row>
    <row r="371" spans="1:15" ht="31.5">
      <c r="A371" s="14">
        <f t="shared" si="6"/>
        <v>460</v>
      </c>
      <c r="B371" s="14" t="s">
        <v>16747</v>
      </c>
      <c r="C371" s="41" t="s">
        <v>16748</v>
      </c>
      <c r="D371" s="41" t="s">
        <v>1187</v>
      </c>
      <c r="E371" s="14"/>
      <c r="F371" s="15">
        <v>500</v>
      </c>
      <c r="G371" s="15">
        <v>240</v>
      </c>
      <c r="H371" s="14" t="s">
        <v>8087</v>
      </c>
      <c r="I371" s="15">
        <v>115000</v>
      </c>
      <c r="J371" s="14" t="s">
        <v>4642</v>
      </c>
      <c r="K371" s="36" t="s">
        <v>16666</v>
      </c>
      <c r="L371" s="23" t="s">
        <v>2255</v>
      </c>
      <c r="M371" s="23"/>
      <c r="N371" s="15">
        <f>VLOOKUP(H371,heso!$A$2:$B$82,2,0)*F371*G371</f>
        <v>120000</v>
      </c>
      <c r="O371" s="22">
        <v>22</v>
      </c>
    </row>
    <row r="372" spans="1:15" ht="47.25">
      <c r="A372" s="14">
        <f t="shared" si="6"/>
        <v>461</v>
      </c>
      <c r="B372" s="14" t="s">
        <v>16792</v>
      </c>
      <c r="C372" s="41" t="s">
        <v>16793</v>
      </c>
      <c r="D372" s="41" t="s">
        <v>1162</v>
      </c>
      <c r="E372" s="14"/>
      <c r="F372" s="15">
        <v>310</v>
      </c>
      <c r="G372" s="15">
        <v>416</v>
      </c>
      <c r="H372" s="14" t="s">
        <v>8087</v>
      </c>
      <c r="I372" s="15">
        <v>0</v>
      </c>
      <c r="J372" s="14" t="s">
        <v>7909</v>
      </c>
      <c r="K372" s="36" t="s">
        <v>16666</v>
      </c>
      <c r="L372" s="23" t="s">
        <v>2255</v>
      </c>
      <c r="M372" s="23"/>
      <c r="N372" s="15">
        <f>VLOOKUP(H372,heso!$A$2:$B$82,2,0)*F372*G372</f>
        <v>128960</v>
      </c>
      <c r="O372" s="22">
        <v>23</v>
      </c>
    </row>
    <row r="373" spans="1:15" ht="47.25">
      <c r="A373" s="14">
        <f t="shared" si="6"/>
        <v>462</v>
      </c>
      <c r="B373" s="14" t="s">
        <v>16714</v>
      </c>
      <c r="C373" s="41" t="s">
        <v>7234</v>
      </c>
      <c r="D373" s="41" t="s">
        <v>16715</v>
      </c>
      <c r="E373" s="14"/>
      <c r="F373" s="15">
        <v>605</v>
      </c>
      <c r="G373" s="15">
        <v>196</v>
      </c>
      <c r="H373" s="14" t="s">
        <v>13654</v>
      </c>
      <c r="I373" s="15">
        <v>0</v>
      </c>
      <c r="J373" s="14" t="s">
        <v>60</v>
      </c>
      <c r="K373" s="36" t="s">
        <v>16716</v>
      </c>
      <c r="L373" s="23" t="s">
        <v>1552</v>
      </c>
      <c r="M373" s="23" t="s">
        <v>16717</v>
      </c>
      <c r="N373" s="15">
        <f>VLOOKUP(H373,heso!$A$2:$B$82,2,0)*F373*G373</f>
        <v>172334.936921783</v>
      </c>
      <c r="O373" s="22">
        <v>24</v>
      </c>
    </row>
    <row r="374" spans="1:15" ht="47.25">
      <c r="A374" s="14">
        <f t="shared" si="6"/>
        <v>463</v>
      </c>
      <c r="B374" s="14" t="s">
        <v>16718</v>
      </c>
      <c r="C374" s="41" t="s">
        <v>7234</v>
      </c>
      <c r="D374" s="41" t="s">
        <v>16715</v>
      </c>
      <c r="E374" s="14"/>
      <c r="F374" s="15">
        <v>600</v>
      </c>
      <c r="G374" s="15">
        <v>244</v>
      </c>
      <c r="H374" s="14" t="s">
        <v>2161</v>
      </c>
      <c r="I374" s="15">
        <v>0</v>
      </c>
      <c r="J374" s="14" t="s">
        <v>60</v>
      </c>
      <c r="K374" s="36" t="s">
        <v>16716</v>
      </c>
      <c r="L374" s="23" t="s">
        <v>2255</v>
      </c>
      <c r="M374" s="23"/>
      <c r="N374" s="15">
        <f>VLOOKUP(H374,heso!$A$2:$B$82,2,0)*F374*G374</f>
        <v>189125.65180824223</v>
      </c>
      <c r="O374" s="22">
        <v>1</v>
      </c>
    </row>
    <row r="375" spans="1:15">
      <c r="A375" s="14">
        <f t="shared" si="6"/>
        <v>464</v>
      </c>
      <c r="B375" s="14" t="s">
        <v>16726</v>
      </c>
      <c r="C375" s="41" t="s">
        <v>16727</v>
      </c>
      <c r="D375" s="41" t="s">
        <v>1187</v>
      </c>
      <c r="E375" s="14"/>
      <c r="F375" s="15">
        <v>800</v>
      </c>
      <c r="G375" s="15">
        <v>292</v>
      </c>
      <c r="H375" s="14" t="s">
        <v>5624</v>
      </c>
      <c r="I375" s="15">
        <v>109000</v>
      </c>
      <c r="J375" s="14" t="s">
        <v>7909</v>
      </c>
      <c r="K375" s="36" t="s">
        <v>16716</v>
      </c>
      <c r="L375" s="23" t="s">
        <v>2255</v>
      </c>
      <c r="M375" s="23"/>
      <c r="N375" s="15">
        <f>VLOOKUP(H375,heso!$A$2:$B$82,2,0)*F375*G375</f>
        <v>201379.31034482757</v>
      </c>
      <c r="O375" s="22">
        <v>2</v>
      </c>
    </row>
    <row r="376" spans="1:15">
      <c r="A376" s="14">
        <f t="shared" si="6"/>
        <v>465</v>
      </c>
      <c r="B376" s="14" t="s">
        <v>16728</v>
      </c>
      <c r="C376" s="41" t="s">
        <v>11128</v>
      </c>
      <c r="D376" s="41" t="s">
        <v>1187</v>
      </c>
      <c r="E376" s="14"/>
      <c r="F376" s="15">
        <v>700</v>
      </c>
      <c r="G376" s="15">
        <v>492</v>
      </c>
      <c r="H376" s="14" t="s">
        <v>2161</v>
      </c>
      <c r="I376" s="15">
        <v>196000</v>
      </c>
      <c r="J376" s="14" t="s">
        <v>1193</v>
      </c>
      <c r="K376" s="36" t="s">
        <v>16716</v>
      </c>
      <c r="L376" s="23" t="s">
        <v>2255</v>
      </c>
      <c r="M376" s="23"/>
      <c r="N376" s="15">
        <f>VLOOKUP(H376,heso!$A$2:$B$82,2,0)*F376*G376</f>
        <v>444910.3448275862</v>
      </c>
      <c r="O376" s="22">
        <v>3</v>
      </c>
    </row>
    <row r="377" spans="1:15" ht="31.5">
      <c r="A377" s="14">
        <f t="shared" si="6"/>
        <v>466</v>
      </c>
      <c r="B377" s="14" t="s">
        <v>16731</v>
      </c>
      <c r="C377" s="41" t="s">
        <v>14874</v>
      </c>
      <c r="D377" s="41" t="s">
        <v>1162</v>
      </c>
      <c r="E377" s="14"/>
      <c r="F377" s="15">
        <v>1500</v>
      </c>
      <c r="G377" s="15">
        <v>292</v>
      </c>
      <c r="H377" s="14" t="s">
        <v>8087</v>
      </c>
      <c r="I377" s="15">
        <v>0</v>
      </c>
      <c r="J377" s="14" t="s">
        <v>1188</v>
      </c>
      <c r="K377" s="36" t="s">
        <v>16716</v>
      </c>
      <c r="L377" s="23" t="s">
        <v>2255</v>
      </c>
      <c r="M377" s="23"/>
      <c r="N377" s="15">
        <f>VLOOKUP(H377,heso!$A$2:$B$82,2,0)*F377*G377</f>
        <v>438000</v>
      </c>
      <c r="O377" s="22">
        <v>4</v>
      </c>
    </row>
    <row r="378" spans="1:15">
      <c r="A378" s="14">
        <f t="shared" si="6"/>
        <v>467</v>
      </c>
      <c r="B378" s="14" t="s">
        <v>12920</v>
      </c>
      <c r="C378" s="41" t="s">
        <v>16523</v>
      </c>
      <c r="D378" s="41" t="s">
        <v>1187</v>
      </c>
      <c r="E378" s="14"/>
      <c r="F378" s="15">
        <v>1120</v>
      </c>
      <c r="G378" s="15">
        <v>208</v>
      </c>
      <c r="H378" s="14" t="s">
        <v>2161</v>
      </c>
      <c r="I378" s="15">
        <v>105000</v>
      </c>
      <c r="J378" s="14" t="s">
        <v>1193</v>
      </c>
      <c r="K378" s="36" t="s">
        <v>16716</v>
      </c>
      <c r="L378" s="23" t="s">
        <v>2255</v>
      </c>
      <c r="M378" s="23"/>
      <c r="N378" s="15">
        <f>VLOOKUP(H378,heso!$A$2:$B$82,2,0)*F378*G378</f>
        <v>300947.48528174934</v>
      </c>
      <c r="O378" s="22">
        <v>5</v>
      </c>
    </row>
    <row r="379" spans="1:15" ht="63">
      <c r="A379" s="14">
        <f t="shared" si="6"/>
        <v>468</v>
      </c>
      <c r="B379" s="14" t="s">
        <v>16732</v>
      </c>
      <c r="C379" s="41" t="s">
        <v>6874</v>
      </c>
      <c r="D379" s="41" t="s">
        <v>1187</v>
      </c>
      <c r="E379" s="14"/>
      <c r="F379" s="15">
        <v>700</v>
      </c>
      <c r="G379" s="15">
        <v>360</v>
      </c>
      <c r="H379" s="14" t="s">
        <v>8076</v>
      </c>
      <c r="I379" s="15">
        <v>93000</v>
      </c>
      <c r="J379" s="14" t="s">
        <v>4935</v>
      </c>
      <c r="K379" s="36" t="s">
        <v>16716</v>
      </c>
      <c r="L379" s="23" t="s">
        <v>2255</v>
      </c>
      <c r="M379" s="23"/>
      <c r="N379" s="15">
        <f>VLOOKUP(H379,heso!$A$2:$B$82,2,0)*F379*G379</f>
        <v>209399.49537426411</v>
      </c>
      <c r="O379" s="22">
        <v>6</v>
      </c>
    </row>
    <row r="380" spans="1:15" ht="47.25">
      <c r="A380" s="14">
        <f t="shared" si="6"/>
        <v>469</v>
      </c>
      <c r="B380" s="14" t="s">
        <v>16734</v>
      </c>
      <c r="C380" s="41" t="s">
        <v>15089</v>
      </c>
      <c r="D380" s="41" t="s">
        <v>1162</v>
      </c>
      <c r="E380" s="14" t="s">
        <v>8163</v>
      </c>
      <c r="F380" s="15">
        <v>1454</v>
      </c>
      <c r="G380" s="15">
        <v>280</v>
      </c>
      <c r="H380" s="14" t="s">
        <v>8087</v>
      </c>
      <c r="I380" s="15">
        <v>0</v>
      </c>
      <c r="J380" s="14" t="s">
        <v>1188</v>
      </c>
      <c r="K380" s="36" t="s">
        <v>16716</v>
      </c>
      <c r="L380" s="23" t="s">
        <v>2255</v>
      </c>
      <c r="M380" s="23"/>
      <c r="N380" s="15">
        <f>VLOOKUP(H380,heso!$A$2:$B$82,2,0)*F380*G380</f>
        <v>407120</v>
      </c>
      <c r="O380" s="22">
        <v>7</v>
      </c>
    </row>
    <row r="381" spans="1:15" ht="47.25">
      <c r="A381" s="14">
        <f t="shared" si="6"/>
        <v>470</v>
      </c>
      <c r="B381" s="14" t="s">
        <v>16735</v>
      </c>
      <c r="C381" s="41" t="s">
        <v>16736</v>
      </c>
      <c r="D381" s="41" t="s">
        <v>1162</v>
      </c>
      <c r="E381" s="14"/>
      <c r="F381" s="15">
        <v>200</v>
      </c>
      <c r="G381" s="15">
        <v>832</v>
      </c>
      <c r="H381" s="14" t="s">
        <v>2161</v>
      </c>
      <c r="I381" s="15">
        <v>496000</v>
      </c>
      <c r="J381" s="14" t="s">
        <v>4935</v>
      </c>
      <c r="K381" s="36" t="s">
        <v>16716</v>
      </c>
      <c r="L381" s="23" t="s">
        <v>2255</v>
      </c>
      <c r="M381" s="23"/>
      <c r="N381" s="15">
        <f>VLOOKUP(H381,heso!$A$2:$B$82,2,0)*F381*G381</f>
        <v>214962.48948696384</v>
      </c>
      <c r="O381" s="22">
        <v>8</v>
      </c>
    </row>
    <row r="382" spans="1:15" ht="31.5">
      <c r="A382" s="14">
        <f t="shared" si="6"/>
        <v>471</v>
      </c>
      <c r="B382" s="14" t="s">
        <v>16737</v>
      </c>
      <c r="C382" s="41" t="s">
        <v>13796</v>
      </c>
      <c r="D382" s="41" t="s">
        <v>1187</v>
      </c>
      <c r="E382" s="14"/>
      <c r="F382" s="15">
        <v>1000</v>
      </c>
      <c r="G382" s="15">
        <v>336</v>
      </c>
      <c r="H382" s="14" t="s">
        <v>2161</v>
      </c>
      <c r="I382" s="15">
        <v>200000</v>
      </c>
      <c r="J382" s="14" t="s">
        <v>70</v>
      </c>
      <c r="K382" s="36" t="s">
        <v>16716</v>
      </c>
      <c r="L382" s="23" t="s">
        <v>2255</v>
      </c>
      <c r="M382" s="23"/>
      <c r="N382" s="15">
        <f>VLOOKUP(H382,heso!$A$2:$B$82,2,0)*F382*G382</f>
        <v>434058.87300252315</v>
      </c>
      <c r="O382" s="22">
        <v>9</v>
      </c>
    </row>
    <row r="383" spans="1:15">
      <c r="A383" s="14">
        <f t="shared" si="6"/>
        <v>472</v>
      </c>
      <c r="B383" s="14" t="s">
        <v>16738</v>
      </c>
      <c r="C383" s="41" t="s">
        <v>11192</v>
      </c>
      <c r="D383" s="41" t="s">
        <v>1187</v>
      </c>
      <c r="E383" s="14"/>
      <c r="F383" s="15">
        <v>2000</v>
      </c>
      <c r="G383" s="15">
        <v>164</v>
      </c>
      <c r="H383" s="14" t="s">
        <v>8087</v>
      </c>
      <c r="I383" s="15">
        <v>50000</v>
      </c>
      <c r="J383" s="14" t="s">
        <v>7909</v>
      </c>
      <c r="K383" s="36" t="s">
        <v>16716</v>
      </c>
      <c r="L383" s="23" t="s">
        <v>2255</v>
      </c>
      <c r="M383" s="23"/>
      <c r="N383" s="15">
        <f>VLOOKUP(H383,heso!$A$2:$B$82,2,0)*F383*G383</f>
        <v>328000</v>
      </c>
      <c r="O383" s="22">
        <v>10</v>
      </c>
    </row>
    <row r="384" spans="1:15" ht="31.5">
      <c r="A384" s="14">
        <f t="shared" si="6"/>
        <v>473</v>
      </c>
      <c r="B384" s="14" t="s">
        <v>16739</v>
      </c>
      <c r="C384" s="41" t="s">
        <v>16740</v>
      </c>
      <c r="D384" s="41" t="s">
        <v>1187</v>
      </c>
      <c r="E384" s="14" t="s">
        <v>8163</v>
      </c>
      <c r="F384" s="15">
        <v>3032</v>
      </c>
      <c r="G384" s="15">
        <v>108</v>
      </c>
      <c r="H384" s="14" t="s">
        <v>5624</v>
      </c>
      <c r="I384" s="15">
        <v>45000</v>
      </c>
      <c r="J384" s="14" t="s">
        <v>4935</v>
      </c>
      <c r="K384" s="36" t="s">
        <v>16716</v>
      </c>
      <c r="L384" s="23" t="s">
        <v>5408</v>
      </c>
      <c r="M384" s="23"/>
      <c r="N384" s="15">
        <f>VLOOKUP(H384,heso!$A$2:$B$82,2,0)*F384*G384</f>
        <v>282289.6551724138</v>
      </c>
      <c r="O384" s="22">
        <v>11</v>
      </c>
    </row>
    <row r="385" spans="1:15" ht="63">
      <c r="A385" s="14">
        <f t="shared" si="6"/>
        <v>474</v>
      </c>
      <c r="B385" s="14" t="s">
        <v>16745</v>
      </c>
      <c r="C385" s="41" t="s">
        <v>16746</v>
      </c>
      <c r="D385" s="41" t="s">
        <v>1162</v>
      </c>
      <c r="E385" s="14"/>
      <c r="F385" s="15">
        <v>1160</v>
      </c>
      <c r="G385" s="15">
        <v>580</v>
      </c>
      <c r="H385" s="14" t="s">
        <v>2161</v>
      </c>
      <c r="I385" s="15">
        <v>0</v>
      </c>
      <c r="J385" s="14" t="s">
        <v>7909</v>
      </c>
      <c r="K385" s="36" t="s">
        <v>16716</v>
      </c>
      <c r="L385" s="23" t="s">
        <v>2255</v>
      </c>
      <c r="M385" s="23"/>
      <c r="N385" s="15">
        <f>VLOOKUP(H385,heso!$A$2:$B$82,2,0)*F385*G385</f>
        <v>869151.21951219509</v>
      </c>
      <c r="O385" s="22">
        <v>12</v>
      </c>
    </row>
    <row r="386" spans="1:15" ht="78.75">
      <c r="A386" s="14">
        <f t="shared" si="6"/>
        <v>475</v>
      </c>
      <c r="B386" s="14" t="s">
        <v>16749</v>
      </c>
      <c r="C386" s="41" t="s">
        <v>13183</v>
      </c>
      <c r="D386" s="41" t="s">
        <v>12961</v>
      </c>
      <c r="E386" s="14"/>
      <c r="F386" s="15">
        <v>834152</v>
      </c>
      <c r="G386" s="15">
        <v>208</v>
      </c>
      <c r="H386" s="14" t="s">
        <v>3449</v>
      </c>
      <c r="I386" s="15">
        <v>0</v>
      </c>
      <c r="J386" s="14" t="s">
        <v>1188</v>
      </c>
      <c r="K386" s="36" t="s">
        <v>16716</v>
      </c>
      <c r="L386" s="23" t="s">
        <v>16750</v>
      </c>
      <c r="M386" s="23"/>
      <c r="N386" s="15">
        <f>VLOOKUP(H386,heso!$A$2:$B$82,2,0)*F386*G386</f>
        <v>84635910.24390243</v>
      </c>
      <c r="O386" s="22">
        <v>13</v>
      </c>
    </row>
    <row r="387" spans="1:15" ht="31.5">
      <c r="A387" s="14">
        <f t="shared" si="6"/>
        <v>476</v>
      </c>
      <c r="B387" s="14" t="s">
        <v>16600</v>
      </c>
      <c r="C387" s="41" t="s">
        <v>16601</v>
      </c>
      <c r="D387" s="41" t="s">
        <v>1162</v>
      </c>
      <c r="E387" s="14" t="s">
        <v>8163</v>
      </c>
      <c r="F387" s="15">
        <v>200</v>
      </c>
      <c r="G387" s="15">
        <v>232</v>
      </c>
      <c r="H387" s="14" t="s">
        <v>8087</v>
      </c>
      <c r="I387" s="15">
        <v>93000</v>
      </c>
      <c r="J387" s="14" t="s">
        <v>4935</v>
      </c>
      <c r="K387" s="36" t="s">
        <v>16716</v>
      </c>
      <c r="L387" s="23" t="s">
        <v>2255</v>
      </c>
      <c r="M387" s="23"/>
      <c r="N387" s="15">
        <f>VLOOKUP(H387,heso!$A$2:$B$82,2,0)*F387*G387</f>
        <v>46400</v>
      </c>
      <c r="O387" s="22">
        <v>14</v>
      </c>
    </row>
    <row r="388" spans="1:15" ht="31.5">
      <c r="A388" s="14">
        <f t="shared" si="6"/>
        <v>477</v>
      </c>
      <c r="B388" s="14" t="s">
        <v>16751</v>
      </c>
      <c r="C388" s="41" t="s">
        <v>16752</v>
      </c>
      <c r="D388" s="41" t="s">
        <v>10827</v>
      </c>
      <c r="E388" s="14"/>
      <c r="F388" s="15">
        <v>320</v>
      </c>
      <c r="G388" s="15">
        <v>548</v>
      </c>
      <c r="H388" s="14" t="s">
        <v>2161</v>
      </c>
      <c r="I388" s="15">
        <v>0</v>
      </c>
      <c r="J388" s="14" t="s">
        <v>4935</v>
      </c>
      <c r="K388" s="36" t="s">
        <v>16716</v>
      </c>
      <c r="L388" s="23" t="s">
        <v>2255</v>
      </c>
      <c r="M388" s="23" t="s">
        <v>16753</v>
      </c>
      <c r="N388" s="15">
        <f>VLOOKUP(H388,heso!$A$2:$B$82,2,0)*F388*G388</f>
        <v>226537.39276703112</v>
      </c>
      <c r="O388" s="22">
        <v>15</v>
      </c>
    </row>
    <row r="389" spans="1:15">
      <c r="A389" s="14">
        <f t="shared" si="6"/>
        <v>478</v>
      </c>
      <c r="B389" s="14" t="s">
        <v>16754</v>
      </c>
      <c r="C389" s="41" t="s">
        <v>16755</v>
      </c>
      <c r="D389" s="41" t="s">
        <v>1162</v>
      </c>
      <c r="E389" s="14"/>
      <c r="F389" s="15">
        <v>1000</v>
      </c>
      <c r="G389" s="15">
        <v>988</v>
      </c>
      <c r="H389" s="14" t="s">
        <v>3703</v>
      </c>
      <c r="I389" s="15">
        <v>0</v>
      </c>
      <c r="J389" s="14" t="s">
        <v>4935</v>
      </c>
      <c r="K389" s="36" t="s">
        <v>16716</v>
      </c>
      <c r="L389" s="23" t="s">
        <v>2255</v>
      </c>
      <c r="M389" s="23"/>
      <c r="N389" s="15">
        <f>VLOOKUP(H389,heso!$A$2:$B$82,2,0)*F389*G389</f>
        <v>1705110.1766190077</v>
      </c>
      <c r="O389" s="22">
        <v>16</v>
      </c>
    </row>
    <row r="390" spans="1:15" ht="31.5">
      <c r="A390" s="14">
        <f t="shared" si="6"/>
        <v>479</v>
      </c>
      <c r="B390" s="14" t="s">
        <v>16756</v>
      </c>
      <c r="C390" s="41" t="s">
        <v>13183</v>
      </c>
      <c r="D390" s="41" t="s">
        <v>1187</v>
      </c>
      <c r="E390" s="14" t="s">
        <v>8163</v>
      </c>
      <c r="F390" s="15">
        <v>532</v>
      </c>
      <c r="G390" s="15">
        <v>304</v>
      </c>
      <c r="H390" s="14" t="s">
        <v>8076</v>
      </c>
      <c r="I390" s="15">
        <v>47000</v>
      </c>
      <c r="J390" s="14" t="s">
        <v>1188</v>
      </c>
      <c r="K390" s="36" t="s">
        <v>16716</v>
      </c>
      <c r="L390" s="23" t="s">
        <v>5129</v>
      </c>
      <c r="M390" s="23"/>
      <c r="N390" s="15">
        <f>VLOOKUP(H390,heso!$A$2:$B$82,2,0)*F390*G390</f>
        <v>134387.94280908327</v>
      </c>
      <c r="O390" s="22">
        <v>17</v>
      </c>
    </row>
    <row r="391" spans="1:15" ht="31.5">
      <c r="A391" s="14">
        <f t="shared" si="6"/>
        <v>480</v>
      </c>
      <c r="B391" s="14" t="s">
        <v>16757</v>
      </c>
      <c r="C391" s="41" t="s">
        <v>13183</v>
      </c>
      <c r="D391" s="41" t="s">
        <v>1187</v>
      </c>
      <c r="E391" s="14" t="s">
        <v>8163</v>
      </c>
      <c r="F391" s="15">
        <v>532</v>
      </c>
      <c r="G391" s="15">
        <v>252</v>
      </c>
      <c r="H391" s="14" t="s">
        <v>8076</v>
      </c>
      <c r="I391" s="15">
        <v>40000</v>
      </c>
      <c r="J391" s="14" t="s">
        <v>1188</v>
      </c>
      <c r="K391" s="36" t="s">
        <v>16716</v>
      </c>
      <c r="L391" s="23" t="s">
        <v>5129</v>
      </c>
      <c r="M391" s="23"/>
      <c r="N391" s="15">
        <f>VLOOKUP(H391,heso!$A$2:$B$82,2,0)*F391*G391</f>
        <v>111400.5315391085</v>
      </c>
      <c r="O391" s="22">
        <v>18</v>
      </c>
    </row>
    <row r="392" spans="1:15" ht="31.5">
      <c r="A392" s="14">
        <f t="shared" si="6"/>
        <v>481</v>
      </c>
      <c r="B392" s="14" t="s">
        <v>16766</v>
      </c>
      <c r="C392" s="41" t="s">
        <v>6874</v>
      </c>
      <c r="D392" s="41" t="s">
        <v>1187</v>
      </c>
      <c r="E392" s="14"/>
      <c r="F392" s="15">
        <v>700</v>
      </c>
      <c r="G392" s="15">
        <v>528</v>
      </c>
      <c r="H392" s="14" t="s">
        <v>2161</v>
      </c>
      <c r="I392" s="15">
        <v>203000</v>
      </c>
      <c r="J392" s="14" t="s">
        <v>4935</v>
      </c>
      <c r="K392" s="36" t="s">
        <v>16716</v>
      </c>
      <c r="L392" s="23" t="s">
        <v>2255</v>
      </c>
      <c r="M392" s="23"/>
      <c r="N392" s="15">
        <f>VLOOKUP(H392,heso!$A$2:$B$82,2,0)*F392*G392</f>
        <v>477464.76030277548</v>
      </c>
      <c r="O392" s="22">
        <v>19</v>
      </c>
    </row>
    <row r="393" spans="1:15" ht="47.25">
      <c r="A393" s="14">
        <f t="shared" si="6"/>
        <v>482</v>
      </c>
      <c r="B393" s="14" t="s">
        <v>16767</v>
      </c>
      <c r="C393" s="41" t="s">
        <v>16768</v>
      </c>
      <c r="D393" s="41" t="s">
        <v>9193</v>
      </c>
      <c r="E393" s="14"/>
      <c r="F393" s="15">
        <v>1000</v>
      </c>
      <c r="G393" s="15">
        <v>592</v>
      </c>
      <c r="H393" s="14" t="s">
        <v>2161</v>
      </c>
      <c r="I393" s="15">
        <v>0</v>
      </c>
      <c r="J393" s="14" t="s">
        <v>1193</v>
      </c>
      <c r="K393" s="36" t="s">
        <v>16716</v>
      </c>
      <c r="L393" s="23" t="s">
        <v>2255</v>
      </c>
      <c r="M393" s="23" t="s">
        <v>16769</v>
      </c>
      <c r="N393" s="15">
        <f>VLOOKUP(H393,heso!$A$2:$B$82,2,0)*F393*G393</f>
        <v>764770.39529015985</v>
      </c>
      <c r="O393" s="22">
        <v>20</v>
      </c>
    </row>
    <row r="394" spans="1:15" ht="31.5">
      <c r="A394" s="14">
        <f t="shared" si="6"/>
        <v>483</v>
      </c>
      <c r="B394" s="14" t="s">
        <v>16770</v>
      </c>
      <c r="C394" s="41" t="s">
        <v>14172</v>
      </c>
      <c r="D394" s="41" t="s">
        <v>1162</v>
      </c>
      <c r="E394" s="14"/>
      <c r="F394" s="15">
        <v>1000</v>
      </c>
      <c r="G394" s="15">
        <v>308</v>
      </c>
      <c r="H394" s="14" t="s">
        <v>2161</v>
      </c>
      <c r="I394" s="15">
        <v>336000</v>
      </c>
      <c r="J394" s="14" t="s">
        <v>60</v>
      </c>
      <c r="K394" s="36" t="s">
        <v>16716</v>
      </c>
      <c r="L394" s="23" t="s">
        <v>6101</v>
      </c>
      <c r="M394" s="23"/>
      <c r="N394" s="15">
        <f>VLOOKUP(H394,heso!$A$2:$B$82,2,0)*F394*G394</f>
        <v>397887.30025231291</v>
      </c>
      <c r="O394" s="22">
        <v>21</v>
      </c>
    </row>
    <row r="395" spans="1:15">
      <c r="A395" s="14">
        <f t="shared" si="6"/>
        <v>484</v>
      </c>
      <c r="B395" s="14" t="s">
        <v>16771</v>
      </c>
      <c r="C395" s="41" t="s">
        <v>16772</v>
      </c>
      <c r="D395" s="41" t="s">
        <v>1187</v>
      </c>
      <c r="E395" s="14"/>
      <c r="F395" s="15">
        <v>700</v>
      </c>
      <c r="G395" s="15">
        <v>208</v>
      </c>
      <c r="H395" s="14" t="s">
        <v>2161</v>
      </c>
      <c r="I395" s="15">
        <v>127000</v>
      </c>
      <c r="J395" s="14" t="s">
        <v>4935</v>
      </c>
      <c r="K395" s="36" t="s">
        <v>16716</v>
      </c>
      <c r="L395" s="23" t="s">
        <v>5629</v>
      </c>
      <c r="M395" s="23"/>
      <c r="N395" s="15">
        <f>VLOOKUP(H395,heso!$A$2:$B$82,2,0)*F395*G395</f>
        <v>188092.17830109337</v>
      </c>
      <c r="O395" s="22">
        <v>22</v>
      </c>
    </row>
    <row r="396" spans="1:15" ht="31.5">
      <c r="A396" s="14">
        <f t="shared" si="6"/>
        <v>485</v>
      </c>
      <c r="B396" s="14" t="s">
        <v>16776</v>
      </c>
      <c r="C396" s="41" t="s">
        <v>16777</v>
      </c>
      <c r="D396" s="41" t="s">
        <v>1187</v>
      </c>
      <c r="E396" s="14"/>
      <c r="F396" s="15">
        <v>650</v>
      </c>
      <c r="G396" s="15">
        <v>208</v>
      </c>
      <c r="H396" s="14" t="s">
        <v>8087</v>
      </c>
      <c r="I396" s="15">
        <v>103000</v>
      </c>
      <c r="J396" s="14" t="s">
        <v>1188</v>
      </c>
      <c r="K396" s="36" t="s">
        <v>16716</v>
      </c>
      <c r="L396" s="23" t="s">
        <v>2255</v>
      </c>
      <c r="M396" s="23"/>
      <c r="N396" s="15">
        <f>VLOOKUP(H396,heso!$A$2:$B$82,2,0)*F396*G396</f>
        <v>135200</v>
      </c>
      <c r="O396" s="22">
        <v>23</v>
      </c>
    </row>
    <row r="397" spans="1:15" ht="31.5">
      <c r="A397" s="14">
        <f t="shared" si="6"/>
        <v>486</v>
      </c>
      <c r="B397" s="14" t="s">
        <v>16807</v>
      </c>
      <c r="C397" s="41" t="s">
        <v>3524</v>
      </c>
      <c r="D397" s="41" t="s">
        <v>1187</v>
      </c>
      <c r="E397" s="14"/>
      <c r="F397" s="15">
        <v>650</v>
      </c>
      <c r="G397" s="15">
        <v>480</v>
      </c>
      <c r="H397" s="14" t="s">
        <v>2161</v>
      </c>
      <c r="I397" s="15">
        <v>205000</v>
      </c>
      <c r="J397" s="14" t="s">
        <v>1193</v>
      </c>
      <c r="K397" s="36" t="s">
        <v>16716</v>
      </c>
      <c r="L397" s="23" t="s">
        <v>2255</v>
      </c>
      <c r="M397" s="23"/>
      <c r="N397" s="15">
        <f>VLOOKUP(H397,heso!$A$2:$B$82,2,0)*F397*G397</f>
        <v>403054.66778805718</v>
      </c>
      <c r="O397" s="22">
        <v>24</v>
      </c>
    </row>
    <row r="398" spans="1:15" ht="47.25">
      <c r="A398" s="14">
        <f t="shared" si="6"/>
        <v>487</v>
      </c>
      <c r="B398" s="14" t="s">
        <v>16808</v>
      </c>
      <c r="C398" s="41" t="s">
        <v>16809</v>
      </c>
      <c r="D398" s="41" t="s">
        <v>4473</v>
      </c>
      <c r="E398" s="14"/>
      <c r="F398" s="15">
        <v>1000</v>
      </c>
      <c r="G398" s="15">
        <v>408</v>
      </c>
      <c r="H398" s="14" t="s">
        <v>2161</v>
      </c>
      <c r="I398" s="15">
        <v>0</v>
      </c>
      <c r="J398" s="14" t="s">
        <v>1188</v>
      </c>
      <c r="K398" s="36" t="s">
        <v>16716</v>
      </c>
      <c r="L398" s="23" t="s">
        <v>2255</v>
      </c>
      <c r="M398" s="23"/>
      <c r="N398" s="15">
        <f>VLOOKUP(H398,heso!$A$2:$B$82,2,0)*F398*G398</f>
        <v>527071.488645921</v>
      </c>
      <c r="O398" s="22">
        <v>25</v>
      </c>
    </row>
    <row r="399" spans="1:15" ht="63">
      <c r="A399" s="14">
        <f t="shared" si="6"/>
        <v>488</v>
      </c>
      <c r="B399" s="14" t="s">
        <v>16811</v>
      </c>
      <c r="C399" s="41" t="s">
        <v>16812</v>
      </c>
      <c r="D399" s="41" t="s">
        <v>9193</v>
      </c>
      <c r="E399" s="14"/>
      <c r="F399" s="15">
        <v>600</v>
      </c>
      <c r="G399" s="15">
        <v>380</v>
      </c>
      <c r="H399" s="14" t="s">
        <v>2161</v>
      </c>
      <c r="I399" s="15">
        <v>0</v>
      </c>
      <c r="J399" s="14" t="s">
        <v>4935</v>
      </c>
      <c r="K399" s="36" t="s">
        <v>16716</v>
      </c>
      <c r="L399" s="23" t="s">
        <v>2255</v>
      </c>
      <c r="M399" s="23" t="s">
        <v>16813</v>
      </c>
      <c r="N399" s="15">
        <f>VLOOKUP(H399,heso!$A$2:$B$82,2,0)*F399*G399</f>
        <v>294539.94953742641</v>
      </c>
      <c r="O399" s="22">
        <v>26</v>
      </c>
    </row>
    <row r="400" spans="1:15" ht="63">
      <c r="A400" s="14">
        <f t="shared" si="6"/>
        <v>489</v>
      </c>
      <c r="B400" s="14" t="s">
        <v>16830</v>
      </c>
      <c r="C400" s="41" t="s">
        <v>16831</v>
      </c>
      <c r="D400" s="41" t="s">
        <v>16832</v>
      </c>
      <c r="E400" s="14"/>
      <c r="F400" s="15">
        <v>1000</v>
      </c>
      <c r="G400" s="15">
        <v>372</v>
      </c>
      <c r="H400" s="14" t="s">
        <v>8087</v>
      </c>
      <c r="I400" s="15">
        <v>0</v>
      </c>
      <c r="J400" s="14" t="s">
        <v>70</v>
      </c>
      <c r="K400" s="36" t="s">
        <v>16716</v>
      </c>
      <c r="L400" s="23" t="s">
        <v>2255</v>
      </c>
      <c r="M400" s="23"/>
      <c r="N400" s="15">
        <f>VLOOKUP(H400,heso!$A$2:$B$82,2,0)*F400*G400</f>
        <v>372000</v>
      </c>
      <c r="O400" s="22">
        <v>27</v>
      </c>
    </row>
    <row r="401" spans="1:15" ht="31.5">
      <c r="A401" s="14">
        <f t="shared" si="6"/>
        <v>490</v>
      </c>
      <c r="B401" s="14" t="s">
        <v>16861</v>
      </c>
      <c r="C401" s="41" t="s">
        <v>16862</v>
      </c>
      <c r="D401" s="41" t="s">
        <v>16832</v>
      </c>
      <c r="E401" s="14"/>
      <c r="F401" s="15">
        <v>1000</v>
      </c>
      <c r="G401" s="15">
        <v>180</v>
      </c>
      <c r="H401" s="14" t="s">
        <v>8087</v>
      </c>
      <c r="I401" s="15">
        <v>0</v>
      </c>
      <c r="J401" s="14" t="s">
        <v>70</v>
      </c>
      <c r="K401" s="36" t="s">
        <v>16716</v>
      </c>
      <c r="L401" s="23" t="s">
        <v>2255</v>
      </c>
      <c r="M401" s="23"/>
      <c r="N401" s="15">
        <f>VLOOKUP(H401,heso!$A$2:$B$82,2,0)*F401*G401</f>
        <v>180000</v>
      </c>
      <c r="O401" s="22">
        <v>28</v>
      </c>
    </row>
    <row r="402" spans="1:15" ht="31.5">
      <c r="A402" s="14">
        <f t="shared" si="6"/>
        <v>491</v>
      </c>
      <c r="B402" s="14" t="s">
        <v>16758</v>
      </c>
      <c r="C402" s="41" t="s">
        <v>16759</v>
      </c>
      <c r="D402" s="41" t="s">
        <v>1162</v>
      </c>
      <c r="E402" s="14"/>
      <c r="F402" s="15">
        <v>1500</v>
      </c>
      <c r="G402" s="15">
        <v>560</v>
      </c>
      <c r="H402" s="14" t="s">
        <v>2161</v>
      </c>
      <c r="I402" s="15">
        <v>172000</v>
      </c>
      <c r="J402" s="14" t="s">
        <v>1193</v>
      </c>
      <c r="K402" s="36" t="s">
        <v>16760</v>
      </c>
      <c r="L402" s="23" t="s">
        <v>11729</v>
      </c>
      <c r="M402" s="23"/>
      <c r="N402" s="15">
        <f>VLOOKUP(H402,heso!$A$2:$B$82,2,0)*F402*G402</f>
        <v>1085147.182506308</v>
      </c>
      <c r="O402" s="22">
        <v>29</v>
      </c>
    </row>
    <row r="403" spans="1:15" ht="63">
      <c r="A403" s="14">
        <f t="shared" si="6"/>
        <v>492</v>
      </c>
      <c r="B403" s="14" t="s">
        <v>16761</v>
      </c>
      <c r="C403" s="41" t="s">
        <v>15021</v>
      </c>
      <c r="D403" s="41" t="s">
        <v>1187</v>
      </c>
      <c r="E403" s="14" t="s">
        <v>8163</v>
      </c>
      <c r="F403" s="15">
        <v>700</v>
      </c>
      <c r="G403" s="15">
        <v>492</v>
      </c>
      <c r="H403" s="14" t="s">
        <v>2161</v>
      </c>
      <c r="I403" s="15">
        <v>0</v>
      </c>
      <c r="J403" s="14" t="s">
        <v>70</v>
      </c>
      <c r="K403" s="36" t="s">
        <v>16760</v>
      </c>
      <c r="L403" s="23" t="s">
        <v>2255</v>
      </c>
      <c r="M403" s="23" t="s">
        <v>16762</v>
      </c>
      <c r="N403" s="15">
        <f>VLOOKUP(H403,heso!$A$2:$B$82,2,0)*F403*G403</f>
        <v>444910.3448275862</v>
      </c>
      <c r="O403" s="22">
        <v>30</v>
      </c>
    </row>
    <row r="404" spans="1:15" ht="31.5">
      <c r="A404" s="14">
        <f t="shared" si="6"/>
        <v>493</v>
      </c>
      <c r="B404" s="14" t="s">
        <v>16763</v>
      </c>
      <c r="C404" s="41" t="s">
        <v>16764</v>
      </c>
      <c r="D404" s="41" t="s">
        <v>9193</v>
      </c>
      <c r="E404" s="14"/>
      <c r="F404" s="15">
        <v>1100</v>
      </c>
      <c r="G404" s="15">
        <v>600</v>
      </c>
      <c r="H404" s="14" t="s">
        <v>2161</v>
      </c>
      <c r="I404" s="15">
        <v>0</v>
      </c>
      <c r="J404" s="14" t="s">
        <v>4935</v>
      </c>
      <c r="K404" s="36" t="s">
        <v>16760</v>
      </c>
      <c r="L404" s="23" t="s">
        <v>2255</v>
      </c>
      <c r="M404" s="23" t="s">
        <v>16765</v>
      </c>
      <c r="N404" s="15">
        <f>VLOOKUP(H404,heso!$A$2:$B$82,2,0)*F404*G404</f>
        <v>852615.6433978132</v>
      </c>
      <c r="O404" s="22">
        <v>31</v>
      </c>
    </row>
    <row r="405" spans="1:15" ht="31.5">
      <c r="A405" s="14">
        <f t="shared" si="6"/>
        <v>494</v>
      </c>
      <c r="B405" s="14" t="s">
        <v>16773</v>
      </c>
      <c r="C405" s="41" t="s">
        <v>6874</v>
      </c>
      <c r="D405" s="41" t="s">
        <v>1187</v>
      </c>
      <c r="E405" s="14"/>
      <c r="F405" s="15">
        <v>750</v>
      </c>
      <c r="G405" s="15">
        <v>532</v>
      </c>
      <c r="H405" s="14" t="s">
        <v>8087</v>
      </c>
      <c r="I405" s="15">
        <v>165000</v>
      </c>
      <c r="J405" s="14" t="s">
        <v>4935</v>
      </c>
      <c r="K405" s="36" t="s">
        <v>16760</v>
      </c>
      <c r="L405" s="23" t="s">
        <v>2255</v>
      </c>
      <c r="M405" s="23"/>
      <c r="N405" s="15">
        <f>VLOOKUP(H405,heso!$A$2:$B$82,2,0)*F405*G405</f>
        <v>399000</v>
      </c>
      <c r="O405" s="22">
        <v>32</v>
      </c>
    </row>
    <row r="406" spans="1:15" ht="47.25">
      <c r="A406" s="14">
        <f t="shared" si="6"/>
        <v>495</v>
      </c>
      <c r="B406" s="14" t="s">
        <v>16774</v>
      </c>
      <c r="C406" s="41" t="s">
        <v>16775</v>
      </c>
      <c r="D406" s="41" t="s">
        <v>1187</v>
      </c>
      <c r="E406" s="14"/>
      <c r="F406" s="15">
        <v>532</v>
      </c>
      <c r="G406" s="15">
        <v>124</v>
      </c>
      <c r="H406" s="14" t="s">
        <v>8076</v>
      </c>
      <c r="I406" s="15">
        <v>43000</v>
      </c>
      <c r="J406" s="14" t="s">
        <v>1193</v>
      </c>
      <c r="K406" s="36" t="s">
        <v>16760</v>
      </c>
      <c r="L406" s="23" t="s">
        <v>2255</v>
      </c>
      <c r="M406" s="23"/>
      <c r="N406" s="15">
        <f>VLOOKUP(H406,heso!$A$2:$B$82,2,0)*F406*G406</f>
        <v>54816.134566862915</v>
      </c>
      <c r="O406" s="22">
        <v>33</v>
      </c>
    </row>
    <row r="407" spans="1:15" ht="63">
      <c r="A407" s="14">
        <f t="shared" si="6"/>
        <v>496</v>
      </c>
      <c r="B407" s="14" t="s">
        <v>16778</v>
      </c>
      <c r="C407" s="41" t="s">
        <v>16779</v>
      </c>
      <c r="D407" s="41" t="s">
        <v>4473</v>
      </c>
      <c r="E407" s="14"/>
      <c r="F407" s="15">
        <v>54156</v>
      </c>
      <c r="G407" s="15">
        <v>824</v>
      </c>
      <c r="H407" s="14" t="s">
        <v>13654</v>
      </c>
      <c r="I407" s="15">
        <v>0</v>
      </c>
      <c r="J407" s="14" t="s">
        <v>1188</v>
      </c>
      <c r="K407" s="36" t="s">
        <v>16760</v>
      </c>
      <c r="L407" s="23" t="s">
        <v>16780</v>
      </c>
      <c r="M407" s="23"/>
      <c r="N407" s="15">
        <f>VLOOKUP(H407,heso!$A$2:$B$82,2,0)*F407*G407</f>
        <v>64853836.86459209</v>
      </c>
      <c r="O407" s="22">
        <v>34</v>
      </c>
    </row>
    <row r="408" spans="1:15" ht="31.5">
      <c r="A408" s="14">
        <f t="shared" si="6"/>
        <v>497</v>
      </c>
      <c r="B408" s="14" t="s">
        <v>16781</v>
      </c>
      <c r="C408" s="41" t="s">
        <v>16782</v>
      </c>
      <c r="D408" s="41" t="s">
        <v>1187</v>
      </c>
      <c r="E408" s="14"/>
      <c r="F408" s="15">
        <v>750</v>
      </c>
      <c r="G408" s="15">
        <v>300</v>
      </c>
      <c r="H408" s="15" t="s">
        <v>2161</v>
      </c>
      <c r="I408" s="15">
        <v>174000</v>
      </c>
      <c r="J408" s="14" t="s">
        <v>60</v>
      </c>
      <c r="K408" s="36" t="s">
        <v>16760</v>
      </c>
      <c r="L408" s="23" t="s">
        <v>5408</v>
      </c>
      <c r="M408" s="23"/>
      <c r="N408" s="15">
        <f>VLOOKUP(H408,heso!$A$2:$B$82,2,0)*F408*G408</f>
        <v>290664.42388561816</v>
      </c>
      <c r="O408" s="22">
        <v>35</v>
      </c>
    </row>
    <row r="409" spans="1:15" ht="47.25">
      <c r="A409" s="14">
        <f t="shared" si="6"/>
        <v>498</v>
      </c>
      <c r="B409" s="14" t="s">
        <v>16785</v>
      </c>
      <c r="C409" s="41" t="s">
        <v>16786</v>
      </c>
      <c r="D409" s="41" t="s">
        <v>12961</v>
      </c>
      <c r="E409" s="14"/>
      <c r="F409" s="15">
        <v>30000</v>
      </c>
      <c r="G409" s="15">
        <v>8</v>
      </c>
      <c r="H409" s="14" t="s">
        <v>16787</v>
      </c>
      <c r="I409" s="15">
        <v>0</v>
      </c>
      <c r="J409" s="14" t="s">
        <v>1188</v>
      </c>
      <c r="K409" s="36" t="s">
        <v>16760</v>
      </c>
      <c r="L409" s="23" t="s">
        <v>2255</v>
      </c>
      <c r="M409" s="23"/>
      <c r="N409" s="15">
        <f>VLOOKUP(H409,heso!$A$2:$B$82,2,0)*F409*G409</f>
        <v>203465.09671993271</v>
      </c>
      <c r="O409" s="22">
        <v>36</v>
      </c>
    </row>
    <row r="410" spans="1:15" ht="31.5">
      <c r="A410" s="14">
        <f t="shared" si="6"/>
        <v>499</v>
      </c>
      <c r="B410" s="14" t="s">
        <v>16790</v>
      </c>
      <c r="C410" s="41" t="s">
        <v>16791</v>
      </c>
      <c r="D410" s="41" t="s">
        <v>1162</v>
      </c>
      <c r="E410" s="14"/>
      <c r="F410" s="15">
        <v>300</v>
      </c>
      <c r="G410" s="15">
        <v>360</v>
      </c>
      <c r="H410" s="14" t="s">
        <v>8087</v>
      </c>
      <c r="I410" s="15">
        <v>120000</v>
      </c>
      <c r="J410" s="14" t="s">
        <v>4935</v>
      </c>
      <c r="K410" s="36" t="s">
        <v>16760</v>
      </c>
      <c r="L410" s="23" t="s">
        <v>2255</v>
      </c>
      <c r="M410" s="23"/>
      <c r="N410" s="15">
        <f>VLOOKUP(H410,heso!$A$2:$B$82,2,0)*F410*G410</f>
        <v>108000</v>
      </c>
      <c r="O410" s="22">
        <v>37</v>
      </c>
    </row>
    <row r="411" spans="1:15" ht="47.25">
      <c r="A411" s="14">
        <f t="shared" si="6"/>
        <v>500</v>
      </c>
      <c r="B411" s="14" t="s">
        <v>16794</v>
      </c>
      <c r="C411" s="41" t="s">
        <v>16795</v>
      </c>
      <c r="D411" s="41" t="s">
        <v>1187</v>
      </c>
      <c r="E411" s="14"/>
      <c r="F411" s="15">
        <v>2000</v>
      </c>
      <c r="G411" s="15">
        <v>240</v>
      </c>
      <c r="H411" s="14" t="s">
        <v>8087</v>
      </c>
      <c r="I411" s="15">
        <v>85000</v>
      </c>
      <c r="J411" s="14" t="s">
        <v>7909</v>
      </c>
      <c r="K411" s="36" t="s">
        <v>16760</v>
      </c>
      <c r="L411" s="23" t="s">
        <v>5408</v>
      </c>
      <c r="M411" s="23"/>
      <c r="N411" s="15">
        <f>VLOOKUP(H411,heso!$A$2:$B$82,2,0)*F411*G411</f>
        <v>480000</v>
      </c>
      <c r="O411" s="22">
        <v>38</v>
      </c>
    </row>
    <row r="412" spans="1:15" ht="76.5">
      <c r="A412" s="14">
        <f t="shared" si="6"/>
        <v>501</v>
      </c>
      <c r="B412" s="14" t="s">
        <v>16796</v>
      </c>
      <c r="C412" s="41" t="s">
        <v>15352</v>
      </c>
      <c r="D412" s="41" t="s">
        <v>1187</v>
      </c>
      <c r="E412" s="14"/>
      <c r="F412" s="15">
        <v>3000</v>
      </c>
      <c r="G412" s="15">
        <v>280</v>
      </c>
      <c r="H412" s="14" t="s">
        <v>8087</v>
      </c>
      <c r="I412" s="15">
        <v>179000</v>
      </c>
      <c r="J412" s="14" t="s">
        <v>7909</v>
      </c>
      <c r="K412" s="36" t="s">
        <v>16760</v>
      </c>
      <c r="L412" s="23" t="s">
        <v>13494</v>
      </c>
      <c r="M412" s="23" t="s">
        <v>16797</v>
      </c>
      <c r="N412" s="15">
        <f>VLOOKUP(H412,heso!$A$2:$B$82,2,0)*F412*G412</f>
        <v>840000</v>
      </c>
      <c r="O412" s="22">
        <v>39</v>
      </c>
    </row>
    <row r="413" spans="1:15" ht="47.25">
      <c r="A413" s="14">
        <f t="shared" si="6"/>
        <v>502</v>
      </c>
      <c r="B413" s="14" t="s">
        <v>16798</v>
      </c>
      <c r="C413" s="41" t="s">
        <v>16799</v>
      </c>
      <c r="D413" s="41" t="s">
        <v>9193</v>
      </c>
      <c r="E413" s="14"/>
      <c r="F413" s="15">
        <v>600</v>
      </c>
      <c r="G413" s="15">
        <v>584</v>
      </c>
      <c r="H413" s="14" t="s">
        <v>2161</v>
      </c>
      <c r="I413" s="15">
        <v>0</v>
      </c>
      <c r="J413" s="14" t="s">
        <v>60</v>
      </c>
      <c r="K413" s="36" t="s">
        <v>16760</v>
      </c>
      <c r="L413" s="23" t="s">
        <v>2255</v>
      </c>
      <c r="M413" s="23" t="s">
        <v>16800</v>
      </c>
      <c r="N413" s="15">
        <f>VLOOKUP(H413,heso!$A$2:$B$82,2,0)*F413*G413</f>
        <v>452661.39613120269</v>
      </c>
      <c r="O413" s="22">
        <v>40</v>
      </c>
    </row>
    <row r="414" spans="1:15" ht="25.5">
      <c r="A414" s="14">
        <f t="shared" si="6"/>
        <v>503</v>
      </c>
      <c r="B414" s="14" t="s">
        <v>16801</v>
      </c>
      <c r="C414" s="41" t="s">
        <v>11192</v>
      </c>
      <c r="D414" s="41" t="s">
        <v>16802</v>
      </c>
      <c r="E414" s="14"/>
      <c r="F414" s="15">
        <v>5500</v>
      </c>
      <c r="G414" s="15">
        <v>1200</v>
      </c>
      <c r="H414" s="14" t="s">
        <v>2161</v>
      </c>
      <c r="I414" s="15">
        <v>0</v>
      </c>
      <c r="J414" s="14" t="s">
        <v>7909</v>
      </c>
      <c r="K414" s="36" t="s">
        <v>16760</v>
      </c>
      <c r="L414" s="23" t="s">
        <v>2255</v>
      </c>
      <c r="M414" s="23" t="s">
        <v>16803</v>
      </c>
      <c r="N414" s="15">
        <f>VLOOKUP(H414,heso!$A$2:$B$82,2,0)*F414*G414</f>
        <v>8526156.4339781329</v>
      </c>
      <c r="O414" s="22">
        <v>41</v>
      </c>
    </row>
    <row r="415" spans="1:15" ht="47.25">
      <c r="A415" s="14">
        <f t="shared" si="6"/>
        <v>504</v>
      </c>
      <c r="B415" s="14" t="s">
        <v>16804</v>
      </c>
      <c r="C415" s="41" t="s">
        <v>6874</v>
      </c>
      <c r="D415" s="41" t="s">
        <v>1187</v>
      </c>
      <c r="E415" s="14"/>
      <c r="F415" s="15">
        <v>800</v>
      </c>
      <c r="G415" s="15">
        <v>464</v>
      </c>
      <c r="H415" s="14" t="s">
        <v>2161</v>
      </c>
      <c r="I415" s="15">
        <v>186000</v>
      </c>
      <c r="J415" s="14" t="s">
        <v>4935</v>
      </c>
      <c r="K415" s="36" t="s">
        <v>16760</v>
      </c>
      <c r="L415" s="23" t="s">
        <v>2255</v>
      </c>
      <c r="M415" s="23"/>
      <c r="N415" s="15">
        <f>VLOOKUP(H415,heso!$A$2:$B$82,2,0)*F415*G415</f>
        <v>479531.70731707319</v>
      </c>
      <c r="O415" s="22">
        <v>42</v>
      </c>
    </row>
    <row r="416" spans="1:15" ht="47.25">
      <c r="A416" s="14">
        <f t="shared" si="6"/>
        <v>505</v>
      </c>
      <c r="B416" s="14" t="s">
        <v>16805</v>
      </c>
      <c r="C416" s="41" t="s">
        <v>16806</v>
      </c>
      <c r="D416" s="41" t="s">
        <v>1187</v>
      </c>
      <c r="E416" s="14"/>
      <c r="F416" s="15">
        <v>1000</v>
      </c>
      <c r="G416" s="15">
        <v>312</v>
      </c>
      <c r="H416" s="14" t="s">
        <v>2161</v>
      </c>
      <c r="I416" s="15">
        <v>170000</v>
      </c>
      <c r="J416" s="14" t="s">
        <v>4935</v>
      </c>
      <c r="K416" s="36" t="s">
        <v>16760</v>
      </c>
      <c r="L416" s="23" t="s">
        <v>5408</v>
      </c>
      <c r="M416" s="23"/>
      <c r="N416" s="15">
        <f>VLOOKUP(H416,heso!$A$2:$B$82,2,0)*F416*G416</f>
        <v>403054.66778805724</v>
      </c>
      <c r="O416" s="22">
        <v>43</v>
      </c>
    </row>
    <row r="417" spans="1:15" ht="47.25">
      <c r="A417" s="14">
        <f t="shared" si="6"/>
        <v>506</v>
      </c>
      <c r="B417" s="14" t="s">
        <v>16810</v>
      </c>
      <c r="C417" s="41" t="s">
        <v>15671</v>
      </c>
      <c r="D417" s="41" t="s">
        <v>1162</v>
      </c>
      <c r="E417" s="14"/>
      <c r="F417" s="15">
        <v>500</v>
      </c>
      <c r="G417" s="15">
        <v>256</v>
      </c>
      <c r="H417" s="14" t="s">
        <v>2528</v>
      </c>
      <c r="I417" s="15">
        <v>0</v>
      </c>
      <c r="J417" s="14" t="s">
        <v>1188</v>
      </c>
      <c r="K417" s="36" t="s">
        <v>16760</v>
      </c>
      <c r="L417" s="23" t="s">
        <v>2255</v>
      </c>
      <c r="M417" s="23"/>
      <c r="N417" s="15">
        <f>VLOOKUP(H417,heso!$A$2:$B$82,2,0)*F417*G417</f>
        <v>81386.03868797308</v>
      </c>
      <c r="O417" s="22">
        <v>1</v>
      </c>
    </row>
    <row r="418" spans="1:15" ht="63">
      <c r="A418" s="14">
        <f t="shared" si="6"/>
        <v>507</v>
      </c>
      <c r="B418" s="14" t="s">
        <v>16814</v>
      </c>
      <c r="C418" s="41" t="s">
        <v>16815</v>
      </c>
      <c r="D418" s="41" t="s">
        <v>16816</v>
      </c>
      <c r="E418" s="14"/>
      <c r="F418" s="15">
        <v>1100</v>
      </c>
      <c r="G418" s="15">
        <v>376</v>
      </c>
      <c r="H418" s="14" t="s">
        <v>2161</v>
      </c>
      <c r="I418" s="15">
        <v>0</v>
      </c>
      <c r="J418" s="14" t="s">
        <v>60</v>
      </c>
      <c r="K418" s="36" t="s">
        <v>16760</v>
      </c>
      <c r="L418" s="23" t="s">
        <v>2255</v>
      </c>
      <c r="M418" s="23" t="s">
        <v>16817</v>
      </c>
      <c r="N418" s="15">
        <f>VLOOKUP(H418,heso!$A$2:$B$82,2,0)*F418*G418</f>
        <v>534305.80319596292</v>
      </c>
      <c r="O418" s="22">
        <v>2</v>
      </c>
    </row>
    <row r="419" spans="1:15" ht="63">
      <c r="A419" s="14">
        <f t="shared" si="6"/>
        <v>508</v>
      </c>
      <c r="B419" s="14" t="s">
        <v>16818</v>
      </c>
      <c r="C419" s="41" t="s">
        <v>16819</v>
      </c>
      <c r="D419" s="41" t="s">
        <v>1162</v>
      </c>
      <c r="E419" s="14"/>
      <c r="F419" s="15">
        <v>225</v>
      </c>
      <c r="G419" s="15">
        <v>176</v>
      </c>
      <c r="H419" s="14" t="s">
        <v>8087</v>
      </c>
      <c r="I419" s="15">
        <v>0</v>
      </c>
      <c r="J419" s="14" t="s">
        <v>60</v>
      </c>
      <c r="K419" s="36" t="s">
        <v>16760</v>
      </c>
      <c r="L419" s="23" t="s">
        <v>6101</v>
      </c>
      <c r="M419" s="23"/>
      <c r="N419" s="15">
        <f>VLOOKUP(H419,heso!$A$2:$B$82,2,0)*F419*G419</f>
        <v>39600</v>
      </c>
      <c r="O419" s="22">
        <v>3</v>
      </c>
    </row>
    <row r="420" spans="1:15" ht="47.25">
      <c r="A420" s="14">
        <f t="shared" si="6"/>
        <v>509</v>
      </c>
      <c r="B420" s="14" t="s">
        <v>16822</v>
      </c>
      <c r="C420" s="41" t="s">
        <v>16823</v>
      </c>
      <c r="D420" s="41" t="s">
        <v>1162</v>
      </c>
      <c r="E420" s="14"/>
      <c r="F420" s="15">
        <v>1800</v>
      </c>
      <c r="G420" s="15">
        <v>272</v>
      </c>
      <c r="H420" s="14" t="s">
        <v>8076</v>
      </c>
      <c r="I420" s="15">
        <v>0</v>
      </c>
      <c r="J420" s="14" t="s">
        <v>1188</v>
      </c>
      <c r="K420" s="36" t="s">
        <v>16760</v>
      </c>
      <c r="L420" s="23" t="s">
        <v>2255</v>
      </c>
      <c r="M420" s="23"/>
      <c r="N420" s="15">
        <f>VLOOKUP(H420,heso!$A$2:$B$82,2,0)*F420*G420</f>
        <v>406833.30529857019</v>
      </c>
      <c r="O420" s="22">
        <v>4</v>
      </c>
    </row>
    <row r="421" spans="1:15" ht="31.5">
      <c r="A421" s="14">
        <f t="shared" si="6"/>
        <v>510</v>
      </c>
      <c r="B421" s="14" t="s">
        <v>16824</v>
      </c>
      <c r="C421" s="41" t="s">
        <v>11192</v>
      </c>
      <c r="D421" s="41" t="s">
        <v>4473</v>
      </c>
      <c r="E421" s="14"/>
      <c r="F421" s="15">
        <v>700000</v>
      </c>
      <c r="G421" s="15">
        <v>144</v>
      </c>
      <c r="H421" s="14" t="s">
        <v>8076</v>
      </c>
      <c r="I421" s="15">
        <v>0</v>
      </c>
      <c r="J421" s="14" t="s">
        <v>7909</v>
      </c>
      <c r="K421" s="36" t="s">
        <v>16760</v>
      </c>
      <c r="L421" s="23" t="s">
        <v>2255</v>
      </c>
      <c r="M421" s="23"/>
      <c r="N421" s="15">
        <f>VLOOKUP(H421,heso!$A$2:$B$82,2,0)*F421*G421</f>
        <v>83759798.149705634</v>
      </c>
      <c r="O421" s="22">
        <v>5</v>
      </c>
    </row>
    <row r="422" spans="1:15" ht="31.5">
      <c r="A422" s="14">
        <f t="shared" si="6"/>
        <v>511</v>
      </c>
      <c r="B422" s="14" t="s">
        <v>16825</v>
      </c>
      <c r="C422" s="41" t="s">
        <v>12563</v>
      </c>
      <c r="D422" s="41" t="s">
        <v>1187</v>
      </c>
      <c r="E422" s="14" t="s">
        <v>8163</v>
      </c>
      <c r="F422" s="15">
        <v>532</v>
      </c>
      <c r="G422" s="15">
        <v>212</v>
      </c>
      <c r="H422" s="14" t="s">
        <v>2161</v>
      </c>
      <c r="I422" s="15">
        <v>148000</v>
      </c>
      <c r="J422" s="14" t="s">
        <v>4935</v>
      </c>
      <c r="K422" s="36" t="s">
        <v>16760</v>
      </c>
      <c r="L422" s="23" t="s">
        <v>2255</v>
      </c>
      <c r="M422" s="23"/>
      <c r="N422" s="15">
        <f>VLOOKUP(H422,heso!$A$2:$B$82,2,0)*F422*G422</f>
        <v>145699.09503784694</v>
      </c>
      <c r="O422" s="22">
        <v>1</v>
      </c>
    </row>
    <row r="423" spans="1:15">
      <c r="A423" s="14">
        <f t="shared" si="6"/>
        <v>512</v>
      </c>
      <c r="B423" s="14" t="s">
        <v>16826</v>
      </c>
      <c r="C423" s="41" t="s">
        <v>14874</v>
      </c>
      <c r="D423" s="41" t="s">
        <v>1162</v>
      </c>
      <c r="E423" s="14"/>
      <c r="F423" s="15">
        <v>300</v>
      </c>
      <c r="G423" s="15">
        <v>720</v>
      </c>
      <c r="H423" s="14" t="s">
        <v>2161</v>
      </c>
      <c r="I423" s="15">
        <v>0</v>
      </c>
      <c r="J423" s="14" t="s">
        <v>1188</v>
      </c>
      <c r="K423" s="36" t="s">
        <v>16760</v>
      </c>
      <c r="L423" s="23" t="s">
        <v>2255</v>
      </c>
      <c r="M423" s="23"/>
      <c r="N423" s="15">
        <f>VLOOKUP(H423,heso!$A$2:$B$82,2,0)*F423*G423</f>
        <v>279037.84693019342</v>
      </c>
      <c r="O423" s="22">
        <v>2</v>
      </c>
    </row>
    <row r="424" spans="1:15" ht="31.5">
      <c r="A424" s="14">
        <f t="shared" si="6"/>
        <v>513</v>
      </c>
      <c r="B424" s="14" t="s">
        <v>16827</v>
      </c>
      <c r="C424" s="41" t="s">
        <v>518</v>
      </c>
      <c r="D424" s="41" t="s">
        <v>1162</v>
      </c>
      <c r="E424" s="14"/>
      <c r="F424" s="15">
        <v>400</v>
      </c>
      <c r="G424" s="15">
        <v>908</v>
      </c>
      <c r="H424" s="14" t="s">
        <v>2161</v>
      </c>
      <c r="I424" s="15">
        <v>0</v>
      </c>
      <c r="J424" s="14" t="s">
        <v>1193</v>
      </c>
      <c r="K424" s="36" t="s">
        <v>16760</v>
      </c>
      <c r="L424" s="23" t="s">
        <v>2255</v>
      </c>
      <c r="M424" s="23"/>
      <c r="N424" s="15">
        <f>VLOOKUP(H424,heso!$A$2:$B$82,2,0)*F424*G424</f>
        <v>469196.97224558453</v>
      </c>
      <c r="O424" s="22">
        <v>3</v>
      </c>
    </row>
    <row r="425" spans="1:15" ht="31.5">
      <c r="A425" s="14">
        <f t="shared" si="6"/>
        <v>514</v>
      </c>
      <c r="B425" s="14" t="s">
        <v>16828</v>
      </c>
      <c r="C425" s="41" t="s">
        <v>518</v>
      </c>
      <c r="D425" s="41" t="s">
        <v>1162</v>
      </c>
      <c r="E425" s="14"/>
      <c r="F425" s="15">
        <v>400</v>
      </c>
      <c r="G425" s="15">
        <v>668</v>
      </c>
      <c r="H425" s="14" t="s">
        <v>2161</v>
      </c>
      <c r="I425" s="15">
        <v>0</v>
      </c>
      <c r="J425" s="14" t="s">
        <v>1193</v>
      </c>
      <c r="K425" s="36" t="s">
        <v>16760</v>
      </c>
      <c r="L425" s="23" t="s">
        <v>2255</v>
      </c>
      <c r="M425" s="23"/>
      <c r="N425" s="15">
        <f>VLOOKUP(H425,heso!$A$2:$B$82,2,0)*F425*G425</f>
        <v>345180.15138772078</v>
      </c>
      <c r="O425" s="22">
        <v>4</v>
      </c>
    </row>
    <row r="426" spans="1:15" ht="31.5">
      <c r="A426" s="14">
        <f t="shared" ref="A426:A489" si="7">A425+1</f>
        <v>515</v>
      </c>
      <c r="B426" s="14" t="s">
        <v>16829</v>
      </c>
      <c r="C426" s="41" t="s">
        <v>14653</v>
      </c>
      <c r="D426" s="41" t="s">
        <v>4473</v>
      </c>
      <c r="E426" s="14"/>
      <c r="F426" s="15">
        <v>500</v>
      </c>
      <c r="G426" s="15">
        <v>344</v>
      </c>
      <c r="H426" s="14" t="s">
        <v>8087</v>
      </c>
      <c r="I426" s="15">
        <v>0</v>
      </c>
      <c r="J426" s="14" t="s">
        <v>70</v>
      </c>
      <c r="K426" s="36" t="s">
        <v>16760</v>
      </c>
      <c r="L426" s="23" t="s">
        <v>2255</v>
      </c>
      <c r="M426" s="23"/>
      <c r="N426" s="15">
        <f>VLOOKUP(H426,heso!$A$2:$B$82,2,0)*F426*G426</f>
        <v>172000</v>
      </c>
      <c r="O426" s="22">
        <v>5</v>
      </c>
    </row>
    <row r="427" spans="1:15" ht="63">
      <c r="A427" s="14">
        <f t="shared" si="7"/>
        <v>516</v>
      </c>
      <c r="B427" s="14" t="s">
        <v>16833</v>
      </c>
      <c r="C427" s="41" t="s">
        <v>16834</v>
      </c>
      <c r="D427" s="41" t="s">
        <v>9193</v>
      </c>
      <c r="E427" s="14"/>
      <c r="F427" s="15">
        <v>550</v>
      </c>
      <c r="G427" s="15">
        <v>368</v>
      </c>
      <c r="H427" s="14" t="s">
        <v>2161</v>
      </c>
      <c r="I427" s="15">
        <v>0</v>
      </c>
      <c r="J427" s="14" t="s">
        <v>60</v>
      </c>
      <c r="K427" s="36" t="s">
        <v>16760</v>
      </c>
      <c r="L427" s="23" t="s">
        <v>2255</v>
      </c>
      <c r="M427" s="23" t="s">
        <v>16835</v>
      </c>
      <c r="N427" s="15">
        <f>VLOOKUP(H427,heso!$A$2:$B$82,2,0)*F427*G427</f>
        <v>261468.79730866273</v>
      </c>
      <c r="O427" s="22">
        <v>6</v>
      </c>
    </row>
    <row r="428" spans="1:15" ht="31.5">
      <c r="A428" s="14">
        <f t="shared" si="7"/>
        <v>517</v>
      </c>
      <c r="B428" s="14" t="s">
        <v>16836</v>
      </c>
      <c r="C428" s="41" t="s">
        <v>16837</v>
      </c>
      <c r="D428" s="41" t="s">
        <v>4473</v>
      </c>
      <c r="E428" s="14"/>
      <c r="F428" s="15">
        <v>800</v>
      </c>
      <c r="G428" s="15">
        <v>520</v>
      </c>
      <c r="H428" s="14" t="s">
        <v>2161</v>
      </c>
      <c r="I428" s="15">
        <v>0</v>
      </c>
      <c r="J428" s="14" t="s">
        <v>7909</v>
      </c>
      <c r="K428" s="36" t="s">
        <v>16760</v>
      </c>
      <c r="L428" s="23" t="s">
        <v>2255</v>
      </c>
      <c r="M428" s="23"/>
      <c r="N428" s="15">
        <f>VLOOKUP(H428,heso!$A$2:$B$82,2,0)*F428*G428</f>
        <v>537406.22371740965</v>
      </c>
      <c r="O428" s="22">
        <v>7</v>
      </c>
    </row>
    <row r="429" spans="1:15" ht="47.25">
      <c r="A429" s="14">
        <f t="shared" si="7"/>
        <v>518</v>
      </c>
      <c r="B429" s="14" t="s">
        <v>16838</v>
      </c>
      <c r="C429" s="41" t="s">
        <v>16837</v>
      </c>
      <c r="D429" s="41" t="s">
        <v>4473</v>
      </c>
      <c r="E429" s="14"/>
      <c r="F429" s="15">
        <v>200</v>
      </c>
      <c r="G429" s="15">
        <v>516</v>
      </c>
      <c r="H429" s="14" t="s">
        <v>2161</v>
      </c>
      <c r="I429" s="15">
        <v>0</v>
      </c>
      <c r="J429" s="14" t="s">
        <v>7909</v>
      </c>
      <c r="K429" s="36" t="s">
        <v>16760</v>
      </c>
      <c r="L429" s="23" t="s">
        <v>2255</v>
      </c>
      <c r="M429" s="23" t="s">
        <v>16839</v>
      </c>
      <c r="N429" s="15">
        <f>VLOOKUP(H429,heso!$A$2:$B$82,2,0)*F429*G429</f>
        <v>133318.08242220353</v>
      </c>
      <c r="O429" s="22">
        <v>8</v>
      </c>
    </row>
    <row r="430" spans="1:15" ht="31.5">
      <c r="A430" s="14">
        <f t="shared" si="7"/>
        <v>519</v>
      </c>
      <c r="B430" s="14" t="s">
        <v>16840</v>
      </c>
      <c r="C430" s="41" t="s">
        <v>15790</v>
      </c>
      <c r="D430" s="41" t="s">
        <v>1187</v>
      </c>
      <c r="E430" s="14" t="s">
        <v>8163</v>
      </c>
      <c r="F430" s="15">
        <v>532</v>
      </c>
      <c r="G430" s="15">
        <v>524</v>
      </c>
      <c r="H430" s="14" t="s">
        <v>2161</v>
      </c>
      <c r="I430" s="15">
        <v>255000</v>
      </c>
      <c r="J430" s="14" t="s">
        <v>4935</v>
      </c>
      <c r="K430" s="36" t="s">
        <v>16760</v>
      </c>
      <c r="L430" s="23" t="s">
        <v>2255</v>
      </c>
      <c r="M430" s="23"/>
      <c r="N430" s="15">
        <f>VLOOKUP(H430,heso!$A$2:$B$82,2,0)*F430*G430</f>
        <v>360124.1783010934</v>
      </c>
      <c r="O430" s="22">
        <v>9</v>
      </c>
    </row>
    <row r="431" spans="1:15" ht="47.25">
      <c r="A431" s="14">
        <f t="shared" si="7"/>
        <v>520</v>
      </c>
      <c r="B431" s="14" t="s">
        <v>16844</v>
      </c>
      <c r="C431" s="41" t="s">
        <v>1885</v>
      </c>
      <c r="D431" s="41" t="s">
        <v>9193</v>
      </c>
      <c r="E431" s="14"/>
      <c r="F431" s="15">
        <v>1050</v>
      </c>
      <c r="G431" s="15">
        <v>848</v>
      </c>
      <c r="H431" s="14" t="s">
        <v>2161</v>
      </c>
      <c r="I431" s="15">
        <v>0</v>
      </c>
      <c r="J431" s="14" t="s">
        <v>1188</v>
      </c>
      <c r="K431" s="36" t="s">
        <v>16760</v>
      </c>
      <c r="L431" s="23" t="s">
        <v>2255</v>
      </c>
      <c r="M431" s="23"/>
      <c r="N431" s="15">
        <f>VLOOKUP(H431,heso!$A$2:$B$82,2,0)*F431*G431</f>
        <v>1150256.0134566864</v>
      </c>
      <c r="O431" s="22">
        <v>10</v>
      </c>
    </row>
    <row r="432" spans="1:15" ht="63">
      <c r="A432" s="14">
        <f t="shared" si="7"/>
        <v>521</v>
      </c>
      <c r="B432" s="14" t="s">
        <v>16845</v>
      </c>
      <c r="C432" s="41" t="s">
        <v>16846</v>
      </c>
      <c r="D432" s="41" t="s">
        <v>16832</v>
      </c>
      <c r="E432" s="14"/>
      <c r="F432" s="15">
        <v>1000</v>
      </c>
      <c r="G432" s="15">
        <v>448</v>
      </c>
      <c r="H432" s="14" t="s">
        <v>2161</v>
      </c>
      <c r="I432" s="15">
        <v>0</v>
      </c>
      <c r="J432" s="14" t="s">
        <v>70</v>
      </c>
      <c r="K432" s="36" t="s">
        <v>16760</v>
      </c>
      <c r="L432" s="23" t="s">
        <v>5408</v>
      </c>
      <c r="M432" s="23"/>
      <c r="N432" s="15">
        <f>VLOOKUP(H432,heso!$A$2:$B$82,2,0)*F432*G432</f>
        <v>578745.16400336428</v>
      </c>
      <c r="O432" s="22">
        <v>11</v>
      </c>
    </row>
    <row r="433" spans="1:15" ht="31.5">
      <c r="A433" s="14">
        <f t="shared" si="7"/>
        <v>522</v>
      </c>
      <c r="B433" s="14" t="s">
        <v>16847</v>
      </c>
      <c r="C433" s="41" t="s">
        <v>16848</v>
      </c>
      <c r="D433" s="41" t="s">
        <v>16832</v>
      </c>
      <c r="E433" s="14"/>
      <c r="F433" s="15">
        <v>1000</v>
      </c>
      <c r="G433" s="15">
        <v>368</v>
      </c>
      <c r="H433" s="14" t="s">
        <v>2161</v>
      </c>
      <c r="I433" s="15">
        <v>0</v>
      </c>
      <c r="J433" s="14" t="s">
        <v>70</v>
      </c>
      <c r="K433" s="36" t="s">
        <v>16760</v>
      </c>
      <c r="L433" s="23" t="s">
        <v>5408</v>
      </c>
      <c r="M433" s="23"/>
      <c r="N433" s="15">
        <f>VLOOKUP(H433,heso!$A$2:$B$82,2,0)*F433*G433</f>
        <v>475397.81328847777</v>
      </c>
      <c r="O433" s="22">
        <v>12</v>
      </c>
    </row>
    <row r="434" spans="1:15" ht="47.25">
      <c r="A434" s="14">
        <f t="shared" si="7"/>
        <v>523</v>
      </c>
      <c r="B434" s="14" t="s">
        <v>16849</v>
      </c>
      <c r="C434" s="41" t="s">
        <v>6874</v>
      </c>
      <c r="D434" s="41" t="s">
        <v>1162</v>
      </c>
      <c r="E434" s="14"/>
      <c r="F434" s="15">
        <v>500</v>
      </c>
      <c r="G434" s="15">
        <v>172</v>
      </c>
      <c r="H434" s="14" t="s">
        <v>2161</v>
      </c>
      <c r="I434" s="15">
        <v>0</v>
      </c>
      <c r="J434" s="14" t="s">
        <v>4935</v>
      </c>
      <c r="K434" s="36" t="s">
        <v>16760</v>
      </c>
      <c r="L434" s="23" t="s">
        <v>2255</v>
      </c>
      <c r="M434" s="23"/>
      <c r="N434" s="15">
        <f>VLOOKUP(H434,heso!$A$2:$B$82,2,0)*F434*G434</f>
        <v>111098.40201850295</v>
      </c>
    </row>
    <row r="435" spans="1:15" ht="63">
      <c r="A435" s="14">
        <f t="shared" si="7"/>
        <v>524</v>
      </c>
      <c r="B435" s="14" t="s">
        <v>16850</v>
      </c>
      <c r="C435" s="41" t="s">
        <v>6874</v>
      </c>
      <c r="D435" s="41" t="s">
        <v>1162</v>
      </c>
      <c r="E435" s="14"/>
      <c r="F435" s="15">
        <v>500</v>
      </c>
      <c r="G435" s="15">
        <v>720</v>
      </c>
      <c r="H435" s="14" t="s">
        <v>2161</v>
      </c>
      <c r="I435" s="15">
        <v>0</v>
      </c>
      <c r="J435" s="14" t="s">
        <v>4935</v>
      </c>
      <c r="K435" s="36" t="s">
        <v>16760</v>
      </c>
      <c r="L435" s="23" t="s">
        <v>2255</v>
      </c>
      <c r="M435" s="23"/>
      <c r="N435" s="15">
        <f>VLOOKUP(H435,heso!$A$2:$B$82,2,0)*F435*G435</f>
        <v>465063.07821698912</v>
      </c>
    </row>
    <row r="436" spans="1:15" ht="63">
      <c r="A436" s="14">
        <f t="shared" si="7"/>
        <v>525</v>
      </c>
      <c r="B436" s="14" t="s">
        <v>16851</v>
      </c>
      <c r="C436" s="41" t="s">
        <v>6874</v>
      </c>
      <c r="D436" s="41" t="s">
        <v>1162</v>
      </c>
      <c r="E436" s="14"/>
      <c r="F436" s="15">
        <v>500</v>
      </c>
      <c r="G436" s="15">
        <v>748</v>
      </c>
      <c r="H436" s="14" t="s">
        <v>2161</v>
      </c>
      <c r="I436" s="15">
        <v>0</v>
      </c>
      <c r="J436" s="14" t="s">
        <v>4935</v>
      </c>
      <c r="K436" s="36" t="s">
        <v>16760</v>
      </c>
      <c r="L436" s="23" t="s">
        <v>2255</v>
      </c>
      <c r="M436" s="23"/>
      <c r="N436" s="15">
        <f>VLOOKUP(H436,heso!$A$2:$B$82,2,0)*F436*G436</f>
        <v>483148.86459209427</v>
      </c>
    </row>
    <row r="437" spans="1:15" ht="78.75">
      <c r="A437" s="14">
        <f t="shared" si="7"/>
        <v>526</v>
      </c>
      <c r="B437" s="14" t="s">
        <v>16852</v>
      </c>
      <c r="C437" s="41" t="s">
        <v>6874</v>
      </c>
      <c r="D437" s="41" t="s">
        <v>1162</v>
      </c>
      <c r="E437" s="14"/>
      <c r="F437" s="15">
        <v>500</v>
      </c>
      <c r="G437" s="15">
        <v>900</v>
      </c>
      <c r="H437" s="14" t="s">
        <v>2161</v>
      </c>
      <c r="I437" s="15">
        <v>0</v>
      </c>
      <c r="J437" s="14" t="s">
        <v>4935</v>
      </c>
      <c r="K437" s="36" t="s">
        <v>16760</v>
      </c>
      <c r="L437" s="23" t="s">
        <v>2255</v>
      </c>
      <c r="M437" s="23"/>
      <c r="N437" s="15">
        <f>VLOOKUP(H437,heso!$A$2:$B$82,2,0)*F437*G437</f>
        <v>581328.84777123644</v>
      </c>
    </row>
    <row r="438" spans="1:15" ht="47.25">
      <c r="A438" s="14">
        <f t="shared" si="7"/>
        <v>527</v>
      </c>
      <c r="B438" s="14" t="s">
        <v>16853</v>
      </c>
      <c r="C438" s="41" t="s">
        <v>16854</v>
      </c>
      <c r="D438" s="41" t="s">
        <v>4473</v>
      </c>
      <c r="E438" s="14"/>
      <c r="F438" s="15">
        <v>1000</v>
      </c>
      <c r="G438" s="15">
        <v>344</v>
      </c>
      <c r="H438" s="14" t="s">
        <v>2161</v>
      </c>
      <c r="I438" s="15">
        <v>0</v>
      </c>
      <c r="J438" s="14" t="s">
        <v>7909</v>
      </c>
      <c r="K438" s="36" t="s">
        <v>16760</v>
      </c>
      <c r="L438" s="23" t="s">
        <v>5408</v>
      </c>
      <c r="M438" s="23"/>
      <c r="N438" s="15">
        <f>VLOOKUP(H438,heso!$A$2:$B$82,2,0)*F438*G438</f>
        <v>444393.60807401181</v>
      </c>
    </row>
    <row r="439" spans="1:15" ht="78.75">
      <c r="A439" s="14">
        <f t="shared" si="7"/>
        <v>528</v>
      </c>
      <c r="B439" s="14" t="s">
        <v>16855</v>
      </c>
      <c r="C439" s="41" t="s">
        <v>16856</v>
      </c>
      <c r="D439" s="41" t="s">
        <v>1162</v>
      </c>
      <c r="E439" s="14"/>
      <c r="F439" s="15">
        <v>500</v>
      </c>
      <c r="G439" s="15">
        <v>504</v>
      </c>
      <c r="H439" s="14" t="s">
        <v>2161</v>
      </c>
      <c r="I439" s="15">
        <v>174000</v>
      </c>
      <c r="J439" s="14" t="s">
        <v>7909</v>
      </c>
      <c r="K439" s="36" t="s">
        <v>16760</v>
      </c>
      <c r="L439" s="23" t="s">
        <v>2255</v>
      </c>
      <c r="M439" s="23"/>
      <c r="N439" s="15">
        <f>VLOOKUP(H439,heso!$A$2:$B$82,2,0)*F439*G439</f>
        <v>325544.15475189238</v>
      </c>
    </row>
    <row r="440" spans="1:15" ht="31.5">
      <c r="A440" s="14">
        <f t="shared" si="7"/>
        <v>529</v>
      </c>
      <c r="B440" s="14" t="s">
        <v>16857</v>
      </c>
      <c r="C440" s="41" t="s">
        <v>16858</v>
      </c>
      <c r="D440" s="41" t="s">
        <v>16832</v>
      </c>
      <c r="E440" s="14"/>
      <c r="F440" s="15">
        <v>1000</v>
      </c>
      <c r="G440" s="15">
        <v>520</v>
      </c>
      <c r="H440" s="14" t="s">
        <v>2161</v>
      </c>
      <c r="I440" s="15">
        <v>0</v>
      </c>
      <c r="J440" s="14" t="s">
        <v>70</v>
      </c>
      <c r="K440" s="36" t="s">
        <v>16760</v>
      </c>
      <c r="L440" s="23" t="s">
        <v>2255</v>
      </c>
      <c r="M440" s="23"/>
      <c r="N440" s="15">
        <f>VLOOKUP(H440,heso!$A$2:$B$82,2,0)*F440*G440</f>
        <v>671757.77964676206</v>
      </c>
    </row>
    <row r="441" spans="1:15" ht="31.5">
      <c r="A441" s="14">
        <f t="shared" si="7"/>
        <v>530</v>
      </c>
      <c r="B441" s="14" t="s">
        <v>16859</v>
      </c>
      <c r="C441" s="41" t="s">
        <v>11192</v>
      </c>
      <c r="D441" s="41" t="s">
        <v>9193</v>
      </c>
      <c r="E441" s="14"/>
      <c r="F441" s="15">
        <v>3245</v>
      </c>
      <c r="G441" s="15">
        <v>356</v>
      </c>
      <c r="H441" s="14" t="s">
        <v>8076</v>
      </c>
      <c r="I441" s="15">
        <v>0</v>
      </c>
      <c r="J441" s="14" t="s">
        <v>70</v>
      </c>
      <c r="K441" s="36" t="s">
        <v>16760</v>
      </c>
      <c r="L441" s="23" t="s">
        <v>2255</v>
      </c>
      <c r="M441" s="23" t="s">
        <v>16860</v>
      </c>
      <c r="N441" s="15">
        <f>VLOOKUP(H441,heso!$A$2:$B$82,2,0)*F441*G441</f>
        <v>959930.49621530704</v>
      </c>
    </row>
    <row r="442" spans="1:15" ht="31.5">
      <c r="A442" s="14">
        <f t="shared" si="7"/>
        <v>531</v>
      </c>
      <c r="B442" s="14" t="s">
        <v>16873</v>
      </c>
      <c r="C442" s="41" t="s">
        <v>16874</v>
      </c>
      <c r="D442" s="41" t="s">
        <v>1187</v>
      </c>
      <c r="E442" s="14"/>
      <c r="F442" s="15">
        <v>2000</v>
      </c>
      <c r="G442" s="15">
        <v>220</v>
      </c>
      <c r="H442" s="14" t="s">
        <v>1604</v>
      </c>
      <c r="I442" s="15">
        <v>0</v>
      </c>
      <c r="J442" s="14" t="s">
        <v>12918</v>
      </c>
      <c r="K442" s="36" t="s">
        <v>16760</v>
      </c>
      <c r="L442" s="23" t="s">
        <v>16875</v>
      </c>
      <c r="M442" s="23"/>
      <c r="N442" s="15">
        <f>VLOOKUP(H442,heso!$A$2:$B$82,2,0)*F442*G442</f>
        <v>923222.87636669446</v>
      </c>
    </row>
    <row r="443" spans="1:15" ht="47.25">
      <c r="A443" s="14">
        <f t="shared" si="7"/>
        <v>532</v>
      </c>
      <c r="B443" s="14" t="s">
        <v>16884</v>
      </c>
      <c r="C443" s="41" t="s">
        <v>16130</v>
      </c>
      <c r="D443" s="41" t="s">
        <v>16832</v>
      </c>
      <c r="E443" s="14"/>
      <c r="F443" s="15">
        <v>1000</v>
      </c>
      <c r="G443" s="15">
        <v>512</v>
      </c>
      <c r="H443" s="14" t="s">
        <v>2161</v>
      </c>
      <c r="I443" s="15">
        <v>0</v>
      </c>
      <c r="J443" s="14" t="s">
        <v>70</v>
      </c>
      <c r="K443" s="36" t="s">
        <v>16760</v>
      </c>
      <c r="L443" s="23" t="s">
        <v>5408</v>
      </c>
      <c r="M443" s="23"/>
      <c r="N443" s="15">
        <f>VLOOKUP(H443,heso!$A$2:$B$82,2,0)*F443*G443</f>
        <v>661423.04457527341</v>
      </c>
    </row>
    <row r="444" spans="1:15" ht="31.5">
      <c r="A444" s="14">
        <f t="shared" si="7"/>
        <v>533</v>
      </c>
      <c r="B444" s="14" t="s">
        <v>13448</v>
      </c>
      <c r="C444" s="41" t="s">
        <v>6874</v>
      </c>
      <c r="D444" s="41" t="s">
        <v>1187</v>
      </c>
      <c r="E444" s="14" t="s">
        <v>8163</v>
      </c>
      <c r="F444" s="15">
        <v>732</v>
      </c>
      <c r="G444" s="15">
        <v>340</v>
      </c>
      <c r="H444" s="14" t="s">
        <v>8076</v>
      </c>
      <c r="I444" s="15">
        <v>93000</v>
      </c>
      <c r="J444" s="14" t="s">
        <v>4935</v>
      </c>
      <c r="K444" s="36" t="s">
        <v>16760</v>
      </c>
      <c r="L444" s="23" t="s">
        <v>12534</v>
      </c>
      <c r="M444" s="23"/>
      <c r="N444" s="15">
        <f>VLOOKUP(H444,heso!$A$2:$B$82,2,0)*F444*G444</f>
        <v>206806.93019343985</v>
      </c>
    </row>
    <row r="445" spans="1:15">
      <c r="A445" s="14">
        <f t="shared" si="7"/>
        <v>534</v>
      </c>
      <c r="B445" s="14" t="s">
        <v>16887</v>
      </c>
      <c r="C445" s="41" t="s">
        <v>16888</v>
      </c>
      <c r="D445" s="41" t="s">
        <v>1162</v>
      </c>
      <c r="E445" s="14"/>
      <c r="F445" s="15">
        <v>600</v>
      </c>
      <c r="G445" s="15">
        <v>244</v>
      </c>
      <c r="H445" s="14" t="s">
        <v>2161</v>
      </c>
      <c r="I445" s="15">
        <v>0</v>
      </c>
      <c r="J445" s="14" t="s">
        <v>70</v>
      </c>
      <c r="K445" s="36" t="s">
        <v>16760</v>
      </c>
      <c r="L445" s="23" t="s">
        <v>13080</v>
      </c>
      <c r="M445" s="23"/>
      <c r="N445" s="15">
        <f>VLOOKUP(H445,heso!$A$2:$B$82,2,0)*F445*G445</f>
        <v>189125.65180824223</v>
      </c>
    </row>
    <row r="446" spans="1:15" ht="63">
      <c r="A446" s="14">
        <f t="shared" si="7"/>
        <v>535</v>
      </c>
      <c r="B446" s="14" t="s">
        <v>16891</v>
      </c>
      <c r="C446" s="41" t="s">
        <v>16892</v>
      </c>
      <c r="D446" s="41" t="s">
        <v>1162</v>
      </c>
      <c r="E446" s="14"/>
      <c r="F446" s="15">
        <v>250</v>
      </c>
      <c r="G446" s="15">
        <v>572</v>
      </c>
      <c r="H446" s="14" t="s">
        <v>2161</v>
      </c>
      <c r="I446" s="15">
        <v>0</v>
      </c>
      <c r="J446" s="14" t="s">
        <v>60</v>
      </c>
      <c r="K446" s="36" t="s">
        <v>16760</v>
      </c>
      <c r="L446" s="23" t="s">
        <v>6101</v>
      </c>
      <c r="M446" s="23"/>
      <c r="N446" s="15">
        <f>VLOOKUP(H446,heso!$A$2:$B$82,2,0)*F446*G446</f>
        <v>184733.38940285955</v>
      </c>
    </row>
    <row r="447" spans="1:15" ht="31.5">
      <c r="A447" s="14">
        <f t="shared" si="7"/>
        <v>536</v>
      </c>
      <c r="B447" s="14" t="s">
        <v>16898</v>
      </c>
      <c r="C447" s="41" t="s">
        <v>16899</v>
      </c>
      <c r="D447" s="41" t="s">
        <v>1162</v>
      </c>
      <c r="E447" s="14"/>
      <c r="F447" s="15">
        <v>500</v>
      </c>
      <c r="G447" s="15">
        <v>124</v>
      </c>
      <c r="H447" s="14" t="s">
        <v>8087</v>
      </c>
      <c r="I447" s="15">
        <v>0</v>
      </c>
      <c r="J447" s="14" t="s">
        <v>4935</v>
      </c>
      <c r="K447" s="36" t="s">
        <v>16760</v>
      </c>
      <c r="L447" s="23" t="s">
        <v>5629</v>
      </c>
      <c r="M447" s="23"/>
      <c r="N447" s="15">
        <f>VLOOKUP(H447,heso!$A$2:$B$82,2,0)*F447*G447</f>
        <v>62000</v>
      </c>
    </row>
    <row r="448" spans="1:15" ht="47.25">
      <c r="A448" s="14">
        <f t="shared" si="7"/>
        <v>537</v>
      </c>
      <c r="B448" s="14" t="s">
        <v>16903</v>
      </c>
      <c r="C448" s="41" t="s">
        <v>16904</v>
      </c>
      <c r="D448" s="41" t="s">
        <v>1162</v>
      </c>
      <c r="E448" s="14"/>
      <c r="F448" s="15">
        <v>200</v>
      </c>
      <c r="G448" s="15">
        <v>644</v>
      </c>
      <c r="H448" s="14" t="s">
        <v>3703</v>
      </c>
      <c r="I448" s="15">
        <v>0</v>
      </c>
      <c r="J448" s="14" t="s">
        <v>4935</v>
      </c>
      <c r="K448" s="36" t="s">
        <v>16760</v>
      </c>
      <c r="L448" s="23" t="s">
        <v>2255</v>
      </c>
      <c r="M448" s="23"/>
      <c r="N448" s="15">
        <f>VLOOKUP(H448,heso!$A$2:$B$82,2,0)*F448*G448</f>
        <v>222285.61816652652</v>
      </c>
    </row>
    <row r="449" spans="1:15" ht="94.5">
      <c r="A449" s="14">
        <f t="shared" si="7"/>
        <v>538</v>
      </c>
      <c r="B449" s="14" t="s">
        <v>16914</v>
      </c>
      <c r="C449" s="41" t="s">
        <v>16915</v>
      </c>
      <c r="D449" s="41" t="s">
        <v>9193</v>
      </c>
      <c r="E449" s="14"/>
      <c r="F449" s="15">
        <v>570</v>
      </c>
      <c r="G449" s="15">
        <v>252</v>
      </c>
      <c r="H449" s="14" t="s">
        <v>2161</v>
      </c>
      <c r="I449" s="15">
        <v>0</v>
      </c>
      <c r="J449" s="14" t="s">
        <v>4935</v>
      </c>
      <c r="K449" s="36" t="s">
        <v>16760</v>
      </c>
      <c r="L449" s="23" t="s">
        <v>2255</v>
      </c>
      <c r="M449" s="23" t="s">
        <v>16916</v>
      </c>
      <c r="N449" s="15">
        <f>VLOOKUP(H449,heso!$A$2:$B$82,2,0)*F449*G449</f>
        <v>185560.16820857863</v>
      </c>
    </row>
    <row r="450" spans="1:15" ht="78.75">
      <c r="A450" s="14">
        <f t="shared" si="7"/>
        <v>539</v>
      </c>
      <c r="B450" s="14" t="s">
        <v>16932</v>
      </c>
      <c r="C450" s="41" t="s">
        <v>16933</v>
      </c>
      <c r="D450" s="41" t="s">
        <v>9193</v>
      </c>
      <c r="E450" s="14"/>
      <c r="F450" s="15">
        <v>600</v>
      </c>
      <c r="G450" s="15">
        <v>304</v>
      </c>
      <c r="H450" s="14" t="s">
        <v>2161</v>
      </c>
      <c r="I450" s="15">
        <v>0</v>
      </c>
      <c r="J450" s="14" t="s">
        <v>60</v>
      </c>
      <c r="K450" s="36" t="s">
        <v>16760</v>
      </c>
      <c r="L450" s="23" t="s">
        <v>2255</v>
      </c>
      <c r="M450" s="23" t="s">
        <v>16934</v>
      </c>
      <c r="N450" s="15">
        <f>VLOOKUP(H450,heso!$A$2:$B$82,2,0)*F450*G450</f>
        <v>235631.95962994112</v>
      </c>
    </row>
    <row r="451" spans="1:15" ht="47.25">
      <c r="A451" s="14">
        <f t="shared" si="7"/>
        <v>540</v>
      </c>
      <c r="B451" s="14" t="s">
        <v>16841</v>
      </c>
      <c r="C451" s="41" t="s">
        <v>13183</v>
      </c>
      <c r="D451" s="41" t="s">
        <v>12961</v>
      </c>
      <c r="E451" s="14"/>
      <c r="F451" s="15">
        <v>500</v>
      </c>
      <c r="G451" s="15">
        <v>204</v>
      </c>
      <c r="H451" s="14" t="s">
        <v>16842</v>
      </c>
      <c r="I451" s="15">
        <v>0</v>
      </c>
      <c r="J451" s="14" t="s">
        <v>1188</v>
      </c>
      <c r="K451" s="36" t="s">
        <v>16843</v>
      </c>
      <c r="L451" s="23" t="s">
        <v>2255</v>
      </c>
      <c r="M451" s="23"/>
      <c r="N451" s="15">
        <f>VLOOKUP(H451,heso!$A$2:$B$82,2,0)*F451*G451</f>
        <v>189416.31623212784</v>
      </c>
    </row>
    <row r="452" spans="1:15" ht="47.25">
      <c r="A452" s="14">
        <f t="shared" si="7"/>
        <v>541</v>
      </c>
      <c r="B452" s="14" t="s">
        <v>16863</v>
      </c>
      <c r="C452" s="41" t="s">
        <v>16864</v>
      </c>
      <c r="D452" s="41" t="s">
        <v>16295</v>
      </c>
      <c r="E452" s="14"/>
      <c r="F452" s="15">
        <v>10000</v>
      </c>
      <c r="G452" s="15">
        <v>300</v>
      </c>
      <c r="H452" s="14" t="s">
        <v>2161</v>
      </c>
      <c r="I452" s="15">
        <v>0</v>
      </c>
      <c r="J452" s="14" t="s">
        <v>60</v>
      </c>
      <c r="K452" s="36" t="s">
        <v>16843</v>
      </c>
      <c r="L452" s="23" t="s">
        <v>16865</v>
      </c>
      <c r="M452" s="23"/>
      <c r="N452" s="15">
        <f>VLOOKUP(H452,heso!$A$2:$B$82,2,0)*F452*G452</f>
        <v>3875525.6518082423</v>
      </c>
    </row>
    <row r="453" spans="1:15" ht="31.5">
      <c r="A453" s="14">
        <f t="shared" si="7"/>
        <v>542</v>
      </c>
      <c r="B453" s="14" t="s">
        <v>16866</v>
      </c>
      <c r="C453" s="41" t="s">
        <v>2018</v>
      </c>
      <c r="D453" s="41" t="s">
        <v>1187</v>
      </c>
      <c r="E453" s="14" t="s">
        <v>8163</v>
      </c>
      <c r="F453" s="15">
        <v>842</v>
      </c>
      <c r="G453" s="15">
        <v>628</v>
      </c>
      <c r="H453" s="14" t="s">
        <v>2161</v>
      </c>
      <c r="I453" s="15">
        <v>298000</v>
      </c>
      <c r="J453" s="14" t="s">
        <v>4935</v>
      </c>
      <c r="K453" s="36" t="s">
        <v>16843</v>
      </c>
      <c r="L453" s="23" t="s">
        <v>2255</v>
      </c>
      <c r="M453" s="23"/>
      <c r="N453" s="15">
        <f>VLOOKUP(H453,heso!$A$2:$B$82,2,0)*F453*G453</f>
        <v>683094.98402018507</v>
      </c>
    </row>
    <row r="454" spans="1:15" ht="47.25">
      <c r="A454" s="14">
        <f t="shared" si="7"/>
        <v>543</v>
      </c>
      <c r="B454" s="14" t="s">
        <v>16867</v>
      </c>
      <c r="C454" s="41" t="s">
        <v>16868</v>
      </c>
      <c r="D454" s="41" t="s">
        <v>9193</v>
      </c>
      <c r="E454" s="14"/>
      <c r="F454" s="15">
        <v>700</v>
      </c>
      <c r="G454" s="15">
        <v>576</v>
      </c>
      <c r="H454" s="14" t="s">
        <v>2161</v>
      </c>
      <c r="I454" s="15">
        <v>0</v>
      </c>
      <c r="J454" s="14" t="s">
        <v>70</v>
      </c>
      <c r="K454" s="36" t="s">
        <v>16843</v>
      </c>
      <c r="L454" s="23" t="s">
        <v>2255</v>
      </c>
      <c r="M454" s="23" t="s">
        <v>16869</v>
      </c>
      <c r="N454" s="15">
        <f>VLOOKUP(H454,heso!$A$2:$B$82,2,0)*F454*G454</f>
        <v>520870.64760302776</v>
      </c>
      <c r="O454" s="22">
        <v>111</v>
      </c>
    </row>
    <row r="455" spans="1:15" ht="25.5">
      <c r="A455" s="14">
        <f t="shared" si="7"/>
        <v>544</v>
      </c>
      <c r="B455" s="14" t="s">
        <v>16870</v>
      </c>
      <c r="C455" s="41" t="s">
        <v>16871</v>
      </c>
      <c r="D455" s="41" t="s">
        <v>9193</v>
      </c>
      <c r="E455" s="14"/>
      <c r="F455" s="15">
        <v>800</v>
      </c>
      <c r="G455" s="15">
        <v>832</v>
      </c>
      <c r="H455" s="14" t="s">
        <v>2161</v>
      </c>
      <c r="I455" s="15">
        <v>0</v>
      </c>
      <c r="J455" s="14" t="s">
        <v>1193</v>
      </c>
      <c r="K455" s="36" t="s">
        <v>16843</v>
      </c>
      <c r="L455" s="23" t="s">
        <v>2255</v>
      </c>
      <c r="M455" s="23" t="s">
        <v>16872</v>
      </c>
      <c r="N455" s="15">
        <f>VLOOKUP(H455,heso!$A$2:$B$82,2,0)*F455*G455</f>
        <v>859849.95794785535</v>
      </c>
      <c r="O455" s="22">
        <v>112</v>
      </c>
    </row>
    <row r="456" spans="1:15" ht="31.5">
      <c r="A456" s="14">
        <f t="shared" si="7"/>
        <v>545</v>
      </c>
      <c r="B456" s="14" t="s">
        <v>16876</v>
      </c>
      <c r="C456" s="41" t="s">
        <v>16877</v>
      </c>
      <c r="D456" s="41" t="s">
        <v>1162</v>
      </c>
      <c r="E456" s="14"/>
      <c r="F456" s="15">
        <v>600</v>
      </c>
      <c r="G456" s="15">
        <v>364</v>
      </c>
      <c r="H456" s="14" t="s">
        <v>3703</v>
      </c>
      <c r="I456" s="15">
        <v>0</v>
      </c>
      <c r="J456" s="14" t="s">
        <v>7909</v>
      </c>
      <c r="K456" s="36" t="s">
        <v>16843</v>
      </c>
      <c r="L456" s="23" t="s">
        <v>2255</v>
      </c>
      <c r="M456" s="23"/>
      <c r="N456" s="15">
        <f>VLOOKUP(H456,heso!$A$2:$B$82,2,0)*F456*G456</f>
        <v>376919.0916736754</v>
      </c>
      <c r="O456" s="22">
        <v>113</v>
      </c>
    </row>
    <row r="457" spans="1:15" ht="47.25">
      <c r="A457" s="14">
        <f t="shared" si="7"/>
        <v>546</v>
      </c>
      <c r="B457" s="14" t="s">
        <v>16878</v>
      </c>
      <c r="C457" s="41" t="s">
        <v>16879</v>
      </c>
      <c r="D457" s="41" t="s">
        <v>9193</v>
      </c>
      <c r="E457" s="14"/>
      <c r="F457" s="15">
        <v>1100</v>
      </c>
      <c r="G457" s="15">
        <v>364</v>
      </c>
      <c r="H457" s="14" t="s">
        <v>8087</v>
      </c>
      <c r="I457" s="15">
        <v>0</v>
      </c>
      <c r="J457" s="14" t="s">
        <v>70</v>
      </c>
      <c r="K457" s="36" t="s">
        <v>16843</v>
      </c>
      <c r="L457" s="23" t="s">
        <v>5408</v>
      </c>
      <c r="M457" s="23" t="s">
        <v>16880</v>
      </c>
      <c r="N457" s="15">
        <f>VLOOKUP(H457,heso!$A$2:$B$82,2,0)*F457*G457</f>
        <v>400400</v>
      </c>
      <c r="O457" s="22">
        <v>114</v>
      </c>
    </row>
    <row r="458" spans="1:15" ht="63">
      <c r="A458" s="14">
        <f t="shared" si="7"/>
        <v>547</v>
      </c>
      <c r="B458" s="14" t="s">
        <v>16881</v>
      </c>
      <c r="C458" s="41" t="s">
        <v>16882</v>
      </c>
      <c r="D458" s="41" t="s">
        <v>9193</v>
      </c>
      <c r="E458" s="14"/>
      <c r="F458" s="15">
        <v>1200</v>
      </c>
      <c r="G458" s="15">
        <v>368</v>
      </c>
      <c r="H458" s="14" t="s">
        <v>2161</v>
      </c>
      <c r="I458" s="15">
        <v>0</v>
      </c>
      <c r="J458" s="14" t="s">
        <v>70</v>
      </c>
      <c r="K458" s="36" t="s">
        <v>16843</v>
      </c>
      <c r="L458" s="23" t="s">
        <v>5408</v>
      </c>
      <c r="M458" s="23" t="s">
        <v>16883</v>
      </c>
      <c r="N458" s="15">
        <f>VLOOKUP(H458,heso!$A$2:$B$82,2,0)*F458*G458</f>
        <v>570477.37594617321</v>
      </c>
      <c r="O458" s="22">
        <v>115</v>
      </c>
    </row>
    <row r="459" spans="1:15" ht="31.5">
      <c r="A459" s="14">
        <f t="shared" si="7"/>
        <v>548</v>
      </c>
      <c r="B459" s="14" t="s">
        <v>16885</v>
      </c>
      <c r="C459" s="41" t="s">
        <v>15061</v>
      </c>
      <c r="D459" s="41" t="s">
        <v>16832</v>
      </c>
      <c r="E459" s="14"/>
      <c r="F459" s="15">
        <v>1000</v>
      </c>
      <c r="G459" s="15">
        <v>264</v>
      </c>
      <c r="H459" s="14" t="s">
        <v>2161</v>
      </c>
      <c r="I459" s="15">
        <v>0</v>
      </c>
      <c r="J459" s="14" t="s">
        <v>70</v>
      </c>
      <c r="K459" s="36" t="s">
        <v>16843</v>
      </c>
      <c r="L459" s="23" t="s">
        <v>5408</v>
      </c>
      <c r="M459" s="23"/>
      <c r="N459" s="15">
        <f>VLOOKUP(H459,heso!$A$2:$B$82,2,0)*F459*G459</f>
        <v>341046.25735912536</v>
      </c>
      <c r="O459" s="22">
        <v>116</v>
      </c>
    </row>
    <row r="460" spans="1:15" ht="63">
      <c r="A460" s="14">
        <f t="shared" si="7"/>
        <v>549</v>
      </c>
      <c r="B460" s="14" t="s">
        <v>16886</v>
      </c>
      <c r="C460" s="41" t="s">
        <v>15968</v>
      </c>
      <c r="D460" s="41" t="s">
        <v>16832</v>
      </c>
      <c r="E460" s="14"/>
      <c r="F460" s="15">
        <v>1000</v>
      </c>
      <c r="G460" s="15">
        <v>520</v>
      </c>
      <c r="H460" s="14" t="s">
        <v>2161</v>
      </c>
      <c r="I460" s="15">
        <v>0</v>
      </c>
      <c r="J460" s="14" t="s">
        <v>70</v>
      </c>
      <c r="K460" s="36" t="s">
        <v>16843</v>
      </c>
      <c r="L460" s="23" t="s">
        <v>5408</v>
      </c>
      <c r="M460" s="23"/>
      <c r="N460" s="15">
        <f>VLOOKUP(H460,heso!$A$2:$B$82,2,0)*F460*G460</f>
        <v>671757.77964676206</v>
      </c>
      <c r="O460" s="22">
        <v>117</v>
      </c>
    </row>
    <row r="461" spans="1:15" ht="63">
      <c r="A461" s="14">
        <f t="shared" si="7"/>
        <v>550</v>
      </c>
      <c r="B461" s="14" t="s">
        <v>16889</v>
      </c>
      <c r="C461" s="41" t="s">
        <v>16890</v>
      </c>
      <c r="D461" s="41" t="s">
        <v>1187</v>
      </c>
      <c r="E461" s="14"/>
      <c r="F461" s="15">
        <v>1150</v>
      </c>
      <c r="G461" s="15">
        <v>336</v>
      </c>
      <c r="H461" s="14" t="s">
        <v>2161</v>
      </c>
      <c r="I461" s="15">
        <v>230000</v>
      </c>
      <c r="J461" s="14" t="s">
        <v>70</v>
      </c>
      <c r="K461" s="36" t="s">
        <v>16843</v>
      </c>
      <c r="L461" s="23" t="s">
        <v>13080</v>
      </c>
      <c r="M461" s="23"/>
      <c r="N461" s="15">
        <f>VLOOKUP(H461,heso!$A$2:$B$82,2,0)*F461*G461</f>
        <v>499167.70395290159</v>
      </c>
      <c r="O461" s="22">
        <v>118</v>
      </c>
    </row>
    <row r="462" spans="1:15" ht="31.5">
      <c r="A462" s="14">
        <f t="shared" si="7"/>
        <v>551</v>
      </c>
      <c r="B462" s="14" t="s">
        <v>16893</v>
      </c>
      <c r="C462" s="41" t="s">
        <v>16894</v>
      </c>
      <c r="D462" s="41" t="s">
        <v>1162</v>
      </c>
      <c r="E462" s="14"/>
      <c r="F462" s="15">
        <v>200</v>
      </c>
      <c r="G462" s="15">
        <v>252</v>
      </c>
      <c r="H462" s="14" t="s">
        <v>8087</v>
      </c>
      <c r="I462" s="15">
        <v>0</v>
      </c>
      <c r="J462" s="14" t="s">
        <v>60</v>
      </c>
      <c r="K462" s="36" t="s">
        <v>16843</v>
      </c>
      <c r="L462" s="23" t="s">
        <v>6101</v>
      </c>
      <c r="M462" s="23"/>
      <c r="N462" s="15">
        <f>VLOOKUP(H462,heso!$A$2:$B$82,2,0)*F462*G462</f>
        <v>50400</v>
      </c>
      <c r="O462" s="22">
        <v>119</v>
      </c>
    </row>
    <row r="463" spans="1:15" ht="31.5">
      <c r="A463" s="14">
        <f t="shared" si="7"/>
        <v>552</v>
      </c>
      <c r="B463" s="14" t="s">
        <v>16895</v>
      </c>
      <c r="C463" s="41" t="s">
        <v>11192</v>
      </c>
      <c r="D463" s="41" t="s">
        <v>4473</v>
      </c>
      <c r="E463" s="14"/>
      <c r="F463" s="15">
        <v>365</v>
      </c>
      <c r="G463" s="15">
        <v>376</v>
      </c>
      <c r="H463" s="14" t="s">
        <v>8076</v>
      </c>
      <c r="I463" s="15">
        <v>0</v>
      </c>
      <c r="J463" s="14" t="s">
        <v>70</v>
      </c>
      <c r="K463" s="36" t="s">
        <v>16843</v>
      </c>
      <c r="L463" s="23" t="s">
        <v>2255</v>
      </c>
      <c r="M463" s="23"/>
      <c r="N463" s="15">
        <f>VLOOKUP(H463,heso!$A$2:$B$82,2,0)*F463*G463</f>
        <v>114039.629941127</v>
      </c>
      <c r="O463" s="22">
        <v>120</v>
      </c>
    </row>
    <row r="464" spans="1:15" ht="31.5">
      <c r="A464" s="14">
        <f t="shared" si="7"/>
        <v>553</v>
      </c>
      <c r="B464" s="14" t="s">
        <v>16896</v>
      </c>
      <c r="C464" s="41" t="s">
        <v>11192</v>
      </c>
      <c r="D464" s="41" t="s">
        <v>4473</v>
      </c>
      <c r="E464" s="14"/>
      <c r="F464" s="15">
        <v>350</v>
      </c>
      <c r="G464" s="15">
        <v>356</v>
      </c>
      <c r="H464" s="14" t="s">
        <v>8076</v>
      </c>
      <c r="I464" s="15">
        <v>0</v>
      </c>
      <c r="J464" s="14" t="s">
        <v>70</v>
      </c>
      <c r="K464" s="36" t="s">
        <v>16843</v>
      </c>
      <c r="L464" s="23" t="s">
        <v>2255</v>
      </c>
      <c r="M464" s="23"/>
      <c r="N464" s="15">
        <f>VLOOKUP(H464,heso!$A$2:$B$82,2,0)*F464*G464</f>
        <v>103536.41715727503</v>
      </c>
      <c r="O464" s="22">
        <v>121</v>
      </c>
    </row>
    <row r="465" spans="1:15" ht="31.5">
      <c r="A465" s="14">
        <f t="shared" si="7"/>
        <v>554</v>
      </c>
      <c r="B465" s="14" t="s">
        <v>16897</v>
      </c>
      <c r="C465" s="41" t="s">
        <v>11192</v>
      </c>
      <c r="D465" s="41" t="s">
        <v>4473</v>
      </c>
      <c r="E465" s="14"/>
      <c r="F465" s="15">
        <v>385</v>
      </c>
      <c r="G465" s="15">
        <v>368</v>
      </c>
      <c r="H465" s="14" t="s">
        <v>8076</v>
      </c>
      <c r="I465" s="15">
        <v>0</v>
      </c>
      <c r="J465" s="14" t="s">
        <v>70</v>
      </c>
      <c r="K465" s="36" t="s">
        <v>16843</v>
      </c>
      <c r="L465" s="23" t="s">
        <v>2255</v>
      </c>
      <c r="M465" s="23"/>
      <c r="N465" s="15">
        <f>VLOOKUP(H465,heso!$A$2:$B$82,2,0)*F465*G465</f>
        <v>117729.04962153069</v>
      </c>
      <c r="O465" s="22" t="s">
        <v>16905</v>
      </c>
    </row>
    <row r="466" spans="1:15" ht="47.25">
      <c r="A466" s="14">
        <f t="shared" si="7"/>
        <v>555</v>
      </c>
      <c r="B466" s="14" t="s">
        <v>16900</v>
      </c>
      <c r="C466" s="41" t="s">
        <v>16901</v>
      </c>
      <c r="D466" s="41" t="s">
        <v>1162</v>
      </c>
      <c r="E466" s="14" t="s">
        <v>8163</v>
      </c>
      <c r="F466" s="15">
        <v>200</v>
      </c>
      <c r="G466" s="15">
        <v>288</v>
      </c>
      <c r="H466" s="14" t="s">
        <v>8087</v>
      </c>
      <c r="I466" s="15">
        <v>125000</v>
      </c>
      <c r="J466" s="14" t="s">
        <v>1188</v>
      </c>
      <c r="K466" s="36" t="s">
        <v>16843</v>
      </c>
      <c r="L466" s="23" t="s">
        <v>12365</v>
      </c>
      <c r="M466" s="23"/>
      <c r="N466" s="15">
        <f>VLOOKUP(H466,heso!$A$2:$B$82,2,0)*F466*G466</f>
        <v>57600</v>
      </c>
    </row>
    <row r="467" spans="1:15" ht="47.25">
      <c r="A467" s="14">
        <f t="shared" si="7"/>
        <v>556</v>
      </c>
      <c r="B467" s="14" t="s">
        <v>16902</v>
      </c>
      <c r="C467" s="41" t="s">
        <v>16752</v>
      </c>
      <c r="D467" s="41" t="s">
        <v>1162</v>
      </c>
      <c r="E467" s="14"/>
      <c r="F467" s="15">
        <v>300</v>
      </c>
      <c r="G467" s="15">
        <v>392</v>
      </c>
      <c r="H467" s="14" t="s">
        <v>2161</v>
      </c>
      <c r="I467" s="15">
        <v>0</v>
      </c>
      <c r="J467" s="14" t="s">
        <v>4935</v>
      </c>
      <c r="K467" s="36" t="s">
        <v>16843</v>
      </c>
      <c r="L467" s="23" t="s">
        <v>2255</v>
      </c>
      <c r="M467" s="23"/>
      <c r="N467" s="15">
        <f>VLOOKUP(H467,heso!$A$2:$B$82,2,0)*F467*G467</f>
        <v>151920.60555088311</v>
      </c>
    </row>
    <row r="468" spans="1:15" ht="63">
      <c r="A468" s="14">
        <f t="shared" si="7"/>
        <v>557</v>
      </c>
      <c r="B468" s="14" t="s">
        <v>16906</v>
      </c>
      <c r="C468" s="41" t="s">
        <v>16907</v>
      </c>
      <c r="D468" s="41" t="s">
        <v>4473</v>
      </c>
      <c r="E468" s="14"/>
      <c r="F468" s="15">
        <v>700</v>
      </c>
      <c r="G468" s="15">
        <v>512</v>
      </c>
      <c r="H468" s="14" t="s">
        <v>2161</v>
      </c>
      <c r="I468" s="15">
        <v>0</v>
      </c>
      <c r="J468" s="14" t="s">
        <v>70</v>
      </c>
      <c r="K468" s="36" t="s">
        <v>16843</v>
      </c>
      <c r="L468" s="23" t="s">
        <v>2255</v>
      </c>
      <c r="M468" s="23"/>
      <c r="N468" s="15">
        <f>VLOOKUP(H468,heso!$A$2:$B$82,2,0)*F468*G468</f>
        <v>462996.13120269135</v>
      </c>
    </row>
    <row r="469" spans="1:15" ht="93" customHeight="1">
      <c r="A469" s="14">
        <f t="shared" si="7"/>
        <v>558</v>
      </c>
      <c r="B469" s="14" t="s">
        <v>16908</v>
      </c>
      <c r="C469" s="41" t="s">
        <v>16909</v>
      </c>
      <c r="D469" s="41" t="s">
        <v>9193</v>
      </c>
      <c r="E469" s="14"/>
      <c r="F469" s="15">
        <v>1000</v>
      </c>
      <c r="G469" s="15">
        <v>624</v>
      </c>
      <c r="H469" s="14" t="s">
        <v>2161</v>
      </c>
      <c r="I469" s="15">
        <v>0</v>
      </c>
      <c r="J469" s="14" t="s">
        <v>60</v>
      </c>
      <c r="K469" s="36" t="s">
        <v>16843</v>
      </c>
      <c r="L469" s="23" t="s">
        <v>5408</v>
      </c>
      <c r="M469" s="23" t="s">
        <v>16910</v>
      </c>
      <c r="N469" s="15">
        <f>VLOOKUP(H469,heso!$A$2:$B$82,2,0)*F469*G469</f>
        <v>806109.33557611448</v>
      </c>
    </row>
    <row r="470" spans="1:15" ht="41.25" customHeight="1">
      <c r="A470" s="14">
        <f t="shared" si="7"/>
        <v>559</v>
      </c>
      <c r="B470" s="14" t="s">
        <v>16911</v>
      </c>
      <c r="C470" s="41" t="s">
        <v>16912</v>
      </c>
      <c r="D470" s="41" t="s">
        <v>9193</v>
      </c>
      <c r="E470" s="14"/>
      <c r="F470" s="15">
        <v>800</v>
      </c>
      <c r="G470" s="15">
        <v>428</v>
      </c>
      <c r="H470" s="14" t="s">
        <v>2161</v>
      </c>
      <c r="I470" s="15">
        <v>0</v>
      </c>
      <c r="J470" s="14" t="s">
        <v>70</v>
      </c>
      <c r="K470" s="36" t="s">
        <v>16843</v>
      </c>
      <c r="L470" s="23" t="s">
        <v>2255</v>
      </c>
      <c r="M470" s="23" t="s">
        <v>16913</v>
      </c>
      <c r="N470" s="15">
        <f>VLOOKUP(H470,heso!$A$2:$B$82,2,0)*F470*G470</f>
        <v>442326.6610597141</v>
      </c>
    </row>
    <row r="471" spans="1:15" ht="25.5">
      <c r="A471" s="14">
        <f t="shared" si="7"/>
        <v>560</v>
      </c>
      <c r="B471" s="14" t="s">
        <v>16917</v>
      </c>
      <c r="C471" s="41" t="s">
        <v>16918</v>
      </c>
      <c r="D471" s="41" t="s">
        <v>9193</v>
      </c>
      <c r="E471" s="14"/>
      <c r="F471" s="15">
        <v>600</v>
      </c>
      <c r="G471" s="15">
        <v>588</v>
      </c>
      <c r="H471" s="14" t="s">
        <v>2161</v>
      </c>
      <c r="I471" s="15">
        <v>0</v>
      </c>
      <c r="J471" s="14" t="s">
        <v>70</v>
      </c>
      <c r="K471" s="36" t="s">
        <v>16843</v>
      </c>
      <c r="L471" s="23" t="s">
        <v>2255</v>
      </c>
      <c r="M471" s="23" t="s">
        <v>16919</v>
      </c>
      <c r="N471" s="15">
        <f>VLOOKUP(H471,heso!$A$2:$B$82,2,0)*F471*G471</f>
        <v>455761.81665264926</v>
      </c>
    </row>
    <row r="472" spans="1:15" ht="47.25">
      <c r="A472" s="14">
        <f t="shared" si="7"/>
        <v>561</v>
      </c>
      <c r="B472" s="14" t="s">
        <v>16920</v>
      </c>
      <c r="C472" s="41" t="s">
        <v>16921</v>
      </c>
      <c r="D472" s="41" t="s">
        <v>16832</v>
      </c>
      <c r="E472" s="14"/>
      <c r="F472" s="15">
        <v>1000</v>
      </c>
      <c r="G472" s="15">
        <v>152</v>
      </c>
      <c r="H472" s="14" t="s">
        <v>8087</v>
      </c>
      <c r="I472" s="15">
        <v>0</v>
      </c>
      <c r="J472" s="14" t="s">
        <v>70</v>
      </c>
      <c r="K472" s="36" t="s">
        <v>16843</v>
      </c>
      <c r="L472" s="23" t="s">
        <v>5408</v>
      </c>
      <c r="M472" s="23"/>
      <c r="N472" s="15">
        <f>VLOOKUP(H472,heso!$A$2:$B$82,2,0)*F472*G472</f>
        <v>152000</v>
      </c>
    </row>
    <row r="473" spans="1:15" ht="31.5">
      <c r="A473" s="14">
        <f t="shared" si="7"/>
        <v>562</v>
      </c>
      <c r="B473" s="14" t="s">
        <v>16922</v>
      </c>
      <c r="C473" s="41" t="s">
        <v>14984</v>
      </c>
      <c r="D473" s="41" t="s">
        <v>16832</v>
      </c>
      <c r="E473" s="14"/>
      <c r="F473" s="15">
        <v>1000</v>
      </c>
      <c r="G473" s="15">
        <v>524</v>
      </c>
      <c r="H473" s="14" t="s">
        <v>2161</v>
      </c>
      <c r="I473" s="15">
        <v>0</v>
      </c>
      <c r="J473" s="14" t="s">
        <v>70</v>
      </c>
      <c r="K473" s="36" t="s">
        <v>16843</v>
      </c>
      <c r="L473" s="23" t="s">
        <v>5408</v>
      </c>
      <c r="M473" s="23"/>
      <c r="N473" s="15">
        <f>VLOOKUP(H473,heso!$A$2:$B$82,2,0)*F473*G473</f>
        <v>676925.14718250639</v>
      </c>
    </row>
    <row r="474" spans="1:15" ht="78.75">
      <c r="A474" s="14">
        <f t="shared" si="7"/>
        <v>563</v>
      </c>
      <c r="B474" s="14" t="s">
        <v>16923</v>
      </c>
      <c r="C474" s="41" t="s">
        <v>16924</v>
      </c>
      <c r="D474" s="41" t="s">
        <v>16832</v>
      </c>
      <c r="E474" s="14"/>
      <c r="F474" s="15">
        <v>1000</v>
      </c>
      <c r="G474" s="15">
        <v>572</v>
      </c>
      <c r="H474" s="14" t="s">
        <v>2161</v>
      </c>
      <c r="I474" s="15">
        <v>0</v>
      </c>
      <c r="J474" s="14" t="s">
        <v>70</v>
      </c>
      <c r="K474" s="36" t="s">
        <v>16843</v>
      </c>
      <c r="L474" s="23" t="s">
        <v>2255</v>
      </c>
      <c r="M474" s="23"/>
      <c r="N474" s="15">
        <f>VLOOKUP(H474,heso!$A$2:$B$82,2,0)*F474*G474</f>
        <v>738933.55761143821</v>
      </c>
    </row>
    <row r="475" spans="1:15" ht="47.25">
      <c r="A475" s="14">
        <f t="shared" si="7"/>
        <v>564</v>
      </c>
      <c r="B475" s="14" t="s">
        <v>16925</v>
      </c>
      <c r="C475" s="41" t="s">
        <v>15872</v>
      </c>
      <c r="D475" s="41" t="s">
        <v>16832</v>
      </c>
      <c r="E475" s="14"/>
      <c r="F475" s="15">
        <v>1000</v>
      </c>
      <c r="G475" s="15">
        <v>212</v>
      </c>
      <c r="H475" s="14" t="s">
        <v>2161</v>
      </c>
      <c r="I475" s="15">
        <v>0</v>
      </c>
      <c r="J475" s="14" t="s">
        <v>70</v>
      </c>
      <c r="K475" s="36" t="s">
        <v>16843</v>
      </c>
      <c r="L475" s="23" t="s">
        <v>2255</v>
      </c>
      <c r="M475" s="23"/>
      <c r="N475" s="15">
        <f>VLOOKUP(H475,heso!$A$2:$B$82,2,0)*F475*G475</f>
        <v>273870.47939444915</v>
      </c>
    </row>
    <row r="476" spans="1:15" ht="31.5">
      <c r="A476" s="14">
        <f t="shared" si="7"/>
        <v>565</v>
      </c>
      <c r="B476" s="14" t="s">
        <v>16926</v>
      </c>
      <c r="C476" s="41" t="s">
        <v>16927</v>
      </c>
      <c r="D476" s="41" t="s">
        <v>16832</v>
      </c>
      <c r="E476" s="14"/>
      <c r="F476" s="15">
        <v>1000</v>
      </c>
      <c r="G476" s="15">
        <v>320</v>
      </c>
      <c r="H476" s="14" t="s">
        <v>2161</v>
      </c>
      <c r="I476" s="15">
        <v>0</v>
      </c>
      <c r="J476" s="14" t="s">
        <v>70</v>
      </c>
      <c r="K476" s="36" t="s">
        <v>16843</v>
      </c>
      <c r="L476" s="23" t="s">
        <v>2255</v>
      </c>
      <c r="M476" s="23"/>
      <c r="N476" s="15">
        <f>VLOOKUP(H476,heso!$A$2:$B$82,2,0)*F476*G476</f>
        <v>413389.40285954589</v>
      </c>
    </row>
    <row r="477" spans="1:15" ht="31.5">
      <c r="A477" s="14">
        <f t="shared" si="7"/>
        <v>566</v>
      </c>
      <c r="B477" s="14" t="s">
        <v>16928</v>
      </c>
      <c r="C477" s="41" t="s">
        <v>16929</v>
      </c>
      <c r="D477" s="41" t="s">
        <v>16832</v>
      </c>
      <c r="E477" s="14"/>
      <c r="F477" s="15">
        <v>1000</v>
      </c>
      <c r="G477" s="15">
        <v>760</v>
      </c>
      <c r="H477" s="14" t="s">
        <v>2161</v>
      </c>
      <c r="I477" s="15">
        <v>0</v>
      </c>
      <c r="J477" s="14" t="s">
        <v>70</v>
      </c>
      <c r="K477" s="36" t="s">
        <v>16843</v>
      </c>
      <c r="L477" s="23" t="s">
        <v>2255</v>
      </c>
      <c r="M477" s="23"/>
      <c r="N477" s="15">
        <f>VLOOKUP(H477,heso!$A$2:$B$82,2,0)*F477*G477</f>
        <v>981799.83179142151</v>
      </c>
    </row>
    <row r="478" spans="1:15" ht="63">
      <c r="A478" s="14">
        <f t="shared" si="7"/>
        <v>567</v>
      </c>
      <c r="B478" s="14" t="s">
        <v>16930</v>
      </c>
      <c r="C478" s="41" t="s">
        <v>16931</v>
      </c>
      <c r="D478" s="41" t="s">
        <v>16832</v>
      </c>
      <c r="E478" s="14"/>
      <c r="F478" s="15">
        <v>1000</v>
      </c>
      <c r="G478" s="15">
        <v>360</v>
      </c>
      <c r="H478" s="14" t="s">
        <v>2161</v>
      </c>
      <c r="I478" s="15">
        <v>0</v>
      </c>
      <c r="J478" s="14" t="s">
        <v>70</v>
      </c>
      <c r="K478" s="36" t="s">
        <v>16843</v>
      </c>
      <c r="L478" s="23" t="s">
        <v>2255</v>
      </c>
      <c r="M478" s="23"/>
      <c r="N478" s="15">
        <f>VLOOKUP(H478,heso!$A$2:$B$82,2,0)*F478*G478</f>
        <v>465063.07821698912</v>
      </c>
    </row>
    <row r="479" spans="1:15" ht="31.5">
      <c r="A479" s="14">
        <f t="shared" si="7"/>
        <v>568</v>
      </c>
      <c r="B479" s="14" t="s">
        <v>16935</v>
      </c>
      <c r="C479" s="41" t="s">
        <v>12712</v>
      </c>
      <c r="D479" s="41" t="s">
        <v>1187</v>
      </c>
      <c r="E479" s="14"/>
      <c r="F479" s="15">
        <v>700</v>
      </c>
      <c r="G479" s="15">
        <v>212</v>
      </c>
      <c r="H479" s="14" t="s">
        <v>8087</v>
      </c>
      <c r="I479" s="15">
        <v>98000</v>
      </c>
      <c r="J479" s="14" t="s">
        <v>60</v>
      </c>
      <c r="K479" s="36" t="s">
        <v>16843</v>
      </c>
      <c r="L479" s="23" t="s">
        <v>5408</v>
      </c>
      <c r="M479" s="23"/>
      <c r="N479" s="15">
        <f>VLOOKUP(H479,heso!$A$2:$B$82,2,0)*F479*G479</f>
        <v>148400</v>
      </c>
    </row>
    <row r="480" spans="1:15" ht="63">
      <c r="A480" s="14">
        <f t="shared" si="7"/>
        <v>569</v>
      </c>
      <c r="B480" s="14" t="s">
        <v>16936</v>
      </c>
      <c r="C480" s="41" t="s">
        <v>14799</v>
      </c>
      <c r="D480" s="41" t="s">
        <v>1162</v>
      </c>
      <c r="E480" s="14"/>
      <c r="F480" s="15">
        <v>500</v>
      </c>
      <c r="G480" s="15">
        <v>172</v>
      </c>
      <c r="H480" s="14" t="s">
        <v>8087</v>
      </c>
      <c r="I480" s="15">
        <v>0</v>
      </c>
      <c r="J480" s="14" t="s">
        <v>1188</v>
      </c>
      <c r="K480" s="36" t="s">
        <v>16843</v>
      </c>
      <c r="L480" s="23" t="s">
        <v>2255</v>
      </c>
      <c r="M480" s="23"/>
      <c r="N480" s="15">
        <f>VLOOKUP(H480,heso!$A$2:$B$82,2,0)*F480*G480</f>
        <v>86000</v>
      </c>
    </row>
    <row r="481" spans="1:14">
      <c r="A481" s="14">
        <f t="shared" si="7"/>
        <v>570</v>
      </c>
      <c r="B481" s="14" t="s">
        <v>2415</v>
      </c>
      <c r="C481" s="41" t="s">
        <v>2744</v>
      </c>
      <c r="D481" s="14" t="s">
        <v>1187</v>
      </c>
      <c r="E481" s="14" t="s">
        <v>8163</v>
      </c>
      <c r="F481" s="15">
        <v>2021</v>
      </c>
      <c r="G481" s="15">
        <v>40</v>
      </c>
      <c r="H481" s="14" t="s">
        <v>1604</v>
      </c>
      <c r="I481" s="15">
        <v>0</v>
      </c>
      <c r="J481" s="14" t="s">
        <v>4935</v>
      </c>
      <c r="K481" s="36" t="s">
        <v>16350</v>
      </c>
      <c r="L481" s="23" t="s">
        <v>2255</v>
      </c>
      <c r="M481" s="23"/>
      <c r="N481" s="15">
        <f>VLOOKUP(H481,heso!$A$2:$B$82,2,0)*F481*G481</f>
        <v>169621.22119428089</v>
      </c>
    </row>
    <row r="482" spans="1:14" ht="31.5">
      <c r="A482" s="14">
        <f t="shared" si="7"/>
        <v>571</v>
      </c>
      <c r="B482" s="14" t="s">
        <v>16956</v>
      </c>
      <c r="C482" s="14" t="s">
        <v>16957</v>
      </c>
      <c r="D482" s="14" t="s">
        <v>1187</v>
      </c>
      <c r="E482" s="14"/>
      <c r="F482" s="14">
        <v>550</v>
      </c>
      <c r="G482" s="14">
        <v>612</v>
      </c>
      <c r="H482" s="14" t="s">
        <v>3703</v>
      </c>
      <c r="I482" s="15">
        <v>527000</v>
      </c>
      <c r="J482" s="14" t="s">
        <v>4642</v>
      </c>
      <c r="K482" s="36" t="s">
        <v>16565</v>
      </c>
      <c r="L482" s="23" t="s">
        <v>11673</v>
      </c>
      <c r="M482" s="23"/>
      <c r="N482" s="15">
        <f>VLOOKUP(H482,heso!$A$2:$B$82,2,0)*F482*G482</f>
        <v>580911.01766190084</v>
      </c>
    </row>
    <row r="483" spans="1:14" ht="63">
      <c r="A483" s="14">
        <f t="shared" si="7"/>
        <v>572</v>
      </c>
      <c r="B483" s="14" t="s">
        <v>17018</v>
      </c>
      <c r="C483" s="41" t="s">
        <v>17019</v>
      </c>
      <c r="D483" s="41" t="s">
        <v>1187</v>
      </c>
      <c r="E483" s="14"/>
      <c r="F483" s="15">
        <v>2000</v>
      </c>
      <c r="G483" s="15">
        <v>336</v>
      </c>
      <c r="H483" s="14" t="s">
        <v>2161</v>
      </c>
      <c r="I483" s="15">
        <v>136000</v>
      </c>
      <c r="J483" s="14" t="s">
        <v>4935</v>
      </c>
      <c r="K483" s="36" t="s">
        <v>16622</v>
      </c>
      <c r="L483" s="23" t="s">
        <v>5629</v>
      </c>
      <c r="M483" s="23"/>
      <c r="N483" s="15">
        <f>VLOOKUP(H483,heso!$A$2:$B$82,2,0)*F483*G483</f>
        <v>868117.7460050463</v>
      </c>
    </row>
    <row r="484" spans="1:14" ht="63">
      <c r="A484" s="14">
        <f t="shared" si="7"/>
        <v>573</v>
      </c>
      <c r="B484" s="14" t="s">
        <v>16952</v>
      </c>
      <c r="C484" s="41" t="s">
        <v>16953</v>
      </c>
      <c r="D484" s="41" t="s">
        <v>1162</v>
      </c>
      <c r="E484" s="14"/>
      <c r="F484" s="15">
        <v>5000</v>
      </c>
      <c r="G484" s="15">
        <v>336</v>
      </c>
      <c r="H484" s="14" t="s">
        <v>3703</v>
      </c>
      <c r="I484" s="15">
        <v>0</v>
      </c>
      <c r="J484" s="14" t="s">
        <v>4642</v>
      </c>
      <c r="K484" s="36" t="s">
        <v>16760</v>
      </c>
      <c r="L484" s="23" t="s">
        <v>11729</v>
      </c>
      <c r="M484" s="23"/>
      <c r="N484" s="15">
        <f>VLOOKUP(H484,heso!$A$2:$B$82,2,0)*F484*G484</f>
        <v>2899377.6282590413</v>
      </c>
    </row>
    <row r="485" spans="1:14" ht="63">
      <c r="A485" s="14">
        <f t="shared" si="7"/>
        <v>574</v>
      </c>
      <c r="B485" s="14" t="s">
        <v>16954</v>
      </c>
      <c r="C485" s="41" t="s">
        <v>16953</v>
      </c>
      <c r="D485" s="41" t="s">
        <v>1162</v>
      </c>
      <c r="E485" s="14"/>
      <c r="F485" s="15">
        <v>5000</v>
      </c>
      <c r="G485" s="15">
        <v>388</v>
      </c>
      <c r="H485" s="14" t="s">
        <v>3703</v>
      </c>
      <c r="I485" s="15">
        <v>0</v>
      </c>
      <c r="J485" s="14" t="s">
        <v>4642</v>
      </c>
      <c r="K485" s="36" t="s">
        <v>16760</v>
      </c>
      <c r="L485" s="23" t="s">
        <v>11729</v>
      </c>
      <c r="M485" s="23"/>
      <c r="N485" s="15">
        <f>VLOOKUP(H485,heso!$A$2:$B$82,2,0)*F485*G485</f>
        <v>3348090.8326324644</v>
      </c>
    </row>
    <row r="486" spans="1:14" ht="47.25">
      <c r="A486" s="14">
        <f t="shared" si="7"/>
        <v>575</v>
      </c>
      <c r="B486" s="14" t="s">
        <v>16955</v>
      </c>
      <c r="C486" s="41" t="s">
        <v>16953</v>
      </c>
      <c r="D486" s="41" t="s">
        <v>1162</v>
      </c>
      <c r="E486" s="14"/>
      <c r="F486" s="15">
        <v>5000</v>
      </c>
      <c r="G486" s="15">
        <v>320</v>
      </c>
      <c r="H486" s="14" t="s">
        <v>3703</v>
      </c>
      <c r="I486" s="15">
        <v>0</v>
      </c>
      <c r="J486" s="14" t="s">
        <v>4642</v>
      </c>
      <c r="K486" s="36" t="s">
        <v>16760</v>
      </c>
      <c r="L486" s="23" t="s">
        <v>11729</v>
      </c>
      <c r="M486" s="23"/>
      <c r="N486" s="15">
        <f>VLOOKUP(H486,heso!$A$2:$B$82,2,0)*F486*G486</f>
        <v>2761312.0269133728</v>
      </c>
    </row>
    <row r="487" spans="1:14" ht="63">
      <c r="A487" s="14">
        <f t="shared" si="7"/>
        <v>576</v>
      </c>
      <c r="B487" s="14" t="s">
        <v>16983</v>
      </c>
      <c r="C487" s="14" t="s">
        <v>16984</v>
      </c>
      <c r="D487" s="14" t="s">
        <v>1162</v>
      </c>
      <c r="E487" s="14"/>
      <c r="F487" s="15">
        <v>200</v>
      </c>
      <c r="G487" s="15">
        <v>344</v>
      </c>
      <c r="H487" s="14" t="s">
        <v>8087</v>
      </c>
      <c r="I487" s="15">
        <v>0</v>
      </c>
      <c r="J487" s="14" t="s">
        <v>60</v>
      </c>
      <c r="K487" s="36" t="s">
        <v>16760</v>
      </c>
      <c r="L487" s="23" t="s">
        <v>5129</v>
      </c>
      <c r="M487" s="23"/>
      <c r="N487" s="15">
        <f>VLOOKUP(H487,heso!$A$2:$B$82,2,0)*F487*G487</f>
        <v>68800</v>
      </c>
    </row>
    <row r="488" spans="1:14" ht="78.75">
      <c r="A488" s="14">
        <f t="shared" si="7"/>
        <v>577</v>
      </c>
      <c r="B488" s="14" t="s">
        <v>16991</v>
      </c>
      <c r="C488" s="41" t="s">
        <v>16992</v>
      </c>
      <c r="D488" s="14" t="s">
        <v>1162</v>
      </c>
      <c r="E488" s="14" t="s">
        <v>8163</v>
      </c>
      <c r="F488" s="15">
        <v>2000</v>
      </c>
      <c r="G488" s="15">
        <v>696</v>
      </c>
      <c r="H488" s="14" t="s">
        <v>1604</v>
      </c>
      <c r="I488" s="15">
        <v>2246000</v>
      </c>
      <c r="J488" s="14" t="s">
        <v>1193</v>
      </c>
      <c r="K488" s="36" t="s">
        <v>16760</v>
      </c>
      <c r="L488" s="23" t="s">
        <v>11729</v>
      </c>
      <c r="M488" s="23" t="s">
        <v>16993</v>
      </c>
      <c r="N488" s="15">
        <f>VLOOKUP(H488,heso!$A$2:$B$82,2,0)*F488*G488</f>
        <v>2920741.4634146336</v>
      </c>
    </row>
    <row r="489" spans="1:14" ht="78.75">
      <c r="A489" s="14">
        <f t="shared" si="7"/>
        <v>578</v>
      </c>
      <c r="B489" s="14" t="s">
        <v>16994</v>
      </c>
      <c r="C489" s="41" t="s">
        <v>16992</v>
      </c>
      <c r="D489" s="14" t="s">
        <v>1162</v>
      </c>
      <c r="E489" s="14" t="s">
        <v>8163</v>
      </c>
      <c r="F489" s="15">
        <v>2000</v>
      </c>
      <c r="G489" s="15">
        <v>848</v>
      </c>
      <c r="H489" s="14" t="s">
        <v>1604</v>
      </c>
      <c r="I489" s="15">
        <v>0</v>
      </c>
      <c r="J489" s="14" t="s">
        <v>1193</v>
      </c>
      <c r="K489" s="36" t="s">
        <v>16760</v>
      </c>
      <c r="L489" s="23" t="s">
        <v>11729</v>
      </c>
      <c r="M489" s="23" t="s">
        <v>16993</v>
      </c>
      <c r="N489" s="15">
        <f>VLOOKUP(H489,heso!$A$2:$B$82,2,0)*F489*G489</f>
        <v>3558604.5416316222</v>
      </c>
    </row>
    <row r="490" spans="1:14" ht="78.75">
      <c r="A490" s="14">
        <f t="shared" ref="A490:A553" si="8">A489+1</f>
        <v>579</v>
      </c>
      <c r="B490" s="14" t="s">
        <v>16995</v>
      </c>
      <c r="C490" s="41" t="s">
        <v>16992</v>
      </c>
      <c r="D490" s="14" t="s">
        <v>1162</v>
      </c>
      <c r="E490" s="14" t="s">
        <v>8163</v>
      </c>
      <c r="F490" s="15">
        <v>2000</v>
      </c>
      <c r="G490" s="15">
        <v>832</v>
      </c>
      <c r="H490" s="14" t="s">
        <v>1604</v>
      </c>
      <c r="I490" s="15">
        <v>0</v>
      </c>
      <c r="J490" s="14" t="s">
        <v>1193</v>
      </c>
      <c r="K490" s="36" t="s">
        <v>16760</v>
      </c>
      <c r="L490" s="23" t="s">
        <v>11729</v>
      </c>
      <c r="M490" s="23" t="s">
        <v>16993</v>
      </c>
      <c r="N490" s="15">
        <f>VLOOKUP(H490,heso!$A$2:$B$82,2,0)*F490*G490</f>
        <v>3491461.0597140444</v>
      </c>
    </row>
    <row r="491" spans="1:14" ht="114.75">
      <c r="A491" s="14">
        <f t="shared" si="8"/>
        <v>580</v>
      </c>
      <c r="B491" s="14" t="s">
        <v>17014</v>
      </c>
      <c r="C491" s="41" t="s">
        <v>11192</v>
      </c>
      <c r="D491" s="41" t="s">
        <v>4473</v>
      </c>
      <c r="E491" s="14"/>
      <c r="F491" s="15">
        <v>5225500</v>
      </c>
      <c r="G491" s="15">
        <v>16</v>
      </c>
      <c r="H491" s="14" t="s">
        <v>3449</v>
      </c>
      <c r="I491" s="15">
        <v>0</v>
      </c>
      <c r="J491" s="14" t="s">
        <v>7909</v>
      </c>
      <c r="K491" s="36" t="s">
        <v>16760</v>
      </c>
      <c r="L491" s="23" t="s">
        <v>17015</v>
      </c>
      <c r="M491" s="23"/>
      <c r="N491" s="15">
        <f>VLOOKUP(H491,heso!$A$2:$B$82,2,0)*F491*G491</f>
        <v>40784390.243902437</v>
      </c>
    </row>
    <row r="492" spans="1:14" ht="47.25">
      <c r="A492" s="14">
        <f t="shared" si="8"/>
        <v>581</v>
      </c>
      <c r="B492" s="14" t="s">
        <v>17110</v>
      </c>
      <c r="C492" s="41" t="s">
        <v>17111</v>
      </c>
      <c r="D492" s="41" t="s">
        <v>1187</v>
      </c>
      <c r="E492" s="14"/>
      <c r="F492" s="15">
        <v>700</v>
      </c>
      <c r="G492" s="15">
        <v>364</v>
      </c>
      <c r="H492" s="14" t="s">
        <v>8087</v>
      </c>
      <c r="I492" s="15">
        <v>153000</v>
      </c>
      <c r="J492" s="14" t="s">
        <v>4642</v>
      </c>
      <c r="K492" s="36" t="s">
        <v>16760</v>
      </c>
      <c r="L492" s="23" t="s">
        <v>12534</v>
      </c>
      <c r="M492" s="23"/>
      <c r="N492" s="15">
        <f>VLOOKUP(H492,heso!$A$2:$B$82,2,0)*F492*G492</f>
        <v>254800</v>
      </c>
    </row>
    <row r="493" spans="1:14" ht="31.5">
      <c r="A493" s="14">
        <f t="shared" si="8"/>
        <v>582</v>
      </c>
      <c r="B493" s="14" t="s">
        <v>16939</v>
      </c>
      <c r="C493" s="14" t="s">
        <v>9510</v>
      </c>
      <c r="D493" s="14" t="s">
        <v>1162</v>
      </c>
      <c r="E493" s="14"/>
      <c r="F493" s="15">
        <v>2000</v>
      </c>
      <c r="G493" s="15">
        <v>76</v>
      </c>
      <c r="H493" s="14" t="s">
        <v>5624</v>
      </c>
      <c r="I493" s="15">
        <v>50000</v>
      </c>
      <c r="J493" s="14" t="s">
        <v>7909</v>
      </c>
      <c r="K493" s="36" t="s">
        <v>16843</v>
      </c>
      <c r="L493" s="23" t="s">
        <v>16940</v>
      </c>
      <c r="M493" s="23"/>
      <c r="N493" s="15">
        <f>VLOOKUP(H493,heso!$A$2:$B$82,2,0)*F493*G493</f>
        <v>131034.48275862068</v>
      </c>
    </row>
    <row r="494" spans="1:14" ht="63">
      <c r="A494" s="14">
        <f t="shared" si="8"/>
        <v>583</v>
      </c>
      <c r="B494" s="14" t="s">
        <v>16941</v>
      </c>
      <c r="C494" s="41" t="s">
        <v>16942</v>
      </c>
      <c r="D494" s="41" t="s">
        <v>4473</v>
      </c>
      <c r="E494" s="14"/>
      <c r="F494" s="15">
        <v>500</v>
      </c>
      <c r="G494" s="15">
        <v>432</v>
      </c>
      <c r="H494" s="14" t="s">
        <v>2161</v>
      </c>
      <c r="I494" s="15">
        <v>0</v>
      </c>
      <c r="J494" s="14" t="s">
        <v>60</v>
      </c>
      <c r="K494" s="36" t="s">
        <v>16843</v>
      </c>
      <c r="L494" s="23" t="s">
        <v>5408</v>
      </c>
      <c r="M494" s="23"/>
      <c r="N494" s="15">
        <f>VLOOKUP(H494,heso!$A$2:$B$82,2,0)*F494*G494</f>
        <v>279037.84693019348</v>
      </c>
    </row>
    <row r="495" spans="1:14" ht="94.5">
      <c r="A495" s="14">
        <f t="shared" si="8"/>
        <v>584</v>
      </c>
      <c r="B495" s="14" t="s">
        <v>16943</v>
      </c>
      <c r="C495" s="14" t="s">
        <v>16944</v>
      </c>
      <c r="D495" s="14" t="s">
        <v>9193</v>
      </c>
      <c r="E495" s="14"/>
      <c r="F495" s="15">
        <v>1100</v>
      </c>
      <c r="G495" s="15">
        <v>288</v>
      </c>
      <c r="H495" s="14" t="s">
        <v>2161</v>
      </c>
      <c r="I495" s="15">
        <v>0</v>
      </c>
      <c r="J495" s="14" t="s">
        <v>60</v>
      </c>
      <c r="K495" s="36" t="s">
        <v>16843</v>
      </c>
      <c r="L495" s="23" t="s">
        <v>5408</v>
      </c>
      <c r="M495" s="23" t="s">
        <v>16945</v>
      </c>
      <c r="N495" s="15">
        <f>VLOOKUP(H495,heso!$A$2:$B$82,2,0)*F495*G495</f>
        <v>409255.50883095036</v>
      </c>
    </row>
    <row r="496" spans="1:14" ht="47.25">
      <c r="A496" s="14">
        <f t="shared" si="8"/>
        <v>585</v>
      </c>
      <c r="B496" s="14" t="s">
        <v>16946</v>
      </c>
      <c r="C496" s="41" t="s">
        <v>16947</v>
      </c>
      <c r="D496" s="14" t="s">
        <v>9193</v>
      </c>
      <c r="E496" s="14"/>
      <c r="F496" s="15">
        <v>1000</v>
      </c>
      <c r="G496" s="15">
        <v>392</v>
      </c>
      <c r="H496" s="14" t="s">
        <v>2325</v>
      </c>
      <c r="I496" s="15">
        <v>0</v>
      </c>
      <c r="J496" s="14" t="s">
        <v>60</v>
      </c>
      <c r="K496" s="36" t="s">
        <v>16843</v>
      </c>
      <c r="L496" s="23" t="s">
        <v>5408</v>
      </c>
      <c r="M496" s="23" t="s">
        <v>16948</v>
      </c>
      <c r="N496" s="15">
        <f>VLOOKUP(H496,heso!$A$2:$B$82,2,0)*F496*G496</f>
        <v>351448.27586206899</v>
      </c>
    </row>
    <row r="497" spans="1:14" ht="31.5">
      <c r="A497" s="14">
        <f t="shared" si="8"/>
        <v>586</v>
      </c>
      <c r="B497" s="14" t="s">
        <v>16949</v>
      </c>
      <c r="C497" s="41" t="s">
        <v>13183</v>
      </c>
      <c r="D497" s="41" t="s">
        <v>12961</v>
      </c>
      <c r="E497" s="14"/>
      <c r="F497" s="15">
        <v>13017</v>
      </c>
      <c r="G497" s="15">
        <v>336</v>
      </c>
      <c r="H497" s="14" t="s">
        <v>8076</v>
      </c>
      <c r="I497" s="15">
        <v>52172</v>
      </c>
      <c r="J497" s="14" t="s">
        <v>60</v>
      </c>
      <c r="K497" s="36" t="s">
        <v>16843</v>
      </c>
      <c r="L497" s="23" t="s">
        <v>513</v>
      </c>
      <c r="M497" s="23"/>
      <c r="N497" s="15">
        <f>VLOOKUP(H497,heso!$A$2:$B$82,2,0)*F497*G497</f>
        <v>3634337.6417157273</v>
      </c>
    </row>
    <row r="498" spans="1:14" ht="63.75" customHeight="1">
      <c r="A498" s="14">
        <f t="shared" si="8"/>
        <v>587</v>
      </c>
      <c r="B498" s="14" t="s">
        <v>16950</v>
      </c>
      <c r="C498" s="41" t="s">
        <v>16523</v>
      </c>
      <c r="D498" s="41" t="s">
        <v>1421</v>
      </c>
      <c r="E498" s="14" t="s">
        <v>8163</v>
      </c>
      <c r="F498" s="15">
        <v>3000</v>
      </c>
      <c r="G498" s="15">
        <v>208</v>
      </c>
      <c r="H498" s="14" t="s">
        <v>2161</v>
      </c>
      <c r="I498" s="15">
        <v>70000</v>
      </c>
      <c r="J498" s="14" t="s">
        <v>1193</v>
      </c>
      <c r="K498" s="36" t="s">
        <v>16843</v>
      </c>
      <c r="L498" s="23" t="s">
        <v>174</v>
      </c>
      <c r="M498" s="23"/>
      <c r="N498" s="15">
        <f>VLOOKUP(H498,heso!$A$2:$B$82,2,0)*F498*G498</f>
        <v>806109.33557611448</v>
      </c>
    </row>
    <row r="499" spans="1:14">
      <c r="A499" s="14">
        <f t="shared" si="8"/>
        <v>588</v>
      </c>
      <c r="B499" s="14" t="s">
        <v>16951</v>
      </c>
      <c r="C499" s="41" t="s">
        <v>16523</v>
      </c>
      <c r="D499" s="41" t="s">
        <v>1421</v>
      </c>
      <c r="E499" s="14" t="s">
        <v>8163</v>
      </c>
      <c r="F499" s="15">
        <v>2000</v>
      </c>
      <c r="G499" s="15">
        <v>208</v>
      </c>
      <c r="H499" s="14" t="s">
        <v>2161</v>
      </c>
      <c r="I499" s="15">
        <v>65000</v>
      </c>
      <c r="J499" s="14" t="s">
        <v>1193</v>
      </c>
      <c r="K499" s="36" t="s">
        <v>16843</v>
      </c>
      <c r="L499" s="23" t="s">
        <v>174</v>
      </c>
      <c r="M499" s="23"/>
      <c r="N499" s="15">
        <f>VLOOKUP(H499,heso!$A$2:$B$82,2,0)*F499*G499</f>
        <v>537406.22371740965</v>
      </c>
    </row>
    <row r="500" spans="1:14" ht="31.5">
      <c r="A500" s="14">
        <f t="shared" si="8"/>
        <v>589</v>
      </c>
      <c r="B500" s="14" t="s">
        <v>16958</v>
      </c>
      <c r="C500" s="14" t="s">
        <v>16957</v>
      </c>
      <c r="D500" s="14" t="s">
        <v>1187</v>
      </c>
      <c r="E500" s="14"/>
      <c r="F500" s="14">
        <v>550</v>
      </c>
      <c r="G500" s="14">
        <v>648</v>
      </c>
      <c r="H500" s="14" t="s">
        <v>3703</v>
      </c>
      <c r="I500" s="15">
        <v>514000</v>
      </c>
      <c r="J500" s="14" t="s">
        <v>4642</v>
      </c>
      <c r="K500" s="36" t="s">
        <v>16843</v>
      </c>
      <c r="L500" s="23" t="s">
        <v>11673</v>
      </c>
      <c r="M500" s="23"/>
      <c r="N500" s="15">
        <f>VLOOKUP(H500,heso!$A$2:$B$82,2,0)*F500*G500</f>
        <v>615082.25399495382</v>
      </c>
    </row>
    <row r="501" spans="1:14" ht="110.25">
      <c r="A501" s="14">
        <f t="shared" si="8"/>
        <v>590</v>
      </c>
      <c r="B501" s="14" t="s">
        <v>16959</v>
      </c>
      <c r="C501" s="14" t="s">
        <v>16960</v>
      </c>
      <c r="D501" s="14" t="s">
        <v>1162</v>
      </c>
      <c r="E501" s="14"/>
      <c r="F501" s="15">
        <v>1000</v>
      </c>
      <c r="G501" s="15">
        <v>432</v>
      </c>
      <c r="H501" s="14" t="s">
        <v>8087</v>
      </c>
      <c r="I501" s="15">
        <v>113000</v>
      </c>
      <c r="J501" s="14" t="s">
        <v>60</v>
      </c>
      <c r="K501" s="36" t="s">
        <v>16843</v>
      </c>
      <c r="L501" s="23" t="s">
        <v>12534</v>
      </c>
      <c r="M501" s="23"/>
      <c r="N501" s="15">
        <f>VLOOKUP(H501,heso!$A$2:$B$82,2,0)*F501*G501</f>
        <v>432000</v>
      </c>
    </row>
    <row r="502" spans="1:14" ht="47.25">
      <c r="A502" s="14">
        <f t="shared" si="8"/>
        <v>591</v>
      </c>
      <c r="B502" s="14" t="s">
        <v>16961</v>
      </c>
      <c r="C502" s="14" t="s">
        <v>16962</v>
      </c>
      <c r="D502" s="14" t="s">
        <v>1162</v>
      </c>
      <c r="E502" s="14"/>
      <c r="F502" s="15">
        <v>100</v>
      </c>
      <c r="G502" s="15">
        <v>492</v>
      </c>
      <c r="H502" s="14" t="s">
        <v>3703</v>
      </c>
      <c r="I502" s="15">
        <v>0</v>
      </c>
      <c r="J502" s="14" t="s">
        <v>4642</v>
      </c>
      <c r="K502" s="36" t="s">
        <v>16843</v>
      </c>
      <c r="L502" s="23" t="s">
        <v>11673</v>
      </c>
      <c r="M502" s="23"/>
      <c r="N502" s="15">
        <f>VLOOKUP(H502,heso!$A$2:$B$82,2,0)*F502*G502</f>
        <v>84910.344827586217</v>
      </c>
    </row>
    <row r="503" spans="1:14" ht="94.5">
      <c r="A503" s="14">
        <f t="shared" si="8"/>
        <v>592</v>
      </c>
      <c r="B503" s="14" t="s">
        <v>16963</v>
      </c>
      <c r="C503" s="14" t="s">
        <v>16964</v>
      </c>
      <c r="D503" s="14" t="s">
        <v>9193</v>
      </c>
      <c r="E503" s="14"/>
      <c r="F503" s="15">
        <v>1000</v>
      </c>
      <c r="G503" s="15">
        <v>488</v>
      </c>
      <c r="H503" s="14" t="s">
        <v>2161</v>
      </c>
      <c r="I503" s="15">
        <v>0</v>
      </c>
      <c r="J503" s="14" t="s">
        <v>60</v>
      </c>
      <c r="K503" s="36" t="s">
        <v>16843</v>
      </c>
      <c r="L503" s="23" t="s">
        <v>5408</v>
      </c>
      <c r="M503" s="23" t="s">
        <v>16965</v>
      </c>
      <c r="N503" s="15">
        <f>VLOOKUP(H503,heso!$A$2:$B$82,2,0)*F503*G503</f>
        <v>630418.83936080744</v>
      </c>
    </row>
    <row r="504" spans="1:14" ht="31.5">
      <c r="A504" s="14">
        <f t="shared" si="8"/>
        <v>593</v>
      </c>
      <c r="B504" s="14" t="s">
        <v>16966</v>
      </c>
      <c r="C504" s="14" t="s">
        <v>11192</v>
      </c>
      <c r="D504" s="14" t="s">
        <v>4473</v>
      </c>
      <c r="E504" s="14"/>
      <c r="F504" s="15">
        <v>390</v>
      </c>
      <c r="G504" s="15">
        <v>216</v>
      </c>
      <c r="H504" s="14" t="s">
        <v>8076</v>
      </c>
      <c r="I504" s="15">
        <v>0</v>
      </c>
      <c r="J504" s="14" t="s">
        <v>70</v>
      </c>
      <c r="K504" s="36" t="s">
        <v>16843</v>
      </c>
      <c r="L504" s="23" t="s">
        <v>2255</v>
      </c>
      <c r="M504" s="23"/>
      <c r="N504" s="15">
        <f>VLOOKUP(H504,heso!$A$2:$B$82,2,0)*F504*G504</f>
        <v>69999.259882254002</v>
      </c>
    </row>
    <row r="505" spans="1:14" ht="31.5">
      <c r="A505" s="14">
        <f t="shared" si="8"/>
        <v>594</v>
      </c>
      <c r="B505" s="14" t="s">
        <v>16967</v>
      </c>
      <c r="C505" s="14" t="s">
        <v>11192</v>
      </c>
      <c r="D505" s="14" t="s">
        <v>4473</v>
      </c>
      <c r="E505" s="14"/>
      <c r="F505" s="15">
        <v>785</v>
      </c>
      <c r="G505" s="15">
        <v>276</v>
      </c>
      <c r="H505" s="14" t="s">
        <v>8076</v>
      </c>
      <c r="I505" s="15">
        <v>0</v>
      </c>
      <c r="J505" s="14" t="s">
        <v>70</v>
      </c>
      <c r="K505" s="36" t="s">
        <v>16843</v>
      </c>
      <c r="L505" s="23" t="s">
        <v>2255</v>
      </c>
      <c r="M505" s="23"/>
      <c r="N505" s="15">
        <f>VLOOKUP(H505,heso!$A$2:$B$82,2,0)*F505*G505</f>
        <v>180033.70899915896</v>
      </c>
    </row>
    <row r="506" spans="1:14" ht="31.5">
      <c r="A506" s="14">
        <f t="shared" si="8"/>
        <v>595</v>
      </c>
      <c r="B506" s="14" t="s">
        <v>16968</v>
      </c>
      <c r="C506" s="14" t="s">
        <v>11192</v>
      </c>
      <c r="D506" s="14" t="s">
        <v>4473</v>
      </c>
      <c r="E506" s="14"/>
      <c r="F506" s="15">
        <v>450</v>
      </c>
      <c r="G506" s="15">
        <v>396</v>
      </c>
      <c r="H506" s="14" t="s">
        <v>8076</v>
      </c>
      <c r="I506" s="15">
        <v>0</v>
      </c>
      <c r="J506" s="14" t="s">
        <v>70</v>
      </c>
      <c r="K506" s="36" t="s">
        <v>16843</v>
      </c>
      <c r="L506" s="23" t="s">
        <v>2255</v>
      </c>
      <c r="M506" s="23"/>
      <c r="N506" s="15">
        <f>VLOOKUP(H506,heso!$A$2:$B$82,2,0)*F506*G506</f>
        <v>148075.35744322962</v>
      </c>
    </row>
    <row r="507" spans="1:14" ht="47.25">
      <c r="A507" s="14">
        <f t="shared" si="8"/>
        <v>596</v>
      </c>
      <c r="B507" s="14" t="s">
        <v>16969</v>
      </c>
      <c r="C507" s="14" t="s">
        <v>16970</v>
      </c>
      <c r="D507" s="41" t="s">
        <v>9193</v>
      </c>
      <c r="E507" s="14"/>
      <c r="F507" s="15">
        <v>600</v>
      </c>
      <c r="G507" s="15">
        <v>444</v>
      </c>
      <c r="H507" s="15" t="s">
        <v>2161</v>
      </c>
      <c r="I507" s="15">
        <v>0</v>
      </c>
      <c r="J507" s="14" t="s">
        <v>60</v>
      </c>
      <c r="K507" s="36" t="s">
        <v>16843</v>
      </c>
      <c r="L507" s="23" t="s">
        <v>5408</v>
      </c>
      <c r="M507" s="23" t="s">
        <v>16971</v>
      </c>
      <c r="N507" s="15">
        <f>VLOOKUP(H507,heso!$A$2:$B$82,2,0)*F507*G507</f>
        <v>344146.67788057192</v>
      </c>
    </row>
    <row r="508" spans="1:14" ht="31.5">
      <c r="A508" s="14">
        <f t="shared" si="8"/>
        <v>597</v>
      </c>
      <c r="B508" s="14" t="s">
        <v>16972</v>
      </c>
      <c r="C508" s="41" t="s">
        <v>16973</v>
      </c>
      <c r="D508" s="41" t="s">
        <v>4473</v>
      </c>
      <c r="E508" s="14"/>
      <c r="F508" s="15">
        <v>1000</v>
      </c>
      <c r="G508" s="15">
        <v>884</v>
      </c>
      <c r="H508" s="14" t="s">
        <v>2161</v>
      </c>
      <c r="I508" s="15">
        <v>0</v>
      </c>
      <c r="J508" s="14" t="s">
        <v>60</v>
      </c>
      <c r="K508" s="36" t="s">
        <v>16843</v>
      </c>
      <c r="L508" s="23" t="s">
        <v>2255</v>
      </c>
      <c r="M508" s="23"/>
      <c r="N508" s="15">
        <f>VLOOKUP(H508,heso!$A$2:$B$82,2,0)*F508*G508</f>
        <v>1141988.2253994956</v>
      </c>
    </row>
    <row r="509" spans="1:14" ht="47.25">
      <c r="A509" s="14">
        <f t="shared" si="8"/>
        <v>598</v>
      </c>
      <c r="B509" s="14" t="s">
        <v>16974</v>
      </c>
      <c r="C509" s="41" t="s">
        <v>16975</v>
      </c>
      <c r="D509" s="41" t="s">
        <v>1187</v>
      </c>
      <c r="E509" s="14" t="s">
        <v>8163</v>
      </c>
      <c r="F509" s="15">
        <v>2000</v>
      </c>
      <c r="G509" s="15">
        <v>1128</v>
      </c>
      <c r="H509" s="14" t="s">
        <v>2161</v>
      </c>
      <c r="I509" s="15">
        <v>398000</v>
      </c>
      <c r="J509" s="14" t="s">
        <v>4642</v>
      </c>
      <c r="K509" s="36" t="s">
        <v>16843</v>
      </c>
      <c r="L509" s="23" t="s">
        <v>13494</v>
      </c>
      <c r="M509" s="23"/>
      <c r="N509" s="15">
        <f>VLOOKUP(H509,heso!$A$2:$B$82,2,0)*F509*G509</f>
        <v>2914395.2901597982</v>
      </c>
    </row>
    <row r="510" spans="1:14" ht="31.5">
      <c r="A510" s="14">
        <f t="shared" si="8"/>
        <v>599</v>
      </c>
      <c r="B510" s="14" t="s">
        <v>16976</v>
      </c>
      <c r="C510" s="41" t="s">
        <v>14410</v>
      </c>
      <c r="D510" s="41" t="s">
        <v>4473</v>
      </c>
      <c r="E510" s="14"/>
      <c r="F510" s="15">
        <v>20000</v>
      </c>
      <c r="G510" s="15">
        <v>624</v>
      </c>
      <c r="H510" s="14" t="s">
        <v>2161</v>
      </c>
      <c r="I510" s="15">
        <v>0</v>
      </c>
      <c r="J510" s="14" t="s">
        <v>7909</v>
      </c>
      <c r="K510" s="36" t="s">
        <v>16843</v>
      </c>
      <c r="L510" s="23" t="s">
        <v>16977</v>
      </c>
      <c r="M510" s="23"/>
      <c r="N510" s="15">
        <f>VLOOKUP(H510,heso!$A$2:$B$82,2,0)*F510*G510</f>
        <v>16122186.711522287</v>
      </c>
    </row>
    <row r="511" spans="1:14" ht="63">
      <c r="A511" s="14">
        <f t="shared" si="8"/>
        <v>600</v>
      </c>
      <c r="B511" s="14" t="s">
        <v>16978</v>
      </c>
      <c r="C511" s="14" t="s">
        <v>16979</v>
      </c>
      <c r="D511" s="14" t="s">
        <v>4473</v>
      </c>
      <c r="E511" s="14"/>
      <c r="F511" s="15">
        <v>1000</v>
      </c>
      <c r="G511" s="15">
        <v>360</v>
      </c>
      <c r="H511" s="14" t="s">
        <v>2161</v>
      </c>
      <c r="I511" s="15">
        <v>0</v>
      </c>
      <c r="J511" s="14" t="s">
        <v>60</v>
      </c>
      <c r="K511" s="36" t="s">
        <v>16843</v>
      </c>
      <c r="L511" s="23" t="s">
        <v>2255</v>
      </c>
      <c r="M511" s="23"/>
      <c r="N511" s="15">
        <f>VLOOKUP(H511,heso!$A$2:$B$82,2,0)*F511*G511</f>
        <v>465063.07821698912</v>
      </c>
    </row>
    <row r="512" spans="1:14" ht="47.25">
      <c r="A512" s="14">
        <f t="shared" si="8"/>
        <v>601</v>
      </c>
      <c r="B512" s="14" t="s">
        <v>16980</v>
      </c>
      <c r="C512" s="14" t="s">
        <v>16081</v>
      </c>
      <c r="D512" s="14" t="s">
        <v>4473</v>
      </c>
      <c r="E512" s="14"/>
      <c r="F512" s="15">
        <v>1000</v>
      </c>
      <c r="G512" s="15">
        <v>592</v>
      </c>
      <c r="H512" s="14" t="s">
        <v>10856</v>
      </c>
      <c r="I512" s="15">
        <v>0</v>
      </c>
      <c r="J512" s="14" t="s">
        <v>1188</v>
      </c>
      <c r="K512" s="36" t="s">
        <v>16843</v>
      </c>
      <c r="L512" s="23" t="s">
        <v>2255</v>
      </c>
      <c r="M512" s="23"/>
      <c r="N512" s="15">
        <f>VLOOKUP(H512,heso!$A$2:$B$82,2,0)*F512*G512</f>
        <v>1194953.7426408748</v>
      </c>
    </row>
    <row r="513" spans="1:14" ht="63">
      <c r="A513" s="14">
        <f t="shared" si="8"/>
        <v>602</v>
      </c>
      <c r="B513" s="14" t="s">
        <v>16981</v>
      </c>
      <c r="C513" s="14" t="s">
        <v>16982</v>
      </c>
      <c r="D513" s="14" t="s">
        <v>1162</v>
      </c>
      <c r="E513" s="14"/>
      <c r="F513" s="15">
        <v>1470</v>
      </c>
      <c r="G513" s="15">
        <v>620</v>
      </c>
      <c r="H513" s="14" t="s">
        <v>2161</v>
      </c>
      <c r="I513" s="15">
        <v>0</v>
      </c>
      <c r="J513" s="14" t="s">
        <v>7909</v>
      </c>
      <c r="K513" s="36" t="s">
        <v>16843</v>
      </c>
      <c r="L513" s="23" t="s">
        <v>2255</v>
      </c>
      <c r="M513" s="23"/>
      <c r="N513" s="15">
        <f>VLOOKUP(H513,heso!$A$2:$B$82,2,0)*F513*G513</f>
        <v>1177384.693019344</v>
      </c>
    </row>
    <row r="514" spans="1:14" ht="31.5">
      <c r="A514" s="14">
        <f t="shared" si="8"/>
        <v>603</v>
      </c>
      <c r="B514" s="14" t="s">
        <v>16985</v>
      </c>
      <c r="C514" s="14" t="s">
        <v>16986</v>
      </c>
      <c r="D514" s="14" t="s">
        <v>9193</v>
      </c>
      <c r="E514" s="14"/>
      <c r="F514" s="15">
        <v>550</v>
      </c>
      <c r="G514" s="15">
        <v>604</v>
      </c>
      <c r="H514" s="14" t="s">
        <v>2161</v>
      </c>
      <c r="I514" s="15">
        <v>0</v>
      </c>
      <c r="J514" s="14" t="s">
        <v>70</v>
      </c>
      <c r="K514" s="36" t="s">
        <v>16843</v>
      </c>
      <c r="L514" s="23" t="s">
        <v>2255</v>
      </c>
      <c r="M514" s="23" t="s">
        <v>16987</v>
      </c>
      <c r="N514" s="15">
        <f>VLOOKUP(H514,heso!$A$2:$B$82,2,0)*F514*G514</f>
        <v>429149.87384356599</v>
      </c>
    </row>
    <row r="515" spans="1:14">
      <c r="A515" s="14">
        <f t="shared" si="8"/>
        <v>604</v>
      </c>
      <c r="B515" s="14" t="s">
        <v>16950</v>
      </c>
      <c r="C515" s="14" t="s">
        <v>16523</v>
      </c>
      <c r="D515" s="14" t="s">
        <v>1187</v>
      </c>
      <c r="E515" s="14" t="s">
        <v>8163</v>
      </c>
      <c r="F515" s="15">
        <v>3030</v>
      </c>
      <c r="G515" s="15">
        <v>208</v>
      </c>
      <c r="H515" s="14" t="s">
        <v>2161</v>
      </c>
      <c r="I515" s="15">
        <v>90000</v>
      </c>
      <c r="J515" s="14" t="s">
        <v>1193</v>
      </c>
      <c r="K515" s="36" t="s">
        <v>16843</v>
      </c>
      <c r="L515" s="23" t="s">
        <v>2255</v>
      </c>
      <c r="M515" s="23"/>
      <c r="N515" s="15">
        <f>VLOOKUP(H515,heso!$A$2:$B$82,2,0)*F515*G515</f>
        <v>814170.4289318755</v>
      </c>
    </row>
    <row r="516" spans="1:14" ht="47.25">
      <c r="A516" s="14">
        <f t="shared" si="8"/>
        <v>605</v>
      </c>
      <c r="B516" s="14" t="s">
        <v>16988</v>
      </c>
      <c r="C516" s="14" t="s">
        <v>17470</v>
      </c>
      <c r="D516" s="14" t="s">
        <v>9193</v>
      </c>
      <c r="E516" s="14"/>
      <c r="F516" s="15">
        <v>600</v>
      </c>
      <c r="G516" s="15">
        <v>308</v>
      </c>
      <c r="H516" s="14" t="s">
        <v>2161</v>
      </c>
      <c r="I516" s="15">
        <v>0</v>
      </c>
      <c r="J516" s="14" t="s">
        <v>70</v>
      </c>
      <c r="K516" s="36" t="s">
        <v>16843</v>
      </c>
      <c r="L516" s="23" t="s">
        <v>2255</v>
      </c>
      <c r="M516" s="23" t="s">
        <v>16989</v>
      </c>
      <c r="N516" s="15">
        <f>VLOOKUP(H516,heso!$A$2:$B$82,2,0)*F516*G516</f>
        <v>238732.38015138771</v>
      </c>
    </row>
    <row r="517" spans="1:14" ht="47.25">
      <c r="A517" s="14">
        <f t="shared" si="8"/>
        <v>606</v>
      </c>
      <c r="B517" s="14" t="s">
        <v>16990</v>
      </c>
      <c r="C517" s="41" t="s">
        <v>393</v>
      </c>
      <c r="D517" s="14" t="s">
        <v>4473</v>
      </c>
      <c r="E517" s="14"/>
      <c r="F517" s="15">
        <v>1000</v>
      </c>
      <c r="G517" s="15">
        <v>628</v>
      </c>
      <c r="H517" s="14" t="s">
        <v>2161</v>
      </c>
      <c r="I517" s="15">
        <v>0</v>
      </c>
      <c r="J517" s="14" t="s">
        <v>70</v>
      </c>
      <c r="K517" s="36" t="s">
        <v>16843</v>
      </c>
      <c r="L517" s="23" t="s">
        <v>2255</v>
      </c>
      <c r="M517" s="23"/>
      <c r="N517" s="15">
        <f>VLOOKUP(H517,heso!$A$2:$B$82,2,0)*F517*G517</f>
        <v>811276.70311185881</v>
      </c>
    </row>
    <row r="518" spans="1:14" ht="63">
      <c r="A518" s="14">
        <f t="shared" si="8"/>
        <v>607</v>
      </c>
      <c r="B518" s="14" t="s">
        <v>16996</v>
      </c>
      <c r="C518" s="41" t="s">
        <v>16997</v>
      </c>
      <c r="D518" s="41" t="s">
        <v>9193</v>
      </c>
      <c r="E518" s="14"/>
      <c r="F518" s="15">
        <v>600</v>
      </c>
      <c r="G518" s="15">
        <v>408</v>
      </c>
      <c r="H518" s="14" t="s">
        <v>2161</v>
      </c>
      <c r="I518" s="15">
        <v>0</v>
      </c>
      <c r="J518" s="14" t="s">
        <v>60</v>
      </c>
      <c r="K518" s="36" t="s">
        <v>16843</v>
      </c>
      <c r="L518" s="23" t="s">
        <v>5408</v>
      </c>
      <c r="M518" s="23" t="s">
        <v>16998</v>
      </c>
      <c r="N518" s="15">
        <f>VLOOKUP(H518,heso!$A$2:$B$82,2,0)*F518*G518</f>
        <v>316242.89318755257</v>
      </c>
    </row>
    <row r="519" spans="1:14" ht="51.75" customHeight="1">
      <c r="A519" s="14">
        <f t="shared" si="8"/>
        <v>608</v>
      </c>
      <c r="B519" s="14" t="s">
        <v>16999</v>
      </c>
      <c r="C519" s="41" t="s">
        <v>17000</v>
      </c>
      <c r="D519" s="41" t="s">
        <v>9193</v>
      </c>
      <c r="E519" s="14"/>
      <c r="F519" s="15">
        <v>1300</v>
      </c>
      <c r="G519" s="15">
        <v>440</v>
      </c>
      <c r="H519" s="14" t="s">
        <v>8087</v>
      </c>
      <c r="I519" s="15">
        <v>0</v>
      </c>
      <c r="J519" s="14" t="s">
        <v>70</v>
      </c>
      <c r="K519" s="36" t="s">
        <v>16843</v>
      </c>
      <c r="L519" s="23" t="s">
        <v>5408</v>
      </c>
      <c r="M519" s="23" t="s">
        <v>17001</v>
      </c>
      <c r="N519" s="15">
        <f>VLOOKUP(H519,heso!$A$2:$B$82,2,0)*F519*G519</f>
        <v>572000</v>
      </c>
    </row>
    <row r="520" spans="1:14" ht="31.5">
      <c r="A520" s="14">
        <f t="shared" si="8"/>
        <v>609</v>
      </c>
      <c r="B520" s="14" t="s">
        <v>17002</v>
      </c>
      <c r="C520" s="41" t="s">
        <v>17003</v>
      </c>
      <c r="D520" s="41" t="s">
        <v>9193</v>
      </c>
      <c r="E520" s="14"/>
      <c r="F520" s="15">
        <v>1100</v>
      </c>
      <c r="G520" s="15">
        <v>0</v>
      </c>
      <c r="H520" s="14">
        <v>0</v>
      </c>
      <c r="I520" s="15">
        <v>0</v>
      </c>
      <c r="J520" s="14" t="s">
        <v>12918</v>
      </c>
      <c r="K520" s="36" t="s">
        <v>16843</v>
      </c>
      <c r="L520" s="23" t="s">
        <v>17004</v>
      </c>
      <c r="M520" s="23" t="s">
        <v>17005</v>
      </c>
      <c r="N520" s="15"/>
    </row>
    <row r="521" spans="1:14" ht="47.25">
      <c r="A521" s="14">
        <f t="shared" si="8"/>
        <v>610</v>
      </c>
      <c r="B521" s="14" t="s">
        <v>17006</v>
      </c>
      <c r="C521" s="41" t="s">
        <v>15484</v>
      </c>
      <c r="D521" s="41" t="s">
        <v>4473</v>
      </c>
      <c r="E521" s="14"/>
      <c r="F521" s="15">
        <v>1000</v>
      </c>
      <c r="G521" s="15">
        <v>0</v>
      </c>
      <c r="H521" s="14">
        <v>0</v>
      </c>
      <c r="I521" s="15">
        <v>0</v>
      </c>
      <c r="J521" s="14" t="s">
        <v>12918</v>
      </c>
      <c r="K521" s="36" t="s">
        <v>16843</v>
      </c>
      <c r="L521" s="23" t="s">
        <v>17004</v>
      </c>
      <c r="M521" s="23"/>
      <c r="N521" s="15"/>
    </row>
    <row r="522" spans="1:14" ht="63">
      <c r="A522" s="14">
        <f t="shared" si="8"/>
        <v>611</v>
      </c>
      <c r="B522" s="14" t="s">
        <v>17007</v>
      </c>
      <c r="C522" s="41" t="s">
        <v>7331</v>
      </c>
      <c r="D522" s="41" t="s">
        <v>4473</v>
      </c>
      <c r="E522" s="14"/>
      <c r="F522" s="15">
        <v>1000</v>
      </c>
      <c r="G522" s="15">
        <v>0</v>
      </c>
      <c r="H522" s="14">
        <v>0</v>
      </c>
      <c r="I522" s="15">
        <v>0</v>
      </c>
      <c r="J522" s="14" t="s">
        <v>12918</v>
      </c>
      <c r="K522" s="36" t="s">
        <v>16843</v>
      </c>
      <c r="L522" s="23" t="s">
        <v>17004</v>
      </c>
      <c r="M522" s="23"/>
      <c r="N522" s="15"/>
    </row>
    <row r="523" spans="1:14" ht="63">
      <c r="A523" s="14">
        <f t="shared" si="8"/>
        <v>612</v>
      </c>
      <c r="B523" s="14" t="s">
        <v>17008</v>
      </c>
      <c r="C523" s="41" t="s">
        <v>14872</v>
      </c>
      <c r="D523" s="41" t="s">
        <v>4473</v>
      </c>
      <c r="E523" s="14"/>
      <c r="F523" s="15">
        <v>1000</v>
      </c>
      <c r="G523" s="15">
        <v>0</v>
      </c>
      <c r="H523" s="14">
        <v>0</v>
      </c>
      <c r="I523" s="15">
        <v>0</v>
      </c>
      <c r="J523" s="14" t="s">
        <v>12918</v>
      </c>
      <c r="K523" s="36" t="s">
        <v>16843</v>
      </c>
      <c r="L523" s="23" t="s">
        <v>17004</v>
      </c>
      <c r="M523" s="23"/>
      <c r="N523" s="15"/>
    </row>
    <row r="524" spans="1:14" ht="51">
      <c r="A524" s="14">
        <f t="shared" si="8"/>
        <v>613</v>
      </c>
      <c r="B524" s="14" t="s">
        <v>17009</v>
      </c>
      <c r="C524" s="41" t="s">
        <v>2744</v>
      </c>
      <c r="D524" s="41" t="s">
        <v>1187</v>
      </c>
      <c r="E524" s="14"/>
      <c r="F524" s="15">
        <v>7300</v>
      </c>
      <c r="G524" s="15">
        <v>456</v>
      </c>
      <c r="H524" s="14" t="s">
        <v>8087</v>
      </c>
      <c r="I524" s="15">
        <v>138000</v>
      </c>
      <c r="J524" s="14" t="s">
        <v>4935</v>
      </c>
      <c r="K524" s="36" t="s">
        <v>16843</v>
      </c>
      <c r="L524" s="23" t="s">
        <v>17010</v>
      </c>
      <c r="M524" s="23" t="s">
        <v>17011</v>
      </c>
      <c r="N524" s="15">
        <f>VLOOKUP(H524,heso!$A$2:$B$82,2,0)*F524*G524</f>
        <v>3328800</v>
      </c>
    </row>
    <row r="525" spans="1:14" ht="92.25" customHeight="1">
      <c r="A525" s="14">
        <f t="shared" si="8"/>
        <v>614</v>
      </c>
      <c r="B525" s="14" t="s">
        <v>17012</v>
      </c>
      <c r="C525" s="41" t="s">
        <v>2744</v>
      </c>
      <c r="D525" s="41" t="s">
        <v>1187</v>
      </c>
      <c r="E525" s="14"/>
      <c r="F525" s="15">
        <v>4500</v>
      </c>
      <c r="G525" s="15">
        <v>92</v>
      </c>
      <c r="H525" s="14" t="s">
        <v>8076</v>
      </c>
      <c r="I525" s="15">
        <v>38000</v>
      </c>
      <c r="J525" s="14" t="s">
        <v>4935</v>
      </c>
      <c r="K525" s="36" t="s">
        <v>16843</v>
      </c>
      <c r="L525" s="23" t="s">
        <v>17013</v>
      </c>
      <c r="M525" s="23" t="s">
        <v>17011</v>
      </c>
      <c r="N525" s="15">
        <f>VLOOKUP(H525,heso!$A$2:$B$82,2,0)*F525*G525</f>
        <v>344013.45668629103</v>
      </c>
    </row>
    <row r="526" spans="1:14" ht="31.5">
      <c r="A526" s="14">
        <f t="shared" si="8"/>
        <v>615</v>
      </c>
      <c r="B526" s="14" t="s">
        <v>17016</v>
      </c>
      <c r="C526" s="41" t="s">
        <v>2465</v>
      </c>
      <c r="D526" s="41" t="s">
        <v>4473</v>
      </c>
      <c r="E526" s="14"/>
      <c r="F526" s="15">
        <v>1000</v>
      </c>
      <c r="G526" s="15">
        <v>292</v>
      </c>
      <c r="H526" s="14" t="s">
        <v>2161</v>
      </c>
      <c r="I526" s="15">
        <v>0</v>
      </c>
      <c r="J526" s="14" t="s">
        <v>60</v>
      </c>
      <c r="K526" s="36" t="s">
        <v>16843</v>
      </c>
      <c r="L526" s="23" t="s">
        <v>2255</v>
      </c>
      <c r="M526" s="23"/>
      <c r="N526" s="15">
        <f>VLOOKUP(H526,heso!$A$2:$B$82,2,0)*F526*G526</f>
        <v>377217.8301093356</v>
      </c>
    </row>
    <row r="527" spans="1:14">
      <c r="A527" s="14">
        <f t="shared" si="8"/>
        <v>616</v>
      </c>
      <c r="B527" s="14" t="s">
        <v>17017</v>
      </c>
      <c r="C527" s="41" t="s">
        <v>14582</v>
      </c>
      <c r="D527" s="41" t="s">
        <v>1162</v>
      </c>
      <c r="E527" s="14"/>
      <c r="F527" s="15">
        <v>1000</v>
      </c>
      <c r="G527" s="15">
        <v>256</v>
      </c>
      <c r="H527" s="14" t="s">
        <v>8076</v>
      </c>
      <c r="I527" s="15">
        <v>0</v>
      </c>
      <c r="J527" s="14" t="s">
        <v>1193</v>
      </c>
      <c r="K527" s="36" t="s">
        <v>16843</v>
      </c>
      <c r="L527" s="23" t="s">
        <v>5629</v>
      </c>
      <c r="M527" s="23"/>
      <c r="N527" s="15">
        <f>VLOOKUP(H527,heso!$A$2:$B$82,2,0)*F527*G527</f>
        <v>212723.29688814131</v>
      </c>
    </row>
    <row r="528" spans="1:14" ht="47.25">
      <c r="A528" s="14">
        <f t="shared" si="8"/>
        <v>617</v>
      </c>
      <c r="B528" s="14" t="s">
        <v>17020</v>
      </c>
      <c r="C528" s="41" t="s">
        <v>17021</v>
      </c>
      <c r="D528" s="41" t="s">
        <v>1162</v>
      </c>
      <c r="E528" s="14"/>
      <c r="F528" s="15">
        <v>519</v>
      </c>
      <c r="G528" s="15">
        <v>384</v>
      </c>
      <c r="H528" s="14" t="s">
        <v>3703</v>
      </c>
      <c r="I528" s="15">
        <v>0</v>
      </c>
      <c r="J528" s="14" t="s">
        <v>1193</v>
      </c>
      <c r="K528" s="36" t="s">
        <v>16843</v>
      </c>
      <c r="L528" s="23" t="s">
        <v>2255</v>
      </c>
      <c r="M528" s="23"/>
      <c r="N528" s="15">
        <f>VLOOKUP(H528,heso!$A$2:$B$82,2,0)*F528*G528</f>
        <v>343949.02607232973</v>
      </c>
    </row>
    <row r="529" spans="1:14" ht="47.25">
      <c r="A529" s="14">
        <f t="shared" si="8"/>
        <v>618</v>
      </c>
      <c r="B529" s="14" t="s">
        <v>17025</v>
      </c>
      <c r="C529" s="41" t="s">
        <v>13183</v>
      </c>
      <c r="D529" s="41" t="s">
        <v>12961</v>
      </c>
      <c r="E529" s="14"/>
      <c r="F529" s="15">
        <v>2000</v>
      </c>
      <c r="G529" s="15">
        <v>400</v>
      </c>
      <c r="H529" s="14" t="s">
        <v>2161</v>
      </c>
      <c r="I529" s="15">
        <v>0</v>
      </c>
      <c r="J529" s="14" t="s">
        <v>1188</v>
      </c>
      <c r="K529" s="36" t="s">
        <v>16843</v>
      </c>
      <c r="L529" s="23" t="s">
        <v>2255</v>
      </c>
      <c r="M529" s="23"/>
      <c r="N529" s="15">
        <f>VLOOKUP(H529,heso!$A$2:$B$82,2,0)*F529*G529</f>
        <v>1033473.5071488647</v>
      </c>
    </row>
    <row r="530" spans="1:14" ht="63">
      <c r="A530" s="14">
        <f t="shared" si="8"/>
        <v>619</v>
      </c>
      <c r="B530" s="14" t="s">
        <v>17028</v>
      </c>
      <c r="C530" s="41" t="s">
        <v>17029</v>
      </c>
      <c r="D530" s="41" t="s">
        <v>4473</v>
      </c>
      <c r="E530" s="14"/>
      <c r="F530" s="15">
        <v>1000</v>
      </c>
      <c r="G530" s="15">
        <v>676</v>
      </c>
      <c r="H530" s="14" t="s">
        <v>2161</v>
      </c>
      <c r="I530" s="15">
        <v>0</v>
      </c>
      <c r="J530" s="14" t="s">
        <v>1188</v>
      </c>
      <c r="K530" s="36" t="s">
        <v>16843</v>
      </c>
      <c r="L530" s="23" t="s">
        <v>2255</v>
      </c>
      <c r="M530" s="23"/>
      <c r="N530" s="15">
        <f>VLOOKUP(H530,heso!$A$2:$B$82,2,0)*F530*G530</f>
        <v>873285.11354079063</v>
      </c>
    </row>
    <row r="531" spans="1:14" ht="31.5">
      <c r="A531" s="14">
        <f t="shared" si="8"/>
        <v>620</v>
      </c>
      <c r="B531" s="14" t="s">
        <v>17030</v>
      </c>
      <c r="C531" s="41" t="s">
        <v>17031</v>
      </c>
      <c r="D531" s="41" t="s">
        <v>1162</v>
      </c>
      <c r="E531" s="14"/>
      <c r="F531" s="15">
        <v>500</v>
      </c>
      <c r="G531" s="15">
        <v>472</v>
      </c>
      <c r="H531" s="14" t="s">
        <v>8087</v>
      </c>
      <c r="I531" s="15">
        <v>0</v>
      </c>
      <c r="J531" s="14" t="s">
        <v>60</v>
      </c>
      <c r="K531" s="36" t="s">
        <v>16843</v>
      </c>
      <c r="L531" s="23" t="s">
        <v>6101</v>
      </c>
      <c r="M531" s="23"/>
      <c r="N531" s="15">
        <f>VLOOKUP(H531,heso!$A$2:$B$82,2,0)*F531*G531</f>
        <v>236000</v>
      </c>
    </row>
    <row r="532" spans="1:14">
      <c r="A532" s="14">
        <f t="shared" si="8"/>
        <v>621</v>
      </c>
      <c r="B532" s="14" t="s">
        <v>17032</v>
      </c>
      <c r="C532" s="41" t="s">
        <v>9330</v>
      </c>
      <c r="D532" s="41" t="s">
        <v>1162</v>
      </c>
      <c r="E532" s="14" t="s">
        <v>8163</v>
      </c>
      <c r="F532" s="15">
        <v>1200</v>
      </c>
      <c r="G532" s="15">
        <v>488</v>
      </c>
      <c r="H532" s="14" t="s">
        <v>2161</v>
      </c>
      <c r="I532" s="15">
        <v>0</v>
      </c>
      <c r="J532" s="14" t="s">
        <v>7909</v>
      </c>
      <c r="K532" s="36" t="s">
        <v>16843</v>
      </c>
      <c r="L532" s="23" t="s">
        <v>17033</v>
      </c>
      <c r="M532" s="23"/>
      <c r="N532" s="15">
        <f>VLOOKUP(H532,heso!$A$2:$B$82,2,0)*F532*G532</f>
        <v>756502.60723296891</v>
      </c>
    </row>
    <row r="533" spans="1:14" ht="31.5">
      <c r="A533" s="14">
        <f t="shared" si="8"/>
        <v>622</v>
      </c>
      <c r="B533" s="14" t="s">
        <v>17036</v>
      </c>
      <c r="C533" s="41" t="s">
        <v>17037</v>
      </c>
      <c r="D533" s="41" t="s">
        <v>9193</v>
      </c>
      <c r="E533" s="14"/>
      <c r="F533" s="15">
        <v>650</v>
      </c>
      <c r="G533" s="15">
        <v>688</v>
      </c>
      <c r="H533" s="14" t="s">
        <v>2161</v>
      </c>
      <c r="I533" s="15">
        <v>0</v>
      </c>
      <c r="J533" s="14" t="s">
        <v>60</v>
      </c>
      <c r="K533" s="36" t="s">
        <v>16843</v>
      </c>
      <c r="L533" s="23" t="s">
        <v>2255</v>
      </c>
      <c r="M533" s="23" t="s">
        <v>17038</v>
      </c>
      <c r="N533" s="15">
        <f>VLOOKUP(H533,heso!$A$2:$B$82,2,0)*F533*G533</f>
        <v>577711.69049621536</v>
      </c>
    </row>
    <row r="534" spans="1:14" ht="47.25">
      <c r="A534" s="14">
        <f t="shared" si="8"/>
        <v>623</v>
      </c>
      <c r="B534" s="14" t="s">
        <v>17047</v>
      </c>
      <c r="C534" s="41" t="s">
        <v>16432</v>
      </c>
      <c r="D534" s="41" t="s">
        <v>9193</v>
      </c>
      <c r="E534" s="14"/>
      <c r="F534" s="15">
        <v>1100</v>
      </c>
      <c r="G534" s="15">
        <v>608</v>
      </c>
      <c r="H534" s="14" t="s">
        <v>2161</v>
      </c>
      <c r="I534" s="15">
        <v>0</v>
      </c>
      <c r="J534" s="14" t="s">
        <v>1188</v>
      </c>
      <c r="K534" s="36" t="s">
        <v>16843</v>
      </c>
      <c r="L534" s="23" t="s">
        <v>2255</v>
      </c>
      <c r="M534" s="23" t="s">
        <v>17048</v>
      </c>
      <c r="N534" s="15">
        <f>VLOOKUP(H534,heso!$A$2:$B$82,2,0)*F534*G534</f>
        <v>863983.85197645077</v>
      </c>
    </row>
    <row r="535" spans="1:14" ht="47.25">
      <c r="A535" s="14">
        <f t="shared" si="8"/>
        <v>624</v>
      </c>
      <c r="B535" s="14" t="s">
        <v>17049</v>
      </c>
      <c r="C535" s="41" t="s">
        <v>16432</v>
      </c>
      <c r="D535" s="41" t="s">
        <v>9193</v>
      </c>
      <c r="E535" s="14"/>
      <c r="F535" s="15">
        <v>1100</v>
      </c>
      <c r="G535" s="15">
        <v>758</v>
      </c>
      <c r="H535" s="14" t="s">
        <v>2161</v>
      </c>
      <c r="I535" s="15">
        <v>0</v>
      </c>
      <c r="J535" s="14" t="s">
        <v>1188</v>
      </c>
      <c r="K535" s="36" t="s">
        <v>16843</v>
      </c>
      <c r="L535" s="23" t="s">
        <v>2255</v>
      </c>
      <c r="M535" s="23" t="s">
        <v>17050</v>
      </c>
      <c r="N535" s="15">
        <f>VLOOKUP(H535,heso!$A$2:$B$82,2,0)*F535*G535</f>
        <v>1077137.7628259042</v>
      </c>
    </row>
    <row r="536" spans="1:14" ht="47.25">
      <c r="A536" s="14">
        <f t="shared" si="8"/>
        <v>625</v>
      </c>
      <c r="B536" s="14" t="s">
        <v>17051</v>
      </c>
      <c r="C536" s="41" t="s">
        <v>16432</v>
      </c>
      <c r="D536" s="41" t="s">
        <v>9193</v>
      </c>
      <c r="E536" s="14"/>
      <c r="F536" s="15">
        <v>1100</v>
      </c>
      <c r="G536" s="15">
        <v>664</v>
      </c>
      <c r="H536" s="14" t="s">
        <v>2161</v>
      </c>
      <c r="I536" s="15">
        <v>0</v>
      </c>
      <c r="J536" s="14" t="s">
        <v>1188</v>
      </c>
      <c r="K536" s="36" t="s">
        <v>16843</v>
      </c>
      <c r="L536" s="23" t="s">
        <v>2255</v>
      </c>
      <c r="M536" s="23" t="s">
        <v>17052</v>
      </c>
      <c r="N536" s="15">
        <f>VLOOKUP(H536,heso!$A$2:$B$82,2,0)*F536*G536</f>
        <v>943561.31202691328</v>
      </c>
    </row>
    <row r="537" spans="1:14" ht="47.25">
      <c r="A537" s="14">
        <f t="shared" si="8"/>
        <v>626</v>
      </c>
      <c r="B537" s="14" t="s">
        <v>17053</v>
      </c>
      <c r="C537" s="41" t="s">
        <v>16432</v>
      </c>
      <c r="D537" s="41" t="s">
        <v>9193</v>
      </c>
      <c r="E537" s="14"/>
      <c r="F537" s="15">
        <v>1100</v>
      </c>
      <c r="G537" s="15">
        <v>622</v>
      </c>
      <c r="H537" s="14" t="s">
        <v>2161</v>
      </c>
      <c r="I537" s="15">
        <v>0</v>
      </c>
      <c r="J537" s="14" t="s">
        <v>1188</v>
      </c>
      <c r="K537" s="36" t="s">
        <v>16843</v>
      </c>
      <c r="L537" s="23" t="s">
        <v>2255</v>
      </c>
      <c r="M537" s="23" t="s">
        <v>17054</v>
      </c>
      <c r="N537" s="15">
        <f>VLOOKUP(H537,heso!$A$2:$B$82,2,0)*F537*G537</f>
        <v>883878.21698906645</v>
      </c>
    </row>
    <row r="538" spans="1:14" ht="47.25">
      <c r="A538" s="14">
        <f t="shared" si="8"/>
        <v>627</v>
      </c>
      <c r="B538" s="14" t="s">
        <v>17055</v>
      </c>
      <c r="C538" s="41" t="s">
        <v>16432</v>
      </c>
      <c r="D538" s="41" t="s">
        <v>9193</v>
      </c>
      <c r="E538" s="14"/>
      <c r="F538" s="15">
        <v>1100</v>
      </c>
      <c r="G538" s="15">
        <v>702</v>
      </c>
      <c r="H538" s="14" t="s">
        <v>2161</v>
      </c>
      <c r="I538" s="15">
        <v>0</v>
      </c>
      <c r="J538" s="14" t="s">
        <v>1188</v>
      </c>
      <c r="K538" s="36" t="s">
        <v>16843</v>
      </c>
      <c r="L538" s="23" t="s">
        <v>2255</v>
      </c>
      <c r="M538" s="23" t="s">
        <v>17056</v>
      </c>
      <c r="N538" s="15">
        <f>VLOOKUP(H538,heso!$A$2:$B$82,2,0)*F538*G538</f>
        <v>997560.30277544155</v>
      </c>
    </row>
    <row r="539" spans="1:14" ht="47.25">
      <c r="A539" s="14">
        <f t="shared" si="8"/>
        <v>628</v>
      </c>
      <c r="B539" s="14" t="s">
        <v>17057</v>
      </c>
      <c r="C539" s="41" t="s">
        <v>16432</v>
      </c>
      <c r="D539" s="41" t="s">
        <v>9193</v>
      </c>
      <c r="E539" s="14"/>
      <c r="F539" s="15">
        <v>1100</v>
      </c>
      <c r="G539" s="15">
        <v>634</v>
      </c>
      <c r="H539" s="14" t="s">
        <v>2161</v>
      </c>
      <c r="I539" s="15">
        <v>0</v>
      </c>
      <c r="J539" s="14" t="s">
        <v>1188</v>
      </c>
      <c r="K539" s="36" t="s">
        <v>16843</v>
      </c>
      <c r="L539" s="23" t="s">
        <v>2255</v>
      </c>
      <c r="M539" s="23" t="s">
        <v>17058</v>
      </c>
      <c r="N539" s="15">
        <f>VLOOKUP(H539,heso!$A$2:$B$82,2,0)*F539*G539</f>
        <v>900930.52985702269</v>
      </c>
    </row>
    <row r="540" spans="1:14" ht="47.25">
      <c r="A540" s="14">
        <f t="shared" si="8"/>
        <v>629</v>
      </c>
      <c r="B540" s="14" t="s">
        <v>17059</v>
      </c>
      <c r="C540" s="41" t="s">
        <v>16432</v>
      </c>
      <c r="D540" s="41" t="s">
        <v>9193</v>
      </c>
      <c r="E540" s="14"/>
      <c r="F540" s="15">
        <v>1100</v>
      </c>
      <c r="G540" s="15">
        <v>630</v>
      </c>
      <c r="H540" s="14" t="s">
        <v>2161</v>
      </c>
      <c r="I540" s="15">
        <v>0</v>
      </c>
      <c r="J540" s="14" t="s">
        <v>1188</v>
      </c>
      <c r="K540" s="36" t="s">
        <v>16843</v>
      </c>
      <c r="L540" s="23" t="s">
        <v>2255</v>
      </c>
      <c r="M540" s="23" t="s">
        <v>17060</v>
      </c>
      <c r="N540" s="15">
        <f>VLOOKUP(H540,heso!$A$2:$B$82,2,0)*F540*G540</f>
        <v>895246.4255677039</v>
      </c>
    </row>
    <row r="541" spans="1:14" ht="31.5">
      <c r="A541" s="14">
        <f t="shared" si="8"/>
        <v>630</v>
      </c>
      <c r="B541" s="14" t="s">
        <v>17061</v>
      </c>
      <c r="C541" s="41" t="s">
        <v>9192</v>
      </c>
      <c r="D541" s="41" t="s">
        <v>4473</v>
      </c>
      <c r="E541" s="14"/>
      <c r="F541" s="15">
        <v>1000</v>
      </c>
      <c r="G541" s="15">
        <v>996</v>
      </c>
      <c r="H541" s="14" t="s">
        <v>2161</v>
      </c>
      <c r="I541" s="15">
        <v>0</v>
      </c>
      <c r="J541" s="14" t="s">
        <v>70</v>
      </c>
      <c r="K541" s="36" t="s">
        <v>16843</v>
      </c>
      <c r="L541" s="23" t="s">
        <v>2255</v>
      </c>
      <c r="M541" s="23"/>
      <c r="N541" s="15">
        <f>VLOOKUP(H541,heso!$A$2:$B$82,2,0)*F541*G541</f>
        <v>1286674.5164003365</v>
      </c>
    </row>
    <row r="542" spans="1:14" ht="31.5">
      <c r="A542" s="14">
        <f t="shared" si="8"/>
        <v>631</v>
      </c>
      <c r="B542" s="14" t="s">
        <v>17062</v>
      </c>
      <c r="C542" s="41" t="s">
        <v>9192</v>
      </c>
      <c r="D542" s="41" t="s">
        <v>4473</v>
      </c>
      <c r="E542" s="14"/>
      <c r="F542" s="15">
        <v>1000</v>
      </c>
      <c r="G542" s="15">
        <v>760</v>
      </c>
      <c r="H542" s="14" t="s">
        <v>2161</v>
      </c>
      <c r="I542" s="15">
        <v>0</v>
      </c>
      <c r="J542" s="14" t="s">
        <v>70</v>
      </c>
      <c r="K542" s="36" t="s">
        <v>16843</v>
      </c>
      <c r="L542" s="23" t="s">
        <v>2255</v>
      </c>
      <c r="M542" s="23"/>
      <c r="N542" s="15">
        <f>VLOOKUP(H542,heso!$A$2:$B$82,2,0)*F542*G542</f>
        <v>981799.83179142151</v>
      </c>
    </row>
    <row r="543" spans="1:14" ht="110.25">
      <c r="A543" s="14">
        <f t="shared" si="8"/>
        <v>632</v>
      </c>
      <c r="B543" s="14" t="s">
        <v>17063</v>
      </c>
      <c r="C543" s="41" t="s">
        <v>17064</v>
      </c>
      <c r="D543" s="41" t="s">
        <v>9193</v>
      </c>
      <c r="E543" s="14"/>
      <c r="F543" s="15">
        <v>550</v>
      </c>
      <c r="G543" s="15">
        <v>1080</v>
      </c>
      <c r="H543" s="14" t="s">
        <v>2161</v>
      </c>
      <c r="I543" s="15">
        <v>0</v>
      </c>
      <c r="J543" s="14" t="s">
        <v>60</v>
      </c>
      <c r="K543" s="36" t="s">
        <v>16843</v>
      </c>
      <c r="L543" s="23" t="s">
        <v>5408</v>
      </c>
      <c r="M543" s="23" t="s">
        <v>17065</v>
      </c>
      <c r="N543" s="15">
        <f>VLOOKUP(H543,heso!$A$2:$B$82,2,0)*F543*G543</f>
        <v>767354.0790580319</v>
      </c>
    </row>
    <row r="544" spans="1:14" ht="94.5">
      <c r="A544" s="14">
        <f t="shared" si="8"/>
        <v>633</v>
      </c>
      <c r="B544" s="14" t="s">
        <v>17066</v>
      </c>
      <c r="C544" s="41" t="s">
        <v>17067</v>
      </c>
      <c r="D544" s="41" t="s">
        <v>9193</v>
      </c>
      <c r="E544" s="14"/>
      <c r="F544" s="15">
        <v>1150</v>
      </c>
      <c r="G544" s="15">
        <v>608</v>
      </c>
      <c r="H544" s="14" t="s">
        <v>2161</v>
      </c>
      <c r="I544" s="15">
        <v>0</v>
      </c>
      <c r="J544" s="14" t="s">
        <v>4935</v>
      </c>
      <c r="K544" s="36" t="s">
        <v>16843</v>
      </c>
      <c r="L544" s="23" t="s">
        <v>5408</v>
      </c>
      <c r="M544" s="23" t="s">
        <v>17068</v>
      </c>
      <c r="N544" s="15">
        <f>VLOOKUP(H544,heso!$A$2:$B$82,2,0)*F544*G544</f>
        <v>903255.84524810768</v>
      </c>
    </row>
    <row r="545" spans="1:14" ht="31.5">
      <c r="A545" s="14">
        <f t="shared" si="8"/>
        <v>634</v>
      </c>
      <c r="B545" s="14" t="s">
        <v>17069</v>
      </c>
      <c r="C545" s="41" t="s">
        <v>17070</v>
      </c>
      <c r="D545" s="41" t="s">
        <v>9193</v>
      </c>
      <c r="E545" s="14"/>
      <c r="F545" s="15">
        <v>800</v>
      </c>
      <c r="G545" s="15">
        <v>488</v>
      </c>
      <c r="H545" s="14" t="s">
        <v>2161</v>
      </c>
      <c r="I545" s="15">
        <v>0</v>
      </c>
      <c r="J545" s="14" t="s">
        <v>70</v>
      </c>
      <c r="K545" s="36" t="s">
        <v>16843</v>
      </c>
      <c r="L545" s="23" t="s">
        <v>5408</v>
      </c>
      <c r="M545" s="23" t="s">
        <v>17071</v>
      </c>
      <c r="N545" s="15">
        <f>VLOOKUP(H545,heso!$A$2:$B$82,2,0)*F545*G545</f>
        <v>504335.07148864598</v>
      </c>
    </row>
    <row r="546" spans="1:14" ht="31.5">
      <c r="A546" s="14">
        <f t="shared" si="8"/>
        <v>635</v>
      </c>
      <c r="B546" s="14" t="s">
        <v>17072</v>
      </c>
      <c r="C546" s="41" t="s">
        <v>16912</v>
      </c>
      <c r="D546" s="41" t="s">
        <v>4473</v>
      </c>
      <c r="E546" s="14"/>
      <c r="F546" s="15">
        <v>500</v>
      </c>
      <c r="G546" s="15">
        <v>432</v>
      </c>
      <c r="H546" s="14" t="s">
        <v>2161</v>
      </c>
      <c r="I546" s="15">
        <v>0</v>
      </c>
      <c r="J546" s="14" t="s">
        <v>70</v>
      </c>
      <c r="K546" s="36" t="s">
        <v>16843</v>
      </c>
      <c r="L546" s="23" t="s">
        <v>5408</v>
      </c>
      <c r="M546" s="23"/>
      <c r="N546" s="15">
        <f>VLOOKUP(H546,heso!$A$2:$B$82,2,0)*F546*G546</f>
        <v>279037.84693019348</v>
      </c>
    </row>
    <row r="547" spans="1:14" ht="102.75" customHeight="1">
      <c r="A547" s="14">
        <f t="shared" si="8"/>
        <v>636</v>
      </c>
      <c r="B547" s="14" t="s">
        <v>17075</v>
      </c>
      <c r="C547" s="41" t="s">
        <v>17076</v>
      </c>
      <c r="D547" s="41" t="s">
        <v>1162</v>
      </c>
      <c r="E547" s="14"/>
      <c r="F547" s="15">
        <v>500</v>
      </c>
      <c r="G547" s="15">
        <v>372</v>
      </c>
      <c r="H547" s="14" t="s">
        <v>2161</v>
      </c>
      <c r="I547" s="15">
        <v>0</v>
      </c>
      <c r="J547" s="14" t="s">
        <v>60</v>
      </c>
      <c r="K547" s="36" t="s">
        <v>16843</v>
      </c>
      <c r="L547" s="23" t="s">
        <v>6101</v>
      </c>
      <c r="M547" s="23"/>
      <c r="N547" s="15">
        <f>VLOOKUP(H547,heso!$A$2:$B$82,2,0)*F547*G547</f>
        <v>240282.59041211105</v>
      </c>
    </row>
    <row r="548" spans="1:14" ht="47.25">
      <c r="A548" s="14">
        <f t="shared" si="8"/>
        <v>637</v>
      </c>
      <c r="B548" s="14" t="s">
        <v>17077</v>
      </c>
      <c r="C548" s="41" t="s">
        <v>17078</v>
      </c>
      <c r="D548" s="41" t="s">
        <v>1162</v>
      </c>
      <c r="E548" s="14"/>
      <c r="F548" s="15">
        <v>300</v>
      </c>
      <c r="G548" s="15">
        <v>344</v>
      </c>
      <c r="H548" s="14" t="s">
        <v>8087</v>
      </c>
      <c r="I548" s="15">
        <v>0</v>
      </c>
      <c r="J548" s="14" t="s">
        <v>60</v>
      </c>
      <c r="K548" s="36" t="s">
        <v>16843</v>
      </c>
      <c r="L548" s="23" t="s">
        <v>6101</v>
      </c>
      <c r="M548" s="23"/>
      <c r="N548" s="15">
        <f>VLOOKUP(H548,heso!$A$2:$B$82,2,0)*F548*G548</f>
        <v>103200</v>
      </c>
    </row>
    <row r="549" spans="1:14" ht="31.5">
      <c r="A549" s="14">
        <f t="shared" si="8"/>
        <v>638</v>
      </c>
      <c r="B549" s="14" t="s">
        <v>17079</v>
      </c>
      <c r="C549" s="41" t="s">
        <v>14582</v>
      </c>
      <c r="D549" s="41" t="s">
        <v>1162</v>
      </c>
      <c r="E549" s="14"/>
      <c r="F549" s="15">
        <v>1000</v>
      </c>
      <c r="G549" s="15">
        <v>252</v>
      </c>
      <c r="H549" s="14" t="s">
        <v>8076</v>
      </c>
      <c r="I549" s="15">
        <v>0</v>
      </c>
      <c r="J549" s="14" t="s">
        <v>1193</v>
      </c>
      <c r="K549" s="36" t="s">
        <v>16843</v>
      </c>
      <c r="L549" s="23" t="s">
        <v>5629</v>
      </c>
      <c r="M549" s="23"/>
      <c r="N549" s="15">
        <f>VLOOKUP(H549,heso!$A$2:$B$82,2,0)*F549*G549</f>
        <v>209399.49537426411</v>
      </c>
    </row>
    <row r="550" spans="1:14" ht="63">
      <c r="A550" s="14">
        <f t="shared" si="8"/>
        <v>639</v>
      </c>
      <c r="B550" s="14" t="s">
        <v>17083</v>
      </c>
      <c r="C550" s="41" t="s">
        <v>17084</v>
      </c>
      <c r="D550" s="41" t="s">
        <v>4473</v>
      </c>
      <c r="E550" s="14"/>
      <c r="F550" s="15">
        <v>1000</v>
      </c>
      <c r="G550" s="15">
        <v>576</v>
      </c>
      <c r="H550" s="14" t="s">
        <v>2161</v>
      </c>
      <c r="I550" s="15">
        <v>0</v>
      </c>
      <c r="J550" s="14" t="s">
        <v>7909</v>
      </c>
      <c r="K550" s="36" t="s">
        <v>16843</v>
      </c>
      <c r="L550" s="23" t="s">
        <v>2255</v>
      </c>
      <c r="M550" s="23"/>
      <c r="N550" s="15">
        <f>VLOOKUP(H550,heso!$A$2:$B$82,2,0)*F550*G550</f>
        <v>744100.92514718254</v>
      </c>
    </row>
    <row r="551" spans="1:14" ht="47.25">
      <c r="A551" s="14">
        <f t="shared" si="8"/>
        <v>640</v>
      </c>
      <c r="B551" s="14" t="s">
        <v>17085</v>
      </c>
      <c r="C551" s="41" t="s">
        <v>17086</v>
      </c>
      <c r="D551" s="41" t="s">
        <v>1162</v>
      </c>
      <c r="E551" s="14"/>
      <c r="F551" s="15">
        <v>1000</v>
      </c>
      <c r="G551" s="15">
        <v>360</v>
      </c>
      <c r="H551" s="14" t="s">
        <v>3703</v>
      </c>
      <c r="I551" s="15">
        <v>0</v>
      </c>
      <c r="J551" s="14" t="s">
        <v>7909</v>
      </c>
      <c r="K551" s="36" t="s">
        <v>16843</v>
      </c>
      <c r="L551" s="23" t="s">
        <v>13494</v>
      </c>
      <c r="M551" s="23"/>
      <c r="N551" s="15">
        <f>VLOOKUP(H551,heso!$A$2:$B$82,2,0)*F551*G551</f>
        <v>621295.20605550893</v>
      </c>
    </row>
    <row r="552" spans="1:14" ht="52.5" customHeight="1">
      <c r="A552" s="14">
        <f t="shared" si="8"/>
        <v>641</v>
      </c>
      <c r="B552" s="14" t="s">
        <v>17087</v>
      </c>
      <c r="C552" s="41" t="s">
        <v>17086</v>
      </c>
      <c r="D552" s="41" t="s">
        <v>1162</v>
      </c>
      <c r="E552" s="14"/>
      <c r="F552" s="15">
        <v>1000</v>
      </c>
      <c r="G552" s="15">
        <v>520</v>
      </c>
      <c r="H552" s="14" t="s">
        <v>3703</v>
      </c>
      <c r="I552" s="15">
        <v>0</v>
      </c>
      <c r="J552" s="14" t="s">
        <v>7909</v>
      </c>
      <c r="K552" s="36" t="s">
        <v>16843</v>
      </c>
      <c r="L552" s="23" t="s">
        <v>13494</v>
      </c>
      <c r="M552" s="23"/>
      <c r="N552" s="15">
        <f>VLOOKUP(H552,heso!$A$2:$B$82,2,0)*F552*G552</f>
        <v>897426.40874684614</v>
      </c>
    </row>
    <row r="553" spans="1:14" ht="47.25">
      <c r="A553" s="14">
        <f t="shared" si="8"/>
        <v>642</v>
      </c>
      <c r="B553" s="14" t="s">
        <v>17088</v>
      </c>
      <c r="C553" s="41" t="s">
        <v>17086</v>
      </c>
      <c r="D553" s="41" t="s">
        <v>1162</v>
      </c>
      <c r="E553" s="14"/>
      <c r="F553" s="15">
        <v>1000</v>
      </c>
      <c r="G553" s="15">
        <v>460</v>
      </c>
      <c r="H553" s="14" t="s">
        <v>3703</v>
      </c>
      <c r="I553" s="15">
        <v>0</v>
      </c>
      <c r="J553" s="14" t="s">
        <v>7909</v>
      </c>
      <c r="K553" s="36" t="s">
        <v>16843</v>
      </c>
      <c r="L553" s="23" t="s">
        <v>13494</v>
      </c>
      <c r="M553" s="23"/>
      <c r="N553" s="15">
        <f>VLOOKUP(H553,heso!$A$2:$B$82,2,0)*F553*G553</f>
        <v>793877.20773759461</v>
      </c>
    </row>
    <row r="554" spans="1:14" ht="47.25">
      <c r="A554" s="14">
        <f t="shared" ref="A554:A578" si="9">A553+1</f>
        <v>643</v>
      </c>
      <c r="B554" s="14" t="s">
        <v>17089</v>
      </c>
      <c r="C554" s="41" t="s">
        <v>17086</v>
      </c>
      <c r="D554" s="41" t="s">
        <v>1162</v>
      </c>
      <c r="E554" s="14"/>
      <c r="F554" s="15">
        <v>1000</v>
      </c>
      <c r="G554" s="15">
        <v>684</v>
      </c>
      <c r="H554" s="14" t="s">
        <v>3703</v>
      </c>
      <c r="I554" s="15">
        <v>0</v>
      </c>
      <c r="J554" s="14" t="s">
        <v>7909</v>
      </c>
      <c r="K554" s="36" t="s">
        <v>16843</v>
      </c>
      <c r="L554" s="23" t="s">
        <v>13494</v>
      </c>
      <c r="M554" s="23"/>
      <c r="N554" s="15">
        <f>VLOOKUP(H554,heso!$A$2:$B$82,2,0)*F554*G554</f>
        <v>1180460.8915054668</v>
      </c>
    </row>
    <row r="555" spans="1:14" ht="47.25">
      <c r="A555" s="14">
        <f t="shared" si="9"/>
        <v>644</v>
      </c>
      <c r="B555" s="14" t="s">
        <v>17090</v>
      </c>
      <c r="C555" s="41" t="s">
        <v>17091</v>
      </c>
      <c r="D555" s="41" t="s">
        <v>9193</v>
      </c>
      <c r="E555" s="14"/>
      <c r="F555" s="15">
        <v>1220</v>
      </c>
      <c r="G555" s="15">
        <v>560</v>
      </c>
      <c r="H555" s="14" t="s">
        <v>2161</v>
      </c>
      <c r="I555" s="15">
        <v>0</v>
      </c>
      <c r="J555" s="14" t="s">
        <v>4935</v>
      </c>
      <c r="K555" s="36" t="s">
        <v>16843</v>
      </c>
      <c r="L555" s="23" t="s">
        <v>5408</v>
      </c>
      <c r="M555" s="23" t="s">
        <v>17092</v>
      </c>
      <c r="N555" s="15">
        <f>VLOOKUP(H555,heso!$A$2:$B$82,2,0)*F555*G555</f>
        <v>882586.37510513037</v>
      </c>
    </row>
    <row r="556" spans="1:14" ht="31.5">
      <c r="A556" s="14">
        <f t="shared" si="9"/>
        <v>645</v>
      </c>
      <c r="B556" s="14" t="s">
        <v>17095</v>
      </c>
      <c r="C556" s="41" t="s">
        <v>17096</v>
      </c>
      <c r="D556" s="41" t="s">
        <v>1187</v>
      </c>
      <c r="E556" s="14"/>
      <c r="F556" s="15">
        <v>1000</v>
      </c>
      <c r="G556" s="15">
        <v>268</v>
      </c>
      <c r="H556" s="14" t="s">
        <v>8087</v>
      </c>
      <c r="I556" s="15">
        <v>109000</v>
      </c>
      <c r="J556" s="14" t="s">
        <v>1193</v>
      </c>
      <c r="K556" s="36" t="s">
        <v>16843</v>
      </c>
      <c r="L556" s="23" t="s">
        <v>2255</v>
      </c>
      <c r="M556" s="23"/>
      <c r="N556" s="15">
        <f>VLOOKUP(H556,heso!$A$2:$B$82,2,0)*F556*G556</f>
        <v>268000</v>
      </c>
    </row>
    <row r="557" spans="1:14" ht="31.5">
      <c r="A557" s="14">
        <f t="shared" si="9"/>
        <v>646</v>
      </c>
      <c r="B557" s="14" t="s">
        <v>17098</v>
      </c>
      <c r="C557" s="41" t="s">
        <v>17099</v>
      </c>
      <c r="D557" s="41" t="s">
        <v>9193</v>
      </c>
      <c r="E557" s="14"/>
      <c r="F557" s="15">
        <v>800</v>
      </c>
      <c r="G557" s="15">
        <v>600</v>
      </c>
      <c r="H557" s="14" t="s">
        <v>2161</v>
      </c>
      <c r="I557" s="15">
        <v>0</v>
      </c>
      <c r="J557" s="14" t="s">
        <v>4935</v>
      </c>
      <c r="K557" s="36" t="s">
        <v>16843</v>
      </c>
      <c r="L557" s="23" t="s">
        <v>2255</v>
      </c>
      <c r="M557" s="23" t="s">
        <v>17100</v>
      </c>
      <c r="N557" s="15">
        <f>VLOOKUP(H557,heso!$A$2:$B$82,2,0)*F557*G557</f>
        <v>620084.10428931878</v>
      </c>
    </row>
    <row r="558" spans="1:14" ht="31.5">
      <c r="A558" s="14">
        <f t="shared" si="9"/>
        <v>647</v>
      </c>
      <c r="B558" s="14" t="s">
        <v>17103</v>
      </c>
      <c r="C558" s="41" t="s">
        <v>17104</v>
      </c>
      <c r="D558" s="41" t="s">
        <v>9193</v>
      </c>
      <c r="E558" s="14"/>
      <c r="F558" s="15">
        <v>700</v>
      </c>
      <c r="G558" s="15">
        <v>976</v>
      </c>
      <c r="H558" s="14" t="s">
        <v>2161</v>
      </c>
      <c r="I558" s="15">
        <v>0</v>
      </c>
      <c r="J558" s="14" t="s">
        <v>60</v>
      </c>
      <c r="K558" s="36" t="s">
        <v>16843</v>
      </c>
      <c r="L558" s="23" t="s">
        <v>2255</v>
      </c>
      <c r="M558" s="23" t="s">
        <v>17105</v>
      </c>
      <c r="N558" s="15">
        <f>VLOOKUP(H558,heso!$A$2:$B$82,2,0)*F558*G558</f>
        <v>882586.37510513037</v>
      </c>
    </row>
    <row r="559" spans="1:14" ht="51">
      <c r="A559" s="14">
        <f t="shared" si="9"/>
        <v>648</v>
      </c>
      <c r="B559" s="14" t="s">
        <v>17106</v>
      </c>
      <c r="C559" s="41" t="s">
        <v>13217</v>
      </c>
      <c r="D559" s="41" t="s">
        <v>9193</v>
      </c>
      <c r="E559" s="14"/>
      <c r="F559" s="15">
        <v>1050</v>
      </c>
      <c r="G559" s="15">
        <v>982</v>
      </c>
      <c r="H559" s="14" t="s">
        <v>3703</v>
      </c>
      <c r="I559" s="15">
        <v>0</v>
      </c>
      <c r="J559" s="14" t="s">
        <v>7909</v>
      </c>
      <c r="K559" s="36" t="s">
        <v>16843</v>
      </c>
      <c r="L559" s="23" t="s">
        <v>2255</v>
      </c>
      <c r="M559" s="23" t="s">
        <v>17107</v>
      </c>
      <c r="N559" s="15">
        <f>VLOOKUP(H559,heso!$A$2:$B$82,2,0)*F559*G559</f>
        <v>1779493.0193439866</v>
      </c>
    </row>
    <row r="560" spans="1:14" ht="63">
      <c r="A560" s="14">
        <f t="shared" si="9"/>
        <v>649</v>
      </c>
      <c r="B560" s="14" t="s">
        <v>17108</v>
      </c>
      <c r="C560" s="41" t="s">
        <v>17109</v>
      </c>
      <c r="D560" s="41" t="s">
        <v>1162</v>
      </c>
      <c r="E560" s="14"/>
      <c r="F560" s="15">
        <v>500</v>
      </c>
      <c r="G560" s="15">
        <v>340</v>
      </c>
      <c r="H560" s="14" t="s">
        <v>8087</v>
      </c>
      <c r="I560" s="15">
        <v>0</v>
      </c>
      <c r="J560" s="14" t="s">
        <v>4642</v>
      </c>
      <c r="K560" s="36" t="s">
        <v>16843</v>
      </c>
      <c r="L560" s="23" t="s">
        <v>11673</v>
      </c>
      <c r="M560" s="23"/>
      <c r="N560" s="15">
        <f>VLOOKUP(H560,heso!$A$2:$B$82,2,0)*F560*G560</f>
        <v>170000</v>
      </c>
    </row>
    <row r="561" spans="1:14" ht="31.5">
      <c r="A561" s="14">
        <f t="shared" si="9"/>
        <v>650</v>
      </c>
      <c r="B561" s="14" t="s">
        <v>17114</v>
      </c>
      <c r="C561" s="41" t="s">
        <v>6490</v>
      </c>
      <c r="D561" s="41" t="s">
        <v>1162</v>
      </c>
      <c r="E561" s="14"/>
      <c r="F561" s="15">
        <v>1300</v>
      </c>
      <c r="G561" s="15">
        <v>372</v>
      </c>
      <c r="H561" s="14" t="s">
        <v>2161</v>
      </c>
      <c r="I561" s="15">
        <v>0</v>
      </c>
      <c r="J561" s="14" t="s">
        <v>4642</v>
      </c>
      <c r="K561" s="36" t="s">
        <v>16843</v>
      </c>
      <c r="L561" s="23" t="s">
        <v>11673</v>
      </c>
      <c r="M561" s="23"/>
      <c r="N561" s="15">
        <f>VLOOKUP(H561,heso!$A$2:$B$82,2,0)*F561*G561</f>
        <v>624734.73507148866</v>
      </c>
    </row>
    <row r="562" spans="1:14" ht="31.5">
      <c r="A562" s="14">
        <f t="shared" si="9"/>
        <v>651</v>
      </c>
      <c r="B562" s="14" t="s">
        <v>17118</v>
      </c>
      <c r="C562" s="41" t="s">
        <v>17119</v>
      </c>
      <c r="D562" s="41" t="s">
        <v>1162</v>
      </c>
      <c r="E562" s="14"/>
      <c r="F562" s="15">
        <v>500</v>
      </c>
      <c r="G562" s="15">
        <v>580</v>
      </c>
      <c r="H562" s="14" t="s">
        <v>3703</v>
      </c>
      <c r="I562" s="15">
        <v>0</v>
      </c>
      <c r="J562" s="14" t="s">
        <v>1188</v>
      </c>
      <c r="K562" s="36" t="s">
        <v>16843</v>
      </c>
      <c r="L562" s="23" t="s">
        <v>2255</v>
      </c>
      <c r="M562" s="23"/>
      <c r="N562" s="15">
        <f>VLOOKUP(H562,heso!$A$2:$B$82,2,0)*F562*G562</f>
        <v>500487.80487804883</v>
      </c>
    </row>
    <row r="563" spans="1:14" ht="31.5">
      <c r="A563" s="14">
        <f t="shared" si="9"/>
        <v>652</v>
      </c>
      <c r="B563" s="14" t="s">
        <v>17124</v>
      </c>
      <c r="C563" s="41" t="s">
        <v>17125</v>
      </c>
      <c r="D563" s="41" t="s">
        <v>1162</v>
      </c>
      <c r="E563" s="14"/>
      <c r="F563" s="15">
        <v>420</v>
      </c>
      <c r="G563" s="15">
        <v>468</v>
      </c>
      <c r="H563" s="14" t="s">
        <v>8087</v>
      </c>
      <c r="I563" s="15">
        <v>0</v>
      </c>
      <c r="J563" s="14" t="s">
        <v>1193</v>
      </c>
      <c r="K563" s="36" t="s">
        <v>16843</v>
      </c>
      <c r="L563" s="23" t="s">
        <v>2255</v>
      </c>
      <c r="M563" s="23"/>
      <c r="N563" s="15">
        <f>VLOOKUP(H563,heso!$A$2:$B$82,2,0)*F563*G563</f>
        <v>196560</v>
      </c>
    </row>
    <row r="564" spans="1:14" ht="31.5">
      <c r="A564" s="14">
        <f t="shared" si="9"/>
        <v>653</v>
      </c>
      <c r="B564" s="14" t="s">
        <v>17132</v>
      </c>
      <c r="C564" s="41" t="s">
        <v>17133</v>
      </c>
      <c r="D564" s="41" t="s">
        <v>1162</v>
      </c>
      <c r="E564" s="14"/>
      <c r="F564" s="15">
        <v>300</v>
      </c>
      <c r="G564" s="15">
        <v>248</v>
      </c>
      <c r="H564" s="14" t="s">
        <v>8087</v>
      </c>
      <c r="I564" s="15">
        <v>95000</v>
      </c>
      <c r="J564" s="14" t="s">
        <v>60</v>
      </c>
      <c r="K564" s="36" t="s">
        <v>16843</v>
      </c>
      <c r="L564" s="23" t="s">
        <v>6101</v>
      </c>
      <c r="M564" s="23"/>
      <c r="N564" s="15">
        <f>VLOOKUP(H564,heso!$A$2:$B$82,2,0)*F564*G564</f>
        <v>74400</v>
      </c>
    </row>
    <row r="565" spans="1:14" ht="47.25">
      <c r="A565" s="14">
        <f t="shared" si="9"/>
        <v>654</v>
      </c>
      <c r="B565" s="14" t="s">
        <v>17134</v>
      </c>
      <c r="C565" s="41" t="s">
        <v>17135</v>
      </c>
      <c r="D565" s="41" t="s">
        <v>17136</v>
      </c>
      <c r="E565" s="14"/>
      <c r="F565" s="15">
        <v>1000</v>
      </c>
      <c r="G565" s="15">
        <v>452</v>
      </c>
      <c r="H565" s="14" t="s">
        <v>2161</v>
      </c>
      <c r="I565" s="15">
        <v>0</v>
      </c>
      <c r="J565" s="14" t="s">
        <v>4935</v>
      </c>
      <c r="K565" s="36" t="s">
        <v>16843</v>
      </c>
      <c r="L565" s="23" t="s">
        <v>2255</v>
      </c>
      <c r="M565" s="23"/>
      <c r="N565" s="15">
        <f>VLOOKUP(H565,heso!$A$2:$B$82,2,0)*F565*G565</f>
        <v>583912.5315391086</v>
      </c>
    </row>
    <row r="566" spans="1:14" ht="31.5">
      <c r="A566" s="14">
        <f t="shared" si="9"/>
        <v>655</v>
      </c>
      <c r="B566" s="14" t="s">
        <v>17137</v>
      </c>
      <c r="C566" s="41" t="s">
        <v>17138</v>
      </c>
      <c r="D566" s="41" t="s">
        <v>1162</v>
      </c>
      <c r="E566" s="14"/>
      <c r="F566" s="15">
        <v>1500</v>
      </c>
      <c r="G566" s="15">
        <v>378</v>
      </c>
      <c r="H566" s="14" t="s">
        <v>2161</v>
      </c>
      <c r="I566" s="15">
        <v>0</v>
      </c>
      <c r="J566" s="14" t="s">
        <v>1188</v>
      </c>
      <c r="K566" s="36" t="s">
        <v>16843</v>
      </c>
      <c r="L566" s="23" t="s">
        <v>2255</v>
      </c>
      <c r="M566" s="23"/>
      <c r="N566" s="15">
        <f>VLOOKUP(H566,heso!$A$2:$B$82,2,0)*F566*G566</f>
        <v>732474.3481917578</v>
      </c>
    </row>
    <row r="567" spans="1:14" ht="63">
      <c r="A567" s="14">
        <f t="shared" si="9"/>
        <v>656</v>
      </c>
      <c r="B567" s="14" t="s">
        <v>17149</v>
      </c>
      <c r="C567" s="41" t="s">
        <v>17150</v>
      </c>
      <c r="D567" s="41" t="s">
        <v>17151</v>
      </c>
      <c r="E567" s="14"/>
      <c r="F567" s="15">
        <v>1200</v>
      </c>
      <c r="G567" s="15">
        <v>336</v>
      </c>
      <c r="H567" s="14" t="s">
        <v>8087</v>
      </c>
      <c r="I567" s="15">
        <v>0</v>
      </c>
      <c r="J567" s="14" t="s">
        <v>70</v>
      </c>
      <c r="K567" s="36" t="s">
        <v>16843</v>
      </c>
      <c r="L567" s="23" t="s">
        <v>5408</v>
      </c>
      <c r="M567" s="23" t="s">
        <v>17152</v>
      </c>
      <c r="N567" s="15">
        <f>VLOOKUP(H567,heso!$A$2:$B$82,2,0)*F567*G567</f>
        <v>403200</v>
      </c>
    </row>
    <row r="568" spans="1:14" ht="31.5">
      <c r="A568" s="14">
        <f t="shared" si="9"/>
        <v>657</v>
      </c>
      <c r="B568" s="14" t="s">
        <v>17159</v>
      </c>
      <c r="C568" s="41" t="s">
        <v>17160</v>
      </c>
      <c r="D568" s="41" t="s">
        <v>4473</v>
      </c>
      <c r="E568" s="14"/>
      <c r="F568" s="15">
        <v>1000</v>
      </c>
      <c r="G568" s="15">
        <v>492</v>
      </c>
      <c r="H568" s="14" t="s">
        <v>2161</v>
      </c>
      <c r="I568" s="15">
        <v>0</v>
      </c>
      <c r="J568" s="14" t="s">
        <v>70</v>
      </c>
      <c r="K568" s="36" t="s">
        <v>16843</v>
      </c>
      <c r="L568" s="23" t="s">
        <v>5408</v>
      </c>
      <c r="M568" s="23"/>
      <c r="N568" s="15">
        <f>VLOOKUP(H568,heso!$A$2:$B$82,2,0)*F568*G568</f>
        <v>635586.20689655177</v>
      </c>
    </row>
    <row r="569" spans="1:14" ht="31.5">
      <c r="A569" s="14">
        <f t="shared" si="9"/>
        <v>658</v>
      </c>
      <c r="B569" s="14" t="s">
        <v>17162</v>
      </c>
      <c r="C569" s="41" t="s">
        <v>2467</v>
      </c>
      <c r="D569" s="41" t="s">
        <v>17136</v>
      </c>
      <c r="E569" s="14" t="s">
        <v>8163</v>
      </c>
      <c r="F569" s="15">
        <v>300</v>
      </c>
      <c r="G569" s="15">
        <v>808</v>
      </c>
      <c r="H569" s="14" t="s">
        <v>2161</v>
      </c>
      <c r="I569" s="15">
        <v>0</v>
      </c>
      <c r="J569" s="14" t="s">
        <v>70</v>
      </c>
      <c r="K569" s="36" t="s">
        <v>16843</v>
      </c>
      <c r="L569" s="23" t="s">
        <v>1552</v>
      </c>
      <c r="M569" s="23"/>
      <c r="N569" s="15">
        <f>VLOOKUP(H569,heso!$A$2:$B$82,2,0)*F569*G569</f>
        <v>313142.47266610595</v>
      </c>
    </row>
    <row r="570" spans="1:14" ht="63">
      <c r="A570" s="14">
        <f t="shared" si="9"/>
        <v>659</v>
      </c>
      <c r="B570" s="14" t="s">
        <v>17167</v>
      </c>
      <c r="C570" s="41" t="s">
        <v>17168</v>
      </c>
      <c r="D570" s="41" t="s">
        <v>17136</v>
      </c>
      <c r="E570" s="14"/>
      <c r="F570" s="15">
        <v>500</v>
      </c>
      <c r="G570" s="15">
        <v>280</v>
      </c>
      <c r="H570" s="14" t="s">
        <v>2161</v>
      </c>
      <c r="I570" s="15">
        <v>0</v>
      </c>
      <c r="J570" s="14" t="s">
        <v>70</v>
      </c>
      <c r="K570" s="36" t="s">
        <v>16843</v>
      </c>
      <c r="L570" s="23" t="s">
        <v>5408</v>
      </c>
      <c r="M570" s="23"/>
      <c r="N570" s="15">
        <f>VLOOKUP(H570,heso!$A$2:$B$82,2,0)*F570*G570</f>
        <v>180857.86375105134</v>
      </c>
    </row>
    <row r="571" spans="1:14" ht="31.5">
      <c r="A571" s="14">
        <f t="shared" si="9"/>
        <v>660</v>
      </c>
      <c r="B571" s="14" t="s">
        <v>17176</v>
      </c>
      <c r="C571" s="41" t="s">
        <v>13183</v>
      </c>
      <c r="D571" s="41" t="s">
        <v>17136</v>
      </c>
      <c r="E571" s="14"/>
      <c r="F571" s="15">
        <v>1000</v>
      </c>
      <c r="G571" s="15">
        <v>796</v>
      </c>
      <c r="H571" s="14" t="s">
        <v>2161</v>
      </c>
      <c r="I571" s="15">
        <v>0</v>
      </c>
      <c r="J571" s="14" t="s">
        <v>1188</v>
      </c>
      <c r="K571" s="36" t="s">
        <v>16843</v>
      </c>
      <c r="L571" s="23" t="s">
        <v>2255</v>
      </c>
      <c r="M571" s="23"/>
      <c r="N571" s="15">
        <f>VLOOKUP(H571,heso!$A$2:$B$82,2,0)*F571*G571</f>
        <v>1028306.1396131204</v>
      </c>
    </row>
    <row r="572" spans="1:14" ht="31.5">
      <c r="A572" s="14">
        <f t="shared" si="9"/>
        <v>661</v>
      </c>
      <c r="B572" s="14" t="s">
        <v>17177</v>
      </c>
      <c r="C572" s="41" t="s">
        <v>8897</v>
      </c>
      <c r="D572" s="41" t="s">
        <v>1162</v>
      </c>
      <c r="E572" s="14"/>
      <c r="F572" s="15">
        <v>200</v>
      </c>
      <c r="G572" s="15">
        <v>724</v>
      </c>
      <c r="H572" s="14" t="s">
        <v>2161</v>
      </c>
      <c r="I572" s="15">
        <v>0</v>
      </c>
      <c r="J572" s="14" t="s">
        <v>7909</v>
      </c>
      <c r="K572" s="36" t="s">
        <v>16843</v>
      </c>
      <c r="L572" s="23" t="s">
        <v>2255</v>
      </c>
      <c r="M572" s="23"/>
      <c r="N572" s="15">
        <f>VLOOKUP(H572,heso!$A$2:$B$82,2,0)*F572*G572</f>
        <v>187058.70479394449</v>
      </c>
    </row>
    <row r="573" spans="1:14" ht="31.5">
      <c r="A573" s="14">
        <f t="shared" si="9"/>
        <v>662</v>
      </c>
      <c r="B573" s="14" t="s">
        <v>17178</v>
      </c>
      <c r="C573" s="41" t="s">
        <v>7173</v>
      </c>
      <c r="D573" s="41" t="s">
        <v>3436</v>
      </c>
      <c r="E573" s="14"/>
      <c r="F573" s="15">
        <v>750</v>
      </c>
      <c r="G573" s="15">
        <v>1016</v>
      </c>
      <c r="H573" s="14" t="s">
        <v>2161</v>
      </c>
      <c r="I573" s="15">
        <v>0</v>
      </c>
      <c r="J573" s="14" t="s">
        <v>1193</v>
      </c>
      <c r="K573" s="36" t="s">
        <v>16843</v>
      </c>
      <c r="L573" s="23" t="s">
        <v>2255</v>
      </c>
      <c r="M573" s="23" t="s">
        <v>17179</v>
      </c>
      <c r="N573" s="15">
        <f>VLOOKUP(H573,heso!$A$2:$B$82,2,0)*F573*G573</f>
        <v>984383.51555929356</v>
      </c>
    </row>
    <row r="574" spans="1:14" ht="63">
      <c r="A574" s="14">
        <f t="shared" si="9"/>
        <v>663</v>
      </c>
      <c r="B574" s="14" t="s">
        <v>17180</v>
      </c>
      <c r="C574" s="41" t="s">
        <v>17181</v>
      </c>
      <c r="D574" s="41" t="s">
        <v>17151</v>
      </c>
      <c r="E574" s="14"/>
      <c r="F574" s="15">
        <v>800</v>
      </c>
      <c r="G574" s="15">
        <v>720</v>
      </c>
      <c r="H574" s="14" t="s">
        <v>2161</v>
      </c>
      <c r="I574" s="15">
        <v>0</v>
      </c>
      <c r="J574" s="14" t="s">
        <v>70</v>
      </c>
      <c r="K574" s="36" t="s">
        <v>16843</v>
      </c>
      <c r="L574" s="23" t="s">
        <v>2255</v>
      </c>
      <c r="M574" s="23" t="s">
        <v>17182</v>
      </c>
      <c r="N574" s="15">
        <f>VLOOKUP(H574,heso!$A$2:$B$82,2,0)*F574*G574</f>
        <v>744100.92514718254</v>
      </c>
    </row>
    <row r="575" spans="1:14" ht="47.25">
      <c r="A575" s="14">
        <f t="shared" si="9"/>
        <v>664</v>
      </c>
      <c r="B575" s="14" t="s">
        <v>17183</v>
      </c>
      <c r="C575" s="41" t="s">
        <v>16158</v>
      </c>
      <c r="D575" s="41" t="s">
        <v>17184</v>
      </c>
      <c r="E575" s="14"/>
      <c r="F575" s="15">
        <v>1000</v>
      </c>
      <c r="G575" s="15">
        <v>156</v>
      </c>
      <c r="H575" s="14" t="s">
        <v>16164</v>
      </c>
      <c r="I575" s="15">
        <v>0</v>
      </c>
      <c r="J575" s="14" t="s">
        <v>70</v>
      </c>
      <c r="K575" s="36" t="s">
        <v>16843</v>
      </c>
      <c r="L575" s="23" t="s">
        <v>13080</v>
      </c>
      <c r="M575" s="23" t="s">
        <v>17185</v>
      </c>
      <c r="N575" s="15">
        <f>VLOOKUP(H575,heso!$A$2:$B$82,2,0)*F575*G575</f>
        <v>315017.66190075694</v>
      </c>
    </row>
    <row r="576" spans="1:14" ht="31.5">
      <c r="A576" s="14">
        <f t="shared" si="9"/>
        <v>665</v>
      </c>
      <c r="B576" s="14" t="s">
        <v>17210</v>
      </c>
      <c r="C576" s="41" t="s">
        <v>8361</v>
      </c>
      <c r="D576" s="41" t="s">
        <v>1162</v>
      </c>
      <c r="E576" s="14"/>
      <c r="F576" s="15">
        <v>300</v>
      </c>
      <c r="G576" s="15">
        <v>180</v>
      </c>
      <c r="H576" s="14" t="s">
        <v>8362</v>
      </c>
      <c r="I576" s="15">
        <v>0</v>
      </c>
      <c r="J576" s="14" t="s">
        <v>60</v>
      </c>
      <c r="K576" s="36" t="s">
        <v>16843</v>
      </c>
      <c r="L576" s="23" t="s">
        <v>6101</v>
      </c>
      <c r="M576" s="23"/>
      <c r="N576" s="15">
        <f>VLOOKUP(H576,heso!$A$2:$B$82,2,0)*F576*G576</f>
        <v>131707.31707317074</v>
      </c>
    </row>
    <row r="577" spans="1:14" ht="78.75">
      <c r="A577" s="14">
        <f t="shared" si="9"/>
        <v>666</v>
      </c>
      <c r="B577" s="14" t="s">
        <v>17296</v>
      </c>
      <c r="C577" s="41" t="s">
        <v>17297</v>
      </c>
      <c r="D577" s="41" t="s">
        <v>1162</v>
      </c>
      <c r="E577" s="14"/>
      <c r="F577" s="15">
        <v>520</v>
      </c>
      <c r="G577" s="15">
        <v>512</v>
      </c>
      <c r="H577" s="14" t="s">
        <v>8087</v>
      </c>
      <c r="I577" s="15">
        <v>0</v>
      </c>
      <c r="J577" s="14" t="s">
        <v>1193</v>
      </c>
      <c r="K577" s="36" t="s">
        <v>16843</v>
      </c>
      <c r="L577" s="23" t="s">
        <v>2255</v>
      </c>
      <c r="M577" s="23"/>
      <c r="N577" s="15">
        <f>VLOOKUP(H577,heso!$A$2:$B$82,2,0)*F577*G577</f>
        <v>266240</v>
      </c>
    </row>
    <row r="578" spans="1:14" ht="78.75">
      <c r="A578" s="14">
        <f t="shared" si="9"/>
        <v>667</v>
      </c>
      <c r="B578" s="14" t="s">
        <v>17298</v>
      </c>
      <c r="C578" s="41" t="s">
        <v>17297</v>
      </c>
      <c r="D578" s="41" t="s">
        <v>1162</v>
      </c>
      <c r="E578" s="14"/>
      <c r="F578" s="15">
        <v>520</v>
      </c>
      <c r="G578" s="15">
        <v>436</v>
      </c>
      <c r="H578" s="14" t="s">
        <v>8087</v>
      </c>
      <c r="I578" s="15">
        <v>0</v>
      </c>
      <c r="J578" s="14" t="s">
        <v>1193</v>
      </c>
      <c r="K578" s="36" t="s">
        <v>16843</v>
      </c>
      <c r="L578" s="23" t="s">
        <v>2255</v>
      </c>
      <c r="M578" s="23"/>
      <c r="N578" s="15">
        <f>VLOOKUP(H578,heso!$A$2:$B$82,2,0)*F578*G578</f>
        <v>226720</v>
      </c>
    </row>
    <row r="579" spans="1:14">
      <c r="C579" s="21" t="s">
        <v>20107</v>
      </c>
      <c r="D579" s="21">
        <v>667</v>
      </c>
      <c r="F579" s="89">
        <f>SUM(F4:F578)</f>
        <v>11491074</v>
      </c>
      <c r="G579" s="89"/>
      <c r="H579" s="89"/>
      <c r="I579" s="89"/>
      <c r="N579" s="22">
        <f>SUM(N4:N578)</f>
        <v>1423976430.6307821</v>
      </c>
    </row>
    <row r="580" spans="1:14">
      <c r="C580" s="21" t="s">
        <v>20108</v>
      </c>
      <c r="D580" s="21">
        <v>567</v>
      </c>
      <c r="F580" s="22">
        <f>'2022'!F571</f>
        <v>8276364</v>
      </c>
    </row>
    <row r="581" spans="1:14">
      <c r="C581" s="21" t="s">
        <v>20109</v>
      </c>
      <c r="D581" s="21">
        <v>592</v>
      </c>
      <c r="F581" s="22">
        <f>'2023'!F598</f>
        <v>2610809</v>
      </c>
    </row>
    <row r="582" spans="1:14" ht="31.5">
      <c r="C582" s="21" t="s">
        <v>20110</v>
      </c>
      <c r="D582" s="21" t="e">
        <f>'2024'!#REF!</f>
        <v>#REF!</v>
      </c>
      <c r="F582" s="22" t="e">
        <f>'2024'!#REF!</f>
        <v>#REF!</v>
      </c>
    </row>
    <row r="583" spans="1:14">
      <c r="D583" s="89" t="e">
        <f>SUM(D579:D582)</f>
        <v>#REF!</v>
      </c>
      <c r="E583" s="89"/>
      <c r="F583" s="89" t="e">
        <f t="shared" ref="F583" si="10">SUM(F579:F582)</f>
        <v>#REF!</v>
      </c>
    </row>
    <row r="586" spans="1:14" ht="31.5">
      <c r="C586" s="172" t="s">
        <v>20238</v>
      </c>
      <c r="D586" s="265" t="s">
        <v>20234</v>
      </c>
      <c r="E586" s="285"/>
      <c r="F586" s="89" t="s">
        <v>20232</v>
      </c>
      <c r="G586" s="89" t="s">
        <v>20237</v>
      </c>
    </row>
    <row r="587" spans="1:14">
      <c r="D587" s="264">
        <f>A578</f>
        <v>667</v>
      </c>
      <c r="E587" s="284"/>
      <c r="F587" s="22">
        <f>F579</f>
        <v>11491074</v>
      </c>
      <c r="G587" s="22">
        <f>N579</f>
        <v>1423976430.6307821</v>
      </c>
    </row>
    <row r="588" spans="1:14">
      <c r="F588" s="240">
        <v>682513</v>
      </c>
      <c r="G588" s="240">
        <v>293125620.80000001</v>
      </c>
      <c r="H588" s="21" t="s">
        <v>11568</v>
      </c>
    </row>
    <row r="589" spans="1:14">
      <c r="F589" s="89">
        <f>SUM(F587:F588)</f>
        <v>12173587</v>
      </c>
      <c r="G589" s="89">
        <f t="shared" ref="G589" si="11">SUM(G587:G588)</f>
        <v>1717102051.4307821</v>
      </c>
    </row>
  </sheetData>
  <autoFilter ref="A3:O583" xr:uid="{00000000-0009-0000-0000-00000F000000}"/>
  <sortState xmlns:xlrd2="http://schemas.microsoft.com/office/spreadsheetml/2017/richdata2" ref="B4:M572">
    <sortCondition ref="K4:K572"/>
  </sortState>
  <mergeCells count="3">
    <mergeCell ref="A1:B1"/>
    <mergeCell ref="D586:E586"/>
    <mergeCell ref="D587:E587"/>
  </mergeCells>
  <conditionalFormatting sqref="K4:K480">
    <cfRule type="containsText" dxfId="10" priority="1" operator="containsText" text="2020">
      <formula>NOT(ISERROR(SEARCH("2020",K4)))</formula>
    </cfRule>
    <cfRule type="containsText" dxfId="9" priority="2" operator="containsText" text="2019">
      <formula>NOT(ISERROR(SEARCH("2019",K4)))</formula>
    </cfRule>
  </conditionalFormatting>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577"/>
  <sheetViews>
    <sheetView topLeftCell="A253" zoomScale="85" zoomScaleNormal="85" workbookViewId="0">
      <selection activeCell="B262" sqref="B262"/>
    </sheetView>
  </sheetViews>
  <sheetFormatPr defaultColWidth="9.140625" defaultRowHeight="15.75"/>
  <cols>
    <col min="1" max="1" width="5.42578125" style="21" customWidth="1"/>
    <col min="2" max="2" width="43.42578125" style="21" customWidth="1"/>
    <col min="3" max="3" width="35.42578125" style="21" customWidth="1"/>
    <col min="4" max="4" width="8" style="21" customWidth="1"/>
    <col min="5" max="5" width="5.85546875" style="21" customWidth="1"/>
    <col min="6" max="6" width="9" style="22" customWidth="1"/>
    <col min="7" max="7" width="10.140625" style="22" customWidth="1"/>
    <col min="8" max="8" width="10.140625" style="21" customWidth="1"/>
    <col min="9" max="9" width="12.28515625" style="22" customWidth="1"/>
    <col min="10" max="10" width="9.7109375" style="21" customWidth="1"/>
    <col min="11" max="11" width="9.85546875" style="21" customWidth="1"/>
    <col min="12" max="12" width="14.140625" style="45" customWidth="1"/>
    <col min="13" max="13" width="16.140625" style="45" customWidth="1"/>
    <col min="14" max="14" width="15.42578125" style="45" hidden="1" customWidth="1"/>
    <col min="15" max="15" width="17" style="21" customWidth="1"/>
    <col min="16" max="16" width="14.7109375" style="22" customWidth="1"/>
    <col min="17" max="17" width="11.140625" style="22" customWidth="1"/>
    <col min="18" max="18" width="14.85546875" style="22" customWidth="1"/>
    <col min="19" max="16384" width="9.140625" style="21"/>
  </cols>
  <sheetData>
    <row r="1" spans="1:18" ht="30.75" customHeight="1">
      <c r="A1" s="282" t="s">
        <v>16937</v>
      </c>
      <c r="B1" s="283"/>
      <c r="C1" s="286"/>
      <c r="D1" s="65"/>
      <c r="E1" s="65"/>
    </row>
    <row r="2" spans="1:18" ht="17.25" customHeight="1"/>
    <row r="3" spans="1:18" s="81" customFormat="1" ht="42.75">
      <c r="A3" s="76" t="s">
        <v>3915</v>
      </c>
      <c r="B3" s="76" t="s">
        <v>8067</v>
      </c>
      <c r="C3" s="76" t="s">
        <v>16938</v>
      </c>
      <c r="D3" s="76" t="s">
        <v>17469</v>
      </c>
      <c r="E3" s="76" t="s">
        <v>3805</v>
      </c>
      <c r="F3" s="98" t="s">
        <v>8071</v>
      </c>
      <c r="G3" s="78" t="s">
        <v>3803</v>
      </c>
      <c r="H3" s="76" t="s">
        <v>3804</v>
      </c>
      <c r="I3" s="98" t="s">
        <v>8074</v>
      </c>
      <c r="J3" s="99" t="s">
        <v>1098</v>
      </c>
      <c r="K3" s="76" t="s">
        <v>3319</v>
      </c>
      <c r="L3" s="100" t="s">
        <v>1183</v>
      </c>
      <c r="M3" s="86" t="s">
        <v>1184</v>
      </c>
      <c r="N3" s="86" t="s">
        <v>13996</v>
      </c>
      <c r="O3" s="81" t="s">
        <v>20230</v>
      </c>
      <c r="P3" s="87"/>
      <c r="Q3" s="87"/>
      <c r="R3" s="87"/>
    </row>
    <row r="4" spans="1:18" ht="51" customHeight="1">
      <c r="A4" s="14">
        <v>1</v>
      </c>
      <c r="B4" s="14" t="s">
        <v>17022</v>
      </c>
      <c r="C4" s="41" t="s">
        <v>17023</v>
      </c>
      <c r="D4" s="41" t="s">
        <v>1162</v>
      </c>
      <c r="E4" s="14"/>
      <c r="F4" s="15">
        <v>200</v>
      </c>
      <c r="G4" s="15">
        <v>240</v>
      </c>
      <c r="H4" s="14" t="s">
        <v>8087</v>
      </c>
      <c r="I4" s="15">
        <v>101000</v>
      </c>
      <c r="J4" s="14" t="s">
        <v>1188</v>
      </c>
      <c r="K4" s="36" t="s">
        <v>17024</v>
      </c>
      <c r="L4" s="23" t="s">
        <v>2255</v>
      </c>
      <c r="M4" s="23"/>
      <c r="O4" s="15">
        <f>VLOOKUP(H4,heso!$A$2:$B$82,2,0)*F4*G4</f>
        <v>48000</v>
      </c>
    </row>
    <row r="5" spans="1:18" ht="66.75" customHeight="1">
      <c r="A5" s="14">
        <f t="shared" ref="A5:A35" si="0">A4+1</f>
        <v>2</v>
      </c>
      <c r="B5" s="14" t="s">
        <v>17026</v>
      </c>
      <c r="C5" s="41" t="s">
        <v>17027</v>
      </c>
      <c r="D5" s="41" t="s">
        <v>1162</v>
      </c>
      <c r="E5" s="14"/>
      <c r="F5" s="15">
        <v>100</v>
      </c>
      <c r="G5" s="15">
        <v>416</v>
      </c>
      <c r="H5" s="14" t="s">
        <v>2161</v>
      </c>
      <c r="I5" s="15">
        <v>0</v>
      </c>
      <c r="J5" s="14" t="s">
        <v>70</v>
      </c>
      <c r="K5" s="36" t="s">
        <v>17024</v>
      </c>
      <c r="L5" s="23" t="s">
        <v>2255</v>
      </c>
      <c r="M5" s="23"/>
      <c r="O5" s="15">
        <f>VLOOKUP(H5,heso!$A$2:$B$82,2,0)*F5*G5</f>
        <v>53740.622371740959</v>
      </c>
    </row>
    <row r="6" spans="1:18" ht="47.25">
      <c r="A6" s="14">
        <f t="shared" si="0"/>
        <v>3</v>
      </c>
      <c r="B6" s="14" t="s">
        <v>17034</v>
      </c>
      <c r="C6" s="41" t="s">
        <v>9192</v>
      </c>
      <c r="D6" s="41" t="s">
        <v>17035</v>
      </c>
      <c r="E6" s="14"/>
      <c r="F6" s="15">
        <v>20000</v>
      </c>
      <c r="G6" s="15">
        <v>466</v>
      </c>
      <c r="H6" s="14" t="s">
        <v>2161</v>
      </c>
      <c r="I6" s="15">
        <v>0</v>
      </c>
      <c r="J6" s="14" t="s">
        <v>1188</v>
      </c>
      <c r="K6" s="36" t="s">
        <v>17024</v>
      </c>
      <c r="L6" s="23" t="s">
        <v>2255</v>
      </c>
      <c r="M6" s="23"/>
      <c r="O6" s="15">
        <f>VLOOKUP(H6,heso!$A$2:$B$82,2,0)*F6*G6</f>
        <v>12039966.358284272</v>
      </c>
    </row>
    <row r="7" spans="1:18" ht="31.5">
      <c r="A7" s="14">
        <f t="shared" si="0"/>
        <v>4</v>
      </c>
      <c r="B7" s="14" t="s">
        <v>17039</v>
      </c>
      <c r="C7" s="41" t="s">
        <v>17040</v>
      </c>
      <c r="D7" s="41" t="s">
        <v>1187</v>
      </c>
      <c r="E7" s="14"/>
      <c r="F7" s="15">
        <v>400</v>
      </c>
      <c r="G7" s="15">
        <v>392</v>
      </c>
      <c r="H7" s="14" t="s">
        <v>8087</v>
      </c>
      <c r="I7" s="15">
        <v>214000</v>
      </c>
      <c r="J7" s="14" t="s">
        <v>1193</v>
      </c>
      <c r="K7" s="36" t="s">
        <v>17024</v>
      </c>
      <c r="L7" s="23" t="s">
        <v>2255</v>
      </c>
      <c r="M7" s="23"/>
      <c r="O7" s="15">
        <f>VLOOKUP(H7,heso!$A$2:$B$82,2,0)*F7*G7</f>
        <v>156800</v>
      </c>
    </row>
    <row r="8" spans="1:18" ht="31.5">
      <c r="A8" s="14">
        <f t="shared" si="0"/>
        <v>5</v>
      </c>
      <c r="B8" s="14" t="s">
        <v>17041</v>
      </c>
      <c r="C8" s="41" t="s">
        <v>17042</v>
      </c>
      <c r="D8" s="41" t="s">
        <v>1187</v>
      </c>
      <c r="E8" s="14"/>
      <c r="F8" s="15">
        <v>2150</v>
      </c>
      <c r="G8" s="15">
        <v>300</v>
      </c>
      <c r="H8" s="14" t="s">
        <v>8087</v>
      </c>
      <c r="I8" s="15">
        <v>118000</v>
      </c>
      <c r="J8" s="14" t="s">
        <v>1193</v>
      </c>
      <c r="K8" s="36" t="s">
        <v>17024</v>
      </c>
      <c r="L8" s="23" t="s">
        <v>2255</v>
      </c>
      <c r="M8" s="23"/>
      <c r="O8" s="15">
        <f>VLOOKUP(H8,heso!$A$2:$B$82,2,0)*F8*G8</f>
        <v>645000</v>
      </c>
    </row>
    <row r="9" spans="1:18" ht="31.5">
      <c r="A9" s="14">
        <f t="shared" si="0"/>
        <v>6</v>
      </c>
      <c r="B9" s="14" t="s">
        <v>17043</v>
      </c>
      <c r="C9" s="41" t="s">
        <v>17044</v>
      </c>
      <c r="D9" s="41" t="s">
        <v>1187</v>
      </c>
      <c r="E9" s="14"/>
      <c r="F9" s="15">
        <v>700</v>
      </c>
      <c r="G9" s="15">
        <v>364</v>
      </c>
      <c r="H9" s="14" t="s">
        <v>2161</v>
      </c>
      <c r="I9" s="15">
        <v>215000</v>
      </c>
      <c r="J9" s="14" t="s">
        <v>4935</v>
      </c>
      <c r="K9" s="36" t="s">
        <v>17024</v>
      </c>
      <c r="L9" s="23" t="s">
        <v>2255</v>
      </c>
      <c r="M9" s="23"/>
      <c r="O9" s="15">
        <f>VLOOKUP(H9,heso!$A$2:$B$82,2,0)*F9*G9</f>
        <v>329161.31202691339</v>
      </c>
    </row>
    <row r="10" spans="1:18" ht="78.75">
      <c r="A10" s="14">
        <f t="shared" si="0"/>
        <v>7</v>
      </c>
      <c r="B10" s="14" t="s">
        <v>17045</v>
      </c>
      <c r="C10" s="41" t="s">
        <v>16423</v>
      </c>
      <c r="D10" s="41" t="s">
        <v>1187</v>
      </c>
      <c r="E10" s="14" t="s">
        <v>8163</v>
      </c>
      <c r="F10" s="15">
        <v>612</v>
      </c>
      <c r="G10" s="15">
        <v>632</v>
      </c>
      <c r="H10" s="14" t="s">
        <v>2161</v>
      </c>
      <c r="I10" s="15">
        <v>275000</v>
      </c>
      <c r="J10" s="14" t="s">
        <v>60</v>
      </c>
      <c r="K10" s="36" t="s">
        <v>17024</v>
      </c>
      <c r="L10" s="23" t="s">
        <v>2255</v>
      </c>
      <c r="M10" s="23"/>
      <c r="O10" s="15">
        <f>VLOOKUP(H10,heso!$A$2:$B$82,2,0)*F10*G10</f>
        <v>499663.77123633306</v>
      </c>
    </row>
    <row r="11" spans="1:18" ht="78.75">
      <c r="A11" s="14">
        <f t="shared" si="0"/>
        <v>8</v>
      </c>
      <c r="B11" s="14" t="s">
        <v>17046</v>
      </c>
      <c r="C11" s="41" t="s">
        <v>16423</v>
      </c>
      <c r="D11" s="41" t="s">
        <v>1187</v>
      </c>
      <c r="E11" s="14" t="s">
        <v>8163</v>
      </c>
      <c r="F11" s="15">
        <v>612</v>
      </c>
      <c r="G11" s="15">
        <v>532</v>
      </c>
      <c r="H11" s="14" t="s">
        <v>2161</v>
      </c>
      <c r="I11" s="15">
        <v>240000</v>
      </c>
      <c r="J11" s="14" t="s">
        <v>60</v>
      </c>
      <c r="K11" s="36" t="s">
        <v>17024</v>
      </c>
      <c r="L11" s="23" t="s">
        <v>2255</v>
      </c>
      <c r="M11" s="23"/>
      <c r="O11" s="15">
        <f>VLOOKUP(H11,heso!$A$2:$B$82,2,0)*F11*G11</f>
        <v>420603.04793944495</v>
      </c>
    </row>
    <row r="12" spans="1:18" ht="25.5">
      <c r="A12" s="14">
        <f t="shared" si="0"/>
        <v>9</v>
      </c>
      <c r="B12" s="14" t="s">
        <v>17073</v>
      </c>
      <c r="C12" s="41" t="s">
        <v>17074</v>
      </c>
      <c r="D12" s="41" t="s">
        <v>1162</v>
      </c>
      <c r="E12" s="14"/>
      <c r="F12" s="15">
        <v>350</v>
      </c>
      <c r="G12" s="15">
        <v>576</v>
      </c>
      <c r="H12" s="14" t="s">
        <v>2161</v>
      </c>
      <c r="I12" s="15">
        <v>0</v>
      </c>
      <c r="J12" s="14" t="s">
        <v>7909</v>
      </c>
      <c r="K12" s="36" t="s">
        <v>17024</v>
      </c>
      <c r="L12" s="23" t="s">
        <v>13494</v>
      </c>
      <c r="M12" s="23"/>
      <c r="O12" s="15">
        <f>VLOOKUP(H12,heso!$A$2:$B$82,2,0)*F12*G12</f>
        <v>260435.32380151388</v>
      </c>
    </row>
    <row r="13" spans="1:18" ht="47.25">
      <c r="A13" s="14">
        <f t="shared" si="0"/>
        <v>10</v>
      </c>
      <c r="B13" s="14" t="s">
        <v>17080</v>
      </c>
      <c r="C13" s="41" t="s">
        <v>17081</v>
      </c>
      <c r="D13" s="41" t="s">
        <v>1162</v>
      </c>
      <c r="E13" s="14"/>
      <c r="F13" s="15">
        <v>700</v>
      </c>
      <c r="G13" s="15">
        <v>200</v>
      </c>
      <c r="H13" s="14" t="s">
        <v>8087</v>
      </c>
      <c r="I13" s="15">
        <v>94000</v>
      </c>
      <c r="J13" s="14" t="s">
        <v>4935</v>
      </c>
      <c r="K13" s="36" t="s">
        <v>17024</v>
      </c>
      <c r="L13" s="23" t="s">
        <v>17082</v>
      </c>
      <c r="M13" s="23"/>
      <c r="O13" s="15">
        <f>VLOOKUP(H13,heso!$A$2:$B$82,2,0)*F13*G13</f>
        <v>140000</v>
      </c>
    </row>
    <row r="14" spans="1:18" ht="31.5">
      <c r="A14" s="14">
        <f t="shared" si="0"/>
        <v>11</v>
      </c>
      <c r="B14" s="14" t="s">
        <v>16465</v>
      </c>
      <c r="C14" s="41" t="s">
        <v>2744</v>
      </c>
      <c r="D14" s="41" t="s">
        <v>1187</v>
      </c>
      <c r="E14" s="14" t="s">
        <v>8163</v>
      </c>
      <c r="F14" s="15">
        <v>812</v>
      </c>
      <c r="G14" s="15">
        <v>116</v>
      </c>
      <c r="H14" s="14" t="s">
        <v>8076</v>
      </c>
      <c r="I14" s="15">
        <v>43000</v>
      </c>
      <c r="J14" s="14" t="s">
        <v>4935</v>
      </c>
      <c r="K14" s="36" t="s">
        <v>17024</v>
      </c>
      <c r="L14" s="23" t="s">
        <v>2255</v>
      </c>
      <c r="M14" s="23"/>
      <c r="O14" s="15">
        <f>VLOOKUP(H14,heso!$A$2:$B$82,2,0)*F14*G14</f>
        <v>78268.878048780491</v>
      </c>
    </row>
    <row r="15" spans="1:18" ht="31.5">
      <c r="A15" s="14">
        <f t="shared" si="0"/>
        <v>12</v>
      </c>
      <c r="B15" s="14" t="s">
        <v>17093</v>
      </c>
      <c r="C15" s="41" t="s">
        <v>2744</v>
      </c>
      <c r="D15" s="41" t="s">
        <v>1187</v>
      </c>
      <c r="E15" s="14"/>
      <c r="F15" s="15">
        <v>2100</v>
      </c>
      <c r="G15" s="15">
        <v>92</v>
      </c>
      <c r="H15" s="14" t="s">
        <v>8076</v>
      </c>
      <c r="I15" s="15">
        <v>44000</v>
      </c>
      <c r="J15" s="14" t="s">
        <v>4935</v>
      </c>
      <c r="K15" s="36" t="s">
        <v>17024</v>
      </c>
      <c r="L15" s="23" t="s">
        <v>17094</v>
      </c>
      <c r="M15" s="23"/>
      <c r="O15" s="15">
        <f>VLOOKUP(H15,heso!$A$2:$B$82,2,0)*F15*G15</f>
        <v>160539.61312026915</v>
      </c>
    </row>
    <row r="16" spans="1:18" ht="78.75">
      <c r="A16" s="14">
        <f t="shared" si="0"/>
        <v>13</v>
      </c>
      <c r="B16" s="14" t="s">
        <v>17097</v>
      </c>
      <c r="C16" s="41" t="s">
        <v>17471</v>
      </c>
      <c r="D16" s="41" t="s">
        <v>1187</v>
      </c>
      <c r="E16" s="14"/>
      <c r="F16" s="15">
        <v>500</v>
      </c>
      <c r="G16" s="15">
        <v>396</v>
      </c>
      <c r="H16" s="14" t="s">
        <v>8087</v>
      </c>
      <c r="I16" s="15">
        <v>189000</v>
      </c>
      <c r="J16" s="14" t="s">
        <v>1193</v>
      </c>
      <c r="K16" s="36" t="s">
        <v>17024</v>
      </c>
      <c r="L16" s="23" t="s">
        <v>2255</v>
      </c>
      <c r="M16" s="23"/>
      <c r="O16" s="15">
        <f>VLOOKUP(H16,heso!$A$2:$B$82,2,0)*F16*G16</f>
        <v>198000</v>
      </c>
    </row>
    <row r="17" spans="1:15" ht="47.25">
      <c r="A17" s="14">
        <f t="shared" si="0"/>
        <v>14</v>
      </c>
      <c r="B17" s="14" t="s">
        <v>17101</v>
      </c>
      <c r="C17" s="41" t="s">
        <v>17102</v>
      </c>
      <c r="D17" s="41" t="s">
        <v>1187</v>
      </c>
      <c r="E17" s="14" t="s">
        <v>8163</v>
      </c>
      <c r="F17" s="15">
        <v>800</v>
      </c>
      <c r="G17" s="15">
        <v>592</v>
      </c>
      <c r="H17" s="14" t="s">
        <v>8087</v>
      </c>
      <c r="I17" s="15">
        <v>234000</v>
      </c>
      <c r="J17" s="14" t="s">
        <v>4935</v>
      </c>
      <c r="K17" s="36" t="s">
        <v>17024</v>
      </c>
      <c r="L17" s="23" t="s">
        <v>2255</v>
      </c>
      <c r="M17" s="23"/>
      <c r="O17" s="15">
        <f>VLOOKUP(H17,heso!$A$2:$B$82,2,0)*F17*G17</f>
        <v>473600</v>
      </c>
    </row>
    <row r="18" spans="1:15" ht="31.5">
      <c r="A18" s="14">
        <f t="shared" si="0"/>
        <v>15</v>
      </c>
      <c r="B18" s="14" t="s">
        <v>17112</v>
      </c>
      <c r="C18" s="41" t="s">
        <v>17113</v>
      </c>
      <c r="D18" s="41" t="s">
        <v>1187</v>
      </c>
      <c r="E18" s="14"/>
      <c r="F18" s="15">
        <v>1000</v>
      </c>
      <c r="G18" s="15">
        <v>304</v>
      </c>
      <c r="H18" s="14" t="s">
        <v>8087</v>
      </c>
      <c r="I18" s="15">
        <v>125000</v>
      </c>
      <c r="J18" s="14" t="s">
        <v>4642</v>
      </c>
      <c r="K18" s="36" t="s">
        <v>17024</v>
      </c>
      <c r="L18" s="23" t="s">
        <v>12534</v>
      </c>
      <c r="M18" s="23"/>
      <c r="O18" s="15">
        <f>VLOOKUP(H18,heso!$A$2:$B$82,2,0)*F18*G18</f>
        <v>304000</v>
      </c>
    </row>
    <row r="19" spans="1:15" ht="31.5">
      <c r="A19" s="14">
        <f t="shared" si="0"/>
        <v>16</v>
      </c>
      <c r="B19" s="14" t="s">
        <v>17121</v>
      </c>
      <c r="C19" s="41" t="s">
        <v>17122</v>
      </c>
      <c r="D19" s="41" t="s">
        <v>1187</v>
      </c>
      <c r="E19" s="14"/>
      <c r="F19" s="15">
        <v>800</v>
      </c>
      <c r="G19" s="15">
        <v>264</v>
      </c>
      <c r="H19" s="14" t="s">
        <v>5624</v>
      </c>
      <c r="I19" s="15">
        <v>90000</v>
      </c>
      <c r="J19" s="14" t="s">
        <v>1193</v>
      </c>
      <c r="K19" s="36" t="s">
        <v>17024</v>
      </c>
      <c r="L19" s="23" t="s">
        <v>2255</v>
      </c>
      <c r="M19" s="23"/>
      <c r="O19" s="15">
        <f>VLOOKUP(H19,heso!$A$2:$B$82,2,0)*F19*G19</f>
        <v>182068.96551724136</v>
      </c>
    </row>
    <row r="20" spans="1:15">
      <c r="A20" s="14">
        <f t="shared" si="0"/>
        <v>17</v>
      </c>
      <c r="B20" s="14" t="s">
        <v>15341</v>
      </c>
      <c r="C20" s="41" t="s">
        <v>2744</v>
      </c>
      <c r="D20" s="41" t="s">
        <v>1187</v>
      </c>
      <c r="E20" s="14" t="s">
        <v>8163</v>
      </c>
      <c r="F20" s="15">
        <v>2012</v>
      </c>
      <c r="G20" s="15">
        <v>352</v>
      </c>
      <c r="H20" s="14" t="s">
        <v>8087</v>
      </c>
      <c r="I20" s="15">
        <v>74000</v>
      </c>
      <c r="J20" s="14" t="s">
        <v>4935</v>
      </c>
      <c r="K20" s="36" t="s">
        <v>17024</v>
      </c>
      <c r="L20" s="23" t="s">
        <v>2255</v>
      </c>
      <c r="M20" s="23"/>
      <c r="O20" s="15">
        <f>VLOOKUP(H20,heso!$A$2:$B$82,2,0)*F20*G20</f>
        <v>708224</v>
      </c>
    </row>
    <row r="21" spans="1:15" ht="31.5">
      <c r="A21" s="14">
        <f t="shared" si="0"/>
        <v>18</v>
      </c>
      <c r="B21" s="14" t="s">
        <v>14554</v>
      </c>
      <c r="C21" s="41" t="s">
        <v>2744</v>
      </c>
      <c r="D21" s="41" t="s">
        <v>1187</v>
      </c>
      <c r="E21" s="14" t="s">
        <v>8163</v>
      </c>
      <c r="F21" s="15">
        <v>3012</v>
      </c>
      <c r="G21" s="15">
        <v>496</v>
      </c>
      <c r="H21" s="14" t="s">
        <v>8087</v>
      </c>
      <c r="I21" s="15">
        <v>111000</v>
      </c>
      <c r="J21" s="14" t="s">
        <v>4935</v>
      </c>
      <c r="K21" s="36" t="s">
        <v>17024</v>
      </c>
      <c r="L21" s="23" t="s">
        <v>17123</v>
      </c>
      <c r="M21" s="23"/>
      <c r="O21" s="15">
        <f>VLOOKUP(H21,heso!$A$2:$B$82,2,0)*F21*G21</f>
        <v>1493952</v>
      </c>
    </row>
    <row r="22" spans="1:15">
      <c r="A22" s="14">
        <f t="shared" si="0"/>
        <v>19</v>
      </c>
      <c r="B22" s="14" t="s">
        <v>15640</v>
      </c>
      <c r="C22" s="41" t="s">
        <v>2744</v>
      </c>
      <c r="D22" s="97" t="s">
        <v>1187</v>
      </c>
      <c r="E22" s="14" t="s">
        <v>8163</v>
      </c>
      <c r="F22" s="15">
        <v>1012</v>
      </c>
      <c r="G22" s="15">
        <v>100</v>
      </c>
      <c r="H22" s="14" t="s">
        <v>8076</v>
      </c>
      <c r="I22" s="15">
        <v>20000</v>
      </c>
      <c r="J22" s="14" t="s">
        <v>4935</v>
      </c>
      <c r="K22" s="36" t="s">
        <v>17024</v>
      </c>
      <c r="L22" s="23" t="s">
        <v>2255</v>
      </c>
      <c r="M22" s="23"/>
      <c r="O22" s="15">
        <f>VLOOKUP(H22,heso!$A$2:$B$82,2,0)*F22*G22</f>
        <v>84092.178301093358</v>
      </c>
    </row>
    <row r="23" spans="1:15" ht="31.5">
      <c r="A23" s="14">
        <f t="shared" si="0"/>
        <v>20</v>
      </c>
      <c r="B23" s="14" t="s">
        <v>17129</v>
      </c>
      <c r="C23" s="41" t="s">
        <v>2744</v>
      </c>
      <c r="D23" s="41" t="s">
        <v>1187</v>
      </c>
      <c r="E23" s="14"/>
      <c r="F23" s="15">
        <v>3200</v>
      </c>
      <c r="G23" s="15">
        <v>84</v>
      </c>
      <c r="H23" s="14" t="s">
        <v>8076</v>
      </c>
      <c r="I23" s="15">
        <v>39000</v>
      </c>
      <c r="J23" s="14" t="s">
        <v>4935</v>
      </c>
      <c r="K23" s="36" t="s">
        <v>17024</v>
      </c>
      <c r="L23" s="23" t="s">
        <v>17130</v>
      </c>
      <c r="M23" s="23"/>
      <c r="O23" s="15">
        <f>VLOOKUP(H23,heso!$A$2:$B$82,2,0)*F23*G23</f>
        <v>223359.46173254837</v>
      </c>
    </row>
    <row r="24" spans="1:15" ht="31.5">
      <c r="A24" s="14">
        <f t="shared" si="0"/>
        <v>21</v>
      </c>
      <c r="B24" s="14" t="s">
        <v>17131</v>
      </c>
      <c r="C24" s="41" t="s">
        <v>11192</v>
      </c>
      <c r="D24" s="41" t="s">
        <v>1187</v>
      </c>
      <c r="E24" s="14" t="s">
        <v>8163</v>
      </c>
      <c r="F24" s="15">
        <v>2030</v>
      </c>
      <c r="G24" s="15">
        <v>164</v>
      </c>
      <c r="H24" s="14" t="s">
        <v>8087</v>
      </c>
      <c r="I24" s="15">
        <v>50000</v>
      </c>
      <c r="J24" s="14" t="s">
        <v>7909</v>
      </c>
      <c r="K24" s="36" t="s">
        <v>17024</v>
      </c>
      <c r="L24" s="23" t="s">
        <v>2255</v>
      </c>
      <c r="M24" s="23"/>
      <c r="O24" s="15">
        <f>VLOOKUP(H24,heso!$A$2:$B$82,2,0)*F24*G24</f>
        <v>332920</v>
      </c>
    </row>
    <row r="25" spans="1:15" ht="31.5">
      <c r="A25" s="14">
        <f t="shared" si="0"/>
        <v>22</v>
      </c>
      <c r="B25" s="14" t="s">
        <v>14298</v>
      </c>
      <c r="C25" s="41" t="s">
        <v>2744</v>
      </c>
      <c r="D25" s="41" t="s">
        <v>1187</v>
      </c>
      <c r="E25" s="14" t="s">
        <v>8163</v>
      </c>
      <c r="F25" s="15">
        <v>612</v>
      </c>
      <c r="G25" s="15">
        <v>112</v>
      </c>
      <c r="H25" s="14" t="s">
        <v>8076</v>
      </c>
      <c r="I25" s="15">
        <v>25000</v>
      </c>
      <c r="J25" s="14" t="s">
        <v>4935</v>
      </c>
      <c r="K25" s="36" t="s">
        <v>17024</v>
      </c>
      <c r="L25" s="23" t="s">
        <v>2255</v>
      </c>
      <c r="M25" s="23"/>
      <c r="O25" s="15">
        <f>VLOOKUP(H25,heso!$A$2:$B$82,2,0)*F25*G25</f>
        <v>56956.662741799839</v>
      </c>
    </row>
    <row r="26" spans="1:15" ht="39" customHeight="1">
      <c r="A26" s="14">
        <f t="shared" si="0"/>
        <v>23</v>
      </c>
      <c r="B26" s="14" t="s">
        <v>17144</v>
      </c>
      <c r="C26" s="41" t="s">
        <v>17145</v>
      </c>
      <c r="D26" s="41" t="s">
        <v>1187</v>
      </c>
      <c r="E26" s="14"/>
      <c r="F26" s="15">
        <v>800</v>
      </c>
      <c r="G26" s="15">
        <v>352</v>
      </c>
      <c r="H26" s="14" t="s">
        <v>8087</v>
      </c>
      <c r="I26" s="15">
        <v>146000</v>
      </c>
      <c r="J26" s="14" t="s">
        <v>70</v>
      </c>
      <c r="K26" s="36" t="s">
        <v>17024</v>
      </c>
      <c r="L26" s="23" t="s">
        <v>13080</v>
      </c>
      <c r="M26" s="23"/>
      <c r="O26" s="15">
        <f>VLOOKUP(H26,heso!$A$2:$B$82,2,0)*F26*G26</f>
        <v>281600</v>
      </c>
    </row>
    <row r="27" spans="1:15" ht="31.5">
      <c r="A27" s="14">
        <f t="shared" si="0"/>
        <v>24</v>
      </c>
      <c r="B27" s="14" t="s">
        <v>17009</v>
      </c>
      <c r="C27" s="41" t="s">
        <v>2744</v>
      </c>
      <c r="D27" s="41" t="s">
        <v>1187</v>
      </c>
      <c r="E27" s="14" t="s">
        <v>8163</v>
      </c>
      <c r="F27" s="15">
        <v>2012</v>
      </c>
      <c r="G27" s="15">
        <v>456</v>
      </c>
      <c r="H27" s="14" t="s">
        <v>8087</v>
      </c>
      <c r="I27" s="15">
        <v>138000</v>
      </c>
      <c r="J27" s="14" t="s">
        <v>4935</v>
      </c>
      <c r="K27" s="36" t="s">
        <v>17024</v>
      </c>
      <c r="L27" s="23" t="s">
        <v>5629</v>
      </c>
      <c r="M27" s="23"/>
      <c r="O27" s="15">
        <f>VLOOKUP(H27,heso!$A$2:$B$82,2,0)*F27*G27</f>
        <v>917472</v>
      </c>
    </row>
    <row r="28" spans="1:15">
      <c r="A28" s="14">
        <f t="shared" si="0"/>
        <v>25</v>
      </c>
      <c r="B28" s="14" t="s">
        <v>17155</v>
      </c>
      <c r="C28" s="41" t="s">
        <v>2744</v>
      </c>
      <c r="D28" s="41" t="s">
        <v>1187</v>
      </c>
      <c r="E28" s="14" t="s">
        <v>8163</v>
      </c>
      <c r="F28" s="15">
        <v>2012</v>
      </c>
      <c r="G28" s="15">
        <v>192</v>
      </c>
      <c r="H28" s="14" t="s">
        <v>8076</v>
      </c>
      <c r="I28" s="15">
        <v>37000</v>
      </c>
      <c r="J28" s="14" t="s">
        <v>4935</v>
      </c>
      <c r="K28" s="36" t="s">
        <v>17024</v>
      </c>
      <c r="L28" s="23" t="s">
        <v>5629</v>
      </c>
      <c r="M28" s="23"/>
      <c r="O28" s="15">
        <f>VLOOKUP(H28,heso!$A$2:$B$82,2,0)*F28*G28</f>
        <v>320999.45500420523</v>
      </c>
    </row>
    <row r="29" spans="1:15">
      <c r="A29" s="14">
        <f t="shared" si="0"/>
        <v>26</v>
      </c>
      <c r="B29" s="14" t="s">
        <v>16354</v>
      </c>
      <c r="C29" s="41" t="s">
        <v>2744</v>
      </c>
      <c r="D29" s="41" t="s">
        <v>1187</v>
      </c>
      <c r="E29" s="14" t="s">
        <v>8163</v>
      </c>
      <c r="F29" s="15">
        <v>1012</v>
      </c>
      <c r="G29" s="15">
        <v>76</v>
      </c>
      <c r="H29" s="14" t="s">
        <v>8076</v>
      </c>
      <c r="I29" s="15">
        <v>20000</v>
      </c>
      <c r="J29" s="14" t="s">
        <v>4935</v>
      </c>
      <c r="K29" s="36" t="s">
        <v>17024</v>
      </c>
      <c r="L29" s="23" t="s">
        <v>5629</v>
      </c>
      <c r="M29" s="23"/>
      <c r="O29" s="15">
        <f>VLOOKUP(H29,heso!$A$2:$B$82,2,0)*F29*G29</f>
        <v>63910.055508830956</v>
      </c>
    </row>
    <row r="30" spans="1:15">
      <c r="A30" s="14">
        <f t="shared" si="0"/>
        <v>27</v>
      </c>
      <c r="B30" s="14" t="s">
        <v>17161</v>
      </c>
      <c r="C30" s="41" t="s">
        <v>2744</v>
      </c>
      <c r="D30" s="41" t="s">
        <v>1187</v>
      </c>
      <c r="E30" s="14" t="s">
        <v>8163</v>
      </c>
      <c r="F30" s="15">
        <v>2012</v>
      </c>
      <c r="G30" s="15">
        <v>68</v>
      </c>
      <c r="H30" s="14" t="s">
        <v>8076</v>
      </c>
      <c r="I30" s="15">
        <v>17000</v>
      </c>
      <c r="J30" s="14" t="s">
        <v>4935</v>
      </c>
      <c r="K30" s="36" t="s">
        <v>17024</v>
      </c>
      <c r="L30" s="23" t="s">
        <v>5629</v>
      </c>
      <c r="M30" s="23"/>
      <c r="O30" s="15">
        <f>VLOOKUP(H30,heso!$A$2:$B$82,2,0)*F30*G30</f>
        <v>113687.30698065601</v>
      </c>
    </row>
    <row r="31" spans="1:15" ht="25.5">
      <c r="A31" s="14">
        <f t="shared" si="0"/>
        <v>28</v>
      </c>
      <c r="B31" s="14" t="s">
        <v>17169</v>
      </c>
      <c r="C31" s="41" t="s">
        <v>9395</v>
      </c>
      <c r="D31" s="41" t="s">
        <v>1187</v>
      </c>
      <c r="E31" s="14" t="s">
        <v>8163</v>
      </c>
      <c r="F31" s="15">
        <v>1612</v>
      </c>
      <c r="G31" s="15">
        <v>32</v>
      </c>
      <c r="H31" s="14" t="s">
        <v>8076</v>
      </c>
      <c r="I31" s="15">
        <v>26000</v>
      </c>
      <c r="J31" s="14" t="s">
        <v>4935</v>
      </c>
      <c r="K31" s="36" t="s">
        <v>17024</v>
      </c>
      <c r="L31" s="23" t="s">
        <v>17170</v>
      </c>
      <c r="M31" s="23"/>
      <c r="O31" s="15">
        <f>VLOOKUP(H31,heso!$A$2:$B$82,2,0)*F31*G31</f>
        <v>42863.744322960476</v>
      </c>
    </row>
    <row r="32" spans="1:15" ht="31.5">
      <c r="A32" s="14">
        <f t="shared" si="0"/>
        <v>29</v>
      </c>
      <c r="B32" s="14" t="s">
        <v>17014</v>
      </c>
      <c r="C32" s="41" t="s">
        <v>11192</v>
      </c>
      <c r="D32" s="41" t="s">
        <v>12961</v>
      </c>
      <c r="E32" s="14" t="s">
        <v>8163</v>
      </c>
      <c r="F32" s="15">
        <v>35000</v>
      </c>
      <c r="G32" s="15">
        <v>16</v>
      </c>
      <c r="H32" s="14" t="s">
        <v>3449</v>
      </c>
      <c r="I32" s="15">
        <v>0</v>
      </c>
      <c r="J32" s="14" t="s">
        <v>7909</v>
      </c>
      <c r="K32" s="36" t="s">
        <v>17024</v>
      </c>
      <c r="L32" s="23" t="s">
        <v>2255</v>
      </c>
      <c r="M32" s="23"/>
      <c r="O32" s="15">
        <f>VLOOKUP(H32,heso!$A$2:$B$82,2,0)*F32*G32</f>
        <v>273170.73170731706</v>
      </c>
    </row>
    <row r="33" spans="1:18">
      <c r="A33" s="14">
        <f t="shared" si="0"/>
        <v>30</v>
      </c>
      <c r="B33" s="14" t="s">
        <v>17190</v>
      </c>
      <c r="C33" s="41" t="s">
        <v>2744</v>
      </c>
      <c r="D33" s="41" t="s">
        <v>1187</v>
      </c>
      <c r="E33" s="14" t="s">
        <v>8163</v>
      </c>
      <c r="F33" s="15">
        <v>1012</v>
      </c>
      <c r="G33" s="15">
        <v>196</v>
      </c>
      <c r="H33" s="14" t="s">
        <v>8076</v>
      </c>
      <c r="I33" s="15">
        <v>74000</v>
      </c>
      <c r="J33" s="14" t="s">
        <v>4935</v>
      </c>
      <c r="K33" s="36" t="s">
        <v>17024</v>
      </c>
      <c r="L33" s="23" t="s">
        <v>5129</v>
      </c>
      <c r="M33" s="23"/>
      <c r="O33" s="15">
        <f>VLOOKUP(H33,heso!$A$2:$B$82,2,0)*F33*G33</f>
        <v>164820.66947014298</v>
      </c>
    </row>
    <row r="34" spans="1:18">
      <c r="A34" s="14">
        <f t="shared" si="0"/>
        <v>31</v>
      </c>
      <c r="B34" s="14" t="s">
        <v>14536</v>
      </c>
      <c r="C34" s="41" t="s">
        <v>2744</v>
      </c>
      <c r="D34" s="41" t="s">
        <v>1187</v>
      </c>
      <c r="E34" s="14" t="s">
        <v>8163</v>
      </c>
      <c r="F34" s="15">
        <v>1012</v>
      </c>
      <c r="G34" s="15">
        <v>132</v>
      </c>
      <c r="H34" s="14" t="s">
        <v>8076</v>
      </c>
      <c r="I34" s="15">
        <v>53000</v>
      </c>
      <c r="J34" s="14" t="s">
        <v>4935</v>
      </c>
      <c r="K34" s="36" t="s">
        <v>17024</v>
      </c>
      <c r="L34" s="23" t="s">
        <v>12534</v>
      </c>
      <c r="M34" s="23"/>
      <c r="O34" s="15">
        <f>VLOOKUP(H34,heso!$A$2:$B$82,2,0)*F34*G34</f>
        <v>111001.67535744324</v>
      </c>
    </row>
    <row r="35" spans="1:18" ht="31.5">
      <c r="A35" s="14">
        <f t="shared" si="0"/>
        <v>32</v>
      </c>
      <c r="B35" s="14" t="s">
        <v>17191</v>
      </c>
      <c r="C35" s="41" t="s">
        <v>2744</v>
      </c>
      <c r="D35" s="41" t="s">
        <v>1187</v>
      </c>
      <c r="E35" s="14" t="s">
        <v>8163</v>
      </c>
      <c r="F35" s="15">
        <v>2012</v>
      </c>
      <c r="G35" s="15">
        <v>220</v>
      </c>
      <c r="H35" s="14" t="s">
        <v>8076</v>
      </c>
      <c r="I35" s="15">
        <v>46000</v>
      </c>
      <c r="J35" s="14" t="s">
        <v>4935</v>
      </c>
      <c r="K35" s="36" t="s">
        <v>17024</v>
      </c>
      <c r="L35" s="23" t="s">
        <v>12534</v>
      </c>
      <c r="M35" s="23"/>
      <c r="O35" s="15">
        <f>VLOOKUP(H35,heso!$A$2:$B$82,2,0)*F35*G35</f>
        <v>367811.87552565179</v>
      </c>
    </row>
    <row r="36" spans="1:18" ht="31.5">
      <c r="A36" s="14">
        <f t="shared" ref="A36:A99" si="1">A35+1</f>
        <v>33</v>
      </c>
      <c r="B36" s="14" t="s">
        <v>15316</v>
      </c>
      <c r="C36" s="41" t="s">
        <v>2744</v>
      </c>
      <c r="D36" s="41" t="s">
        <v>1187</v>
      </c>
      <c r="E36" s="14" t="s">
        <v>8163</v>
      </c>
      <c r="F36" s="15">
        <v>2012</v>
      </c>
      <c r="G36" s="15">
        <v>348</v>
      </c>
      <c r="H36" s="14" t="s">
        <v>8076</v>
      </c>
      <c r="I36" s="15">
        <v>68000</v>
      </c>
      <c r="J36" s="14" t="s">
        <v>4935</v>
      </c>
      <c r="K36" s="36" t="s">
        <v>17024</v>
      </c>
      <c r="L36" s="23" t="s">
        <v>12534</v>
      </c>
      <c r="M36" s="23"/>
      <c r="O36" s="15">
        <f>VLOOKUP(H36,heso!$A$2:$B$82,2,0)*F36*G36</f>
        <v>581811.51219512196</v>
      </c>
    </row>
    <row r="37" spans="1:18" ht="31.5">
      <c r="A37" s="14">
        <f t="shared" si="1"/>
        <v>34</v>
      </c>
      <c r="B37" s="14" t="s">
        <v>15469</v>
      </c>
      <c r="C37" s="41" t="s">
        <v>6874</v>
      </c>
      <c r="D37" s="41" t="s">
        <v>1187</v>
      </c>
      <c r="E37" s="14" t="s">
        <v>8163</v>
      </c>
      <c r="F37" s="15">
        <v>2012</v>
      </c>
      <c r="G37" s="15">
        <v>316</v>
      </c>
      <c r="H37" s="14" t="s">
        <v>8076</v>
      </c>
      <c r="I37" s="15">
        <v>102000</v>
      </c>
      <c r="J37" s="14" t="s">
        <v>4935</v>
      </c>
      <c r="K37" s="36" t="s">
        <v>17024</v>
      </c>
      <c r="L37" s="23" t="s">
        <v>12534</v>
      </c>
      <c r="M37" s="23"/>
      <c r="O37" s="15">
        <f>VLOOKUP(H37,heso!$A$2:$B$82,2,0)*F37*G37</f>
        <v>528311.60302775446</v>
      </c>
    </row>
    <row r="38" spans="1:18" ht="31.5">
      <c r="A38" s="14">
        <f t="shared" si="1"/>
        <v>35</v>
      </c>
      <c r="B38" s="14" t="s">
        <v>15234</v>
      </c>
      <c r="C38" s="41" t="s">
        <v>2744</v>
      </c>
      <c r="D38" s="41" t="s">
        <v>1187</v>
      </c>
      <c r="E38" s="14" t="s">
        <v>8163</v>
      </c>
      <c r="F38" s="15">
        <v>3012</v>
      </c>
      <c r="G38" s="15">
        <v>248</v>
      </c>
      <c r="H38" s="14" t="s">
        <v>8087</v>
      </c>
      <c r="I38" s="15">
        <v>54000</v>
      </c>
      <c r="J38" s="14" t="s">
        <v>4935</v>
      </c>
      <c r="K38" s="36" t="s">
        <v>17024</v>
      </c>
      <c r="L38" s="23" t="s">
        <v>12534</v>
      </c>
      <c r="M38" s="23"/>
      <c r="O38" s="15">
        <f>VLOOKUP(H38,heso!$A$2:$B$82,2,0)*F38*G38</f>
        <v>746976</v>
      </c>
    </row>
    <row r="39" spans="1:18" ht="31.5">
      <c r="A39" s="14">
        <f t="shared" si="1"/>
        <v>36</v>
      </c>
      <c r="B39" s="14" t="s">
        <v>17207</v>
      </c>
      <c r="C39" s="41" t="s">
        <v>16348</v>
      </c>
      <c r="D39" s="41" t="s">
        <v>1162</v>
      </c>
      <c r="E39" s="14"/>
      <c r="F39" s="15">
        <v>1840</v>
      </c>
      <c r="G39" s="15">
        <v>300</v>
      </c>
      <c r="H39" s="14" t="s">
        <v>1228</v>
      </c>
      <c r="I39" s="15">
        <v>0</v>
      </c>
      <c r="J39" s="14" t="s">
        <v>4935</v>
      </c>
      <c r="K39" s="36" t="s">
        <v>17024</v>
      </c>
      <c r="L39" s="23" t="s">
        <v>2255</v>
      </c>
      <c r="M39" s="23"/>
      <c r="O39" s="15">
        <f>VLOOKUP(H39,heso!$A$2:$B$82,2,0)*F39*G39</f>
        <v>612817.4936921784</v>
      </c>
    </row>
    <row r="40" spans="1:18" ht="31.5">
      <c r="A40" s="14">
        <f t="shared" si="1"/>
        <v>37</v>
      </c>
      <c r="B40" s="14" t="s">
        <v>17221</v>
      </c>
      <c r="C40" s="41" t="s">
        <v>17222</v>
      </c>
      <c r="D40" s="41" t="s">
        <v>1162</v>
      </c>
      <c r="E40" s="14"/>
      <c r="F40" s="15">
        <v>500</v>
      </c>
      <c r="G40" s="15">
        <v>320</v>
      </c>
      <c r="H40" s="14" t="s">
        <v>2161</v>
      </c>
      <c r="I40" s="15">
        <v>0</v>
      </c>
      <c r="J40" s="14" t="s">
        <v>7909</v>
      </c>
      <c r="K40" s="36" t="s">
        <v>17024</v>
      </c>
      <c r="L40" s="23" t="s">
        <v>17223</v>
      </c>
      <c r="M40" s="23"/>
      <c r="N40" s="21"/>
      <c r="O40" s="15">
        <f>VLOOKUP(H40,heso!$A$2:$B$82,2,0)*F40*G40</f>
        <v>206694.70142977295</v>
      </c>
      <c r="R40" s="21"/>
    </row>
    <row r="41" spans="1:18" ht="31.5">
      <c r="A41" s="14">
        <f t="shared" si="1"/>
        <v>38</v>
      </c>
      <c r="B41" s="14" t="s">
        <v>17115</v>
      </c>
      <c r="C41" s="41" t="s">
        <v>6123</v>
      </c>
      <c r="D41" s="41" t="s">
        <v>1162</v>
      </c>
      <c r="E41" s="14"/>
      <c r="F41" s="15">
        <v>1760</v>
      </c>
      <c r="G41" s="15">
        <v>500</v>
      </c>
      <c r="H41" s="14" t="s">
        <v>3703</v>
      </c>
      <c r="I41" s="15">
        <v>0</v>
      </c>
      <c r="J41" s="14" t="s">
        <v>4935</v>
      </c>
      <c r="K41" s="36" t="s">
        <v>17116</v>
      </c>
      <c r="L41" s="23" t="s">
        <v>2255</v>
      </c>
      <c r="M41" s="23"/>
      <c r="O41" s="15">
        <f>VLOOKUP(H41,heso!$A$2:$B$82,2,0)*F41*G41</f>
        <v>1518721.6148023549</v>
      </c>
    </row>
    <row r="42" spans="1:18" ht="47.25">
      <c r="A42" s="14">
        <f t="shared" si="1"/>
        <v>39</v>
      </c>
      <c r="B42" s="14" t="s">
        <v>17117</v>
      </c>
      <c r="C42" s="41" t="s">
        <v>6123</v>
      </c>
      <c r="D42" s="41" t="s">
        <v>1162</v>
      </c>
      <c r="E42" s="14"/>
      <c r="F42" s="15">
        <v>1760</v>
      </c>
      <c r="G42" s="15">
        <v>496</v>
      </c>
      <c r="H42" s="14" t="s">
        <v>3703</v>
      </c>
      <c r="I42" s="15">
        <v>0</v>
      </c>
      <c r="J42" s="14" t="s">
        <v>4935</v>
      </c>
      <c r="K42" s="36" t="s">
        <v>17116</v>
      </c>
      <c r="L42" s="23" t="s">
        <v>2255</v>
      </c>
      <c r="M42" s="23"/>
      <c r="O42" s="15">
        <f>VLOOKUP(H42,heso!$A$2:$B$82,2,0)*F42*G42</f>
        <v>1506571.841883936</v>
      </c>
    </row>
    <row r="43" spans="1:18" ht="47.25">
      <c r="A43" s="14">
        <f t="shared" si="1"/>
        <v>40</v>
      </c>
      <c r="B43" s="14" t="s">
        <v>17120</v>
      </c>
      <c r="C43" s="41" t="s">
        <v>10218</v>
      </c>
      <c r="D43" s="41" t="s">
        <v>1187</v>
      </c>
      <c r="E43" s="14" t="s">
        <v>8163</v>
      </c>
      <c r="F43" s="15">
        <v>1012</v>
      </c>
      <c r="G43" s="15">
        <v>560</v>
      </c>
      <c r="H43" s="14" t="s">
        <v>8087</v>
      </c>
      <c r="I43" s="15">
        <v>121000</v>
      </c>
      <c r="J43" s="14" t="s">
        <v>1188</v>
      </c>
      <c r="K43" s="36" t="s">
        <v>17116</v>
      </c>
      <c r="L43" s="23" t="s">
        <v>2255</v>
      </c>
      <c r="M43" s="23"/>
      <c r="O43" s="15">
        <f>VLOOKUP(H43,heso!$A$2:$B$82,2,0)*F43*G43</f>
        <v>566720</v>
      </c>
    </row>
    <row r="44" spans="1:18" ht="47.25">
      <c r="A44" s="14">
        <f t="shared" si="1"/>
        <v>41</v>
      </c>
      <c r="B44" s="14" t="s">
        <v>17126</v>
      </c>
      <c r="C44" s="41" t="s">
        <v>17127</v>
      </c>
      <c r="D44" s="41" t="s">
        <v>1162</v>
      </c>
      <c r="E44" s="14"/>
      <c r="F44" s="15">
        <v>100</v>
      </c>
      <c r="G44" s="15">
        <v>260</v>
      </c>
      <c r="H44" s="14" t="s">
        <v>8087</v>
      </c>
      <c r="I44" s="15">
        <v>0</v>
      </c>
      <c r="J44" s="14" t="s">
        <v>1188</v>
      </c>
      <c r="K44" s="36" t="s">
        <v>17116</v>
      </c>
      <c r="L44" s="23" t="s">
        <v>2255</v>
      </c>
      <c r="M44" s="23"/>
      <c r="O44" s="15">
        <f>VLOOKUP(H44,heso!$A$2:$B$82,2,0)*F44*G44</f>
        <v>26000</v>
      </c>
    </row>
    <row r="45" spans="1:18" ht="94.5">
      <c r="A45" s="14">
        <f t="shared" si="1"/>
        <v>42</v>
      </c>
      <c r="B45" s="14" t="s">
        <v>17128</v>
      </c>
      <c r="C45" s="41" t="s">
        <v>13183</v>
      </c>
      <c r="D45" s="41" t="s">
        <v>1187</v>
      </c>
      <c r="E45" s="14" t="s">
        <v>8163</v>
      </c>
      <c r="F45" s="15">
        <v>24500</v>
      </c>
      <c r="G45" s="15">
        <v>208</v>
      </c>
      <c r="H45" s="14" t="s">
        <v>3449</v>
      </c>
      <c r="I45" s="15">
        <v>27000</v>
      </c>
      <c r="J45" s="14" t="s">
        <v>1188</v>
      </c>
      <c r="K45" s="36" t="s">
        <v>17116</v>
      </c>
      <c r="L45" s="23" t="s">
        <v>2255</v>
      </c>
      <c r="M45" s="23"/>
      <c r="O45" s="15">
        <f>VLOOKUP(H45,heso!$A$2:$B$82,2,0)*F45*G45</f>
        <v>2485853.658536585</v>
      </c>
    </row>
    <row r="46" spans="1:18" ht="31.5">
      <c r="A46" s="14">
        <f t="shared" si="1"/>
        <v>43</v>
      </c>
      <c r="B46" s="14" t="s">
        <v>17139</v>
      </c>
      <c r="C46" s="41" t="s">
        <v>17140</v>
      </c>
      <c r="D46" s="41" t="s">
        <v>1162</v>
      </c>
      <c r="E46" s="14"/>
      <c r="F46" s="15">
        <v>300</v>
      </c>
      <c r="G46" s="15">
        <v>348</v>
      </c>
      <c r="H46" s="14" t="s">
        <v>2161</v>
      </c>
      <c r="I46" s="15">
        <v>161000</v>
      </c>
      <c r="J46" s="14" t="s">
        <v>70</v>
      </c>
      <c r="K46" s="36" t="s">
        <v>17116</v>
      </c>
      <c r="L46" s="23" t="s">
        <v>13080</v>
      </c>
      <c r="M46" s="23"/>
      <c r="O46" s="15">
        <f>VLOOKUP(H46,heso!$A$2:$B$82,2,0)*F46*G46</f>
        <v>134868.29268292684</v>
      </c>
    </row>
    <row r="47" spans="1:18" ht="63">
      <c r="A47" s="14">
        <f t="shared" si="1"/>
        <v>44</v>
      </c>
      <c r="B47" s="14" t="s">
        <v>17141</v>
      </c>
      <c r="C47" s="41" t="s">
        <v>17142</v>
      </c>
      <c r="D47" s="41" t="s">
        <v>1187</v>
      </c>
      <c r="E47" s="14" t="s">
        <v>8163</v>
      </c>
      <c r="F47" s="15">
        <v>1000</v>
      </c>
      <c r="G47" s="15">
        <v>288</v>
      </c>
      <c r="H47" s="14" t="s">
        <v>2161</v>
      </c>
      <c r="I47" s="15">
        <v>148000</v>
      </c>
      <c r="J47" s="14" t="s">
        <v>60</v>
      </c>
      <c r="K47" s="36" t="s">
        <v>17116</v>
      </c>
      <c r="L47" s="23" t="s">
        <v>2255</v>
      </c>
      <c r="M47" s="23"/>
      <c r="O47" s="15">
        <f>VLOOKUP(H47,heso!$A$2:$B$82,2,0)*F47*G47</f>
        <v>372050.46257359127</v>
      </c>
    </row>
    <row r="48" spans="1:18" ht="110.25">
      <c r="A48" s="14">
        <f t="shared" si="1"/>
        <v>45</v>
      </c>
      <c r="B48" s="14" t="s">
        <v>17143</v>
      </c>
      <c r="C48" s="14" t="s">
        <v>16960</v>
      </c>
      <c r="D48" s="41" t="s">
        <v>1162</v>
      </c>
      <c r="E48" s="14"/>
      <c r="F48" s="15">
        <v>1000</v>
      </c>
      <c r="G48" s="15">
        <v>508</v>
      </c>
      <c r="H48" s="14" t="s">
        <v>8087</v>
      </c>
      <c r="I48" s="15">
        <v>132000</v>
      </c>
      <c r="J48" s="14" t="s">
        <v>60</v>
      </c>
      <c r="K48" s="36" t="s">
        <v>17116</v>
      </c>
      <c r="L48" s="23" t="s">
        <v>12534</v>
      </c>
      <c r="M48" s="23"/>
      <c r="O48" s="15">
        <f>VLOOKUP(H48,heso!$A$2:$B$82,2,0)*F48*G48</f>
        <v>508000</v>
      </c>
    </row>
    <row r="49" spans="1:15" ht="78.75">
      <c r="A49" s="14">
        <f t="shared" si="1"/>
        <v>46</v>
      </c>
      <c r="B49" s="14" t="s">
        <v>17146</v>
      </c>
      <c r="C49" s="14" t="s">
        <v>13183</v>
      </c>
      <c r="D49" s="14" t="s">
        <v>12961</v>
      </c>
      <c r="E49" s="14"/>
      <c r="F49" s="15">
        <v>833450</v>
      </c>
      <c r="G49" s="15">
        <v>60</v>
      </c>
      <c r="H49" s="14" t="s">
        <v>8076</v>
      </c>
      <c r="I49" s="15">
        <v>0</v>
      </c>
      <c r="J49" s="14" t="s">
        <v>1188</v>
      </c>
      <c r="K49" s="36" t="s">
        <v>17116</v>
      </c>
      <c r="L49" s="23" t="s">
        <v>17147</v>
      </c>
      <c r="M49" s="23"/>
      <c r="O49" s="15">
        <f>VLOOKUP(H49,heso!$A$2:$B$82,2,0)*F49*G49</f>
        <v>41553335.576114386</v>
      </c>
    </row>
    <row r="50" spans="1:15" ht="47.25">
      <c r="A50" s="14">
        <f t="shared" si="1"/>
        <v>47</v>
      </c>
      <c r="B50" s="14" t="s">
        <v>17148</v>
      </c>
      <c r="C50" s="14" t="s">
        <v>13183</v>
      </c>
      <c r="D50" s="14" t="s">
        <v>12961</v>
      </c>
      <c r="E50" s="14"/>
      <c r="F50" s="15">
        <v>833450</v>
      </c>
      <c r="G50" s="15">
        <v>108</v>
      </c>
      <c r="H50" s="14" t="s">
        <v>8076</v>
      </c>
      <c r="I50" s="15">
        <v>0</v>
      </c>
      <c r="J50" s="14" t="s">
        <v>1188</v>
      </c>
      <c r="K50" s="36" t="s">
        <v>17116</v>
      </c>
      <c r="L50" s="23" t="s">
        <v>17147</v>
      </c>
      <c r="M50" s="23"/>
      <c r="O50" s="15">
        <f>VLOOKUP(H50,heso!$A$2:$B$82,2,0)*F50*G50</f>
        <v>74796004.037005901</v>
      </c>
    </row>
    <row r="51" spans="1:15" ht="31.5">
      <c r="A51" s="14">
        <f t="shared" si="1"/>
        <v>48</v>
      </c>
      <c r="B51" s="14" t="s">
        <v>17153</v>
      </c>
      <c r="C51" s="41" t="s">
        <v>17154</v>
      </c>
      <c r="D51" s="41" t="s">
        <v>1162</v>
      </c>
      <c r="E51" s="14"/>
      <c r="F51" s="15">
        <v>250</v>
      </c>
      <c r="G51" s="15">
        <v>264</v>
      </c>
      <c r="H51" s="14" t="s">
        <v>8087</v>
      </c>
      <c r="I51" s="15">
        <v>0</v>
      </c>
      <c r="J51" s="14" t="s">
        <v>1188</v>
      </c>
      <c r="K51" s="36" t="s">
        <v>17116</v>
      </c>
      <c r="L51" s="23" t="s">
        <v>12365</v>
      </c>
      <c r="M51" s="23"/>
      <c r="O51" s="15">
        <f>VLOOKUP(H51,heso!$A$2:$B$82,2,0)*F51*G51</f>
        <v>66000</v>
      </c>
    </row>
    <row r="52" spans="1:15" ht="78.75">
      <c r="A52" s="14">
        <f t="shared" si="1"/>
        <v>49</v>
      </c>
      <c r="B52" s="14" t="s">
        <v>15475</v>
      </c>
      <c r="C52" s="41" t="s">
        <v>16315</v>
      </c>
      <c r="D52" s="41" t="s">
        <v>1187</v>
      </c>
      <c r="E52" s="14" t="s">
        <v>8163</v>
      </c>
      <c r="F52" s="15">
        <v>530</v>
      </c>
      <c r="G52" s="15">
        <v>464</v>
      </c>
      <c r="H52" s="14" t="s">
        <v>2161</v>
      </c>
      <c r="I52" s="15">
        <v>226000</v>
      </c>
      <c r="J52" s="14" t="s">
        <v>60</v>
      </c>
      <c r="K52" s="36" t="s">
        <v>17116</v>
      </c>
      <c r="L52" s="23" t="s">
        <v>2255</v>
      </c>
      <c r="M52" s="23"/>
      <c r="O52" s="15">
        <f>VLOOKUP(H52,heso!$A$2:$B$82,2,0)*F52*G52</f>
        <v>317689.75609756104</v>
      </c>
    </row>
    <row r="53" spans="1:15" ht="94.5">
      <c r="A53" s="14">
        <f t="shared" si="1"/>
        <v>50</v>
      </c>
      <c r="B53" s="14" t="s">
        <v>15489</v>
      </c>
      <c r="C53" s="41" t="s">
        <v>16316</v>
      </c>
      <c r="D53" s="41" t="s">
        <v>1187</v>
      </c>
      <c r="E53" s="14" t="s">
        <v>8163</v>
      </c>
      <c r="F53" s="15">
        <v>530</v>
      </c>
      <c r="G53" s="15">
        <v>500</v>
      </c>
      <c r="H53" s="14" t="s">
        <v>2161</v>
      </c>
      <c r="I53" s="15">
        <v>243000</v>
      </c>
      <c r="J53" s="14" t="s">
        <v>60</v>
      </c>
      <c r="K53" s="36" t="s">
        <v>17116</v>
      </c>
      <c r="L53" s="23" t="s">
        <v>2255</v>
      </c>
      <c r="M53" s="23"/>
      <c r="O53" s="15">
        <f>VLOOKUP(H53,heso!$A$2:$B$82,2,0)*F53*G53</f>
        <v>342338.09924306144</v>
      </c>
    </row>
    <row r="54" spans="1:15" ht="78.75">
      <c r="A54" s="14">
        <f t="shared" si="1"/>
        <v>51</v>
      </c>
      <c r="B54" s="14" t="s">
        <v>15487</v>
      </c>
      <c r="C54" s="41" t="s">
        <v>16338</v>
      </c>
      <c r="D54" s="41" t="s">
        <v>1187</v>
      </c>
      <c r="E54" s="14" t="s">
        <v>8163</v>
      </c>
      <c r="F54" s="15">
        <v>530</v>
      </c>
      <c r="G54" s="15">
        <v>456</v>
      </c>
      <c r="H54" s="14" t="s">
        <v>2161</v>
      </c>
      <c r="I54" s="15">
        <v>222000</v>
      </c>
      <c r="J54" s="14" t="s">
        <v>60</v>
      </c>
      <c r="K54" s="36" t="s">
        <v>17116</v>
      </c>
      <c r="L54" s="23" t="s">
        <v>2255</v>
      </c>
      <c r="M54" s="23"/>
      <c r="O54" s="15">
        <f>VLOOKUP(H54,heso!$A$2:$B$82,2,0)*F54*G54</f>
        <v>312212.346509672</v>
      </c>
    </row>
    <row r="55" spans="1:15" ht="47.25">
      <c r="A55" s="14">
        <f t="shared" si="1"/>
        <v>52</v>
      </c>
      <c r="B55" s="14" t="s">
        <v>17163</v>
      </c>
      <c r="C55" s="41" t="s">
        <v>17164</v>
      </c>
      <c r="D55" s="41" t="s">
        <v>1162</v>
      </c>
      <c r="E55" s="14"/>
      <c r="F55" s="15">
        <v>520</v>
      </c>
      <c r="G55" s="15">
        <v>376</v>
      </c>
      <c r="H55" s="14" t="s">
        <v>8087</v>
      </c>
      <c r="I55" s="15">
        <v>0</v>
      </c>
      <c r="J55" s="14" t="s">
        <v>60</v>
      </c>
      <c r="K55" s="36" t="s">
        <v>17116</v>
      </c>
      <c r="L55" s="23" t="s">
        <v>12534</v>
      </c>
      <c r="M55" s="23"/>
      <c r="O55" s="15">
        <f>VLOOKUP(H55,heso!$A$2:$B$82,2,0)*F55*G55</f>
        <v>195520</v>
      </c>
    </row>
    <row r="56" spans="1:15" ht="47.25">
      <c r="A56" s="14">
        <f t="shared" si="1"/>
        <v>53</v>
      </c>
      <c r="B56" s="14" t="s">
        <v>17186</v>
      </c>
      <c r="C56" s="41" t="s">
        <v>17187</v>
      </c>
      <c r="D56" s="41" t="s">
        <v>1187</v>
      </c>
      <c r="E56" s="14"/>
      <c r="F56" s="15">
        <v>500</v>
      </c>
      <c r="G56" s="15">
        <v>160</v>
      </c>
      <c r="H56" s="14" t="s">
        <v>2161</v>
      </c>
      <c r="I56" s="15">
        <v>197000</v>
      </c>
      <c r="J56" s="14" t="s">
        <v>4642</v>
      </c>
      <c r="K56" s="36" t="s">
        <v>17116</v>
      </c>
      <c r="L56" s="23" t="s">
        <v>12534</v>
      </c>
      <c r="M56" s="23"/>
      <c r="O56" s="15">
        <f>VLOOKUP(H56,heso!$A$2:$B$82,2,0)*F56*G56</f>
        <v>103347.35071488647</v>
      </c>
    </row>
    <row r="57" spans="1:15" ht="31.5">
      <c r="A57" s="14">
        <f t="shared" si="1"/>
        <v>54</v>
      </c>
      <c r="B57" s="14" t="s">
        <v>17192</v>
      </c>
      <c r="C57" s="41" t="s">
        <v>6490</v>
      </c>
      <c r="D57" s="41" t="s">
        <v>1162</v>
      </c>
      <c r="E57" s="14"/>
      <c r="F57" s="15">
        <v>1000</v>
      </c>
      <c r="G57" s="15">
        <v>160</v>
      </c>
      <c r="H57" s="14" t="s">
        <v>8087</v>
      </c>
      <c r="I57" s="15">
        <v>0</v>
      </c>
      <c r="J57" s="14" t="s">
        <v>4642</v>
      </c>
      <c r="K57" s="36" t="s">
        <v>17116</v>
      </c>
      <c r="L57" s="23" t="s">
        <v>11673</v>
      </c>
      <c r="M57" s="23"/>
      <c r="O57" s="15">
        <f>VLOOKUP(H57,heso!$A$2:$B$82,2,0)*F57*G57</f>
        <v>160000</v>
      </c>
    </row>
    <row r="58" spans="1:15" ht="31.5">
      <c r="A58" s="14">
        <f t="shared" si="1"/>
        <v>55</v>
      </c>
      <c r="B58" s="14" t="s">
        <v>16294</v>
      </c>
      <c r="C58" s="41" t="s">
        <v>7234</v>
      </c>
      <c r="D58" s="41" t="s">
        <v>1187</v>
      </c>
      <c r="E58" s="14" t="s">
        <v>8163</v>
      </c>
      <c r="F58" s="15">
        <v>3030</v>
      </c>
      <c r="G58" s="15">
        <v>296</v>
      </c>
      <c r="H58" s="14" t="s">
        <v>8087</v>
      </c>
      <c r="I58" s="15">
        <v>77000</v>
      </c>
      <c r="J58" s="14" t="s">
        <v>60</v>
      </c>
      <c r="K58" s="36" t="s">
        <v>17116</v>
      </c>
      <c r="L58" s="23" t="s">
        <v>11673</v>
      </c>
      <c r="M58" s="23"/>
      <c r="O58" s="15">
        <f>VLOOKUP(H58,heso!$A$2:$B$82,2,0)*F58*G58</f>
        <v>896880</v>
      </c>
    </row>
    <row r="59" spans="1:15" ht="47.25">
      <c r="A59" s="14">
        <f t="shared" si="1"/>
        <v>56</v>
      </c>
      <c r="B59" s="14" t="s">
        <v>17202</v>
      </c>
      <c r="C59" s="41" t="s">
        <v>7859</v>
      </c>
      <c r="D59" s="41" t="s">
        <v>1162</v>
      </c>
      <c r="E59" s="14"/>
      <c r="F59" s="15">
        <v>500</v>
      </c>
      <c r="G59" s="15">
        <v>480</v>
      </c>
      <c r="H59" s="14" t="s">
        <v>2161</v>
      </c>
      <c r="I59" s="15">
        <v>0</v>
      </c>
      <c r="J59" s="14" t="s">
        <v>4642</v>
      </c>
      <c r="K59" s="36" t="s">
        <v>17116</v>
      </c>
      <c r="L59" s="23" t="s">
        <v>11673</v>
      </c>
      <c r="M59" s="23"/>
      <c r="O59" s="15">
        <f>VLOOKUP(H59,heso!$A$2:$B$82,2,0)*F59*G59</f>
        <v>310042.05214465939</v>
      </c>
    </row>
    <row r="60" spans="1:15" ht="63">
      <c r="A60" s="14">
        <f t="shared" si="1"/>
        <v>57</v>
      </c>
      <c r="B60" s="14" t="s">
        <v>17208</v>
      </c>
      <c r="C60" s="41" t="s">
        <v>17209</v>
      </c>
      <c r="D60" s="41" t="s">
        <v>1162</v>
      </c>
      <c r="E60" s="14"/>
      <c r="F60" s="15">
        <v>150</v>
      </c>
      <c r="G60" s="15">
        <v>1072</v>
      </c>
      <c r="H60" s="14" t="s">
        <v>3703</v>
      </c>
      <c r="I60" s="15">
        <v>0</v>
      </c>
      <c r="J60" s="14" t="s">
        <v>7909</v>
      </c>
      <c r="K60" s="36" t="s">
        <v>17116</v>
      </c>
      <c r="L60" s="23" t="s">
        <v>13494</v>
      </c>
      <c r="M60" s="23"/>
      <c r="O60" s="15">
        <f>VLOOKUP(H60,heso!$A$2:$B$82,2,0)*F60*G60</f>
        <v>277511.85870479397</v>
      </c>
    </row>
    <row r="61" spans="1:15" ht="31.5">
      <c r="A61" s="14">
        <f t="shared" si="1"/>
        <v>58</v>
      </c>
      <c r="B61" s="14" t="s">
        <v>17258</v>
      </c>
      <c r="C61" s="41" t="s">
        <v>17259</v>
      </c>
      <c r="D61" s="41" t="s">
        <v>1162</v>
      </c>
      <c r="E61" s="14"/>
      <c r="F61" s="15">
        <v>500</v>
      </c>
      <c r="G61" s="15">
        <v>264</v>
      </c>
      <c r="H61" s="14" t="s">
        <v>8087</v>
      </c>
      <c r="I61" s="15">
        <v>0</v>
      </c>
      <c r="J61" s="14" t="s">
        <v>1193</v>
      </c>
      <c r="K61" s="36" t="s">
        <v>17116</v>
      </c>
      <c r="L61" s="23" t="s">
        <v>5629</v>
      </c>
      <c r="M61" s="23"/>
      <c r="O61" s="15">
        <f>VLOOKUP(H61,heso!$A$2:$B$82,2,0)*F61*G61</f>
        <v>132000</v>
      </c>
    </row>
    <row r="62" spans="1:15" ht="31.5">
      <c r="A62" s="14">
        <f t="shared" si="1"/>
        <v>59</v>
      </c>
      <c r="B62" s="14" t="s">
        <v>16358</v>
      </c>
      <c r="C62" s="41" t="s">
        <v>16359</v>
      </c>
      <c r="D62" s="41" t="s">
        <v>1187</v>
      </c>
      <c r="E62" s="14" t="s">
        <v>8163</v>
      </c>
      <c r="F62" s="15">
        <v>1000</v>
      </c>
      <c r="G62" s="15">
        <v>224</v>
      </c>
      <c r="H62" s="14" t="s">
        <v>8076</v>
      </c>
      <c r="I62" s="15">
        <v>67000</v>
      </c>
      <c r="J62" s="14" t="s">
        <v>1193</v>
      </c>
      <c r="K62" s="36" t="s">
        <v>17116</v>
      </c>
      <c r="L62" s="23" t="s">
        <v>2255</v>
      </c>
      <c r="M62" s="23"/>
      <c r="O62" s="15">
        <f>VLOOKUP(H62,heso!$A$2:$B$82,2,0)*F62*G62</f>
        <v>186132.88477712363</v>
      </c>
    </row>
    <row r="63" spans="1:15" ht="47.25">
      <c r="A63" s="14">
        <f t="shared" si="1"/>
        <v>60</v>
      </c>
      <c r="B63" s="14" t="s">
        <v>17156</v>
      </c>
      <c r="C63" s="41" t="s">
        <v>17157</v>
      </c>
      <c r="D63" s="41" t="s">
        <v>1187</v>
      </c>
      <c r="E63" s="14"/>
      <c r="F63" s="15">
        <v>500</v>
      </c>
      <c r="G63" s="15">
        <v>420</v>
      </c>
      <c r="H63" s="14" t="s">
        <v>8087</v>
      </c>
      <c r="I63" s="15">
        <v>200000</v>
      </c>
      <c r="J63" s="14" t="s">
        <v>1188</v>
      </c>
      <c r="K63" s="36" t="s">
        <v>17158</v>
      </c>
      <c r="L63" s="23" t="s">
        <v>2255</v>
      </c>
      <c r="M63" s="23"/>
      <c r="O63" s="15">
        <f>VLOOKUP(H63,heso!$A$2:$B$82,2,0)*F63*G63</f>
        <v>210000</v>
      </c>
    </row>
    <row r="64" spans="1:15">
      <c r="A64" s="14">
        <f t="shared" si="1"/>
        <v>61</v>
      </c>
      <c r="B64" s="14" t="s">
        <v>17165</v>
      </c>
      <c r="C64" s="41" t="s">
        <v>17166</v>
      </c>
      <c r="D64" s="41" t="s">
        <v>1187</v>
      </c>
      <c r="E64" s="14"/>
      <c r="F64" s="15">
        <v>520</v>
      </c>
      <c r="G64" s="15">
        <v>312</v>
      </c>
      <c r="H64" s="14" t="s">
        <v>8087</v>
      </c>
      <c r="I64" s="15">
        <v>225000</v>
      </c>
      <c r="J64" s="14" t="s">
        <v>1193</v>
      </c>
      <c r="K64" s="36" t="s">
        <v>17158</v>
      </c>
      <c r="L64" s="23" t="s">
        <v>2255</v>
      </c>
      <c r="M64" s="23"/>
      <c r="O64" s="15">
        <f>VLOOKUP(H64,heso!$A$2:$B$82,2,0)*F64*G64</f>
        <v>162240</v>
      </c>
    </row>
    <row r="65" spans="1:15" ht="47.25">
      <c r="A65" s="14">
        <f t="shared" si="1"/>
        <v>62</v>
      </c>
      <c r="B65" s="14" t="s">
        <v>17171</v>
      </c>
      <c r="C65" s="41" t="s">
        <v>17172</v>
      </c>
      <c r="D65" s="41" t="s">
        <v>1162</v>
      </c>
      <c r="E65" s="14"/>
      <c r="F65" s="15">
        <v>600</v>
      </c>
      <c r="G65" s="15">
        <v>424</v>
      </c>
      <c r="H65" s="14" t="s">
        <v>1228</v>
      </c>
      <c r="I65" s="15">
        <v>0</v>
      </c>
      <c r="J65" s="14" t="s">
        <v>4935</v>
      </c>
      <c r="K65" s="36" t="s">
        <v>17158</v>
      </c>
      <c r="L65" s="23" t="s">
        <v>2255</v>
      </c>
      <c r="M65" s="23"/>
      <c r="O65" s="15">
        <f>VLOOKUP(H65,heso!$A$2:$B$82,2,0)*F65*G65</f>
        <v>282428.93187552568</v>
      </c>
    </row>
    <row r="66" spans="1:15" ht="31.5">
      <c r="A66" s="14">
        <f t="shared" si="1"/>
        <v>63</v>
      </c>
      <c r="B66" s="14" t="s">
        <v>17173</v>
      </c>
      <c r="C66" s="41" t="s">
        <v>17174</v>
      </c>
      <c r="D66" s="41" t="s">
        <v>1162</v>
      </c>
      <c r="E66" s="14"/>
      <c r="F66" s="15">
        <v>500</v>
      </c>
      <c r="G66" s="15">
        <v>576</v>
      </c>
      <c r="H66" s="14" t="s">
        <v>2161</v>
      </c>
      <c r="I66" s="15">
        <v>0</v>
      </c>
      <c r="J66" s="14" t="s">
        <v>4642</v>
      </c>
      <c r="K66" s="36" t="s">
        <v>17158</v>
      </c>
      <c r="L66" s="23" t="s">
        <v>2255</v>
      </c>
      <c r="M66" s="23"/>
      <c r="O66" s="15">
        <f>VLOOKUP(H66,heso!$A$2:$B$82,2,0)*F66*G66</f>
        <v>372050.46257359127</v>
      </c>
    </row>
    <row r="67" spans="1:15">
      <c r="A67" s="14">
        <f t="shared" si="1"/>
        <v>64</v>
      </c>
      <c r="B67" s="14" t="s">
        <v>17175</v>
      </c>
      <c r="C67" s="41" t="s">
        <v>15436</v>
      </c>
      <c r="D67" s="41" t="s">
        <v>1187</v>
      </c>
      <c r="E67" s="14"/>
      <c r="F67" s="15">
        <v>800</v>
      </c>
      <c r="G67" s="15">
        <v>120</v>
      </c>
      <c r="H67" s="14" t="s">
        <v>8076</v>
      </c>
      <c r="I67" s="15">
        <v>50000</v>
      </c>
      <c r="J67" s="14" t="s">
        <v>4935</v>
      </c>
      <c r="K67" s="36" t="s">
        <v>17158</v>
      </c>
      <c r="L67" s="23" t="s">
        <v>2255</v>
      </c>
      <c r="M67" s="23"/>
      <c r="O67" s="15">
        <f>VLOOKUP(H67,heso!$A$2:$B$82,2,0)*F67*G67</f>
        <v>79771.236333052992</v>
      </c>
    </row>
    <row r="68" spans="1:15">
      <c r="A68" s="14">
        <f t="shared" si="1"/>
        <v>65</v>
      </c>
      <c r="B68" s="14" t="s">
        <v>15320</v>
      </c>
      <c r="C68" s="41" t="s">
        <v>2744</v>
      </c>
      <c r="D68" s="41" t="s">
        <v>1187</v>
      </c>
      <c r="E68" s="14" t="s">
        <v>8163</v>
      </c>
      <c r="F68" s="15">
        <v>6012</v>
      </c>
      <c r="G68" s="15">
        <v>48</v>
      </c>
      <c r="H68" s="14" t="s">
        <v>8076</v>
      </c>
      <c r="I68" s="15">
        <v>15000</v>
      </c>
      <c r="J68" s="14" t="s">
        <v>4935</v>
      </c>
      <c r="K68" s="36" t="s">
        <v>17158</v>
      </c>
      <c r="L68" s="23" t="s">
        <v>2255</v>
      </c>
      <c r="M68" s="23"/>
      <c r="O68" s="15">
        <f>VLOOKUP(H68,heso!$A$2:$B$82,2,0)*F68*G68</f>
        <v>239792.33641715726</v>
      </c>
    </row>
    <row r="69" spans="1:15">
      <c r="A69" s="14">
        <f t="shared" si="1"/>
        <v>66</v>
      </c>
      <c r="B69" s="14" t="s">
        <v>14377</v>
      </c>
      <c r="C69" s="41" t="s">
        <v>2744</v>
      </c>
      <c r="D69" s="41" t="s">
        <v>1187</v>
      </c>
      <c r="E69" s="14" t="s">
        <v>8163</v>
      </c>
      <c r="F69" s="15">
        <v>6012</v>
      </c>
      <c r="G69" s="15">
        <v>40</v>
      </c>
      <c r="H69" s="14" t="s">
        <v>8076</v>
      </c>
      <c r="I69" s="15">
        <v>14000</v>
      </c>
      <c r="J69" s="14" t="s">
        <v>4935</v>
      </c>
      <c r="K69" s="36" t="s">
        <v>17158</v>
      </c>
      <c r="L69" s="23" t="s">
        <v>2255</v>
      </c>
      <c r="M69" s="23"/>
      <c r="O69" s="15">
        <f>VLOOKUP(H69,heso!$A$2:$B$82,2,0)*F69*G69</f>
        <v>199826.94701429774</v>
      </c>
    </row>
    <row r="70" spans="1:15" ht="31.5">
      <c r="A70" s="14">
        <f t="shared" si="1"/>
        <v>67</v>
      </c>
      <c r="B70" s="14" t="s">
        <v>17188</v>
      </c>
      <c r="C70" s="41" t="s">
        <v>17189</v>
      </c>
      <c r="D70" s="41" t="s">
        <v>1187</v>
      </c>
      <c r="E70" s="14"/>
      <c r="F70" s="15">
        <v>800</v>
      </c>
      <c r="G70" s="15">
        <v>304</v>
      </c>
      <c r="H70" s="14" t="s">
        <v>8087</v>
      </c>
      <c r="I70" s="15">
        <v>136000</v>
      </c>
      <c r="J70" s="14" t="s">
        <v>4935</v>
      </c>
      <c r="K70" s="36" t="s">
        <v>17158</v>
      </c>
      <c r="L70" s="23" t="s">
        <v>2255</v>
      </c>
      <c r="M70" s="23"/>
      <c r="O70" s="15">
        <f>VLOOKUP(H70,heso!$A$2:$B$82,2,0)*F70*G70</f>
        <v>243200</v>
      </c>
    </row>
    <row r="71" spans="1:15" ht="63">
      <c r="A71" s="14">
        <f t="shared" si="1"/>
        <v>68</v>
      </c>
      <c r="B71" s="14" t="s">
        <v>17193</v>
      </c>
      <c r="C71" s="41" t="s">
        <v>10218</v>
      </c>
      <c r="D71" s="41" t="s">
        <v>1187</v>
      </c>
      <c r="E71" s="14" t="s">
        <v>8163</v>
      </c>
      <c r="F71" s="15">
        <v>1230</v>
      </c>
      <c r="G71" s="15">
        <v>228</v>
      </c>
      <c r="H71" s="14" t="s">
        <v>8087</v>
      </c>
      <c r="I71" s="15">
        <v>69000</v>
      </c>
      <c r="J71" s="14" t="s">
        <v>1188</v>
      </c>
      <c r="K71" s="36" t="s">
        <v>17158</v>
      </c>
      <c r="L71" s="23" t="s">
        <v>11673</v>
      </c>
      <c r="M71" s="23"/>
      <c r="O71" s="15">
        <f>VLOOKUP(H71,heso!$A$2:$B$82,2,0)*F71*G71</f>
        <v>280440</v>
      </c>
    </row>
    <row r="72" spans="1:15" ht="31.5">
      <c r="A72" s="14">
        <f t="shared" si="1"/>
        <v>69</v>
      </c>
      <c r="B72" s="14" t="s">
        <v>16709</v>
      </c>
      <c r="C72" s="41" t="s">
        <v>16710</v>
      </c>
      <c r="D72" s="41" t="s">
        <v>1162</v>
      </c>
      <c r="E72" s="14"/>
      <c r="F72" s="15">
        <v>1000</v>
      </c>
      <c r="G72" s="15">
        <v>408</v>
      </c>
      <c r="H72" s="14" t="s">
        <v>8087</v>
      </c>
      <c r="I72" s="15">
        <v>0</v>
      </c>
      <c r="J72" s="14" t="s">
        <v>4642</v>
      </c>
      <c r="K72" s="36" t="s">
        <v>17158</v>
      </c>
      <c r="L72" s="23" t="s">
        <v>11673</v>
      </c>
      <c r="M72" s="23"/>
      <c r="O72" s="15">
        <f>VLOOKUP(H72,heso!$A$2:$B$82,2,0)*F72*G72</f>
        <v>408000</v>
      </c>
    </row>
    <row r="73" spans="1:15" ht="31.5">
      <c r="A73" s="14">
        <f t="shared" si="1"/>
        <v>70</v>
      </c>
      <c r="B73" s="14" t="s">
        <v>15582</v>
      </c>
      <c r="C73" s="41" t="s">
        <v>2744</v>
      </c>
      <c r="D73" s="41" t="s">
        <v>1187</v>
      </c>
      <c r="E73" s="14" t="s">
        <v>8163</v>
      </c>
      <c r="F73" s="15">
        <v>1012</v>
      </c>
      <c r="G73" s="15">
        <v>216</v>
      </c>
      <c r="H73" s="14" t="s">
        <v>8076</v>
      </c>
      <c r="I73" s="15">
        <v>65000</v>
      </c>
      <c r="J73" s="14" t="s">
        <v>4935</v>
      </c>
      <c r="K73" s="36" t="s">
        <v>17158</v>
      </c>
      <c r="L73" s="23" t="s">
        <v>5629</v>
      </c>
      <c r="M73" s="23"/>
      <c r="O73" s="15">
        <f>VLOOKUP(H73,heso!$A$2:$B$82,2,0)*F73*G73</f>
        <v>181639.10513036166</v>
      </c>
    </row>
    <row r="74" spans="1:15" ht="31.5">
      <c r="A74" s="14">
        <f t="shared" si="1"/>
        <v>71</v>
      </c>
      <c r="B74" s="14" t="s">
        <v>17197</v>
      </c>
      <c r="C74" s="41" t="s">
        <v>2744</v>
      </c>
      <c r="D74" s="41" t="s">
        <v>1187</v>
      </c>
      <c r="E74" s="14"/>
      <c r="F74" s="15">
        <v>3800</v>
      </c>
      <c r="G74" s="15">
        <v>124</v>
      </c>
      <c r="H74" s="14" t="s">
        <v>8076</v>
      </c>
      <c r="I74" s="15">
        <v>59000</v>
      </c>
      <c r="J74" s="14" t="s">
        <v>4935</v>
      </c>
      <c r="K74" s="36" t="s">
        <v>17158</v>
      </c>
      <c r="L74" s="23" t="s">
        <v>2255</v>
      </c>
      <c r="M74" s="23"/>
      <c r="O74" s="15">
        <f>VLOOKUP(H74,heso!$A$2:$B$82,2,0)*F74*G74</f>
        <v>391543.81833473512</v>
      </c>
    </row>
    <row r="75" spans="1:15" ht="47.25">
      <c r="A75" s="14">
        <f t="shared" si="1"/>
        <v>72</v>
      </c>
      <c r="B75" s="14" t="s">
        <v>17198</v>
      </c>
      <c r="C75" s="41" t="s">
        <v>14209</v>
      </c>
      <c r="D75" s="41" t="s">
        <v>1187</v>
      </c>
      <c r="E75" s="14" t="s">
        <v>8163</v>
      </c>
      <c r="F75" s="15">
        <v>500</v>
      </c>
      <c r="G75" s="15">
        <v>1232</v>
      </c>
      <c r="H75" s="14" t="s">
        <v>1228</v>
      </c>
      <c r="I75" s="15">
        <v>561000</v>
      </c>
      <c r="J75" s="14" t="s">
        <v>1193</v>
      </c>
      <c r="K75" s="36" t="s">
        <v>17158</v>
      </c>
      <c r="L75" s="23" t="s">
        <v>2255</v>
      </c>
      <c r="M75" s="23"/>
      <c r="O75" s="15">
        <f>VLOOKUP(H75,heso!$A$2:$B$82,2,0)*F75*G75</f>
        <v>683868.79730866291</v>
      </c>
    </row>
    <row r="76" spans="1:15" ht="47.25">
      <c r="A76" s="14">
        <f t="shared" si="1"/>
        <v>73</v>
      </c>
      <c r="B76" s="14" t="s">
        <v>17199</v>
      </c>
      <c r="C76" s="41" t="s">
        <v>14209</v>
      </c>
      <c r="D76" s="41" t="s">
        <v>1187</v>
      </c>
      <c r="E76" s="14" t="s">
        <v>8163</v>
      </c>
      <c r="F76" s="15">
        <v>500</v>
      </c>
      <c r="G76" s="15">
        <v>828</v>
      </c>
      <c r="H76" s="14" t="s">
        <v>1228</v>
      </c>
      <c r="I76" s="15">
        <v>407000</v>
      </c>
      <c r="J76" s="14" t="s">
        <v>1193</v>
      </c>
      <c r="K76" s="36" t="s">
        <v>17158</v>
      </c>
      <c r="L76" s="23" t="s">
        <v>2255</v>
      </c>
      <c r="M76" s="23"/>
      <c r="O76" s="15">
        <f>VLOOKUP(H76,heso!$A$2:$B$82,2,0)*F76*G76</f>
        <v>459613.12026913383</v>
      </c>
    </row>
    <row r="77" spans="1:15" ht="78.75">
      <c r="A77" s="14">
        <f t="shared" si="1"/>
        <v>74</v>
      </c>
      <c r="B77" s="14" t="s">
        <v>17200</v>
      </c>
      <c r="C77" s="41" t="s">
        <v>14209</v>
      </c>
      <c r="D77" s="41" t="s">
        <v>1187</v>
      </c>
      <c r="E77" s="14" t="s">
        <v>8163</v>
      </c>
      <c r="F77" s="15">
        <v>500</v>
      </c>
      <c r="G77" s="15">
        <v>756</v>
      </c>
      <c r="H77" s="14" t="s">
        <v>1228</v>
      </c>
      <c r="I77" s="15">
        <v>379000</v>
      </c>
      <c r="J77" s="14" t="s">
        <v>1193</v>
      </c>
      <c r="K77" s="36" t="s">
        <v>17158</v>
      </c>
      <c r="L77" s="23" t="s">
        <v>2255</v>
      </c>
      <c r="M77" s="23"/>
      <c r="O77" s="15">
        <f>VLOOKUP(H77,heso!$A$2:$B$82,2,0)*F77*G77</f>
        <v>419646.76198486128</v>
      </c>
    </row>
    <row r="78" spans="1:15" ht="78.75">
      <c r="A78" s="14">
        <f t="shared" si="1"/>
        <v>75</v>
      </c>
      <c r="B78" s="14" t="s">
        <v>17201</v>
      </c>
      <c r="C78" s="41" t="s">
        <v>14209</v>
      </c>
      <c r="D78" s="41" t="s">
        <v>1187</v>
      </c>
      <c r="E78" s="14" t="s">
        <v>8163</v>
      </c>
      <c r="F78" s="15">
        <v>500</v>
      </c>
      <c r="G78" s="15">
        <v>776</v>
      </c>
      <c r="H78" s="14" t="s">
        <v>1228</v>
      </c>
      <c r="I78" s="15">
        <v>387000</v>
      </c>
      <c r="J78" s="14" t="s">
        <v>1193</v>
      </c>
      <c r="K78" s="36" t="s">
        <v>17158</v>
      </c>
      <c r="L78" s="23" t="s">
        <v>2255</v>
      </c>
      <c r="M78" s="23"/>
      <c r="O78" s="15">
        <f>VLOOKUP(H78,heso!$A$2:$B$82,2,0)*F78*G78</f>
        <v>430748.528174937</v>
      </c>
    </row>
    <row r="79" spans="1:15" ht="31.5">
      <c r="A79" s="14">
        <f t="shared" si="1"/>
        <v>76</v>
      </c>
      <c r="B79" s="14" t="s">
        <v>17203</v>
      </c>
      <c r="C79" s="41" t="s">
        <v>2744</v>
      </c>
      <c r="D79" s="41" t="s">
        <v>1187</v>
      </c>
      <c r="E79" s="14"/>
      <c r="F79" s="15">
        <v>4900</v>
      </c>
      <c r="G79" s="15">
        <v>168</v>
      </c>
      <c r="H79" s="14" t="s">
        <v>8076</v>
      </c>
      <c r="I79" s="15">
        <v>75000</v>
      </c>
      <c r="J79" s="14" t="s">
        <v>4935</v>
      </c>
      <c r="K79" s="36" t="s">
        <v>17158</v>
      </c>
      <c r="L79" s="23" t="s">
        <v>2255</v>
      </c>
      <c r="M79" s="23"/>
      <c r="O79" s="15">
        <f>VLOOKUP(H79,heso!$A$2:$B$82,2,0)*F79*G79</f>
        <v>684038.3515559294</v>
      </c>
    </row>
    <row r="80" spans="1:15" ht="31.5">
      <c r="A80" s="14">
        <f t="shared" si="1"/>
        <v>77</v>
      </c>
      <c r="B80" s="14" t="s">
        <v>17204</v>
      </c>
      <c r="C80" s="41" t="s">
        <v>2744</v>
      </c>
      <c r="D80" s="41" t="s">
        <v>1187</v>
      </c>
      <c r="E80" s="14"/>
      <c r="F80" s="15">
        <v>6000</v>
      </c>
      <c r="G80" s="15">
        <v>296</v>
      </c>
      <c r="H80" s="14" t="s">
        <v>8076</v>
      </c>
      <c r="I80" s="15">
        <v>122000</v>
      </c>
      <c r="J80" s="14" t="s">
        <v>4935</v>
      </c>
      <c r="K80" s="36" t="s">
        <v>17158</v>
      </c>
      <c r="L80" s="23" t="s">
        <v>2255</v>
      </c>
      <c r="M80" s="23"/>
      <c r="O80" s="15">
        <f>VLOOKUP(H80,heso!$A$2:$B$82,2,0)*F80*G80</f>
        <v>1475767.8721614804</v>
      </c>
    </row>
    <row r="81" spans="1:15" ht="31.5">
      <c r="A81" s="14">
        <f t="shared" si="1"/>
        <v>78</v>
      </c>
      <c r="B81" s="14" t="s">
        <v>17205</v>
      </c>
      <c r="C81" s="41" t="s">
        <v>2744</v>
      </c>
      <c r="D81" s="41" t="s">
        <v>1187</v>
      </c>
      <c r="E81" s="14"/>
      <c r="F81" s="15">
        <v>1620</v>
      </c>
      <c r="G81" s="15">
        <v>40</v>
      </c>
      <c r="H81" s="14" t="s">
        <v>8076</v>
      </c>
      <c r="I81" s="15">
        <v>27000</v>
      </c>
      <c r="J81" s="14" t="s">
        <v>4935</v>
      </c>
      <c r="K81" s="36" t="s">
        <v>17158</v>
      </c>
      <c r="L81" s="23" t="s">
        <v>2255</v>
      </c>
      <c r="M81" s="23"/>
      <c r="O81" s="15">
        <f>VLOOKUP(H81,heso!$A$2:$B$82,2,0)*F81*G81</f>
        <v>53845.584524810765</v>
      </c>
    </row>
    <row r="82" spans="1:15" ht="31.5">
      <c r="A82" s="14">
        <f t="shared" si="1"/>
        <v>79</v>
      </c>
      <c r="B82" s="14" t="s">
        <v>17206</v>
      </c>
      <c r="C82" s="41" t="s">
        <v>13480</v>
      </c>
      <c r="D82" s="41" t="s">
        <v>1162</v>
      </c>
      <c r="E82" s="14"/>
      <c r="F82" s="15">
        <v>300</v>
      </c>
      <c r="G82" s="15">
        <v>568</v>
      </c>
      <c r="H82" s="14" t="s">
        <v>2161</v>
      </c>
      <c r="I82" s="15">
        <v>0</v>
      </c>
      <c r="J82" s="14" t="s">
        <v>7909</v>
      </c>
      <c r="K82" s="36" t="s">
        <v>17158</v>
      </c>
      <c r="L82" s="23" t="s">
        <v>2255</v>
      </c>
      <c r="M82" s="23"/>
      <c r="O82" s="15">
        <f>VLOOKUP(H82,heso!$A$2:$B$82,2,0)*F82*G82</f>
        <v>220129.85702270817</v>
      </c>
    </row>
    <row r="83" spans="1:15" ht="31.5">
      <c r="A83" s="14">
        <f t="shared" si="1"/>
        <v>80</v>
      </c>
      <c r="B83" s="14" t="s">
        <v>17216</v>
      </c>
      <c r="C83" s="41" t="s">
        <v>11192</v>
      </c>
      <c r="D83" s="41" t="s">
        <v>1187</v>
      </c>
      <c r="E83" s="14"/>
      <c r="F83" s="15">
        <v>11200</v>
      </c>
      <c r="G83" s="15">
        <v>280</v>
      </c>
      <c r="H83" s="14" t="s">
        <v>8087</v>
      </c>
      <c r="I83" s="15">
        <v>106000</v>
      </c>
      <c r="J83" s="14" t="s">
        <v>7909</v>
      </c>
      <c r="K83" s="36" t="s">
        <v>17158</v>
      </c>
      <c r="L83" s="23" t="s">
        <v>2255</v>
      </c>
      <c r="M83" s="23"/>
      <c r="O83" s="15">
        <f>VLOOKUP(H83,heso!$A$2:$B$82,2,0)*F83*G83</f>
        <v>3136000</v>
      </c>
    </row>
    <row r="84" spans="1:15" ht="47.25">
      <c r="A84" s="14">
        <f t="shared" si="1"/>
        <v>81</v>
      </c>
      <c r="B84" s="14" t="s">
        <v>17246</v>
      </c>
      <c r="C84" s="41" t="s">
        <v>11330</v>
      </c>
      <c r="D84" s="41" t="s">
        <v>1187</v>
      </c>
      <c r="E84" s="14" t="s">
        <v>8163</v>
      </c>
      <c r="F84" s="15">
        <v>1028</v>
      </c>
      <c r="G84" s="15">
        <v>484</v>
      </c>
      <c r="H84" s="14" t="s">
        <v>8087</v>
      </c>
      <c r="I84" s="15">
        <v>148000</v>
      </c>
      <c r="J84" s="14" t="s">
        <v>1188</v>
      </c>
      <c r="K84" s="36" t="s">
        <v>17158</v>
      </c>
      <c r="L84" s="23" t="s">
        <v>11673</v>
      </c>
      <c r="M84" s="23"/>
      <c r="O84" s="15">
        <f>VLOOKUP(H84,heso!$A$2:$B$82,2,0)*F84*G84</f>
        <v>497552</v>
      </c>
    </row>
    <row r="85" spans="1:15" ht="31.5">
      <c r="A85" s="14">
        <f t="shared" si="1"/>
        <v>82</v>
      </c>
      <c r="B85" s="14" t="s">
        <v>17247</v>
      </c>
      <c r="C85" s="41" t="s">
        <v>16795</v>
      </c>
      <c r="D85" s="41" t="s">
        <v>1187</v>
      </c>
      <c r="E85" s="14" t="s">
        <v>8163</v>
      </c>
      <c r="F85" s="15">
        <v>2030</v>
      </c>
      <c r="G85" s="15">
        <v>240</v>
      </c>
      <c r="H85" s="14" t="s">
        <v>8087</v>
      </c>
      <c r="I85" s="15">
        <v>85000</v>
      </c>
      <c r="J85" s="14" t="s">
        <v>7909</v>
      </c>
      <c r="K85" s="36" t="s">
        <v>17158</v>
      </c>
      <c r="L85" s="23" t="s">
        <v>11673</v>
      </c>
      <c r="M85" s="23"/>
      <c r="O85" s="15">
        <f>VLOOKUP(H85,heso!$A$2:$B$82,2,0)*F85*G85</f>
        <v>487200</v>
      </c>
    </row>
    <row r="86" spans="1:15" ht="31.5">
      <c r="A86" s="14">
        <f t="shared" si="1"/>
        <v>83</v>
      </c>
      <c r="B86" s="14" t="s">
        <v>15143</v>
      </c>
      <c r="C86" s="41" t="s">
        <v>2744</v>
      </c>
      <c r="D86" s="41" t="s">
        <v>1187</v>
      </c>
      <c r="E86" s="14" t="s">
        <v>8163</v>
      </c>
      <c r="F86" s="15">
        <v>1012</v>
      </c>
      <c r="G86" s="15">
        <v>100</v>
      </c>
      <c r="H86" s="14" t="s">
        <v>8076</v>
      </c>
      <c r="I86" s="15">
        <v>47000</v>
      </c>
      <c r="J86" s="14" t="s">
        <v>4935</v>
      </c>
      <c r="K86" s="36" t="s">
        <v>17158</v>
      </c>
      <c r="L86" s="23" t="s">
        <v>11673</v>
      </c>
      <c r="M86" s="23"/>
      <c r="O86" s="15">
        <f>VLOOKUP(H86,heso!$A$2:$B$82,2,0)*F86*G86</f>
        <v>84092.178301093358</v>
      </c>
    </row>
    <row r="87" spans="1:15" ht="31.5">
      <c r="A87" s="14">
        <f t="shared" si="1"/>
        <v>84</v>
      </c>
      <c r="B87" s="14" t="s">
        <v>16276</v>
      </c>
      <c r="C87" s="41" t="s">
        <v>2744</v>
      </c>
      <c r="D87" s="41" t="s">
        <v>1187</v>
      </c>
      <c r="E87" s="14" t="s">
        <v>8163</v>
      </c>
      <c r="F87" s="15">
        <v>912</v>
      </c>
      <c r="G87" s="15">
        <v>452</v>
      </c>
      <c r="H87" s="14" t="s">
        <v>8087</v>
      </c>
      <c r="I87" s="15">
        <v>204000</v>
      </c>
      <c r="J87" s="14" t="s">
        <v>4935</v>
      </c>
      <c r="K87" s="36" t="s">
        <v>17158</v>
      </c>
      <c r="L87" s="23" t="s">
        <v>5129</v>
      </c>
      <c r="M87" s="23"/>
      <c r="O87" s="15">
        <f>VLOOKUP(H87,heso!$A$2:$B$82,2,0)*F87*G87</f>
        <v>412224</v>
      </c>
    </row>
    <row r="88" spans="1:15" ht="31.5">
      <c r="A88" s="14">
        <f t="shared" si="1"/>
        <v>85</v>
      </c>
      <c r="B88" s="14" t="s">
        <v>2415</v>
      </c>
      <c r="C88" s="41" t="s">
        <v>2744</v>
      </c>
      <c r="D88" s="41" t="s">
        <v>1187</v>
      </c>
      <c r="E88" s="14" t="s">
        <v>8163</v>
      </c>
      <c r="F88" s="15">
        <v>1212</v>
      </c>
      <c r="G88" s="15">
        <v>92</v>
      </c>
      <c r="H88" s="14" t="s">
        <v>2528</v>
      </c>
      <c r="I88" s="15">
        <v>39000</v>
      </c>
      <c r="J88" s="14" t="s">
        <v>4935</v>
      </c>
      <c r="K88" s="36" t="s">
        <v>17158</v>
      </c>
      <c r="L88" s="23" t="s">
        <v>5129</v>
      </c>
      <c r="M88" s="23"/>
      <c r="O88" s="15">
        <f>VLOOKUP(H88,heso!$A$2:$B$82,2,0)*F88*G88</f>
        <v>70897.412952060549</v>
      </c>
    </row>
    <row r="89" spans="1:15" ht="31.5">
      <c r="A89" s="14">
        <f t="shared" si="1"/>
        <v>86</v>
      </c>
      <c r="B89" s="14" t="s">
        <v>14528</v>
      </c>
      <c r="C89" s="41" t="s">
        <v>2744</v>
      </c>
      <c r="D89" s="41" t="s">
        <v>1187</v>
      </c>
      <c r="E89" s="14" t="s">
        <v>8163</v>
      </c>
      <c r="F89" s="15">
        <v>1012</v>
      </c>
      <c r="G89" s="15">
        <v>236</v>
      </c>
      <c r="H89" s="14" t="s">
        <v>8076</v>
      </c>
      <c r="I89" s="15">
        <v>91000</v>
      </c>
      <c r="J89" s="14" t="s">
        <v>4935</v>
      </c>
      <c r="K89" s="36" t="s">
        <v>17158</v>
      </c>
      <c r="L89" s="23" t="s">
        <v>11673</v>
      </c>
      <c r="M89" s="23"/>
      <c r="O89" s="15">
        <f>VLOOKUP(H89,heso!$A$2:$B$82,2,0)*F89*G89</f>
        <v>198457.54079058033</v>
      </c>
    </row>
    <row r="90" spans="1:15" ht="47.25">
      <c r="A90" s="14">
        <f t="shared" si="1"/>
        <v>87</v>
      </c>
      <c r="B90" s="14" t="s">
        <v>17329</v>
      </c>
      <c r="C90" s="41" t="s">
        <v>6874</v>
      </c>
      <c r="D90" s="41" t="s">
        <v>1187</v>
      </c>
      <c r="E90" s="14" t="s">
        <v>8163</v>
      </c>
      <c r="F90" s="15">
        <v>1012</v>
      </c>
      <c r="G90" s="15">
        <v>356</v>
      </c>
      <c r="H90" s="14" t="s">
        <v>8076</v>
      </c>
      <c r="I90" s="15">
        <v>136000</v>
      </c>
      <c r="J90" s="14" t="s">
        <v>4935</v>
      </c>
      <c r="K90" s="36" t="s">
        <v>17158</v>
      </c>
      <c r="L90" s="23" t="s">
        <v>12534</v>
      </c>
      <c r="M90" s="23"/>
      <c r="O90" s="15">
        <f>VLOOKUP(H90,heso!$A$2:$B$82,2,0)*F90*G90</f>
        <v>299368.15475189238</v>
      </c>
    </row>
    <row r="91" spans="1:15" ht="31.5">
      <c r="A91" s="14">
        <f t="shared" si="1"/>
        <v>88</v>
      </c>
      <c r="B91" s="14" t="s">
        <v>16694</v>
      </c>
      <c r="C91" s="41" t="s">
        <v>6874</v>
      </c>
      <c r="D91" s="41" t="s">
        <v>1187</v>
      </c>
      <c r="E91" s="14" t="s">
        <v>8163</v>
      </c>
      <c r="F91" s="15">
        <v>712</v>
      </c>
      <c r="G91" s="15">
        <v>540</v>
      </c>
      <c r="H91" s="14" t="s">
        <v>8087</v>
      </c>
      <c r="I91" s="15">
        <v>227000</v>
      </c>
      <c r="J91" s="14" t="s">
        <v>4935</v>
      </c>
      <c r="K91" s="36" t="s">
        <v>17158</v>
      </c>
      <c r="L91" s="23" t="s">
        <v>11673</v>
      </c>
      <c r="M91" s="23"/>
      <c r="O91" s="15">
        <f>VLOOKUP(H91,heso!$A$2:$B$82,2,0)*F91*G91</f>
        <v>384480</v>
      </c>
    </row>
    <row r="92" spans="1:15" ht="47.25">
      <c r="A92" s="14">
        <f t="shared" si="1"/>
        <v>89</v>
      </c>
      <c r="B92" s="14" t="s">
        <v>17364</v>
      </c>
      <c r="C92" s="41" t="s">
        <v>16271</v>
      </c>
      <c r="D92" s="41" t="s">
        <v>1187</v>
      </c>
      <c r="E92" s="14" t="s">
        <v>8163</v>
      </c>
      <c r="F92" s="15">
        <v>730</v>
      </c>
      <c r="G92" s="15">
        <v>108</v>
      </c>
      <c r="H92" s="14" t="s">
        <v>8087</v>
      </c>
      <c r="I92" s="15">
        <v>44000</v>
      </c>
      <c r="J92" s="14" t="s">
        <v>1188</v>
      </c>
      <c r="K92" s="36" t="s">
        <v>17158</v>
      </c>
      <c r="L92" s="23" t="s">
        <v>5129</v>
      </c>
      <c r="M92" s="23"/>
      <c r="O92" s="15">
        <f>VLOOKUP(H92,heso!$A$2:$B$82,2,0)*F92*G92</f>
        <v>78840</v>
      </c>
    </row>
    <row r="93" spans="1:15">
      <c r="A93" s="14">
        <f t="shared" si="1"/>
        <v>90</v>
      </c>
      <c r="B93" s="14" t="s">
        <v>13213</v>
      </c>
      <c r="C93" s="41" t="s">
        <v>2744</v>
      </c>
      <c r="D93" s="41" t="s">
        <v>1187</v>
      </c>
      <c r="E93" s="14" t="s">
        <v>8163</v>
      </c>
      <c r="F93" s="15">
        <v>1012</v>
      </c>
      <c r="G93" s="15">
        <v>72</v>
      </c>
      <c r="H93" s="14" t="s">
        <v>8076</v>
      </c>
      <c r="I93" s="15">
        <v>34000</v>
      </c>
      <c r="J93" s="14" t="s">
        <v>4935</v>
      </c>
      <c r="K93" s="36" t="s">
        <v>17158</v>
      </c>
      <c r="L93" s="23" t="s">
        <v>5629</v>
      </c>
      <c r="M93" s="23" t="s">
        <v>17399</v>
      </c>
      <c r="O93" s="15">
        <f>VLOOKUP(H93,heso!$A$2:$B$82,2,0)*F93*G93</f>
        <v>60546.368376787221</v>
      </c>
    </row>
    <row r="94" spans="1:15" ht="47.25" customHeight="1">
      <c r="A94" s="14">
        <f t="shared" si="1"/>
        <v>91</v>
      </c>
      <c r="B94" s="14" t="s">
        <v>17194</v>
      </c>
      <c r="C94" s="41" t="s">
        <v>13183</v>
      </c>
      <c r="D94" s="41" t="s">
        <v>12961</v>
      </c>
      <c r="E94" s="14"/>
      <c r="F94" s="15">
        <v>5000</v>
      </c>
      <c r="G94" s="15">
        <v>304</v>
      </c>
      <c r="H94" s="14" t="s">
        <v>8076</v>
      </c>
      <c r="I94" s="15">
        <v>57000</v>
      </c>
      <c r="J94" s="14" t="s">
        <v>1188</v>
      </c>
      <c r="K94" s="36" t="s">
        <v>17195</v>
      </c>
      <c r="L94" s="23" t="s">
        <v>513</v>
      </c>
      <c r="M94" s="23"/>
      <c r="O94" s="15">
        <f>VLOOKUP(H94,heso!$A$2:$B$82,2,0)*F94*G94</f>
        <v>1263044.5752733389</v>
      </c>
    </row>
    <row r="95" spans="1:15" ht="78.75">
      <c r="A95" s="14">
        <f t="shared" si="1"/>
        <v>92</v>
      </c>
      <c r="B95" s="14" t="s">
        <v>17196</v>
      </c>
      <c r="C95" s="41" t="s">
        <v>13806</v>
      </c>
      <c r="D95" s="41" t="s">
        <v>1187</v>
      </c>
      <c r="E95" s="14"/>
      <c r="F95" s="15">
        <v>5800</v>
      </c>
      <c r="G95" s="15">
        <v>56</v>
      </c>
      <c r="H95" s="14" t="s">
        <v>3449</v>
      </c>
      <c r="I95" s="15">
        <v>17000</v>
      </c>
      <c r="J95" s="14" t="s">
        <v>60</v>
      </c>
      <c r="K95" s="36" t="s">
        <v>17195</v>
      </c>
      <c r="L95" s="23" t="s">
        <v>2255</v>
      </c>
      <c r="M95" s="23"/>
      <c r="O95" s="15">
        <f>VLOOKUP(H95,heso!$A$2:$B$82,2,0)*F95*G95</f>
        <v>158439.0243902439</v>
      </c>
    </row>
    <row r="96" spans="1:15">
      <c r="A96" s="14">
        <f t="shared" si="1"/>
        <v>93</v>
      </c>
      <c r="B96" s="248" t="s">
        <v>4918</v>
      </c>
      <c r="C96" s="41" t="s">
        <v>4078</v>
      </c>
      <c r="D96" s="41" t="s">
        <v>1187</v>
      </c>
      <c r="E96" s="14" t="s">
        <v>8163</v>
      </c>
      <c r="F96" s="15">
        <v>1600</v>
      </c>
      <c r="G96" s="15">
        <v>28</v>
      </c>
      <c r="H96" s="14" t="s">
        <v>3449</v>
      </c>
      <c r="I96" s="15">
        <v>14000</v>
      </c>
      <c r="J96" s="14" t="s">
        <v>1193</v>
      </c>
      <c r="K96" s="36" t="s">
        <v>17195</v>
      </c>
      <c r="L96" s="23" t="s">
        <v>2255</v>
      </c>
      <c r="M96" s="23" t="s">
        <v>17211</v>
      </c>
      <c r="O96" s="15">
        <f>VLOOKUP(H96,heso!$A$2:$B$82,2,0)*F96*G96</f>
        <v>21853.658536585368</v>
      </c>
    </row>
    <row r="97" spans="1:15" ht="31.5">
      <c r="A97" s="14">
        <f t="shared" si="1"/>
        <v>94</v>
      </c>
      <c r="B97" s="14" t="s">
        <v>17212</v>
      </c>
      <c r="C97" s="41" t="s">
        <v>17213</v>
      </c>
      <c r="D97" s="41" t="s">
        <v>1162</v>
      </c>
      <c r="E97" s="14"/>
      <c r="F97" s="15">
        <v>200</v>
      </c>
      <c r="G97" s="15">
        <v>368</v>
      </c>
      <c r="H97" s="14" t="s">
        <v>8087</v>
      </c>
      <c r="I97" s="15">
        <v>145000</v>
      </c>
      <c r="J97" s="14" t="s">
        <v>1188</v>
      </c>
      <c r="K97" s="36" t="s">
        <v>17195</v>
      </c>
      <c r="L97" s="23" t="s">
        <v>2255</v>
      </c>
      <c r="M97" s="23"/>
      <c r="O97" s="15">
        <f>VLOOKUP(H97,heso!$A$2:$B$82,2,0)*F97*G97</f>
        <v>73600</v>
      </c>
    </row>
    <row r="98" spans="1:15" ht="31.5">
      <c r="A98" s="14">
        <f t="shared" si="1"/>
        <v>95</v>
      </c>
      <c r="B98" s="14" t="s">
        <v>17214</v>
      </c>
      <c r="C98" s="41" t="s">
        <v>17215</v>
      </c>
      <c r="D98" s="41" t="s">
        <v>1162</v>
      </c>
      <c r="E98" s="14"/>
      <c r="F98" s="15">
        <v>450</v>
      </c>
      <c r="G98" s="15">
        <v>592</v>
      </c>
      <c r="H98" s="14" t="s">
        <v>2161</v>
      </c>
      <c r="I98" s="15">
        <v>0</v>
      </c>
      <c r="J98" s="14" t="s">
        <v>60</v>
      </c>
      <c r="K98" s="36" t="s">
        <v>17195</v>
      </c>
      <c r="L98" s="23" t="s">
        <v>2255</v>
      </c>
      <c r="M98" s="23"/>
      <c r="O98" s="15">
        <f>VLOOKUP(H98,heso!$A$2:$B$82,2,0)*F98*G98</f>
        <v>344146.67788057192</v>
      </c>
    </row>
    <row r="99" spans="1:15">
      <c r="A99" s="14">
        <f t="shared" si="1"/>
        <v>96</v>
      </c>
      <c r="B99" s="248" t="s">
        <v>15923</v>
      </c>
      <c r="C99" s="41" t="s">
        <v>4078</v>
      </c>
      <c r="D99" s="41" t="s">
        <v>1187</v>
      </c>
      <c r="E99" s="14" t="s">
        <v>8163</v>
      </c>
      <c r="F99" s="15">
        <v>1000</v>
      </c>
      <c r="G99" s="15">
        <v>92</v>
      </c>
      <c r="H99" s="14" t="s">
        <v>5624</v>
      </c>
      <c r="I99" s="15">
        <v>35000</v>
      </c>
      <c r="J99" s="14" t="s">
        <v>1193</v>
      </c>
      <c r="K99" s="36" t="s">
        <v>17195</v>
      </c>
      <c r="L99" s="23" t="s">
        <v>2255</v>
      </c>
      <c r="M99" s="23"/>
      <c r="O99" s="15">
        <f>VLOOKUP(H99,heso!$A$2:$B$82,2,0)*F99*G99</f>
        <v>79310.344827586203</v>
      </c>
    </row>
    <row r="100" spans="1:15" ht="31.5">
      <c r="A100" s="14">
        <f t="shared" ref="A100:A163" si="2">A99+1</f>
        <v>97</v>
      </c>
      <c r="B100" s="14" t="s">
        <v>17217</v>
      </c>
      <c r="C100" s="41" t="s">
        <v>2744</v>
      </c>
      <c r="D100" s="41" t="s">
        <v>1187</v>
      </c>
      <c r="E100" s="14"/>
      <c r="F100" s="15">
        <v>3300</v>
      </c>
      <c r="G100" s="15">
        <v>84</v>
      </c>
      <c r="H100" s="14" t="s">
        <v>8076</v>
      </c>
      <c r="I100" s="15">
        <v>44000</v>
      </c>
      <c r="J100" s="14" t="s">
        <v>4935</v>
      </c>
      <c r="K100" s="36" t="s">
        <v>17195</v>
      </c>
      <c r="L100" s="23" t="s">
        <v>2255</v>
      </c>
      <c r="M100" s="23"/>
      <c r="O100" s="15">
        <f>VLOOKUP(H100,heso!$A$2:$B$82,2,0)*F100*G100</f>
        <v>230339.44491169049</v>
      </c>
    </row>
    <row r="101" spans="1:15" ht="31.5">
      <c r="A101" s="14">
        <f t="shared" si="2"/>
        <v>98</v>
      </c>
      <c r="B101" s="14" t="s">
        <v>17218</v>
      </c>
      <c r="C101" s="41" t="s">
        <v>2744</v>
      </c>
      <c r="D101" s="41" t="s">
        <v>1187</v>
      </c>
      <c r="E101" s="14"/>
      <c r="F101" s="15">
        <v>3650</v>
      </c>
      <c r="G101" s="15">
        <v>124</v>
      </c>
      <c r="H101" s="14" t="s">
        <v>8076</v>
      </c>
      <c r="I101" s="15">
        <v>54000</v>
      </c>
      <c r="J101" s="14" t="s">
        <v>4935</v>
      </c>
      <c r="K101" s="36" t="s">
        <v>17195</v>
      </c>
      <c r="L101" s="23" t="s">
        <v>2255</v>
      </c>
      <c r="M101" s="23"/>
      <c r="O101" s="15">
        <f>VLOOKUP(H101,heso!$A$2:$B$82,2,0)*F101*G101</f>
        <v>376088.14129520609</v>
      </c>
    </row>
    <row r="102" spans="1:15" ht="63">
      <c r="A102" s="14">
        <f t="shared" si="2"/>
        <v>99</v>
      </c>
      <c r="B102" s="14" t="s">
        <v>17219</v>
      </c>
      <c r="C102" s="41" t="s">
        <v>17220</v>
      </c>
      <c r="D102" s="41" t="s">
        <v>1187</v>
      </c>
      <c r="E102" s="14" t="s">
        <v>8163</v>
      </c>
      <c r="F102" s="15">
        <v>580</v>
      </c>
      <c r="G102" s="15">
        <v>480</v>
      </c>
      <c r="H102" s="14" t="s">
        <v>2161</v>
      </c>
      <c r="I102" s="15">
        <v>220000</v>
      </c>
      <c r="J102" s="14" t="s">
        <v>60</v>
      </c>
      <c r="K102" s="36" t="s">
        <v>17195</v>
      </c>
      <c r="L102" s="23" t="s">
        <v>2255</v>
      </c>
      <c r="M102" s="23"/>
      <c r="O102" s="15">
        <f>VLOOKUP(H102,heso!$A$2:$B$82,2,0)*F102*G102</f>
        <v>359648.78048780485</v>
      </c>
    </row>
    <row r="103" spans="1:15" ht="31.5">
      <c r="A103" s="14">
        <f t="shared" si="2"/>
        <v>100</v>
      </c>
      <c r="B103" s="14" t="s">
        <v>17224</v>
      </c>
      <c r="C103" s="41" t="s">
        <v>15611</v>
      </c>
      <c r="D103" s="41" t="s">
        <v>1162</v>
      </c>
      <c r="E103" s="14" t="s">
        <v>8163</v>
      </c>
      <c r="F103" s="15">
        <v>300</v>
      </c>
      <c r="G103" s="15">
        <v>268</v>
      </c>
      <c r="H103" s="14" t="s">
        <v>8087</v>
      </c>
      <c r="I103" s="15">
        <v>0</v>
      </c>
      <c r="J103" s="14" t="s">
        <v>1188</v>
      </c>
      <c r="K103" s="36" t="s">
        <v>17195</v>
      </c>
      <c r="L103" s="23" t="s">
        <v>2255</v>
      </c>
      <c r="M103" s="23"/>
      <c r="O103" s="15">
        <f>VLOOKUP(H103,heso!$A$2:$B$82,2,0)*F103*G103</f>
        <v>80400</v>
      </c>
    </row>
    <row r="104" spans="1:15" ht="31.5">
      <c r="A104" s="14">
        <f t="shared" si="2"/>
        <v>101</v>
      </c>
      <c r="B104" s="14" t="s">
        <v>17225</v>
      </c>
      <c r="C104" s="41" t="s">
        <v>2744</v>
      </c>
      <c r="D104" s="41" t="s">
        <v>1187</v>
      </c>
      <c r="E104" s="14"/>
      <c r="F104" s="15">
        <v>5200</v>
      </c>
      <c r="G104" s="15">
        <v>128</v>
      </c>
      <c r="H104" s="14" t="s">
        <v>8076</v>
      </c>
      <c r="I104" s="15">
        <v>61000</v>
      </c>
      <c r="J104" s="14" t="s">
        <v>4935</v>
      </c>
      <c r="K104" s="36" t="s">
        <v>17195</v>
      </c>
      <c r="L104" s="23" t="s">
        <v>2255</v>
      </c>
      <c r="M104" s="23"/>
      <c r="O104" s="15">
        <f>VLOOKUP(H104,heso!$A$2:$B$82,2,0)*F104*G104</f>
        <v>553080.57190916734</v>
      </c>
    </row>
    <row r="105" spans="1:15" ht="47.25">
      <c r="A105" s="14">
        <f t="shared" si="2"/>
        <v>102</v>
      </c>
      <c r="B105" s="14" t="s">
        <v>17226</v>
      </c>
      <c r="C105" s="41" t="s">
        <v>13183</v>
      </c>
      <c r="D105" s="41" t="s">
        <v>1187</v>
      </c>
      <c r="E105" s="14" t="s">
        <v>8163</v>
      </c>
      <c r="F105" s="15">
        <v>10030</v>
      </c>
      <c r="G105" s="15">
        <v>280</v>
      </c>
      <c r="H105" s="14" t="s">
        <v>8076</v>
      </c>
      <c r="I105" s="15">
        <v>65000</v>
      </c>
      <c r="J105" s="14" t="s">
        <v>1188</v>
      </c>
      <c r="K105" s="36" t="s">
        <v>17195</v>
      </c>
      <c r="L105" s="23" t="s">
        <v>2255</v>
      </c>
      <c r="M105" s="23"/>
      <c r="O105" s="15">
        <f>VLOOKUP(H105,heso!$A$2:$B$82,2,0)*F105*G105</f>
        <v>2333641.0428931876</v>
      </c>
    </row>
    <row r="106" spans="1:15" ht="47.25">
      <c r="A106" s="14">
        <f t="shared" si="2"/>
        <v>103</v>
      </c>
      <c r="B106" s="14" t="s">
        <v>17227</v>
      </c>
      <c r="C106" s="41" t="s">
        <v>13183</v>
      </c>
      <c r="D106" s="41" t="s">
        <v>1187</v>
      </c>
      <c r="E106" s="14" t="s">
        <v>8163</v>
      </c>
      <c r="F106" s="15">
        <v>22030</v>
      </c>
      <c r="G106" s="15">
        <v>284</v>
      </c>
      <c r="H106" s="14" t="s">
        <v>8076</v>
      </c>
      <c r="I106" s="15">
        <v>60000</v>
      </c>
      <c r="J106" s="14" t="s">
        <v>1188</v>
      </c>
      <c r="K106" s="36" t="s">
        <v>17195</v>
      </c>
      <c r="L106" s="23" t="s">
        <v>2255</v>
      </c>
      <c r="M106" s="23" t="s">
        <v>17228</v>
      </c>
      <c r="O106" s="15">
        <f>VLOOKUP(H106,heso!$A$2:$B$82,2,0)*F106*G106</f>
        <v>5198857.6619007569</v>
      </c>
    </row>
    <row r="107" spans="1:15" ht="38.25">
      <c r="A107" s="14">
        <f t="shared" si="2"/>
        <v>104</v>
      </c>
      <c r="B107" s="14" t="s">
        <v>17229</v>
      </c>
      <c r="C107" s="41" t="s">
        <v>13183</v>
      </c>
      <c r="D107" s="41" t="s">
        <v>1187</v>
      </c>
      <c r="E107" s="14" t="s">
        <v>8163</v>
      </c>
      <c r="F107" s="15">
        <v>30030</v>
      </c>
      <c r="G107" s="15">
        <v>296</v>
      </c>
      <c r="H107" s="14" t="s">
        <v>8076</v>
      </c>
      <c r="I107" s="15">
        <v>55000</v>
      </c>
      <c r="J107" s="14" t="s">
        <v>1188</v>
      </c>
      <c r="K107" s="36" t="s">
        <v>17195</v>
      </c>
      <c r="L107" s="23" t="s">
        <v>2255</v>
      </c>
      <c r="M107" s="23" t="s">
        <v>17230</v>
      </c>
      <c r="O107" s="15">
        <f>VLOOKUP(H107,heso!$A$2:$B$82,2,0)*F107*G107</f>
        <v>7386218.2001682092</v>
      </c>
    </row>
    <row r="108" spans="1:15" ht="31.5">
      <c r="A108" s="14">
        <f t="shared" si="2"/>
        <v>105</v>
      </c>
      <c r="B108" s="14" t="s">
        <v>17231</v>
      </c>
      <c r="C108" s="41" t="s">
        <v>13068</v>
      </c>
      <c r="D108" s="41" t="s">
        <v>1187</v>
      </c>
      <c r="E108" s="14"/>
      <c r="F108" s="15">
        <v>1000</v>
      </c>
      <c r="G108" s="15">
        <v>184</v>
      </c>
      <c r="H108" s="14" t="s">
        <v>8087</v>
      </c>
      <c r="I108" s="15">
        <v>84000</v>
      </c>
      <c r="J108" s="14" t="s">
        <v>70</v>
      </c>
      <c r="K108" s="36" t="s">
        <v>17195</v>
      </c>
      <c r="L108" s="23" t="s">
        <v>2255</v>
      </c>
      <c r="M108" s="23"/>
      <c r="O108" s="15">
        <f>VLOOKUP(H108,heso!$A$2:$B$82,2,0)*F108*G108</f>
        <v>184000</v>
      </c>
    </row>
    <row r="109" spans="1:15" ht="90.75" customHeight="1">
      <c r="A109" s="14">
        <f t="shared" si="2"/>
        <v>106</v>
      </c>
      <c r="B109" s="14" t="s">
        <v>17232</v>
      </c>
      <c r="C109" s="41" t="s">
        <v>9510</v>
      </c>
      <c r="D109" s="41" t="s">
        <v>1162</v>
      </c>
      <c r="E109" s="14" t="s">
        <v>8163</v>
      </c>
      <c r="F109" s="15">
        <v>3000</v>
      </c>
      <c r="G109" s="15">
        <v>76</v>
      </c>
      <c r="H109" s="14" t="s">
        <v>5624</v>
      </c>
      <c r="I109" s="15">
        <v>40000</v>
      </c>
      <c r="J109" s="14" t="s">
        <v>7909</v>
      </c>
      <c r="K109" s="36" t="s">
        <v>17195</v>
      </c>
      <c r="L109" s="23" t="s">
        <v>2255</v>
      </c>
      <c r="M109" s="23"/>
      <c r="O109" s="15">
        <f>VLOOKUP(H109,heso!$A$2:$B$82,2,0)*F109*G109</f>
        <v>196551.72413793104</v>
      </c>
    </row>
    <row r="110" spans="1:15" ht="51">
      <c r="A110" s="14">
        <f t="shared" si="2"/>
        <v>107</v>
      </c>
      <c r="B110" s="14" t="s">
        <v>17233</v>
      </c>
      <c r="C110" s="41" t="s">
        <v>17234</v>
      </c>
      <c r="D110" s="41" t="s">
        <v>1187</v>
      </c>
      <c r="E110" s="14"/>
      <c r="F110" s="15">
        <v>550</v>
      </c>
      <c r="G110" s="15">
        <v>152</v>
      </c>
      <c r="H110" s="14" t="s">
        <v>8076</v>
      </c>
      <c r="I110" s="15">
        <v>90000</v>
      </c>
      <c r="J110" s="14" t="s">
        <v>1193</v>
      </c>
      <c r="K110" s="36" t="s">
        <v>17195</v>
      </c>
      <c r="L110" s="23" t="s">
        <v>2255</v>
      </c>
      <c r="M110" s="23" t="s">
        <v>17235</v>
      </c>
      <c r="O110" s="15">
        <f>VLOOKUP(H110,heso!$A$2:$B$82,2,0)*F110*G110</f>
        <v>69467.451640033643</v>
      </c>
    </row>
    <row r="111" spans="1:15" ht="31.5">
      <c r="A111" s="14">
        <f t="shared" si="2"/>
        <v>108</v>
      </c>
      <c r="B111" s="14" t="s">
        <v>17236</v>
      </c>
      <c r="C111" s="41" t="s">
        <v>2744</v>
      </c>
      <c r="D111" s="41" t="s">
        <v>1187</v>
      </c>
      <c r="E111" s="14"/>
      <c r="F111" s="15">
        <v>4400</v>
      </c>
      <c r="G111" s="15">
        <v>24</v>
      </c>
      <c r="H111" s="14" t="s">
        <v>8076</v>
      </c>
      <c r="I111" s="15">
        <v>21000</v>
      </c>
      <c r="J111" s="14" t="s">
        <v>4935</v>
      </c>
      <c r="K111" s="36" t="s">
        <v>17195</v>
      </c>
      <c r="L111" s="23" t="s">
        <v>2255</v>
      </c>
      <c r="M111" s="23"/>
      <c r="O111" s="15">
        <f>VLOOKUP(H111,heso!$A$2:$B$82,2,0)*F111*G111</f>
        <v>87748.359966358286</v>
      </c>
    </row>
    <row r="112" spans="1:15">
      <c r="A112" s="14">
        <f t="shared" si="2"/>
        <v>109</v>
      </c>
      <c r="B112" s="14" t="s">
        <v>17237</v>
      </c>
      <c r="C112" s="41" t="s">
        <v>1406</v>
      </c>
      <c r="D112" s="41" t="s">
        <v>1187</v>
      </c>
      <c r="E112" s="14" t="s">
        <v>8163</v>
      </c>
      <c r="F112" s="15">
        <v>850</v>
      </c>
      <c r="G112" s="15">
        <v>116</v>
      </c>
      <c r="H112" s="14" t="s">
        <v>5624</v>
      </c>
      <c r="I112" s="15">
        <v>51000</v>
      </c>
      <c r="J112" s="14" t="s">
        <v>7909</v>
      </c>
      <c r="K112" s="36" t="s">
        <v>17195</v>
      </c>
      <c r="L112" s="23" t="s">
        <v>2255</v>
      </c>
      <c r="M112" s="23"/>
      <c r="O112" s="15">
        <f>VLOOKUP(H112,heso!$A$2:$B$82,2,0)*F112*G112</f>
        <v>85000</v>
      </c>
    </row>
    <row r="113" spans="1:15" ht="47.25">
      <c r="A113" s="14">
        <f t="shared" si="2"/>
        <v>110</v>
      </c>
      <c r="B113" s="14" t="s">
        <v>17238</v>
      </c>
      <c r="C113" s="41" t="s">
        <v>17239</v>
      </c>
      <c r="D113" s="41" t="s">
        <v>1162</v>
      </c>
      <c r="E113" s="14"/>
      <c r="F113" s="15">
        <v>200</v>
      </c>
      <c r="G113" s="15">
        <v>304</v>
      </c>
      <c r="H113" s="14" t="s">
        <v>8087</v>
      </c>
      <c r="I113" s="15">
        <v>0</v>
      </c>
      <c r="J113" s="14" t="s">
        <v>7909</v>
      </c>
      <c r="K113" s="36" t="s">
        <v>17195</v>
      </c>
      <c r="L113" s="23" t="s">
        <v>2255</v>
      </c>
      <c r="M113" s="23"/>
      <c r="O113" s="15">
        <f>VLOOKUP(H113,heso!$A$2:$B$82,2,0)*F113*G113</f>
        <v>60800</v>
      </c>
    </row>
    <row r="114" spans="1:15" ht="47.25">
      <c r="A114" s="14">
        <f t="shared" si="2"/>
        <v>111</v>
      </c>
      <c r="B114" s="14" t="s">
        <v>17240</v>
      </c>
      <c r="C114" s="41" t="s">
        <v>17241</v>
      </c>
      <c r="D114" s="41" t="s">
        <v>1187</v>
      </c>
      <c r="E114" s="14" t="s">
        <v>8163</v>
      </c>
      <c r="F114" s="15">
        <v>1000</v>
      </c>
      <c r="G114" s="15">
        <v>404</v>
      </c>
      <c r="H114" s="14" t="s">
        <v>8087</v>
      </c>
      <c r="I114" s="15">
        <v>218000</v>
      </c>
      <c r="J114" s="14" t="s">
        <v>70</v>
      </c>
      <c r="K114" s="36" t="s">
        <v>17195</v>
      </c>
      <c r="L114" s="23" t="s">
        <v>2255</v>
      </c>
      <c r="M114" s="23"/>
      <c r="O114" s="15">
        <f>VLOOKUP(H114,heso!$A$2:$B$82,2,0)*F114*G114</f>
        <v>404000</v>
      </c>
    </row>
    <row r="115" spans="1:15" ht="31.5">
      <c r="A115" s="14">
        <f t="shared" si="2"/>
        <v>112</v>
      </c>
      <c r="B115" s="14" t="s">
        <v>17242</v>
      </c>
      <c r="C115" s="41" t="s">
        <v>2744</v>
      </c>
      <c r="D115" s="41" t="s">
        <v>1187</v>
      </c>
      <c r="E115" s="14"/>
      <c r="F115" s="15">
        <v>5800</v>
      </c>
      <c r="G115" s="15">
        <v>196</v>
      </c>
      <c r="H115" s="14" t="s">
        <v>8076</v>
      </c>
      <c r="I115" s="15">
        <v>78000</v>
      </c>
      <c r="J115" s="14" t="s">
        <v>4935</v>
      </c>
      <c r="K115" s="36" t="s">
        <v>17195</v>
      </c>
      <c r="L115" s="23" t="s">
        <v>2255</v>
      </c>
      <c r="M115" s="23"/>
      <c r="O115" s="15">
        <f>VLOOKUP(H115,heso!$A$2:$B$82,2,0)*F115*G115</f>
        <v>944624.39024390257</v>
      </c>
    </row>
    <row r="116" spans="1:15" ht="31.5">
      <c r="A116" s="14">
        <f t="shared" si="2"/>
        <v>113</v>
      </c>
      <c r="B116" s="14" t="s">
        <v>17243</v>
      </c>
      <c r="C116" s="41" t="s">
        <v>2744</v>
      </c>
      <c r="D116" s="41" t="s">
        <v>1187</v>
      </c>
      <c r="E116" s="14"/>
      <c r="F116" s="15">
        <v>5520</v>
      </c>
      <c r="G116" s="15">
        <v>192</v>
      </c>
      <c r="H116" s="14" t="s">
        <v>8076</v>
      </c>
      <c r="I116" s="15">
        <v>76000</v>
      </c>
      <c r="J116" s="14" t="s">
        <v>4935</v>
      </c>
      <c r="K116" s="36" t="s">
        <v>17195</v>
      </c>
      <c r="L116" s="23" t="s">
        <v>2255</v>
      </c>
      <c r="M116" s="23"/>
      <c r="O116" s="15">
        <f>VLOOKUP(H116,heso!$A$2:$B$82,2,0)*F116*G116</f>
        <v>880674.44911690499</v>
      </c>
    </row>
    <row r="117" spans="1:15">
      <c r="A117" s="14">
        <f t="shared" si="2"/>
        <v>114</v>
      </c>
      <c r="B117" s="14" t="s">
        <v>3364</v>
      </c>
      <c r="C117" s="41" t="s">
        <v>11192</v>
      </c>
      <c r="D117" s="41" t="s">
        <v>1187</v>
      </c>
      <c r="E117" s="14" t="s">
        <v>8163</v>
      </c>
      <c r="F117" s="15">
        <v>5030</v>
      </c>
      <c r="G117" s="15">
        <v>72</v>
      </c>
      <c r="H117" s="14" t="s">
        <v>3449</v>
      </c>
      <c r="I117" s="15">
        <v>15000</v>
      </c>
      <c r="J117" s="14" t="s">
        <v>7909</v>
      </c>
      <c r="K117" s="36" t="s">
        <v>17195</v>
      </c>
      <c r="L117" s="23" t="s">
        <v>2255</v>
      </c>
      <c r="M117" s="23"/>
      <c r="O117" s="15">
        <f>VLOOKUP(H117,heso!$A$2:$B$82,2,0)*F117*G117</f>
        <v>176663.41463414632</v>
      </c>
    </row>
    <row r="118" spans="1:15" ht="63">
      <c r="A118" s="14">
        <f t="shared" si="2"/>
        <v>115</v>
      </c>
      <c r="B118" s="14" t="s">
        <v>17244</v>
      </c>
      <c r="C118" s="41" t="s">
        <v>17245</v>
      </c>
      <c r="D118" s="41" t="s">
        <v>1187</v>
      </c>
      <c r="E118" s="14" t="s">
        <v>8163</v>
      </c>
      <c r="F118" s="15">
        <v>780</v>
      </c>
      <c r="G118" s="15">
        <v>512</v>
      </c>
      <c r="H118" s="14" t="s">
        <v>2161</v>
      </c>
      <c r="I118" s="15">
        <v>263000</v>
      </c>
      <c r="J118" s="14" t="s">
        <v>70</v>
      </c>
      <c r="K118" s="36" t="s">
        <v>17195</v>
      </c>
      <c r="L118" s="23" t="s">
        <v>2255</v>
      </c>
      <c r="M118" s="23"/>
      <c r="O118" s="15">
        <f>VLOOKUP(H118,heso!$A$2:$B$82,2,0)*F118*G118</f>
        <v>515909.97476871323</v>
      </c>
    </row>
    <row r="119" spans="1:15" ht="31.5">
      <c r="A119" s="14">
        <f t="shared" si="2"/>
        <v>116</v>
      </c>
      <c r="B119" s="14" t="s">
        <v>17248</v>
      </c>
      <c r="C119" s="41" t="s">
        <v>6874</v>
      </c>
      <c r="D119" s="41" t="s">
        <v>1187</v>
      </c>
      <c r="E119" s="14"/>
      <c r="F119" s="15">
        <v>700</v>
      </c>
      <c r="G119" s="15">
        <v>424</v>
      </c>
      <c r="H119" s="14" t="s">
        <v>2161</v>
      </c>
      <c r="I119" s="15">
        <v>275000</v>
      </c>
      <c r="J119" s="14" t="s">
        <v>4935</v>
      </c>
      <c r="K119" s="36" t="s">
        <v>17195</v>
      </c>
      <c r="L119" s="23" t="s">
        <v>2255</v>
      </c>
      <c r="M119" s="23"/>
      <c r="O119" s="15">
        <f>VLOOKUP(H119,heso!$A$2:$B$82,2,0)*F119*G119</f>
        <v>383418.67115222878</v>
      </c>
    </row>
    <row r="120" spans="1:15" ht="31.5">
      <c r="A120" s="14">
        <f t="shared" si="2"/>
        <v>117</v>
      </c>
      <c r="B120" s="14" t="s">
        <v>17249</v>
      </c>
      <c r="C120" s="41" t="s">
        <v>13217</v>
      </c>
      <c r="D120" s="41" t="s">
        <v>1187</v>
      </c>
      <c r="E120" s="14" t="s">
        <v>8163</v>
      </c>
      <c r="F120" s="15">
        <v>500</v>
      </c>
      <c r="G120" s="15">
        <v>982</v>
      </c>
      <c r="H120" s="14" t="s">
        <v>3703</v>
      </c>
      <c r="I120" s="15">
        <v>1000000</v>
      </c>
      <c r="J120" s="14" t="s">
        <v>7909</v>
      </c>
      <c r="K120" s="36" t="s">
        <v>17195</v>
      </c>
      <c r="L120" s="23" t="s">
        <v>2255</v>
      </c>
      <c r="M120" s="23" t="s">
        <v>17250</v>
      </c>
      <c r="O120" s="15">
        <f>VLOOKUP(H120,heso!$A$2:$B$82,2,0)*F120*G120</f>
        <v>847377.62825904123</v>
      </c>
    </row>
    <row r="121" spans="1:15" ht="31.5">
      <c r="A121" s="14">
        <f t="shared" si="2"/>
        <v>118</v>
      </c>
      <c r="B121" s="14" t="s">
        <v>17251</v>
      </c>
      <c r="C121" s="41" t="s">
        <v>16806</v>
      </c>
      <c r="D121" s="41" t="s">
        <v>1187</v>
      </c>
      <c r="E121" s="14" t="s">
        <v>8163</v>
      </c>
      <c r="F121" s="15">
        <v>528</v>
      </c>
      <c r="G121" s="15">
        <v>324</v>
      </c>
      <c r="H121" s="14" t="s">
        <v>2161</v>
      </c>
      <c r="I121" s="15">
        <v>215000</v>
      </c>
      <c r="J121" s="14" t="s">
        <v>4935</v>
      </c>
      <c r="K121" s="36" t="s">
        <v>17195</v>
      </c>
      <c r="L121" s="23" t="s">
        <v>2255</v>
      </c>
      <c r="M121" s="23"/>
      <c r="O121" s="15">
        <f>VLOOKUP(H121,heso!$A$2:$B$82,2,0)*F121*G121</f>
        <v>220997.9747687132</v>
      </c>
    </row>
    <row r="122" spans="1:15" ht="31.5">
      <c r="A122" s="14">
        <f t="shared" si="2"/>
        <v>119</v>
      </c>
      <c r="B122" s="14" t="s">
        <v>17252</v>
      </c>
      <c r="C122" s="41" t="s">
        <v>17160</v>
      </c>
      <c r="D122" s="41" t="s">
        <v>1187</v>
      </c>
      <c r="E122" s="14" t="s">
        <v>8163</v>
      </c>
      <c r="F122" s="15">
        <v>770</v>
      </c>
      <c r="G122" s="15">
        <v>492</v>
      </c>
      <c r="H122" s="14" t="s">
        <v>2161</v>
      </c>
      <c r="I122" s="15">
        <v>278000</v>
      </c>
      <c r="J122" s="14" t="s">
        <v>70</v>
      </c>
      <c r="K122" s="36" t="s">
        <v>17195</v>
      </c>
      <c r="L122" s="23" t="s">
        <v>2255</v>
      </c>
      <c r="M122" s="23"/>
      <c r="O122" s="15">
        <f>VLOOKUP(H122,heso!$A$2:$B$82,2,0)*F122*G122</f>
        <v>489401.37931034487</v>
      </c>
    </row>
    <row r="123" spans="1:15" ht="47.25">
      <c r="A123" s="14">
        <f t="shared" si="2"/>
        <v>120</v>
      </c>
      <c r="B123" s="14" t="s">
        <v>17253</v>
      </c>
      <c r="C123" s="41" t="s">
        <v>17254</v>
      </c>
      <c r="D123" s="41" t="s">
        <v>1187</v>
      </c>
      <c r="E123" s="14" t="s">
        <v>8163</v>
      </c>
      <c r="F123" s="15">
        <v>1070</v>
      </c>
      <c r="G123" s="15">
        <v>312</v>
      </c>
      <c r="H123" s="14" t="s">
        <v>2161</v>
      </c>
      <c r="I123" s="15">
        <v>159000</v>
      </c>
      <c r="J123" s="14" t="s">
        <v>7909</v>
      </c>
      <c r="K123" s="36" t="s">
        <v>17195</v>
      </c>
      <c r="L123" s="23" t="s">
        <v>2255</v>
      </c>
      <c r="M123" s="23"/>
      <c r="O123" s="15">
        <f>VLOOKUP(H123,heso!$A$2:$B$82,2,0)*F123*G123</f>
        <v>431268.49453322124</v>
      </c>
    </row>
    <row r="124" spans="1:15" ht="47.25">
      <c r="A124" s="14">
        <f t="shared" si="2"/>
        <v>121</v>
      </c>
      <c r="B124" s="14" t="s">
        <v>17255</v>
      </c>
      <c r="C124" s="41" t="s">
        <v>16676</v>
      </c>
      <c r="D124" s="41" t="s">
        <v>1187</v>
      </c>
      <c r="E124" s="14" t="s">
        <v>8163</v>
      </c>
      <c r="F124" s="15">
        <v>520</v>
      </c>
      <c r="G124" s="15">
        <v>224</v>
      </c>
      <c r="H124" s="14" t="s">
        <v>2161</v>
      </c>
      <c r="I124" s="15">
        <v>174000</v>
      </c>
      <c r="J124" s="14" t="s">
        <v>70</v>
      </c>
      <c r="K124" s="36" t="s">
        <v>17195</v>
      </c>
      <c r="L124" s="23" t="s">
        <v>2255</v>
      </c>
      <c r="M124" s="23"/>
      <c r="O124" s="15">
        <f>VLOOKUP(H124,heso!$A$2:$B$82,2,0)*F124*G124</f>
        <v>150473.7426408747</v>
      </c>
    </row>
    <row r="125" spans="1:15" ht="63">
      <c r="A125" s="14">
        <f t="shared" si="2"/>
        <v>122</v>
      </c>
      <c r="B125" s="14" t="s">
        <v>17256</v>
      </c>
      <c r="C125" s="41" t="s">
        <v>17257</v>
      </c>
      <c r="D125" s="41" t="s">
        <v>1162</v>
      </c>
      <c r="E125" s="14"/>
      <c r="F125" s="15">
        <v>300</v>
      </c>
      <c r="G125" s="15">
        <v>272</v>
      </c>
      <c r="H125" s="14" t="s">
        <v>8087</v>
      </c>
      <c r="I125" s="15">
        <v>0</v>
      </c>
      <c r="J125" s="14" t="s">
        <v>4935</v>
      </c>
      <c r="K125" s="36" t="s">
        <v>17195</v>
      </c>
      <c r="L125" s="23" t="s">
        <v>5629</v>
      </c>
      <c r="M125" s="23"/>
      <c r="O125" s="15">
        <f>VLOOKUP(H125,heso!$A$2:$B$82,2,0)*F125*G125</f>
        <v>81600</v>
      </c>
    </row>
    <row r="126" spans="1:15" ht="63">
      <c r="A126" s="14">
        <f t="shared" si="2"/>
        <v>123</v>
      </c>
      <c r="B126" s="14" t="s">
        <v>17260</v>
      </c>
      <c r="C126" s="41" t="s">
        <v>17261</v>
      </c>
      <c r="D126" s="41" t="s">
        <v>1187</v>
      </c>
      <c r="E126" s="14" t="s">
        <v>8163</v>
      </c>
      <c r="F126" s="15">
        <v>760</v>
      </c>
      <c r="G126" s="15">
        <v>784</v>
      </c>
      <c r="H126" s="14" t="s">
        <v>2161</v>
      </c>
      <c r="I126" s="15">
        <v>413000</v>
      </c>
      <c r="J126" s="14" t="s">
        <v>70</v>
      </c>
      <c r="K126" s="36" t="s">
        <v>17195</v>
      </c>
      <c r="L126" s="23" t="s">
        <v>2255</v>
      </c>
      <c r="M126" s="23"/>
      <c r="O126" s="15">
        <f>VLOOKUP(H126,heso!$A$2:$B$82,2,0)*F126*G126</f>
        <v>769731.06812447438</v>
      </c>
    </row>
    <row r="127" spans="1:15" ht="63">
      <c r="A127" s="14">
        <f t="shared" si="2"/>
        <v>124</v>
      </c>
      <c r="B127" s="14" t="s">
        <v>17262</v>
      </c>
      <c r="C127" s="41" t="s">
        <v>17263</v>
      </c>
      <c r="D127" s="41" t="s">
        <v>1187</v>
      </c>
      <c r="E127" s="14" t="s">
        <v>8163</v>
      </c>
      <c r="F127" s="15">
        <v>1280</v>
      </c>
      <c r="G127" s="15">
        <v>300</v>
      </c>
      <c r="H127" s="14" t="s">
        <v>2161</v>
      </c>
      <c r="I127" s="15">
        <v>139000</v>
      </c>
      <c r="J127" s="14" t="s">
        <v>4642</v>
      </c>
      <c r="K127" s="36" t="s">
        <v>17195</v>
      </c>
      <c r="L127" s="23" t="s">
        <v>12534</v>
      </c>
      <c r="M127" s="23"/>
      <c r="O127" s="15">
        <f>VLOOKUP(H127,heso!$A$2:$B$82,2,0)*F127*G127</f>
        <v>496067.28343145503</v>
      </c>
    </row>
    <row r="128" spans="1:15" ht="31.5">
      <c r="A128" s="14">
        <f t="shared" si="2"/>
        <v>125</v>
      </c>
      <c r="B128" s="14" t="s">
        <v>17264</v>
      </c>
      <c r="C128" s="41" t="s">
        <v>12646</v>
      </c>
      <c r="D128" s="41" t="s">
        <v>1187</v>
      </c>
      <c r="E128" s="14" t="s">
        <v>8163</v>
      </c>
      <c r="F128" s="15">
        <v>1170</v>
      </c>
      <c r="G128" s="15">
        <v>728</v>
      </c>
      <c r="H128" s="14" t="s">
        <v>2161</v>
      </c>
      <c r="I128" s="15">
        <v>235000</v>
      </c>
      <c r="J128" s="14" t="s">
        <v>4642</v>
      </c>
      <c r="K128" s="36" t="s">
        <v>17195</v>
      </c>
      <c r="L128" s="23" t="s">
        <v>11673</v>
      </c>
      <c r="M128" s="23"/>
      <c r="O128" s="15">
        <f>VLOOKUP(H128,heso!$A$2:$B$82,2,0)*F128*G128</f>
        <v>1100339.2430613961</v>
      </c>
    </row>
    <row r="129" spans="1:15" ht="47.25">
      <c r="A129" s="14">
        <f t="shared" si="2"/>
        <v>126</v>
      </c>
      <c r="B129" s="14" t="s">
        <v>17265</v>
      </c>
      <c r="C129" s="41" t="s">
        <v>17266</v>
      </c>
      <c r="D129" s="41" t="s">
        <v>1187</v>
      </c>
      <c r="E129" s="14"/>
      <c r="F129" s="15">
        <v>1000</v>
      </c>
      <c r="G129" s="15">
        <v>300</v>
      </c>
      <c r="H129" s="14" t="s">
        <v>8087</v>
      </c>
      <c r="I129" s="15">
        <v>113000</v>
      </c>
      <c r="J129" s="14" t="s">
        <v>1188</v>
      </c>
      <c r="K129" s="36" t="s">
        <v>17195</v>
      </c>
      <c r="L129" s="23" t="s">
        <v>2255</v>
      </c>
      <c r="M129" s="23"/>
      <c r="O129" s="15">
        <f>VLOOKUP(H129,heso!$A$2:$B$82,2,0)*F129*G129</f>
        <v>300000</v>
      </c>
    </row>
    <row r="130" spans="1:15" ht="47.25">
      <c r="A130" s="14">
        <f t="shared" si="2"/>
        <v>127</v>
      </c>
      <c r="B130" s="14" t="s">
        <v>17272</v>
      </c>
      <c r="C130" s="41" t="s">
        <v>17273</v>
      </c>
      <c r="D130" s="41" t="s">
        <v>1187</v>
      </c>
      <c r="E130" s="14"/>
      <c r="F130" s="15">
        <v>1000</v>
      </c>
      <c r="G130" s="15">
        <v>352</v>
      </c>
      <c r="H130" s="14" t="s">
        <v>8087</v>
      </c>
      <c r="I130" s="15">
        <v>129000</v>
      </c>
      <c r="J130" s="14" t="s">
        <v>1188</v>
      </c>
      <c r="K130" s="36" t="s">
        <v>17195</v>
      </c>
      <c r="L130" s="23" t="s">
        <v>2255</v>
      </c>
      <c r="M130" s="23"/>
      <c r="O130" s="15">
        <f>VLOOKUP(H130,heso!$A$2:$B$82,2,0)*F130*G130</f>
        <v>352000</v>
      </c>
    </row>
    <row r="131" spans="1:15" ht="47.25">
      <c r="A131" s="14">
        <f t="shared" si="2"/>
        <v>128</v>
      </c>
      <c r="B131" s="14" t="s">
        <v>17276</v>
      </c>
      <c r="C131" s="41" t="s">
        <v>17277</v>
      </c>
      <c r="D131" s="41" t="s">
        <v>1187</v>
      </c>
      <c r="E131" s="14" t="s">
        <v>8163</v>
      </c>
      <c r="F131" s="15">
        <v>600</v>
      </c>
      <c r="G131" s="15">
        <v>588</v>
      </c>
      <c r="H131" s="14" t="s">
        <v>2161</v>
      </c>
      <c r="I131" s="15">
        <v>347000</v>
      </c>
      <c r="J131" s="14" t="s">
        <v>70</v>
      </c>
      <c r="K131" s="36" t="s">
        <v>17195</v>
      </c>
      <c r="L131" s="23" t="s">
        <v>2255</v>
      </c>
      <c r="M131" s="23"/>
      <c r="O131" s="15">
        <f>VLOOKUP(H131,heso!$A$2:$B$82,2,0)*F131*G131</f>
        <v>455761.81665264926</v>
      </c>
    </row>
    <row r="132" spans="1:15" ht="47.25">
      <c r="A132" s="14">
        <f t="shared" si="2"/>
        <v>129</v>
      </c>
      <c r="B132" s="14" t="s">
        <v>17288</v>
      </c>
      <c r="C132" s="41" t="s">
        <v>17289</v>
      </c>
      <c r="D132" s="41" t="s">
        <v>1162</v>
      </c>
      <c r="E132" s="14"/>
      <c r="F132" s="15">
        <v>4000</v>
      </c>
      <c r="G132" s="15">
        <v>272</v>
      </c>
      <c r="H132" s="14" t="s">
        <v>8087</v>
      </c>
      <c r="I132" s="15">
        <v>0</v>
      </c>
      <c r="J132" s="14" t="s">
        <v>60</v>
      </c>
      <c r="K132" s="36" t="s">
        <v>17195</v>
      </c>
      <c r="L132" s="23" t="s">
        <v>6101</v>
      </c>
      <c r="M132" s="23"/>
      <c r="O132" s="15">
        <f>VLOOKUP(H132,heso!$A$2:$B$82,2,0)*F132*G132</f>
        <v>1088000</v>
      </c>
    </row>
    <row r="133" spans="1:15" ht="31.5">
      <c r="A133" s="14">
        <f t="shared" si="2"/>
        <v>130</v>
      </c>
      <c r="B133" s="14" t="s">
        <v>17292</v>
      </c>
      <c r="C133" s="41" t="s">
        <v>17293</v>
      </c>
      <c r="D133" s="41" t="s">
        <v>1162</v>
      </c>
      <c r="E133" s="14"/>
      <c r="F133" s="15">
        <v>300</v>
      </c>
      <c r="G133" s="15">
        <v>364</v>
      </c>
      <c r="H133" s="14" t="s">
        <v>8087</v>
      </c>
      <c r="I133" s="15">
        <v>179000</v>
      </c>
      <c r="J133" s="14" t="s">
        <v>60</v>
      </c>
      <c r="K133" s="36" t="s">
        <v>17195</v>
      </c>
      <c r="L133" s="23" t="s">
        <v>12365</v>
      </c>
      <c r="M133" s="23"/>
      <c r="O133" s="15">
        <f>VLOOKUP(H133,heso!$A$2:$B$82,2,0)*F133*G133</f>
        <v>109200</v>
      </c>
    </row>
    <row r="134" spans="1:15" ht="47.25">
      <c r="A134" s="14">
        <f t="shared" si="2"/>
        <v>131</v>
      </c>
      <c r="B134" s="14" t="s">
        <v>17299</v>
      </c>
      <c r="C134" s="41" t="s">
        <v>17300</v>
      </c>
      <c r="D134" s="41" t="s">
        <v>1162</v>
      </c>
      <c r="E134" s="14"/>
      <c r="F134" s="15">
        <v>1145</v>
      </c>
      <c r="G134" s="15">
        <v>440</v>
      </c>
      <c r="H134" s="14" t="s">
        <v>8087</v>
      </c>
      <c r="I134" s="15">
        <v>0</v>
      </c>
      <c r="J134" s="14" t="s">
        <v>60</v>
      </c>
      <c r="K134" s="36" t="s">
        <v>17195</v>
      </c>
      <c r="L134" s="23" t="s">
        <v>12534</v>
      </c>
      <c r="M134" s="23"/>
      <c r="O134" s="15">
        <f>VLOOKUP(H134,heso!$A$2:$B$82,2,0)*F134*G134</f>
        <v>503800</v>
      </c>
    </row>
    <row r="135" spans="1:15" ht="47.25">
      <c r="A135" s="14">
        <f t="shared" si="2"/>
        <v>132</v>
      </c>
      <c r="B135" s="14" t="s">
        <v>17301</v>
      </c>
      <c r="C135" s="41" t="s">
        <v>17300</v>
      </c>
      <c r="D135" s="41" t="s">
        <v>1162</v>
      </c>
      <c r="E135" s="14"/>
      <c r="F135" s="15">
        <v>1145</v>
      </c>
      <c r="G135" s="15">
        <v>468</v>
      </c>
      <c r="H135" s="14" t="s">
        <v>8087</v>
      </c>
      <c r="I135" s="15">
        <v>0</v>
      </c>
      <c r="J135" s="14" t="s">
        <v>60</v>
      </c>
      <c r="K135" s="36" t="s">
        <v>17195</v>
      </c>
      <c r="L135" s="23" t="s">
        <v>12534</v>
      </c>
      <c r="M135" s="23"/>
      <c r="O135" s="15">
        <f>VLOOKUP(H135,heso!$A$2:$B$82,2,0)*F135*G135</f>
        <v>535860</v>
      </c>
    </row>
    <row r="136" spans="1:15" ht="47.25">
      <c r="A136" s="14">
        <f t="shared" si="2"/>
        <v>133</v>
      </c>
      <c r="B136" s="14" t="s">
        <v>17302</v>
      </c>
      <c r="C136" s="41" t="s">
        <v>17300</v>
      </c>
      <c r="D136" s="41" t="s">
        <v>1162</v>
      </c>
      <c r="E136" s="14"/>
      <c r="F136" s="15">
        <v>1145</v>
      </c>
      <c r="G136" s="15">
        <v>508</v>
      </c>
      <c r="H136" s="14" t="s">
        <v>8087</v>
      </c>
      <c r="I136" s="15">
        <v>0</v>
      </c>
      <c r="J136" s="14" t="s">
        <v>60</v>
      </c>
      <c r="K136" s="36" t="s">
        <v>17195</v>
      </c>
      <c r="L136" s="23" t="s">
        <v>12534</v>
      </c>
      <c r="M136" s="23"/>
      <c r="O136" s="15">
        <f>VLOOKUP(H136,heso!$A$2:$B$82,2,0)*F136*G136</f>
        <v>581660</v>
      </c>
    </row>
    <row r="137" spans="1:15" ht="47.25">
      <c r="A137" s="14">
        <f t="shared" si="2"/>
        <v>134</v>
      </c>
      <c r="B137" s="14" t="s">
        <v>17367</v>
      </c>
      <c r="C137" s="41" t="s">
        <v>17368</v>
      </c>
      <c r="D137" s="41" t="s">
        <v>1162</v>
      </c>
      <c r="E137" s="14"/>
      <c r="F137" s="15">
        <v>300</v>
      </c>
      <c r="G137" s="15">
        <v>480</v>
      </c>
      <c r="H137" s="14" t="s">
        <v>2161</v>
      </c>
      <c r="I137" s="15">
        <v>0</v>
      </c>
      <c r="J137" s="14" t="s">
        <v>4642</v>
      </c>
      <c r="K137" s="36" t="s">
        <v>17195</v>
      </c>
      <c r="L137" s="23" t="s">
        <v>12534</v>
      </c>
      <c r="M137" s="23"/>
      <c r="O137" s="15">
        <f>VLOOKUP(H137,heso!$A$2:$B$82,2,0)*F137*G137</f>
        <v>186025.23128679564</v>
      </c>
    </row>
    <row r="138" spans="1:15" ht="76.5">
      <c r="A138" s="14">
        <f t="shared" si="2"/>
        <v>135</v>
      </c>
      <c r="B138" s="14" t="s">
        <v>16454</v>
      </c>
      <c r="C138" s="41" t="s">
        <v>2744</v>
      </c>
      <c r="D138" s="41" t="s">
        <v>1187</v>
      </c>
      <c r="E138" s="14" t="s">
        <v>8163</v>
      </c>
      <c r="F138" s="15">
        <v>500</v>
      </c>
      <c r="G138" s="15">
        <v>80</v>
      </c>
      <c r="H138" s="14" t="s">
        <v>8076</v>
      </c>
      <c r="I138" s="15">
        <v>39000</v>
      </c>
      <c r="J138" s="14" t="s">
        <v>4935</v>
      </c>
      <c r="K138" s="36" t="s">
        <v>17267</v>
      </c>
      <c r="L138" s="23" t="s">
        <v>2255</v>
      </c>
      <c r="M138" s="23" t="s">
        <v>17268</v>
      </c>
      <c r="O138" s="15">
        <f>VLOOKUP(H138,heso!$A$2:$B$82,2,0)*F138*G138</f>
        <v>33238.015138772083</v>
      </c>
    </row>
    <row r="139" spans="1:15">
      <c r="A139" s="14">
        <f t="shared" si="2"/>
        <v>136</v>
      </c>
      <c r="B139" s="14" t="s">
        <v>17269</v>
      </c>
      <c r="C139" s="41" t="s">
        <v>4078</v>
      </c>
      <c r="D139" s="41" t="s">
        <v>1187</v>
      </c>
      <c r="E139" s="14" t="s">
        <v>8163</v>
      </c>
      <c r="F139" s="15">
        <v>800</v>
      </c>
      <c r="G139" s="15">
        <v>152</v>
      </c>
      <c r="H139" s="14" t="s">
        <v>3449</v>
      </c>
      <c r="I139" s="15">
        <v>43000</v>
      </c>
      <c r="J139" s="14" t="s">
        <v>1188</v>
      </c>
      <c r="K139" s="36" t="s">
        <v>17267</v>
      </c>
      <c r="L139" s="23" t="s">
        <v>2255</v>
      </c>
      <c r="M139" s="23"/>
      <c r="O139" s="15">
        <f>VLOOKUP(H139,heso!$A$2:$B$82,2,0)*F139*G139</f>
        <v>59317.07317073171</v>
      </c>
    </row>
    <row r="140" spans="1:15" ht="31.5">
      <c r="A140" s="14">
        <f t="shared" si="2"/>
        <v>137</v>
      </c>
      <c r="B140" s="14" t="s">
        <v>17270</v>
      </c>
      <c r="C140" s="41" t="s">
        <v>17271</v>
      </c>
      <c r="D140" s="41" t="s">
        <v>1187</v>
      </c>
      <c r="E140" s="14"/>
      <c r="F140" s="15">
        <v>500</v>
      </c>
      <c r="G140" s="15">
        <v>236</v>
      </c>
      <c r="H140" s="14" t="s">
        <v>8087</v>
      </c>
      <c r="I140" s="15">
        <v>122000</v>
      </c>
      <c r="J140" s="14" t="s">
        <v>1188</v>
      </c>
      <c r="K140" s="36" t="s">
        <v>17267</v>
      </c>
      <c r="L140" s="23" t="s">
        <v>2255</v>
      </c>
      <c r="M140" s="23"/>
      <c r="O140" s="15">
        <f>VLOOKUP(H140,heso!$A$2:$B$82,2,0)*F140*G140</f>
        <v>118000</v>
      </c>
    </row>
    <row r="141" spans="1:15" ht="31.5">
      <c r="A141" s="14">
        <f t="shared" si="2"/>
        <v>138</v>
      </c>
      <c r="B141" s="14" t="s">
        <v>17274</v>
      </c>
      <c r="C141" s="41" t="s">
        <v>17275</v>
      </c>
      <c r="D141" s="41" t="s">
        <v>1187</v>
      </c>
      <c r="E141" s="14"/>
      <c r="F141" s="15">
        <v>1330</v>
      </c>
      <c r="G141" s="15">
        <v>100</v>
      </c>
      <c r="H141" s="14" t="s">
        <v>8076</v>
      </c>
      <c r="I141" s="15">
        <v>39000</v>
      </c>
      <c r="J141" s="14" t="s">
        <v>7909</v>
      </c>
      <c r="K141" s="36" t="s">
        <v>17267</v>
      </c>
      <c r="L141" s="23" t="s">
        <v>2255</v>
      </c>
      <c r="M141" s="23"/>
      <c r="O141" s="15">
        <f>VLOOKUP(H141,heso!$A$2:$B$82,2,0)*F141*G141</f>
        <v>110516.40033641715</v>
      </c>
    </row>
    <row r="142" spans="1:15" ht="31.5">
      <c r="A142" s="14">
        <f t="shared" si="2"/>
        <v>139</v>
      </c>
      <c r="B142" s="14" t="s">
        <v>17278</v>
      </c>
      <c r="C142" s="41" t="s">
        <v>17279</v>
      </c>
      <c r="D142" s="41" t="s">
        <v>1162</v>
      </c>
      <c r="E142" s="14"/>
      <c r="F142" s="15">
        <v>200</v>
      </c>
      <c r="G142" s="15">
        <v>328</v>
      </c>
      <c r="H142" s="14" t="s">
        <v>8087</v>
      </c>
      <c r="I142" s="15">
        <v>143000</v>
      </c>
      <c r="J142" s="14" t="s">
        <v>1188</v>
      </c>
      <c r="K142" s="36" t="s">
        <v>17267</v>
      </c>
      <c r="L142" s="23" t="s">
        <v>12365</v>
      </c>
      <c r="M142" s="23"/>
      <c r="O142" s="15">
        <f>VLOOKUP(H142,heso!$A$2:$B$82,2,0)*F142*G142</f>
        <v>65600</v>
      </c>
    </row>
    <row r="143" spans="1:15" ht="63">
      <c r="A143" s="14">
        <f t="shared" si="2"/>
        <v>140</v>
      </c>
      <c r="B143" s="14" t="s">
        <v>17280</v>
      </c>
      <c r="C143" s="41" t="s">
        <v>17281</v>
      </c>
      <c r="D143" s="41" t="s">
        <v>1187</v>
      </c>
      <c r="E143" s="14" t="s">
        <v>8163</v>
      </c>
      <c r="F143" s="15">
        <v>500</v>
      </c>
      <c r="G143" s="15">
        <v>524</v>
      </c>
      <c r="H143" s="14" t="s">
        <v>2161</v>
      </c>
      <c r="I143" s="15">
        <v>336000</v>
      </c>
      <c r="J143" s="14" t="s">
        <v>4935</v>
      </c>
      <c r="K143" s="36" t="s">
        <v>17267</v>
      </c>
      <c r="L143" s="23" t="s">
        <v>2255</v>
      </c>
      <c r="M143" s="23"/>
      <c r="O143" s="15">
        <f>VLOOKUP(H143,heso!$A$2:$B$82,2,0)*F143*G143</f>
        <v>338462.5735912532</v>
      </c>
    </row>
    <row r="144" spans="1:15" ht="63">
      <c r="A144" s="14">
        <f t="shared" si="2"/>
        <v>141</v>
      </c>
      <c r="B144" s="14" t="s">
        <v>17282</v>
      </c>
      <c r="C144" s="41" t="s">
        <v>8897</v>
      </c>
      <c r="D144" s="41" t="s">
        <v>1187</v>
      </c>
      <c r="E144" s="14"/>
      <c r="F144" s="15">
        <v>200</v>
      </c>
      <c r="G144" s="15">
        <v>840</v>
      </c>
      <c r="H144" s="14" t="s">
        <v>3703</v>
      </c>
      <c r="I144" s="15">
        <v>0</v>
      </c>
      <c r="J144" s="14" t="s">
        <v>4935</v>
      </c>
      <c r="K144" s="36" t="s">
        <v>17267</v>
      </c>
      <c r="L144" s="23" t="s">
        <v>2255</v>
      </c>
      <c r="M144" s="23"/>
      <c r="O144" s="15">
        <f>VLOOKUP(H144,heso!$A$2:$B$82,2,0)*F144*G144</f>
        <v>289937.76282590412</v>
      </c>
    </row>
    <row r="145" spans="1:15" ht="63">
      <c r="A145" s="14">
        <f t="shared" si="2"/>
        <v>142</v>
      </c>
      <c r="B145" s="14" t="s">
        <v>17283</v>
      </c>
      <c r="C145" s="41" t="s">
        <v>8897</v>
      </c>
      <c r="D145" s="41" t="s">
        <v>1187</v>
      </c>
      <c r="E145" s="14"/>
      <c r="F145" s="15">
        <v>200</v>
      </c>
      <c r="G145" s="15">
        <v>420</v>
      </c>
      <c r="H145" s="14" t="s">
        <v>3703</v>
      </c>
      <c r="I145" s="15">
        <v>0</v>
      </c>
      <c r="J145" s="14" t="s">
        <v>4935</v>
      </c>
      <c r="K145" s="36" t="s">
        <v>17267</v>
      </c>
      <c r="L145" s="23" t="s">
        <v>2255</v>
      </c>
      <c r="M145" s="23"/>
      <c r="O145" s="15">
        <f>VLOOKUP(H145,heso!$A$2:$B$82,2,0)*F145*G145</f>
        <v>144968.88141295206</v>
      </c>
    </row>
    <row r="146" spans="1:15" ht="31.5">
      <c r="A146" s="14">
        <f t="shared" si="2"/>
        <v>143</v>
      </c>
      <c r="B146" s="14" t="s">
        <v>17284</v>
      </c>
      <c r="C146" s="41" t="s">
        <v>17285</v>
      </c>
      <c r="D146" s="41" t="s">
        <v>1187</v>
      </c>
      <c r="E146" s="14"/>
      <c r="F146" s="15">
        <v>600</v>
      </c>
      <c r="G146" s="15">
        <v>248</v>
      </c>
      <c r="H146" s="14" t="s">
        <v>8087</v>
      </c>
      <c r="I146" s="15">
        <v>119000</v>
      </c>
      <c r="J146" s="14" t="s">
        <v>1193</v>
      </c>
      <c r="K146" s="36" t="s">
        <v>17267</v>
      </c>
      <c r="L146" s="23" t="s">
        <v>2255</v>
      </c>
      <c r="M146" s="23"/>
      <c r="O146" s="15">
        <f>VLOOKUP(H146,heso!$A$2:$B$82,2,0)*F146*G146</f>
        <v>148800</v>
      </c>
    </row>
    <row r="147" spans="1:15" ht="31.5">
      <c r="A147" s="14">
        <f t="shared" si="2"/>
        <v>144</v>
      </c>
      <c r="B147" s="14" t="s">
        <v>17286</v>
      </c>
      <c r="C147" s="41" t="s">
        <v>17285</v>
      </c>
      <c r="D147" s="41" t="s">
        <v>1187</v>
      </c>
      <c r="E147" s="14"/>
      <c r="F147" s="15">
        <v>600</v>
      </c>
      <c r="G147" s="15">
        <v>176</v>
      </c>
      <c r="H147" s="14" t="s">
        <v>8087</v>
      </c>
      <c r="I147" s="15">
        <v>89000</v>
      </c>
      <c r="J147" s="14" t="s">
        <v>1193</v>
      </c>
      <c r="K147" s="36" t="s">
        <v>17267</v>
      </c>
      <c r="L147" s="23" t="s">
        <v>2255</v>
      </c>
      <c r="M147" s="23"/>
      <c r="O147" s="15">
        <f>VLOOKUP(H147,heso!$A$2:$B$82,2,0)*F147*G147</f>
        <v>105600</v>
      </c>
    </row>
    <row r="148" spans="1:15" ht="31.5">
      <c r="A148" s="14">
        <f t="shared" si="2"/>
        <v>145</v>
      </c>
      <c r="B148" s="14" t="s">
        <v>17287</v>
      </c>
      <c r="C148" s="41" t="s">
        <v>14687</v>
      </c>
      <c r="D148" s="41" t="s">
        <v>1187</v>
      </c>
      <c r="E148" s="14" t="s">
        <v>8163</v>
      </c>
      <c r="F148" s="15">
        <v>528</v>
      </c>
      <c r="G148" s="15">
        <v>448</v>
      </c>
      <c r="H148" s="14" t="s">
        <v>2161</v>
      </c>
      <c r="I148" s="15">
        <v>288000</v>
      </c>
      <c r="J148" s="14" t="s">
        <v>4935</v>
      </c>
      <c r="K148" s="36" t="s">
        <v>17267</v>
      </c>
      <c r="L148" s="23" t="s">
        <v>2255</v>
      </c>
      <c r="M148" s="23"/>
      <c r="O148" s="15">
        <f>VLOOKUP(H148,heso!$A$2:$B$82,2,0)*F148*G148</f>
        <v>305577.44659377629</v>
      </c>
    </row>
    <row r="149" spans="1:15" ht="31.5">
      <c r="A149" s="14">
        <f t="shared" si="2"/>
        <v>146</v>
      </c>
      <c r="B149" s="14" t="s">
        <v>17290</v>
      </c>
      <c r="C149" s="41" t="s">
        <v>15222</v>
      </c>
      <c r="D149" s="41" t="s">
        <v>10827</v>
      </c>
      <c r="E149" s="14"/>
      <c r="F149" s="15">
        <v>645</v>
      </c>
      <c r="G149" s="15">
        <v>252</v>
      </c>
      <c r="H149" s="14" t="s">
        <v>2161</v>
      </c>
      <c r="I149" s="15">
        <v>114000</v>
      </c>
      <c r="J149" s="14" t="s">
        <v>60</v>
      </c>
      <c r="K149" s="36" t="s">
        <v>17267</v>
      </c>
      <c r="L149" s="23" t="s">
        <v>6101</v>
      </c>
      <c r="M149" s="23" t="s">
        <v>17291</v>
      </c>
      <c r="O149" s="15">
        <f>VLOOKUP(H149,heso!$A$2:$B$82,2,0)*F149*G149</f>
        <v>209975.97981497057</v>
      </c>
    </row>
    <row r="150" spans="1:15" ht="31.5">
      <c r="A150" s="14">
        <f t="shared" si="2"/>
        <v>147</v>
      </c>
      <c r="B150" s="14" t="s">
        <v>15774</v>
      </c>
      <c r="C150" s="41" t="s">
        <v>2744</v>
      </c>
      <c r="D150" s="41" t="s">
        <v>1187</v>
      </c>
      <c r="E150" s="14" t="s">
        <v>8163</v>
      </c>
      <c r="F150" s="15">
        <v>812</v>
      </c>
      <c r="G150" s="15">
        <v>208</v>
      </c>
      <c r="H150" s="14" t="s">
        <v>8076</v>
      </c>
      <c r="I150" s="15">
        <v>69000</v>
      </c>
      <c r="J150" s="14" t="s">
        <v>4935</v>
      </c>
      <c r="K150" s="36" t="s">
        <v>17267</v>
      </c>
      <c r="L150" s="23" t="s">
        <v>2255</v>
      </c>
      <c r="M150" s="23"/>
      <c r="O150" s="15">
        <f>VLOOKUP(H150,heso!$A$2:$B$82,2,0)*F150*G150</f>
        <v>140344.19512195123</v>
      </c>
    </row>
    <row r="151" spans="1:15" ht="31.5">
      <c r="A151" s="14">
        <f t="shared" si="2"/>
        <v>148</v>
      </c>
      <c r="B151" s="14" t="s">
        <v>13385</v>
      </c>
      <c r="C151" s="41" t="s">
        <v>2744</v>
      </c>
      <c r="D151" s="41" t="s">
        <v>1187</v>
      </c>
      <c r="E151" s="14" t="s">
        <v>8163</v>
      </c>
      <c r="F151" s="15">
        <v>812</v>
      </c>
      <c r="G151" s="15">
        <v>108</v>
      </c>
      <c r="H151" s="14" t="s">
        <v>8076</v>
      </c>
      <c r="I151" s="15">
        <v>37000</v>
      </c>
      <c r="J151" s="14" t="s">
        <v>4935</v>
      </c>
      <c r="K151" s="36" t="s">
        <v>17267</v>
      </c>
      <c r="L151" s="23" t="s">
        <v>2255</v>
      </c>
      <c r="M151" s="23"/>
      <c r="O151" s="15">
        <f>VLOOKUP(H151,heso!$A$2:$B$82,2,0)*F151*G151</f>
        <v>72871.024390243911</v>
      </c>
    </row>
    <row r="152" spans="1:15">
      <c r="A152" s="14">
        <f t="shared" si="2"/>
        <v>149</v>
      </c>
      <c r="B152" s="14" t="s">
        <v>16172</v>
      </c>
      <c r="C152" s="41" t="s">
        <v>2744</v>
      </c>
      <c r="D152" s="41" t="s">
        <v>1187</v>
      </c>
      <c r="E152" s="14" t="s">
        <v>8163</v>
      </c>
      <c r="F152" s="15">
        <v>1012</v>
      </c>
      <c r="G152" s="15">
        <v>280</v>
      </c>
      <c r="H152" s="14" t="s">
        <v>8076</v>
      </c>
      <c r="I152" s="15">
        <v>81000</v>
      </c>
      <c r="J152" s="14" t="s">
        <v>4935</v>
      </c>
      <c r="K152" s="36" t="s">
        <v>17267</v>
      </c>
      <c r="L152" s="23" t="s">
        <v>2255</v>
      </c>
      <c r="M152" s="23"/>
      <c r="O152" s="15">
        <f>VLOOKUP(H152,heso!$A$2:$B$82,2,0)*F152*G152</f>
        <v>235458.09924306141</v>
      </c>
    </row>
    <row r="153" spans="1:15" ht="31.5">
      <c r="A153" s="14">
        <f t="shared" si="2"/>
        <v>150</v>
      </c>
      <c r="B153" s="14" t="s">
        <v>15314</v>
      </c>
      <c r="C153" s="41" t="s">
        <v>2744</v>
      </c>
      <c r="D153" s="41" t="s">
        <v>1187</v>
      </c>
      <c r="E153" s="14" t="s">
        <v>8163</v>
      </c>
      <c r="F153" s="15">
        <v>1012</v>
      </c>
      <c r="G153" s="15">
        <v>192</v>
      </c>
      <c r="H153" s="14" t="s">
        <v>8076</v>
      </c>
      <c r="I153" s="15">
        <v>65000</v>
      </c>
      <c r="J153" s="14" t="s">
        <v>4935</v>
      </c>
      <c r="K153" s="36" t="s">
        <v>17267</v>
      </c>
      <c r="L153" s="23" t="s">
        <v>2255</v>
      </c>
      <c r="M153" s="23"/>
      <c r="O153" s="15">
        <f>VLOOKUP(H153,heso!$A$2:$B$82,2,0)*F153*G153</f>
        <v>161456.98233809925</v>
      </c>
    </row>
    <row r="154" spans="1:15" ht="63">
      <c r="A154" s="14">
        <f t="shared" si="2"/>
        <v>151</v>
      </c>
      <c r="B154" s="14" t="s">
        <v>17294</v>
      </c>
      <c r="C154" s="41" t="s">
        <v>1054</v>
      </c>
      <c r="D154" s="41" t="s">
        <v>1187</v>
      </c>
      <c r="E154" s="14" t="s">
        <v>8163</v>
      </c>
      <c r="F154" s="15">
        <v>690</v>
      </c>
      <c r="G154" s="15">
        <v>312</v>
      </c>
      <c r="H154" s="14" t="s">
        <v>1398</v>
      </c>
      <c r="I154" s="15">
        <v>135000</v>
      </c>
      <c r="J154" s="14" t="s">
        <v>60</v>
      </c>
      <c r="K154" s="36" t="s">
        <v>17267</v>
      </c>
      <c r="L154" s="23" t="s">
        <v>2255</v>
      </c>
      <c r="M154" s="23"/>
      <c r="O154" s="15">
        <f>VLOOKUP(H154,heso!$A$2:$B$82,2,0)*F154*G154</f>
        <v>269416.85449957947</v>
      </c>
    </row>
    <row r="155" spans="1:15" ht="47.25">
      <c r="A155" s="14">
        <f t="shared" si="2"/>
        <v>152</v>
      </c>
      <c r="B155" s="14" t="s">
        <v>17295</v>
      </c>
      <c r="C155" s="41" t="s">
        <v>16806</v>
      </c>
      <c r="D155" s="41" t="s">
        <v>1187</v>
      </c>
      <c r="E155" s="14" t="s">
        <v>8163</v>
      </c>
      <c r="F155" s="15">
        <v>528</v>
      </c>
      <c r="G155" s="15">
        <v>384</v>
      </c>
      <c r="H155" s="14" t="s">
        <v>2161</v>
      </c>
      <c r="I155" s="15">
        <v>250000</v>
      </c>
      <c r="J155" s="14" t="s">
        <v>4935</v>
      </c>
      <c r="K155" s="36" t="s">
        <v>17267</v>
      </c>
      <c r="L155" s="23" t="s">
        <v>2255</v>
      </c>
      <c r="M155" s="23"/>
      <c r="O155" s="15">
        <f>VLOOKUP(H155,heso!$A$2:$B$82,2,0)*F155*G155</f>
        <v>261923.52565180825</v>
      </c>
    </row>
    <row r="156" spans="1:15">
      <c r="A156" s="14">
        <f t="shared" si="2"/>
        <v>153</v>
      </c>
      <c r="B156" s="14" t="s">
        <v>17303</v>
      </c>
      <c r="C156" s="41" t="s">
        <v>2744</v>
      </c>
      <c r="D156" s="41" t="s">
        <v>1187</v>
      </c>
      <c r="E156" s="14" t="s">
        <v>8163</v>
      </c>
      <c r="F156" s="15">
        <v>512</v>
      </c>
      <c r="G156" s="15">
        <v>300</v>
      </c>
      <c r="H156" s="14" t="s">
        <v>8076</v>
      </c>
      <c r="I156" s="15">
        <v>87000</v>
      </c>
      <c r="J156" s="14" t="s">
        <v>4935</v>
      </c>
      <c r="K156" s="36" t="s">
        <v>17267</v>
      </c>
      <c r="L156" s="23" t="s">
        <v>2255</v>
      </c>
      <c r="M156" s="23"/>
      <c r="O156" s="15">
        <f>VLOOKUP(H156,heso!$A$2:$B$82,2,0)*F156*G156</f>
        <v>127633.97813288479</v>
      </c>
    </row>
    <row r="157" spans="1:15">
      <c r="A157" s="14">
        <f t="shared" si="2"/>
        <v>154</v>
      </c>
      <c r="B157" s="14" t="s">
        <v>15232</v>
      </c>
      <c r="C157" s="41" t="s">
        <v>2744</v>
      </c>
      <c r="D157" s="41" t="s">
        <v>1187</v>
      </c>
      <c r="E157" s="14" t="s">
        <v>8163</v>
      </c>
      <c r="F157" s="15">
        <v>512</v>
      </c>
      <c r="G157" s="15">
        <v>132</v>
      </c>
      <c r="H157" s="14" t="s">
        <v>8076</v>
      </c>
      <c r="I157" s="15">
        <v>43000</v>
      </c>
      <c r="J157" s="14" t="s">
        <v>4935</v>
      </c>
      <c r="K157" s="36" t="s">
        <v>17267</v>
      </c>
      <c r="L157" s="23" t="s">
        <v>2255</v>
      </c>
      <c r="M157" s="23"/>
      <c r="O157" s="15">
        <f>VLOOKUP(H157,heso!$A$2:$B$82,2,0)*F157*G157</f>
        <v>56158.950378469308</v>
      </c>
    </row>
    <row r="158" spans="1:15" ht="31.5">
      <c r="A158" s="14">
        <f t="shared" si="2"/>
        <v>155</v>
      </c>
      <c r="B158" s="14" t="s">
        <v>15607</v>
      </c>
      <c r="C158" s="41" t="s">
        <v>2744</v>
      </c>
      <c r="D158" s="41" t="s">
        <v>1187</v>
      </c>
      <c r="E158" s="14" t="s">
        <v>8163</v>
      </c>
      <c r="F158" s="15">
        <v>1012</v>
      </c>
      <c r="G158" s="15">
        <v>56</v>
      </c>
      <c r="H158" s="14" t="s">
        <v>8076</v>
      </c>
      <c r="I158" s="15">
        <v>26000</v>
      </c>
      <c r="J158" s="14" t="s">
        <v>4935</v>
      </c>
      <c r="K158" s="36" t="s">
        <v>17267</v>
      </c>
      <c r="L158" s="23" t="s">
        <v>2255</v>
      </c>
      <c r="M158" s="23"/>
      <c r="O158" s="15">
        <f>VLOOKUP(H158,heso!$A$2:$B$82,2,0)*F158*G158</f>
        <v>47091.619848612281</v>
      </c>
    </row>
    <row r="159" spans="1:15" ht="31.5">
      <c r="A159" s="14">
        <f t="shared" si="2"/>
        <v>156</v>
      </c>
      <c r="B159" s="14" t="s">
        <v>17304</v>
      </c>
      <c r="C159" s="41" t="s">
        <v>17305</v>
      </c>
      <c r="D159" s="41" t="s">
        <v>1162</v>
      </c>
      <c r="E159" s="14"/>
      <c r="F159" s="15">
        <v>300</v>
      </c>
      <c r="G159" s="15">
        <v>260</v>
      </c>
      <c r="H159" s="14" t="s">
        <v>8087</v>
      </c>
      <c r="I159" s="15">
        <v>119000</v>
      </c>
      <c r="J159" s="14" t="s">
        <v>1193</v>
      </c>
      <c r="K159" s="36" t="s">
        <v>17267</v>
      </c>
      <c r="L159" s="23" t="s">
        <v>2255</v>
      </c>
      <c r="M159" s="23"/>
      <c r="O159" s="15">
        <f>VLOOKUP(H159,heso!$A$2:$B$82,2,0)*F159*G159</f>
        <v>78000</v>
      </c>
    </row>
    <row r="160" spans="1:15" ht="31.5">
      <c r="A160" s="14">
        <f t="shared" si="2"/>
        <v>157</v>
      </c>
      <c r="B160" s="14" t="s">
        <v>17306</v>
      </c>
      <c r="C160" s="41" t="s">
        <v>17307</v>
      </c>
      <c r="D160" s="41" t="s">
        <v>1187</v>
      </c>
      <c r="E160" s="14"/>
      <c r="F160" s="15">
        <v>700</v>
      </c>
      <c r="G160" s="15">
        <v>232</v>
      </c>
      <c r="H160" s="14" t="s">
        <v>8087</v>
      </c>
      <c r="I160" s="15">
        <v>106000</v>
      </c>
      <c r="J160" s="14" t="s">
        <v>4935</v>
      </c>
      <c r="K160" s="36" t="s">
        <v>17267</v>
      </c>
      <c r="L160" s="23" t="s">
        <v>2255</v>
      </c>
      <c r="M160" s="23"/>
      <c r="O160" s="15">
        <f>VLOOKUP(H160,heso!$A$2:$B$82,2,0)*F160*G160</f>
        <v>162400</v>
      </c>
    </row>
    <row r="161" spans="1:15" ht="31.5">
      <c r="A161" s="14">
        <f t="shared" si="2"/>
        <v>158</v>
      </c>
      <c r="B161" s="14" t="s">
        <v>17308</v>
      </c>
      <c r="C161" s="41" t="s">
        <v>17309</v>
      </c>
      <c r="D161" s="41" t="s">
        <v>1187</v>
      </c>
      <c r="E161" s="14"/>
      <c r="F161" s="15">
        <v>700</v>
      </c>
      <c r="G161" s="15">
        <v>312</v>
      </c>
      <c r="H161" s="14" t="s">
        <v>8087</v>
      </c>
      <c r="I161" s="15">
        <v>152000</v>
      </c>
      <c r="J161" s="14" t="s">
        <v>1193</v>
      </c>
      <c r="K161" s="36" t="s">
        <v>17267</v>
      </c>
      <c r="L161" s="23" t="s">
        <v>2255</v>
      </c>
      <c r="M161" s="23"/>
      <c r="O161" s="15">
        <f>VLOOKUP(H161,heso!$A$2:$B$82,2,0)*F161*G161</f>
        <v>218400</v>
      </c>
    </row>
    <row r="162" spans="1:15" ht="47.25">
      <c r="A162" s="14">
        <f t="shared" si="2"/>
        <v>159</v>
      </c>
      <c r="B162" s="14" t="s">
        <v>17310</v>
      </c>
      <c r="C162" s="41" t="s">
        <v>17311</v>
      </c>
      <c r="D162" s="41" t="s">
        <v>1187</v>
      </c>
      <c r="E162" s="14"/>
      <c r="F162" s="15">
        <v>1000</v>
      </c>
      <c r="G162" s="15">
        <v>272</v>
      </c>
      <c r="H162" s="14" t="s">
        <v>8087</v>
      </c>
      <c r="I162" s="15">
        <v>104000</v>
      </c>
      <c r="J162" s="14" t="s">
        <v>1188</v>
      </c>
      <c r="K162" s="36" t="s">
        <v>17267</v>
      </c>
      <c r="L162" s="23" t="s">
        <v>2255</v>
      </c>
      <c r="M162" s="23"/>
      <c r="O162" s="15">
        <f>VLOOKUP(H162,heso!$A$2:$B$82,2,0)*F162*G162</f>
        <v>272000</v>
      </c>
    </row>
    <row r="163" spans="1:15" ht="31.5">
      <c r="A163" s="14">
        <f t="shared" si="2"/>
        <v>160</v>
      </c>
      <c r="B163" s="14" t="s">
        <v>17312</v>
      </c>
      <c r="C163" s="41" t="s">
        <v>17313</v>
      </c>
      <c r="D163" s="41" t="s">
        <v>1187</v>
      </c>
      <c r="E163" s="14"/>
      <c r="F163" s="15">
        <v>900</v>
      </c>
      <c r="G163" s="15">
        <v>432</v>
      </c>
      <c r="H163" s="14" t="s">
        <v>8087</v>
      </c>
      <c r="I163" s="15">
        <v>168000</v>
      </c>
      <c r="J163" s="14" t="s">
        <v>4935</v>
      </c>
      <c r="K163" s="36" t="s">
        <v>17267</v>
      </c>
      <c r="L163" s="23" t="s">
        <v>2255</v>
      </c>
      <c r="M163" s="23"/>
      <c r="O163" s="15">
        <f>VLOOKUP(H163,heso!$A$2:$B$82,2,0)*F163*G163</f>
        <v>388800</v>
      </c>
    </row>
    <row r="164" spans="1:15" ht="47.25">
      <c r="A164" s="14">
        <f t="shared" ref="A164:A227" si="3">A163+1</f>
        <v>161</v>
      </c>
      <c r="B164" s="14" t="s">
        <v>17314</v>
      </c>
      <c r="C164" s="41" t="s">
        <v>17315</v>
      </c>
      <c r="D164" s="41" t="s">
        <v>1187</v>
      </c>
      <c r="E164" s="14"/>
      <c r="F164" s="15">
        <v>800</v>
      </c>
      <c r="G164" s="15">
        <v>136</v>
      </c>
      <c r="H164" s="14" t="s">
        <v>8087</v>
      </c>
      <c r="I164" s="15">
        <v>93000</v>
      </c>
      <c r="J164" s="14" t="s">
        <v>1188</v>
      </c>
      <c r="K164" s="36" t="s">
        <v>17267</v>
      </c>
      <c r="L164" s="23" t="s">
        <v>2255</v>
      </c>
      <c r="M164" s="23"/>
      <c r="O164" s="15">
        <f>VLOOKUP(H164,heso!$A$2:$B$82,2,0)*F164*G164</f>
        <v>108800</v>
      </c>
    </row>
    <row r="165" spans="1:15" ht="47.25">
      <c r="A165" s="14">
        <f t="shared" si="3"/>
        <v>162</v>
      </c>
      <c r="B165" s="14" t="s">
        <v>17316</v>
      </c>
      <c r="C165" s="41" t="s">
        <v>5447</v>
      </c>
      <c r="D165" s="41" t="s">
        <v>1162</v>
      </c>
      <c r="E165" s="14" t="s">
        <v>8163</v>
      </c>
      <c r="F165" s="15">
        <v>300</v>
      </c>
      <c r="G165" s="15">
        <v>228</v>
      </c>
      <c r="H165" s="14" t="s">
        <v>8087</v>
      </c>
      <c r="I165" s="15">
        <v>0</v>
      </c>
      <c r="J165" s="14" t="s">
        <v>4642</v>
      </c>
      <c r="K165" s="36" t="s">
        <v>17267</v>
      </c>
      <c r="L165" s="23" t="s">
        <v>11673</v>
      </c>
      <c r="M165" s="23"/>
      <c r="O165" s="15">
        <f>VLOOKUP(H165,heso!$A$2:$B$82,2,0)*F165*G165</f>
        <v>68400</v>
      </c>
    </row>
    <row r="166" spans="1:15" ht="31.5">
      <c r="A166" s="14">
        <f t="shared" si="3"/>
        <v>163</v>
      </c>
      <c r="B166" s="14" t="s">
        <v>17317</v>
      </c>
      <c r="C166" s="41" t="s">
        <v>5447</v>
      </c>
      <c r="D166" s="41" t="s">
        <v>1162</v>
      </c>
      <c r="E166" s="14" t="s">
        <v>8163</v>
      </c>
      <c r="F166" s="15">
        <v>300</v>
      </c>
      <c r="G166" s="15">
        <v>396</v>
      </c>
      <c r="H166" s="14" t="s">
        <v>8087</v>
      </c>
      <c r="I166" s="15">
        <v>0</v>
      </c>
      <c r="J166" s="14" t="s">
        <v>4642</v>
      </c>
      <c r="K166" s="36" t="s">
        <v>17267</v>
      </c>
      <c r="L166" s="23" t="s">
        <v>11673</v>
      </c>
      <c r="M166" s="23"/>
      <c r="O166" s="15">
        <f>VLOOKUP(H166,heso!$A$2:$B$82,2,0)*F166*G166</f>
        <v>118800</v>
      </c>
    </row>
    <row r="167" spans="1:15" ht="63">
      <c r="A167" s="14">
        <f t="shared" si="3"/>
        <v>164</v>
      </c>
      <c r="B167" s="14" t="s">
        <v>17318</v>
      </c>
      <c r="C167" s="41" t="s">
        <v>17319</v>
      </c>
      <c r="D167" s="41" t="s">
        <v>1187</v>
      </c>
      <c r="E167" s="14"/>
      <c r="F167" s="15">
        <v>800</v>
      </c>
      <c r="G167" s="15">
        <v>336</v>
      </c>
      <c r="H167" s="14" t="s">
        <v>8087</v>
      </c>
      <c r="I167" s="15">
        <v>151000</v>
      </c>
      <c r="J167" s="14" t="s">
        <v>60</v>
      </c>
      <c r="K167" s="36" t="s">
        <v>17267</v>
      </c>
      <c r="L167" s="23" t="s">
        <v>2255</v>
      </c>
      <c r="M167" s="23"/>
      <c r="O167" s="15">
        <f>VLOOKUP(H167,heso!$A$2:$B$82,2,0)*F167*G167</f>
        <v>268800</v>
      </c>
    </row>
    <row r="168" spans="1:15" ht="31.5">
      <c r="A168" s="14">
        <f t="shared" si="3"/>
        <v>165</v>
      </c>
      <c r="B168" s="14" t="s">
        <v>14530</v>
      </c>
      <c r="C168" s="41" t="s">
        <v>2744</v>
      </c>
      <c r="D168" s="41" t="s">
        <v>1187</v>
      </c>
      <c r="E168" s="14" t="s">
        <v>8163</v>
      </c>
      <c r="F168" s="15">
        <v>1012</v>
      </c>
      <c r="G168" s="15">
        <v>96</v>
      </c>
      <c r="H168" s="14" t="s">
        <v>8076</v>
      </c>
      <c r="I168" s="15">
        <v>38000</v>
      </c>
      <c r="J168" s="14" t="s">
        <v>4935</v>
      </c>
      <c r="K168" s="36" t="s">
        <v>17267</v>
      </c>
      <c r="L168" s="23" t="s">
        <v>2255</v>
      </c>
      <c r="M168" s="23"/>
      <c r="O168" s="15">
        <f>VLOOKUP(H168,heso!$A$2:$B$82,2,0)*F168*G168</f>
        <v>80728.491169049623</v>
      </c>
    </row>
    <row r="169" spans="1:15" ht="31.5">
      <c r="A169" s="14">
        <f t="shared" si="3"/>
        <v>166</v>
      </c>
      <c r="B169" s="14" t="s">
        <v>17320</v>
      </c>
      <c r="C169" s="41" t="s">
        <v>17321</v>
      </c>
      <c r="D169" s="41" t="s">
        <v>1162</v>
      </c>
      <c r="E169" s="14" t="s">
        <v>8163</v>
      </c>
      <c r="F169" s="15">
        <v>500</v>
      </c>
      <c r="G169" s="15">
        <v>184</v>
      </c>
      <c r="H169" s="14" t="s">
        <v>8087</v>
      </c>
      <c r="I169" s="15">
        <v>0</v>
      </c>
      <c r="J169" s="14" t="s">
        <v>4642</v>
      </c>
      <c r="K169" s="36" t="s">
        <v>17267</v>
      </c>
      <c r="L169" s="23" t="s">
        <v>11673</v>
      </c>
      <c r="M169" s="23"/>
      <c r="O169" s="15">
        <f>VLOOKUP(H169,heso!$A$2:$B$82,2,0)*F169*G169</f>
        <v>92000</v>
      </c>
    </row>
    <row r="170" spans="1:15" ht="31.5">
      <c r="A170" s="14">
        <f t="shared" si="3"/>
        <v>167</v>
      </c>
      <c r="B170" s="14" t="s">
        <v>17322</v>
      </c>
      <c r="C170" s="41" t="s">
        <v>17323</v>
      </c>
      <c r="D170" s="41" t="s">
        <v>1162</v>
      </c>
      <c r="E170" s="14"/>
      <c r="F170" s="15">
        <v>500</v>
      </c>
      <c r="G170" s="15">
        <v>360</v>
      </c>
      <c r="H170" s="14" t="s">
        <v>8087</v>
      </c>
      <c r="I170" s="15">
        <v>0</v>
      </c>
      <c r="J170" s="14" t="s">
        <v>4642</v>
      </c>
      <c r="K170" s="36" t="s">
        <v>17267</v>
      </c>
      <c r="L170" s="23" t="s">
        <v>11673</v>
      </c>
      <c r="M170" s="23"/>
      <c r="O170" s="15">
        <f>VLOOKUP(H170,heso!$A$2:$B$82,2,0)*F170*G170</f>
        <v>180000</v>
      </c>
    </row>
    <row r="171" spans="1:15" ht="31.5">
      <c r="A171" s="14">
        <f t="shared" si="3"/>
        <v>168</v>
      </c>
      <c r="B171" s="14" t="s">
        <v>17324</v>
      </c>
      <c r="C171" s="41" t="s">
        <v>17325</v>
      </c>
      <c r="D171" s="41" t="s">
        <v>10827</v>
      </c>
      <c r="E171" s="14"/>
      <c r="F171" s="15">
        <v>500</v>
      </c>
      <c r="G171" s="15">
        <v>192</v>
      </c>
      <c r="H171" s="14" t="s">
        <v>8087</v>
      </c>
      <c r="I171" s="15">
        <v>75000</v>
      </c>
      <c r="J171" s="14" t="s">
        <v>60</v>
      </c>
      <c r="K171" s="36" t="s">
        <v>17267</v>
      </c>
      <c r="L171" s="23" t="s">
        <v>6101</v>
      </c>
      <c r="M171" s="23"/>
      <c r="O171" s="15">
        <f>VLOOKUP(H171,heso!$A$2:$B$82,2,0)*F171*G171</f>
        <v>96000</v>
      </c>
    </row>
    <row r="172" spans="1:15" ht="31.5">
      <c r="A172" s="14">
        <f t="shared" si="3"/>
        <v>169</v>
      </c>
      <c r="B172" s="14" t="s">
        <v>15382</v>
      </c>
      <c r="C172" s="41" t="s">
        <v>2744</v>
      </c>
      <c r="D172" s="41" t="s">
        <v>1187</v>
      </c>
      <c r="E172" s="14" t="s">
        <v>8163</v>
      </c>
      <c r="F172" s="15">
        <v>512</v>
      </c>
      <c r="G172" s="15">
        <v>84</v>
      </c>
      <c r="H172" s="14" t="s">
        <v>8076</v>
      </c>
      <c r="I172" s="15">
        <v>35000</v>
      </c>
      <c r="J172" s="14" t="s">
        <v>4935</v>
      </c>
      <c r="K172" s="36" t="s">
        <v>17267</v>
      </c>
      <c r="L172" s="23" t="s">
        <v>2255</v>
      </c>
      <c r="M172" s="23"/>
      <c r="O172" s="15">
        <f>VLOOKUP(H172,heso!$A$2:$B$82,2,0)*F172*G172</f>
        <v>35737.513877207741</v>
      </c>
    </row>
    <row r="173" spans="1:15" ht="47.25">
      <c r="A173" s="14">
        <f t="shared" si="3"/>
        <v>170</v>
      </c>
      <c r="B173" s="14" t="s">
        <v>17341</v>
      </c>
      <c r="C173" s="41" t="s">
        <v>17342</v>
      </c>
      <c r="D173" s="41" t="s">
        <v>1187</v>
      </c>
      <c r="E173" s="14"/>
      <c r="F173" s="15">
        <v>820</v>
      </c>
      <c r="G173" s="15">
        <v>132</v>
      </c>
      <c r="H173" s="14" t="s">
        <v>5624</v>
      </c>
      <c r="I173" s="15">
        <v>66000</v>
      </c>
      <c r="J173" s="14" t="s">
        <v>7909</v>
      </c>
      <c r="K173" s="36" t="s">
        <v>17267</v>
      </c>
      <c r="L173" s="23" t="s">
        <v>2255</v>
      </c>
      <c r="M173" s="23"/>
      <c r="O173" s="15">
        <f>VLOOKUP(H173,heso!$A$2:$B$82,2,0)*F173*G173</f>
        <v>93310.344827586203</v>
      </c>
    </row>
    <row r="174" spans="1:15" ht="31.5">
      <c r="A174" s="14">
        <f t="shared" si="3"/>
        <v>171</v>
      </c>
      <c r="B174" s="14" t="s">
        <v>17344</v>
      </c>
      <c r="C174" s="41" t="s">
        <v>9485</v>
      </c>
      <c r="D174" s="41" t="s">
        <v>1187</v>
      </c>
      <c r="E174" s="14" t="s">
        <v>8163</v>
      </c>
      <c r="F174" s="15">
        <v>670</v>
      </c>
      <c r="G174" s="15">
        <v>396</v>
      </c>
      <c r="H174" s="14" t="s">
        <v>2161</v>
      </c>
      <c r="I174" s="15">
        <v>243000</v>
      </c>
      <c r="J174" s="14" t="s">
        <v>7909</v>
      </c>
      <c r="K174" s="36" t="s">
        <v>17267</v>
      </c>
      <c r="L174" s="23" t="s">
        <v>2255</v>
      </c>
      <c r="M174" s="23" t="s">
        <v>17345</v>
      </c>
      <c r="O174" s="15">
        <f>VLOOKUP(H174,heso!$A$2:$B$82,2,0)*F174*G174</f>
        <v>342751.48864592094</v>
      </c>
    </row>
    <row r="175" spans="1:15" ht="47.25">
      <c r="A175" s="14">
        <f t="shared" si="3"/>
        <v>172</v>
      </c>
      <c r="B175" s="14" t="s">
        <v>17346</v>
      </c>
      <c r="C175" s="41" t="s">
        <v>13677</v>
      </c>
      <c r="D175" s="41" t="s">
        <v>1187</v>
      </c>
      <c r="E175" s="14" t="s">
        <v>8163</v>
      </c>
      <c r="F175" s="15">
        <v>1500</v>
      </c>
      <c r="G175" s="15">
        <v>384</v>
      </c>
      <c r="H175" s="14" t="s">
        <v>2161</v>
      </c>
      <c r="I175" s="15">
        <v>186000</v>
      </c>
      <c r="J175" s="14" t="s">
        <v>4935</v>
      </c>
      <c r="K175" s="36" t="s">
        <v>17267</v>
      </c>
      <c r="L175" s="23" t="s">
        <v>5629</v>
      </c>
      <c r="M175" s="23"/>
      <c r="O175" s="15">
        <f>VLOOKUP(H175,heso!$A$2:$B$82,2,0)*F175*G175</f>
        <v>744100.92514718254</v>
      </c>
    </row>
    <row r="176" spans="1:15" ht="31.5">
      <c r="A176" s="14">
        <f t="shared" si="3"/>
        <v>173</v>
      </c>
      <c r="B176" s="14" t="s">
        <v>17347</v>
      </c>
      <c r="C176" s="41" t="s">
        <v>17348</v>
      </c>
      <c r="D176" s="41" t="s">
        <v>1187</v>
      </c>
      <c r="E176" s="14"/>
      <c r="F176" s="15">
        <v>730</v>
      </c>
      <c r="G176" s="15">
        <v>220</v>
      </c>
      <c r="H176" s="14" t="s">
        <v>8087</v>
      </c>
      <c r="I176" s="15">
        <v>110000</v>
      </c>
      <c r="J176" s="14" t="s">
        <v>4935</v>
      </c>
      <c r="K176" s="36" t="s">
        <v>17267</v>
      </c>
      <c r="L176" s="23" t="s">
        <v>5629</v>
      </c>
      <c r="M176" s="23"/>
      <c r="O176" s="15">
        <f>VLOOKUP(H176,heso!$A$2:$B$82,2,0)*F176*G176</f>
        <v>160600</v>
      </c>
    </row>
    <row r="177" spans="1:15" ht="31.5">
      <c r="A177" s="14">
        <f t="shared" si="3"/>
        <v>174</v>
      </c>
      <c r="B177" s="14" t="s">
        <v>17358</v>
      </c>
      <c r="C177" s="102" t="s">
        <v>2744</v>
      </c>
      <c r="D177" s="41" t="s">
        <v>1187</v>
      </c>
      <c r="E177" s="14" t="s">
        <v>8163</v>
      </c>
      <c r="F177" s="15">
        <v>2712</v>
      </c>
      <c r="G177" s="15">
        <v>64</v>
      </c>
      <c r="H177" s="14" t="s">
        <v>8076</v>
      </c>
      <c r="I177" s="15">
        <v>28000</v>
      </c>
      <c r="J177" s="14" t="s">
        <v>4935</v>
      </c>
      <c r="K177" s="36" t="s">
        <v>17267</v>
      </c>
      <c r="L177" s="23" t="s">
        <v>12534</v>
      </c>
      <c r="M177" s="23"/>
      <c r="O177" s="15">
        <f>VLOOKUP(H177,heso!$A$2:$B$82,2,0)*F177*G177</f>
        <v>144226.39529015979</v>
      </c>
    </row>
    <row r="178" spans="1:15" ht="47.25">
      <c r="A178" s="14">
        <f t="shared" si="3"/>
        <v>175</v>
      </c>
      <c r="B178" s="14" t="s">
        <v>17397</v>
      </c>
      <c r="C178" s="41" t="s">
        <v>17398</v>
      </c>
      <c r="D178" s="41" t="s">
        <v>1162</v>
      </c>
      <c r="E178" s="14"/>
      <c r="F178" s="15">
        <v>1300</v>
      </c>
      <c r="G178" s="15">
        <v>1148</v>
      </c>
      <c r="H178" s="14" t="s">
        <v>3703</v>
      </c>
      <c r="I178" s="15">
        <v>0</v>
      </c>
      <c r="J178" s="14" t="s">
        <v>7909</v>
      </c>
      <c r="K178" s="36" t="s">
        <v>17267</v>
      </c>
      <c r="L178" s="23" t="s">
        <v>13494</v>
      </c>
      <c r="M178" s="23"/>
      <c r="O178" s="15">
        <f>VLOOKUP(H178,heso!$A$2:$B$82,2,0)*F178*G178</f>
        <v>2575613.7931034486</v>
      </c>
    </row>
    <row r="179" spans="1:15" ht="63">
      <c r="A179" s="14">
        <f t="shared" si="3"/>
        <v>176</v>
      </c>
      <c r="B179" s="14" t="s">
        <v>17417</v>
      </c>
      <c r="C179" s="41" t="s">
        <v>7234</v>
      </c>
      <c r="D179" s="41" t="s">
        <v>17418</v>
      </c>
      <c r="E179" s="14"/>
      <c r="F179" s="15">
        <v>500</v>
      </c>
      <c r="G179" s="15">
        <v>332</v>
      </c>
      <c r="H179" s="14" t="s">
        <v>2161</v>
      </c>
      <c r="I179" s="15">
        <v>0</v>
      </c>
      <c r="J179" s="14" t="s">
        <v>60</v>
      </c>
      <c r="K179" s="36" t="s">
        <v>17267</v>
      </c>
      <c r="L179" s="23" t="s">
        <v>2255</v>
      </c>
      <c r="M179" s="23"/>
      <c r="O179" s="15">
        <f>VLOOKUP(H179,heso!$A$2:$B$82,2,0)*F179*G179</f>
        <v>214445.75273338944</v>
      </c>
    </row>
    <row r="180" spans="1:15" ht="63">
      <c r="A180" s="14">
        <f t="shared" si="3"/>
        <v>177</v>
      </c>
      <c r="B180" s="14" t="s">
        <v>17419</v>
      </c>
      <c r="C180" s="41" t="s">
        <v>7234</v>
      </c>
      <c r="D180" s="41" t="s">
        <v>17418</v>
      </c>
      <c r="E180" s="14"/>
      <c r="F180" s="14">
        <v>500</v>
      </c>
      <c r="G180" s="14">
        <v>312</v>
      </c>
      <c r="H180" s="14" t="s">
        <v>2161</v>
      </c>
      <c r="I180" s="15">
        <v>0</v>
      </c>
      <c r="J180" s="14" t="s">
        <v>60</v>
      </c>
      <c r="K180" s="36" t="s">
        <v>17267</v>
      </c>
      <c r="L180" s="23" t="s">
        <v>2255</v>
      </c>
      <c r="M180" s="23"/>
      <c r="O180" s="15">
        <f>VLOOKUP(H180,heso!$A$2:$B$82,2,0)*F180*G180</f>
        <v>201527.33389402862</v>
      </c>
    </row>
    <row r="181" spans="1:15" ht="63">
      <c r="A181" s="14">
        <f t="shared" si="3"/>
        <v>178</v>
      </c>
      <c r="B181" s="14" t="s">
        <v>17420</v>
      </c>
      <c r="C181" s="41" t="s">
        <v>7234</v>
      </c>
      <c r="D181" s="41" t="s">
        <v>17418</v>
      </c>
      <c r="E181" s="14"/>
      <c r="F181" s="14">
        <v>500</v>
      </c>
      <c r="G181" s="14">
        <v>268</v>
      </c>
      <c r="H181" s="14" t="s">
        <v>2161</v>
      </c>
      <c r="I181" s="15">
        <v>0</v>
      </c>
      <c r="J181" s="14" t="s">
        <v>60</v>
      </c>
      <c r="K181" s="36" t="s">
        <v>17267</v>
      </c>
      <c r="L181" s="23" t="s">
        <v>2255</v>
      </c>
      <c r="M181" s="23"/>
      <c r="O181" s="15">
        <f>VLOOKUP(H181,heso!$A$2:$B$82,2,0)*F181*G181</f>
        <v>173106.81244743484</v>
      </c>
    </row>
    <row r="182" spans="1:15" ht="62.25" customHeight="1">
      <c r="A182" s="14">
        <f t="shared" si="3"/>
        <v>179</v>
      </c>
      <c r="B182" s="14" t="s">
        <v>17421</v>
      </c>
      <c r="C182" s="41" t="s">
        <v>7234</v>
      </c>
      <c r="D182" s="41" t="s">
        <v>17418</v>
      </c>
      <c r="E182" s="14"/>
      <c r="F182" s="14">
        <v>500</v>
      </c>
      <c r="G182" s="14">
        <v>280</v>
      </c>
      <c r="H182" s="14" t="s">
        <v>2161</v>
      </c>
      <c r="I182" s="15">
        <v>0</v>
      </c>
      <c r="J182" s="14" t="s">
        <v>60</v>
      </c>
      <c r="K182" s="36" t="s">
        <v>17267</v>
      </c>
      <c r="L182" s="23" t="s">
        <v>2255</v>
      </c>
      <c r="M182" s="23"/>
      <c r="O182" s="15">
        <f>VLOOKUP(H182,heso!$A$2:$B$82,2,0)*F182*G182</f>
        <v>180857.86375105134</v>
      </c>
    </row>
    <row r="183" spans="1:15" ht="31.5">
      <c r="A183" s="14">
        <f t="shared" si="3"/>
        <v>180</v>
      </c>
      <c r="B183" s="14" t="s">
        <v>17326</v>
      </c>
      <c r="C183" s="41" t="s">
        <v>17327</v>
      </c>
      <c r="D183" s="41" t="s">
        <v>1187</v>
      </c>
      <c r="E183" s="14"/>
      <c r="F183" s="15">
        <v>800</v>
      </c>
      <c r="G183" s="15">
        <v>160</v>
      </c>
      <c r="H183" s="14" t="s">
        <v>8076</v>
      </c>
      <c r="I183" s="15">
        <v>66000</v>
      </c>
      <c r="J183" s="14" t="s">
        <v>4935</v>
      </c>
      <c r="K183" s="36" t="s">
        <v>17328</v>
      </c>
      <c r="L183" s="23" t="s">
        <v>2255</v>
      </c>
      <c r="M183" s="23"/>
      <c r="O183" s="15">
        <f>VLOOKUP(H183,heso!$A$2:$B$82,2,0)*F183*G183</f>
        <v>106361.64844407066</v>
      </c>
    </row>
    <row r="184" spans="1:15" ht="47.25">
      <c r="A184" s="14">
        <f t="shared" si="3"/>
        <v>181</v>
      </c>
      <c r="B184" s="14" t="s">
        <v>17330</v>
      </c>
      <c r="C184" s="41" t="s">
        <v>17331</v>
      </c>
      <c r="D184" s="41" t="s">
        <v>1187</v>
      </c>
      <c r="E184" s="14"/>
      <c r="F184" s="15">
        <v>1000</v>
      </c>
      <c r="G184" s="15">
        <v>232</v>
      </c>
      <c r="H184" s="14" t="s">
        <v>8087</v>
      </c>
      <c r="I184" s="15">
        <v>90000</v>
      </c>
      <c r="J184" s="14" t="s">
        <v>1188</v>
      </c>
      <c r="K184" s="36" t="s">
        <v>17328</v>
      </c>
      <c r="L184" s="23" t="s">
        <v>2255</v>
      </c>
      <c r="M184" s="23"/>
      <c r="O184" s="15">
        <f>VLOOKUP(H184,heso!$A$2:$B$82,2,0)*F184*G184</f>
        <v>232000</v>
      </c>
    </row>
    <row r="185" spans="1:15" ht="31.5">
      <c r="A185" s="14">
        <f t="shared" si="3"/>
        <v>182</v>
      </c>
      <c r="B185" s="14" t="s">
        <v>17332</v>
      </c>
      <c r="C185" s="41" t="s">
        <v>17333</v>
      </c>
      <c r="D185" s="41" t="s">
        <v>1187</v>
      </c>
      <c r="E185" s="14"/>
      <c r="F185" s="15">
        <v>700</v>
      </c>
      <c r="G185" s="15">
        <v>292</v>
      </c>
      <c r="H185" s="14" t="s">
        <v>8087</v>
      </c>
      <c r="I185" s="15">
        <v>126000</v>
      </c>
      <c r="J185" s="14" t="s">
        <v>1193</v>
      </c>
      <c r="K185" s="36" t="s">
        <v>17328</v>
      </c>
      <c r="L185" s="23" t="s">
        <v>2255</v>
      </c>
      <c r="M185" s="23"/>
      <c r="O185" s="15">
        <f>VLOOKUP(H185,heso!$A$2:$B$82,2,0)*F185*G185</f>
        <v>204400</v>
      </c>
    </row>
    <row r="186" spans="1:15" ht="47.25">
      <c r="A186" s="14">
        <f t="shared" si="3"/>
        <v>183</v>
      </c>
      <c r="B186" s="14" t="s">
        <v>17334</v>
      </c>
      <c r="C186" s="41" t="s">
        <v>17335</v>
      </c>
      <c r="D186" s="41" t="s">
        <v>1187</v>
      </c>
      <c r="E186" s="14"/>
      <c r="F186" s="15">
        <v>700</v>
      </c>
      <c r="G186" s="15">
        <v>240</v>
      </c>
      <c r="H186" s="14" t="s">
        <v>8087</v>
      </c>
      <c r="I186" s="15">
        <v>103000</v>
      </c>
      <c r="J186" s="14" t="s">
        <v>4935</v>
      </c>
      <c r="K186" s="36" t="s">
        <v>17328</v>
      </c>
      <c r="L186" s="23" t="s">
        <v>2255</v>
      </c>
      <c r="M186" s="23"/>
      <c r="O186" s="15">
        <f>VLOOKUP(H186,heso!$A$2:$B$82,2,0)*F186*G186</f>
        <v>168000</v>
      </c>
    </row>
    <row r="187" spans="1:15" ht="59.25" customHeight="1">
      <c r="A187" s="14">
        <f t="shared" si="3"/>
        <v>184</v>
      </c>
      <c r="B187" s="14" t="s">
        <v>17336</v>
      </c>
      <c r="C187" s="41" t="s">
        <v>17337</v>
      </c>
      <c r="D187" s="41" t="s">
        <v>1187</v>
      </c>
      <c r="E187" s="14"/>
      <c r="F187" s="15">
        <v>800</v>
      </c>
      <c r="G187" s="15">
        <v>496</v>
      </c>
      <c r="H187" s="14" t="s">
        <v>2161</v>
      </c>
      <c r="I187" s="15">
        <v>273000</v>
      </c>
      <c r="J187" s="14" t="s">
        <v>4935</v>
      </c>
      <c r="K187" s="36" t="s">
        <v>17328</v>
      </c>
      <c r="L187" s="23" t="s">
        <v>2255</v>
      </c>
      <c r="M187" s="23"/>
      <c r="O187" s="15">
        <f>VLOOKUP(H187,heso!$A$2:$B$82,2,0)*F187*G187</f>
        <v>512602.85954583687</v>
      </c>
    </row>
    <row r="188" spans="1:15" ht="189">
      <c r="A188" s="14">
        <f t="shared" si="3"/>
        <v>185</v>
      </c>
      <c r="B188" s="14" t="s">
        <v>17338</v>
      </c>
      <c r="C188" s="41" t="s">
        <v>17339</v>
      </c>
      <c r="D188" s="41" t="s">
        <v>1162</v>
      </c>
      <c r="E188" s="14"/>
      <c r="F188" s="15">
        <v>200</v>
      </c>
      <c r="G188" s="15">
        <v>1000</v>
      </c>
      <c r="H188" s="14" t="s">
        <v>3703</v>
      </c>
      <c r="I188" s="15">
        <v>1199000</v>
      </c>
      <c r="J188" s="14" t="s">
        <v>70</v>
      </c>
      <c r="K188" s="36" t="s">
        <v>17328</v>
      </c>
      <c r="L188" s="23" t="s">
        <v>13080</v>
      </c>
      <c r="M188" s="23"/>
      <c r="O188" s="15">
        <f>VLOOKUP(H188,heso!$A$2:$B$82,2,0)*F188*G188</f>
        <v>345164.0033641716</v>
      </c>
    </row>
    <row r="189" spans="1:15" ht="47.25">
      <c r="A189" s="14">
        <f t="shared" si="3"/>
        <v>186</v>
      </c>
      <c r="B189" s="14" t="s">
        <v>18995</v>
      </c>
      <c r="C189" s="41" t="s">
        <v>17340</v>
      </c>
      <c r="D189" s="41" t="s">
        <v>1187</v>
      </c>
      <c r="E189" s="14"/>
      <c r="F189" s="15">
        <v>600</v>
      </c>
      <c r="G189" s="15">
        <v>340</v>
      </c>
      <c r="H189" s="14" t="s">
        <v>8087</v>
      </c>
      <c r="I189" s="15">
        <v>139000</v>
      </c>
      <c r="J189" s="14" t="s">
        <v>1188</v>
      </c>
      <c r="K189" s="36" t="s">
        <v>17328</v>
      </c>
      <c r="L189" s="23" t="s">
        <v>2255</v>
      </c>
      <c r="M189" s="23"/>
      <c r="O189" s="15">
        <f>VLOOKUP(H189,heso!$A$2:$B$82,2,0)*F189*G189</f>
        <v>204000</v>
      </c>
    </row>
    <row r="190" spans="1:15" ht="31.5">
      <c r="A190" s="14">
        <f t="shared" si="3"/>
        <v>187</v>
      </c>
      <c r="B190" s="14" t="s">
        <v>17343</v>
      </c>
      <c r="C190" s="41" t="s">
        <v>13696</v>
      </c>
      <c r="D190" s="41" t="s">
        <v>1187</v>
      </c>
      <c r="E190" s="14"/>
      <c r="F190" s="15">
        <v>1000</v>
      </c>
      <c r="G190" s="15">
        <v>152</v>
      </c>
      <c r="H190" s="14" t="s">
        <v>5624</v>
      </c>
      <c r="I190" s="15">
        <v>60000</v>
      </c>
      <c r="J190" s="14" t="s">
        <v>1193</v>
      </c>
      <c r="K190" s="36" t="s">
        <v>17328</v>
      </c>
      <c r="L190" s="23" t="s">
        <v>2255</v>
      </c>
      <c r="M190" s="23"/>
      <c r="O190" s="15">
        <f>VLOOKUP(H190,heso!$A$2:$B$82,2,0)*F190*G190</f>
        <v>131034.48275862068</v>
      </c>
    </row>
    <row r="191" spans="1:15" ht="47.25">
      <c r="A191" s="14">
        <f t="shared" si="3"/>
        <v>188</v>
      </c>
      <c r="B191" s="14" t="s">
        <v>17349</v>
      </c>
      <c r="C191" s="41" t="s">
        <v>17350</v>
      </c>
      <c r="D191" s="41" t="s">
        <v>1187</v>
      </c>
      <c r="E191" s="14"/>
      <c r="F191" s="15">
        <v>580</v>
      </c>
      <c r="G191" s="15">
        <v>316</v>
      </c>
      <c r="H191" s="14" t="s">
        <v>8087</v>
      </c>
      <c r="I191" s="15">
        <v>125000</v>
      </c>
      <c r="J191" s="14" t="s">
        <v>1188</v>
      </c>
      <c r="K191" s="36" t="s">
        <v>17328</v>
      </c>
      <c r="L191" s="23" t="s">
        <v>2255</v>
      </c>
      <c r="M191" s="23"/>
      <c r="O191" s="15">
        <f>VLOOKUP(H191,heso!$A$2:$B$82,2,0)*F191*G191</f>
        <v>183280</v>
      </c>
    </row>
    <row r="192" spans="1:15" ht="47.25">
      <c r="A192" s="14">
        <f t="shared" si="3"/>
        <v>189</v>
      </c>
      <c r="B192" s="14" t="s">
        <v>17351</v>
      </c>
      <c r="C192" s="41" t="s">
        <v>5721</v>
      </c>
      <c r="D192" s="41" t="s">
        <v>3436</v>
      </c>
      <c r="E192" s="14"/>
      <c r="F192" s="15">
        <v>1500</v>
      </c>
      <c r="G192" s="15">
        <v>978</v>
      </c>
      <c r="H192" s="14" t="s">
        <v>2161</v>
      </c>
      <c r="I192" s="15">
        <v>0</v>
      </c>
      <c r="J192" s="14" t="s">
        <v>7909</v>
      </c>
      <c r="K192" s="36" t="s">
        <v>17328</v>
      </c>
      <c r="L192" s="23" t="s">
        <v>2255</v>
      </c>
      <c r="M192" s="23" t="s">
        <v>17352</v>
      </c>
      <c r="O192" s="15">
        <f>VLOOKUP(H192,heso!$A$2:$B$82,2,0)*F192*G192</f>
        <v>1895132.0437342306</v>
      </c>
    </row>
    <row r="193" spans="1:15">
      <c r="A193" s="14">
        <f t="shared" si="3"/>
        <v>190</v>
      </c>
      <c r="B193" s="14" t="s">
        <v>17353</v>
      </c>
      <c r="C193" s="41" t="s">
        <v>15273</v>
      </c>
      <c r="D193" s="41" t="s">
        <v>1162</v>
      </c>
      <c r="E193" s="14"/>
      <c r="F193" s="15">
        <v>300</v>
      </c>
      <c r="G193" s="15">
        <v>192</v>
      </c>
      <c r="H193" s="14" t="s">
        <v>8087</v>
      </c>
      <c r="I193" s="15">
        <v>195000</v>
      </c>
      <c r="J193" s="14" t="s">
        <v>12141</v>
      </c>
      <c r="K193" s="36" t="s">
        <v>17328</v>
      </c>
      <c r="L193" s="23" t="s">
        <v>6101</v>
      </c>
      <c r="M193" s="23"/>
      <c r="O193" s="15">
        <f>VLOOKUP(H193,heso!$A$2:$B$82,2,0)*F193*G193</f>
        <v>57600</v>
      </c>
    </row>
    <row r="194" spans="1:15" ht="63">
      <c r="A194" s="14">
        <f t="shared" si="3"/>
        <v>191</v>
      </c>
      <c r="B194" s="14" t="s">
        <v>17354</v>
      </c>
      <c r="C194" s="41" t="s">
        <v>2744</v>
      </c>
      <c r="D194" s="41" t="s">
        <v>1187</v>
      </c>
      <c r="E194" s="14"/>
      <c r="F194" s="15">
        <v>750</v>
      </c>
      <c r="G194" s="15">
        <v>60</v>
      </c>
      <c r="H194" s="14" t="s">
        <v>8076</v>
      </c>
      <c r="I194" s="15">
        <v>25000</v>
      </c>
      <c r="J194" s="14" t="s">
        <v>4935</v>
      </c>
      <c r="K194" s="36" t="s">
        <v>17328</v>
      </c>
      <c r="L194" s="23" t="s">
        <v>2255</v>
      </c>
      <c r="M194" s="23"/>
      <c r="O194" s="15">
        <f>VLOOKUP(H194,heso!$A$2:$B$82,2,0)*F194*G194</f>
        <v>37392.767031118587</v>
      </c>
    </row>
    <row r="195" spans="1:15" ht="47.25">
      <c r="A195" s="14">
        <f t="shared" si="3"/>
        <v>192</v>
      </c>
      <c r="B195" s="14" t="s">
        <v>17355</v>
      </c>
      <c r="C195" s="41" t="s">
        <v>17356</v>
      </c>
      <c r="D195" s="41" t="s">
        <v>1187</v>
      </c>
      <c r="E195" s="14"/>
      <c r="F195" s="15">
        <v>1000</v>
      </c>
      <c r="G195" s="15">
        <v>372</v>
      </c>
      <c r="H195" s="14" t="s">
        <v>8087</v>
      </c>
      <c r="I195" s="15">
        <v>124000</v>
      </c>
      <c r="J195" s="14" t="s">
        <v>1188</v>
      </c>
      <c r="K195" s="36" t="s">
        <v>17328</v>
      </c>
      <c r="L195" s="23" t="s">
        <v>2255</v>
      </c>
      <c r="M195" s="23"/>
      <c r="O195" s="15">
        <f>VLOOKUP(H195,heso!$A$2:$B$82,2,0)*F195*G195</f>
        <v>372000</v>
      </c>
    </row>
    <row r="196" spans="1:15" ht="31.5">
      <c r="A196" s="14">
        <f t="shared" si="3"/>
        <v>193</v>
      </c>
      <c r="B196" s="14" t="s">
        <v>17357</v>
      </c>
      <c r="C196" s="41" t="s">
        <v>12004</v>
      </c>
      <c r="D196" s="41" t="s">
        <v>1162</v>
      </c>
      <c r="E196" s="14"/>
      <c r="F196" s="15">
        <v>300</v>
      </c>
      <c r="G196" s="15">
        <v>224</v>
      </c>
      <c r="H196" s="14" t="s">
        <v>1228</v>
      </c>
      <c r="I196" s="15">
        <v>0</v>
      </c>
      <c r="J196" s="14" t="s">
        <v>60</v>
      </c>
      <c r="K196" s="36" t="s">
        <v>17328</v>
      </c>
      <c r="L196" s="23" t="s">
        <v>2255</v>
      </c>
      <c r="M196" s="23"/>
      <c r="O196" s="15">
        <f>VLOOKUP(H196,heso!$A$2:$B$82,2,0)*F196*G196</f>
        <v>74603.868797308678</v>
      </c>
    </row>
    <row r="197" spans="1:15" ht="47.25">
      <c r="A197" s="14">
        <f t="shared" si="3"/>
        <v>194</v>
      </c>
      <c r="B197" s="14" t="s">
        <v>17359</v>
      </c>
      <c r="C197" s="41" t="s">
        <v>17360</v>
      </c>
      <c r="D197" s="41" t="s">
        <v>1187</v>
      </c>
      <c r="E197" s="14" t="s">
        <v>8163</v>
      </c>
      <c r="F197" s="15">
        <v>3000</v>
      </c>
      <c r="G197" s="15">
        <v>348</v>
      </c>
      <c r="H197" s="14" t="s">
        <v>2161</v>
      </c>
      <c r="I197" s="15">
        <v>165000</v>
      </c>
      <c r="J197" s="14" t="s">
        <v>4935</v>
      </c>
      <c r="K197" s="36" t="s">
        <v>17328</v>
      </c>
      <c r="L197" s="23" t="s">
        <v>5629</v>
      </c>
      <c r="M197" s="23"/>
      <c r="O197" s="15">
        <f>VLOOKUP(H197,heso!$A$2:$B$82,2,0)*F197*G197</f>
        <v>1348682.9268292685</v>
      </c>
    </row>
    <row r="198" spans="1:15" ht="63">
      <c r="A198" s="14">
        <f t="shared" si="3"/>
        <v>195</v>
      </c>
      <c r="B198" s="14" t="s">
        <v>17361</v>
      </c>
      <c r="C198" s="41" t="s">
        <v>15277</v>
      </c>
      <c r="D198" s="41" t="s">
        <v>1187</v>
      </c>
      <c r="E198" s="14" t="s">
        <v>8163</v>
      </c>
      <c r="F198" s="15">
        <v>600</v>
      </c>
      <c r="G198" s="15">
        <v>704</v>
      </c>
      <c r="H198" s="14" t="s">
        <v>2161</v>
      </c>
      <c r="I198" s="15">
        <v>446000</v>
      </c>
      <c r="J198" s="14" t="s">
        <v>4935</v>
      </c>
      <c r="K198" s="36" t="s">
        <v>17328</v>
      </c>
      <c r="L198" s="23" t="s">
        <v>2255</v>
      </c>
      <c r="M198" s="23"/>
      <c r="O198" s="15">
        <f>VLOOKUP(H198,heso!$A$2:$B$82,2,0)*F198*G198</f>
        <v>545674.01177460048</v>
      </c>
    </row>
    <row r="199" spans="1:15" ht="47.25">
      <c r="A199" s="14">
        <f t="shared" si="3"/>
        <v>196</v>
      </c>
      <c r="B199" s="14" t="s">
        <v>17362</v>
      </c>
      <c r="C199" s="41" t="s">
        <v>17363</v>
      </c>
      <c r="D199" s="41" t="s">
        <v>1162</v>
      </c>
      <c r="E199" s="14"/>
      <c r="F199" s="15">
        <v>200</v>
      </c>
      <c r="G199" s="15">
        <v>252</v>
      </c>
      <c r="H199" s="14" t="s">
        <v>8087</v>
      </c>
      <c r="I199" s="15">
        <v>0</v>
      </c>
      <c r="J199" s="14" t="s">
        <v>1188</v>
      </c>
      <c r="K199" s="36" t="s">
        <v>17328</v>
      </c>
      <c r="L199" s="23" t="s">
        <v>12365</v>
      </c>
      <c r="M199" s="23"/>
      <c r="O199" s="15">
        <f>VLOOKUP(H199,heso!$A$2:$B$82,2,0)*F199*G199</f>
        <v>50400</v>
      </c>
    </row>
    <row r="200" spans="1:15" ht="63">
      <c r="A200" s="14">
        <f t="shared" si="3"/>
        <v>197</v>
      </c>
      <c r="B200" s="14" t="s">
        <v>17365</v>
      </c>
      <c r="C200" s="41" t="s">
        <v>17366</v>
      </c>
      <c r="D200" s="41" t="s">
        <v>1162</v>
      </c>
      <c r="E200" s="14"/>
      <c r="F200" s="15">
        <v>500</v>
      </c>
      <c r="G200" s="15">
        <v>376</v>
      </c>
      <c r="H200" s="14" t="s">
        <v>2161</v>
      </c>
      <c r="I200" s="15">
        <v>0</v>
      </c>
      <c r="J200" s="14" t="s">
        <v>1188</v>
      </c>
      <c r="K200" s="36" t="s">
        <v>17328</v>
      </c>
      <c r="L200" s="23" t="s">
        <v>12365</v>
      </c>
      <c r="M200" s="23"/>
      <c r="O200" s="15">
        <f>VLOOKUP(H200,heso!$A$2:$B$82,2,0)*F200*G200</f>
        <v>242866.27417998321</v>
      </c>
    </row>
    <row r="201" spans="1:15" ht="47.25">
      <c r="A201" s="14">
        <f t="shared" si="3"/>
        <v>198</v>
      </c>
      <c r="B201" s="14" t="s">
        <v>17369</v>
      </c>
      <c r="C201" s="41" t="s">
        <v>17370</v>
      </c>
      <c r="D201" s="41" t="s">
        <v>1187</v>
      </c>
      <c r="E201" s="14"/>
      <c r="F201" s="15">
        <v>700</v>
      </c>
      <c r="G201" s="15">
        <v>244</v>
      </c>
      <c r="H201" s="14" t="s">
        <v>8076</v>
      </c>
      <c r="I201" s="15">
        <v>95000</v>
      </c>
      <c r="J201" s="14" t="s">
        <v>1188</v>
      </c>
      <c r="K201" s="36" t="s">
        <v>17328</v>
      </c>
      <c r="L201" s="23" t="s">
        <v>2255</v>
      </c>
      <c r="M201" s="23"/>
      <c r="O201" s="15">
        <f>VLOOKUP(H201,heso!$A$2:$B$82,2,0)*F201*G201</f>
        <v>141926.32464255678</v>
      </c>
    </row>
    <row r="202" spans="1:15" ht="78.75">
      <c r="A202" s="14">
        <f t="shared" si="3"/>
        <v>199</v>
      </c>
      <c r="B202" s="14" t="s">
        <v>17371</v>
      </c>
      <c r="C202" s="41" t="s">
        <v>16426</v>
      </c>
      <c r="D202" s="41" t="s">
        <v>1187</v>
      </c>
      <c r="E202" s="14"/>
      <c r="F202" s="15">
        <v>7000</v>
      </c>
      <c r="G202" s="15">
        <v>136</v>
      </c>
      <c r="H202" s="14" t="s">
        <v>8087</v>
      </c>
      <c r="I202" s="15">
        <v>60000</v>
      </c>
      <c r="J202" s="14" t="s">
        <v>60</v>
      </c>
      <c r="K202" s="36" t="s">
        <v>17328</v>
      </c>
      <c r="L202" s="23" t="s">
        <v>2255</v>
      </c>
      <c r="M202" s="23"/>
      <c r="O202" s="15">
        <f>VLOOKUP(H202,heso!$A$2:$B$82,2,0)*F202*G202</f>
        <v>952000</v>
      </c>
    </row>
    <row r="203" spans="1:15" ht="31.5">
      <c r="A203" s="14">
        <f t="shared" si="3"/>
        <v>200</v>
      </c>
      <c r="B203" s="14" t="s">
        <v>17372</v>
      </c>
      <c r="C203" s="41" t="s">
        <v>17373</v>
      </c>
      <c r="D203" s="41" t="s">
        <v>1187</v>
      </c>
      <c r="E203" s="14"/>
      <c r="F203" s="15">
        <v>1770</v>
      </c>
      <c r="G203" s="15">
        <v>1136</v>
      </c>
      <c r="H203" s="14" t="s">
        <v>2161</v>
      </c>
      <c r="I203" s="15">
        <v>529000</v>
      </c>
      <c r="J203" s="14" t="s">
        <v>60</v>
      </c>
      <c r="K203" s="36" t="s">
        <v>17328</v>
      </c>
      <c r="L203" s="23" t="s">
        <v>6101</v>
      </c>
      <c r="M203" s="23"/>
      <c r="O203" s="15">
        <f>VLOOKUP(H203,heso!$A$2:$B$82,2,0)*F203*G203</f>
        <v>2597532.3128679562</v>
      </c>
    </row>
    <row r="204" spans="1:15" ht="63">
      <c r="A204" s="14">
        <f t="shared" si="3"/>
        <v>201</v>
      </c>
      <c r="B204" s="14" t="s">
        <v>17374</v>
      </c>
      <c r="C204" s="41" t="s">
        <v>17375</v>
      </c>
      <c r="D204" s="41" t="s">
        <v>1162</v>
      </c>
      <c r="E204" s="14"/>
      <c r="F204" s="15">
        <v>500</v>
      </c>
      <c r="G204" s="15">
        <v>868</v>
      </c>
      <c r="H204" s="14" t="s">
        <v>3703</v>
      </c>
      <c r="I204" s="15">
        <v>0</v>
      </c>
      <c r="J204" s="14" t="s">
        <v>7909</v>
      </c>
      <c r="K204" s="36" t="s">
        <v>17328</v>
      </c>
      <c r="L204" s="23" t="s">
        <v>17376</v>
      </c>
      <c r="M204" s="23"/>
      <c r="O204" s="15">
        <f>VLOOKUP(H204,heso!$A$2:$B$82,2,0)*F204*G204</f>
        <v>749005.88730025233</v>
      </c>
    </row>
    <row r="205" spans="1:15" ht="63">
      <c r="A205" s="14">
        <f t="shared" si="3"/>
        <v>202</v>
      </c>
      <c r="B205" s="14" t="s">
        <v>17377</v>
      </c>
      <c r="C205" s="41" t="s">
        <v>17375</v>
      </c>
      <c r="D205" s="41" t="s">
        <v>1162</v>
      </c>
      <c r="E205" s="14"/>
      <c r="F205" s="15">
        <v>500</v>
      </c>
      <c r="G205" s="15">
        <v>740</v>
      </c>
      <c r="H205" s="14" t="s">
        <v>3703</v>
      </c>
      <c r="I205" s="15">
        <v>0</v>
      </c>
      <c r="J205" s="14" t="s">
        <v>7909</v>
      </c>
      <c r="K205" s="36" t="s">
        <v>17328</v>
      </c>
      <c r="L205" s="23" t="s">
        <v>17376</v>
      </c>
      <c r="M205" s="23"/>
      <c r="O205" s="15">
        <f>VLOOKUP(H205,heso!$A$2:$B$82,2,0)*F205*G205</f>
        <v>638553.40622371749</v>
      </c>
    </row>
    <row r="206" spans="1:15" ht="110.25">
      <c r="A206" s="14">
        <f t="shared" si="3"/>
        <v>203</v>
      </c>
      <c r="B206" s="14" t="s">
        <v>17378</v>
      </c>
      <c r="C206" s="41" t="s">
        <v>17379</v>
      </c>
      <c r="D206" s="41" t="s">
        <v>1162</v>
      </c>
      <c r="E206" s="14"/>
      <c r="F206" s="15">
        <v>1100</v>
      </c>
      <c r="G206" s="15">
        <v>468</v>
      </c>
      <c r="H206" s="14" t="s">
        <v>2161</v>
      </c>
      <c r="I206" s="15">
        <v>0</v>
      </c>
      <c r="J206" s="14" t="s">
        <v>1188</v>
      </c>
      <c r="K206" s="36" t="s">
        <v>17328</v>
      </c>
      <c r="L206" s="23" t="s">
        <v>11729</v>
      </c>
      <c r="M206" s="23"/>
      <c r="O206" s="15">
        <f>VLOOKUP(H206,heso!$A$2:$B$82,2,0)*F206*G206</f>
        <v>665040.20185029437</v>
      </c>
    </row>
    <row r="207" spans="1:15" ht="108.75" customHeight="1">
      <c r="A207" s="14">
        <f t="shared" si="3"/>
        <v>204</v>
      </c>
      <c r="B207" s="14" t="s">
        <v>17380</v>
      </c>
      <c r="C207" s="41" t="s">
        <v>17379</v>
      </c>
      <c r="D207" s="41" t="s">
        <v>1162</v>
      </c>
      <c r="E207" s="14"/>
      <c r="F207" s="15">
        <v>500</v>
      </c>
      <c r="G207" s="15">
        <v>172</v>
      </c>
      <c r="H207" s="14" t="s">
        <v>9488</v>
      </c>
      <c r="I207" s="15">
        <v>0</v>
      </c>
      <c r="J207" s="14" t="s">
        <v>1188</v>
      </c>
      <c r="K207" s="36" t="s">
        <v>17328</v>
      </c>
      <c r="L207" s="23" t="s">
        <v>11729</v>
      </c>
      <c r="M207" s="23"/>
      <c r="O207" s="15">
        <f>VLOOKUP(H207,heso!$A$2:$B$82,2,0)*F207*G207</f>
        <v>166647.60302775441</v>
      </c>
    </row>
    <row r="208" spans="1:15" ht="47.25">
      <c r="A208" s="14">
        <f t="shared" si="3"/>
        <v>205</v>
      </c>
      <c r="B208" s="14" t="s">
        <v>17381</v>
      </c>
      <c r="C208" s="41" t="s">
        <v>17382</v>
      </c>
      <c r="D208" s="41" t="s">
        <v>1187</v>
      </c>
      <c r="E208" s="14"/>
      <c r="F208" s="15">
        <v>700</v>
      </c>
      <c r="G208" s="15">
        <v>232</v>
      </c>
      <c r="H208" s="14" t="s">
        <v>8087</v>
      </c>
      <c r="I208" s="15">
        <v>146000</v>
      </c>
      <c r="J208" s="14" t="s">
        <v>1193</v>
      </c>
      <c r="K208" s="36" t="s">
        <v>17328</v>
      </c>
      <c r="L208" s="23" t="s">
        <v>2255</v>
      </c>
      <c r="M208" s="23"/>
      <c r="O208" s="15">
        <f>VLOOKUP(H208,heso!$A$2:$B$82,2,0)*F208*G208</f>
        <v>162400</v>
      </c>
    </row>
    <row r="209" spans="1:15" ht="78.75">
      <c r="A209" s="14">
        <f t="shared" si="3"/>
        <v>206</v>
      </c>
      <c r="B209" s="14" t="s">
        <v>17383</v>
      </c>
      <c r="C209" s="41" t="s">
        <v>17384</v>
      </c>
      <c r="D209" s="41" t="s">
        <v>1162</v>
      </c>
      <c r="E209" s="14"/>
      <c r="F209" s="15">
        <v>300</v>
      </c>
      <c r="G209" s="15">
        <v>360</v>
      </c>
      <c r="H209" s="14" t="s">
        <v>2161</v>
      </c>
      <c r="I209" s="15">
        <v>132000</v>
      </c>
      <c r="J209" s="14" t="s">
        <v>4935</v>
      </c>
      <c r="K209" s="36" t="s">
        <v>17328</v>
      </c>
      <c r="L209" s="23" t="s">
        <v>2255</v>
      </c>
      <c r="M209" s="23"/>
      <c r="O209" s="15">
        <f>VLOOKUP(H209,heso!$A$2:$B$82,2,0)*F209*G209</f>
        <v>139518.92346509671</v>
      </c>
    </row>
    <row r="210" spans="1:15" ht="63">
      <c r="A210" s="14">
        <f t="shared" si="3"/>
        <v>207</v>
      </c>
      <c r="B210" s="14" t="s">
        <v>17389</v>
      </c>
      <c r="C210" s="41" t="s">
        <v>17390</v>
      </c>
      <c r="D210" s="41" t="s">
        <v>1162</v>
      </c>
      <c r="E210" s="14"/>
      <c r="F210" s="15">
        <v>200</v>
      </c>
      <c r="G210" s="15">
        <v>228</v>
      </c>
      <c r="H210" s="14" t="s">
        <v>8087</v>
      </c>
      <c r="I210" s="15">
        <v>0</v>
      </c>
      <c r="J210" s="14" t="s">
        <v>1193</v>
      </c>
      <c r="K210" s="36" t="s">
        <v>17328</v>
      </c>
      <c r="L210" s="23" t="s">
        <v>5629</v>
      </c>
      <c r="M210" s="23"/>
      <c r="O210" s="15">
        <f>VLOOKUP(H210,heso!$A$2:$B$82,2,0)*F210*G210</f>
        <v>45600</v>
      </c>
    </row>
    <row r="211" spans="1:15" ht="31.5">
      <c r="A211" s="14">
        <f t="shared" si="3"/>
        <v>208</v>
      </c>
      <c r="B211" s="14" t="s">
        <v>17391</v>
      </c>
      <c r="C211" s="41" t="s">
        <v>17392</v>
      </c>
      <c r="D211" s="41" t="s">
        <v>1162</v>
      </c>
      <c r="E211" s="14"/>
      <c r="F211" s="15">
        <v>300</v>
      </c>
      <c r="G211" s="15">
        <v>276</v>
      </c>
      <c r="H211" s="14" t="s">
        <v>8087</v>
      </c>
      <c r="I211" s="15">
        <v>0</v>
      </c>
      <c r="J211" s="14" t="s">
        <v>4935</v>
      </c>
      <c r="K211" s="36" t="s">
        <v>17328</v>
      </c>
      <c r="L211" s="23" t="s">
        <v>5629</v>
      </c>
      <c r="M211" s="23"/>
      <c r="O211" s="15">
        <f>VLOOKUP(H211,heso!$A$2:$B$82,2,0)*F211*G211</f>
        <v>82800</v>
      </c>
    </row>
    <row r="212" spans="1:15" ht="47.25">
      <c r="A212" s="14">
        <f t="shared" si="3"/>
        <v>209</v>
      </c>
      <c r="B212" s="14" t="s">
        <v>17395</v>
      </c>
      <c r="C212" s="41" t="s">
        <v>17396</v>
      </c>
      <c r="D212" s="41" t="s">
        <v>1162</v>
      </c>
      <c r="E212" s="14" t="s">
        <v>8163</v>
      </c>
      <c r="F212" s="15">
        <v>500</v>
      </c>
      <c r="G212" s="15">
        <v>504</v>
      </c>
      <c r="H212" s="14" t="s">
        <v>2161</v>
      </c>
      <c r="I212" s="15">
        <v>0</v>
      </c>
      <c r="J212" s="14" t="s">
        <v>7909</v>
      </c>
      <c r="K212" s="36" t="s">
        <v>17328</v>
      </c>
      <c r="L212" s="23" t="s">
        <v>13494</v>
      </c>
      <c r="M212" s="23"/>
      <c r="O212" s="15">
        <f>VLOOKUP(H212,heso!$A$2:$B$82,2,0)*F212*G212</f>
        <v>325544.15475189238</v>
      </c>
    </row>
    <row r="213" spans="1:15" ht="47.25">
      <c r="A213" s="14">
        <f t="shared" si="3"/>
        <v>210</v>
      </c>
      <c r="B213" s="14" t="s">
        <v>17410</v>
      </c>
      <c r="C213" s="41" t="s">
        <v>17096</v>
      </c>
      <c r="D213" s="41" t="s">
        <v>9193</v>
      </c>
      <c r="E213" s="14"/>
      <c r="F213" s="15">
        <v>1300</v>
      </c>
      <c r="G213" s="15">
        <v>232</v>
      </c>
      <c r="H213" s="14" t="s">
        <v>8087</v>
      </c>
      <c r="I213" s="15">
        <v>0</v>
      </c>
      <c r="J213" s="14" t="s">
        <v>4935</v>
      </c>
      <c r="K213" s="36" t="s">
        <v>17328</v>
      </c>
      <c r="L213" s="23" t="s">
        <v>2255</v>
      </c>
      <c r="M213" s="23" t="s">
        <v>17411</v>
      </c>
      <c r="O213" s="15">
        <f>VLOOKUP(H213,heso!$A$2:$B$82,2,0)*F213*G213</f>
        <v>301600</v>
      </c>
    </row>
    <row r="214" spans="1:15" ht="31.5">
      <c r="A214" s="14">
        <f t="shared" si="3"/>
        <v>211</v>
      </c>
      <c r="B214" s="14" t="s">
        <v>17412</v>
      </c>
      <c r="C214" s="41" t="s">
        <v>2744</v>
      </c>
      <c r="D214" s="41" t="s">
        <v>1187</v>
      </c>
      <c r="E214" s="14" t="s">
        <v>8163</v>
      </c>
      <c r="F214" s="15">
        <v>1012</v>
      </c>
      <c r="G214" s="15">
        <v>72</v>
      </c>
      <c r="H214" s="14" t="s">
        <v>8076</v>
      </c>
      <c r="I214" s="15">
        <v>30000</v>
      </c>
      <c r="J214" s="14" t="s">
        <v>4935</v>
      </c>
      <c r="K214" s="36" t="s">
        <v>17328</v>
      </c>
      <c r="L214" s="23" t="s">
        <v>5629</v>
      </c>
      <c r="M214" s="23"/>
      <c r="O214" s="15">
        <f>VLOOKUP(H214,heso!$A$2:$B$82,2,0)*F214*G214</f>
        <v>60546.368376787221</v>
      </c>
    </row>
    <row r="215" spans="1:15" ht="63">
      <c r="A215" s="14">
        <f t="shared" si="3"/>
        <v>212</v>
      </c>
      <c r="B215" s="14" t="s">
        <v>17487</v>
      </c>
      <c r="C215" s="41" t="s">
        <v>17488</v>
      </c>
      <c r="D215" s="41" t="s">
        <v>1187</v>
      </c>
      <c r="E215" s="14" t="s">
        <v>8163</v>
      </c>
      <c r="F215" s="15">
        <v>700</v>
      </c>
      <c r="G215" s="15">
        <v>196</v>
      </c>
      <c r="H215" s="14" t="s">
        <v>8087</v>
      </c>
      <c r="I215" s="15">
        <v>87000</v>
      </c>
      <c r="J215" s="14" t="s">
        <v>4642</v>
      </c>
      <c r="K215" s="36" t="s">
        <v>17328</v>
      </c>
      <c r="L215" s="23" t="s">
        <v>12534</v>
      </c>
      <c r="M215" s="23"/>
      <c r="O215" s="15">
        <f>VLOOKUP(H215,heso!$A$2:$B$82,2,0)*F215*G215</f>
        <v>137200</v>
      </c>
    </row>
    <row r="216" spans="1:15" ht="47.25">
      <c r="A216" s="14">
        <f t="shared" si="3"/>
        <v>213</v>
      </c>
      <c r="B216" s="14" t="s">
        <v>17489</v>
      </c>
      <c r="C216" s="41" t="s">
        <v>17490</v>
      </c>
      <c r="D216" s="41" t="s">
        <v>1187</v>
      </c>
      <c r="E216" s="14" t="s">
        <v>8163</v>
      </c>
      <c r="F216" s="15">
        <v>700</v>
      </c>
      <c r="G216" s="15">
        <v>260</v>
      </c>
      <c r="H216" s="14" t="s">
        <v>8087</v>
      </c>
      <c r="I216" s="15">
        <v>115000</v>
      </c>
      <c r="J216" s="14" t="s">
        <v>4642</v>
      </c>
      <c r="K216" s="36" t="s">
        <v>17328</v>
      </c>
      <c r="L216" s="23" t="s">
        <v>12534</v>
      </c>
      <c r="M216" s="23"/>
      <c r="O216" s="15">
        <f>VLOOKUP(H216,heso!$A$2:$B$82,2,0)*F216*G216</f>
        <v>182000</v>
      </c>
    </row>
    <row r="217" spans="1:15" ht="47.25">
      <c r="A217" s="14">
        <f t="shared" si="3"/>
        <v>214</v>
      </c>
      <c r="B217" s="14" t="s">
        <v>17556</v>
      </c>
      <c r="C217" s="41" t="s">
        <v>17557</v>
      </c>
      <c r="D217" s="41" t="s">
        <v>1162</v>
      </c>
      <c r="E217" s="14"/>
      <c r="F217" s="15">
        <v>185</v>
      </c>
      <c r="G217" s="15">
        <v>496</v>
      </c>
      <c r="H217" s="14" t="s">
        <v>8087</v>
      </c>
      <c r="I217" s="15">
        <v>0</v>
      </c>
      <c r="J217" s="14" t="s">
        <v>1193</v>
      </c>
      <c r="K217" s="36" t="s">
        <v>17328</v>
      </c>
      <c r="L217" s="23" t="s">
        <v>5129</v>
      </c>
      <c r="M217" s="23"/>
      <c r="O217" s="15">
        <f>VLOOKUP(H217,heso!$A$2:$B$82,2,0)*F217*G217</f>
        <v>91760</v>
      </c>
    </row>
    <row r="218" spans="1:15" ht="47.25">
      <c r="A218" s="14">
        <f t="shared" si="3"/>
        <v>215</v>
      </c>
      <c r="B218" s="14" t="s">
        <v>17625</v>
      </c>
      <c r="C218" s="41" t="s">
        <v>17626</v>
      </c>
      <c r="D218" s="41" t="s">
        <v>1162</v>
      </c>
      <c r="E218" s="14"/>
      <c r="F218" s="15">
        <v>500</v>
      </c>
      <c r="G218" s="15">
        <v>288</v>
      </c>
      <c r="H218" s="14" t="s">
        <v>8087</v>
      </c>
      <c r="I218" s="15">
        <v>70000</v>
      </c>
      <c r="J218" s="14" t="s">
        <v>1188</v>
      </c>
      <c r="K218" s="36" t="s">
        <v>17328</v>
      </c>
      <c r="L218" s="23" t="s">
        <v>2255</v>
      </c>
      <c r="M218" s="23"/>
      <c r="O218" s="15">
        <f>VLOOKUP(H218,heso!$A$2:$B$82,2,0)*F218*G218</f>
        <v>144000</v>
      </c>
    </row>
    <row r="219" spans="1:15" ht="110.25">
      <c r="A219" s="14">
        <f t="shared" si="3"/>
        <v>216</v>
      </c>
      <c r="B219" s="14" t="s">
        <v>17385</v>
      </c>
      <c r="C219" s="41" t="s">
        <v>17386</v>
      </c>
      <c r="D219" s="41" t="s">
        <v>1187</v>
      </c>
      <c r="E219" s="14" t="s">
        <v>8163</v>
      </c>
      <c r="F219" s="15">
        <v>1130</v>
      </c>
      <c r="G219" s="15">
        <v>756</v>
      </c>
      <c r="H219" s="14" t="s">
        <v>2161</v>
      </c>
      <c r="I219" s="15">
        <v>399000</v>
      </c>
      <c r="J219" s="14" t="s">
        <v>1188</v>
      </c>
      <c r="K219" s="36" t="s">
        <v>17387</v>
      </c>
      <c r="L219" s="23" t="s">
        <v>2255</v>
      </c>
      <c r="M219" s="23"/>
      <c r="O219" s="15">
        <f>VLOOKUP(H219,heso!$A$2:$B$82,2,0)*F219*G219</f>
        <v>1103594.6846089151</v>
      </c>
    </row>
    <row r="220" spans="1:15" ht="31.5">
      <c r="A220" s="14">
        <f t="shared" si="3"/>
        <v>217</v>
      </c>
      <c r="B220" s="14" t="s">
        <v>17388</v>
      </c>
      <c r="C220" s="41" t="s">
        <v>11284</v>
      </c>
      <c r="D220" s="41" t="s">
        <v>1187</v>
      </c>
      <c r="E220" s="14"/>
      <c r="F220" s="15">
        <v>700</v>
      </c>
      <c r="G220" s="15">
        <v>380</v>
      </c>
      <c r="H220" s="14" t="s">
        <v>2161</v>
      </c>
      <c r="I220" s="15">
        <v>228000</v>
      </c>
      <c r="J220" s="14" t="s">
        <v>4935</v>
      </c>
      <c r="K220" s="36" t="s">
        <v>17387</v>
      </c>
      <c r="L220" s="23" t="s">
        <v>2255</v>
      </c>
      <c r="M220" s="23"/>
      <c r="O220" s="15">
        <f>VLOOKUP(H220,heso!$A$2:$B$82,2,0)*F220*G220</f>
        <v>343629.94112699747</v>
      </c>
    </row>
    <row r="221" spans="1:15" ht="81" customHeight="1">
      <c r="A221" s="14">
        <f t="shared" si="3"/>
        <v>218</v>
      </c>
      <c r="B221" s="14" t="s">
        <v>17393</v>
      </c>
      <c r="C221" s="41" t="s">
        <v>11192</v>
      </c>
      <c r="D221" s="41" t="s">
        <v>12961</v>
      </c>
      <c r="E221" s="14"/>
      <c r="F221" s="15">
        <v>700000</v>
      </c>
      <c r="G221" s="15">
        <v>216</v>
      </c>
      <c r="H221" s="14" t="s">
        <v>8076</v>
      </c>
      <c r="I221" s="15">
        <v>0</v>
      </c>
      <c r="J221" s="14" t="s">
        <v>7909</v>
      </c>
      <c r="K221" s="36" t="s">
        <v>17387</v>
      </c>
      <c r="L221" s="23" t="s">
        <v>17394</v>
      </c>
      <c r="M221" s="23"/>
      <c r="O221" s="15">
        <f>VLOOKUP(H221,heso!$A$2:$B$82,2,0)*F221*G221</f>
        <v>125639697.22455844</v>
      </c>
    </row>
    <row r="222" spans="1:15" ht="63">
      <c r="A222" s="14">
        <f t="shared" si="3"/>
        <v>219</v>
      </c>
      <c r="B222" s="14" t="s">
        <v>17400</v>
      </c>
      <c r="C222" s="41" t="s">
        <v>13183</v>
      </c>
      <c r="D222" s="41" t="s">
        <v>12961</v>
      </c>
      <c r="E222" s="14"/>
      <c r="F222" s="15">
        <v>1000</v>
      </c>
      <c r="G222" s="15">
        <v>360</v>
      </c>
      <c r="H222" s="14" t="s">
        <v>8076</v>
      </c>
      <c r="I222" s="15">
        <v>0</v>
      </c>
      <c r="J222" s="14" t="s">
        <v>1188</v>
      </c>
      <c r="K222" s="36" t="s">
        <v>17387</v>
      </c>
      <c r="L222" s="23" t="s">
        <v>2255</v>
      </c>
      <c r="M222" s="23" t="s">
        <v>17401</v>
      </c>
      <c r="O222" s="15">
        <f>VLOOKUP(H222,heso!$A$2:$B$82,2,0)*F222*G222</f>
        <v>299142.13624894869</v>
      </c>
    </row>
    <row r="223" spans="1:15" ht="31.5">
      <c r="A223" s="14">
        <f t="shared" si="3"/>
        <v>220</v>
      </c>
      <c r="B223" s="14" t="s">
        <v>14455</v>
      </c>
      <c r="C223" s="41" t="s">
        <v>2744</v>
      </c>
      <c r="D223" s="41" t="s">
        <v>1187</v>
      </c>
      <c r="E223" s="14" t="s">
        <v>8163</v>
      </c>
      <c r="F223" s="15">
        <v>562</v>
      </c>
      <c r="G223" s="15">
        <v>144</v>
      </c>
      <c r="H223" s="14" t="s">
        <v>8076</v>
      </c>
      <c r="I223" s="15">
        <v>51000</v>
      </c>
      <c r="J223" s="14" t="s">
        <v>4935</v>
      </c>
      <c r="K223" s="36" t="s">
        <v>17387</v>
      </c>
      <c r="L223" s="23" t="s">
        <v>2255</v>
      </c>
      <c r="M223" s="23"/>
      <c r="O223" s="15">
        <f>VLOOKUP(H223,heso!$A$2:$B$82,2,0)*F223*G223</f>
        <v>67247.152228763662</v>
      </c>
    </row>
    <row r="224" spans="1:15">
      <c r="A224" s="14">
        <f t="shared" si="3"/>
        <v>221</v>
      </c>
      <c r="B224" s="14" t="s">
        <v>15454</v>
      </c>
      <c r="C224" s="41" t="s">
        <v>2744</v>
      </c>
      <c r="D224" s="41" t="s">
        <v>1187</v>
      </c>
      <c r="E224" s="14" t="s">
        <v>8163</v>
      </c>
      <c r="F224" s="15">
        <v>1012</v>
      </c>
      <c r="G224" s="15">
        <v>96</v>
      </c>
      <c r="H224" s="14" t="s">
        <v>8076</v>
      </c>
      <c r="I224" s="15">
        <v>34000</v>
      </c>
      <c r="J224" s="14" t="s">
        <v>4935</v>
      </c>
      <c r="K224" s="36" t="s">
        <v>17387</v>
      </c>
      <c r="L224" s="23" t="s">
        <v>2255</v>
      </c>
      <c r="M224" s="23"/>
      <c r="O224" s="15">
        <f>VLOOKUP(H224,heso!$A$2:$B$82,2,0)*F224*G224</f>
        <v>80728.491169049623</v>
      </c>
    </row>
    <row r="225" spans="1:15" ht="31.5">
      <c r="A225" s="14">
        <f t="shared" si="3"/>
        <v>222</v>
      </c>
      <c r="B225" s="14" t="s">
        <v>17402</v>
      </c>
      <c r="C225" s="41" t="s">
        <v>2744</v>
      </c>
      <c r="D225" s="41" t="s">
        <v>1187</v>
      </c>
      <c r="E225" s="14" t="s">
        <v>8163</v>
      </c>
      <c r="F225" s="15">
        <v>1012</v>
      </c>
      <c r="G225" s="15">
        <v>80</v>
      </c>
      <c r="H225" s="14" t="s">
        <v>8076</v>
      </c>
      <c r="I225" s="15">
        <v>33000</v>
      </c>
      <c r="J225" s="14" t="s">
        <v>4935</v>
      </c>
      <c r="K225" s="36" t="s">
        <v>17387</v>
      </c>
      <c r="L225" s="23" t="s">
        <v>2255</v>
      </c>
      <c r="M225" s="23"/>
      <c r="O225" s="15">
        <f>VLOOKUP(H225,heso!$A$2:$B$82,2,0)*F225*G225</f>
        <v>67273.742640874683</v>
      </c>
    </row>
    <row r="226" spans="1:15" ht="78.75">
      <c r="A226" s="14">
        <f t="shared" si="3"/>
        <v>223</v>
      </c>
      <c r="B226" s="14" t="s">
        <v>17403</v>
      </c>
      <c r="C226" s="41" t="s">
        <v>15352</v>
      </c>
      <c r="D226" s="41" t="s">
        <v>9193</v>
      </c>
      <c r="E226" s="14"/>
      <c r="F226" s="15">
        <v>1250</v>
      </c>
      <c r="G226" s="15">
        <v>388</v>
      </c>
      <c r="H226" s="14" t="s">
        <v>2161</v>
      </c>
      <c r="I226" s="15">
        <v>0</v>
      </c>
      <c r="J226" s="14" t="s">
        <v>1188</v>
      </c>
      <c r="K226" s="36" t="s">
        <v>17387</v>
      </c>
      <c r="L226" s="23" t="s">
        <v>2255</v>
      </c>
      <c r="M226" s="23" t="s">
        <v>17404</v>
      </c>
      <c r="O226" s="15">
        <f>VLOOKUP(H226,heso!$A$2:$B$82,2,0)*F226*G226</f>
        <v>626543.31370899919</v>
      </c>
    </row>
    <row r="227" spans="1:15" ht="47.25">
      <c r="A227" s="14">
        <f t="shared" si="3"/>
        <v>224</v>
      </c>
      <c r="B227" s="14" t="s">
        <v>17405</v>
      </c>
      <c r="C227" s="41" t="s">
        <v>17406</v>
      </c>
      <c r="D227" s="41" t="s">
        <v>1187</v>
      </c>
      <c r="E227" s="14"/>
      <c r="F227" s="15">
        <v>800</v>
      </c>
      <c r="G227" s="15">
        <v>328</v>
      </c>
      <c r="H227" s="14" t="s">
        <v>8087</v>
      </c>
      <c r="I227" s="15">
        <v>163000</v>
      </c>
      <c r="J227" s="14" t="s">
        <v>70</v>
      </c>
      <c r="K227" s="36" t="s">
        <v>17387</v>
      </c>
      <c r="L227" s="23" t="s">
        <v>5408</v>
      </c>
      <c r="M227" s="23"/>
      <c r="O227" s="15">
        <f>VLOOKUP(H227,heso!$A$2:$B$82,2,0)*F227*G227</f>
        <v>262400</v>
      </c>
    </row>
    <row r="228" spans="1:15" ht="47.25">
      <c r="A228" s="14">
        <f t="shared" ref="A228:A291" si="4">A227+1</f>
        <v>225</v>
      </c>
      <c r="B228" s="14" t="s">
        <v>17407</v>
      </c>
      <c r="C228" s="41" t="s">
        <v>13183</v>
      </c>
      <c r="D228" s="41" t="s">
        <v>12961</v>
      </c>
      <c r="E228" s="14"/>
      <c r="F228" s="15">
        <v>832596</v>
      </c>
      <c r="G228" s="15">
        <v>108</v>
      </c>
      <c r="H228" s="14" t="s">
        <v>8076</v>
      </c>
      <c r="I228" s="15">
        <v>0</v>
      </c>
      <c r="J228" s="14" t="s">
        <v>1188</v>
      </c>
      <c r="K228" s="36" t="s">
        <v>17387</v>
      </c>
      <c r="L228" s="23" t="s">
        <v>17408</v>
      </c>
      <c r="M228" s="23"/>
      <c r="O228" s="15">
        <f>VLOOKUP(H228,heso!$A$2:$B$82,2,0)*F228*G228</f>
        <v>74719363.821698904</v>
      </c>
    </row>
    <row r="229" spans="1:15" ht="78.75">
      <c r="A229" s="14">
        <f t="shared" si="4"/>
        <v>226</v>
      </c>
      <c r="B229" s="14" t="s">
        <v>17409</v>
      </c>
      <c r="C229" s="41" t="s">
        <v>13183</v>
      </c>
      <c r="D229" s="41" t="s">
        <v>12961</v>
      </c>
      <c r="E229" s="14"/>
      <c r="F229" s="15">
        <v>832596</v>
      </c>
      <c r="G229" s="15">
        <v>100</v>
      </c>
      <c r="H229" s="14" t="s">
        <v>8076</v>
      </c>
      <c r="I229" s="15">
        <v>0</v>
      </c>
      <c r="J229" s="14" t="s">
        <v>1188</v>
      </c>
      <c r="K229" s="36" t="s">
        <v>17387</v>
      </c>
      <c r="L229" s="23" t="s">
        <v>17408</v>
      </c>
      <c r="M229" s="23"/>
      <c r="O229" s="15">
        <f>VLOOKUP(H229,heso!$A$2:$B$82,2,0)*F229*G229</f>
        <v>69184596.131202698</v>
      </c>
    </row>
    <row r="230" spans="1:15">
      <c r="A230" s="14">
        <f t="shared" si="4"/>
        <v>227</v>
      </c>
      <c r="B230" s="14" t="s">
        <v>17413</v>
      </c>
      <c r="C230" s="41" t="s">
        <v>17414</v>
      </c>
      <c r="D230" s="41" t="s">
        <v>1162</v>
      </c>
      <c r="E230" s="14"/>
      <c r="F230" s="15">
        <v>1000</v>
      </c>
      <c r="G230" s="15">
        <v>172</v>
      </c>
      <c r="H230" s="14" t="s">
        <v>8076</v>
      </c>
      <c r="I230" s="15">
        <v>91000</v>
      </c>
      <c r="J230" s="14" t="s">
        <v>60</v>
      </c>
      <c r="K230" s="36" t="s">
        <v>17387</v>
      </c>
      <c r="L230" s="23" t="s">
        <v>6101</v>
      </c>
      <c r="M230" s="23"/>
      <c r="O230" s="15">
        <f>VLOOKUP(H230,heso!$A$2:$B$82,2,0)*F230*G230</f>
        <v>142923.46509671994</v>
      </c>
    </row>
    <row r="231" spans="1:15" ht="47.25">
      <c r="A231" s="14">
        <f t="shared" si="4"/>
        <v>228</v>
      </c>
      <c r="B231" s="14" t="s">
        <v>17415</v>
      </c>
      <c r="C231" s="41" t="s">
        <v>17416</v>
      </c>
      <c r="D231" s="41" t="s">
        <v>1187</v>
      </c>
      <c r="E231" s="14"/>
      <c r="F231" s="15">
        <v>800</v>
      </c>
      <c r="G231" s="15">
        <v>252</v>
      </c>
      <c r="H231" s="14" t="s">
        <v>8087</v>
      </c>
      <c r="I231" s="15">
        <v>120000</v>
      </c>
      <c r="J231" s="14" t="s">
        <v>4935</v>
      </c>
      <c r="K231" s="36" t="s">
        <v>17387</v>
      </c>
      <c r="L231" s="23" t="s">
        <v>2255</v>
      </c>
      <c r="M231" s="23"/>
      <c r="O231" s="15">
        <f>VLOOKUP(H231,heso!$A$2:$B$82,2,0)*F231*G231</f>
        <v>201600</v>
      </c>
    </row>
    <row r="232" spans="1:15">
      <c r="A232" s="14">
        <f t="shared" si="4"/>
        <v>229</v>
      </c>
      <c r="B232" s="14" t="s">
        <v>13454</v>
      </c>
      <c r="C232" s="41" t="s">
        <v>16523</v>
      </c>
      <c r="D232" s="41" t="s">
        <v>1187</v>
      </c>
      <c r="E232" s="14" t="s">
        <v>8163</v>
      </c>
      <c r="F232" s="15">
        <v>5000</v>
      </c>
      <c r="G232" s="15">
        <v>200</v>
      </c>
      <c r="H232" s="14" t="s">
        <v>2161</v>
      </c>
      <c r="I232" s="15">
        <v>90000</v>
      </c>
      <c r="J232" s="14" t="s">
        <v>1193</v>
      </c>
      <c r="K232" s="36" t="s">
        <v>17387</v>
      </c>
      <c r="L232" s="23" t="s">
        <v>2255</v>
      </c>
      <c r="M232" s="23"/>
      <c r="O232" s="15">
        <f>VLOOKUP(H232,heso!$A$2:$B$82,2,0)*F232*G232</f>
        <v>1291841.8839360808</v>
      </c>
    </row>
    <row r="233" spans="1:15" ht="47.25">
      <c r="A233" s="14">
        <f t="shared" si="4"/>
        <v>230</v>
      </c>
      <c r="B233" s="14" t="s">
        <v>17422</v>
      </c>
      <c r="C233" s="41" t="s">
        <v>12724</v>
      </c>
      <c r="D233" s="41" t="s">
        <v>1162</v>
      </c>
      <c r="E233" s="14"/>
      <c r="F233" s="15">
        <v>3000</v>
      </c>
      <c r="G233" s="15">
        <v>160</v>
      </c>
      <c r="H233" s="14" t="s">
        <v>3449</v>
      </c>
      <c r="I233" s="15">
        <v>33000</v>
      </c>
      <c r="J233" s="14" t="s">
        <v>12141</v>
      </c>
      <c r="K233" s="36" t="s">
        <v>17387</v>
      </c>
      <c r="L233" s="23" t="s">
        <v>6101</v>
      </c>
      <c r="M233" s="23"/>
      <c r="O233" s="15">
        <f>VLOOKUP(H233,heso!$A$2:$B$82,2,0)*F233*G233</f>
        <v>234146.34146341466</v>
      </c>
    </row>
    <row r="234" spans="1:15" ht="25.5">
      <c r="A234" s="14">
        <f t="shared" si="4"/>
        <v>231</v>
      </c>
      <c r="B234" s="14" t="s">
        <v>17423</v>
      </c>
      <c r="C234" s="41" t="s">
        <v>2744</v>
      </c>
      <c r="D234" s="41" t="s">
        <v>1187</v>
      </c>
      <c r="E234" s="14"/>
      <c r="F234" s="15">
        <v>4688</v>
      </c>
      <c r="G234" s="15">
        <v>60</v>
      </c>
      <c r="H234" s="14" t="s">
        <v>8076</v>
      </c>
      <c r="I234" s="15">
        <v>22000</v>
      </c>
      <c r="J234" s="14" t="s">
        <v>4935</v>
      </c>
      <c r="K234" s="36" t="s">
        <v>17387</v>
      </c>
      <c r="L234" s="23" t="s">
        <v>17424</v>
      </c>
      <c r="M234" s="23"/>
      <c r="O234" s="15">
        <f>VLOOKUP(H234,heso!$A$2:$B$82,2,0)*F234*G234</f>
        <v>233729.72245584527</v>
      </c>
    </row>
    <row r="235" spans="1:15" ht="31.5">
      <c r="A235" s="14">
        <f t="shared" si="4"/>
        <v>232</v>
      </c>
      <c r="B235" s="14" t="s">
        <v>15605</v>
      </c>
      <c r="C235" s="41" t="s">
        <v>2744</v>
      </c>
      <c r="D235" s="41" t="s">
        <v>1187</v>
      </c>
      <c r="E235" s="14" t="s">
        <v>8163</v>
      </c>
      <c r="F235" s="15">
        <v>1012</v>
      </c>
      <c r="G235" s="15">
        <v>156</v>
      </c>
      <c r="H235" s="14" t="s">
        <v>8076</v>
      </c>
      <c r="I235" s="15">
        <v>54000</v>
      </c>
      <c r="J235" s="14" t="s">
        <v>4935</v>
      </c>
      <c r="K235" s="36" t="s">
        <v>17387</v>
      </c>
      <c r="L235" s="23" t="s">
        <v>5629</v>
      </c>
      <c r="M235" s="23"/>
      <c r="O235" s="15">
        <f>VLOOKUP(H235,heso!$A$2:$B$82,2,0)*F235*G235</f>
        <v>131183.79814970563</v>
      </c>
    </row>
    <row r="236" spans="1:15" ht="63">
      <c r="A236" s="14">
        <f t="shared" si="4"/>
        <v>233</v>
      </c>
      <c r="B236" s="14" t="s">
        <v>17427</v>
      </c>
      <c r="C236" s="41" t="s">
        <v>17428</v>
      </c>
      <c r="D236" s="41" t="s">
        <v>1162</v>
      </c>
      <c r="E236" s="14"/>
      <c r="F236" s="15">
        <v>200</v>
      </c>
      <c r="G236" s="15">
        <v>524</v>
      </c>
      <c r="H236" s="14" t="s">
        <v>3703</v>
      </c>
      <c r="I236" s="15">
        <v>0</v>
      </c>
      <c r="J236" s="14" t="s">
        <v>70</v>
      </c>
      <c r="K236" s="36" t="s">
        <v>17387</v>
      </c>
      <c r="L236" s="23" t="s">
        <v>13080</v>
      </c>
      <c r="M236" s="23"/>
      <c r="O236" s="15">
        <f>VLOOKUP(H236,heso!$A$2:$B$82,2,0)*F236*G236</f>
        <v>180865.93776282592</v>
      </c>
    </row>
    <row r="237" spans="1:15" ht="31.5">
      <c r="A237" s="14">
        <f t="shared" si="4"/>
        <v>234</v>
      </c>
      <c r="B237" s="14" t="s">
        <v>17436</v>
      </c>
      <c r="C237" s="41" t="s">
        <v>17437</v>
      </c>
      <c r="D237" s="41" t="s">
        <v>1162</v>
      </c>
      <c r="E237" s="14"/>
      <c r="F237" s="15">
        <v>1522</v>
      </c>
      <c r="G237" s="15">
        <v>176</v>
      </c>
      <c r="H237" s="14" t="s">
        <v>8087</v>
      </c>
      <c r="I237" s="15">
        <v>0</v>
      </c>
      <c r="J237" s="14" t="s">
        <v>7909</v>
      </c>
      <c r="K237" s="36" t="s">
        <v>17387</v>
      </c>
      <c r="L237" s="23" t="s">
        <v>2255</v>
      </c>
      <c r="M237" s="23"/>
      <c r="O237" s="15">
        <f>VLOOKUP(H237,heso!$A$2:$B$82,2,0)*F237*G237</f>
        <v>267872</v>
      </c>
    </row>
    <row r="238" spans="1:15" ht="63">
      <c r="A238" s="14">
        <f t="shared" si="4"/>
        <v>235</v>
      </c>
      <c r="B238" s="14" t="s">
        <v>17441</v>
      </c>
      <c r="C238" s="41" t="s">
        <v>17442</v>
      </c>
      <c r="D238" s="41" t="s">
        <v>1187</v>
      </c>
      <c r="E238" s="14"/>
      <c r="F238" s="15">
        <v>800</v>
      </c>
      <c r="G238" s="15">
        <v>668</v>
      </c>
      <c r="H238" s="14" t="s">
        <v>2161</v>
      </c>
      <c r="I238" s="15">
        <v>347000</v>
      </c>
      <c r="J238" s="14" t="s">
        <v>70</v>
      </c>
      <c r="K238" s="36" t="s">
        <v>17387</v>
      </c>
      <c r="L238" s="23" t="s">
        <v>5408</v>
      </c>
      <c r="M238" s="23" t="s">
        <v>17443</v>
      </c>
      <c r="O238" s="15">
        <f>VLOOKUP(H238,heso!$A$2:$B$82,2,0)*F238*G238</f>
        <v>690360.30277544155</v>
      </c>
    </row>
    <row r="239" spans="1:15" ht="47.25">
      <c r="A239" s="14">
        <f t="shared" si="4"/>
        <v>236</v>
      </c>
      <c r="B239" s="14" t="s">
        <v>17444</v>
      </c>
      <c r="C239" s="41" t="s">
        <v>17445</v>
      </c>
      <c r="D239" s="41" t="s">
        <v>1162</v>
      </c>
      <c r="E239" s="14"/>
      <c r="F239" s="15">
        <v>330</v>
      </c>
      <c r="G239" s="15">
        <v>324</v>
      </c>
      <c r="H239" s="14" t="s">
        <v>8087</v>
      </c>
      <c r="I239" s="15">
        <v>0</v>
      </c>
      <c r="J239" s="14" t="s">
        <v>60</v>
      </c>
      <c r="K239" s="36" t="s">
        <v>17387</v>
      </c>
      <c r="L239" s="23" t="s">
        <v>5129</v>
      </c>
      <c r="M239" s="23"/>
      <c r="O239" s="15">
        <f>VLOOKUP(H239,heso!$A$2:$B$82,2,0)*F239*G239</f>
        <v>106920</v>
      </c>
    </row>
    <row r="240" spans="1:15" ht="31.5">
      <c r="A240" s="14">
        <f t="shared" si="4"/>
        <v>237</v>
      </c>
      <c r="B240" s="14" t="s">
        <v>17480</v>
      </c>
      <c r="C240" s="41" t="s">
        <v>17481</v>
      </c>
      <c r="D240" s="41" t="s">
        <v>1162</v>
      </c>
      <c r="E240" s="14"/>
      <c r="F240" s="15">
        <v>300</v>
      </c>
      <c r="G240" s="15">
        <v>324</v>
      </c>
      <c r="H240" s="14" t="s">
        <v>8087</v>
      </c>
      <c r="I240" s="15">
        <v>128000</v>
      </c>
      <c r="J240" s="14" t="s">
        <v>70</v>
      </c>
      <c r="K240" s="36" t="s">
        <v>17387</v>
      </c>
      <c r="L240" s="23" t="s">
        <v>13080</v>
      </c>
      <c r="M240" s="23"/>
      <c r="O240" s="15">
        <f>VLOOKUP(H240,heso!$A$2:$B$82,2,0)*F240*G240</f>
        <v>97200</v>
      </c>
    </row>
    <row r="241" spans="1:15">
      <c r="A241" s="14">
        <f t="shared" si="4"/>
        <v>238</v>
      </c>
      <c r="B241" s="14" t="s">
        <v>15340</v>
      </c>
      <c r="C241" s="41" t="s">
        <v>2744</v>
      </c>
      <c r="D241" s="41" t="s">
        <v>1187</v>
      </c>
      <c r="E241" s="14" t="s">
        <v>8163</v>
      </c>
      <c r="F241" s="15">
        <v>1012</v>
      </c>
      <c r="G241" s="15">
        <v>48</v>
      </c>
      <c r="H241" s="14" t="s">
        <v>8076</v>
      </c>
      <c r="I241" s="15">
        <v>22000</v>
      </c>
      <c r="J241" s="14" t="s">
        <v>4935</v>
      </c>
      <c r="K241" s="36" t="s">
        <v>17387</v>
      </c>
      <c r="L241" s="23" t="s">
        <v>12534</v>
      </c>
      <c r="M241" s="23"/>
      <c r="O241" s="15">
        <f>VLOOKUP(H241,heso!$A$2:$B$82,2,0)*F241*G241</f>
        <v>40364.245584524811</v>
      </c>
    </row>
    <row r="242" spans="1:15" ht="31.5">
      <c r="A242" s="14">
        <f t="shared" si="4"/>
        <v>239</v>
      </c>
      <c r="B242" s="14" t="s">
        <v>15380</v>
      </c>
      <c r="C242" s="41" t="s">
        <v>2744</v>
      </c>
      <c r="D242" s="41" t="s">
        <v>1187</v>
      </c>
      <c r="E242" s="14" t="s">
        <v>8163</v>
      </c>
      <c r="F242" s="15">
        <v>1012</v>
      </c>
      <c r="G242" s="15">
        <v>48</v>
      </c>
      <c r="H242" s="14" t="s">
        <v>8076</v>
      </c>
      <c r="I242" s="15">
        <v>22000</v>
      </c>
      <c r="J242" s="14" t="s">
        <v>4935</v>
      </c>
      <c r="K242" s="36" t="s">
        <v>17387</v>
      </c>
      <c r="L242" s="23" t="s">
        <v>12534</v>
      </c>
      <c r="M242" s="23"/>
      <c r="O242" s="15">
        <f>VLOOKUP(H242,heso!$A$2:$B$82,2,0)*F242*G242</f>
        <v>40364.245584524811</v>
      </c>
    </row>
    <row r="243" spans="1:15">
      <c r="A243" s="14">
        <f t="shared" si="4"/>
        <v>240</v>
      </c>
      <c r="B243" s="14" t="s">
        <v>17486</v>
      </c>
      <c r="C243" s="41" t="s">
        <v>2744</v>
      </c>
      <c r="D243" s="41" t="s">
        <v>1187</v>
      </c>
      <c r="E243" s="14" t="s">
        <v>8163</v>
      </c>
      <c r="F243" s="15">
        <v>1012</v>
      </c>
      <c r="G243" s="15">
        <v>52</v>
      </c>
      <c r="H243" s="14" t="s">
        <v>8076</v>
      </c>
      <c r="I243" s="15">
        <v>23000</v>
      </c>
      <c r="J243" s="14" t="s">
        <v>4935</v>
      </c>
      <c r="K243" s="36" t="s">
        <v>17387</v>
      </c>
      <c r="L243" s="23" t="s">
        <v>12534</v>
      </c>
      <c r="M243" s="23"/>
      <c r="O243" s="15">
        <f>VLOOKUP(H243,heso!$A$2:$B$82,2,0)*F243*G243</f>
        <v>43727.932716568546</v>
      </c>
    </row>
    <row r="244" spans="1:15">
      <c r="A244" s="14">
        <f t="shared" si="4"/>
        <v>241</v>
      </c>
      <c r="B244" s="14" t="s">
        <v>15331</v>
      </c>
      <c r="C244" s="41" t="s">
        <v>2744</v>
      </c>
      <c r="D244" s="41" t="s">
        <v>1187</v>
      </c>
      <c r="E244" s="14" t="s">
        <v>8163</v>
      </c>
      <c r="F244" s="15">
        <v>1512</v>
      </c>
      <c r="G244" s="15">
        <v>120</v>
      </c>
      <c r="H244" s="14" t="s">
        <v>8076</v>
      </c>
      <c r="I244" s="15">
        <v>38000</v>
      </c>
      <c r="J244" s="14" t="s">
        <v>4935</v>
      </c>
      <c r="K244" s="36" t="s">
        <v>17387</v>
      </c>
      <c r="L244" s="23" t="s">
        <v>12534</v>
      </c>
      <c r="M244" s="23"/>
      <c r="O244" s="15">
        <f>VLOOKUP(H244,heso!$A$2:$B$82,2,0)*F244*G244</f>
        <v>150767.63666947014</v>
      </c>
    </row>
    <row r="245" spans="1:15" ht="31.5">
      <c r="A245" s="14">
        <f t="shared" si="4"/>
        <v>242</v>
      </c>
      <c r="B245" s="14" t="s">
        <v>17491</v>
      </c>
      <c r="C245" s="41" t="s">
        <v>17492</v>
      </c>
      <c r="D245" s="41" t="s">
        <v>1187</v>
      </c>
      <c r="E245" s="14"/>
      <c r="F245" s="15">
        <v>1000</v>
      </c>
      <c r="G245" s="15">
        <v>352</v>
      </c>
      <c r="H245" s="14" t="s">
        <v>8087</v>
      </c>
      <c r="I245" s="15">
        <v>132000</v>
      </c>
      <c r="J245" s="14" t="s">
        <v>4642</v>
      </c>
      <c r="K245" s="36" t="s">
        <v>17387</v>
      </c>
      <c r="L245" s="23" t="s">
        <v>12534</v>
      </c>
      <c r="M245" s="23"/>
      <c r="O245" s="15">
        <f>VLOOKUP(H245,heso!$A$2:$B$82,2,0)*F245*G245</f>
        <v>352000</v>
      </c>
    </row>
    <row r="246" spans="1:15" ht="47.25">
      <c r="A246" s="14">
        <f t="shared" si="4"/>
        <v>243</v>
      </c>
      <c r="B246" s="14" t="s">
        <v>17494</v>
      </c>
      <c r="C246" s="41" t="s">
        <v>17495</v>
      </c>
      <c r="D246" s="41" t="s">
        <v>1187</v>
      </c>
      <c r="E246" s="14"/>
      <c r="F246" s="15">
        <v>500</v>
      </c>
      <c r="G246" s="15">
        <v>478</v>
      </c>
      <c r="H246" s="14" t="s">
        <v>8087</v>
      </c>
      <c r="I246" s="15">
        <v>240000</v>
      </c>
      <c r="J246" s="14" t="s">
        <v>4642</v>
      </c>
      <c r="K246" s="36" t="s">
        <v>17387</v>
      </c>
      <c r="L246" s="23" t="s">
        <v>11673</v>
      </c>
      <c r="M246" s="23"/>
      <c r="O246" s="15">
        <f>VLOOKUP(H246,heso!$A$2:$B$82,2,0)*F246*G246</f>
        <v>239000</v>
      </c>
    </row>
    <row r="247" spans="1:15" ht="38.25">
      <c r="A247" s="14">
        <f t="shared" si="4"/>
        <v>244</v>
      </c>
      <c r="B247" s="14" t="s">
        <v>17501</v>
      </c>
      <c r="C247" s="41" t="s">
        <v>2744</v>
      </c>
      <c r="D247" s="41" t="s">
        <v>1187</v>
      </c>
      <c r="E247" s="14"/>
      <c r="F247" s="15">
        <v>7300</v>
      </c>
      <c r="G247" s="15">
        <v>192</v>
      </c>
      <c r="H247" s="14" t="s">
        <v>8076</v>
      </c>
      <c r="I247" s="15">
        <v>52000</v>
      </c>
      <c r="J247" s="14" t="s">
        <v>4935</v>
      </c>
      <c r="K247" s="36" t="s">
        <v>17387</v>
      </c>
      <c r="L247" s="23" t="s">
        <v>17502</v>
      </c>
      <c r="M247" s="23"/>
      <c r="O247" s="15">
        <f>VLOOKUP(H247,heso!$A$2:$B$82,2,0)*F247*G247</f>
        <v>1164660.0504625738</v>
      </c>
    </row>
    <row r="248" spans="1:15" ht="25.5">
      <c r="A248" s="14">
        <f t="shared" si="4"/>
        <v>245</v>
      </c>
      <c r="B248" s="14" t="s">
        <v>17503</v>
      </c>
      <c r="C248" s="41" t="s">
        <v>2744</v>
      </c>
      <c r="D248" s="41" t="s">
        <v>1187</v>
      </c>
      <c r="E248" s="14"/>
      <c r="F248" s="15">
        <v>4900</v>
      </c>
      <c r="G248" s="15">
        <v>36</v>
      </c>
      <c r="H248" s="14" t="s">
        <v>8076</v>
      </c>
      <c r="I248" s="15">
        <v>17000</v>
      </c>
      <c r="J248" s="14" t="s">
        <v>4935</v>
      </c>
      <c r="K248" s="36" t="s">
        <v>17387</v>
      </c>
      <c r="L248" s="23" t="s">
        <v>17504</v>
      </c>
      <c r="M248" s="23"/>
      <c r="O248" s="15">
        <f>VLOOKUP(H248,heso!$A$2:$B$82,2,0)*F248*G248</f>
        <v>146579.64676198488</v>
      </c>
    </row>
    <row r="249" spans="1:15" ht="38.25">
      <c r="A249" s="14">
        <f t="shared" si="4"/>
        <v>246</v>
      </c>
      <c r="B249" s="14" t="s">
        <v>17505</v>
      </c>
      <c r="C249" s="41" t="s">
        <v>2744</v>
      </c>
      <c r="D249" s="41" t="s">
        <v>1187</v>
      </c>
      <c r="E249" s="14"/>
      <c r="F249" s="15">
        <v>5700</v>
      </c>
      <c r="G249" s="15">
        <v>120</v>
      </c>
      <c r="H249" s="14" t="s">
        <v>8076</v>
      </c>
      <c r="I249" s="15">
        <v>36000</v>
      </c>
      <c r="J249" s="14" t="s">
        <v>4935</v>
      </c>
      <c r="K249" s="36" t="s">
        <v>17387</v>
      </c>
      <c r="L249" s="23" t="s">
        <v>17506</v>
      </c>
      <c r="M249" s="23"/>
      <c r="O249" s="15">
        <f>VLOOKUP(H249,heso!$A$2:$B$82,2,0)*F249*G249</f>
        <v>568370.05887300253</v>
      </c>
    </row>
    <row r="250" spans="1:15" ht="47.25">
      <c r="A250" s="14">
        <f t="shared" si="4"/>
        <v>247</v>
      </c>
      <c r="B250" s="14" t="s">
        <v>17591</v>
      </c>
      <c r="C250" s="14" t="s">
        <v>16579</v>
      </c>
      <c r="D250" s="41" t="s">
        <v>1187</v>
      </c>
      <c r="E250" s="14"/>
      <c r="F250" s="15">
        <v>700</v>
      </c>
      <c r="G250" s="15">
        <v>444</v>
      </c>
      <c r="H250" s="14" t="s">
        <v>8087</v>
      </c>
      <c r="I250" s="15">
        <v>184000</v>
      </c>
      <c r="J250" s="14" t="s">
        <v>4935</v>
      </c>
      <c r="K250" s="36" t="s">
        <v>17387</v>
      </c>
      <c r="L250" s="23" t="s">
        <v>5629</v>
      </c>
      <c r="M250" s="23"/>
      <c r="O250" s="15">
        <f>VLOOKUP(H250,heso!$A$2:$B$82,2,0)*F250*G250</f>
        <v>310800</v>
      </c>
    </row>
    <row r="251" spans="1:15" ht="78.75">
      <c r="A251" s="14">
        <f t="shared" si="4"/>
        <v>248</v>
      </c>
      <c r="B251" s="14" t="s">
        <v>17592</v>
      </c>
      <c r="C251" s="14" t="s">
        <v>17593</v>
      </c>
      <c r="D251" s="41" t="s">
        <v>1187</v>
      </c>
      <c r="E251" s="14"/>
      <c r="F251" s="15">
        <v>500</v>
      </c>
      <c r="G251" s="15">
        <v>288</v>
      </c>
      <c r="H251" s="14" t="s">
        <v>2161</v>
      </c>
      <c r="I251" s="15">
        <v>181000</v>
      </c>
      <c r="J251" s="14" t="s">
        <v>1188</v>
      </c>
      <c r="K251" s="36" t="s">
        <v>17387</v>
      </c>
      <c r="L251" s="23" t="s">
        <v>5629</v>
      </c>
      <c r="M251" s="23"/>
      <c r="O251" s="15">
        <f>VLOOKUP(H251,heso!$A$2:$B$82,2,0)*F251*G251</f>
        <v>186025.23128679564</v>
      </c>
    </row>
    <row r="252" spans="1:15" ht="31.5">
      <c r="A252" s="14">
        <f t="shared" si="4"/>
        <v>249</v>
      </c>
      <c r="B252" s="14" t="s">
        <v>17608</v>
      </c>
      <c r="C252" s="41" t="s">
        <v>17609</v>
      </c>
      <c r="D252" s="41" t="s">
        <v>1187</v>
      </c>
      <c r="E252" s="14"/>
      <c r="F252" s="15">
        <v>700</v>
      </c>
      <c r="G252" s="15">
        <v>196</v>
      </c>
      <c r="H252" s="14" t="s">
        <v>2161</v>
      </c>
      <c r="I252" s="15">
        <v>116000</v>
      </c>
      <c r="J252" s="14" t="s">
        <v>4935</v>
      </c>
      <c r="K252" s="36" t="s">
        <v>17387</v>
      </c>
      <c r="L252" s="23" t="s">
        <v>5629</v>
      </c>
      <c r="M252" s="23"/>
      <c r="O252" s="15">
        <f>VLOOKUP(H252,heso!$A$2:$B$82,2,0)*F252*G252</f>
        <v>177240.70647603029</v>
      </c>
    </row>
    <row r="253" spans="1:15" ht="47.25">
      <c r="A253" s="14">
        <f t="shared" si="4"/>
        <v>250</v>
      </c>
      <c r="B253" s="14" t="s">
        <v>17425</v>
      </c>
      <c r="C253" s="41" t="s">
        <v>185</v>
      </c>
      <c r="D253" s="41" t="s">
        <v>1187</v>
      </c>
      <c r="E253" s="14"/>
      <c r="F253" s="15">
        <v>1200</v>
      </c>
      <c r="G253" s="15">
        <v>80</v>
      </c>
      <c r="H253" s="14" t="s">
        <v>8076</v>
      </c>
      <c r="I253" s="15">
        <v>29000</v>
      </c>
      <c r="J253" s="14" t="s">
        <v>1188</v>
      </c>
      <c r="K253" s="36" t="s">
        <v>17426</v>
      </c>
      <c r="L253" s="23" t="s">
        <v>5408</v>
      </c>
      <c r="M253" s="23"/>
      <c r="O253" s="15">
        <f>VLOOKUP(H253,heso!$A$2:$B$82,2,0)*F253*G253</f>
        <v>79771.236333052992</v>
      </c>
    </row>
    <row r="254" spans="1:15">
      <c r="A254" s="14">
        <f t="shared" si="4"/>
        <v>251</v>
      </c>
      <c r="B254" s="14" t="s">
        <v>10501</v>
      </c>
      <c r="C254" s="41" t="s">
        <v>10502</v>
      </c>
      <c r="D254" s="41" t="s">
        <v>1187</v>
      </c>
      <c r="E254" s="14" t="s">
        <v>8163</v>
      </c>
      <c r="F254" s="15">
        <v>2030</v>
      </c>
      <c r="G254" s="15">
        <v>48</v>
      </c>
      <c r="H254" s="14" t="s">
        <v>5624</v>
      </c>
      <c r="I254" s="15">
        <v>18000</v>
      </c>
      <c r="J254" s="14" t="s">
        <v>1193</v>
      </c>
      <c r="K254" s="36" t="s">
        <v>17426</v>
      </c>
      <c r="L254" s="23" t="s">
        <v>5408</v>
      </c>
      <c r="M254" s="23"/>
      <c r="O254" s="15">
        <f>VLOOKUP(H254,heso!$A$2:$B$82,2,0)*F254*G254</f>
        <v>84000</v>
      </c>
    </row>
    <row r="255" spans="1:15" ht="47.25">
      <c r="A255" s="14">
        <f t="shared" si="4"/>
        <v>252</v>
      </c>
      <c r="B255" s="14" t="s">
        <v>17429</v>
      </c>
      <c r="C255" s="41" t="s">
        <v>17430</v>
      </c>
      <c r="D255" s="41" t="s">
        <v>1162</v>
      </c>
      <c r="E255" s="14"/>
      <c r="F255" s="15">
        <v>300</v>
      </c>
      <c r="G255" s="15">
        <v>1128</v>
      </c>
      <c r="H255" s="14" t="s">
        <v>2161</v>
      </c>
      <c r="I255" s="15">
        <v>655000</v>
      </c>
      <c r="J255" s="14" t="s">
        <v>70</v>
      </c>
      <c r="K255" s="36" t="s">
        <v>17426</v>
      </c>
      <c r="L255" s="23" t="s">
        <v>13080</v>
      </c>
      <c r="M255" s="23"/>
      <c r="O255" s="15">
        <f>VLOOKUP(H255,heso!$A$2:$B$82,2,0)*F255*G255</f>
        <v>437159.29352396971</v>
      </c>
    </row>
    <row r="256" spans="1:15" ht="31.5">
      <c r="A256" s="14">
        <f t="shared" si="4"/>
        <v>253</v>
      </c>
      <c r="B256" s="14" t="s">
        <v>17431</v>
      </c>
      <c r="C256" s="41" t="s">
        <v>17432</v>
      </c>
      <c r="D256" s="41" t="s">
        <v>1162</v>
      </c>
      <c r="E256" s="14"/>
      <c r="F256" s="15">
        <v>430</v>
      </c>
      <c r="G256" s="15">
        <v>288</v>
      </c>
      <c r="H256" s="14" t="s">
        <v>8087</v>
      </c>
      <c r="I256" s="15">
        <v>0</v>
      </c>
      <c r="J256" s="14" t="s">
        <v>1188</v>
      </c>
      <c r="K256" s="36" t="s">
        <v>17426</v>
      </c>
      <c r="L256" s="23" t="s">
        <v>2255</v>
      </c>
      <c r="M256" s="23"/>
      <c r="O256" s="15">
        <f>VLOOKUP(H256,heso!$A$2:$B$82,2,0)*F256*G256</f>
        <v>123840</v>
      </c>
    </row>
    <row r="257" spans="1:15" ht="31.5">
      <c r="A257" s="14">
        <f t="shared" si="4"/>
        <v>254</v>
      </c>
      <c r="B257" s="14" t="s">
        <v>17433</v>
      </c>
      <c r="C257" s="41" t="s">
        <v>17434</v>
      </c>
      <c r="D257" s="41" t="s">
        <v>1187</v>
      </c>
      <c r="E257" s="14"/>
      <c r="F257" s="15">
        <v>700</v>
      </c>
      <c r="G257" s="15">
        <v>292</v>
      </c>
      <c r="H257" s="14" t="s">
        <v>8087</v>
      </c>
      <c r="I257" s="15">
        <v>140000</v>
      </c>
      <c r="J257" s="14" t="s">
        <v>1193</v>
      </c>
      <c r="K257" s="36" t="s">
        <v>17426</v>
      </c>
      <c r="L257" s="23" t="s">
        <v>2255</v>
      </c>
      <c r="M257" s="23"/>
      <c r="O257" s="15">
        <f>VLOOKUP(H257,heso!$A$2:$B$82,2,0)*F257*G257</f>
        <v>204400</v>
      </c>
    </row>
    <row r="258" spans="1:15" ht="31.5">
      <c r="A258" s="14">
        <f t="shared" si="4"/>
        <v>255</v>
      </c>
      <c r="B258" s="14" t="s">
        <v>17435</v>
      </c>
      <c r="C258" s="41" t="s">
        <v>5787</v>
      </c>
      <c r="D258" s="41" t="s">
        <v>1187</v>
      </c>
      <c r="E258" s="14" t="s">
        <v>8163</v>
      </c>
      <c r="F258" s="15">
        <v>920</v>
      </c>
      <c r="G258" s="15">
        <v>116</v>
      </c>
      <c r="H258" s="14" t="s">
        <v>8076</v>
      </c>
      <c r="I258" s="15">
        <v>46000</v>
      </c>
      <c r="J258" s="14" t="s">
        <v>1193</v>
      </c>
      <c r="K258" s="36" t="s">
        <v>17426</v>
      </c>
      <c r="L258" s="23" t="s">
        <v>2255</v>
      </c>
      <c r="M258" s="23"/>
      <c r="O258" s="15">
        <f>VLOOKUP(H258,heso!$A$2:$B$82,2,0)*F258*G258</f>
        <v>88679.024390243911</v>
      </c>
    </row>
    <row r="259" spans="1:15" ht="25.5">
      <c r="A259" s="14">
        <f t="shared" si="4"/>
        <v>256</v>
      </c>
      <c r="B259" s="14" t="s">
        <v>17438</v>
      </c>
      <c r="C259" s="41" t="s">
        <v>17439</v>
      </c>
      <c r="D259" s="41" t="s">
        <v>1187</v>
      </c>
      <c r="E259" s="14"/>
      <c r="F259" s="15">
        <v>2000</v>
      </c>
      <c r="G259" s="15">
        <v>200</v>
      </c>
      <c r="H259" s="14" t="s">
        <v>2161</v>
      </c>
      <c r="I259" s="15">
        <v>99000</v>
      </c>
      <c r="J259" s="14" t="s">
        <v>1188</v>
      </c>
      <c r="K259" s="36" t="s">
        <v>17426</v>
      </c>
      <c r="L259" s="23" t="s">
        <v>2255</v>
      </c>
      <c r="M259" s="23" t="s">
        <v>17440</v>
      </c>
      <c r="O259" s="15">
        <f>VLOOKUP(H259,heso!$A$2:$B$82,2,0)*F259*G259</f>
        <v>516736.75357443234</v>
      </c>
    </row>
    <row r="260" spans="1:15" ht="63">
      <c r="A260" s="14">
        <f t="shared" si="4"/>
        <v>257</v>
      </c>
      <c r="B260" s="14" t="s">
        <v>17446</v>
      </c>
      <c r="C260" s="41" t="s">
        <v>17447</v>
      </c>
      <c r="D260" s="41" t="s">
        <v>1162</v>
      </c>
      <c r="E260" s="14"/>
      <c r="F260" s="15">
        <v>250</v>
      </c>
      <c r="G260" s="15">
        <v>280</v>
      </c>
      <c r="H260" s="14" t="s">
        <v>8087</v>
      </c>
      <c r="I260" s="15">
        <v>0</v>
      </c>
      <c r="J260" s="14" t="s">
        <v>7909</v>
      </c>
      <c r="K260" s="36" t="s">
        <v>17426</v>
      </c>
      <c r="L260" s="23" t="s">
        <v>2255</v>
      </c>
      <c r="M260" s="23"/>
      <c r="O260" s="15">
        <f>VLOOKUP(H260,heso!$A$2:$B$82,2,0)*F260*G260</f>
        <v>70000</v>
      </c>
    </row>
    <row r="261" spans="1:15" ht="63">
      <c r="A261" s="14">
        <f t="shared" si="4"/>
        <v>258</v>
      </c>
      <c r="B261" s="14" t="s">
        <v>17448</v>
      </c>
      <c r="C261" s="41" t="s">
        <v>17472</v>
      </c>
      <c r="D261" s="41" t="s">
        <v>1162</v>
      </c>
      <c r="E261" s="14"/>
      <c r="F261" s="15">
        <v>700</v>
      </c>
      <c r="G261" s="15">
        <v>216</v>
      </c>
      <c r="H261" s="14" t="s">
        <v>15883</v>
      </c>
      <c r="I261" s="15">
        <v>0</v>
      </c>
      <c r="J261" s="14" t="s">
        <v>7909</v>
      </c>
      <c r="K261" s="36" t="s">
        <v>17426</v>
      </c>
      <c r="L261" s="23" t="s">
        <v>2255</v>
      </c>
      <c r="M261" s="23"/>
      <c r="O261" s="15">
        <f>VLOOKUP(H261,heso!$A$2:$B$82,2,0)*F261*G261</f>
        <v>292481.07653490332</v>
      </c>
    </row>
    <row r="262" spans="1:15">
      <c r="A262" s="14">
        <f t="shared" si="4"/>
        <v>259</v>
      </c>
      <c r="B262" s="14" t="s">
        <v>3494</v>
      </c>
      <c r="C262" s="41" t="s">
        <v>3495</v>
      </c>
      <c r="D262" s="41" t="s">
        <v>1187</v>
      </c>
      <c r="E262" s="14"/>
      <c r="F262" s="15">
        <v>3000</v>
      </c>
      <c r="G262" s="15">
        <v>416</v>
      </c>
      <c r="H262" s="14" t="s">
        <v>2325</v>
      </c>
      <c r="I262" s="15">
        <v>160000</v>
      </c>
      <c r="J262" s="14" t="s">
        <v>7909</v>
      </c>
      <c r="K262" s="36" t="s">
        <v>17426</v>
      </c>
      <c r="L262" s="23" t="s">
        <v>2255</v>
      </c>
      <c r="M262" s="23"/>
      <c r="O262" s="15">
        <f>VLOOKUP(H262,heso!$A$2:$B$82,2,0)*F262*G262</f>
        <v>1118896.551724138</v>
      </c>
    </row>
    <row r="263" spans="1:15" ht="63">
      <c r="A263" s="14">
        <f t="shared" si="4"/>
        <v>260</v>
      </c>
      <c r="B263" s="14" t="s">
        <v>17449</v>
      </c>
      <c r="C263" s="41" t="s">
        <v>17450</v>
      </c>
      <c r="D263" s="41" t="s">
        <v>1187</v>
      </c>
      <c r="E263" s="14"/>
      <c r="F263" s="15">
        <v>700</v>
      </c>
      <c r="G263" s="15">
        <v>320</v>
      </c>
      <c r="H263" s="14" t="s">
        <v>2161</v>
      </c>
      <c r="I263" s="15">
        <v>205000</v>
      </c>
      <c r="J263" s="14" t="s">
        <v>4935</v>
      </c>
      <c r="K263" s="36" t="s">
        <v>17426</v>
      </c>
      <c r="L263" s="23" t="s">
        <v>513</v>
      </c>
      <c r="M263" s="23"/>
      <c r="O263" s="15">
        <f>VLOOKUP(H263,heso!$A$2:$B$82,2,0)*F263*G263</f>
        <v>289372.58200168208</v>
      </c>
    </row>
    <row r="264" spans="1:15" ht="31.5">
      <c r="A264" s="14">
        <f t="shared" si="4"/>
        <v>261</v>
      </c>
      <c r="B264" s="14" t="s">
        <v>17451</v>
      </c>
      <c r="C264" s="41" t="s">
        <v>17452</v>
      </c>
      <c r="D264" s="41" t="s">
        <v>1187</v>
      </c>
      <c r="E264" s="14"/>
      <c r="F264" s="15">
        <v>2500</v>
      </c>
      <c r="G264" s="15">
        <v>352</v>
      </c>
      <c r="H264" s="14" t="s">
        <v>8087</v>
      </c>
      <c r="I264" s="15">
        <v>145000</v>
      </c>
      <c r="J264" s="14" t="s">
        <v>1193</v>
      </c>
      <c r="K264" s="36" t="s">
        <v>17426</v>
      </c>
      <c r="L264" s="23" t="s">
        <v>513</v>
      </c>
      <c r="M264" s="23"/>
      <c r="O264" s="15">
        <f>VLOOKUP(H264,heso!$A$2:$B$82,2,0)*F264*G264</f>
        <v>880000</v>
      </c>
    </row>
    <row r="265" spans="1:15" ht="47.25">
      <c r="A265" s="14">
        <f t="shared" si="4"/>
        <v>262</v>
      </c>
      <c r="B265" s="14" t="s">
        <v>17453</v>
      </c>
      <c r="C265" s="41" t="s">
        <v>17454</v>
      </c>
      <c r="D265" s="41" t="s">
        <v>1187</v>
      </c>
      <c r="E265" s="14" t="s">
        <v>8163</v>
      </c>
      <c r="F265" s="15">
        <v>700</v>
      </c>
      <c r="G265" s="15">
        <v>540</v>
      </c>
      <c r="H265" s="14" t="s">
        <v>2161</v>
      </c>
      <c r="I265" s="15">
        <v>308000</v>
      </c>
      <c r="J265" s="14" t="s">
        <v>70</v>
      </c>
      <c r="K265" s="36" t="s">
        <v>17426</v>
      </c>
      <c r="L265" s="23" t="s">
        <v>2255</v>
      </c>
      <c r="M265" s="23"/>
      <c r="O265" s="15">
        <f>VLOOKUP(H265,heso!$A$2:$B$82,2,0)*F265*G265</f>
        <v>488316.23212783854</v>
      </c>
    </row>
    <row r="266" spans="1:15" ht="63">
      <c r="A266" s="14">
        <f t="shared" si="4"/>
        <v>263</v>
      </c>
      <c r="B266" s="14" t="s">
        <v>17455</v>
      </c>
      <c r="C266" s="41" t="s">
        <v>17456</v>
      </c>
      <c r="D266" s="41" t="s">
        <v>1187</v>
      </c>
      <c r="E266" s="14" t="s">
        <v>8163</v>
      </c>
      <c r="F266" s="15">
        <v>570</v>
      </c>
      <c r="G266" s="15">
        <v>932</v>
      </c>
      <c r="H266" s="14" t="s">
        <v>2161</v>
      </c>
      <c r="I266" s="15">
        <v>506000</v>
      </c>
      <c r="J266" s="14" t="s">
        <v>70</v>
      </c>
      <c r="K266" s="36" t="s">
        <v>17426</v>
      </c>
      <c r="L266" s="23" t="s">
        <v>5408</v>
      </c>
      <c r="M266" s="23"/>
      <c r="O266" s="15">
        <f>VLOOKUP(H266,heso!$A$2:$B$82,2,0)*F266*G266</f>
        <v>686278.0824222035</v>
      </c>
    </row>
    <row r="267" spans="1:15" ht="80.25" customHeight="1">
      <c r="A267" s="14">
        <f t="shared" si="4"/>
        <v>264</v>
      </c>
      <c r="B267" s="14" t="s">
        <v>17457</v>
      </c>
      <c r="C267" s="41" t="s">
        <v>17458</v>
      </c>
      <c r="D267" s="41" t="s">
        <v>1187</v>
      </c>
      <c r="E267" s="14"/>
      <c r="F267" s="15">
        <v>800</v>
      </c>
      <c r="G267" s="15">
        <v>204</v>
      </c>
      <c r="H267" s="14" t="s">
        <v>8087</v>
      </c>
      <c r="I267" s="15">
        <v>95000</v>
      </c>
      <c r="J267" s="14" t="s">
        <v>4935</v>
      </c>
      <c r="K267" s="36" t="s">
        <v>17426</v>
      </c>
      <c r="L267" s="23" t="s">
        <v>2255</v>
      </c>
      <c r="M267" s="23"/>
      <c r="O267" s="15">
        <f>VLOOKUP(H267,heso!$A$2:$B$82,2,0)*F267*G267</f>
        <v>163200</v>
      </c>
    </row>
    <row r="268" spans="1:15" ht="38.25">
      <c r="A268" s="14">
        <f t="shared" si="4"/>
        <v>265</v>
      </c>
      <c r="B268" s="14" t="s">
        <v>17459</v>
      </c>
      <c r="C268" s="41" t="s">
        <v>2744</v>
      </c>
      <c r="D268" s="41" t="s">
        <v>1187</v>
      </c>
      <c r="E268" s="14"/>
      <c r="F268" s="15">
        <v>6800</v>
      </c>
      <c r="G268" s="15">
        <v>276</v>
      </c>
      <c r="H268" s="14" t="s">
        <v>8076</v>
      </c>
      <c r="I268" s="15">
        <v>78000</v>
      </c>
      <c r="J268" s="14" t="s">
        <v>4935</v>
      </c>
      <c r="K268" s="36" t="s">
        <v>17426</v>
      </c>
      <c r="L268" s="23" t="s">
        <v>17460</v>
      </c>
      <c r="M268" s="23"/>
      <c r="O268" s="15">
        <f>VLOOKUP(H268,heso!$A$2:$B$82,2,0)*F268*G268</f>
        <v>1559527.670311186</v>
      </c>
    </row>
    <row r="269" spans="1:15">
      <c r="A269" s="14">
        <f t="shared" si="4"/>
        <v>266</v>
      </c>
      <c r="B269" s="14" t="s">
        <v>17461</v>
      </c>
      <c r="C269" s="41" t="s">
        <v>17462</v>
      </c>
      <c r="D269" s="41" t="s">
        <v>1187</v>
      </c>
      <c r="E269" s="14"/>
      <c r="F269" s="15">
        <v>700</v>
      </c>
      <c r="G269" s="15">
        <v>188</v>
      </c>
      <c r="H269" s="14" t="s">
        <v>8087</v>
      </c>
      <c r="I269" s="15">
        <v>85000</v>
      </c>
      <c r="J269" s="14" t="s">
        <v>4935</v>
      </c>
      <c r="K269" s="36" t="s">
        <v>17426</v>
      </c>
      <c r="L269" s="23" t="s">
        <v>2255</v>
      </c>
      <c r="M269" s="23"/>
      <c r="O269" s="15">
        <f>VLOOKUP(H269,heso!$A$2:$B$82,2,0)*F269*G269</f>
        <v>131600</v>
      </c>
    </row>
    <row r="270" spans="1:15" ht="47.25">
      <c r="A270" s="14">
        <f t="shared" si="4"/>
        <v>267</v>
      </c>
      <c r="B270" s="14" t="s">
        <v>17463</v>
      </c>
      <c r="C270" s="41" t="s">
        <v>17464</v>
      </c>
      <c r="D270" s="41" t="s">
        <v>1162</v>
      </c>
      <c r="E270" s="14"/>
      <c r="F270" s="15">
        <v>320</v>
      </c>
      <c r="G270" s="15">
        <v>364</v>
      </c>
      <c r="H270" s="14" t="s">
        <v>2161</v>
      </c>
      <c r="I270" s="15">
        <v>0</v>
      </c>
      <c r="J270" s="14" t="s">
        <v>12141</v>
      </c>
      <c r="K270" s="36" t="s">
        <v>17426</v>
      </c>
      <c r="L270" s="23" t="s">
        <v>6101</v>
      </c>
      <c r="M270" s="23"/>
      <c r="O270" s="15">
        <f>VLOOKUP(H270,heso!$A$2:$B$82,2,0)*F270*G270</f>
        <v>150473.7426408747</v>
      </c>
    </row>
    <row r="271" spans="1:15" ht="31.5">
      <c r="A271" s="14">
        <f t="shared" si="4"/>
        <v>268</v>
      </c>
      <c r="B271" s="14" t="s">
        <v>17465</v>
      </c>
      <c r="C271" s="41" t="s">
        <v>17327</v>
      </c>
      <c r="D271" s="41" t="s">
        <v>1187</v>
      </c>
      <c r="E271" s="14"/>
      <c r="F271" s="15">
        <v>800</v>
      </c>
      <c r="G271" s="15">
        <v>212</v>
      </c>
      <c r="H271" s="14" t="s">
        <v>8087</v>
      </c>
      <c r="I271" s="15">
        <v>98000</v>
      </c>
      <c r="J271" s="14" t="s">
        <v>4935</v>
      </c>
      <c r="K271" s="36" t="s">
        <v>17426</v>
      </c>
      <c r="L271" s="23" t="s">
        <v>5408</v>
      </c>
      <c r="M271" s="23"/>
      <c r="O271" s="15">
        <f>VLOOKUP(H271,heso!$A$2:$B$82,2,0)*F271*G271</f>
        <v>169600</v>
      </c>
    </row>
    <row r="272" spans="1:15" ht="31.5">
      <c r="A272" s="14">
        <f t="shared" si="4"/>
        <v>269</v>
      </c>
      <c r="B272" s="14" t="s">
        <v>17466</v>
      </c>
      <c r="C272" s="41" t="s">
        <v>17467</v>
      </c>
      <c r="D272" s="41" t="s">
        <v>1162</v>
      </c>
      <c r="E272" s="14"/>
      <c r="F272" s="15">
        <v>200</v>
      </c>
      <c r="G272" s="15">
        <v>576</v>
      </c>
      <c r="H272" s="14" t="s">
        <v>2161</v>
      </c>
      <c r="I272" s="15">
        <v>0</v>
      </c>
      <c r="J272" s="14" t="s">
        <v>7909</v>
      </c>
      <c r="K272" s="36" t="s">
        <v>17426</v>
      </c>
      <c r="L272" s="23" t="s">
        <v>2255</v>
      </c>
      <c r="M272" s="23"/>
      <c r="O272" s="15">
        <f>VLOOKUP(H272,heso!$A$2:$B$82,2,0)*F272*G272</f>
        <v>148820.18502943651</v>
      </c>
    </row>
    <row r="273" spans="1:15" ht="31.5">
      <c r="A273" s="14">
        <f t="shared" si="4"/>
        <v>270</v>
      </c>
      <c r="B273" s="14" t="s">
        <v>902</v>
      </c>
      <c r="C273" s="41" t="s">
        <v>17473</v>
      </c>
      <c r="D273" s="41" t="s">
        <v>1187</v>
      </c>
      <c r="E273" s="14"/>
      <c r="F273" s="15">
        <v>6000</v>
      </c>
      <c r="G273" s="15">
        <v>200</v>
      </c>
      <c r="H273" s="14" t="s">
        <v>2161</v>
      </c>
      <c r="I273" s="15">
        <v>99000</v>
      </c>
      <c r="J273" s="14" t="s">
        <v>1188</v>
      </c>
      <c r="K273" s="36" t="s">
        <v>17426</v>
      </c>
      <c r="L273" s="23" t="s">
        <v>2255</v>
      </c>
      <c r="M273" s="23"/>
      <c r="O273" s="15">
        <f>VLOOKUP(H273,heso!$A$2:$B$82,2,0)*F273*G273</f>
        <v>1550210.260723297</v>
      </c>
    </row>
    <row r="274" spans="1:15" ht="31.5">
      <c r="A274" s="14">
        <f t="shared" si="4"/>
        <v>271</v>
      </c>
      <c r="B274" s="14" t="s">
        <v>17474</v>
      </c>
      <c r="C274" s="41" t="s">
        <v>17473</v>
      </c>
      <c r="D274" s="41" t="s">
        <v>1187</v>
      </c>
      <c r="E274" s="14"/>
      <c r="F274" s="15">
        <v>6000</v>
      </c>
      <c r="G274" s="15">
        <v>96</v>
      </c>
      <c r="H274" s="14" t="s">
        <v>3703</v>
      </c>
      <c r="I274" s="15">
        <v>34000</v>
      </c>
      <c r="J274" s="14" t="s">
        <v>1188</v>
      </c>
      <c r="K274" s="36" t="s">
        <v>17426</v>
      </c>
      <c r="L274" s="23" t="s">
        <v>2255</v>
      </c>
      <c r="M274" s="23"/>
      <c r="O274" s="15">
        <f>VLOOKUP(H274,heso!$A$2:$B$82,2,0)*F274*G274</f>
        <v>994072.32968881424</v>
      </c>
    </row>
    <row r="275" spans="1:15" ht="31.5">
      <c r="A275" s="14">
        <f t="shared" si="4"/>
        <v>272</v>
      </c>
      <c r="B275" s="14" t="s">
        <v>17475</v>
      </c>
      <c r="C275" s="41" t="s">
        <v>17473</v>
      </c>
      <c r="D275" s="41" t="s">
        <v>1187</v>
      </c>
      <c r="E275" s="14"/>
      <c r="F275" s="15">
        <v>6000</v>
      </c>
      <c r="G275" s="15">
        <v>96</v>
      </c>
      <c r="H275" s="14" t="s">
        <v>3703</v>
      </c>
      <c r="I275" s="15">
        <v>34000</v>
      </c>
      <c r="J275" s="14" t="s">
        <v>1188</v>
      </c>
      <c r="K275" s="36" t="s">
        <v>17426</v>
      </c>
      <c r="L275" s="23" t="s">
        <v>2255</v>
      </c>
      <c r="M275" s="23"/>
      <c r="O275" s="15">
        <f>VLOOKUP(H275,heso!$A$2:$B$82,2,0)*F275*G275</f>
        <v>994072.32968881424</v>
      </c>
    </row>
    <row r="276" spans="1:15" ht="31.5">
      <c r="A276" s="14">
        <f t="shared" si="4"/>
        <v>273</v>
      </c>
      <c r="B276" s="14" t="s">
        <v>17476</v>
      </c>
      <c r="C276" s="41" t="s">
        <v>17473</v>
      </c>
      <c r="D276" s="41" t="s">
        <v>1187</v>
      </c>
      <c r="E276" s="14"/>
      <c r="F276" s="15">
        <v>6000</v>
      </c>
      <c r="G276" s="15">
        <v>96</v>
      </c>
      <c r="H276" s="14" t="s">
        <v>3703</v>
      </c>
      <c r="I276" s="15">
        <v>34000</v>
      </c>
      <c r="J276" s="14" t="s">
        <v>1188</v>
      </c>
      <c r="K276" s="36" t="s">
        <v>17426</v>
      </c>
      <c r="L276" s="23" t="s">
        <v>2255</v>
      </c>
      <c r="M276" s="23"/>
      <c r="O276" s="15">
        <f>VLOOKUP(H276,heso!$A$2:$B$82,2,0)*F276*G276</f>
        <v>994072.32968881424</v>
      </c>
    </row>
    <row r="277" spans="1:15" ht="31.5">
      <c r="A277" s="14">
        <f t="shared" si="4"/>
        <v>274</v>
      </c>
      <c r="B277" s="14" t="s">
        <v>17477</v>
      </c>
      <c r="C277" s="41" t="s">
        <v>17473</v>
      </c>
      <c r="D277" s="41" t="s">
        <v>1187</v>
      </c>
      <c r="E277" s="14"/>
      <c r="F277" s="15">
        <v>6000</v>
      </c>
      <c r="G277" s="15">
        <v>96</v>
      </c>
      <c r="H277" s="14" t="s">
        <v>3703</v>
      </c>
      <c r="I277" s="15">
        <v>34000</v>
      </c>
      <c r="J277" s="14" t="s">
        <v>1188</v>
      </c>
      <c r="K277" s="36" t="s">
        <v>17426</v>
      </c>
      <c r="L277" s="23" t="s">
        <v>2255</v>
      </c>
      <c r="M277" s="23"/>
      <c r="O277" s="15">
        <f>VLOOKUP(H277,heso!$A$2:$B$82,2,0)*F277*G277</f>
        <v>994072.32968881424</v>
      </c>
    </row>
    <row r="278" spans="1:15" ht="31.5">
      <c r="A278" s="14">
        <f t="shared" si="4"/>
        <v>275</v>
      </c>
      <c r="B278" s="14" t="s">
        <v>17478</v>
      </c>
      <c r="C278" s="41" t="s">
        <v>17473</v>
      </c>
      <c r="D278" s="41" t="s">
        <v>1187</v>
      </c>
      <c r="E278" s="14"/>
      <c r="F278" s="15">
        <v>6000</v>
      </c>
      <c r="G278" s="15">
        <v>64</v>
      </c>
      <c r="H278" s="14" t="s">
        <v>3703</v>
      </c>
      <c r="I278" s="15">
        <v>25000</v>
      </c>
      <c r="J278" s="14" t="s">
        <v>1188</v>
      </c>
      <c r="K278" s="36" t="s">
        <v>17426</v>
      </c>
      <c r="L278" s="23" t="s">
        <v>2255</v>
      </c>
      <c r="M278" s="23"/>
      <c r="O278" s="15">
        <f>VLOOKUP(H278,heso!$A$2:$B$82,2,0)*F278*G278</f>
        <v>662714.88645920949</v>
      </c>
    </row>
    <row r="279" spans="1:15" ht="31.5">
      <c r="A279" s="14">
        <f t="shared" si="4"/>
        <v>276</v>
      </c>
      <c r="B279" s="14" t="s">
        <v>17479</v>
      </c>
      <c r="C279" s="41" t="s">
        <v>17473</v>
      </c>
      <c r="D279" s="41" t="s">
        <v>1187</v>
      </c>
      <c r="E279" s="14"/>
      <c r="F279" s="15">
        <v>6000</v>
      </c>
      <c r="G279" s="15">
        <v>64</v>
      </c>
      <c r="H279" s="14" t="s">
        <v>3703</v>
      </c>
      <c r="I279" s="15">
        <v>25000</v>
      </c>
      <c r="J279" s="14" t="s">
        <v>1188</v>
      </c>
      <c r="K279" s="36" t="s">
        <v>17426</v>
      </c>
      <c r="L279" s="23" t="s">
        <v>2255</v>
      </c>
      <c r="M279" s="23"/>
      <c r="O279" s="15">
        <f>VLOOKUP(H279,heso!$A$2:$B$82,2,0)*F279*G279</f>
        <v>662714.88645920949</v>
      </c>
    </row>
    <row r="280" spans="1:15" ht="47.25">
      <c r="A280" s="14">
        <f t="shared" si="4"/>
        <v>277</v>
      </c>
      <c r="B280" s="14" t="s">
        <v>17482</v>
      </c>
      <c r="C280" s="41" t="s">
        <v>17483</v>
      </c>
      <c r="D280" s="41" t="s">
        <v>1162</v>
      </c>
      <c r="E280" s="14"/>
      <c r="F280" s="15">
        <v>200</v>
      </c>
      <c r="G280" s="15">
        <v>208</v>
      </c>
      <c r="H280" s="14" t="s">
        <v>8087</v>
      </c>
      <c r="I280" s="15">
        <v>112000</v>
      </c>
      <c r="J280" s="14" t="s">
        <v>70</v>
      </c>
      <c r="K280" s="36" t="s">
        <v>17426</v>
      </c>
      <c r="L280" s="23" t="s">
        <v>13080</v>
      </c>
      <c r="M280" s="23"/>
      <c r="O280" s="15">
        <f>VLOOKUP(H280,heso!$A$2:$B$82,2,0)*F280*G280</f>
        <v>41600</v>
      </c>
    </row>
    <row r="281" spans="1:15" ht="63">
      <c r="A281" s="14">
        <f t="shared" si="4"/>
        <v>278</v>
      </c>
      <c r="B281" s="14" t="s">
        <v>17484</v>
      </c>
      <c r="C281" s="41" t="s">
        <v>2744</v>
      </c>
      <c r="D281" s="41" t="s">
        <v>1187</v>
      </c>
      <c r="E281" s="14"/>
      <c r="F281" s="15">
        <v>800</v>
      </c>
      <c r="G281" s="15">
        <v>160</v>
      </c>
      <c r="H281" s="14" t="s">
        <v>8076</v>
      </c>
      <c r="I281" s="15">
        <v>58000</v>
      </c>
      <c r="J281" s="14" t="s">
        <v>4935</v>
      </c>
      <c r="K281" s="36" t="s">
        <v>17426</v>
      </c>
      <c r="L281" s="23" t="s">
        <v>2255</v>
      </c>
      <c r="M281" s="23"/>
      <c r="O281" s="15">
        <f>VLOOKUP(H281,heso!$A$2:$B$82,2,0)*F281*G281</f>
        <v>106361.64844407066</v>
      </c>
    </row>
    <row r="282" spans="1:15" ht="78.75">
      <c r="A282" s="14">
        <f t="shared" si="4"/>
        <v>279</v>
      </c>
      <c r="B282" s="248" t="s">
        <v>20165</v>
      </c>
      <c r="C282" s="41" t="s">
        <v>17485</v>
      </c>
      <c r="D282" s="41" t="s">
        <v>1162</v>
      </c>
      <c r="E282" s="14"/>
      <c r="F282" s="15">
        <v>1000</v>
      </c>
      <c r="G282" s="15">
        <v>264</v>
      </c>
      <c r="H282" s="14" t="s">
        <v>13743</v>
      </c>
      <c r="I282" s="15">
        <v>0</v>
      </c>
      <c r="J282" s="14" t="s">
        <v>7909</v>
      </c>
      <c r="K282" s="36" t="s">
        <v>17426</v>
      </c>
      <c r="L282" s="23" t="s">
        <v>2255</v>
      </c>
      <c r="M282" s="23"/>
      <c r="O282" s="15">
        <f>VLOOKUP(H282,heso!$A$2:$B$82,2,0)*F282*G282</f>
        <v>355256.5180824222</v>
      </c>
    </row>
    <row r="283" spans="1:15" ht="47.25">
      <c r="A283" s="14">
        <f t="shared" si="4"/>
        <v>280</v>
      </c>
      <c r="B283" s="14" t="s">
        <v>17493</v>
      </c>
      <c r="C283" s="41" t="s">
        <v>15368</v>
      </c>
      <c r="D283" s="41" t="s">
        <v>1162</v>
      </c>
      <c r="E283" s="14"/>
      <c r="F283" s="15">
        <v>1000</v>
      </c>
      <c r="G283" s="15">
        <v>252</v>
      </c>
      <c r="H283" s="14" t="s">
        <v>8087</v>
      </c>
      <c r="I283" s="15">
        <v>0</v>
      </c>
      <c r="J283" s="14" t="s">
        <v>4642</v>
      </c>
      <c r="K283" s="36" t="s">
        <v>17426</v>
      </c>
      <c r="L283" s="23" t="s">
        <v>11673</v>
      </c>
      <c r="M283" s="23"/>
      <c r="O283" s="15">
        <f>VLOOKUP(H283,heso!$A$2:$B$82,2,0)*F283*G283</f>
        <v>252000</v>
      </c>
    </row>
    <row r="284" spans="1:15" ht="47.25">
      <c r="A284" s="14">
        <f t="shared" si="4"/>
        <v>281</v>
      </c>
      <c r="B284" s="14" t="s">
        <v>17496</v>
      </c>
      <c r="C284" s="41" t="s">
        <v>17497</v>
      </c>
      <c r="D284" s="41" t="s">
        <v>1162</v>
      </c>
      <c r="E284" s="14"/>
      <c r="F284" s="15">
        <v>500</v>
      </c>
      <c r="G284" s="15">
        <v>328</v>
      </c>
      <c r="H284" s="14" t="s">
        <v>8087</v>
      </c>
      <c r="I284" s="15">
        <v>0</v>
      </c>
      <c r="J284" s="14" t="s">
        <v>7909</v>
      </c>
      <c r="K284" s="36" t="s">
        <v>17426</v>
      </c>
      <c r="L284" s="23" t="s">
        <v>2255</v>
      </c>
      <c r="M284" s="23"/>
      <c r="O284" s="15">
        <f>VLOOKUP(H284,heso!$A$2:$B$82,2,0)*F284*G284</f>
        <v>164000</v>
      </c>
    </row>
    <row r="285" spans="1:15" ht="47.25">
      <c r="A285" s="14">
        <f t="shared" si="4"/>
        <v>282</v>
      </c>
      <c r="B285" s="14" t="s">
        <v>17507</v>
      </c>
      <c r="C285" s="41" t="s">
        <v>15368</v>
      </c>
      <c r="D285" s="41" t="s">
        <v>1162</v>
      </c>
      <c r="E285" s="14"/>
      <c r="F285" s="15">
        <v>1000</v>
      </c>
      <c r="G285" s="15">
        <v>208</v>
      </c>
      <c r="H285" s="14" t="s">
        <v>14280</v>
      </c>
      <c r="I285" s="15">
        <v>0</v>
      </c>
      <c r="J285" s="14" t="s">
        <v>4642</v>
      </c>
      <c r="K285" s="36" t="s">
        <v>17426</v>
      </c>
      <c r="L285" s="23" t="s">
        <v>11673</v>
      </c>
      <c r="M285" s="23"/>
      <c r="O285" s="15">
        <f>VLOOKUP(H285,heso!$A$2:$B$82,2,0)*F285*G285</f>
        <v>335878.88982338097</v>
      </c>
    </row>
    <row r="286" spans="1:15" ht="47.25">
      <c r="A286" s="14">
        <f t="shared" si="4"/>
        <v>283</v>
      </c>
      <c r="B286" s="14" t="s">
        <v>17511</v>
      </c>
      <c r="C286" s="41" t="s">
        <v>17512</v>
      </c>
      <c r="D286" s="41" t="s">
        <v>1162</v>
      </c>
      <c r="E286" s="14"/>
      <c r="F286" s="15">
        <v>1000</v>
      </c>
      <c r="G286" s="15">
        <v>600</v>
      </c>
      <c r="H286" s="14" t="s">
        <v>2161</v>
      </c>
      <c r="I286" s="15">
        <v>600000</v>
      </c>
      <c r="J286" s="14" t="s">
        <v>4935</v>
      </c>
      <c r="K286" s="36" t="s">
        <v>17426</v>
      </c>
      <c r="L286" s="23" t="s">
        <v>6101</v>
      </c>
      <c r="M286" s="23"/>
      <c r="O286" s="15">
        <f>VLOOKUP(H286,heso!$A$2:$B$82,2,0)*F286*G286</f>
        <v>775105.13036164851</v>
      </c>
    </row>
    <row r="287" spans="1:15" ht="47.25">
      <c r="A287" s="14">
        <f t="shared" si="4"/>
        <v>284</v>
      </c>
      <c r="B287" s="14" t="s">
        <v>17531</v>
      </c>
      <c r="C287" s="41" t="s">
        <v>17532</v>
      </c>
      <c r="D287" s="41" t="s">
        <v>1162</v>
      </c>
      <c r="E287" s="14"/>
      <c r="F287" s="15">
        <v>1200</v>
      </c>
      <c r="G287" s="15">
        <v>348</v>
      </c>
      <c r="H287" s="14" t="s">
        <v>2161</v>
      </c>
      <c r="I287" s="15">
        <v>168000</v>
      </c>
      <c r="J287" s="14" t="s">
        <v>7909</v>
      </c>
      <c r="K287" s="36" t="s">
        <v>17426</v>
      </c>
      <c r="L287" s="23" t="s">
        <v>2255</v>
      </c>
      <c r="M287" s="23"/>
      <c r="O287" s="15">
        <f>VLOOKUP(H287,heso!$A$2:$B$82,2,0)*F287*G287</f>
        <v>539473.17073170736</v>
      </c>
    </row>
    <row r="288" spans="1:15" ht="31.5">
      <c r="A288" s="14">
        <f t="shared" si="4"/>
        <v>285</v>
      </c>
      <c r="B288" s="14" t="s">
        <v>17537</v>
      </c>
      <c r="C288" s="41" t="s">
        <v>17538</v>
      </c>
      <c r="D288" s="41" t="s">
        <v>1187</v>
      </c>
      <c r="E288" s="14"/>
      <c r="F288" s="15">
        <v>700</v>
      </c>
      <c r="G288" s="15">
        <v>296</v>
      </c>
      <c r="H288" s="14" t="s">
        <v>8087</v>
      </c>
      <c r="I288" s="15">
        <v>131000</v>
      </c>
      <c r="J288" s="14" t="s">
        <v>4935</v>
      </c>
      <c r="K288" s="36" t="s">
        <v>17426</v>
      </c>
      <c r="L288" s="23" t="s">
        <v>5629</v>
      </c>
      <c r="M288" s="23"/>
      <c r="O288" s="15">
        <f>VLOOKUP(H288,heso!$A$2:$B$82,2,0)*F288*G288</f>
        <v>207200</v>
      </c>
    </row>
    <row r="289" spans="1:15" ht="31.5">
      <c r="A289" s="14">
        <f t="shared" si="4"/>
        <v>286</v>
      </c>
      <c r="B289" s="14" t="s">
        <v>17621</v>
      </c>
      <c r="C289" s="41" t="s">
        <v>17622</v>
      </c>
      <c r="D289" s="41" t="s">
        <v>1162</v>
      </c>
      <c r="E289" s="14"/>
      <c r="F289" s="15">
        <v>500</v>
      </c>
      <c r="G289" s="15">
        <v>384</v>
      </c>
      <c r="H289" s="14" t="s">
        <v>2161</v>
      </c>
      <c r="I289" s="15">
        <v>440000</v>
      </c>
      <c r="J289" s="14" t="s">
        <v>60</v>
      </c>
      <c r="K289" s="36" t="s">
        <v>17426</v>
      </c>
      <c r="L289" s="23" t="s">
        <v>6101</v>
      </c>
      <c r="M289" s="23"/>
      <c r="O289" s="15">
        <f>VLOOKUP(H289,heso!$A$2:$B$82,2,0)*F289*G289</f>
        <v>248033.64171572751</v>
      </c>
    </row>
    <row r="290" spans="1:15" ht="63">
      <c r="A290" s="14">
        <f t="shared" si="4"/>
        <v>287</v>
      </c>
      <c r="B290" s="14" t="s">
        <v>17677</v>
      </c>
      <c r="C290" s="41" t="s">
        <v>17678</v>
      </c>
      <c r="D290" s="41" t="s">
        <v>4473</v>
      </c>
      <c r="E290" s="14"/>
      <c r="F290" s="15">
        <v>1000</v>
      </c>
      <c r="G290" s="15">
        <v>1032</v>
      </c>
      <c r="H290" s="14" t="s">
        <v>3703</v>
      </c>
      <c r="I290" s="15">
        <v>0</v>
      </c>
      <c r="J290" s="14" t="s">
        <v>7909</v>
      </c>
      <c r="K290" s="36" t="s">
        <v>17426</v>
      </c>
      <c r="L290" s="23" t="s">
        <v>2255</v>
      </c>
      <c r="M290" s="23"/>
      <c r="O290" s="15">
        <f>VLOOKUP(H290,heso!$A$2:$B$82,2,0)*F290*G290</f>
        <v>1781046.2573591254</v>
      </c>
    </row>
    <row r="291" spans="1:15" ht="47.25">
      <c r="A291" s="14">
        <f t="shared" si="4"/>
        <v>288</v>
      </c>
      <c r="B291" s="14" t="s">
        <v>17498</v>
      </c>
      <c r="C291" s="41" t="s">
        <v>17499</v>
      </c>
      <c r="D291" s="41" t="s">
        <v>1187</v>
      </c>
      <c r="E291" s="14" t="s">
        <v>8163</v>
      </c>
      <c r="F291" s="15">
        <v>530</v>
      </c>
      <c r="G291" s="15">
        <v>520</v>
      </c>
      <c r="H291" s="14" t="s">
        <v>2161</v>
      </c>
      <c r="I291" s="15">
        <v>289000</v>
      </c>
      <c r="J291" s="14" t="s">
        <v>60</v>
      </c>
      <c r="K291" s="36" t="s">
        <v>17500</v>
      </c>
      <c r="L291" s="23" t="s">
        <v>2255</v>
      </c>
      <c r="M291" s="23"/>
      <c r="O291" s="15">
        <f>VLOOKUP(H291,heso!$A$2:$B$82,2,0)*F291*G291</f>
        <v>356031.62321278389</v>
      </c>
    </row>
    <row r="292" spans="1:15" ht="47.25">
      <c r="A292" s="14">
        <f t="shared" ref="A292:A355" si="5">A291+1</f>
        <v>289</v>
      </c>
      <c r="B292" s="14" t="s">
        <v>17508</v>
      </c>
      <c r="C292" s="41" t="s">
        <v>17509</v>
      </c>
      <c r="D292" s="41" t="s">
        <v>1187</v>
      </c>
      <c r="E292" s="14"/>
      <c r="F292" s="15">
        <v>1000</v>
      </c>
      <c r="G292" s="15">
        <v>172</v>
      </c>
      <c r="H292" s="14" t="s">
        <v>2161</v>
      </c>
      <c r="I292" s="15">
        <v>98000</v>
      </c>
      <c r="J292" s="14" t="s">
        <v>7909</v>
      </c>
      <c r="K292" s="36" t="s">
        <v>17500</v>
      </c>
      <c r="L292" s="23" t="s">
        <v>2255</v>
      </c>
      <c r="M292" s="23"/>
      <c r="O292" s="15">
        <f>VLOOKUP(H292,heso!$A$2:$B$82,2,0)*F292*G292</f>
        <v>222196.8040370059</v>
      </c>
    </row>
    <row r="293" spans="1:15" ht="31.5">
      <c r="A293" s="14">
        <f t="shared" si="5"/>
        <v>290</v>
      </c>
      <c r="B293" s="14" t="s">
        <v>17510</v>
      </c>
      <c r="C293" s="41" t="s">
        <v>896</v>
      </c>
      <c r="D293" s="41" t="s">
        <v>1162</v>
      </c>
      <c r="E293" s="14"/>
      <c r="F293" s="15">
        <v>1000</v>
      </c>
      <c r="G293" s="15">
        <v>464</v>
      </c>
      <c r="H293" s="14" t="s">
        <v>2161</v>
      </c>
      <c r="I293" s="15">
        <v>0</v>
      </c>
      <c r="J293" s="14" t="s">
        <v>60</v>
      </c>
      <c r="K293" s="36" t="s">
        <v>17500</v>
      </c>
      <c r="L293" s="23" t="s">
        <v>2255</v>
      </c>
      <c r="M293" s="23"/>
      <c r="O293" s="15">
        <f>VLOOKUP(H293,heso!$A$2:$B$82,2,0)*F293*G293</f>
        <v>599414.63414634147</v>
      </c>
    </row>
    <row r="294" spans="1:15" ht="80.25" customHeight="1">
      <c r="A294" s="14">
        <f t="shared" si="5"/>
        <v>291</v>
      </c>
      <c r="B294" s="14" t="s">
        <v>17513</v>
      </c>
      <c r="C294" s="41" t="s">
        <v>17514</v>
      </c>
      <c r="D294" s="41" t="s">
        <v>1162</v>
      </c>
      <c r="E294" s="14"/>
      <c r="F294" s="15">
        <v>520</v>
      </c>
      <c r="G294" s="15">
        <v>352</v>
      </c>
      <c r="H294" s="14" t="s">
        <v>2325</v>
      </c>
      <c r="I294" s="15">
        <v>0</v>
      </c>
      <c r="J294" s="14" t="s">
        <v>1193</v>
      </c>
      <c r="K294" s="36" t="s">
        <v>17500</v>
      </c>
      <c r="L294" s="23" t="s">
        <v>2255</v>
      </c>
      <c r="M294" s="23"/>
      <c r="O294" s="15">
        <f>VLOOKUP(H294,heso!$A$2:$B$82,2,0)*F294*G294</f>
        <v>164104.8275862069</v>
      </c>
    </row>
    <row r="295" spans="1:15" ht="63">
      <c r="A295" s="14">
        <f t="shared" si="5"/>
        <v>292</v>
      </c>
      <c r="B295" s="14" t="s">
        <v>17515</v>
      </c>
      <c r="C295" s="41" t="s">
        <v>17516</v>
      </c>
      <c r="D295" s="41" t="s">
        <v>1187</v>
      </c>
      <c r="E295" s="14" t="s">
        <v>8163</v>
      </c>
      <c r="F295" s="15">
        <v>560</v>
      </c>
      <c r="G295" s="15">
        <v>648</v>
      </c>
      <c r="H295" s="14" t="s">
        <v>2161</v>
      </c>
      <c r="I295" s="15">
        <v>332000</v>
      </c>
      <c r="J295" s="14" t="s">
        <v>60</v>
      </c>
      <c r="K295" s="36" t="s">
        <v>17500</v>
      </c>
      <c r="L295" s="23" t="s">
        <v>2255</v>
      </c>
      <c r="M295" s="23"/>
      <c r="O295" s="15">
        <f>VLOOKUP(H295,heso!$A$2:$B$82,2,0)*F295*G295</f>
        <v>468783.58284272498</v>
      </c>
    </row>
    <row r="296" spans="1:15" ht="51">
      <c r="A296" s="14">
        <f t="shared" si="5"/>
        <v>293</v>
      </c>
      <c r="B296" s="14" t="s">
        <v>17517</v>
      </c>
      <c r="C296" s="41" t="s">
        <v>17518</v>
      </c>
      <c r="D296" s="41" t="s">
        <v>1162</v>
      </c>
      <c r="E296" s="14"/>
      <c r="F296" s="15">
        <v>1000</v>
      </c>
      <c r="G296" s="15">
        <v>258</v>
      </c>
      <c r="H296" s="14" t="s">
        <v>2161</v>
      </c>
      <c r="I296" s="15">
        <v>0</v>
      </c>
      <c r="J296" s="14" t="s">
        <v>70</v>
      </c>
      <c r="K296" s="36" t="s">
        <v>17500</v>
      </c>
      <c r="L296" s="23" t="s">
        <v>2255</v>
      </c>
      <c r="M296" s="23" t="s">
        <v>17519</v>
      </c>
      <c r="O296" s="15">
        <f>VLOOKUP(H296,heso!$A$2:$B$82,2,0)*F296*G296</f>
        <v>333295.20605550887</v>
      </c>
    </row>
    <row r="297" spans="1:15" ht="31.5">
      <c r="A297" s="14">
        <f t="shared" si="5"/>
        <v>294</v>
      </c>
      <c r="B297" s="14" t="s">
        <v>12478</v>
      </c>
      <c r="C297" s="41" t="s">
        <v>17520</v>
      </c>
      <c r="D297" s="41" t="s">
        <v>1187</v>
      </c>
      <c r="E297" s="14" t="s">
        <v>8163</v>
      </c>
      <c r="F297" s="15">
        <v>1330</v>
      </c>
      <c r="G297" s="15">
        <v>200</v>
      </c>
      <c r="H297" s="14" t="s">
        <v>8076</v>
      </c>
      <c r="I297" s="15">
        <v>74000</v>
      </c>
      <c r="J297" s="14" t="s">
        <v>60</v>
      </c>
      <c r="K297" s="36" t="s">
        <v>17500</v>
      </c>
      <c r="L297" s="23" t="s">
        <v>5129</v>
      </c>
      <c r="M297" s="23"/>
      <c r="O297" s="15">
        <f>VLOOKUP(H297,heso!$A$2:$B$82,2,0)*F297*G297</f>
        <v>221032.8006728343</v>
      </c>
    </row>
    <row r="298" spans="1:15" ht="47.25">
      <c r="A298" s="14">
        <f t="shared" si="5"/>
        <v>295</v>
      </c>
      <c r="B298" s="14" t="s">
        <v>17521</v>
      </c>
      <c r="C298" s="41" t="s">
        <v>5787</v>
      </c>
      <c r="D298" s="41" t="s">
        <v>1187</v>
      </c>
      <c r="E298" s="14" t="s">
        <v>8163</v>
      </c>
      <c r="F298" s="15">
        <v>920</v>
      </c>
      <c r="G298" s="15">
        <v>52</v>
      </c>
      <c r="H298" s="14" t="s">
        <v>8076</v>
      </c>
      <c r="I298" s="15">
        <v>29000</v>
      </c>
      <c r="J298" s="14" t="s">
        <v>1193</v>
      </c>
      <c r="K298" s="36" t="s">
        <v>17500</v>
      </c>
      <c r="L298" s="23" t="s">
        <v>2255</v>
      </c>
      <c r="M298" s="23"/>
      <c r="O298" s="15">
        <f>VLOOKUP(H298,heso!$A$2:$B$82,2,0)*F298*G298</f>
        <v>39752.66610597141</v>
      </c>
    </row>
    <row r="299" spans="1:15" ht="42.75" customHeight="1">
      <c r="A299" s="14">
        <f t="shared" si="5"/>
        <v>296</v>
      </c>
      <c r="B299" s="14" t="s">
        <v>17522</v>
      </c>
      <c r="C299" s="41" t="s">
        <v>17523</v>
      </c>
      <c r="D299" s="41" t="s">
        <v>1187</v>
      </c>
      <c r="E299" s="14"/>
      <c r="F299" s="15">
        <v>800</v>
      </c>
      <c r="G299" s="15">
        <v>180</v>
      </c>
      <c r="H299" s="14" t="s">
        <v>8087</v>
      </c>
      <c r="I299" s="15">
        <v>85000</v>
      </c>
      <c r="J299" s="14" t="s">
        <v>4935</v>
      </c>
      <c r="K299" s="36" t="s">
        <v>17500</v>
      </c>
      <c r="L299" s="23" t="s">
        <v>2255</v>
      </c>
      <c r="M299" s="23"/>
      <c r="O299" s="15">
        <f>VLOOKUP(H299,heso!$A$2:$B$82,2,0)*F299*G299</f>
        <v>144000</v>
      </c>
    </row>
    <row r="300" spans="1:15" ht="63">
      <c r="A300" s="14">
        <f t="shared" si="5"/>
        <v>297</v>
      </c>
      <c r="B300" s="14" t="s">
        <v>17524</v>
      </c>
      <c r="C300" s="41" t="s">
        <v>17525</v>
      </c>
      <c r="D300" s="41" t="s">
        <v>10827</v>
      </c>
      <c r="E300" s="14"/>
      <c r="F300" s="15">
        <v>2100</v>
      </c>
      <c r="G300" s="15">
        <v>288</v>
      </c>
      <c r="H300" s="14" t="s">
        <v>8087</v>
      </c>
      <c r="I300" s="15">
        <v>320000</v>
      </c>
      <c r="J300" s="14" t="s">
        <v>7909</v>
      </c>
      <c r="K300" s="36" t="s">
        <v>17500</v>
      </c>
      <c r="L300" s="23" t="s">
        <v>2255</v>
      </c>
      <c r="M300" s="23"/>
      <c r="O300" s="15">
        <f>VLOOKUP(H300,heso!$A$2:$B$82,2,0)*F300*G300</f>
        <v>604800</v>
      </c>
    </row>
    <row r="301" spans="1:15" ht="63">
      <c r="A301" s="14">
        <f t="shared" si="5"/>
        <v>298</v>
      </c>
      <c r="B301" s="14" t="s">
        <v>17526</v>
      </c>
      <c r="C301" s="41" t="s">
        <v>17527</v>
      </c>
      <c r="D301" s="41" t="s">
        <v>9193</v>
      </c>
      <c r="E301" s="14"/>
      <c r="F301" s="15">
        <v>800</v>
      </c>
      <c r="G301" s="15">
        <v>392</v>
      </c>
      <c r="H301" s="14" t="s">
        <v>2161</v>
      </c>
      <c r="I301" s="15">
        <v>0</v>
      </c>
      <c r="J301" s="14" t="s">
        <v>1193</v>
      </c>
      <c r="K301" s="36" t="s">
        <v>17500</v>
      </c>
      <c r="L301" s="23" t="s">
        <v>2255</v>
      </c>
      <c r="M301" s="23" t="s">
        <v>17528</v>
      </c>
      <c r="O301" s="15">
        <f>VLOOKUP(H301,heso!$A$2:$B$82,2,0)*F301*G301</f>
        <v>405121.61480235495</v>
      </c>
    </row>
    <row r="302" spans="1:15" ht="37.5" customHeight="1">
      <c r="A302" s="14">
        <f t="shared" si="5"/>
        <v>299</v>
      </c>
      <c r="B302" s="14" t="s">
        <v>17529</v>
      </c>
      <c r="C302" s="41" t="s">
        <v>16665</v>
      </c>
      <c r="D302" s="41" t="s">
        <v>9193</v>
      </c>
      <c r="E302" s="14"/>
      <c r="F302" s="15">
        <v>600</v>
      </c>
      <c r="G302" s="15">
        <v>348</v>
      </c>
      <c r="H302" s="14" t="s">
        <v>2161</v>
      </c>
      <c r="I302" s="15">
        <v>0</v>
      </c>
      <c r="J302" s="14" t="s">
        <v>1193</v>
      </c>
      <c r="K302" s="36" t="s">
        <v>17500</v>
      </c>
      <c r="L302" s="23" t="s">
        <v>2255</v>
      </c>
      <c r="M302" s="23" t="s">
        <v>17530</v>
      </c>
      <c r="O302" s="15">
        <f>VLOOKUP(H302,heso!$A$2:$B$82,2,0)*F302*G302</f>
        <v>269736.58536585368</v>
      </c>
    </row>
    <row r="303" spans="1:15" ht="31.5">
      <c r="A303" s="14">
        <f t="shared" si="5"/>
        <v>300</v>
      </c>
      <c r="B303" s="14" t="s">
        <v>17533</v>
      </c>
      <c r="C303" s="41" t="s">
        <v>16779</v>
      </c>
      <c r="D303" s="41" t="s">
        <v>9193</v>
      </c>
      <c r="E303" s="14"/>
      <c r="F303" s="15">
        <v>1100</v>
      </c>
      <c r="G303" s="15">
        <v>592</v>
      </c>
      <c r="H303" s="14" t="s">
        <v>2161</v>
      </c>
      <c r="I303" s="15">
        <v>0</v>
      </c>
      <c r="J303" s="14" t="s">
        <v>1188</v>
      </c>
      <c r="K303" s="36" t="s">
        <v>17500</v>
      </c>
      <c r="L303" s="23" t="s">
        <v>2255</v>
      </c>
      <c r="M303" s="23" t="s">
        <v>17534</v>
      </c>
      <c r="O303" s="15">
        <f>VLOOKUP(H303,heso!$A$2:$B$82,2,0)*F303*G303</f>
        <v>841247.43481917575</v>
      </c>
    </row>
    <row r="304" spans="1:15" ht="31.5">
      <c r="A304" s="14">
        <f t="shared" si="5"/>
        <v>301</v>
      </c>
      <c r="B304" s="14" t="s">
        <v>17535</v>
      </c>
      <c r="C304" s="41" t="s">
        <v>17536</v>
      </c>
      <c r="D304" s="41" t="s">
        <v>1162</v>
      </c>
      <c r="E304" s="14"/>
      <c r="F304" s="15">
        <v>500</v>
      </c>
      <c r="G304" s="15">
        <v>116</v>
      </c>
      <c r="H304" s="14" t="s">
        <v>3703</v>
      </c>
      <c r="I304" s="15">
        <v>0</v>
      </c>
      <c r="J304" s="14" t="s">
        <v>4935</v>
      </c>
      <c r="K304" s="36" t="s">
        <v>17500</v>
      </c>
      <c r="L304" s="23" t="s">
        <v>5629</v>
      </c>
      <c r="M304" s="23"/>
      <c r="O304" s="15">
        <f>VLOOKUP(H304,heso!$A$2:$B$82,2,0)*F304*G304</f>
        <v>100097.56097560977</v>
      </c>
    </row>
    <row r="305" spans="1:15" ht="47.25">
      <c r="A305" s="14">
        <f t="shared" si="5"/>
        <v>302</v>
      </c>
      <c r="B305" s="14" t="s">
        <v>17539</v>
      </c>
      <c r="C305" s="41" t="s">
        <v>17540</v>
      </c>
      <c r="D305" s="41" t="s">
        <v>1187</v>
      </c>
      <c r="E305" s="14" t="s">
        <v>8163</v>
      </c>
      <c r="F305" s="15">
        <v>600</v>
      </c>
      <c r="G305" s="15">
        <v>532</v>
      </c>
      <c r="H305" s="14" t="s">
        <v>8087</v>
      </c>
      <c r="I305" s="15">
        <v>263000</v>
      </c>
      <c r="J305" s="14" t="s">
        <v>1193</v>
      </c>
      <c r="K305" s="36" t="s">
        <v>17500</v>
      </c>
      <c r="L305" s="23" t="s">
        <v>2255</v>
      </c>
      <c r="M305" s="23"/>
      <c r="O305" s="15">
        <f>VLOOKUP(H305,heso!$A$2:$B$82,2,0)*F305*G305</f>
        <v>319200</v>
      </c>
    </row>
    <row r="306" spans="1:15" ht="31.5">
      <c r="A306" s="14">
        <f t="shared" si="5"/>
        <v>303</v>
      </c>
      <c r="B306" s="14" t="s">
        <v>17541</v>
      </c>
      <c r="C306" s="41" t="s">
        <v>5787</v>
      </c>
      <c r="D306" s="41" t="s">
        <v>1187</v>
      </c>
      <c r="E306" s="14" t="s">
        <v>8163</v>
      </c>
      <c r="F306" s="15">
        <v>920</v>
      </c>
      <c r="G306" s="15">
        <v>76</v>
      </c>
      <c r="H306" s="14" t="s">
        <v>8076</v>
      </c>
      <c r="I306" s="15">
        <v>37000</v>
      </c>
      <c r="J306" s="14" t="s">
        <v>1193</v>
      </c>
      <c r="K306" s="36" t="s">
        <v>17500</v>
      </c>
      <c r="L306" s="23" t="s">
        <v>2255</v>
      </c>
      <c r="M306" s="23"/>
      <c r="O306" s="15">
        <f>VLOOKUP(H306,heso!$A$2:$B$82,2,0)*F306*G306</f>
        <v>58100.050462573592</v>
      </c>
    </row>
    <row r="307" spans="1:15" ht="47.25">
      <c r="A307" s="14">
        <f t="shared" si="5"/>
        <v>304</v>
      </c>
      <c r="B307" s="14" t="s">
        <v>17542</v>
      </c>
      <c r="C307" s="41" t="s">
        <v>17543</v>
      </c>
      <c r="D307" s="41" t="s">
        <v>1187</v>
      </c>
      <c r="E307" s="14"/>
      <c r="F307" s="15">
        <v>1000</v>
      </c>
      <c r="G307" s="15">
        <v>352</v>
      </c>
      <c r="H307" s="14" t="s">
        <v>8087</v>
      </c>
      <c r="I307" s="15" t="s">
        <v>17544</v>
      </c>
      <c r="J307" s="14" t="s">
        <v>1188</v>
      </c>
      <c r="K307" s="36" t="s">
        <v>17500</v>
      </c>
      <c r="L307" s="23" t="s">
        <v>12365</v>
      </c>
      <c r="M307" s="23" t="s">
        <v>17545</v>
      </c>
      <c r="O307" s="15">
        <f>VLOOKUP(H307,heso!$A$2:$B$82,2,0)*F307*G307</f>
        <v>352000</v>
      </c>
    </row>
    <row r="308" spans="1:15" ht="63">
      <c r="A308" s="14">
        <f t="shared" si="5"/>
        <v>305</v>
      </c>
      <c r="B308" s="14" t="s">
        <v>17546</v>
      </c>
      <c r="C308" s="41" t="s">
        <v>17547</v>
      </c>
      <c r="D308" s="41" t="s">
        <v>1162</v>
      </c>
      <c r="E308" s="14"/>
      <c r="F308" s="15">
        <v>300</v>
      </c>
      <c r="G308" s="15">
        <v>352</v>
      </c>
      <c r="H308" s="14" t="s">
        <v>8087</v>
      </c>
      <c r="I308" s="15">
        <v>131000</v>
      </c>
      <c r="J308" s="14" t="s">
        <v>1188</v>
      </c>
      <c r="K308" s="36" t="s">
        <v>17500</v>
      </c>
      <c r="L308" s="23" t="s">
        <v>12365</v>
      </c>
      <c r="M308" s="23"/>
      <c r="O308" s="15">
        <f>VLOOKUP(H308,heso!$A$2:$B$82,2,0)*F308*G308</f>
        <v>105600</v>
      </c>
    </row>
    <row r="309" spans="1:15" ht="31.5">
      <c r="A309" s="14">
        <f t="shared" si="5"/>
        <v>306</v>
      </c>
      <c r="B309" s="14" t="s">
        <v>17548</v>
      </c>
      <c r="C309" s="41" t="s">
        <v>4078</v>
      </c>
      <c r="D309" s="41" t="s">
        <v>1187</v>
      </c>
      <c r="E309" s="14"/>
      <c r="F309" s="15">
        <v>1500</v>
      </c>
      <c r="G309" s="15">
        <v>56</v>
      </c>
      <c r="H309" s="14" t="s">
        <v>3449</v>
      </c>
      <c r="I309" s="15">
        <v>16000</v>
      </c>
      <c r="J309" s="14" t="s">
        <v>1188</v>
      </c>
      <c r="K309" s="36" t="s">
        <v>17500</v>
      </c>
      <c r="L309" s="23" t="s">
        <v>2255</v>
      </c>
      <c r="M309" s="23"/>
      <c r="O309" s="15">
        <f>VLOOKUP(H309,heso!$A$2:$B$82,2,0)*F309*G309</f>
        <v>40975.609756097561</v>
      </c>
    </row>
    <row r="310" spans="1:15" ht="31.5">
      <c r="A310" s="14">
        <f t="shared" si="5"/>
        <v>307</v>
      </c>
      <c r="B310" s="14" t="s">
        <v>17549</v>
      </c>
      <c r="C310" s="41" t="s">
        <v>4078</v>
      </c>
      <c r="D310" s="41" t="s">
        <v>1187</v>
      </c>
      <c r="E310" s="14"/>
      <c r="F310" s="15">
        <v>1500</v>
      </c>
      <c r="G310" s="15">
        <v>144</v>
      </c>
      <c r="H310" s="14" t="s">
        <v>3449</v>
      </c>
      <c r="I310" s="15">
        <v>30000</v>
      </c>
      <c r="J310" s="14" t="s">
        <v>1188</v>
      </c>
      <c r="K310" s="36" t="s">
        <v>17500</v>
      </c>
      <c r="L310" s="23" t="s">
        <v>2255</v>
      </c>
      <c r="M310" s="23"/>
      <c r="O310" s="15">
        <f>VLOOKUP(H310,heso!$A$2:$B$82,2,0)*F310*G310</f>
        <v>105365.85365853659</v>
      </c>
    </row>
    <row r="311" spans="1:15" ht="31.5">
      <c r="A311" s="14">
        <f t="shared" si="5"/>
        <v>308</v>
      </c>
      <c r="B311" s="14" t="s">
        <v>17550</v>
      </c>
      <c r="C311" s="41" t="s">
        <v>17551</v>
      </c>
      <c r="D311" s="41" t="s">
        <v>9193</v>
      </c>
      <c r="E311" s="14"/>
      <c r="F311" s="15">
        <v>1200</v>
      </c>
      <c r="G311" s="15">
        <v>850</v>
      </c>
      <c r="H311" s="14" t="s">
        <v>2161</v>
      </c>
      <c r="I311" s="15">
        <v>0</v>
      </c>
      <c r="J311" s="14" t="s">
        <v>60</v>
      </c>
      <c r="K311" s="36" t="s">
        <v>17500</v>
      </c>
      <c r="L311" s="23" t="s">
        <v>2255</v>
      </c>
      <c r="M311" s="23" t="s">
        <v>17552</v>
      </c>
      <c r="O311" s="15">
        <f>VLOOKUP(H311,heso!$A$2:$B$82,2,0)*F311*G311</f>
        <v>1317678.7216148023</v>
      </c>
    </row>
    <row r="312" spans="1:15" ht="63">
      <c r="A312" s="14">
        <f t="shared" si="5"/>
        <v>309</v>
      </c>
      <c r="B312" s="14" t="s">
        <v>17553</v>
      </c>
      <c r="C312" s="41" t="s">
        <v>17554</v>
      </c>
      <c r="D312" s="41" t="s">
        <v>17555</v>
      </c>
      <c r="E312" s="14"/>
      <c r="F312" s="15">
        <v>600</v>
      </c>
      <c r="G312" s="15">
        <v>240</v>
      </c>
      <c r="H312" s="14" t="s">
        <v>15883</v>
      </c>
      <c r="I312" s="15">
        <v>0</v>
      </c>
      <c r="J312" s="14" t="s">
        <v>1193</v>
      </c>
      <c r="K312" s="36" t="s">
        <v>17500</v>
      </c>
      <c r="L312" s="23" t="s">
        <v>2255</v>
      </c>
      <c r="M312" s="23"/>
      <c r="O312" s="15">
        <f>VLOOKUP(H312,heso!$A$2:$B$82,2,0)*F312*G312</f>
        <v>278553.40622371744</v>
      </c>
    </row>
    <row r="313" spans="1:15" ht="47.25">
      <c r="A313" s="14">
        <f t="shared" si="5"/>
        <v>310</v>
      </c>
      <c r="B313" s="14" t="s">
        <v>17560</v>
      </c>
      <c r="C313" s="41" t="s">
        <v>17561</v>
      </c>
      <c r="D313" s="41" t="s">
        <v>1162</v>
      </c>
      <c r="E313" s="14"/>
      <c r="F313" s="15">
        <v>550</v>
      </c>
      <c r="G313" s="15">
        <v>340</v>
      </c>
      <c r="H313" s="14" t="s">
        <v>17562</v>
      </c>
      <c r="I313" s="15">
        <v>0</v>
      </c>
      <c r="J313" s="14" t="s">
        <v>70</v>
      </c>
      <c r="K313" s="36" t="s">
        <v>17500</v>
      </c>
      <c r="L313" s="23" t="s">
        <v>6008</v>
      </c>
      <c r="M313" s="23"/>
      <c r="O313" s="15">
        <f>VLOOKUP(H313,heso!$A$2:$B$82,2,0)*F313*G313</f>
        <v>368533.12026913371</v>
      </c>
    </row>
    <row r="314" spans="1:15" ht="31.5">
      <c r="A314" s="14">
        <f t="shared" si="5"/>
        <v>311</v>
      </c>
      <c r="B314" s="14" t="s">
        <v>17565</v>
      </c>
      <c r="C314" s="41" t="s">
        <v>2744</v>
      </c>
      <c r="D314" s="41" t="s">
        <v>1187</v>
      </c>
      <c r="E314" s="14"/>
      <c r="F314" s="15">
        <v>1000</v>
      </c>
      <c r="G314" s="15">
        <v>68</v>
      </c>
      <c r="H314" s="14" t="s">
        <v>8076</v>
      </c>
      <c r="I314" s="15">
        <v>30000</v>
      </c>
      <c r="J314" s="14" t="s">
        <v>4935</v>
      </c>
      <c r="K314" s="36" t="s">
        <v>17500</v>
      </c>
      <c r="L314" s="23" t="s">
        <v>2255</v>
      </c>
      <c r="M314" s="23"/>
      <c r="O314" s="15">
        <f>VLOOKUP(H314,heso!$A$2:$B$82,2,0)*F314*G314</f>
        <v>56504.625735912537</v>
      </c>
    </row>
    <row r="315" spans="1:15" ht="31.5">
      <c r="A315" s="14">
        <f t="shared" si="5"/>
        <v>312</v>
      </c>
      <c r="B315" s="14" t="s">
        <v>17566</v>
      </c>
      <c r="C315" s="41" t="s">
        <v>2744</v>
      </c>
      <c r="D315" s="41" t="s">
        <v>1187</v>
      </c>
      <c r="E315" s="14"/>
      <c r="F315" s="15">
        <v>1300</v>
      </c>
      <c r="G315" s="15">
        <v>52</v>
      </c>
      <c r="H315" s="14" t="s">
        <v>8076</v>
      </c>
      <c r="I315" s="15">
        <v>23000</v>
      </c>
      <c r="J315" s="14" t="s">
        <v>4935</v>
      </c>
      <c r="K315" s="36" t="s">
        <v>17500</v>
      </c>
      <c r="L315" s="23" t="s">
        <v>2255</v>
      </c>
      <c r="M315" s="23"/>
      <c r="O315" s="15">
        <f>VLOOKUP(H315,heso!$A$2:$B$82,2,0)*F315*G315</f>
        <v>56172.245584524804</v>
      </c>
    </row>
    <row r="316" spans="1:15" ht="63">
      <c r="A316" s="14">
        <f t="shared" si="5"/>
        <v>313</v>
      </c>
      <c r="B316" s="14" t="s">
        <v>17589</v>
      </c>
      <c r="C316" s="41" t="s">
        <v>17590</v>
      </c>
      <c r="D316" s="41" t="s">
        <v>1162</v>
      </c>
      <c r="E316" s="14"/>
      <c r="F316" s="15">
        <v>400</v>
      </c>
      <c r="G316" s="15">
        <v>164</v>
      </c>
      <c r="H316" s="14" t="s">
        <v>8087</v>
      </c>
      <c r="I316" s="15">
        <v>0</v>
      </c>
      <c r="J316" s="14" t="s">
        <v>1193</v>
      </c>
      <c r="K316" s="36" t="s">
        <v>17500</v>
      </c>
      <c r="L316" s="23" t="s">
        <v>5629</v>
      </c>
      <c r="M316" s="23"/>
      <c r="O316" s="15">
        <f>VLOOKUP(H316,heso!$A$2:$B$82,2,0)*F316*G316</f>
        <v>65600</v>
      </c>
    </row>
    <row r="317" spans="1:15" ht="47.25">
      <c r="A317" s="14">
        <f t="shared" si="5"/>
        <v>314</v>
      </c>
      <c r="B317" s="14" t="s">
        <v>17594</v>
      </c>
      <c r="C317" s="41" t="s">
        <v>17595</v>
      </c>
      <c r="D317" s="41" t="s">
        <v>1162</v>
      </c>
      <c r="E317" s="14"/>
      <c r="F317" s="15">
        <v>1000</v>
      </c>
      <c r="G317" s="15">
        <v>600</v>
      </c>
      <c r="H317" s="14" t="s">
        <v>2161</v>
      </c>
      <c r="I317" s="15">
        <v>0</v>
      </c>
      <c r="J317" s="14" t="s">
        <v>70</v>
      </c>
      <c r="K317" s="36" t="s">
        <v>17500</v>
      </c>
      <c r="L317" s="23" t="s">
        <v>5629</v>
      </c>
      <c r="M317" s="23"/>
      <c r="O317" s="15">
        <f>VLOOKUP(H317,heso!$A$2:$B$82,2,0)*F317*G317</f>
        <v>775105.13036164851</v>
      </c>
    </row>
    <row r="318" spans="1:15">
      <c r="A318" s="14">
        <f t="shared" si="5"/>
        <v>315</v>
      </c>
      <c r="B318" s="14" t="s">
        <v>14725</v>
      </c>
      <c r="C318" s="41" t="s">
        <v>2744</v>
      </c>
      <c r="D318" s="41" t="s">
        <v>1187</v>
      </c>
      <c r="E318" s="14" t="s">
        <v>8163</v>
      </c>
      <c r="F318" s="15">
        <v>1312</v>
      </c>
      <c r="G318" s="15">
        <v>48</v>
      </c>
      <c r="H318" s="14" t="s">
        <v>8076</v>
      </c>
      <c r="I318" s="15">
        <v>21000</v>
      </c>
      <c r="J318" s="14" t="s">
        <v>4935</v>
      </c>
      <c r="K318" s="36" t="s">
        <v>17500</v>
      </c>
      <c r="L318" s="23" t="s">
        <v>5629</v>
      </c>
      <c r="M318" s="23"/>
      <c r="O318" s="15">
        <f>VLOOKUP(H318,heso!$A$2:$B$82,2,0)*F318*G318</f>
        <v>52329.931034482761</v>
      </c>
    </row>
    <row r="319" spans="1:15">
      <c r="A319" s="14">
        <f t="shared" si="5"/>
        <v>316</v>
      </c>
      <c r="B319" s="14" t="s">
        <v>16536</v>
      </c>
      <c r="C319" s="41" t="s">
        <v>2744</v>
      </c>
      <c r="D319" s="41" t="s">
        <v>1187</v>
      </c>
      <c r="E319" s="14" t="s">
        <v>8163</v>
      </c>
      <c r="F319" s="15">
        <v>1312</v>
      </c>
      <c r="G319" s="15">
        <v>84</v>
      </c>
      <c r="H319" s="14" t="s">
        <v>8076</v>
      </c>
      <c r="I319" s="15">
        <v>30000</v>
      </c>
      <c r="J319" s="14" t="s">
        <v>4935</v>
      </c>
      <c r="K319" s="36" t="s">
        <v>17500</v>
      </c>
      <c r="L319" s="23" t="s">
        <v>5629</v>
      </c>
      <c r="M319" s="23"/>
      <c r="O319" s="15">
        <f>VLOOKUP(H319,heso!$A$2:$B$82,2,0)*F319*G319</f>
        <v>91577.379310344826</v>
      </c>
    </row>
    <row r="320" spans="1:15" ht="63">
      <c r="A320" s="14">
        <f t="shared" si="5"/>
        <v>317</v>
      </c>
      <c r="B320" s="14" t="s">
        <v>17612</v>
      </c>
      <c r="C320" s="41" t="s">
        <v>2744</v>
      </c>
      <c r="D320" s="41" t="s">
        <v>1187</v>
      </c>
      <c r="E320" s="14" t="s">
        <v>8163</v>
      </c>
      <c r="F320" s="15">
        <v>1530</v>
      </c>
      <c r="G320" s="15">
        <v>244</v>
      </c>
      <c r="H320" s="14" t="s">
        <v>8087</v>
      </c>
      <c r="I320" s="15">
        <v>90000</v>
      </c>
      <c r="J320" s="14" t="s">
        <v>4935</v>
      </c>
      <c r="K320" s="36" t="s">
        <v>17500</v>
      </c>
      <c r="L320" s="23" t="s">
        <v>12534</v>
      </c>
      <c r="M320" s="23"/>
      <c r="O320" s="15">
        <f>VLOOKUP(H320,heso!$A$2:$B$82,2,0)*F320*G320</f>
        <v>373320</v>
      </c>
    </row>
    <row r="321" spans="1:15" ht="47.25">
      <c r="A321" s="14">
        <f t="shared" si="5"/>
        <v>318</v>
      </c>
      <c r="B321" s="14" t="s">
        <v>17637</v>
      </c>
      <c r="C321" s="41" t="s">
        <v>17638</v>
      </c>
      <c r="D321" s="41" t="s">
        <v>1187</v>
      </c>
      <c r="E321" s="14"/>
      <c r="F321" s="15">
        <v>700</v>
      </c>
      <c r="G321" s="15">
        <v>308</v>
      </c>
      <c r="H321" s="14" t="s">
        <v>8087</v>
      </c>
      <c r="I321" s="15">
        <v>138000</v>
      </c>
      <c r="J321" s="14" t="s">
        <v>4642</v>
      </c>
      <c r="K321" s="36" t="s">
        <v>17500</v>
      </c>
      <c r="L321" s="23" t="s">
        <v>12534</v>
      </c>
      <c r="M321" s="23"/>
      <c r="O321" s="15">
        <f>VLOOKUP(H321,heso!$A$2:$B$82,2,0)*F321*G321</f>
        <v>215600</v>
      </c>
    </row>
    <row r="322" spans="1:15" ht="63">
      <c r="A322" s="14">
        <f t="shared" si="5"/>
        <v>319</v>
      </c>
      <c r="B322" s="14" t="s">
        <v>17639</v>
      </c>
      <c r="C322" s="41" t="s">
        <v>17640</v>
      </c>
      <c r="D322" s="41" t="s">
        <v>1162</v>
      </c>
      <c r="E322" s="14"/>
      <c r="F322" s="15">
        <v>500</v>
      </c>
      <c r="G322" s="15">
        <v>468</v>
      </c>
      <c r="H322" s="14" t="s">
        <v>2161</v>
      </c>
      <c r="I322" s="15">
        <v>0</v>
      </c>
      <c r="J322" s="14" t="s">
        <v>4642</v>
      </c>
      <c r="K322" s="36" t="s">
        <v>17500</v>
      </c>
      <c r="L322" s="23" t="s">
        <v>11673</v>
      </c>
      <c r="M322" s="23"/>
      <c r="O322" s="15">
        <f>VLOOKUP(H322,heso!$A$2:$B$82,2,0)*F322*G322</f>
        <v>302291.0008410429</v>
      </c>
    </row>
    <row r="323" spans="1:15" ht="47.25">
      <c r="A323" s="14">
        <f t="shared" si="5"/>
        <v>320</v>
      </c>
      <c r="B323" s="14" t="s">
        <v>17650</v>
      </c>
      <c r="C323" s="41" t="s">
        <v>16518</v>
      </c>
      <c r="D323" s="41" t="s">
        <v>1187</v>
      </c>
      <c r="E323" s="14" t="s">
        <v>8163</v>
      </c>
      <c r="F323" s="15">
        <v>530</v>
      </c>
      <c r="G323" s="15">
        <v>454</v>
      </c>
      <c r="H323" s="14" t="s">
        <v>8087</v>
      </c>
      <c r="I323" s="15">
        <v>138000</v>
      </c>
      <c r="J323" s="14" t="s">
        <v>1188</v>
      </c>
      <c r="K323" s="36" t="s">
        <v>17500</v>
      </c>
      <c r="L323" s="23" t="s">
        <v>11673</v>
      </c>
      <c r="M323" s="23"/>
      <c r="O323" s="15">
        <f>VLOOKUP(H323,heso!$A$2:$B$82,2,0)*F323*G323</f>
        <v>240620</v>
      </c>
    </row>
    <row r="324" spans="1:15" ht="47.25">
      <c r="A324" s="14">
        <f t="shared" si="5"/>
        <v>321</v>
      </c>
      <c r="B324" s="14" t="s">
        <v>17770</v>
      </c>
      <c r="C324" s="41" t="s">
        <v>15089</v>
      </c>
      <c r="D324" s="41" t="s">
        <v>1187</v>
      </c>
      <c r="E324" s="14" t="s">
        <v>8163</v>
      </c>
      <c r="F324" s="15">
        <v>530</v>
      </c>
      <c r="G324" s="15">
        <v>280</v>
      </c>
      <c r="H324" s="14" t="s">
        <v>8087</v>
      </c>
      <c r="I324" s="15">
        <v>98000</v>
      </c>
      <c r="J324" s="14" t="s">
        <v>1188</v>
      </c>
      <c r="K324" s="36" t="s">
        <v>17500</v>
      </c>
      <c r="L324" s="23" t="s">
        <v>12534</v>
      </c>
      <c r="M324" s="23"/>
      <c r="O324" s="15">
        <f>VLOOKUP(H324,heso!$A$2:$B$82,2,0)*F324*G324</f>
        <v>148400</v>
      </c>
    </row>
    <row r="325" spans="1:15" ht="63">
      <c r="A325" s="14">
        <f t="shared" si="5"/>
        <v>322</v>
      </c>
      <c r="B325" s="14" t="s">
        <v>17558</v>
      </c>
      <c r="C325" s="41" t="s">
        <v>16779</v>
      </c>
      <c r="D325" s="41" t="s">
        <v>17555</v>
      </c>
      <c r="E325" s="14"/>
      <c r="F325" s="15">
        <v>800</v>
      </c>
      <c r="G325" s="15">
        <v>692</v>
      </c>
      <c r="H325" s="14" t="s">
        <v>2161</v>
      </c>
      <c r="I325" s="15">
        <v>0</v>
      </c>
      <c r="J325" s="14" t="s">
        <v>60</v>
      </c>
      <c r="K325" s="36" t="s">
        <v>17559</v>
      </c>
      <c r="L325" s="23" t="s">
        <v>2255</v>
      </c>
      <c r="M325" s="23"/>
      <c r="O325" s="15">
        <f>VLOOKUP(H325,heso!$A$2:$B$82,2,0)*F325*G325</f>
        <v>715163.6669470144</v>
      </c>
    </row>
    <row r="326" spans="1:15" ht="31.5">
      <c r="A326" s="14">
        <f t="shared" si="5"/>
        <v>323</v>
      </c>
      <c r="B326" s="14" t="s">
        <v>17563</v>
      </c>
      <c r="C326" s="41" t="s">
        <v>17564</v>
      </c>
      <c r="D326" s="41" t="s">
        <v>1162</v>
      </c>
      <c r="E326" s="14"/>
      <c r="F326" s="15">
        <v>920</v>
      </c>
      <c r="G326" s="15">
        <v>800</v>
      </c>
      <c r="H326" s="14" t="s">
        <v>3703</v>
      </c>
      <c r="I326" s="15">
        <v>0</v>
      </c>
      <c r="J326" s="14" t="s">
        <v>1193</v>
      </c>
      <c r="K326" s="36" t="s">
        <v>17559</v>
      </c>
      <c r="L326" s="23" t="s">
        <v>2255</v>
      </c>
      <c r="M326" s="23"/>
      <c r="O326" s="15">
        <f>VLOOKUP(H326,heso!$A$2:$B$82,2,0)*F326*G326</f>
        <v>1270203.5323801513</v>
      </c>
    </row>
    <row r="327" spans="1:15" ht="31.5">
      <c r="A327" s="14">
        <f t="shared" si="5"/>
        <v>324</v>
      </c>
      <c r="B327" s="14" t="s">
        <v>17567</v>
      </c>
      <c r="C327" s="41" t="s">
        <v>17327</v>
      </c>
      <c r="D327" s="41" t="s">
        <v>1187</v>
      </c>
      <c r="E327" s="14"/>
      <c r="F327" s="15">
        <v>700</v>
      </c>
      <c r="G327" s="15">
        <v>164</v>
      </c>
      <c r="H327" s="14" t="s">
        <v>8087</v>
      </c>
      <c r="I327" s="15">
        <v>85000</v>
      </c>
      <c r="J327" s="14" t="s">
        <v>4935</v>
      </c>
      <c r="K327" s="36" t="s">
        <v>17559</v>
      </c>
      <c r="L327" s="23" t="s">
        <v>2255</v>
      </c>
      <c r="M327" s="23"/>
      <c r="O327" s="15">
        <f>VLOOKUP(H327,heso!$A$2:$B$82,2,0)*F327*G327</f>
        <v>114800</v>
      </c>
    </row>
    <row r="328" spans="1:15" ht="31.5">
      <c r="A328" s="14">
        <f t="shared" si="5"/>
        <v>325</v>
      </c>
      <c r="B328" s="14" t="s">
        <v>17568</v>
      </c>
      <c r="C328" s="41" t="s">
        <v>2744</v>
      </c>
      <c r="D328" s="41" t="s">
        <v>1187</v>
      </c>
      <c r="E328" s="14"/>
      <c r="F328" s="15">
        <v>2300</v>
      </c>
      <c r="G328" s="15">
        <v>140</v>
      </c>
      <c r="H328" s="14" t="s">
        <v>8076</v>
      </c>
      <c r="I328" s="15">
        <v>46000</v>
      </c>
      <c r="J328" s="14" t="s">
        <v>4935</v>
      </c>
      <c r="K328" s="36" t="s">
        <v>17559</v>
      </c>
      <c r="L328" s="23" t="s">
        <v>17569</v>
      </c>
      <c r="M328" s="23"/>
      <c r="O328" s="15">
        <f>VLOOKUP(H328,heso!$A$2:$B$82,2,0)*F328*G328</f>
        <v>267566.02186711523</v>
      </c>
    </row>
    <row r="329" spans="1:15" ht="31.5">
      <c r="A329" s="14">
        <f t="shared" si="5"/>
        <v>326</v>
      </c>
      <c r="B329" s="14" t="s">
        <v>14766</v>
      </c>
      <c r="C329" s="41" t="s">
        <v>2744</v>
      </c>
      <c r="D329" s="41" t="s">
        <v>1187</v>
      </c>
      <c r="E329" s="14" t="s">
        <v>8163</v>
      </c>
      <c r="F329" s="15">
        <v>1012</v>
      </c>
      <c r="G329" s="15">
        <v>44</v>
      </c>
      <c r="H329" s="14" t="s">
        <v>8076</v>
      </c>
      <c r="I329" s="15">
        <v>23000</v>
      </c>
      <c r="J329" s="14" t="s">
        <v>4935</v>
      </c>
      <c r="K329" s="36" t="s">
        <v>17559</v>
      </c>
      <c r="L329" s="23" t="s">
        <v>2255</v>
      </c>
      <c r="M329" s="23"/>
      <c r="O329" s="15">
        <f>VLOOKUP(H329,heso!$A$2:$B$82,2,0)*F329*G329</f>
        <v>37000.558452481077</v>
      </c>
    </row>
    <row r="330" spans="1:15" ht="47.25">
      <c r="A330" s="14">
        <f t="shared" si="5"/>
        <v>327</v>
      </c>
      <c r="B330" s="14" t="s">
        <v>17570</v>
      </c>
      <c r="C330" s="41" t="s">
        <v>17571</v>
      </c>
      <c r="D330" s="41" t="s">
        <v>1187</v>
      </c>
      <c r="E330" s="14"/>
      <c r="F330" s="15">
        <v>800</v>
      </c>
      <c r="G330" s="15">
        <v>284</v>
      </c>
      <c r="H330" s="14" t="s">
        <v>2161</v>
      </c>
      <c r="I330" s="15">
        <v>168000</v>
      </c>
      <c r="J330" s="14" t="s">
        <v>60</v>
      </c>
      <c r="K330" s="36" t="s">
        <v>17559</v>
      </c>
      <c r="L330" s="23" t="s">
        <v>2255</v>
      </c>
      <c r="M330" s="23"/>
      <c r="O330" s="15">
        <f>VLOOKUP(H330,heso!$A$2:$B$82,2,0)*F330*G330</f>
        <v>293506.47603027755</v>
      </c>
    </row>
    <row r="331" spans="1:15" ht="126.75" customHeight="1">
      <c r="A331" s="14">
        <f t="shared" si="5"/>
        <v>328</v>
      </c>
      <c r="B331" s="14" t="s">
        <v>17572</v>
      </c>
      <c r="C331" s="41" t="s">
        <v>17573</v>
      </c>
      <c r="D331" s="41" t="s">
        <v>4473</v>
      </c>
      <c r="E331" s="14"/>
      <c r="F331" s="15">
        <v>500</v>
      </c>
      <c r="G331" s="15">
        <v>768</v>
      </c>
      <c r="H331" s="14" t="s">
        <v>2161</v>
      </c>
      <c r="I331" s="15">
        <v>0</v>
      </c>
      <c r="J331" s="14" t="s">
        <v>1188</v>
      </c>
      <c r="K331" s="36" t="s">
        <v>17559</v>
      </c>
      <c r="L331" s="23" t="s">
        <v>513</v>
      </c>
      <c r="M331" s="23"/>
      <c r="O331" s="15">
        <f>VLOOKUP(H331,heso!$A$2:$B$82,2,0)*F331*G331</f>
        <v>496067.28343145503</v>
      </c>
    </row>
    <row r="332" spans="1:15" ht="47.25">
      <c r="A332" s="14">
        <f t="shared" si="5"/>
        <v>329</v>
      </c>
      <c r="B332" s="14" t="s">
        <v>17574</v>
      </c>
      <c r="C332" s="41" t="s">
        <v>17575</v>
      </c>
      <c r="D332" s="41" t="s">
        <v>9193</v>
      </c>
      <c r="E332" s="14"/>
      <c r="F332" s="15">
        <v>750</v>
      </c>
      <c r="G332" s="15">
        <v>304</v>
      </c>
      <c r="H332" s="14" t="s">
        <v>2161</v>
      </c>
      <c r="I332" s="15">
        <v>0</v>
      </c>
      <c r="J332" s="14" t="s">
        <v>1188</v>
      </c>
      <c r="K332" s="36" t="s">
        <v>17559</v>
      </c>
      <c r="L332" s="23" t="s">
        <v>513</v>
      </c>
      <c r="M332" s="23" t="s">
        <v>17576</v>
      </c>
      <c r="O332" s="15">
        <f>VLOOKUP(H332,heso!$A$2:$B$82,2,0)*F332*G332</f>
        <v>294539.94953742641</v>
      </c>
    </row>
    <row r="333" spans="1:15" ht="47.25">
      <c r="A333" s="14">
        <f t="shared" si="5"/>
        <v>330</v>
      </c>
      <c r="B333" s="14" t="s">
        <v>17577</v>
      </c>
      <c r="C333" s="41" t="s">
        <v>17578</v>
      </c>
      <c r="D333" s="41" t="s">
        <v>9193</v>
      </c>
      <c r="E333" s="14" t="s">
        <v>8163</v>
      </c>
      <c r="F333" s="15">
        <v>1000</v>
      </c>
      <c r="G333" s="15">
        <v>532</v>
      </c>
      <c r="H333" s="14" t="s">
        <v>2161</v>
      </c>
      <c r="I333" s="15">
        <v>0</v>
      </c>
      <c r="J333" s="14" t="s">
        <v>4935</v>
      </c>
      <c r="K333" s="36" t="s">
        <v>17559</v>
      </c>
      <c r="L333" s="23" t="s">
        <v>513</v>
      </c>
      <c r="M333" s="23" t="s">
        <v>17949</v>
      </c>
      <c r="O333" s="15">
        <f>VLOOKUP(H333,heso!$A$2:$B$82,2,0)*F333*G333</f>
        <v>687259.88225399505</v>
      </c>
    </row>
    <row r="334" spans="1:15" ht="47.25">
      <c r="A334" s="14">
        <f t="shared" si="5"/>
        <v>331</v>
      </c>
      <c r="B334" s="14" t="s">
        <v>17579</v>
      </c>
      <c r="C334" s="41" t="s">
        <v>17580</v>
      </c>
      <c r="D334" s="41" t="s">
        <v>1162</v>
      </c>
      <c r="E334" s="14"/>
      <c r="F334" s="15">
        <v>100</v>
      </c>
      <c r="G334" s="15">
        <v>248</v>
      </c>
      <c r="H334" s="14" t="s">
        <v>8087</v>
      </c>
      <c r="I334" s="15">
        <v>0</v>
      </c>
      <c r="J334" s="14" t="s">
        <v>1188</v>
      </c>
      <c r="K334" s="36" t="s">
        <v>17559</v>
      </c>
      <c r="L334" s="23" t="s">
        <v>2255</v>
      </c>
      <c r="M334" s="23"/>
      <c r="O334" s="15">
        <f>VLOOKUP(H334,heso!$A$2:$B$82,2,0)*F334*G334</f>
        <v>24800</v>
      </c>
    </row>
    <row r="335" spans="1:15" ht="63">
      <c r="A335" s="14">
        <f t="shared" si="5"/>
        <v>332</v>
      </c>
      <c r="B335" s="14" t="s">
        <v>17581</v>
      </c>
      <c r="C335" s="41" t="s">
        <v>17582</v>
      </c>
      <c r="D335" s="41" t="s">
        <v>9193</v>
      </c>
      <c r="E335" s="14"/>
      <c r="F335" s="15">
        <v>800</v>
      </c>
      <c r="G335" s="15">
        <v>228</v>
      </c>
      <c r="H335" s="14" t="s">
        <v>8087</v>
      </c>
      <c r="I335" s="15">
        <v>0</v>
      </c>
      <c r="J335" s="14" t="s">
        <v>1193</v>
      </c>
      <c r="K335" s="36" t="s">
        <v>17559</v>
      </c>
      <c r="L335" s="23" t="s">
        <v>5408</v>
      </c>
      <c r="M335" s="23" t="s">
        <v>17583</v>
      </c>
      <c r="O335" s="15">
        <f>VLOOKUP(H335,heso!$A$2:$B$82,2,0)*F335*G335</f>
        <v>182400</v>
      </c>
    </row>
    <row r="336" spans="1:15" ht="47.25">
      <c r="A336" s="14">
        <f t="shared" si="5"/>
        <v>333</v>
      </c>
      <c r="B336" s="14" t="s">
        <v>17584</v>
      </c>
      <c r="C336" s="41" t="s">
        <v>17585</v>
      </c>
      <c r="D336" s="41" t="s">
        <v>9193</v>
      </c>
      <c r="E336" s="14"/>
      <c r="F336" s="15">
        <v>800</v>
      </c>
      <c r="G336" s="15">
        <v>316</v>
      </c>
      <c r="H336" s="14" t="s">
        <v>2161</v>
      </c>
      <c r="I336" s="15">
        <v>0</v>
      </c>
      <c r="J336" s="14" t="s">
        <v>4935</v>
      </c>
      <c r="K336" s="36" t="s">
        <v>17559</v>
      </c>
      <c r="L336" s="23" t="s">
        <v>5408</v>
      </c>
      <c r="M336" s="23" t="s">
        <v>17586</v>
      </c>
      <c r="O336" s="15">
        <f>VLOOKUP(H336,heso!$A$2:$B$82,2,0)*F336*G336</f>
        <v>326577.62825904123</v>
      </c>
    </row>
    <row r="337" spans="1:15" ht="47.25">
      <c r="A337" s="14">
        <f t="shared" si="5"/>
        <v>334</v>
      </c>
      <c r="B337" s="14" t="s">
        <v>17587</v>
      </c>
      <c r="C337" s="41" t="s">
        <v>17588</v>
      </c>
      <c r="D337" s="41" t="s">
        <v>1162</v>
      </c>
      <c r="E337" s="14"/>
      <c r="F337" s="15">
        <v>500</v>
      </c>
      <c r="G337" s="15">
        <v>360</v>
      </c>
      <c r="H337" s="14" t="s">
        <v>2161</v>
      </c>
      <c r="I337" s="15">
        <v>0</v>
      </c>
      <c r="J337" s="14" t="s">
        <v>4935</v>
      </c>
      <c r="K337" s="36" t="s">
        <v>17559</v>
      </c>
      <c r="L337" s="23" t="s">
        <v>2255</v>
      </c>
      <c r="M337" s="23"/>
      <c r="O337" s="15">
        <f>VLOOKUP(H337,heso!$A$2:$B$82,2,0)*F337*G337</f>
        <v>232531.53910849456</v>
      </c>
    </row>
    <row r="338" spans="1:15" ht="47.25">
      <c r="A338" s="14">
        <f t="shared" si="5"/>
        <v>335</v>
      </c>
      <c r="B338" s="14" t="s">
        <v>17596</v>
      </c>
      <c r="C338" s="41" t="s">
        <v>17597</v>
      </c>
      <c r="D338" s="41" t="s">
        <v>1162</v>
      </c>
      <c r="E338" s="14"/>
      <c r="F338" s="15">
        <v>500</v>
      </c>
      <c r="G338" s="15">
        <v>216</v>
      </c>
      <c r="H338" s="14" t="s">
        <v>8087</v>
      </c>
      <c r="I338" s="15">
        <v>96000</v>
      </c>
      <c r="J338" s="14" t="s">
        <v>1188</v>
      </c>
      <c r="K338" s="36" t="s">
        <v>17559</v>
      </c>
      <c r="L338" s="23" t="s">
        <v>2255</v>
      </c>
      <c r="M338" s="23"/>
      <c r="O338" s="15">
        <f>VLOOKUP(H338,heso!$A$2:$B$82,2,0)*F338*G338</f>
        <v>108000</v>
      </c>
    </row>
    <row r="339" spans="1:15" ht="78.75">
      <c r="A339" s="14">
        <f t="shared" si="5"/>
        <v>336</v>
      </c>
      <c r="B339" s="14" t="s">
        <v>17598</v>
      </c>
      <c r="C339" s="41" t="s">
        <v>17599</v>
      </c>
      <c r="D339" s="41" t="s">
        <v>1162</v>
      </c>
      <c r="E339" s="14"/>
      <c r="F339" s="15">
        <v>400</v>
      </c>
      <c r="G339" s="15">
        <v>588</v>
      </c>
      <c r="H339" s="14" t="s">
        <v>2161</v>
      </c>
      <c r="I339" s="15">
        <v>0</v>
      </c>
      <c r="J339" s="14" t="s">
        <v>7909</v>
      </c>
      <c r="K339" s="36" t="s">
        <v>17559</v>
      </c>
      <c r="L339" s="23" t="s">
        <v>2255</v>
      </c>
      <c r="M339" s="23" t="s">
        <v>17600</v>
      </c>
      <c r="O339" s="15">
        <f>VLOOKUP(H339,heso!$A$2:$B$82,2,0)*F339*G339</f>
        <v>303841.21110176621</v>
      </c>
    </row>
    <row r="340" spans="1:15">
      <c r="A340" s="14">
        <f t="shared" si="5"/>
        <v>337</v>
      </c>
      <c r="B340" s="14" t="s">
        <v>17601</v>
      </c>
      <c r="C340" s="41" t="s">
        <v>17602</v>
      </c>
      <c r="D340" s="41" t="s">
        <v>1187</v>
      </c>
      <c r="E340" s="14" t="s">
        <v>8163</v>
      </c>
      <c r="F340" s="15">
        <v>1000</v>
      </c>
      <c r="G340" s="15">
        <v>384</v>
      </c>
      <c r="H340" s="14" t="s">
        <v>8087</v>
      </c>
      <c r="I340" s="15">
        <v>142000</v>
      </c>
      <c r="J340" s="14" t="s">
        <v>1193</v>
      </c>
      <c r="K340" s="36" t="s">
        <v>17559</v>
      </c>
      <c r="L340" s="23" t="s">
        <v>2255</v>
      </c>
      <c r="M340" s="23"/>
      <c r="O340" s="15">
        <f>VLOOKUP(H340,heso!$A$2:$B$82,2,0)*F340*G340</f>
        <v>384000</v>
      </c>
    </row>
    <row r="341" spans="1:15">
      <c r="A341" s="14">
        <f t="shared" si="5"/>
        <v>338</v>
      </c>
      <c r="B341" s="14" t="s">
        <v>17603</v>
      </c>
      <c r="C341" s="41" t="s">
        <v>11128</v>
      </c>
      <c r="D341" s="41" t="s">
        <v>1187</v>
      </c>
      <c r="E341" s="14"/>
      <c r="F341" s="15">
        <v>750</v>
      </c>
      <c r="G341" s="15">
        <v>520</v>
      </c>
      <c r="H341" s="14" t="s">
        <v>2161</v>
      </c>
      <c r="I341" s="15">
        <v>282000</v>
      </c>
      <c r="J341" s="14" t="s">
        <v>1193</v>
      </c>
      <c r="K341" s="36" t="s">
        <v>17559</v>
      </c>
      <c r="L341" s="23" t="s">
        <v>513</v>
      </c>
      <c r="M341" s="23"/>
      <c r="O341" s="15">
        <f>VLOOKUP(H341,heso!$A$2:$B$82,2,0)*F341*G341</f>
        <v>503818.33473507152</v>
      </c>
    </row>
    <row r="342" spans="1:15" ht="47.25">
      <c r="A342" s="14">
        <f t="shared" si="5"/>
        <v>339</v>
      </c>
      <c r="B342" s="14" t="s">
        <v>17604</v>
      </c>
      <c r="C342" s="41" t="s">
        <v>17605</v>
      </c>
      <c r="D342" s="41" t="s">
        <v>1187</v>
      </c>
      <c r="E342" s="14"/>
      <c r="F342" s="15">
        <v>900</v>
      </c>
      <c r="G342" s="15">
        <v>364</v>
      </c>
      <c r="H342" s="14" t="s">
        <v>8087</v>
      </c>
      <c r="I342" s="15">
        <v>146000</v>
      </c>
      <c r="J342" s="14" t="s">
        <v>4935</v>
      </c>
      <c r="K342" s="36" t="s">
        <v>17559</v>
      </c>
      <c r="L342" s="23" t="s">
        <v>2255</v>
      </c>
      <c r="M342" s="23"/>
      <c r="O342" s="15">
        <f>VLOOKUP(H342,heso!$A$2:$B$82,2,0)*F342*G342</f>
        <v>327600</v>
      </c>
    </row>
    <row r="343" spans="1:15" ht="31.5">
      <c r="A343" s="14">
        <f t="shared" si="5"/>
        <v>340</v>
      </c>
      <c r="B343" s="14" t="s">
        <v>17606</v>
      </c>
      <c r="C343" s="41" t="s">
        <v>9839</v>
      </c>
      <c r="D343" s="41" t="s">
        <v>9193</v>
      </c>
      <c r="E343" s="14"/>
      <c r="F343" s="15">
        <v>1300</v>
      </c>
      <c r="G343" s="15">
        <v>252</v>
      </c>
      <c r="H343" s="14" t="s">
        <v>8087</v>
      </c>
      <c r="I343" s="15">
        <v>0</v>
      </c>
      <c r="J343" s="14" t="s">
        <v>4935</v>
      </c>
      <c r="K343" s="36" t="s">
        <v>17559</v>
      </c>
      <c r="L343" s="23" t="s">
        <v>1552</v>
      </c>
      <c r="M343" s="23" t="s">
        <v>17607</v>
      </c>
      <c r="O343" s="15">
        <f>VLOOKUP(H343,heso!$A$2:$B$82,2,0)*F343*G343</f>
        <v>327600</v>
      </c>
    </row>
    <row r="344" spans="1:15" ht="31.5">
      <c r="A344" s="14">
        <f t="shared" si="5"/>
        <v>341</v>
      </c>
      <c r="B344" s="14" t="s">
        <v>17610</v>
      </c>
      <c r="C344" s="41" t="s">
        <v>5178</v>
      </c>
      <c r="D344" s="41" t="s">
        <v>9193</v>
      </c>
      <c r="E344" s="14"/>
      <c r="F344" s="15">
        <v>550</v>
      </c>
      <c r="G344" s="15">
        <v>188</v>
      </c>
      <c r="H344" s="14" t="s">
        <v>8087</v>
      </c>
      <c r="I344" s="15">
        <v>0</v>
      </c>
      <c r="J344" s="14" t="s">
        <v>1193</v>
      </c>
      <c r="K344" s="36" t="s">
        <v>17559</v>
      </c>
      <c r="L344" s="23" t="s">
        <v>1552</v>
      </c>
      <c r="M344" s="23" t="s">
        <v>17611</v>
      </c>
      <c r="O344" s="15">
        <f>VLOOKUP(H344,heso!$A$2:$B$82,2,0)*F344*G344</f>
        <v>103400</v>
      </c>
    </row>
    <row r="345" spans="1:15" ht="31.5">
      <c r="A345" s="14">
        <f t="shared" si="5"/>
        <v>342</v>
      </c>
      <c r="B345" s="14" t="s">
        <v>17613</v>
      </c>
      <c r="C345" s="41" t="s">
        <v>17614</v>
      </c>
      <c r="D345" s="41" t="s">
        <v>9193</v>
      </c>
      <c r="E345" s="14"/>
      <c r="F345" s="15">
        <v>700</v>
      </c>
      <c r="G345" s="15">
        <v>156</v>
      </c>
      <c r="H345" s="14" t="s">
        <v>8076</v>
      </c>
      <c r="I345" s="15">
        <v>0</v>
      </c>
      <c r="J345" s="14" t="s">
        <v>1193</v>
      </c>
      <c r="K345" s="36" t="s">
        <v>17559</v>
      </c>
      <c r="L345" s="23" t="s">
        <v>2255</v>
      </c>
      <c r="M345" s="23" t="s">
        <v>17615</v>
      </c>
      <c r="O345" s="15">
        <f>VLOOKUP(H345,heso!$A$2:$B$82,2,0)*F345*G345</f>
        <v>90739.781328847777</v>
      </c>
    </row>
    <row r="346" spans="1:15" ht="47.25">
      <c r="A346" s="14">
        <f t="shared" si="5"/>
        <v>343</v>
      </c>
      <c r="B346" s="14" t="s">
        <v>17616</v>
      </c>
      <c r="C346" s="41" t="s">
        <v>17617</v>
      </c>
      <c r="D346" s="41" t="s">
        <v>9193</v>
      </c>
      <c r="E346" s="14"/>
      <c r="F346" s="15">
        <v>1100</v>
      </c>
      <c r="G346" s="15">
        <v>716</v>
      </c>
      <c r="H346" s="14" t="s">
        <v>2161</v>
      </c>
      <c r="I346" s="15">
        <v>0</v>
      </c>
      <c r="J346" s="14" t="s">
        <v>4935</v>
      </c>
      <c r="K346" s="36" t="s">
        <v>17559</v>
      </c>
      <c r="L346" s="23" t="s">
        <v>2255</v>
      </c>
      <c r="M346" s="23" t="s">
        <v>17618</v>
      </c>
      <c r="O346" s="15">
        <f>VLOOKUP(H346,heso!$A$2:$B$82,2,0)*F346*G346</f>
        <v>1017454.6677880571</v>
      </c>
    </row>
    <row r="347" spans="1:15" ht="31.5">
      <c r="A347" s="14">
        <f t="shared" si="5"/>
        <v>344</v>
      </c>
      <c r="B347" s="14" t="s">
        <v>17619</v>
      </c>
      <c r="C347" s="41" t="s">
        <v>19456</v>
      </c>
      <c r="D347" s="41" t="s">
        <v>4473</v>
      </c>
      <c r="E347" s="14"/>
      <c r="F347" s="15">
        <v>1000</v>
      </c>
      <c r="G347" s="15">
        <v>856</v>
      </c>
      <c r="H347" s="14" t="s">
        <v>2161</v>
      </c>
      <c r="I347" s="15">
        <v>0</v>
      </c>
      <c r="J347" s="14" t="s">
        <v>1188</v>
      </c>
      <c r="K347" s="36" t="s">
        <v>17559</v>
      </c>
      <c r="L347" s="23" t="s">
        <v>2255</v>
      </c>
      <c r="M347" s="23" t="s">
        <v>17620</v>
      </c>
      <c r="O347" s="15">
        <f>VLOOKUP(H347,heso!$A$2:$B$82,2,0)*F347*G347</f>
        <v>1105816.6526492853</v>
      </c>
    </row>
    <row r="348" spans="1:15" ht="94.5">
      <c r="A348" s="14">
        <f t="shared" si="5"/>
        <v>345</v>
      </c>
      <c r="B348" s="14" t="s">
        <v>17623</v>
      </c>
      <c r="C348" s="41" t="s">
        <v>7234</v>
      </c>
      <c r="D348" s="41" t="s">
        <v>9193</v>
      </c>
      <c r="E348" s="14"/>
      <c r="F348" s="15">
        <v>600</v>
      </c>
      <c r="G348" s="15">
        <v>204</v>
      </c>
      <c r="H348" s="14" t="s">
        <v>8087</v>
      </c>
      <c r="I348" s="15">
        <v>0</v>
      </c>
      <c r="J348" s="14" t="s">
        <v>60</v>
      </c>
      <c r="K348" s="36" t="s">
        <v>17559</v>
      </c>
      <c r="L348" s="23" t="s">
        <v>5408</v>
      </c>
      <c r="M348" s="23" t="s">
        <v>17624</v>
      </c>
      <c r="O348" s="15">
        <f>VLOOKUP(H348,heso!$A$2:$B$82,2,0)*F348*G348</f>
        <v>122400</v>
      </c>
    </row>
    <row r="349" spans="1:15" ht="31.5">
      <c r="A349" s="14">
        <f t="shared" si="5"/>
        <v>346</v>
      </c>
      <c r="B349" s="14" t="s">
        <v>17627</v>
      </c>
      <c r="C349" s="41" t="s">
        <v>17628</v>
      </c>
      <c r="D349" s="41" t="s">
        <v>1162</v>
      </c>
      <c r="E349" s="14"/>
      <c r="F349" s="15">
        <v>500</v>
      </c>
      <c r="G349" s="15">
        <v>284</v>
      </c>
      <c r="H349" s="14" t="s">
        <v>8087</v>
      </c>
      <c r="I349" s="15">
        <v>122000</v>
      </c>
      <c r="J349" s="14" t="s">
        <v>1193</v>
      </c>
      <c r="K349" s="36" t="s">
        <v>17559</v>
      </c>
      <c r="L349" s="23" t="s">
        <v>2255</v>
      </c>
      <c r="M349" s="23"/>
      <c r="O349" s="15">
        <f>VLOOKUP(H349,heso!$A$2:$B$82,2,0)*F349*G349</f>
        <v>142000</v>
      </c>
    </row>
    <row r="350" spans="1:15" ht="47.25">
      <c r="A350" s="14">
        <f t="shared" si="5"/>
        <v>347</v>
      </c>
      <c r="B350" s="14" t="s">
        <v>17629</v>
      </c>
      <c r="C350" s="41" t="s">
        <v>13774</v>
      </c>
      <c r="D350" s="41" t="s">
        <v>1187</v>
      </c>
      <c r="E350" s="14"/>
      <c r="F350" s="15">
        <v>1000</v>
      </c>
      <c r="G350" s="15">
        <v>268</v>
      </c>
      <c r="H350" s="14" t="s">
        <v>8087</v>
      </c>
      <c r="I350" s="15">
        <v>65000</v>
      </c>
      <c r="J350" s="14" t="s">
        <v>1188</v>
      </c>
      <c r="K350" s="36" t="s">
        <v>17559</v>
      </c>
      <c r="L350" s="23" t="s">
        <v>2255</v>
      </c>
      <c r="M350" s="23"/>
      <c r="O350" s="15">
        <f>VLOOKUP(H350,heso!$A$2:$B$82,2,0)*F350*G350</f>
        <v>268000</v>
      </c>
    </row>
    <row r="351" spans="1:15" ht="47.25">
      <c r="A351" s="14">
        <f t="shared" si="5"/>
        <v>348</v>
      </c>
      <c r="B351" s="14" t="s">
        <v>17630</v>
      </c>
      <c r="C351" s="41" t="s">
        <v>17631</v>
      </c>
      <c r="D351" s="41" t="s">
        <v>9193</v>
      </c>
      <c r="E351" s="14"/>
      <c r="F351" s="15">
        <v>900</v>
      </c>
      <c r="G351" s="15">
        <v>372</v>
      </c>
      <c r="H351" s="14" t="s">
        <v>2161</v>
      </c>
      <c r="I351" s="15">
        <v>0</v>
      </c>
      <c r="J351" s="14" t="s">
        <v>1193</v>
      </c>
      <c r="K351" s="36" t="s">
        <v>17559</v>
      </c>
      <c r="L351" s="23" t="s">
        <v>2255</v>
      </c>
      <c r="M351" s="23" t="s">
        <v>17632</v>
      </c>
      <c r="O351" s="15">
        <f>VLOOKUP(H351,heso!$A$2:$B$82,2,0)*F351*G351</f>
        <v>432508.6627417999</v>
      </c>
    </row>
    <row r="352" spans="1:15" ht="31.5">
      <c r="A352" s="14">
        <f t="shared" si="5"/>
        <v>349</v>
      </c>
      <c r="B352" s="14" t="s">
        <v>17633</v>
      </c>
      <c r="C352" s="41" t="s">
        <v>17634</v>
      </c>
      <c r="D352" s="41" t="s">
        <v>1187</v>
      </c>
      <c r="E352" s="14"/>
      <c r="F352" s="15">
        <v>750</v>
      </c>
      <c r="G352" s="15">
        <v>632</v>
      </c>
      <c r="H352" s="14" t="s">
        <v>2161</v>
      </c>
      <c r="I352" s="15">
        <v>339000</v>
      </c>
      <c r="J352" s="14" t="s">
        <v>1193</v>
      </c>
      <c r="K352" s="36" t="s">
        <v>17559</v>
      </c>
      <c r="L352" s="23" t="s">
        <v>2255</v>
      </c>
      <c r="M352" s="23"/>
      <c r="O352" s="15">
        <f>VLOOKUP(H352,heso!$A$2:$B$82,2,0)*F352*G352</f>
        <v>612333.05298570229</v>
      </c>
    </row>
    <row r="353" spans="1:15">
      <c r="A353" s="14">
        <f t="shared" si="5"/>
        <v>350</v>
      </c>
      <c r="B353" s="14" t="s">
        <v>17635</v>
      </c>
      <c r="C353" s="41" t="s">
        <v>17636</v>
      </c>
      <c r="D353" s="41" t="s">
        <v>1162</v>
      </c>
      <c r="E353" s="14"/>
      <c r="F353" s="15">
        <v>200</v>
      </c>
      <c r="G353" s="15">
        <v>308</v>
      </c>
      <c r="H353" s="14" t="s">
        <v>8087</v>
      </c>
      <c r="I353" s="15">
        <v>0</v>
      </c>
      <c r="J353" s="14" t="s">
        <v>1193</v>
      </c>
      <c r="K353" s="36" t="s">
        <v>17559</v>
      </c>
      <c r="L353" s="23" t="s">
        <v>5129</v>
      </c>
      <c r="M353" s="23"/>
      <c r="O353" s="15">
        <f>VLOOKUP(H353,heso!$A$2:$B$82,2,0)*F353*G353</f>
        <v>61600</v>
      </c>
    </row>
    <row r="354" spans="1:15" ht="31.5">
      <c r="A354" s="14">
        <f t="shared" si="5"/>
        <v>351</v>
      </c>
      <c r="B354" s="14" t="s">
        <v>17641</v>
      </c>
      <c r="C354" s="41" t="s">
        <v>12880</v>
      </c>
      <c r="D354" s="41" t="s">
        <v>1187</v>
      </c>
      <c r="E354" s="14" t="s">
        <v>8163</v>
      </c>
      <c r="F354" s="15">
        <v>1000</v>
      </c>
      <c r="G354" s="15">
        <v>336</v>
      </c>
      <c r="H354" s="14" t="s">
        <v>8087</v>
      </c>
      <c r="I354" s="15">
        <v>111000</v>
      </c>
      <c r="J354" s="14" t="s">
        <v>1188</v>
      </c>
      <c r="K354" s="36" t="s">
        <v>17559</v>
      </c>
      <c r="L354" s="23" t="s">
        <v>13494</v>
      </c>
      <c r="M354" s="23"/>
      <c r="O354" s="15">
        <f>VLOOKUP(H354,heso!$A$2:$B$82,2,0)*F354*G354</f>
        <v>336000</v>
      </c>
    </row>
    <row r="355" spans="1:15">
      <c r="A355" s="14">
        <f t="shared" si="5"/>
        <v>352</v>
      </c>
      <c r="B355" s="14" t="s">
        <v>17642</v>
      </c>
      <c r="C355" s="41" t="s">
        <v>5721</v>
      </c>
      <c r="D355" s="41" t="s">
        <v>1162</v>
      </c>
      <c r="E355" s="14"/>
      <c r="F355" s="15">
        <v>1000</v>
      </c>
      <c r="G355" s="15">
        <v>528</v>
      </c>
      <c r="H355" s="14" t="s">
        <v>2161</v>
      </c>
      <c r="I355" s="15">
        <v>0</v>
      </c>
      <c r="J355" s="14" t="s">
        <v>4642</v>
      </c>
      <c r="K355" s="36" t="s">
        <v>17559</v>
      </c>
      <c r="L355" s="23" t="s">
        <v>11673</v>
      </c>
      <c r="M355" s="23"/>
      <c r="O355" s="15">
        <f>VLOOKUP(H355,heso!$A$2:$B$82,2,0)*F355*G355</f>
        <v>682092.51471825072</v>
      </c>
    </row>
    <row r="356" spans="1:15" ht="31.5">
      <c r="A356" s="14">
        <f t="shared" ref="A356:A419" si="6">A355+1</f>
        <v>353</v>
      </c>
      <c r="B356" s="14" t="s">
        <v>17643</v>
      </c>
      <c r="C356" s="41" t="s">
        <v>2744</v>
      </c>
      <c r="D356" s="41" t="s">
        <v>1187</v>
      </c>
      <c r="E356" s="14" t="s">
        <v>8163</v>
      </c>
      <c r="F356" s="15">
        <v>1200</v>
      </c>
      <c r="G356" s="15">
        <v>64</v>
      </c>
      <c r="H356" s="14" t="s">
        <v>8076</v>
      </c>
      <c r="I356" s="15">
        <v>25000</v>
      </c>
      <c r="J356" s="14" t="s">
        <v>4935</v>
      </c>
      <c r="K356" s="36" t="s">
        <v>17559</v>
      </c>
      <c r="L356" s="23" t="s">
        <v>2255</v>
      </c>
      <c r="M356" s="23"/>
      <c r="O356" s="15">
        <f>VLOOKUP(H356,heso!$A$2:$B$82,2,0)*F356*G356</f>
        <v>63816.989066442395</v>
      </c>
    </row>
    <row r="357" spans="1:15" ht="31.5">
      <c r="A357" s="14">
        <f t="shared" si="6"/>
        <v>354</v>
      </c>
      <c r="B357" s="14" t="s">
        <v>17647</v>
      </c>
      <c r="C357" s="41" t="s">
        <v>15436</v>
      </c>
      <c r="D357" s="41" t="s">
        <v>1187</v>
      </c>
      <c r="E357" s="14" t="s">
        <v>8163</v>
      </c>
      <c r="F357" s="15">
        <v>700</v>
      </c>
      <c r="G357" s="15">
        <v>196</v>
      </c>
      <c r="H357" s="14" t="s">
        <v>8087</v>
      </c>
      <c r="I357" s="15">
        <v>71000</v>
      </c>
      <c r="J357" s="14" t="s">
        <v>4935</v>
      </c>
      <c r="K357" s="36" t="s">
        <v>17559</v>
      </c>
      <c r="L357" s="23" t="s">
        <v>2255</v>
      </c>
      <c r="M357" s="23"/>
      <c r="O357" s="15">
        <f>VLOOKUP(H357,heso!$A$2:$B$82,2,0)*F357*G357</f>
        <v>137200</v>
      </c>
    </row>
    <row r="358" spans="1:15" ht="63">
      <c r="A358" s="14">
        <f t="shared" si="6"/>
        <v>355</v>
      </c>
      <c r="B358" s="14" t="s">
        <v>17648</v>
      </c>
      <c r="C358" s="41" t="s">
        <v>17649</v>
      </c>
      <c r="D358" s="41" t="s">
        <v>1187</v>
      </c>
      <c r="E358" s="14" t="s">
        <v>8163</v>
      </c>
      <c r="F358" s="15">
        <v>530</v>
      </c>
      <c r="G358" s="15">
        <v>320</v>
      </c>
      <c r="H358" s="14" t="s">
        <v>2161</v>
      </c>
      <c r="I358" s="15">
        <v>213000</v>
      </c>
      <c r="J358" s="14" t="s">
        <v>7909</v>
      </c>
      <c r="K358" s="36" t="s">
        <v>17559</v>
      </c>
      <c r="L358" s="23" t="s">
        <v>11673</v>
      </c>
      <c r="M358" s="23"/>
      <c r="O358" s="15">
        <f>VLOOKUP(H358,heso!$A$2:$B$82,2,0)*F358*G358</f>
        <v>219096.38351555931</v>
      </c>
    </row>
    <row r="359" spans="1:15" ht="78.75">
      <c r="A359" s="14">
        <f t="shared" si="6"/>
        <v>356</v>
      </c>
      <c r="B359" s="14" t="s">
        <v>17653</v>
      </c>
      <c r="C359" s="41" t="s">
        <v>17654</v>
      </c>
      <c r="D359" s="41" t="s">
        <v>1187</v>
      </c>
      <c r="E359" s="14"/>
      <c r="F359" s="15">
        <v>600</v>
      </c>
      <c r="G359" s="15">
        <v>172</v>
      </c>
      <c r="H359" s="14" t="s">
        <v>8087</v>
      </c>
      <c r="I359" s="15">
        <v>105000</v>
      </c>
      <c r="J359" s="14" t="s">
        <v>4642</v>
      </c>
      <c r="K359" s="36" t="s">
        <v>17559</v>
      </c>
      <c r="L359" s="23" t="s">
        <v>12534</v>
      </c>
      <c r="M359" s="23"/>
      <c r="O359" s="15">
        <f>VLOOKUP(H359,heso!$A$2:$B$82,2,0)*F359*G359</f>
        <v>103200</v>
      </c>
    </row>
    <row r="360" spans="1:15" ht="31.5">
      <c r="A360" s="14">
        <f t="shared" si="6"/>
        <v>357</v>
      </c>
      <c r="B360" s="14" t="s">
        <v>17657</v>
      </c>
      <c r="C360" s="41" t="s">
        <v>17658</v>
      </c>
      <c r="D360" s="41" t="s">
        <v>1162</v>
      </c>
      <c r="E360" s="14"/>
      <c r="F360" s="15">
        <v>1000</v>
      </c>
      <c r="G360" s="15">
        <v>612</v>
      </c>
      <c r="H360" s="14" t="s">
        <v>2161</v>
      </c>
      <c r="I360" s="15">
        <v>0</v>
      </c>
      <c r="J360" s="14" t="s">
        <v>60</v>
      </c>
      <c r="K360" s="36" t="s">
        <v>17559</v>
      </c>
      <c r="L360" s="23" t="s">
        <v>6101</v>
      </c>
      <c r="M360" s="23"/>
      <c r="O360" s="15">
        <f>VLOOKUP(H360,heso!$A$2:$B$82,2,0)*F360*G360</f>
        <v>790607.23296888149</v>
      </c>
    </row>
    <row r="361" spans="1:15" ht="31.5">
      <c r="A361" s="14">
        <f t="shared" si="6"/>
        <v>358</v>
      </c>
      <c r="B361" s="14" t="s">
        <v>17662</v>
      </c>
      <c r="C361" s="41" t="s">
        <v>7234</v>
      </c>
      <c r="D361" s="41" t="s">
        <v>4473</v>
      </c>
      <c r="E361" s="14"/>
      <c r="F361" s="15">
        <v>1000</v>
      </c>
      <c r="G361" s="15">
        <v>524</v>
      </c>
      <c r="H361" s="14" t="s">
        <v>2161</v>
      </c>
      <c r="I361" s="15">
        <v>0</v>
      </c>
      <c r="J361" s="14" t="s">
        <v>60</v>
      </c>
      <c r="K361" s="36" t="s">
        <v>17559</v>
      </c>
      <c r="L361" s="23" t="s">
        <v>5408</v>
      </c>
      <c r="M361" s="23"/>
      <c r="O361" s="15">
        <f>VLOOKUP(H361,heso!$A$2:$B$82,2,0)*F361*G361</f>
        <v>676925.14718250639</v>
      </c>
    </row>
    <row r="362" spans="1:15" ht="63">
      <c r="A362" s="14">
        <f t="shared" si="6"/>
        <v>359</v>
      </c>
      <c r="B362" s="14" t="s">
        <v>17706</v>
      </c>
      <c r="C362" s="41" t="s">
        <v>17707</v>
      </c>
      <c r="D362" s="41" t="s">
        <v>1162</v>
      </c>
      <c r="E362" s="14"/>
      <c r="F362" s="15">
        <v>300</v>
      </c>
      <c r="G362" s="15">
        <v>220</v>
      </c>
      <c r="H362" s="14" t="s">
        <v>8087</v>
      </c>
      <c r="I362" s="15">
        <v>0</v>
      </c>
      <c r="J362" s="14" t="s">
        <v>4935</v>
      </c>
      <c r="K362" s="36" t="s">
        <v>17559</v>
      </c>
      <c r="L362" s="23" t="s">
        <v>5629</v>
      </c>
      <c r="M362" s="23"/>
      <c r="O362" s="15">
        <f>VLOOKUP(H362,heso!$A$2:$B$82,2,0)*F362*G362</f>
        <v>66000</v>
      </c>
    </row>
    <row r="363" spans="1:15" ht="63">
      <c r="A363" s="14">
        <f t="shared" si="6"/>
        <v>360</v>
      </c>
      <c r="B363" s="14" t="s">
        <v>17708</v>
      </c>
      <c r="C363" s="41" t="s">
        <v>16386</v>
      </c>
      <c r="D363" s="41" t="s">
        <v>1187</v>
      </c>
      <c r="E363" s="14" t="s">
        <v>8163</v>
      </c>
      <c r="F363" s="15">
        <v>530</v>
      </c>
      <c r="G363" s="15">
        <v>360</v>
      </c>
      <c r="H363" s="14" t="s">
        <v>8087</v>
      </c>
      <c r="I363" s="15">
        <v>120000</v>
      </c>
      <c r="J363" s="14" t="s">
        <v>1188</v>
      </c>
      <c r="K363" s="36" t="s">
        <v>17559</v>
      </c>
      <c r="L363" s="23" t="s">
        <v>12534</v>
      </c>
      <c r="M363" s="23"/>
      <c r="O363" s="15">
        <f>VLOOKUP(H363,heso!$A$2:$B$82,2,0)*F363*G363</f>
        <v>190800</v>
      </c>
    </row>
    <row r="364" spans="1:15" ht="31.5">
      <c r="A364" s="14">
        <f t="shared" si="6"/>
        <v>361</v>
      </c>
      <c r="B364" s="14" t="s">
        <v>17644</v>
      </c>
      <c r="C364" s="41" t="s">
        <v>17645</v>
      </c>
      <c r="D364" s="41" t="s">
        <v>1162</v>
      </c>
      <c r="E364" s="14"/>
      <c r="F364" s="15">
        <v>400</v>
      </c>
      <c r="G364" s="15">
        <v>296</v>
      </c>
      <c r="H364" s="14" t="s">
        <v>2161</v>
      </c>
      <c r="I364" s="15">
        <v>0</v>
      </c>
      <c r="J364" s="14" t="s">
        <v>1188</v>
      </c>
      <c r="K364" s="36" t="s">
        <v>17646</v>
      </c>
      <c r="L364" s="23" t="s">
        <v>2255</v>
      </c>
      <c r="M364" s="23"/>
      <c r="O364" s="15">
        <f>VLOOKUP(H364,heso!$A$2:$B$82,2,0)*F364*G364</f>
        <v>152954.07905803196</v>
      </c>
    </row>
    <row r="365" spans="1:15" ht="94.5">
      <c r="A365" s="14">
        <f t="shared" si="6"/>
        <v>362</v>
      </c>
      <c r="B365" s="14" t="s">
        <v>17651</v>
      </c>
      <c r="C365" s="41" t="s">
        <v>17652</v>
      </c>
      <c r="D365" s="41" t="s">
        <v>1187</v>
      </c>
      <c r="E365" s="14" t="s">
        <v>8163</v>
      </c>
      <c r="F365" s="15">
        <v>800</v>
      </c>
      <c r="G365" s="15">
        <v>292</v>
      </c>
      <c r="H365" s="15" t="s">
        <v>8087</v>
      </c>
      <c r="I365" s="15">
        <v>129000</v>
      </c>
      <c r="J365" s="14" t="s">
        <v>4935</v>
      </c>
      <c r="K365" s="36" t="s">
        <v>17646</v>
      </c>
      <c r="L365" s="23" t="s">
        <v>2255</v>
      </c>
      <c r="M365" s="23"/>
      <c r="O365" s="15">
        <f>VLOOKUP(H365,heso!$A$2:$B$82,2,0)*F365*G365</f>
        <v>233600</v>
      </c>
    </row>
    <row r="366" spans="1:15" ht="31.5">
      <c r="A366" s="14">
        <f t="shared" si="6"/>
        <v>363</v>
      </c>
      <c r="B366" s="14" t="s">
        <v>17655</v>
      </c>
      <c r="C366" s="41" t="s">
        <v>1383</v>
      </c>
      <c r="D366" s="41" t="s">
        <v>9193</v>
      </c>
      <c r="E366" s="14"/>
      <c r="F366" s="15">
        <v>600</v>
      </c>
      <c r="G366" s="15">
        <v>444</v>
      </c>
      <c r="H366" s="14" t="s">
        <v>2161</v>
      </c>
      <c r="I366" s="15">
        <v>0</v>
      </c>
      <c r="J366" s="14" t="s">
        <v>1193</v>
      </c>
      <c r="K366" s="36" t="s">
        <v>17646</v>
      </c>
      <c r="L366" s="23" t="s">
        <v>513</v>
      </c>
      <c r="M366" s="23" t="s">
        <v>17656</v>
      </c>
      <c r="O366" s="15">
        <f>VLOOKUP(H366,heso!$A$2:$B$82,2,0)*F366*G366</f>
        <v>344146.67788057192</v>
      </c>
    </row>
    <row r="367" spans="1:15">
      <c r="A367" s="14">
        <f t="shared" si="6"/>
        <v>364</v>
      </c>
      <c r="B367" s="14" t="s">
        <v>17659</v>
      </c>
      <c r="C367" s="41" t="s">
        <v>4078</v>
      </c>
      <c r="D367" s="101" t="s">
        <v>1187</v>
      </c>
      <c r="E367" s="101" t="s">
        <v>8163</v>
      </c>
      <c r="F367" s="101">
        <v>800</v>
      </c>
      <c r="G367" s="15">
        <v>308</v>
      </c>
      <c r="H367" s="14" t="s">
        <v>8076</v>
      </c>
      <c r="I367" s="15">
        <v>88000</v>
      </c>
      <c r="J367" s="14" t="s">
        <v>1193</v>
      </c>
      <c r="K367" s="36" t="s">
        <v>17646</v>
      </c>
      <c r="L367" s="23" t="s">
        <v>2255</v>
      </c>
      <c r="M367" s="23"/>
      <c r="O367" s="15">
        <f>VLOOKUP(H367,heso!$A$2:$B$82,2,0)*F367*G367</f>
        <v>204746.173254836</v>
      </c>
    </row>
    <row r="368" spans="1:15" ht="63">
      <c r="A368" s="14">
        <f t="shared" si="6"/>
        <v>365</v>
      </c>
      <c r="B368" s="14" t="s">
        <v>17660</v>
      </c>
      <c r="C368" s="41" t="s">
        <v>7234</v>
      </c>
      <c r="D368" s="41" t="s">
        <v>9193</v>
      </c>
      <c r="E368" s="14"/>
      <c r="F368" s="15">
        <v>550</v>
      </c>
      <c r="G368" s="15">
        <v>192</v>
      </c>
      <c r="H368" s="14" t="s">
        <v>8087</v>
      </c>
      <c r="I368" s="15">
        <v>0</v>
      </c>
      <c r="J368" s="14" t="s">
        <v>70</v>
      </c>
      <c r="K368" s="36" t="s">
        <v>17646</v>
      </c>
      <c r="L368" s="23" t="s">
        <v>1552</v>
      </c>
      <c r="M368" s="23" t="s">
        <v>17661</v>
      </c>
      <c r="O368" s="15">
        <f>VLOOKUP(H368,heso!$A$2:$B$82,2,0)*F368*G368</f>
        <v>105600</v>
      </c>
    </row>
    <row r="369" spans="1:18" ht="63">
      <c r="A369" s="14">
        <f t="shared" si="6"/>
        <v>366</v>
      </c>
      <c r="B369" s="14" t="s">
        <v>17663</v>
      </c>
      <c r="C369" s="41" t="s">
        <v>17664</v>
      </c>
      <c r="D369" s="41" t="s">
        <v>9193</v>
      </c>
      <c r="E369" s="14"/>
      <c r="F369" s="15">
        <v>1100</v>
      </c>
      <c r="G369" s="15">
        <v>256</v>
      </c>
      <c r="H369" s="14" t="s">
        <v>2161</v>
      </c>
      <c r="I369" s="15">
        <v>0</v>
      </c>
      <c r="J369" s="14" t="s">
        <v>1188</v>
      </c>
      <c r="K369" s="36" t="s">
        <v>17646</v>
      </c>
      <c r="L369" s="23" t="s">
        <v>513</v>
      </c>
      <c r="M369" s="23" t="s">
        <v>17665</v>
      </c>
      <c r="O369" s="15">
        <f>VLOOKUP(H369,heso!$A$2:$B$82,2,0)*F369*G369</f>
        <v>363782.67451640032</v>
      </c>
    </row>
    <row r="370" spans="1:18" ht="31.5">
      <c r="A370" s="14">
        <f t="shared" si="6"/>
        <v>367</v>
      </c>
      <c r="B370" s="14" t="s">
        <v>17666</v>
      </c>
      <c r="C370" s="41" t="s">
        <v>5721</v>
      </c>
      <c r="D370" s="41" t="s">
        <v>9193</v>
      </c>
      <c r="E370" s="14" t="s">
        <v>8163</v>
      </c>
      <c r="F370" s="15">
        <v>1100</v>
      </c>
      <c r="G370" s="15">
        <v>844</v>
      </c>
      <c r="H370" s="14" t="s">
        <v>2161</v>
      </c>
      <c r="I370" s="15">
        <v>0</v>
      </c>
      <c r="J370" s="14" t="s">
        <v>1193</v>
      </c>
      <c r="K370" s="36" t="s">
        <v>17646</v>
      </c>
      <c r="L370" s="23" t="s">
        <v>2255</v>
      </c>
      <c r="M370" s="23" t="s">
        <v>17667</v>
      </c>
      <c r="O370" s="15">
        <f>VLOOKUP(H370,heso!$A$2:$B$82,2,0)*F370*G370</f>
        <v>1199346.0050462573</v>
      </c>
    </row>
    <row r="371" spans="1:18" ht="47.25">
      <c r="A371" s="14">
        <f t="shared" si="6"/>
        <v>368</v>
      </c>
      <c r="B371" s="14" t="s">
        <v>17668</v>
      </c>
      <c r="C371" s="41" t="s">
        <v>17669</v>
      </c>
      <c r="D371" s="41" t="s">
        <v>1162</v>
      </c>
      <c r="E371" s="14"/>
      <c r="F371" s="15">
        <v>400</v>
      </c>
      <c r="G371" s="15">
        <v>108</v>
      </c>
      <c r="H371" s="14" t="s">
        <v>8087</v>
      </c>
      <c r="I371" s="15">
        <v>0</v>
      </c>
      <c r="J371" s="14" t="s">
        <v>70</v>
      </c>
      <c r="K371" s="36" t="s">
        <v>17646</v>
      </c>
      <c r="L371" s="23" t="s">
        <v>13080</v>
      </c>
      <c r="M371" s="23"/>
      <c r="O371" s="15">
        <f>VLOOKUP(H371,heso!$A$2:$B$82,2,0)*F371*G371</f>
        <v>43200</v>
      </c>
    </row>
    <row r="372" spans="1:18" ht="31.5">
      <c r="A372" s="14">
        <f t="shared" si="6"/>
        <v>369</v>
      </c>
      <c r="B372" s="14" t="s">
        <v>17670</v>
      </c>
      <c r="C372" s="41" t="s">
        <v>7111</v>
      </c>
      <c r="D372" s="41" t="s">
        <v>1187</v>
      </c>
      <c r="E372" s="14" t="s">
        <v>8163</v>
      </c>
      <c r="F372" s="15">
        <v>950</v>
      </c>
      <c r="G372" s="15">
        <v>160</v>
      </c>
      <c r="H372" s="14" t="s">
        <v>3449</v>
      </c>
      <c r="I372" s="15">
        <v>56000</v>
      </c>
      <c r="J372" s="14" t="s">
        <v>1193</v>
      </c>
      <c r="K372" s="36" t="s">
        <v>17646</v>
      </c>
      <c r="L372" s="23" t="s">
        <v>2255</v>
      </c>
      <c r="M372" s="23"/>
      <c r="O372" s="15">
        <f>VLOOKUP(H372,heso!$A$2:$B$82,2,0)*F372*G372</f>
        <v>74146.341463414632</v>
      </c>
    </row>
    <row r="373" spans="1:18" ht="31.5">
      <c r="A373" s="14">
        <f t="shared" si="6"/>
        <v>370</v>
      </c>
      <c r="B373" s="14" t="s">
        <v>17671</v>
      </c>
      <c r="C373" s="41" t="s">
        <v>17672</v>
      </c>
      <c r="D373" s="41" t="s">
        <v>9193</v>
      </c>
      <c r="E373" s="14"/>
      <c r="F373" s="15">
        <v>750</v>
      </c>
      <c r="G373" s="15">
        <v>336</v>
      </c>
      <c r="H373" s="14" t="s">
        <v>8087</v>
      </c>
      <c r="I373" s="15">
        <v>0</v>
      </c>
      <c r="J373" s="14" t="s">
        <v>7909</v>
      </c>
      <c r="K373" s="36" t="s">
        <v>17646</v>
      </c>
      <c r="L373" s="23" t="s">
        <v>513</v>
      </c>
      <c r="M373" s="23" t="s">
        <v>17673</v>
      </c>
      <c r="O373" s="15">
        <f>VLOOKUP(H373,heso!$A$2:$B$82,2,0)*F373*G373</f>
        <v>252000</v>
      </c>
    </row>
    <row r="374" spans="1:18" ht="47.25">
      <c r="A374" s="14">
        <f t="shared" si="6"/>
        <v>371</v>
      </c>
      <c r="B374" s="14" t="s">
        <v>17674</v>
      </c>
      <c r="C374" s="41" t="s">
        <v>17675</v>
      </c>
      <c r="D374" s="41" t="s">
        <v>9193</v>
      </c>
      <c r="E374" s="14"/>
      <c r="F374" s="15">
        <v>1000</v>
      </c>
      <c r="G374" s="15">
        <v>368</v>
      </c>
      <c r="H374" s="14" t="s">
        <v>2161</v>
      </c>
      <c r="I374" s="15">
        <v>0</v>
      </c>
      <c r="J374" s="14" t="s">
        <v>4935</v>
      </c>
      <c r="K374" s="36" t="s">
        <v>17646</v>
      </c>
      <c r="L374" s="23" t="s">
        <v>5408</v>
      </c>
      <c r="M374" s="23" t="s">
        <v>17676</v>
      </c>
      <c r="O374" s="15">
        <f>VLOOKUP(H374,heso!$A$2:$B$82,2,0)*F374*G374</f>
        <v>475397.81328847777</v>
      </c>
    </row>
    <row r="375" spans="1:18" ht="78.75">
      <c r="A375" s="14">
        <f t="shared" si="6"/>
        <v>372</v>
      </c>
      <c r="B375" s="14" t="s">
        <v>20165</v>
      </c>
      <c r="C375" s="41" t="s">
        <v>18333</v>
      </c>
      <c r="D375" s="41" t="s">
        <v>9193</v>
      </c>
      <c r="E375" s="14" t="s">
        <v>8163</v>
      </c>
      <c r="F375" s="15">
        <v>1100</v>
      </c>
      <c r="G375" s="15">
        <v>264</v>
      </c>
      <c r="H375" s="14" t="s">
        <v>13743</v>
      </c>
      <c r="I375" s="15">
        <v>0</v>
      </c>
      <c r="J375" s="14" t="s">
        <v>7909</v>
      </c>
      <c r="K375" s="36" t="s">
        <v>17646</v>
      </c>
      <c r="L375" s="23" t="s">
        <v>2255</v>
      </c>
      <c r="M375" s="23" t="s">
        <v>18334</v>
      </c>
      <c r="O375" s="15">
        <f>VLOOKUP(H375,heso!$A$2:$B$82,2,0)*F375*G375</f>
        <v>390782.1698906644</v>
      </c>
    </row>
    <row r="376" spans="1:18" ht="47.25">
      <c r="A376" s="14">
        <f t="shared" si="6"/>
        <v>373</v>
      </c>
      <c r="B376" s="14" t="s">
        <v>17679</v>
      </c>
      <c r="C376" s="41" t="s">
        <v>13183</v>
      </c>
      <c r="D376" s="41" t="s">
        <v>1162</v>
      </c>
      <c r="E376" s="14" t="s">
        <v>8163</v>
      </c>
      <c r="F376" s="15">
        <v>300</v>
      </c>
      <c r="G376" s="15">
        <v>848</v>
      </c>
      <c r="H376" s="14" t="s">
        <v>2161</v>
      </c>
      <c r="I376" s="15">
        <v>0</v>
      </c>
      <c r="J376" s="14" t="s">
        <v>1188</v>
      </c>
      <c r="K376" s="36" t="s">
        <v>17646</v>
      </c>
      <c r="L376" s="23" t="s">
        <v>2255</v>
      </c>
      <c r="M376" s="23"/>
      <c r="O376" s="15">
        <f>VLOOKUP(H376,heso!$A$2:$B$82,2,0)*F376*G376</f>
        <v>328644.57527333894</v>
      </c>
    </row>
    <row r="377" spans="1:18" ht="47.25">
      <c r="A377" s="14">
        <f t="shared" si="6"/>
        <v>374</v>
      </c>
      <c r="B377" s="14" t="s">
        <v>17680</v>
      </c>
      <c r="C377" s="41" t="s">
        <v>17681</v>
      </c>
      <c r="D377" s="41" t="s">
        <v>1162</v>
      </c>
      <c r="E377" s="14"/>
      <c r="F377" s="15">
        <v>1500</v>
      </c>
      <c r="G377" s="15">
        <v>320</v>
      </c>
      <c r="H377" s="14" t="s">
        <v>2161</v>
      </c>
      <c r="I377" s="15">
        <v>0</v>
      </c>
      <c r="J377" s="14" t="s">
        <v>4935</v>
      </c>
      <c r="K377" s="36" t="s">
        <v>17646</v>
      </c>
      <c r="L377" s="23" t="s">
        <v>2255</v>
      </c>
      <c r="M377" s="23"/>
      <c r="O377" s="15">
        <f>VLOOKUP(H377,heso!$A$2:$B$82,2,0)*F377*G377</f>
        <v>620084.10428931878</v>
      </c>
    </row>
    <row r="378" spans="1:18" ht="47.25">
      <c r="A378" s="14">
        <f t="shared" si="6"/>
        <v>375</v>
      </c>
      <c r="B378" s="14" t="s">
        <v>17682</v>
      </c>
      <c r="C378" s="41" t="s">
        <v>17681</v>
      </c>
      <c r="D378" s="41" t="s">
        <v>1162</v>
      </c>
      <c r="E378" s="14"/>
      <c r="F378" s="15">
        <v>1500</v>
      </c>
      <c r="G378" s="15">
        <v>368</v>
      </c>
      <c r="H378" s="14" t="s">
        <v>2161</v>
      </c>
      <c r="I378" s="15">
        <v>0</v>
      </c>
      <c r="J378" s="14" t="s">
        <v>4935</v>
      </c>
      <c r="K378" s="36" t="s">
        <v>17646</v>
      </c>
      <c r="L378" s="23" t="s">
        <v>2255</v>
      </c>
      <c r="M378" s="23"/>
      <c r="O378" s="15">
        <f>VLOOKUP(H378,heso!$A$2:$B$82,2,0)*F378*G378</f>
        <v>713096.71993271657</v>
      </c>
    </row>
    <row r="379" spans="1:18" ht="47.25">
      <c r="A379" s="14">
        <f t="shared" si="6"/>
        <v>376</v>
      </c>
      <c r="B379" s="14" t="s">
        <v>17683</v>
      </c>
      <c r="C379" s="41" t="s">
        <v>17684</v>
      </c>
      <c r="D379" s="41" t="s">
        <v>9193</v>
      </c>
      <c r="E379" s="14"/>
      <c r="F379" s="15">
        <v>1500</v>
      </c>
      <c r="G379" s="15">
        <v>256</v>
      </c>
      <c r="H379" s="14" t="s">
        <v>8087</v>
      </c>
      <c r="I379" s="15">
        <v>0</v>
      </c>
      <c r="J379" s="14" t="s">
        <v>4642</v>
      </c>
      <c r="K379" s="36" t="s">
        <v>17646</v>
      </c>
      <c r="L379" s="23" t="s">
        <v>5408</v>
      </c>
      <c r="M379" s="23" t="s">
        <v>17685</v>
      </c>
      <c r="O379" s="15">
        <f>VLOOKUP(H379,heso!$A$2:$B$82,2,0)*F379*G379</f>
        <v>384000</v>
      </c>
    </row>
    <row r="380" spans="1:18" ht="47.25">
      <c r="A380" s="14">
        <f t="shared" si="6"/>
        <v>377</v>
      </c>
      <c r="B380" s="14" t="s">
        <v>17686</v>
      </c>
      <c r="C380" s="41" t="s">
        <v>17687</v>
      </c>
      <c r="D380" s="41" t="s">
        <v>1162</v>
      </c>
      <c r="E380" s="14"/>
      <c r="F380" s="15">
        <v>200</v>
      </c>
      <c r="G380" s="15">
        <v>228</v>
      </c>
      <c r="H380" s="14" t="s">
        <v>8087</v>
      </c>
      <c r="I380" s="15">
        <v>0</v>
      </c>
      <c r="J380" s="14" t="s">
        <v>1188</v>
      </c>
      <c r="K380" s="36" t="s">
        <v>17646</v>
      </c>
      <c r="L380" s="23" t="s">
        <v>12365</v>
      </c>
      <c r="M380" s="23"/>
      <c r="O380" s="15">
        <f>VLOOKUP(H380,heso!$A$2:$B$82,2,0)*F380*G380</f>
        <v>45600</v>
      </c>
    </row>
    <row r="381" spans="1:18" ht="57" customHeight="1">
      <c r="A381" s="14">
        <f t="shared" si="6"/>
        <v>378</v>
      </c>
      <c r="B381" s="14" t="s">
        <v>17688</v>
      </c>
      <c r="C381" s="41" t="s">
        <v>17693</v>
      </c>
      <c r="D381" s="41" t="s">
        <v>17689</v>
      </c>
      <c r="E381" s="14"/>
      <c r="F381" s="15">
        <v>1000</v>
      </c>
      <c r="G381" s="15">
        <v>308</v>
      </c>
      <c r="H381" s="14" t="s">
        <v>2161</v>
      </c>
      <c r="I381" s="15">
        <v>0</v>
      </c>
      <c r="J381" s="14" t="s">
        <v>70</v>
      </c>
      <c r="K381" s="36" t="s">
        <v>17646</v>
      </c>
      <c r="L381" s="23" t="s">
        <v>5408</v>
      </c>
      <c r="M381" s="23"/>
      <c r="O381" s="15">
        <f>VLOOKUP(H381,heso!$A$2:$B$82,2,0)*F381*G381</f>
        <v>397887.30025231291</v>
      </c>
    </row>
    <row r="382" spans="1:18">
      <c r="A382" s="14">
        <f t="shared" si="6"/>
        <v>379</v>
      </c>
      <c r="B382" s="14" t="s">
        <v>17690</v>
      </c>
      <c r="C382" s="41" t="s">
        <v>15463</v>
      </c>
      <c r="D382" s="41" t="s">
        <v>1162</v>
      </c>
      <c r="E382" s="14"/>
      <c r="F382" s="15">
        <v>400</v>
      </c>
      <c r="G382" s="15">
        <v>408</v>
      </c>
      <c r="H382" s="14" t="s">
        <v>8087</v>
      </c>
      <c r="I382" s="15">
        <v>0</v>
      </c>
      <c r="J382" s="14" t="s">
        <v>12141</v>
      </c>
      <c r="K382" s="36" t="s">
        <v>17646</v>
      </c>
      <c r="L382" s="23" t="s">
        <v>6101</v>
      </c>
      <c r="M382" s="23"/>
      <c r="O382" s="15">
        <f>VLOOKUP(H382,heso!$A$2:$B$82,2,0)*F382*G382</f>
        <v>163200</v>
      </c>
    </row>
    <row r="383" spans="1:18" s="187" customFormat="1" ht="47.25">
      <c r="A383" s="182">
        <f t="shared" si="6"/>
        <v>380</v>
      </c>
      <c r="B383" s="182" t="s">
        <v>17694</v>
      </c>
      <c r="C383" s="183" t="s">
        <v>15352</v>
      </c>
      <c r="D383" s="183" t="s">
        <v>1187</v>
      </c>
      <c r="E383" s="182"/>
      <c r="F383" s="184">
        <v>20591</v>
      </c>
      <c r="G383" s="184">
        <v>308</v>
      </c>
      <c r="H383" s="182" t="s">
        <v>2161</v>
      </c>
      <c r="I383" s="184">
        <v>245000</v>
      </c>
      <c r="J383" s="182" t="s">
        <v>7909</v>
      </c>
      <c r="K383" s="185" t="s">
        <v>17646</v>
      </c>
      <c r="L383" s="88" t="s">
        <v>3437</v>
      </c>
      <c r="M383" s="88"/>
      <c r="N383" s="186"/>
      <c r="O383" s="15">
        <f>VLOOKUP(H383,heso!$A$2:$B$82,2,0)*F383*G383</f>
        <v>8192897.3994953744</v>
      </c>
      <c r="P383" s="188"/>
      <c r="Q383" s="188"/>
      <c r="R383" s="188"/>
    </row>
    <row r="384" spans="1:18" ht="31.5">
      <c r="A384" s="14">
        <f t="shared" si="6"/>
        <v>381</v>
      </c>
      <c r="B384" s="14" t="s">
        <v>17691</v>
      </c>
      <c r="C384" s="41" t="s">
        <v>4078</v>
      </c>
      <c r="D384" s="41" t="s">
        <v>1187</v>
      </c>
      <c r="E384" s="14"/>
      <c r="F384" s="15">
        <v>1100</v>
      </c>
      <c r="G384" s="15">
        <v>188</v>
      </c>
      <c r="H384" s="14" t="s">
        <v>3449</v>
      </c>
      <c r="I384" s="15">
        <v>49000</v>
      </c>
      <c r="J384" s="14" t="s">
        <v>1188</v>
      </c>
      <c r="K384" s="36" t="s">
        <v>17646</v>
      </c>
      <c r="L384" s="23" t="s">
        <v>2255</v>
      </c>
      <c r="M384" s="23"/>
      <c r="O384" s="15">
        <f>VLOOKUP(H384,heso!$A$2:$B$82,2,0)*F384*G384</f>
        <v>100878.04878048781</v>
      </c>
    </row>
    <row r="385" spans="1:18" ht="63">
      <c r="A385" s="14">
        <f t="shared" si="6"/>
        <v>382</v>
      </c>
      <c r="B385" s="14" t="s">
        <v>17692</v>
      </c>
      <c r="C385" s="41" t="s">
        <v>17695</v>
      </c>
      <c r="D385" s="41" t="s">
        <v>17689</v>
      </c>
      <c r="E385" s="14"/>
      <c r="F385" s="15">
        <v>1500</v>
      </c>
      <c r="G385" s="15">
        <v>304</v>
      </c>
      <c r="H385" s="14" t="s">
        <v>2161</v>
      </c>
      <c r="I385" s="15">
        <v>0</v>
      </c>
      <c r="J385" s="14" t="s">
        <v>70</v>
      </c>
      <c r="K385" s="36" t="s">
        <v>17646</v>
      </c>
      <c r="L385" s="23" t="s">
        <v>5408</v>
      </c>
      <c r="M385" s="23"/>
      <c r="O385" s="15">
        <f>VLOOKUP(H385,heso!$A$2:$B$82,2,0)*F385*G385</f>
        <v>589079.89907485282</v>
      </c>
    </row>
    <row r="386" spans="1:18" ht="63">
      <c r="A386" s="14">
        <f t="shared" si="6"/>
        <v>383</v>
      </c>
      <c r="B386" s="14" t="s">
        <v>17696</v>
      </c>
      <c r="C386" s="41" t="s">
        <v>16562</v>
      </c>
      <c r="D386" s="41" t="s">
        <v>9193</v>
      </c>
      <c r="E386" s="14"/>
      <c r="F386" s="15">
        <v>800</v>
      </c>
      <c r="G386" s="15">
        <v>480</v>
      </c>
      <c r="H386" s="14" t="s">
        <v>2161</v>
      </c>
      <c r="I386" s="15">
        <v>0</v>
      </c>
      <c r="J386" s="14" t="s">
        <v>4935</v>
      </c>
      <c r="K386" s="36" t="s">
        <v>17646</v>
      </c>
      <c r="L386" s="23" t="s">
        <v>5408</v>
      </c>
      <c r="M386" s="23" t="s">
        <v>17697</v>
      </c>
      <c r="O386" s="15">
        <f>VLOOKUP(H386,heso!$A$2:$B$82,2,0)*F386*G386</f>
        <v>496067.28343145503</v>
      </c>
    </row>
    <row r="387" spans="1:18" ht="31.5">
      <c r="A387" s="14">
        <f t="shared" si="6"/>
        <v>384</v>
      </c>
      <c r="B387" s="14" t="s">
        <v>17698</v>
      </c>
      <c r="C387" s="41" t="s">
        <v>17699</v>
      </c>
      <c r="D387" s="41" t="s">
        <v>9193</v>
      </c>
      <c r="E387" s="14"/>
      <c r="F387" s="15">
        <v>1000</v>
      </c>
      <c r="G387" s="15">
        <v>716</v>
      </c>
      <c r="H387" s="14" t="s">
        <v>2161</v>
      </c>
      <c r="I387" s="15">
        <v>0</v>
      </c>
      <c r="J387" s="14" t="s">
        <v>1188</v>
      </c>
      <c r="K387" s="36" t="s">
        <v>17646</v>
      </c>
      <c r="L387" s="23" t="s">
        <v>513</v>
      </c>
      <c r="M387" s="23" t="s">
        <v>17700</v>
      </c>
      <c r="O387" s="15">
        <f>VLOOKUP(H387,heso!$A$2:$B$82,2,0)*F387*G387</f>
        <v>924958.78889823391</v>
      </c>
    </row>
    <row r="388" spans="1:18" ht="63">
      <c r="A388" s="14">
        <f t="shared" si="6"/>
        <v>385</v>
      </c>
      <c r="B388" s="14" t="s">
        <v>17704</v>
      </c>
      <c r="C388" s="41" t="s">
        <v>17705</v>
      </c>
      <c r="D388" s="41" t="s">
        <v>1162</v>
      </c>
      <c r="E388" s="14"/>
      <c r="F388" s="15">
        <v>200</v>
      </c>
      <c r="G388" s="15">
        <v>188</v>
      </c>
      <c r="H388" s="14" t="s">
        <v>8087</v>
      </c>
      <c r="I388" s="15">
        <v>0</v>
      </c>
      <c r="J388" s="14" t="s">
        <v>4935</v>
      </c>
      <c r="K388" s="36" t="s">
        <v>17646</v>
      </c>
      <c r="L388" s="23" t="s">
        <v>5629</v>
      </c>
      <c r="M388" s="23"/>
      <c r="O388" s="15">
        <f>VLOOKUP(H388,heso!$A$2:$B$82,2,0)*F388*G388</f>
        <v>37600</v>
      </c>
    </row>
    <row r="389" spans="1:18" ht="31.5">
      <c r="A389" s="14">
        <f t="shared" si="6"/>
        <v>386</v>
      </c>
      <c r="B389" s="14" t="s">
        <v>17709</v>
      </c>
      <c r="C389" s="41" t="s">
        <v>17710</v>
      </c>
      <c r="D389" s="41" t="s">
        <v>1187</v>
      </c>
      <c r="E389" s="14"/>
      <c r="F389" s="15">
        <v>800</v>
      </c>
      <c r="G389" s="15">
        <v>292</v>
      </c>
      <c r="H389" s="14" t="s">
        <v>8087</v>
      </c>
      <c r="I389" s="15">
        <v>144000</v>
      </c>
      <c r="J389" s="14" t="s">
        <v>1193</v>
      </c>
      <c r="K389" s="36" t="s">
        <v>17646</v>
      </c>
      <c r="L389" s="23" t="s">
        <v>11673</v>
      </c>
      <c r="M389" s="23"/>
      <c r="O389" s="15">
        <f>VLOOKUP(H389,heso!$A$2:$B$82,2,0)*F389*G389</f>
        <v>233600</v>
      </c>
    </row>
    <row r="390" spans="1:18" ht="31.5">
      <c r="A390" s="14">
        <f t="shared" si="6"/>
        <v>387</v>
      </c>
      <c r="B390" s="14" t="s">
        <v>17711</v>
      </c>
      <c r="C390" s="41" t="s">
        <v>15736</v>
      </c>
      <c r="D390" s="41" t="s">
        <v>1187</v>
      </c>
      <c r="E390" s="14" t="s">
        <v>8163</v>
      </c>
      <c r="F390" s="15">
        <v>1000</v>
      </c>
      <c r="G390" s="15">
        <v>268</v>
      </c>
      <c r="H390" s="14" t="s">
        <v>8087</v>
      </c>
      <c r="I390" s="15">
        <v>64000</v>
      </c>
      <c r="J390" s="14" t="s">
        <v>4935</v>
      </c>
      <c r="K390" s="36" t="s">
        <v>17646</v>
      </c>
      <c r="L390" s="23" t="s">
        <v>5629</v>
      </c>
      <c r="M390" s="23"/>
      <c r="O390" s="15">
        <f>VLOOKUP(H390,heso!$A$2:$B$82,2,0)*F390*G390</f>
        <v>268000</v>
      </c>
    </row>
    <row r="391" spans="1:18" ht="31.5">
      <c r="A391" s="14">
        <f t="shared" si="6"/>
        <v>388</v>
      </c>
      <c r="B391" s="14" t="s">
        <v>17712</v>
      </c>
      <c r="C391" s="41" t="s">
        <v>2744</v>
      </c>
      <c r="D391" s="41" t="s">
        <v>1187</v>
      </c>
      <c r="E391" s="14" t="s">
        <v>8163</v>
      </c>
      <c r="F391" s="15">
        <v>1012</v>
      </c>
      <c r="G391" s="15">
        <v>216</v>
      </c>
      <c r="H391" s="14" t="s">
        <v>8076</v>
      </c>
      <c r="I391" s="15">
        <v>71000</v>
      </c>
      <c r="J391" s="14" t="s">
        <v>4935</v>
      </c>
      <c r="K391" s="36" t="s">
        <v>17646</v>
      </c>
      <c r="L391" s="23" t="s">
        <v>2255</v>
      </c>
      <c r="M391" s="23"/>
      <c r="O391" s="15">
        <f>VLOOKUP(H391,heso!$A$2:$B$82,2,0)*F391*G391</f>
        <v>181639.10513036166</v>
      </c>
    </row>
    <row r="392" spans="1:18" ht="31.5">
      <c r="A392" s="14">
        <f t="shared" si="6"/>
        <v>389</v>
      </c>
      <c r="B392" s="14" t="s">
        <v>17713</v>
      </c>
      <c r="C392" s="41" t="s">
        <v>17714</v>
      </c>
      <c r="D392" s="41" t="s">
        <v>9193</v>
      </c>
      <c r="E392" s="14"/>
      <c r="F392" s="15">
        <v>900</v>
      </c>
      <c r="G392" s="15">
        <v>288</v>
      </c>
      <c r="H392" s="14" t="s">
        <v>8087</v>
      </c>
      <c r="I392" s="15">
        <v>0</v>
      </c>
      <c r="J392" s="14" t="s">
        <v>70</v>
      </c>
      <c r="K392" s="36" t="s">
        <v>17646</v>
      </c>
      <c r="L392" s="23" t="s">
        <v>2255</v>
      </c>
      <c r="M392" s="23" t="s">
        <v>17715</v>
      </c>
      <c r="O392" s="15">
        <f>VLOOKUP(H392,heso!$A$2:$B$82,2,0)*F392*G392</f>
        <v>259200</v>
      </c>
    </row>
    <row r="393" spans="1:18" ht="78.75">
      <c r="A393" s="14">
        <f t="shared" si="6"/>
        <v>390</v>
      </c>
      <c r="B393" s="14" t="s">
        <v>17716</v>
      </c>
      <c r="C393" s="41" t="s">
        <v>17717</v>
      </c>
      <c r="D393" s="41" t="s">
        <v>17689</v>
      </c>
      <c r="E393" s="14"/>
      <c r="F393" s="15">
        <v>1500</v>
      </c>
      <c r="G393" s="15">
        <v>456</v>
      </c>
      <c r="H393" s="14" t="s">
        <v>2161</v>
      </c>
      <c r="I393" s="15">
        <v>0</v>
      </c>
      <c r="J393" s="14" t="s">
        <v>70</v>
      </c>
      <c r="K393" s="36" t="s">
        <v>17646</v>
      </c>
      <c r="L393" s="23" t="s">
        <v>2255</v>
      </c>
      <c r="M393" s="23"/>
      <c r="O393" s="15">
        <f>VLOOKUP(H393,heso!$A$2:$B$82,2,0)*F393*G393</f>
        <v>883619.84861227928</v>
      </c>
    </row>
    <row r="394" spans="1:18" s="187" customFormat="1" ht="31.5">
      <c r="A394" s="182">
        <f t="shared" si="6"/>
        <v>391</v>
      </c>
      <c r="B394" s="182" t="s">
        <v>17719</v>
      </c>
      <c r="C394" s="183" t="s">
        <v>17720</v>
      </c>
      <c r="D394" s="183" t="s">
        <v>1162</v>
      </c>
      <c r="E394" s="182"/>
      <c r="F394" s="184">
        <v>5000</v>
      </c>
      <c r="G394" s="184">
        <v>320</v>
      </c>
      <c r="H394" s="182" t="s">
        <v>8087</v>
      </c>
      <c r="I394" s="184">
        <v>0</v>
      </c>
      <c r="J394" s="182" t="s">
        <v>1188</v>
      </c>
      <c r="K394" s="185" t="s">
        <v>17646</v>
      </c>
      <c r="L394" s="88" t="s">
        <v>13494</v>
      </c>
      <c r="M394" s="88"/>
      <c r="N394" s="186"/>
      <c r="O394" s="15">
        <f>VLOOKUP(H394,heso!$A$2:$B$82,2,0)*F394*G394</f>
        <v>1600000</v>
      </c>
      <c r="P394" s="188"/>
      <c r="Q394" s="188"/>
      <c r="R394" s="188"/>
    </row>
    <row r="395" spans="1:18" ht="31.5">
      <c r="A395" s="14">
        <f t="shared" si="6"/>
        <v>392</v>
      </c>
      <c r="B395" s="14" t="s">
        <v>17721</v>
      </c>
      <c r="C395" s="41" t="s">
        <v>17722</v>
      </c>
      <c r="D395" s="41" t="s">
        <v>9193</v>
      </c>
      <c r="E395" s="14"/>
      <c r="F395" s="15">
        <v>800</v>
      </c>
      <c r="G395" s="15">
        <v>540</v>
      </c>
      <c r="H395" s="14" t="s">
        <v>2161</v>
      </c>
      <c r="I395" s="15">
        <v>0</v>
      </c>
      <c r="J395" s="14" t="s">
        <v>7909</v>
      </c>
      <c r="K395" s="36" t="s">
        <v>17646</v>
      </c>
      <c r="L395" s="23" t="s">
        <v>513</v>
      </c>
      <c r="M395" s="23" t="s">
        <v>17723</v>
      </c>
      <c r="O395" s="15">
        <f>VLOOKUP(H395,heso!$A$2:$B$82,2,0)*F395*G395</f>
        <v>558075.69386038696</v>
      </c>
    </row>
    <row r="396" spans="1:18" ht="47.25">
      <c r="A396" s="14">
        <f t="shared" si="6"/>
        <v>393</v>
      </c>
      <c r="B396" s="14" t="s">
        <v>17724</v>
      </c>
      <c r="C396" s="41" t="s">
        <v>16621</v>
      </c>
      <c r="D396" s="41" t="s">
        <v>1187</v>
      </c>
      <c r="E396" s="14"/>
      <c r="F396" s="15">
        <v>1300</v>
      </c>
      <c r="G396" s="15">
        <v>236</v>
      </c>
      <c r="H396" s="14" t="s">
        <v>8087</v>
      </c>
      <c r="I396" s="15">
        <v>83000</v>
      </c>
      <c r="J396" s="14" t="s">
        <v>4935</v>
      </c>
      <c r="K396" s="36" t="s">
        <v>17646</v>
      </c>
      <c r="L396" s="23" t="s">
        <v>2255</v>
      </c>
      <c r="M396" s="23"/>
      <c r="O396" s="15">
        <f>VLOOKUP(H396,heso!$A$2:$B$82,2,0)*F396*G396</f>
        <v>306800</v>
      </c>
    </row>
    <row r="397" spans="1:18" ht="63">
      <c r="A397" s="14">
        <f t="shared" si="6"/>
        <v>394</v>
      </c>
      <c r="B397" s="14" t="s">
        <v>17725</v>
      </c>
      <c r="C397" s="41" t="s">
        <v>17726</v>
      </c>
      <c r="D397" s="41" t="s">
        <v>17689</v>
      </c>
      <c r="E397" s="14"/>
      <c r="F397" s="15">
        <v>1000</v>
      </c>
      <c r="G397" s="15">
        <v>328</v>
      </c>
      <c r="H397" s="14" t="s">
        <v>2161</v>
      </c>
      <c r="I397" s="15">
        <v>0</v>
      </c>
      <c r="J397" s="14" t="s">
        <v>70</v>
      </c>
      <c r="K397" s="36" t="s">
        <v>17646</v>
      </c>
      <c r="L397" s="23" t="s">
        <v>5408</v>
      </c>
      <c r="M397" s="23"/>
      <c r="O397" s="15">
        <f>VLOOKUP(H397,heso!$A$2:$B$82,2,0)*F397*G397</f>
        <v>423724.13793103455</v>
      </c>
    </row>
    <row r="398" spans="1:18" ht="31.5">
      <c r="A398" s="14">
        <f t="shared" si="6"/>
        <v>395</v>
      </c>
      <c r="B398" s="14" t="s">
        <v>17730</v>
      </c>
      <c r="C398" s="41" t="s">
        <v>17731</v>
      </c>
      <c r="D398" s="41" t="s">
        <v>1187</v>
      </c>
      <c r="E398" s="14"/>
      <c r="F398" s="15">
        <v>800</v>
      </c>
      <c r="G398" s="15">
        <v>252</v>
      </c>
      <c r="H398" s="14" t="s">
        <v>8087</v>
      </c>
      <c r="I398" s="15">
        <v>114000</v>
      </c>
      <c r="J398" s="14" t="s">
        <v>4935</v>
      </c>
      <c r="K398" s="36" t="s">
        <v>17646</v>
      </c>
      <c r="L398" s="23" t="s">
        <v>5408</v>
      </c>
      <c r="M398" s="23"/>
      <c r="O398" s="15">
        <f>VLOOKUP(H398,heso!$A$2:$B$82,2,0)*F398*G398</f>
        <v>201600</v>
      </c>
    </row>
    <row r="399" spans="1:18" ht="31.5">
      <c r="A399" s="14">
        <f t="shared" si="6"/>
        <v>396</v>
      </c>
      <c r="B399" s="14" t="s">
        <v>17732</v>
      </c>
      <c r="C399" s="41" t="s">
        <v>2628</v>
      </c>
      <c r="D399" s="41" t="s">
        <v>4473</v>
      </c>
      <c r="E399" s="14"/>
      <c r="F399" s="15">
        <v>500</v>
      </c>
      <c r="G399" s="15">
        <v>696</v>
      </c>
      <c r="H399" s="14" t="s">
        <v>2161</v>
      </c>
      <c r="I399" s="15">
        <v>0</v>
      </c>
      <c r="J399" s="14" t="s">
        <v>1188</v>
      </c>
      <c r="K399" s="36" t="s">
        <v>17646</v>
      </c>
      <c r="L399" s="23" t="s">
        <v>5408</v>
      </c>
      <c r="M399" s="23" t="s">
        <v>17733</v>
      </c>
      <c r="O399" s="15">
        <f>VLOOKUP(H399,heso!$A$2:$B$82,2,0)*F399*G399</f>
        <v>449560.97560975613</v>
      </c>
    </row>
    <row r="400" spans="1:18" ht="31.5">
      <c r="A400" s="14">
        <f t="shared" si="6"/>
        <v>397</v>
      </c>
      <c r="B400" s="14" t="s">
        <v>17740</v>
      </c>
      <c r="C400" s="41" t="s">
        <v>17741</v>
      </c>
      <c r="D400" s="41" t="s">
        <v>9193</v>
      </c>
      <c r="E400" s="14"/>
      <c r="F400" s="15">
        <v>1200</v>
      </c>
      <c r="G400" s="15">
        <v>328</v>
      </c>
      <c r="H400" s="14" t="s">
        <v>2161</v>
      </c>
      <c r="I400" s="15">
        <v>0</v>
      </c>
      <c r="J400" s="14" t="s">
        <v>60</v>
      </c>
      <c r="K400" s="36" t="s">
        <v>17646</v>
      </c>
      <c r="L400" s="23" t="s">
        <v>513</v>
      </c>
      <c r="M400" s="23" t="s">
        <v>17742</v>
      </c>
      <c r="O400" s="15">
        <f>VLOOKUP(H400,heso!$A$2:$B$82,2,0)*F400*G400</f>
        <v>508468.96551724139</v>
      </c>
    </row>
    <row r="401" spans="1:18" s="187" customFormat="1" ht="126">
      <c r="A401" s="182">
        <f t="shared" si="6"/>
        <v>398</v>
      </c>
      <c r="B401" s="182" t="s">
        <v>18277</v>
      </c>
      <c r="C401" s="183" t="s">
        <v>17753</v>
      </c>
      <c r="D401" s="183" t="s">
        <v>1187</v>
      </c>
      <c r="E401" s="182"/>
      <c r="F401" s="184">
        <v>6000</v>
      </c>
      <c r="G401" s="184">
        <v>544</v>
      </c>
      <c r="H401" s="182" t="s">
        <v>8087</v>
      </c>
      <c r="I401" s="184">
        <v>200000</v>
      </c>
      <c r="J401" s="182" t="s">
        <v>1193</v>
      </c>
      <c r="K401" s="185" t="s">
        <v>17646</v>
      </c>
      <c r="L401" s="88" t="s">
        <v>2255</v>
      </c>
      <c r="M401" s="88"/>
      <c r="N401" s="186"/>
      <c r="O401" s="15">
        <f>VLOOKUP(H401,heso!$A$2:$B$82,2,0)*F401*G401</f>
        <v>3264000</v>
      </c>
      <c r="P401" s="188"/>
      <c r="Q401" s="188"/>
      <c r="R401" s="188"/>
    </row>
    <row r="402" spans="1:18" ht="63">
      <c r="A402" s="14">
        <f t="shared" si="6"/>
        <v>399</v>
      </c>
      <c r="B402" s="14" t="s">
        <v>17755</v>
      </c>
      <c r="C402" s="41" t="s">
        <v>17756</v>
      </c>
      <c r="D402" s="41" t="s">
        <v>17689</v>
      </c>
      <c r="E402" s="14"/>
      <c r="F402" s="15">
        <v>1500</v>
      </c>
      <c r="G402" s="15">
        <v>236</v>
      </c>
      <c r="H402" s="14" t="s">
        <v>2161</v>
      </c>
      <c r="I402" s="15">
        <v>0</v>
      </c>
      <c r="J402" s="14" t="s">
        <v>70</v>
      </c>
      <c r="K402" s="36" t="s">
        <v>17646</v>
      </c>
      <c r="L402" s="23" t="s">
        <v>2255</v>
      </c>
      <c r="M402" s="23"/>
      <c r="O402" s="15">
        <f>VLOOKUP(H402,heso!$A$2:$B$82,2,0)*F402*G402</f>
        <v>457312.02691337263</v>
      </c>
    </row>
    <row r="403" spans="1:18" ht="47.25">
      <c r="A403" s="14">
        <f t="shared" si="6"/>
        <v>400</v>
      </c>
      <c r="B403" s="14" t="s">
        <v>17701</v>
      </c>
      <c r="C403" s="41" t="s">
        <v>13183</v>
      </c>
      <c r="D403" s="41" t="s">
        <v>12961</v>
      </c>
      <c r="E403" s="14"/>
      <c r="F403" s="15">
        <v>832596</v>
      </c>
      <c r="G403" s="15">
        <v>108</v>
      </c>
      <c r="H403" s="14" t="s">
        <v>8076</v>
      </c>
      <c r="I403" s="15">
        <v>0</v>
      </c>
      <c r="J403" s="14" t="s">
        <v>1188</v>
      </c>
      <c r="K403" s="36" t="s">
        <v>17702</v>
      </c>
      <c r="L403" s="23" t="s">
        <v>17408</v>
      </c>
      <c r="M403" s="23"/>
      <c r="O403" s="15">
        <f>VLOOKUP(H403,heso!$A$2:$B$82,2,0)*F403*G403</f>
        <v>74719363.821698904</v>
      </c>
    </row>
    <row r="404" spans="1:18" ht="78.75">
      <c r="A404" s="14">
        <f t="shared" si="6"/>
        <v>401</v>
      </c>
      <c r="B404" s="14" t="s">
        <v>17703</v>
      </c>
      <c r="C404" s="41" t="s">
        <v>13183</v>
      </c>
      <c r="D404" s="41" t="s">
        <v>12961</v>
      </c>
      <c r="E404" s="14"/>
      <c r="F404" s="15">
        <v>832596</v>
      </c>
      <c r="G404" s="15">
        <v>120</v>
      </c>
      <c r="H404" s="14" t="s">
        <v>8076</v>
      </c>
      <c r="I404" s="15">
        <v>0</v>
      </c>
      <c r="J404" s="14" t="s">
        <v>1188</v>
      </c>
      <c r="K404" s="36" t="s">
        <v>17702</v>
      </c>
      <c r="L404" s="23" t="s">
        <v>17408</v>
      </c>
      <c r="M404" s="23"/>
      <c r="O404" s="15">
        <f>VLOOKUP(H404,heso!$A$2:$B$82,2,0)*F404*G404</f>
        <v>83021515.357443228</v>
      </c>
    </row>
    <row r="405" spans="1:18" ht="47.25">
      <c r="A405" s="14">
        <f t="shared" si="6"/>
        <v>402</v>
      </c>
      <c r="B405" s="14" t="s">
        <v>17718</v>
      </c>
      <c r="C405" s="41" t="s">
        <v>414</v>
      </c>
      <c r="D405" s="41" t="s">
        <v>1162</v>
      </c>
      <c r="E405" s="14"/>
      <c r="F405" s="15">
        <v>1020</v>
      </c>
      <c r="G405" s="15">
        <v>1216</v>
      </c>
      <c r="H405" s="14" t="s">
        <v>3703</v>
      </c>
      <c r="I405" s="15">
        <v>0</v>
      </c>
      <c r="J405" s="14" t="s">
        <v>1193</v>
      </c>
      <c r="K405" s="36" t="s">
        <v>17702</v>
      </c>
      <c r="L405" s="23" t="s">
        <v>2255</v>
      </c>
      <c r="M405" s="23"/>
      <c r="O405" s="15">
        <f>VLOOKUP(H405,heso!$A$2:$B$82,2,0)*F405*G405</f>
        <v>2140569.0832632463</v>
      </c>
    </row>
    <row r="406" spans="1:18" ht="63">
      <c r="A406" s="14">
        <f t="shared" si="6"/>
        <v>403</v>
      </c>
      <c r="B406" s="14" t="s">
        <v>17727</v>
      </c>
      <c r="C406" s="41" t="s">
        <v>13183</v>
      </c>
      <c r="D406" s="41" t="s">
        <v>12961</v>
      </c>
      <c r="E406" s="14"/>
      <c r="F406" s="15">
        <v>23750</v>
      </c>
      <c r="G406" s="15">
        <v>368</v>
      </c>
      <c r="H406" s="14" t="s">
        <v>8076</v>
      </c>
      <c r="I406" s="15">
        <v>0</v>
      </c>
      <c r="J406" s="14" t="s">
        <v>1188</v>
      </c>
      <c r="K406" s="36" t="s">
        <v>17702</v>
      </c>
      <c r="L406" s="23" t="s">
        <v>17728</v>
      </c>
      <c r="M406" s="23" t="s">
        <v>17729</v>
      </c>
      <c r="O406" s="15">
        <f>VLOOKUP(H406,heso!$A$2:$B$82,2,0)*F406*G406</f>
        <v>7262506.3078216985</v>
      </c>
    </row>
    <row r="407" spans="1:18" ht="47.25">
      <c r="A407" s="14">
        <f t="shared" si="6"/>
        <v>404</v>
      </c>
      <c r="B407" s="14" t="s">
        <v>17734</v>
      </c>
      <c r="C407" s="41" t="s">
        <v>17735</v>
      </c>
      <c r="D407" s="41" t="s">
        <v>17736</v>
      </c>
      <c r="E407" s="14"/>
      <c r="F407" s="15">
        <v>35010</v>
      </c>
      <c r="G407" s="15">
        <v>224</v>
      </c>
      <c r="H407" s="14" t="s">
        <v>5624</v>
      </c>
      <c r="I407" s="15">
        <v>0</v>
      </c>
      <c r="J407" s="14" t="s">
        <v>7909</v>
      </c>
      <c r="K407" s="36" t="s">
        <v>17702</v>
      </c>
      <c r="L407" s="23" t="s">
        <v>17737</v>
      </c>
      <c r="M407" s="23"/>
      <c r="O407" s="15">
        <f>VLOOKUP(H407,heso!$A$2:$B$82,2,0)*F407*G407</f>
        <v>6760551.7241379311</v>
      </c>
    </row>
    <row r="408" spans="1:18" ht="63">
      <c r="A408" s="14">
        <f t="shared" si="6"/>
        <v>405</v>
      </c>
      <c r="B408" s="14" t="s">
        <v>17738</v>
      </c>
      <c r="C408" s="41" t="s">
        <v>17739</v>
      </c>
      <c r="D408" s="41" t="s">
        <v>17689</v>
      </c>
      <c r="E408" s="14"/>
      <c r="F408" s="15">
        <v>1000</v>
      </c>
      <c r="G408" s="15">
        <v>472</v>
      </c>
      <c r="H408" s="14" t="s">
        <v>2161</v>
      </c>
      <c r="I408" s="15">
        <v>0</v>
      </c>
      <c r="J408" s="14" t="s">
        <v>70</v>
      </c>
      <c r="K408" s="36" t="s">
        <v>17702</v>
      </c>
      <c r="L408" s="23" t="s">
        <v>5408</v>
      </c>
      <c r="M408" s="23"/>
      <c r="O408" s="15">
        <f>VLOOKUP(H408,heso!$A$2:$B$82,2,0)*F408*G408</f>
        <v>609749.36921783013</v>
      </c>
    </row>
    <row r="409" spans="1:18" ht="63">
      <c r="A409" s="14">
        <f t="shared" si="6"/>
        <v>406</v>
      </c>
      <c r="B409" s="14" t="s">
        <v>17743</v>
      </c>
      <c r="C409" s="41" t="s">
        <v>17744</v>
      </c>
      <c r="D409" s="41" t="s">
        <v>17736</v>
      </c>
      <c r="E409" s="14"/>
      <c r="F409" s="15">
        <v>35010</v>
      </c>
      <c r="G409" s="15">
        <v>188</v>
      </c>
      <c r="H409" s="14" t="s">
        <v>5624</v>
      </c>
      <c r="I409" s="15">
        <v>0</v>
      </c>
      <c r="J409" s="14" t="s">
        <v>1188</v>
      </c>
      <c r="K409" s="36" t="s">
        <v>17702</v>
      </c>
      <c r="L409" s="23" t="s">
        <v>17745</v>
      </c>
      <c r="M409" s="23"/>
      <c r="O409" s="15">
        <f>VLOOKUP(H409,heso!$A$2:$B$82,2,0)*F409*G409</f>
        <v>5674034.4827586208</v>
      </c>
    </row>
    <row r="410" spans="1:18" ht="31.5">
      <c r="A410" s="14">
        <f t="shared" si="6"/>
        <v>407</v>
      </c>
      <c r="B410" s="14" t="s">
        <v>17746</v>
      </c>
      <c r="C410" s="41" t="s">
        <v>17747</v>
      </c>
      <c r="D410" s="41" t="s">
        <v>1187</v>
      </c>
      <c r="E410" s="14"/>
      <c r="F410" s="15">
        <v>800</v>
      </c>
      <c r="G410" s="15">
        <v>284</v>
      </c>
      <c r="H410" s="14" t="s">
        <v>8087</v>
      </c>
      <c r="I410" s="15">
        <v>118000</v>
      </c>
      <c r="J410" s="14" t="s">
        <v>1193</v>
      </c>
      <c r="K410" s="36" t="s">
        <v>17702</v>
      </c>
      <c r="L410" s="23" t="s">
        <v>2255</v>
      </c>
      <c r="M410" s="23"/>
      <c r="O410" s="15">
        <f>VLOOKUP(H410,heso!$A$2:$B$82,2,0)*F410*G410</f>
        <v>227200</v>
      </c>
    </row>
    <row r="411" spans="1:18" ht="143.25" customHeight="1">
      <c r="A411" s="14">
        <f t="shared" si="6"/>
        <v>408</v>
      </c>
      <c r="B411" s="14" t="s">
        <v>17748</v>
      </c>
      <c r="C411" s="41" t="s">
        <v>17749</v>
      </c>
      <c r="D411" s="41" t="s">
        <v>17736</v>
      </c>
      <c r="E411" s="14"/>
      <c r="F411" s="15">
        <v>35010</v>
      </c>
      <c r="G411" s="15">
        <v>132</v>
      </c>
      <c r="H411" s="14" t="s">
        <v>5624</v>
      </c>
      <c r="I411" s="15">
        <v>0</v>
      </c>
      <c r="J411" s="14" t="s">
        <v>12141</v>
      </c>
      <c r="K411" s="36" t="s">
        <v>17702</v>
      </c>
      <c r="L411" s="23" t="s">
        <v>1552</v>
      </c>
      <c r="M411" s="23"/>
      <c r="O411" s="15">
        <f>VLOOKUP(H411,heso!$A$2:$B$82,2,0)*F411*G411</f>
        <v>3983896.5517241377</v>
      </c>
    </row>
    <row r="412" spans="1:18" ht="38.25">
      <c r="A412" s="14">
        <f t="shared" si="6"/>
        <v>409</v>
      </c>
      <c r="B412" s="14" t="s">
        <v>17750</v>
      </c>
      <c r="C412" s="41" t="s">
        <v>12660</v>
      </c>
      <c r="D412" s="41" t="s">
        <v>1187</v>
      </c>
      <c r="E412" s="14"/>
      <c r="F412" s="15">
        <v>1000</v>
      </c>
      <c r="G412" s="15">
        <v>256</v>
      </c>
      <c r="H412" s="14" t="s">
        <v>8087</v>
      </c>
      <c r="I412" s="15">
        <v>80000</v>
      </c>
      <c r="J412" s="14" t="s">
        <v>60</v>
      </c>
      <c r="K412" s="36" t="s">
        <v>17702</v>
      </c>
      <c r="L412" s="23" t="s">
        <v>2255</v>
      </c>
      <c r="M412" s="23" t="s">
        <v>17751</v>
      </c>
      <c r="O412" s="15">
        <f>VLOOKUP(H412,heso!$A$2:$B$82,2,0)*F412*G412</f>
        <v>256000</v>
      </c>
    </row>
    <row r="413" spans="1:18">
      <c r="A413" s="14">
        <f t="shared" si="6"/>
        <v>410</v>
      </c>
      <c r="B413" s="14" t="s">
        <v>17752</v>
      </c>
      <c r="C413" s="41" t="s">
        <v>11192</v>
      </c>
      <c r="D413" s="41" t="s">
        <v>1187</v>
      </c>
      <c r="E413" s="14"/>
      <c r="F413" s="15">
        <v>2000</v>
      </c>
      <c r="G413" s="15">
        <v>32</v>
      </c>
      <c r="H413" s="14" t="s">
        <v>10562</v>
      </c>
      <c r="I413" s="15">
        <v>10000</v>
      </c>
      <c r="J413" s="14" t="s">
        <v>1193</v>
      </c>
      <c r="K413" s="36" t="s">
        <v>17702</v>
      </c>
      <c r="L413" s="23" t="s">
        <v>513</v>
      </c>
      <c r="M413" s="23"/>
      <c r="O413" s="15">
        <f>VLOOKUP(H413,heso!$A$2:$B$82,2,0)*F413*G413</f>
        <v>20669.470142977294</v>
      </c>
    </row>
    <row r="414" spans="1:18" ht="63">
      <c r="A414" s="14">
        <f t="shared" si="6"/>
        <v>411</v>
      </c>
      <c r="B414" s="14" t="s">
        <v>17754</v>
      </c>
      <c r="C414" s="41" t="s">
        <v>2018</v>
      </c>
      <c r="D414" s="41" t="s">
        <v>1187</v>
      </c>
      <c r="E414" s="14" t="s">
        <v>8163</v>
      </c>
      <c r="F414" s="15">
        <v>1400</v>
      </c>
      <c r="G414" s="15">
        <v>608</v>
      </c>
      <c r="H414" s="14" t="s">
        <v>8087</v>
      </c>
      <c r="I414" s="15">
        <v>177000</v>
      </c>
      <c r="J414" s="14" t="s">
        <v>4935</v>
      </c>
      <c r="K414" s="36" t="s">
        <v>17702</v>
      </c>
      <c r="L414" s="23" t="s">
        <v>5408</v>
      </c>
      <c r="M414" s="23"/>
      <c r="O414" s="15">
        <f>VLOOKUP(H414,heso!$A$2:$B$82,2,0)*F414*G414</f>
        <v>851200</v>
      </c>
    </row>
    <row r="415" spans="1:18" ht="31.5">
      <c r="A415" s="14">
        <f t="shared" si="6"/>
        <v>412</v>
      </c>
      <c r="B415" s="14" t="s">
        <v>17757</v>
      </c>
      <c r="C415" s="41" t="s">
        <v>17758</v>
      </c>
      <c r="D415" s="41" t="s">
        <v>1187</v>
      </c>
      <c r="E415" s="14"/>
      <c r="F415" s="15">
        <v>800</v>
      </c>
      <c r="G415" s="15">
        <v>216</v>
      </c>
      <c r="H415" s="14" t="s">
        <v>8087</v>
      </c>
      <c r="I415" s="15">
        <v>121000</v>
      </c>
      <c r="J415" s="14" t="s">
        <v>7909</v>
      </c>
      <c r="K415" s="36" t="s">
        <v>17702</v>
      </c>
      <c r="L415" s="23" t="s">
        <v>2255</v>
      </c>
      <c r="M415" s="23"/>
      <c r="O415" s="15">
        <f>VLOOKUP(H415,heso!$A$2:$B$82,2,0)*F415*G415</f>
        <v>172800</v>
      </c>
    </row>
    <row r="416" spans="1:18" ht="31.5">
      <c r="A416" s="14">
        <f t="shared" si="6"/>
        <v>413</v>
      </c>
      <c r="B416" s="14" t="s">
        <v>17759</v>
      </c>
      <c r="C416" s="41" t="s">
        <v>17760</v>
      </c>
      <c r="D416" s="41" t="s">
        <v>1162</v>
      </c>
      <c r="E416" s="14"/>
      <c r="F416" s="15">
        <v>200</v>
      </c>
      <c r="G416" s="15">
        <v>244</v>
      </c>
      <c r="H416" s="14" t="s">
        <v>9488</v>
      </c>
      <c r="I416" s="15">
        <v>0</v>
      </c>
      <c r="J416" s="14" t="s">
        <v>7909</v>
      </c>
      <c r="K416" s="36" t="s">
        <v>17702</v>
      </c>
      <c r="L416" s="23" t="s">
        <v>17761</v>
      </c>
      <c r="M416" s="23"/>
      <c r="O416" s="15">
        <f>VLOOKUP(H416,heso!$A$2:$B$82,2,0)*F416*G416</f>
        <v>94562.825904121113</v>
      </c>
    </row>
    <row r="417" spans="1:15" ht="47.25">
      <c r="A417" s="14">
        <f t="shared" si="6"/>
        <v>414</v>
      </c>
      <c r="B417" s="14" t="s">
        <v>17762</v>
      </c>
      <c r="C417" s="41" t="s">
        <v>17763</v>
      </c>
      <c r="D417" s="41" t="s">
        <v>9193</v>
      </c>
      <c r="E417" s="14"/>
      <c r="F417" s="15">
        <v>720</v>
      </c>
      <c r="G417" s="15">
        <v>520</v>
      </c>
      <c r="H417" s="14" t="s">
        <v>2161</v>
      </c>
      <c r="I417" s="15">
        <v>0</v>
      </c>
      <c r="J417" s="14" t="s">
        <v>1188</v>
      </c>
      <c r="K417" s="36" t="s">
        <v>17702</v>
      </c>
      <c r="L417" s="23" t="s">
        <v>5408</v>
      </c>
      <c r="M417" s="23"/>
      <c r="O417" s="15">
        <f>VLOOKUP(H417,heso!$A$2:$B$82,2,0)*F417*G417</f>
        <v>483665.60134566866</v>
      </c>
    </row>
    <row r="418" spans="1:15" ht="63">
      <c r="A418" s="14">
        <f t="shared" si="6"/>
        <v>415</v>
      </c>
      <c r="B418" s="14" t="s">
        <v>17764</v>
      </c>
      <c r="C418" s="41" t="s">
        <v>4078</v>
      </c>
      <c r="D418" s="41" t="s">
        <v>1187</v>
      </c>
      <c r="E418" s="14"/>
      <c r="F418" s="15">
        <v>1500</v>
      </c>
      <c r="G418" s="15">
        <v>284</v>
      </c>
      <c r="H418" s="14" t="s">
        <v>8087</v>
      </c>
      <c r="I418" s="15">
        <v>90000</v>
      </c>
      <c r="J418" s="14" t="s">
        <v>1188</v>
      </c>
      <c r="K418" s="36" t="s">
        <v>17702</v>
      </c>
      <c r="L418" s="23" t="s">
        <v>2255</v>
      </c>
      <c r="M418" s="23"/>
      <c r="O418" s="15">
        <f>VLOOKUP(H418,heso!$A$2:$B$82,2,0)*F418*G418</f>
        <v>426000</v>
      </c>
    </row>
    <row r="419" spans="1:15" ht="63">
      <c r="A419" s="14">
        <f t="shared" si="6"/>
        <v>416</v>
      </c>
      <c r="B419" s="14" t="s">
        <v>17765</v>
      </c>
      <c r="C419" s="41" t="s">
        <v>12988</v>
      </c>
      <c r="D419" s="41" t="s">
        <v>9193</v>
      </c>
      <c r="E419" s="14"/>
      <c r="F419" s="15">
        <v>1400</v>
      </c>
      <c r="G419" s="15">
        <v>364</v>
      </c>
      <c r="H419" s="14" t="s">
        <v>2161</v>
      </c>
      <c r="I419" s="15">
        <v>0</v>
      </c>
      <c r="J419" s="14" t="s">
        <v>70</v>
      </c>
      <c r="K419" s="36" t="s">
        <v>17702</v>
      </c>
      <c r="L419" s="23" t="s">
        <v>5408</v>
      </c>
      <c r="M419" s="23" t="s">
        <v>17766</v>
      </c>
      <c r="O419" s="15">
        <f>VLOOKUP(H419,heso!$A$2:$B$82,2,0)*F419*G419</f>
        <v>658322.62405382679</v>
      </c>
    </row>
    <row r="420" spans="1:15" ht="63">
      <c r="A420" s="14">
        <f t="shared" ref="A420:A483" si="7">A419+1</f>
        <v>417</v>
      </c>
      <c r="B420" s="14" t="s">
        <v>17767</v>
      </c>
      <c r="C420" s="41" t="s">
        <v>17768</v>
      </c>
      <c r="D420" s="41" t="s">
        <v>17736</v>
      </c>
      <c r="E420" s="14" t="s">
        <v>8163</v>
      </c>
      <c r="F420" s="15">
        <v>35010</v>
      </c>
      <c r="G420" s="15">
        <v>196</v>
      </c>
      <c r="H420" s="14" t="s">
        <v>5624</v>
      </c>
      <c r="I420" s="15">
        <v>0</v>
      </c>
      <c r="J420" s="14" t="s">
        <v>1188</v>
      </c>
      <c r="K420" s="36" t="s">
        <v>17702</v>
      </c>
      <c r="L420" s="23" t="s">
        <v>17769</v>
      </c>
      <c r="M420" s="23"/>
      <c r="O420" s="15">
        <f>VLOOKUP(H420,heso!$A$2:$B$82,2,0)*F420*G420</f>
        <v>5915482.7586206896</v>
      </c>
    </row>
    <row r="421" spans="1:15">
      <c r="A421" s="14">
        <f t="shared" si="7"/>
        <v>418</v>
      </c>
      <c r="B421" s="14" t="s">
        <v>17771</v>
      </c>
      <c r="C421" s="41" t="s">
        <v>4078</v>
      </c>
      <c r="D421" s="41" t="s">
        <v>1187</v>
      </c>
      <c r="E421" s="14"/>
      <c r="F421" s="15">
        <v>1000</v>
      </c>
      <c r="G421" s="15">
        <v>124</v>
      </c>
      <c r="H421" s="14" t="s">
        <v>8087</v>
      </c>
      <c r="I421" s="15">
        <v>50000</v>
      </c>
      <c r="J421" s="14" t="s">
        <v>1188</v>
      </c>
      <c r="K421" s="36" t="s">
        <v>17702</v>
      </c>
      <c r="L421" s="23" t="s">
        <v>2255</v>
      </c>
      <c r="M421" s="23"/>
      <c r="O421" s="15">
        <f>VLOOKUP(H421,heso!$A$2:$B$82,2,0)*F421*G421</f>
        <v>124000</v>
      </c>
    </row>
    <row r="422" spans="1:15" ht="63">
      <c r="A422" s="14">
        <f t="shared" si="7"/>
        <v>419</v>
      </c>
      <c r="B422" s="14" t="s">
        <v>17772</v>
      </c>
      <c r="C422" s="41" t="s">
        <v>17773</v>
      </c>
      <c r="D422" s="41" t="s">
        <v>17689</v>
      </c>
      <c r="E422" s="14"/>
      <c r="F422" s="15">
        <v>1000</v>
      </c>
      <c r="G422" s="15">
        <v>216</v>
      </c>
      <c r="H422" s="14" t="s">
        <v>8087</v>
      </c>
      <c r="I422" s="15">
        <v>0</v>
      </c>
      <c r="J422" s="14" t="s">
        <v>70</v>
      </c>
      <c r="K422" s="36" t="s">
        <v>17702</v>
      </c>
      <c r="L422" s="23" t="s">
        <v>2255</v>
      </c>
      <c r="M422" s="23"/>
      <c r="O422" s="15">
        <f>VLOOKUP(H422,heso!$A$2:$B$82,2,0)*F422*G422</f>
        <v>216000</v>
      </c>
    </row>
    <row r="423" spans="1:15" ht="63">
      <c r="A423" s="14">
        <f t="shared" si="7"/>
        <v>420</v>
      </c>
      <c r="B423" s="14" t="s">
        <v>17774</v>
      </c>
      <c r="C423" s="41" t="s">
        <v>17775</v>
      </c>
      <c r="D423" s="41" t="s">
        <v>17736</v>
      </c>
      <c r="E423" s="14"/>
      <c r="F423" s="15">
        <v>35010</v>
      </c>
      <c r="G423" s="15">
        <v>192</v>
      </c>
      <c r="H423" s="14" t="s">
        <v>5624</v>
      </c>
      <c r="I423" s="15">
        <v>0</v>
      </c>
      <c r="J423" s="14" t="s">
        <v>70</v>
      </c>
      <c r="K423" s="36" t="s">
        <v>17702</v>
      </c>
      <c r="L423" s="23" t="s">
        <v>17769</v>
      </c>
      <c r="M423" s="23" t="s">
        <v>17776</v>
      </c>
      <c r="O423" s="15">
        <f>VLOOKUP(H423,heso!$A$2:$B$82,2,0)*F423*G423</f>
        <v>5794758.6206896547</v>
      </c>
    </row>
    <row r="424" spans="1:15" ht="63">
      <c r="A424" s="14">
        <f t="shared" si="7"/>
        <v>421</v>
      </c>
      <c r="B424" s="14" t="s">
        <v>17777</v>
      </c>
      <c r="C424" s="41" t="s">
        <v>17778</v>
      </c>
      <c r="D424" s="41" t="s">
        <v>17736</v>
      </c>
      <c r="E424" s="14"/>
      <c r="F424" s="15">
        <v>35010</v>
      </c>
      <c r="G424" s="15">
        <v>220</v>
      </c>
      <c r="H424" s="14" t="s">
        <v>5624</v>
      </c>
      <c r="I424" s="15">
        <v>0</v>
      </c>
      <c r="J424" s="14" t="s">
        <v>1193</v>
      </c>
      <c r="K424" s="36" t="s">
        <v>17702</v>
      </c>
      <c r="L424" s="23" t="s">
        <v>17769</v>
      </c>
      <c r="M424" s="23"/>
      <c r="O424" s="15">
        <f>VLOOKUP(H424,heso!$A$2:$B$82,2,0)*F424*G424</f>
        <v>6639827.5862068962</v>
      </c>
    </row>
    <row r="425" spans="1:15" ht="63">
      <c r="A425" s="14">
        <f t="shared" si="7"/>
        <v>422</v>
      </c>
      <c r="B425" s="14" t="s">
        <v>17779</v>
      </c>
      <c r="C425" s="41" t="s">
        <v>14830</v>
      </c>
      <c r="D425" s="41" t="s">
        <v>17736</v>
      </c>
      <c r="E425" s="14"/>
      <c r="F425" s="15">
        <v>35010</v>
      </c>
      <c r="G425" s="15">
        <v>104</v>
      </c>
      <c r="H425" s="14" t="s">
        <v>5624</v>
      </c>
      <c r="I425" s="15">
        <v>0</v>
      </c>
      <c r="J425" s="14" t="s">
        <v>12141</v>
      </c>
      <c r="K425" s="36" t="s">
        <v>17702</v>
      </c>
      <c r="L425" s="23" t="s">
        <v>17769</v>
      </c>
      <c r="M425" s="23"/>
      <c r="O425" s="15">
        <f>VLOOKUP(H425,heso!$A$2:$B$82,2,0)*F425*G425</f>
        <v>3138827.5862068962</v>
      </c>
    </row>
    <row r="426" spans="1:15" ht="63">
      <c r="A426" s="14">
        <f t="shared" si="7"/>
        <v>423</v>
      </c>
      <c r="B426" s="14" t="s">
        <v>17780</v>
      </c>
      <c r="C426" s="41" t="s">
        <v>17781</v>
      </c>
      <c r="D426" s="41" t="s">
        <v>17689</v>
      </c>
      <c r="E426" s="14"/>
      <c r="F426" s="15">
        <v>1000</v>
      </c>
      <c r="G426" s="15">
        <v>688</v>
      </c>
      <c r="H426" s="14" t="s">
        <v>2161</v>
      </c>
      <c r="I426" s="15">
        <v>0</v>
      </c>
      <c r="J426" s="14" t="s">
        <v>70</v>
      </c>
      <c r="K426" s="36" t="s">
        <v>17702</v>
      </c>
      <c r="L426" s="23" t="s">
        <v>2255</v>
      </c>
      <c r="M426" s="23"/>
      <c r="O426" s="15">
        <f>VLOOKUP(H426,heso!$A$2:$B$82,2,0)*F426*G426</f>
        <v>888787.21614802361</v>
      </c>
    </row>
    <row r="427" spans="1:15" ht="63">
      <c r="A427" s="14">
        <f t="shared" si="7"/>
        <v>424</v>
      </c>
      <c r="B427" s="14" t="s">
        <v>17782</v>
      </c>
      <c r="C427" s="41" t="s">
        <v>17783</v>
      </c>
      <c r="D427" s="41" t="s">
        <v>17689</v>
      </c>
      <c r="E427" s="14"/>
      <c r="F427" s="15">
        <v>1000</v>
      </c>
      <c r="G427" s="15">
        <v>424</v>
      </c>
      <c r="H427" s="14" t="s">
        <v>2161</v>
      </c>
      <c r="I427" s="15">
        <v>0</v>
      </c>
      <c r="J427" s="14" t="s">
        <v>70</v>
      </c>
      <c r="K427" s="36" t="s">
        <v>17702</v>
      </c>
      <c r="L427" s="23" t="s">
        <v>2255</v>
      </c>
      <c r="M427" s="23"/>
      <c r="O427" s="15">
        <f>VLOOKUP(H427,heso!$A$2:$B$82,2,0)*F427*G427</f>
        <v>547740.95878889831</v>
      </c>
    </row>
    <row r="428" spans="1:15" ht="31.5">
      <c r="A428" s="14">
        <f t="shared" si="7"/>
        <v>425</v>
      </c>
      <c r="B428" s="14" t="s">
        <v>17784</v>
      </c>
      <c r="C428" s="41" t="s">
        <v>13066</v>
      </c>
      <c r="D428" s="41" t="s">
        <v>9193</v>
      </c>
      <c r="E428" s="14"/>
      <c r="F428" s="15">
        <v>1200</v>
      </c>
      <c r="G428" s="15">
        <v>256</v>
      </c>
      <c r="H428" s="14" t="s">
        <v>2161</v>
      </c>
      <c r="I428" s="15">
        <v>0</v>
      </c>
      <c r="J428" s="14" t="s">
        <v>60</v>
      </c>
      <c r="K428" s="36" t="s">
        <v>17702</v>
      </c>
      <c r="L428" s="23" t="s">
        <v>513</v>
      </c>
      <c r="M428" s="23" t="s">
        <v>17785</v>
      </c>
      <c r="O428" s="15">
        <f>VLOOKUP(H428,heso!$A$2:$B$82,2,0)*F428*G428</f>
        <v>396853.826745164</v>
      </c>
    </row>
    <row r="429" spans="1:15" ht="47.25">
      <c r="A429" s="14">
        <f t="shared" si="7"/>
        <v>426</v>
      </c>
      <c r="B429" s="14" t="s">
        <v>17786</v>
      </c>
      <c r="C429" s="41" t="s">
        <v>17787</v>
      </c>
      <c r="D429" s="41" t="s">
        <v>1162</v>
      </c>
      <c r="E429" s="14"/>
      <c r="F429" s="15">
        <v>1160</v>
      </c>
      <c r="G429" s="15">
        <v>380</v>
      </c>
      <c r="H429" s="14" t="s">
        <v>2161</v>
      </c>
      <c r="I429" s="15">
        <v>120000</v>
      </c>
      <c r="J429" s="14" t="s">
        <v>1188</v>
      </c>
      <c r="K429" s="36" t="s">
        <v>17702</v>
      </c>
      <c r="L429" s="23" t="s">
        <v>2255</v>
      </c>
      <c r="M429" s="23"/>
      <c r="O429" s="15">
        <f>VLOOKUP(H429,heso!$A$2:$B$82,2,0)*F429*G429</f>
        <v>569443.90243902442</v>
      </c>
    </row>
    <row r="430" spans="1:15" ht="63">
      <c r="A430" s="14">
        <f t="shared" si="7"/>
        <v>427</v>
      </c>
      <c r="B430" s="14" t="s">
        <v>17788</v>
      </c>
      <c r="C430" s="41" t="s">
        <v>17789</v>
      </c>
      <c r="D430" s="41" t="s">
        <v>1162</v>
      </c>
      <c r="E430" s="14"/>
      <c r="F430" s="15">
        <v>1000</v>
      </c>
      <c r="G430" s="15">
        <v>408</v>
      </c>
      <c r="H430" s="14" t="s">
        <v>2161</v>
      </c>
      <c r="I430" s="15">
        <v>0</v>
      </c>
      <c r="J430" s="14" t="s">
        <v>1193</v>
      </c>
      <c r="K430" s="36" t="s">
        <v>17702</v>
      </c>
      <c r="L430" s="23" t="s">
        <v>11729</v>
      </c>
      <c r="M430" s="23"/>
      <c r="O430" s="15">
        <f>VLOOKUP(H430,heso!$A$2:$B$82,2,0)*F430*G430</f>
        <v>527071.488645921</v>
      </c>
    </row>
    <row r="431" spans="1:15" ht="63">
      <c r="A431" s="14">
        <f t="shared" si="7"/>
        <v>428</v>
      </c>
      <c r="B431" s="14" t="s">
        <v>17790</v>
      </c>
      <c r="C431" s="41" t="s">
        <v>16202</v>
      </c>
      <c r="D431" s="41" t="s">
        <v>9193</v>
      </c>
      <c r="E431" s="14"/>
      <c r="F431" s="15">
        <v>1100</v>
      </c>
      <c r="G431" s="15">
        <v>458</v>
      </c>
      <c r="H431" s="14" t="s">
        <v>2161</v>
      </c>
      <c r="I431" s="15">
        <v>0</v>
      </c>
      <c r="J431" s="14" t="s">
        <v>1188</v>
      </c>
      <c r="K431" s="36" t="s">
        <v>17702</v>
      </c>
      <c r="L431" s="23" t="s">
        <v>2255</v>
      </c>
      <c r="M431" s="23" t="s">
        <v>17791</v>
      </c>
      <c r="O431" s="15">
        <f>VLOOKUP(H431,heso!$A$2:$B$82,2,0)*F431*G431</f>
        <v>650829.94112699747</v>
      </c>
    </row>
    <row r="432" spans="1:15" ht="31.5">
      <c r="A432" s="14">
        <f t="shared" si="7"/>
        <v>429</v>
      </c>
      <c r="B432" s="14" t="s">
        <v>17792</v>
      </c>
      <c r="C432" s="41" t="s">
        <v>17793</v>
      </c>
      <c r="D432" s="41" t="s">
        <v>9193</v>
      </c>
      <c r="E432" s="14"/>
      <c r="F432" s="15">
        <v>1200</v>
      </c>
      <c r="G432" s="15">
        <v>416</v>
      </c>
      <c r="H432" s="14" t="s">
        <v>2161</v>
      </c>
      <c r="I432" s="15">
        <v>0</v>
      </c>
      <c r="J432" s="14" t="s">
        <v>1188</v>
      </c>
      <c r="K432" s="36" t="s">
        <v>17702</v>
      </c>
      <c r="L432" s="23" t="s">
        <v>5408</v>
      </c>
      <c r="M432" s="23" t="s">
        <v>17785</v>
      </c>
      <c r="O432" s="15">
        <f>VLOOKUP(H432,heso!$A$2:$B$82,2,0)*F432*G432</f>
        <v>644887.46846089151</v>
      </c>
    </row>
    <row r="433" spans="1:16" ht="63">
      <c r="A433" s="14">
        <f t="shared" si="7"/>
        <v>430</v>
      </c>
      <c r="B433" s="14" t="s">
        <v>17794</v>
      </c>
      <c r="C433" s="41" t="s">
        <v>17795</v>
      </c>
      <c r="D433" s="41" t="s">
        <v>17736</v>
      </c>
      <c r="E433" s="14"/>
      <c r="F433" s="15">
        <v>35010</v>
      </c>
      <c r="G433" s="15">
        <v>196</v>
      </c>
      <c r="H433" s="14" t="s">
        <v>5624</v>
      </c>
      <c r="I433" s="15">
        <v>0</v>
      </c>
      <c r="J433" s="14" t="s">
        <v>60</v>
      </c>
      <c r="K433" s="36" t="s">
        <v>17702</v>
      </c>
      <c r="L433" s="23" t="s">
        <v>12702</v>
      </c>
      <c r="M433" s="23"/>
      <c r="O433" s="15">
        <f>VLOOKUP(H433,heso!$A$2:$B$82,2,0)*F433*G433</f>
        <v>5915482.7586206896</v>
      </c>
    </row>
    <row r="434" spans="1:16" ht="63">
      <c r="A434" s="14">
        <f t="shared" si="7"/>
        <v>431</v>
      </c>
      <c r="B434" s="14" t="s">
        <v>17796</v>
      </c>
      <c r="C434" s="41" t="s">
        <v>17797</v>
      </c>
      <c r="D434" s="41" t="s">
        <v>17736</v>
      </c>
      <c r="E434" s="14"/>
      <c r="F434" s="15">
        <v>35010</v>
      </c>
      <c r="G434" s="15">
        <v>268</v>
      </c>
      <c r="H434" s="14" t="s">
        <v>5624</v>
      </c>
      <c r="I434" s="15">
        <v>0</v>
      </c>
      <c r="J434" s="14" t="s">
        <v>1193</v>
      </c>
      <c r="K434" s="36" t="s">
        <v>17702</v>
      </c>
      <c r="L434" s="23" t="s">
        <v>12702</v>
      </c>
      <c r="M434" s="23"/>
      <c r="O434" s="15">
        <f>VLOOKUP(H434,heso!$A$2:$B$82,2,0)*F434*G434</f>
        <v>8088517.2413793104</v>
      </c>
    </row>
    <row r="435" spans="1:16">
      <c r="A435" s="14">
        <f t="shared" si="7"/>
        <v>432</v>
      </c>
      <c r="B435" s="14" t="s">
        <v>17798</v>
      </c>
      <c r="C435" s="41" t="s">
        <v>17799</v>
      </c>
      <c r="D435" s="41" t="s">
        <v>1187</v>
      </c>
      <c r="E435" s="14"/>
      <c r="F435" s="15">
        <v>1200</v>
      </c>
      <c r="G435" s="15">
        <v>232</v>
      </c>
      <c r="H435" s="14" t="s">
        <v>8076</v>
      </c>
      <c r="I435" s="15">
        <v>68000</v>
      </c>
      <c r="J435" s="14" t="s">
        <v>1188</v>
      </c>
      <c r="K435" s="36" t="s">
        <v>17702</v>
      </c>
      <c r="L435" s="23" t="s">
        <v>513</v>
      </c>
      <c r="M435" s="23"/>
      <c r="O435" s="15">
        <f>VLOOKUP(H435,heso!$A$2:$B$82,2,0)*F435*G435</f>
        <v>231336.58536585368</v>
      </c>
    </row>
    <row r="436" spans="1:16" ht="47.25">
      <c r="A436" s="14">
        <f t="shared" si="7"/>
        <v>433</v>
      </c>
      <c r="B436" s="14" t="s">
        <v>17800</v>
      </c>
      <c r="C436" s="41" t="s">
        <v>17801</v>
      </c>
      <c r="D436" s="41" t="s">
        <v>9193</v>
      </c>
      <c r="E436" s="14"/>
      <c r="F436" s="15">
        <v>1200</v>
      </c>
      <c r="G436" s="15">
        <v>264</v>
      </c>
      <c r="H436" s="14" t="s">
        <v>2161</v>
      </c>
      <c r="I436" s="15">
        <v>0</v>
      </c>
      <c r="J436" s="14" t="s">
        <v>70</v>
      </c>
      <c r="K436" s="36" t="s">
        <v>17702</v>
      </c>
      <c r="L436" s="23" t="s">
        <v>513</v>
      </c>
      <c r="M436" s="23" t="s">
        <v>17802</v>
      </c>
      <c r="O436" s="15">
        <f>VLOOKUP(H436,heso!$A$2:$B$82,2,0)*F436*G436</f>
        <v>409255.50883095036</v>
      </c>
      <c r="P436" s="89"/>
    </row>
    <row r="437" spans="1:16" ht="56.25" customHeight="1">
      <c r="A437" s="14">
        <f t="shared" si="7"/>
        <v>434</v>
      </c>
      <c r="B437" s="14" t="s">
        <v>18121</v>
      </c>
      <c r="C437" s="41" t="s">
        <v>18122</v>
      </c>
      <c r="D437" s="41" t="s">
        <v>1162</v>
      </c>
      <c r="E437" s="14"/>
      <c r="F437" s="15">
        <v>1000</v>
      </c>
      <c r="G437" s="15">
        <v>368</v>
      </c>
      <c r="H437" s="14" t="s">
        <v>2161</v>
      </c>
      <c r="I437" s="15">
        <v>0</v>
      </c>
      <c r="J437" s="14" t="s">
        <v>1188</v>
      </c>
      <c r="K437" s="36" t="s">
        <v>17387</v>
      </c>
      <c r="L437" s="23" t="s">
        <v>2255</v>
      </c>
      <c r="M437" s="23"/>
      <c r="O437" s="15">
        <f>VLOOKUP(H437,heso!$A$2:$B$82,2,0)*F437*G437</f>
        <v>475397.81328847777</v>
      </c>
    </row>
    <row r="438" spans="1:16">
      <c r="A438" s="14">
        <f t="shared" si="7"/>
        <v>435</v>
      </c>
      <c r="B438" s="14" t="s">
        <v>18074</v>
      </c>
      <c r="C438" s="41" t="s">
        <v>18075</v>
      </c>
      <c r="D438" s="41" t="s">
        <v>1187</v>
      </c>
      <c r="E438" s="14"/>
      <c r="F438" s="15">
        <v>1000</v>
      </c>
      <c r="G438" s="15">
        <v>280</v>
      </c>
      <c r="H438" s="14" t="s">
        <v>8087</v>
      </c>
      <c r="I438" s="15">
        <v>250000</v>
      </c>
      <c r="J438" s="14" t="s">
        <v>4935</v>
      </c>
      <c r="K438" s="36" t="s">
        <v>17500</v>
      </c>
      <c r="L438" s="23" t="s">
        <v>5629</v>
      </c>
      <c r="M438" s="23"/>
      <c r="O438" s="15">
        <f>VLOOKUP(H438,heso!$A$2:$B$82,2,0)*F438*G438</f>
        <v>280000</v>
      </c>
    </row>
    <row r="439" spans="1:16">
      <c r="A439" s="14">
        <f t="shared" si="7"/>
        <v>436</v>
      </c>
      <c r="B439" s="14" t="s">
        <v>18088</v>
      </c>
      <c r="C439" s="41" t="s">
        <v>18089</v>
      </c>
      <c r="D439" s="41" t="s">
        <v>1187</v>
      </c>
      <c r="E439" s="14"/>
      <c r="F439" s="15">
        <v>700</v>
      </c>
      <c r="G439" s="15">
        <v>436</v>
      </c>
      <c r="H439" s="14" t="s">
        <v>2161</v>
      </c>
      <c r="I439" s="15">
        <v>218000</v>
      </c>
      <c r="J439" s="14" t="s">
        <v>4642</v>
      </c>
      <c r="K439" s="36" t="s">
        <v>17500</v>
      </c>
      <c r="L439" s="23" t="s">
        <v>12534</v>
      </c>
      <c r="M439" s="23"/>
      <c r="O439" s="15">
        <f>VLOOKUP(H439,heso!$A$2:$B$82,2,0)*F439*G439</f>
        <v>394270.14297729183</v>
      </c>
    </row>
    <row r="440" spans="1:16" ht="47.25">
      <c r="A440" s="14">
        <f t="shared" si="7"/>
        <v>437</v>
      </c>
      <c r="B440" s="14" t="s">
        <v>17804</v>
      </c>
      <c r="C440" s="14" t="s">
        <v>17805</v>
      </c>
      <c r="D440" s="14" t="s">
        <v>1187</v>
      </c>
      <c r="E440" s="14"/>
      <c r="F440" s="15">
        <v>600</v>
      </c>
      <c r="G440" s="15">
        <v>252</v>
      </c>
      <c r="H440" s="14" t="s">
        <v>8087</v>
      </c>
      <c r="I440" s="15">
        <v>69000</v>
      </c>
      <c r="J440" s="14" t="s">
        <v>70</v>
      </c>
      <c r="K440" s="36" t="s">
        <v>17559</v>
      </c>
      <c r="L440" s="23" t="s">
        <v>13080</v>
      </c>
      <c r="M440" s="23"/>
      <c r="O440" s="15">
        <f>VLOOKUP(H440,heso!$A$2:$B$82,2,0)*F440*G440</f>
        <v>151200</v>
      </c>
    </row>
    <row r="441" spans="1:16" ht="63">
      <c r="A441" s="14">
        <f t="shared" si="7"/>
        <v>438</v>
      </c>
      <c r="B441" s="14" t="s">
        <v>17883</v>
      </c>
      <c r="C441" s="41" t="s">
        <v>17884</v>
      </c>
      <c r="D441" s="41" t="s">
        <v>1187</v>
      </c>
      <c r="E441" s="14"/>
      <c r="F441" s="15">
        <v>600</v>
      </c>
      <c r="G441" s="15">
        <v>324</v>
      </c>
      <c r="H441" s="14" t="s">
        <v>8087</v>
      </c>
      <c r="I441" s="15">
        <v>176000</v>
      </c>
      <c r="J441" s="14" t="s">
        <v>4642</v>
      </c>
      <c r="K441" s="36" t="s">
        <v>17559</v>
      </c>
      <c r="L441" s="23" t="s">
        <v>11673</v>
      </c>
      <c r="M441" s="23"/>
      <c r="O441" s="15">
        <f>VLOOKUP(H441,heso!$A$2:$B$82,2,0)*F441*G441</f>
        <v>194400</v>
      </c>
    </row>
    <row r="442" spans="1:16" ht="47.25">
      <c r="A442" s="14">
        <f t="shared" si="7"/>
        <v>439</v>
      </c>
      <c r="B442" s="14" t="s">
        <v>17816</v>
      </c>
      <c r="C442" s="41" t="s">
        <v>17817</v>
      </c>
      <c r="D442" s="41" t="s">
        <v>1162</v>
      </c>
      <c r="E442" s="14"/>
      <c r="F442" s="15">
        <v>750</v>
      </c>
      <c r="G442" s="15">
        <v>636</v>
      </c>
      <c r="H442" s="14" t="s">
        <v>2161</v>
      </c>
      <c r="I442" s="15">
        <v>422000</v>
      </c>
      <c r="J442" s="14" t="s">
        <v>70</v>
      </c>
      <c r="K442" s="36" t="s">
        <v>17646</v>
      </c>
      <c r="L442" s="23" t="s">
        <v>5129</v>
      </c>
      <c r="M442" s="23"/>
      <c r="O442" s="15">
        <f>VLOOKUP(H442,heso!$A$2:$B$82,2,0)*F442*G442</f>
        <v>616208.57863751054</v>
      </c>
    </row>
    <row r="443" spans="1:16" ht="31.5">
      <c r="A443" s="14">
        <f t="shared" si="7"/>
        <v>440</v>
      </c>
      <c r="B443" s="14" t="s">
        <v>17853</v>
      </c>
      <c r="C443" s="41" t="s">
        <v>518</v>
      </c>
      <c r="D443" s="41" t="s">
        <v>1162</v>
      </c>
      <c r="E443" s="14"/>
      <c r="F443" s="15">
        <v>400</v>
      </c>
      <c r="G443" s="15">
        <v>764</v>
      </c>
      <c r="H443" s="14" t="s">
        <v>2161</v>
      </c>
      <c r="I443" s="15">
        <v>0</v>
      </c>
      <c r="J443" s="14" t="s">
        <v>1193</v>
      </c>
      <c r="K443" s="36" t="s">
        <v>17646</v>
      </c>
      <c r="L443" s="23" t="s">
        <v>2255</v>
      </c>
      <c r="M443" s="23"/>
      <c r="O443" s="15">
        <f>VLOOKUP(H443,heso!$A$2:$B$82,2,0)*F443*G443</f>
        <v>394786.87973086629</v>
      </c>
    </row>
    <row r="444" spans="1:16" ht="31.5">
      <c r="A444" s="14">
        <f t="shared" si="7"/>
        <v>441</v>
      </c>
      <c r="B444" s="14" t="s">
        <v>17854</v>
      </c>
      <c r="C444" s="41" t="s">
        <v>518</v>
      </c>
      <c r="D444" s="41" t="s">
        <v>1162</v>
      </c>
      <c r="E444" s="14"/>
      <c r="F444" s="15">
        <v>400</v>
      </c>
      <c r="G444" s="15">
        <v>728</v>
      </c>
      <c r="H444" s="14" t="s">
        <v>2161</v>
      </c>
      <c r="I444" s="15">
        <v>0</v>
      </c>
      <c r="J444" s="14" t="s">
        <v>1193</v>
      </c>
      <c r="K444" s="36" t="s">
        <v>17646</v>
      </c>
      <c r="L444" s="23" t="s">
        <v>2255</v>
      </c>
      <c r="M444" s="23"/>
      <c r="O444" s="15">
        <f>VLOOKUP(H444,heso!$A$2:$B$82,2,0)*F444*G444</f>
        <v>376184.35660218674</v>
      </c>
    </row>
    <row r="445" spans="1:16" ht="31.5">
      <c r="A445" s="14">
        <f t="shared" si="7"/>
        <v>442</v>
      </c>
      <c r="B445" s="14" t="s">
        <v>17855</v>
      </c>
      <c r="C445" s="41" t="s">
        <v>518</v>
      </c>
      <c r="D445" s="41" t="s">
        <v>1162</v>
      </c>
      <c r="E445" s="14"/>
      <c r="F445" s="15">
        <v>400</v>
      </c>
      <c r="G445" s="15">
        <v>744</v>
      </c>
      <c r="H445" s="14" t="s">
        <v>2161</v>
      </c>
      <c r="I445" s="15">
        <v>0</v>
      </c>
      <c r="J445" s="14" t="s">
        <v>1193</v>
      </c>
      <c r="K445" s="36" t="s">
        <v>17646</v>
      </c>
      <c r="L445" s="23" t="s">
        <v>2255</v>
      </c>
      <c r="M445" s="23"/>
      <c r="O445" s="15">
        <f>VLOOKUP(H445,heso!$A$2:$B$82,2,0)*F445*G445</f>
        <v>384452.14465937763</v>
      </c>
    </row>
    <row r="446" spans="1:16" ht="78.75">
      <c r="A446" s="14">
        <f t="shared" si="7"/>
        <v>443</v>
      </c>
      <c r="B446" s="14" t="s">
        <v>17314</v>
      </c>
      <c r="C446" s="41" t="s">
        <v>17856</v>
      </c>
      <c r="D446" s="41" t="s">
        <v>17736</v>
      </c>
      <c r="E446" s="14"/>
      <c r="F446" s="15">
        <v>35010</v>
      </c>
      <c r="G446" s="15">
        <v>136</v>
      </c>
      <c r="H446" s="14" t="s">
        <v>5624</v>
      </c>
      <c r="I446" s="15">
        <v>0</v>
      </c>
      <c r="J446" s="14" t="s">
        <v>1188</v>
      </c>
      <c r="K446" s="36" t="s">
        <v>17646</v>
      </c>
      <c r="L446" s="23" t="s">
        <v>12702</v>
      </c>
      <c r="M446" s="23"/>
      <c r="O446" s="15">
        <f>VLOOKUP(H446,heso!$A$2:$B$82,2,0)*F446*G446</f>
        <v>4104620.6896551722</v>
      </c>
    </row>
    <row r="447" spans="1:16" ht="31.5">
      <c r="A447" s="14">
        <f t="shared" si="7"/>
        <v>444</v>
      </c>
      <c r="B447" s="14" t="s">
        <v>17899</v>
      </c>
      <c r="C447" s="41" t="s">
        <v>10218</v>
      </c>
      <c r="D447" s="41" t="s">
        <v>1187</v>
      </c>
      <c r="E447" s="14" t="s">
        <v>8163</v>
      </c>
      <c r="F447" s="15">
        <v>5030</v>
      </c>
      <c r="G447" s="15">
        <v>496</v>
      </c>
      <c r="H447" s="14" t="s">
        <v>8087</v>
      </c>
      <c r="I447" s="15">
        <v>100000</v>
      </c>
      <c r="J447" s="14" t="s">
        <v>1188</v>
      </c>
      <c r="K447" s="36" t="s">
        <v>17646</v>
      </c>
      <c r="L447" s="23" t="s">
        <v>2255</v>
      </c>
      <c r="M447" s="23"/>
      <c r="O447" s="15">
        <f>VLOOKUP(H447,heso!$A$2:$B$82,2,0)*F447*G447</f>
        <v>2494880</v>
      </c>
    </row>
    <row r="448" spans="1:16" ht="47.25">
      <c r="A448" s="14">
        <f t="shared" si="7"/>
        <v>445</v>
      </c>
      <c r="B448" s="14" t="s">
        <v>17906</v>
      </c>
      <c r="C448" s="41" t="s">
        <v>17907</v>
      </c>
      <c r="D448" s="41" t="s">
        <v>1162</v>
      </c>
      <c r="E448" s="14"/>
      <c r="F448" s="15">
        <v>680</v>
      </c>
      <c r="G448" s="15">
        <v>452</v>
      </c>
      <c r="H448" s="14" t="s">
        <v>2161</v>
      </c>
      <c r="I448" s="15">
        <v>0</v>
      </c>
      <c r="J448" s="14" t="s">
        <v>60</v>
      </c>
      <c r="K448" s="36" t="s">
        <v>17646</v>
      </c>
      <c r="L448" s="23" t="s">
        <v>6101</v>
      </c>
      <c r="M448" s="23"/>
      <c r="O448" s="15">
        <f>VLOOKUP(H448,heso!$A$2:$B$82,2,0)*F448*G448</f>
        <v>397060.5214465938</v>
      </c>
    </row>
    <row r="449" spans="1:18" ht="31.5">
      <c r="A449" s="14">
        <f t="shared" si="7"/>
        <v>446</v>
      </c>
      <c r="B449" s="14" t="s">
        <v>17985</v>
      </c>
      <c r="C449" s="41" t="s">
        <v>17986</v>
      </c>
      <c r="D449" s="41" t="s">
        <v>1162</v>
      </c>
      <c r="E449" s="14"/>
      <c r="F449" s="15">
        <v>150</v>
      </c>
      <c r="G449" s="15">
        <v>396</v>
      </c>
      <c r="H449" s="14" t="s">
        <v>8087</v>
      </c>
      <c r="I449" s="15">
        <v>168000</v>
      </c>
      <c r="J449" s="14" t="s">
        <v>7909</v>
      </c>
      <c r="K449" s="36" t="s">
        <v>17646</v>
      </c>
      <c r="L449" s="23" t="s">
        <v>2255</v>
      </c>
      <c r="M449" s="23"/>
      <c r="O449" s="15">
        <f>VLOOKUP(H449,heso!$A$2:$B$82,2,0)*F449*G449</f>
        <v>59400</v>
      </c>
    </row>
    <row r="450" spans="1:18" ht="47.25">
      <c r="A450" s="14">
        <f t="shared" si="7"/>
        <v>447</v>
      </c>
      <c r="B450" s="14" t="s">
        <v>17806</v>
      </c>
      <c r="C450" s="41" t="s">
        <v>17807</v>
      </c>
      <c r="D450" s="41" t="s">
        <v>1162</v>
      </c>
      <c r="E450" s="14"/>
      <c r="F450" s="15">
        <v>500</v>
      </c>
      <c r="G450" s="15">
        <v>240</v>
      </c>
      <c r="H450" s="14" t="s">
        <v>8087</v>
      </c>
      <c r="I450" s="15">
        <v>0</v>
      </c>
      <c r="J450" s="14" t="s">
        <v>1188</v>
      </c>
      <c r="K450" s="36" t="s">
        <v>17702</v>
      </c>
      <c r="L450" s="23" t="s">
        <v>12365</v>
      </c>
      <c r="M450" s="23"/>
      <c r="O450" s="15">
        <f>VLOOKUP(H450,heso!$A$2:$B$82,2,0)*F450*G450</f>
        <v>120000</v>
      </c>
    </row>
    <row r="451" spans="1:18" ht="110.25">
      <c r="A451" s="14">
        <f t="shared" si="7"/>
        <v>448</v>
      </c>
      <c r="B451" s="14" t="s">
        <v>17808</v>
      </c>
      <c r="C451" s="14" t="s">
        <v>2379</v>
      </c>
      <c r="D451" s="14" t="s">
        <v>17736</v>
      </c>
      <c r="E451" s="14"/>
      <c r="F451" s="15">
        <v>35010</v>
      </c>
      <c r="G451" s="15">
        <v>0</v>
      </c>
      <c r="H451" s="14">
        <v>0</v>
      </c>
      <c r="I451" s="15">
        <v>0</v>
      </c>
      <c r="J451" s="14" t="s">
        <v>12918</v>
      </c>
      <c r="K451" s="36" t="s">
        <v>17702</v>
      </c>
      <c r="L451" s="23" t="s">
        <v>17809</v>
      </c>
      <c r="M451" s="23"/>
      <c r="O451" s="15">
        <v>0</v>
      </c>
    </row>
    <row r="452" spans="1:18" ht="47.25">
      <c r="A452" s="14">
        <f t="shared" si="7"/>
        <v>449</v>
      </c>
      <c r="B452" s="14" t="s">
        <v>17810</v>
      </c>
      <c r="C452" s="14" t="s">
        <v>17811</v>
      </c>
      <c r="D452" s="14" t="s">
        <v>17736</v>
      </c>
      <c r="E452" s="14"/>
      <c r="F452" s="15">
        <v>35010</v>
      </c>
      <c r="G452" s="15">
        <v>240</v>
      </c>
      <c r="H452" s="14" t="s">
        <v>5624</v>
      </c>
      <c r="I452" s="15">
        <v>0</v>
      </c>
      <c r="J452" s="14" t="s">
        <v>12141</v>
      </c>
      <c r="K452" s="36" t="s">
        <v>17702</v>
      </c>
      <c r="L452" s="23" t="s">
        <v>12702</v>
      </c>
      <c r="M452" s="23"/>
      <c r="O452" s="15">
        <f>VLOOKUP(H452,heso!$A$2:$B$82,2,0)*F452*G452</f>
        <v>7243448.2758620689</v>
      </c>
    </row>
    <row r="453" spans="1:18" ht="47.25">
      <c r="A453" s="14">
        <f t="shared" si="7"/>
        <v>450</v>
      </c>
      <c r="B453" s="14" t="s">
        <v>17812</v>
      </c>
      <c r="C453" s="14" t="s">
        <v>17813</v>
      </c>
      <c r="D453" s="14" t="s">
        <v>17736</v>
      </c>
      <c r="E453" s="14"/>
      <c r="F453" s="15">
        <v>35010</v>
      </c>
      <c r="G453" s="15">
        <v>236</v>
      </c>
      <c r="H453" s="14" t="s">
        <v>5624</v>
      </c>
      <c r="I453" s="15">
        <v>0</v>
      </c>
      <c r="J453" s="14" t="s">
        <v>60</v>
      </c>
      <c r="K453" s="36" t="s">
        <v>17702</v>
      </c>
      <c r="L453" s="23" t="s">
        <v>12702</v>
      </c>
      <c r="M453" s="23"/>
      <c r="O453" s="15">
        <f>VLOOKUP(H453,heso!$A$2:$B$82,2,0)*F453*G453</f>
        <v>7122724.137931034</v>
      </c>
    </row>
    <row r="454" spans="1:18" ht="47.25">
      <c r="A454" s="14">
        <f t="shared" si="7"/>
        <v>451</v>
      </c>
      <c r="B454" s="14" t="s">
        <v>17814</v>
      </c>
      <c r="C454" s="14" t="s">
        <v>17815</v>
      </c>
      <c r="D454" s="14" t="s">
        <v>17736</v>
      </c>
      <c r="E454" s="14"/>
      <c r="F454" s="15">
        <v>35010</v>
      </c>
      <c r="G454" s="15">
        <v>220</v>
      </c>
      <c r="H454" s="14" t="s">
        <v>5624</v>
      </c>
      <c r="I454" s="15">
        <v>0</v>
      </c>
      <c r="J454" s="14" t="s">
        <v>60</v>
      </c>
      <c r="K454" s="36" t="s">
        <v>17702</v>
      </c>
      <c r="L454" s="23" t="s">
        <v>12702</v>
      </c>
      <c r="M454" s="23"/>
      <c r="O454" s="15">
        <f>VLOOKUP(H454,heso!$A$2:$B$82,2,0)*F454*G454</f>
        <v>6639827.5862068962</v>
      </c>
    </row>
    <row r="455" spans="1:18" ht="63">
      <c r="A455" s="14">
        <f t="shared" si="7"/>
        <v>452</v>
      </c>
      <c r="B455" s="14" t="s">
        <v>17818</v>
      </c>
      <c r="C455" s="41" t="s">
        <v>13149</v>
      </c>
      <c r="D455" s="41" t="s">
        <v>17819</v>
      </c>
      <c r="E455" s="14"/>
      <c r="F455" s="15">
        <v>1500</v>
      </c>
      <c r="G455" s="15">
        <v>696</v>
      </c>
      <c r="H455" s="14" t="s">
        <v>2161</v>
      </c>
      <c r="I455" s="15">
        <v>0</v>
      </c>
      <c r="J455" s="14" t="s">
        <v>70</v>
      </c>
      <c r="K455" s="36" t="s">
        <v>17702</v>
      </c>
      <c r="L455" s="23" t="s">
        <v>2255</v>
      </c>
      <c r="M455" s="23"/>
      <c r="O455" s="15">
        <f>VLOOKUP(H455,heso!$A$2:$B$82,2,0)*F455*G455</f>
        <v>1348682.9268292685</v>
      </c>
    </row>
    <row r="456" spans="1:18" ht="76.5" customHeight="1">
      <c r="A456" s="14">
        <f t="shared" si="7"/>
        <v>453</v>
      </c>
      <c r="B456" s="14" t="s">
        <v>17820</v>
      </c>
      <c r="C456" s="41" t="s">
        <v>16699</v>
      </c>
      <c r="D456" s="41" t="s">
        <v>17819</v>
      </c>
      <c r="E456" s="14"/>
      <c r="F456" s="15">
        <v>1500</v>
      </c>
      <c r="G456" s="15">
        <v>572</v>
      </c>
      <c r="H456" s="14" t="s">
        <v>2161</v>
      </c>
      <c r="I456" s="15">
        <v>0</v>
      </c>
      <c r="J456" s="14" t="s">
        <v>70</v>
      </c>
      <c r="K456" s="36" t="s">
        <v>17702</v>
      </c>
      <c r="L456" s="23" t="s">
        <v>2255</v>
      </c>
      <c r="M456" s="23"/>
      <c r="O456" s="15">
        <f>VLOOKUP(H456,heso!$A$2:$B$82,2,0)*F456*G456</f>
        <v>1108400.3364171574</v>
      </c>
    </row>
    <row r="457" spans="1:18" ht="47.25">
      <c r="A457" s="14">
        <f t="shared" si="7"/>
        <v>454</v>
      </c>
      <c r="B457" s="14" t="s">
        <v>17821</v>
      </c>
      <c r="C457" s="41" t="s">
        <v>16605</v>
      </c>
      <c r="D457" s="41" t="s">
        <v>17819</v>
      </c>
      <c r="E457" s="14"/>
      <c r="F457" s="15">
        <v>1500</v>
      </c>
      <c r="G457" s="15">
        <v>780</v>
      </c>
      <c r="H457" s="14" t="s">
        <v>2161</v>
      </c>
      <c r="I457" s="15">
        <v>0</v>
      </c>
      <c r="J457" s="14" t="s">
        <v>70</v>
      </c>
      <c r="K457" s="36" t="s">
        <v>17702</v>
      </c>
      <c r="L457" s="23" t="s">
        <v>2255</v>
      </c>
      <c r="M457" s="23"/>
      <c r="O457" s="15">
        <f>VLOOKUP(H457,heso!$A$2:$B$82,2,0)*F457*G457</f>
        <v>1511455.0042052146</v>
      </c>
    </row>
    <row r="458" spans="1:18" ht="47.25">
      <c r="A458" s="14">
        <f t="shared" si="7"/>
        <v>455</v>
      </c>
      <c r="B458" s="14" t="s">
        <v>17822</v>
      </c>
      <c r="C458" s="14" t="s">
        <v>17823</v>
      </c>
      <c r="D458" s="41" t="s">
        <v>17819</v>
      </c>
      <c r="E458" s="14"/>
      <c r="F458" s="15">
        <v>1500</v>
      </c>
      <c r="G458" s="14">
        <v>504</v>
      </c>
      <c r="H458" s="14" t="s">
        <v>2161</v>
      </c>
      <c r="I458" s="15">
        <v>0</v>
      </c>
      <c r="J458" s="14" t="s">
        <v>70</v>
      </c>
      <c r="K458" s="36" t="s">
        <v>17702</v>
      </c>
      <c r="L458" s="23" t="s">
        <v>2255</v>
      </c>
      <c r="M458" s="23"/>
      <c r="O458" s="15">
        <f>VLOOKUP(H458,heso!$A$2:$B$82,2,0)*F458*G458</f>
        <v>976632.46425567707</v>
      </c>
    </row>
    <row r="459" spans="1:18" ht="47.25">
      <c r="A459" s="14">
        <f t="shared" si="7"/>
        <v>456</v>
      </c>
      <c r="B459" s="14" t="s">
        <v>17824</v>
      </c>
      <c r="C459" s="14" t="s">
        <v>17825</v>
      </c>
      <c r="D459" s="41" t="s">
        <v>17819</v>
      </c>
      <c r="E459" s="14"/>
      <c r="F459" s="15">
        <v>1000</v>
      </c>
      <c r="G459" s="14">
        <v>572</v>
      </c>
      <c r="H459" s="14" t="s">
        <v>2161</v>
      </c>
      <c r="I459" s="15">
        <v>0</v>
      </c>
      <c r="J459" s="14" t="s">
        <v>70</v>
      </c>
      <c r="K459" s="36" t="s">
        <v>17702</v>
      </c>
      <c r="L459" s="23" t="s">
        <v>2255</v>
      </c>
      <c r="M459" s="23"/>
      <c r="O459" s="15">
        <f>VLOOKUP(H459,heso!$A$2:$B$82,2,0)*F459*G459</f>
        <v>738933.55761143821</v>
      </c>
    </row>
    <row r="460" spans="1:18" ht="47.25">
      <c r="A460" s="14">
        <f t="shared" si="7"/>
        <v>457</v>
      </c>
      <c r="B460" s="14" t="s">
        <v>17826</v>
      </c>
      <c r="C460" s="14" t="s">
        <v>15935</v>
      </c>
      <c r="D460" s="41" t="s">
        <v>17819</v>
      </c>
      <c r="E460" s="14"/>
      <c r="F460" s="15">
        <v>1500</v>
      </c>
      <c r="G460" s="15">
        <v>680</v>
      </c>
      <c r="H460" s="14" t="s">
        <v>2161</v>
      </c>
      <c r="I460" s="15">
        <v>0</v>
      </c>
      <c r="J460" s="14" t="s">
        <v>70</v>
      </c>
      <c r="K460" s="36" t="s">
        <v>17702</v>
      </c>
      <c r="L460" s="23" t="s">
        <v>2255</v>
      </c>
      <c r="M460" s="23"/>
      <c r="O460" s="15">
        <f>VLOOKUP(H460,heso!$A$2:$B$82,2,0)*F460*G460</f>
        <v>1317678.7216148025</v>
      </c>
    </row>
    <row r="461" spans="1:18" ht="63">
      <c r="A461" s="14">
        <f t="shared" si="7"/>
        <v>458</v>
      </c>
      <c r="B461" s="14" t="s">
        <v>17827</v>
      </c>
      <c r="C461" s="14" t="s">
        <v>2287</v>
      </c>
      <c r="D461" s="14" t="s">
        <v>4473</v>
      </c>
      <c r="E461" s="14"/>
      <c r="F461" s="15">
        <v>800</v>
      </c>
      <c r="G461" s="15">
        <v>408</v>
      </c>
      <c r="H461" s="14" t="s">
        <v>2161</v>
      </c>
      <c r="I461" s="15">
        <v>0</v>
      </c>
      <c r="J461" s="14" t="s">
        <v>60</v>
      </c>
      <c r="K461" s="36" t="s">
        <v>17702</v>
      </c>
      <c r="L461" s="23" t="s">
        <v>5408</v>
      </c>
      <c r="M461" s="23"/>
      <c r="O461" s="15">
        <f>VLOOKUP(H461,heso!$A$2:$B$82,2,0)*F461*G461</f>
        <v>421657.19091673678</v>
      </c>
    </row>
    <row r="462" spans="1:18" ht="47.25">
      <c r="A462" s="14">
        <f t="shared" si="7"/>
        <v>459</v>
      </c>
      <c r="B462" s="14" t="s">
        <v>17828</v>
      </c>
      <c r="C462" s="14" t="s">
        <v>17829</v>
      </c>
      <c r="D462" s="14" t="s">
        <v>1162</v>
      </c>
      <c r="E462" s="14"/>
      <c r="F462" s="15">
        <v>200</v>
      </c>
      <c r="G462" s="15">
        <v>452</v>
      </c>
      <c r="H462" s="14" t="s">
        <v>8087</v>
      </c>
      <c r="I462" s="15">
        <v>0</v>
      </c>
      <c r="J462" s="14" t="s">
        <v>7909</v>
      </c>
      <c r="K462" s="36" t="s">
        <v>17702</v>
      </c>
      <c r="L462" s="23" t="s">
        <v>3437</v>
      </c>
      <c r="M462" s="23"/>
      <c r="O462" s="15">
        <f>VLOOKUP(H462,heso!$A$2:$B$82,2,0)*F462*G462</f>
        <v>90400</v>
      </c>
    </row>
    <row r="463" spans="1:18" ht="31.5">
      <c r="A463" s="14">
        <f t="shared" si="7"/>
        <v>460</v>
      </c>
      <c r="B463" s="14" t="s">
        <v>17830</v>
      </c>
      <c r="C463" s="14" t="s">
        <v>17831</v>
      </c>
      <c r="D463" s="14" t="s">
        <v>1187</v>
      </c>
      <c r="E463" s="14"/>
      <c r="F463" s="15">
        <v>1000</v>
      </c>
      <c r="G463" s="15">
        <v>200</v>
      </c>
      <c r="H463" s="14" t="s">
        <v>5624</v>
      </c>
      <c r="I463" s="15">
        <v>80000</v>
      </c>
      <c r="J463" s="14" t="s">
        <v>60</v>
      </c>
      <c r="K463" s="36" t="s">
        <v>17702</v>
      </c>
      <c r="L463" s="23" t="s">
        <v>513</v>
      </c>
      <c r="M463" s="23"/>
      <c r="N463" s="21"/>
      <c r="O463" s="15">
        <f>VLOOKUP(H463,heso!$A$2:$B$82,2,0)*F463*G463</f>
        <v>172413.79310344826</v>
      </c>
      <c r="R463" s="21"/>
    </row>
    <row r="464" spans="1:18">
      <c r="A464" s="14">
        <f t="shared" si="7"/>
        <v>461</v>
      </c>
      <c r="B464" s="14" t="s">
        <v>17832</v>
      </c>
      <c r="C464" s="14" t="s">
        <v>5746</v>
      </c>
      <c r="D464" s="14" t="s">
        <v>1162</v>
      </c>
      <c r="E464" s="14"/>
      <c r="F464" s="15">
        <v>400</v>
      </c>
      <c r="G464" s="15">
        <v>852</v>
      </c>
      <c r="H464" s="14" t="s">
        <v>2161</v>
      </c>
      <c r="I464" s="15">
        <v>0</v>
      </c>
      <c r="J464" s="14" t="s">
        <v>1188</v>
      </c>
      <c r="K464" s="36" t="s">
        <v>17702</v>
      </c>
      <c r="L464" s="23" t="s">
        <v>2255</v>
      </c>
      <c r="M464" s="23"/>
      <c r="O464" s="15">
        <f>VLOOKUP(H464,heso!$A$2:$B$82,2,0)*F464*G464</f>
        <v>440259.71404541633</v>
      </c>
    </row>
    <row r="465" spans="1:15" ht="63">
      <c r="A465" s="14">
        <f t="shared" si="7"/>
        <v>462</v>
      </c>
      <c r="B465" s="14" t="s">
        <v>17833</v>
      </c>
      <c r="C465" s="14" t="s">
        <v>17834</v>
      </c>
      <c r="D465" s="14" t="s">
        <v>4473</v>
      </c>
      <c r="E465" s="14"/>
      <c r="F465" s="15">
        <v>500</v>
      </c>
      <c r="G465" s="15">
        <v>916</v>
      </c>
      <c r="H465" s="14" t="s">
        <v>2161</v>
      </c>
      <c r="I465" s="15">
        <v>0</v>
      </c>
      <c r="J465" s="14" t="s">
        <v>7909</v>
      </c>
      <c r="K465" s="36" t="s">
        <v>17702</v>
      </c>
      <c r="L465" s="23" t="s">
        <v>2255</v>
      </c>
      <c r="M465" s="23"/>
      <c r="O465" s="15">
        <f>VLOOKUP(H465,heso!$A$2:$B$82,2,0)*F465*G465</f>
        <v>591663.5828427251</v>
      </c>
    </row>
    <row r="466" spans="1:15" ht="31.5">
      <c r="A466" s="14">
        <f t="shared" si="7"/>
        <v>463</v>
      </c>
      <c r="B466" s="14" t="s">
        <v>17835</v>
      </c>
      <c r="C466" s="14" t="s">
        <v>12660</v>
      </c>
      <c r="D466" s="14" t="s">
        <v>1187</v>
      </c>
      <c r="E466" s="14"/>
      <c r="F466" s="15">
        <v>1000</v>
      </c>
      <c r="G466" s="15">
        <v>252</v>
      </c>
      <c r="H466" s="14" t="s">
        <v>8087</v>
      </c>
      <c r="I466" s="15">
        <v>80000</v>
      </c>
      <c r="J466" s="14" t="s">
        <v>60</v>
      </c>
      <c r="K466" s="36" t="s">
        <v>17702</v>
      </c>
      <c r="L466" s="23" t="s">
        <v>2255</v>
      </c>
      <c r="M466" s="23"/>
      <c r="O466" s="15">
        <f>VLOOKUP(H466,heso!$A$2:$B$82,2,0)*F466*G466</f>
        <v>252000</v>
      </c>
    </row>
    <row r="467" spans="1:15" ht="47.25">
      <c r="A467" s="14">
        <f t="shared" si="7"/>
        <v>464</v>
      </c>
      <c r="B467" s="14" t="s">
        <v>17836</v>
      </c>
      <c r="C467" s="41" t="s">
        <v>17837</v>
      </c>
      <c r="D467" s="14" t="s">
        <v>10827</v>
      </c>
      <c r="E467" s="14"/>
      <c r="F467" s="15">
        <v>1000</v>
      </c>
      <c r="G467" s="15">
        <v>252</v>
      </c>
      <c r="H467" s="14" t="s">
        <v>8087</v>
      </c>
      <c r="I467" s="15">
        <v>118000</v>
      </c>
      <c r="J467" s="14" t="s">
        <v>4935</v>
      </c>
      <c r="K467" s="36" t="s">
        <v>17702</v>
      </c>
      <c r="L467" s="23" t="s">
        <v>2255</v>
      </c>
      <c r="M467" s="23" t="s">
        <v>17838</v>
      </c>
      <c r="O467" s="15">
        <f>VLOOKUP(H467,heso!$A$2:$B$82,2,0)*F467*G467</f>
        <v>252000</v>
      </c>
    </row>
    <row r="468" spans="1:15" ht="51">
      <c r="A468" s="14">
        <f t="shared" si="7"/>
        <v>465</v>
      </c>
      <c r="B468" s="14" t="s">
        <v>17839</v>
      </c>
      <c r="C468" s="41" t="s">
        <v>11192</v>
      </c>
      <c r="D468" s="14" t="s">
        <v>12961</v>
      </c>
      <c r="E468" s="14"/>
      <c r="F468" s="15">
        <v>700000</v>
      </c>
      <c r="G468" s="15">
        <v>248</v>
      </c>
      <c r="H468" s="14" t="s">
        <v>8076</v>
      </c>
      <c r="I468" s="15">
        <v>0</v>
      </c>
      <c r="J468" s="14" t="s">
        <v>7909</v>
      </c>
      <c r="K468" s="36" t="s">
        <v>17702</v>
      </c>
      <c r="L468" s="23" t="s">
        <v>17840</v>
      </c>
      <c r="M468" s="23"/>
      <c r="O468" s="15">
        <f>VLOOKUP(H468,heso!$A$2:$B$82,2,0)*F468*G468</f>
        <v>144252985.70227081</v>
      </c>
    </row>
    <row r="469" spans="1:15" ht="31.5">
      <c r="A469" s="14">
        <f t="shared" si="7"/>
        <v>466</v>
      </c>
      <c r="B469" s="14" t="s">
        <v>17841</v>
      </c>
      <c r="C469" s="41" t="s">
        <v>13696</v>
      </c>
      <c r="D469" s="14" t="s">
        <v>1187</v>
      </c>
      <c r="E469" s="14"/>
      <c r="F469" s="15">
        <v>1000</v>
      </c>
      <c r="G469" s="15">
        <v>132</v>
      </c>
      <c r="H469" s="14" t="s">
        <v>5624</v>
      </c>
      <c r="I469" s="15">
        <v>53000</v>
      </c>
      <c r="J469" s="14" t="s">
        <v>1193</v>
      </c>
      <c r="K469" s="36" t="s">
        <v>17702</v>
      </c>
      <c r="L469" s="23" t="s">
        <v>5408</v>
      </c>
      <c r="M469" s="23"/>
      <c r="O469" s="15">
        <f>VLOOKUP(H469,heso!$A$2:$B$82,2,0)*F469*G469</f>
        <v>113793.10344827586</v>
      </c>
    </row>
    <row r="470" spans="1:15" ht="47.25">
      <c r="A470" s="14">
        <f t="shared" si="7"/>
        <v>467</v>
      </c>
      <c r="B470" s="14" t="s">
        <v>17842</v>
      </c>
      <c r="C470" s="41" t="s">
        <v>17843</v>
      </c>
      <c r="D470" s="14" t="s">
        <v>9193</v>
      </c>
      <c r="E470" s="14"/>
      <c r="F470" s="15">
        <v>1500</v>
      </c>
      <c r="G470" s="15">
        <v>452</v>
      </c>
      <c r="H470" s="14" t="s">
        <v>8087</v>
      </c>
      <c r="I470" s="15">
        <v>0</v>
      </c>
      <c r="J470" s="14" t="s">
        <v>4642</v>
      </c>
      <c r="K470" s="36" t="s">
        <v>17702</v>
      </c>
      <c r="L470" s="23" t="s">
        <v>5408</v>
      </c>
      <c r="M470" s="23" t="s">
        <v>17844</v>
      </c>
      <c r="O470" s="15">
        <f>VLOOKUP(H470,heso!$A$2:$B$82,2,0)*F470*G470</f>
        <v>678000</v>
      </c>
    </row>
    <row r="471" spans="1:15" ht="63">
      <c r="A471" s="14">
        <f t="shared" si="7"/>
        <v>468</v>
      </c>
      <c r="B471" s="14" t="s">
        <v>17343</v>
      </c>
      <c r="C471" s="41" t="s">
        <v>17845</v>
      </c>
      <c r="D471" s="14" t="s">
        <v>17736</v>
      </c>
      <c r="E471" s="14"/>
      <c r="F471" s="15">
        <v>35010</v>
      </c>
      <c r="G471" s="15">
        <v>152</v>
      </c>
      <c r="H471" s="14" t="s">
        <v>5624</v>
      </c>
      <c r="I471" s="15">
        <v>0</v>
      </c>
      <c r="J471" s="14" t="s">
        <v>1193</v>
      </c>
      <c r="K471" s="36" t="s">
        <v>17702</v>
      </c>
      <c r="L471" s="23" t="s">
        <v>17737</v>
      </c>
      <c r="M471" s="23"/>
      <c r="O471" s="15">
        <f>VLOOKUP(H471,heso!$A$2:$B$82,2,0)*F471*G471</f>
        <v>4587517.2413793104</v>
      </c>
    </row>
    <row r="472" spans="1:15" ht="31.5">
      <c r="A472" s="14">
        <f t="shared" si="7"/>
        <v>469</v>
      </c>
      <c r="B472" s="14" t="s">
        <v>17846</v>
      </c>
      <c r="C472" s="41" t="s">
        <v>17847</v>
      </c>
      <c r="D472" s="41" t="s">
        <v>1162</v>
      </c>
      <c r="E472" s="14"/>
      <c r="F472" s="15">
        <v>250</v>
      </c>
      <c r="G472" s="15">
        <v>252</v>
      </c>
      <c r="H472" s="14" t="s">
        <v>8087</v>
      </c>
      <c r="I472" s="15">
        <v>0</v>
      </c>
      <c r="J472" s="14" t="s">
        <v>1188</v>
      </c>
      <c r="K472" s="36" t="s">
        <v>17702</v>
      </c>
      <c r="L472" s="23" t="s">
        <v>12365</v>
      </c>
      <c r="M472" s="23"/>
      <c r="O472" s="15">
        <f>VLOOKUP(H472,heso!$A$2:$B$82,2,0)*F472*G472</f>
        <v>63000</v>
      </c>
    </row>
    <row r="473" spans="1:15" ht="63">
      <c r="A473" s="14">
        <f t="shared" si="7"/>
        <v>470</v>
      </c>
      <c r="B473" s="14" t="s">
        <v>17848</v>
      </c>
      <c r="C473" s="41" t="s">
        <v>17849</v>
      </c>
      <c r="D473" s="41" t="s">
        <v>1162</v>
      </c>
      <c r="E473" s="14"/>
      <c r="F473" s="15">
        <v>200</v>
      </c>
      <c r="G473" s="15">
        <v>252</v>
      </c>
      <c r="H473" s="14" t="s">
        <v>8087</v>
      </c>
      <c r="I473" s="15">
        <v>152000</v>
      </c>
      <c r="J473" s="14" t="s">
        <v>1188</v>
      </c>
      <c r="K473" s="36" t="s">
        <v>17702</v>
      </c>
      <c r="L473" s="23" t="s">
        <v>12365</v>
      </c>
      <c r="M473" s="23"/>
      <c r="O473" s="15">
        <f>VLOOKUP(H473,heso!$A$2:$B$82,2,0)*F473*G473</f>
        <v>50400</v>
      </c>
    </row>
    <row r="474" spans="1:15" ht="63">
      <c r="A474" s="14">
        <f t="shared" si="7"/>
        <v>471</v>
      </c>
      <c r="B474" s="14" t="s">
        <v>17850</v>
      </c>
      <c r="C474" s="41" t="s">
        <v>17851</v>
      </c>
      <c r="D474" s="41" t="s">
        <v>1162</v>
      </c>
      <c r="E474" s="14"/>
      <c r="F474" s="15">
        <v>1500</v>
      </c>
      <c r="G474" s="15">
        <v>336</v>
      </c>
      <c r="H474" s="14" t="s">
        <v>8087</v>
      </c>
      <c r="I474" s="15">
        <v>0</v>
      </c>
      <c r="J474" s="14" t="s">
        <v>4935</v>
      </c>
      <c r="K474" s="36" t="s">
        <v>17702</v>
      </c>
      <c r="L474" s="23" t="s">
        <v>5629</v>
      </c>
      <c r="M474" s="23"/>
      <c r="O474" s="15">
        <f>VLOOKUP(H474,heso!$A$2:$B$82,2,0)*F474*G474</f>
        <v>504000</v>
      </c>
    </row>
    <row r="475" spans="1:15" ht="31.5">
      <c r="A475" s="14">
        <f t="shared" si="7"/>
        <v>472</v>
      </c>
      <c r="B475" s="14" t="s">
        <v>17852</v>
      </c>
      <c r="C475" s="41" t="s">
        <v>518</v>
      </c>
      <c r="D475" s="41" t="s">
        <v>1162</v>
      </c>
      <c r="E475" s="14"/>
      <c r="F475" s="15">
        <v>400</v>
      </c>
      <c r="G475" s="15">
        <v>700</v>
      </c>
      <c r="H475" s="14" t="s">
        <v>2161</v>
      </c>
      <c r="I475" s="15">
        <v>0</v>
      </c>
      <c r="J475" s="14" t="s">
        <v>1193</v>
      </c>
      <c r="K475" s="36" t="s">
        <v>17702</v>
      </c>
      <c r="L475" s="23" t="s">
        <v>2255</v>
      </c>
      <c r="M475" s="23"/>
      <c r="O475" s="15">
        <f>VLOOKUP(H475,heso!$A$2:$B$82,2,0)*F475*G475</f>
        <v>361715.72750210261</v>
      </c>
    </row>
    <row r="476" spans="1:15" ht="47.25">
      <c r="A476" s="14">
        <f t="shared" si="7"/>
        <v>473</v>
      </c>
      <c r="B476" s="14" t="s">
        <v>17857</v>
      </c>
      <c r="C476" s="41" t="s">
        <v>17858</v>
      </c>
      <c r="D476" s="41" t="s">
        <v>17736</v>
      </c>
      <c r="E476" s="14"/>
      <c r="F476" s="15">
        <v>35010</v>
      </c>
      <c r="G476" s="15">
        <v>224</v>
      </c>
      <c r="H476" s="14" t="s">
        <v>5624</v>
      </c>
      <c r="I476" s="15">
        <v>0</v>
      </c>
      <c r="J476" s="14" t="s">
        <v>1188</v>
      </c>
      <c r="K476" s="36" t="s">
        <v>17702</v>
      </c>
      <c r="L476" s="23" t="s">
        <v>17859</v>
      </c>
      <c r="M476" s="23"/>
      <c r="O476" s="15">
        <f>VLOOKUP(H476,heso!$A$2:$B$82,2,0)*F476*G476</f>
        <v>6760551.7241379311</v>
      </c>
    </row>
    <row r="477" spans="1:15" ht="47.25">
      <c r="A477" s="14">
        <f t="shared" si="7"/>
        <v>474</v>
      </c>
      <c r="B477" s="14" t="s">
        <v>17860</v>
      </c>
      <c r="C477" s="41" t="s">
        <v>17858</v>
      </c>
      <c r="D477" s="41" t="s">
        <v>17736</v>
      </c>
      <c r="E477" s="14"/>
      <c r="F477" s="15">
        <v>35010</v>
      </c>
      <c r="G477" s="15">
        <v>200</v>
      </c>
      <c r="H477" s="14" t="s">
        <v>5624</v>
      </c>
      <c r="I477" s="15">
        <v>0</v>
      </c>
      <c r="J477" s="14" t="s">
        <v>1188</v>
      </c>
      <c r="K477" s="36" t="s">
        <v>17702</v>
      </c>
      <c r="L477" s="23" t="s">
        <v>17859</v>
      </c>
      <c r="M477" s="23"/>
      <c r="O477" s="15">
        <f>VLOOKUP(H477,heso!$A$2:$B$82,2,0)*F477*G477</f>
        <v>6036206.8965517236</v>
      </c>
    </row>
    <row r="478" spans="1:15" ht="47.25">
      <c r="A478" s="14">
        <f t="shared" si="7"/>
        <v>475</v>
      </c>
      <c r="B478" s="14" t="s">
        <v>17861</v>
      </c>
      <c r="C478" s="41" t="s">
        <v>17862</v>
      </c>
      <c r="D478" s="41" t="s">
        <v>17736</v>
      </c>
      <c r="E478" s="14"/>
      <c r="F478" s="15">
        <v>28230</v>
      </c>
      <c r="G478" s="15">
        <v>220</v>
      </c>
      <c r="H478" s="14" t="s">
        <v>5624</v>
      </c>
      <c r="I478" s="15">
        <v>0</v>
      </c>
      <c r="J478" s="14" t="s">
        <v>12141</v>
      </c>
      <c r="K478" s="36" t="s">
        <v>17702</v>
      </c>
      <c r="L478" s="23" t="s">
        <v>17859</v>
      </c>
      <c r="M478" s="23" t="s">
        <v>17863</v>
      </c>
      <c r="O478" s="15">
        <f>VLOOKUP(H478,heso!$A$2:$B$82,2,0)*F478*G478</f>
        <v>5353965.5172413783</v>
      </c>
    </row>
    <row r="479" spans="1:15" ht="47.25">
      <c r="A479" s="14">
        <f t="shared" si="7"/>
        <v>476</v>
      </c>
      <c r="B479" s="14" t="s">
        <v>17864</v>
      </c>
      <c r="C479" s="41" t="s">
        <v>17865</v>
      </c>
      <c r="D479" s="41" t="s">
        <v>4473</v>
      </c>
      <c r="E479" s="14"/>
      <c r="F479" s="15">
        <v>800</v>
      </c>
      <c r="G479" s="15">
        <v>696</v>
      </c>
      <c r="H479" s="14" t="s">
        <v>2161</v>
      </c>
      <c r="I479" s="15">
        <v>0</v>
      </c>
      <c r="J479" s="14" t="s">
        <v>7909</v>
      </c>
      <c r="K479" s="36" t="s">
        <v>17702</v>
      </c>
      <c r="L479" s="23" t="s">
        <v>2255</v>
      </c>
      <c r="M479" s="23"/>
      <c r="O479" s="15">
        <f>VLOOKUP(H479,heso!$A$2:$B$82,2,0)*F479*G479</f>
        <v>719297.56097560981</v>
      </c>
    </row>
    <row r="480" spans="1:15" ht="63">
      <c r="A480" s="14">
        <f t="shared" si="7"/>
        <v>477</v>
      </c>
      <c r="B480" s="14" t="s">
        <v>17866</v>
      </c>
      <c r="C480" s="41" t="s">
        <v>17867</v>
      </c>
      <c r="D480" s="41" t="s">
        <v>17736</v>
      </c>
      <c r="E480" s="14"/>
      <c r="F480" s="15">
        <v>35010</v>
      </c>
      <c r="G480" s="15">
        <v>248</v>
      </c>
      <c r="H480" s="14" t="s">
        <v>5624</v>
      </c>
      <c r="I480" s="15">
        <v>0</v>
      </c>
      <c r="J480" s="14" t="s">
        <v>12141</v>
      </c>
      <c r="K480" s="36" t="s">
        <v>17702</v>
      </c>
      <c r="L480" s="23" t="s">
        <v>17868</v>
      </c>
      <c r="M480" s="23" t="s">
        <v>17869</v>
      </c>
      <c r="O480" s="15">
        <f>VLOOKUP(H480,heso!$A$2:$B$82,2,0)*F480*G480</f>
        <v>7484896.5517241377</v>
      </c>
    </row>
    <row r="481" spans="1:15" ht="31.5">
      <c r="A481" s="14">
        <f t="shared" si="7"/>
        <v>478</v>
      </c>
      <c r="B481" s="14" t="s">
        <v>17870</v>
      </c>
      <c r="C481" s="41" t="s">
        <v>17843</v>
      </c>
      <c r="D481" s="14" t="s">
        <v>9193</v>
      </c>
      <c r="E481" s="14"/>
      <c r="F481" s="15">
        <v>1500</v>
      </c>
      <c r="G481" s="15">
        <v>340</v>
      </c>
      <c r="H481" s="14" t="s">
        <v>8087</v>
      </c>
      <c r="I481" s="15">
        <v>0</v>
      </c>
      <c r="J481" s="14" t="s">
        <v>4642</v>
      </c>
      <c r="K481" s="36" t="s">
        <v>17702</v>
      </c>
      <c r="L481" s="23" t="s">
        <v>5408</v>
      </c>
      <c r="M481" s="23" t="s">
        <v>17871</v>
      </c>
      <c r="O481" s="15">
        <f>VLOOKUP(H481,heso!$A$2:$B$82,2,0)*F481*G481</f>
        <v>510000</v>
      </c>
    </row>
    <row r="482" spans="1:15" ht="63">
      <c r="A482" s="14">
        <f t="shared" si="7"/>
        <v>479</v>
      </c>
      <c r="B482" s="14" t="s">
        <v>17872</v>
      </c>
      <c r="C482" s="41" t="s">
        <v>17845</v>
      </c>
      <c r="D482" s="41" t="s">
        <v>17736</v>
      </c>
      <c r="E482" s="14"/>
      <c r="F482" s="15">
        <v>35010</v>
      </c>
      <c r="G482" s="15">
        <v>140</v>
      </c>
      <c r="H482" s="14" t="s">
        <v>5624</v>
      </c>
      <c r="I482" s="15">
        <v>0</v>
      </c>
      <c r="J482" s="14" t="s">
        <v>70</v>
      </c>
      <c r="K482" s="36" t="s">
        <v>17702</v>
      </c>
      <c r="L482" s="23" t="s">
        <v>17868</v>
      </c>
      <c r="M482" s="23"/>
      <c r="O482" s="15">
        <f>VLOOKUP(H482,heso!$A$2:$B$82,2,0)*F482*G482</f>
        <v>4225344.8275862066</v>
      </c>
    </row>
    <row r="483" spans="1:15" ht="63">
      <c r="A483" s="14">
        <f t="shared" si="7"/>
        <v>480</v>
      </c>
      <c r="B483" s="14" t="s">
        <v>17873</v>
      </c>
      <c r="C483" s="41" t="s">
        <v>17845</v>
      </c>
      <c r="D483" s="41" t="s">
        <v>17736</v>
      </c>
      <c r="E483" s="14"/>
      <c r="F483" s="15">
        <v>35010</v>
      </c>
      <c r="G483" s="15">
        <v>136</v>
      </c>
      <c r="H483" s="14" t="s">
        <v>5624</v>
      </c>
      <c r="I483" s="15">
        <v>0</v>
      </c>
      <c r="J483" s="14" t="s">
        <v>7909</v>
      </c>
      <c r="K483" s="36" t="s">
        <v>17702</v>
      </c>
      <c r="L483" s="23" t="s">
        <v>17868</v>
      </c>
      <c r="M483" s="23"/>
      <c r="O483" s="15">
        <f>VLOOKUP(H483,heso!$A$2:$B$82,2,0)*F483*G483</f>
        <v>4104620.6896551722</v>
      </c>
    </row>
    <row r="484" spans="1:15" ht="63">
      <c r="A484" s="14">
        <f t="shared" ref="A484:A547" si="8">A483+1</f>
        <v>481</v>
      </c>
      <c r="B484" s="14" t="s">
        <v>17874</v>
      </c>
      <c r="C484" s="41" t="s">
        <v>17845</v>
      </c>
      <c r="D484" s="41" t="s">
        <v>17736</v>
      </c>
      <c r="E484" s="14"/>
      <c r="F484" s="15">
        <v>35010</v>
      </c>
      <c r="G484" s="15">
        <v>140</v>
      </c>
      <c r="H484" s="14" t="s">
        <v>5624</v>
      </c>
      <c r="I484" s="15">
        <v>0</v>
      </c>
      <c r="J484" s="14" t="s">
        <v>4935</v>
      </c>
      <c r="K484" s="36" t="s">
        <v>17702</v>
      </c>
      <c r="L484" s="23" t="s">
        <v>17868</v>
      </c>
      <c r="M484" s="23"/>
      <c r="O484" s="15">
        <f>VLOOKUP(H484,heso!$A$2:$B$82,2,0)*F484*G484</f>
        <v>4225344.8275862066</v>
      </c>
    </row>
    <row r="485" spans="1:15" ht="63">
      <c r="A485" s="14">
        <f t="shared" si="8"/>
        <v>482</v>
      </c>
      <c r="B485" s="14" t="s">
        <v>17875</v>
      </c>
      <c r="C485" s="41" t="s">
        <v>17845</v>
      </c>
      <c r="D485" s="41" t="s">
        <v>17736</v>
      </c>
      <c r="E485" s="14"/>
      <c r="F485" s="15">
        <v>35010</v>
      </c>
      <c r="G485" s="15">
        <v>148</v>
      </c>
      <c r="H485" s="14" t="s">
        <v>5624</v>
      </c>
      <c r="I485" s="15">
        <v>0</v>
      </c>
      <c r="J485" s="14" t="s">
        <v>7909</v>
      </c>
      <c r="K485" s="36" t="s">
        <v>17702</v>
      </c>
      <c r="L485" s="23" t="s">
        <v>17868</v>
      </c>
      <c r="M485" s="23"/>
      <c r="O485" s="15">
        <f>VLOOKUP(H485,heso!$A$2:$B$82,2,0)*F485*G485</f>
        <v>4466793.1034482755</v>
      </c>
    </row>
    <row r="486" spans="1:15" ht="63">
      <c r="A486" s="14">
        <f t="shared" si="8"/>
        <v>483</v>
      </c>
      <c r="B486" s="14" t="s">
        <v>17876</v>
      </c>
      <c r="C486" s="41" t="s">
        <v>17845</v>
      </c>
      <c r="D486" s="41" t="s">
        <v>17736</v>
      </c>
      <c r="E486" s="14"/>
      <c r="F486" s="15">
        <v>35010</v>
      </c>
      <c r="G486" s="15">
        <v>128</v>
      </c>
      <c r="H486" s="14" t="s">
        <v>5624</v>
      </c>
      <c r="I486" s="15">
        <v>0</v>
      </c>
      <c r="J486" s="14" t="s">
        <v>1193</v>
      </c>
      <c r="K486" s="36" t="s">
        <v>17702</v>
      </c>
      <c r="L486" s="23" t="s">
        <v>17868</v>
      </c>
      <c r="M486" s="23"/>
      <c r="O486" s="15">
        <f>VLOOKUP(H486,heso!$A$2:$B$82,2,0)*F486*G486</f>
        <v>3863172.4137931033</v>
      </c>
    </row>
    <row r="487" spans="1:15" ht="63">
      <c r="A487" s="14">
        <f t="shared" si="8"/>
        <v>484</v>
      </c>
      <c r="B487" s="14" t="s">
        <v>17877</v>
      </c>
      <c r="C487" s="41" t="s">
        <v>17845</v>
      </c>
      <c r="D487" s="41" t="s">
        <v>17736</v>
      </c>
      <c r="E487" s="14"/>
      <c r="F487" s="15">
        <v>35010</v>
      </c>
      <c r="G487" s="15">
        <v>144</v>
      </c>
      <c r="H487" s="14" t="s">
        <v>5624</v>
      </c>
      <c r="I487" s="15">
        <v>0</v>
      </c>
      <c r="J487" s="14" t="s">
        <v>1193</v>
      </c>
      <c r="K487" s="36" t="s">
        <v>17702</v>
      </c>
      <c r="L487" s="23" t="s">
        <v>17868</v>
      </c>
      <c r="M487" s="23"/>
      <c r="O487" s="15">
        <f>VLOOKUP(H487,heso!$A$2:$B$82,2,0)*F487*G487</f>
        <v>4346068.9655172415</v>
      </c>
    </row>
    <row r="488" spans="1:15" ht="63">
      <c r="A488" s="14">
        <f t="shared" si="8"/>
        <v>485</v>
      </c>
      <c r="B488" s="14" t="s">
        <v>17878</v>
      </c>
      <c r="C488" s="41" t="s">
        <v>17849</v>
      </c>
      <c r="D488" s="41" t="s">
        <v>1162</v>
      </c>
      <c r="E488" s="14"/>
      <c r="F488" s="15">
        <v>200</v>
      </c>
      <c r="G488" s="15">
        <v>180</v>
      </c>
      <c r="H488" s="14" t="s">
        <v>8087</v>
      </c>
      <c r="I488" s="15">
        <v>114000</v>
      </c>
      <c r="J488" s="14" t="s">
        <v>1188</v>
      </c>
      <c r="K488" s="36" t="s">
        <v>17702</v>
      </c>
      <c r="L488" s="23" t="s">
        <v>12365</v>
      </c>
      <c r="M488" s="23"/>
      <c r="O488" s="15">
        <f>VLOOKUP(H488,heso!$A$2:$B$82,2,0)*F488*G488</f>
        <v>36000</v>
      </c>
    </row>
    <row r="489" spans="1:15" ht="63">
      <c r="A489" s="14">
        <f t="shared" si="8"/>
        <v>486</v>
      </c>
      <c r="B489" s="14" t="s">
        <v>17879</v>
      </c>
      <c r="C489" s="41" t="s">
        <v>17849</v>
      </c>
      <c r="D489" s="41" t="s">
        <v>1162</v>
      </c>
      <c r="E489" s="14"/>
      <c r="F489" s="15">
        <v>200</v>
      </c>
      <c r="G489" s="15">
        <v>256</v>
      </c>
      <c r="H489" s="14" t="s">
        <v>8087</v>
      </c>
      <c r="I489" s="15">
        <v>136000</v>
      </c>
      <c r="J489" s="14" t="s">
        <v>1188</v>
      </c>
      <c r="K489" s="36" t="s">
        <v>17702</v>
      </c>
      <c r="L489" s="23" t="s">
        <v>12365</v>
      </c>
      <c r="M489" s="23"/>
      <c r="O489" s="15">
        <f>VLOOKUP(H489,heso!$A$2:$B$82,2,0)*F489*G489</f>
        <v>51200</v>
      </c>
    </row>
    <row r="490" spans="1:15" ht="25.5">
      <c r="A490" s="14">
        <f t="shared" si="8"/>
        <v>487</v>
      </c>
      <c r="B490" s="14" t="s">
        <v>17880</v>
      </c>
      <c r="C490" s="41" t="s">
        <v>17881</v>
      </c>
      <c r="D490" s="41" t="s">
        <v>1187</v>
      </c>
      <c r="E490" s="14"/>
      <c r="F490" s="15">
        <v>2000</v>
      </c>
      <c r="G490" s="15">
        <v>180</v>
      </c>
      <c r="H490" s="14" t="s">
        <v>8076</v>
      </c>
      <c r="I490" s="15">
        <v>68000</v>
      </c>
      <c r="J490" s="14" t="s">
        <v>1193</v>
      </c>
      <c r="K490" s="36" t="s">
        <v>17702</v>
      </c>
      <c r="L490" s="23" t="s">
        <v>2255</v>
      </c>
      <c r="M490" s="23" t="s">
        <v>17882</v>
      </c>
      <c r="O490" s="15">
        <f>VLOOKUP(H490,heso!$A$2:$B$82,2,0)*F490*G490</f>
        <v>299142.13624894869</v>
      </c>
    </row>
    <row r="491" spans="1:15" ht="31.5">
      <c r="A491" s="14">
        <f t="shared" si="8"/>
        <v>488</v>
      </c>
      <c r="B491" s="14" t="s">
        <v>17885</v>
      </c>
      <c r="C491" s="41" t="s">
        <v>14477</v>
      </c>
      <c r="D491" s="41" t="s">
        <v>1187</v>
      </c>
      <c r="E491" s="14" t="s">
        <v>8163</v>
      </c>
      <c r="F491" s="15">
        <v>1000</v>
      </c>
      <c r="G491" s="15">
        <v>222</v>
      </c>
      <c r="H491" s="14" t="s">
        <v>8087</v>
      </c>
      <c r="I491" s="15">
        <v>88000</v>
      </c>
      <c r="J491" s="14" t="s">
        <v>4642</v>
      </c>
      <c r="K491" s="36" t="s">
        <v>17702</v>
      </c>
      <c r="L491" s="23" t="s">
        <v>11673</v>
      </c>
      <c r="M491" s="23"/>
      <c r="O491" s="15">
        <f>VLOOKUP(H491,heso!$A$2:$B$82,2,0)*F491*G491</f>
        <v>222000</v>
      </c>
    </row>
    <row r="492" spans="1:15" ht="47.25">
      <c r="A492" s="14">
        <f t="shared" si="8"/>
        <v>489</v>
      </c>
      <c r="B492" s="14" t="s">
        <v>17886</v>
      </c>
      <c r="C492" s="41" t="s">
        <v>17887</v>
      </c>
      <c r="D492" s="41" t="s">
        <v>9193</v>
      </c>
      <c r="E492" s="14"/>
      <c r="F492" s="15">
        <v>1100</v>
      </c>
      <c r="G492" s="15">
        <v>376</v>
      </c>
      <c r="H492" s="14" t="s">
        <v>2161</v>
      </c>
      <c r="I492" s="15">
        <v>0</v>
      </c>
      <c r="J492" s="14" t="s">
        <v>7909</v>
      </c>
      <c r="K492" s="36" t="s">
        <v>17702</v>
      </c>
      <c r="L492" s="23" t="s">
        <v>513</v>
      </c>
      <c r="M492" s="23" t="s">
        <v>17888</v>
      </c>
      <c r="O492" s="15">
        <f>VLOOKUP(H492,heso!$A$2:$B$82,2,0)*F492*G492</f>
        <v>534305.80319596292</v>
      </c>
    </row>
    <row r="493" spans="1:15" ht="47.25">
      <c r="A493" s="14">
        <f t="shared" si="8"/>
        <v>490</v>
      </c>
      <c r="B493" s="14" t="s">
        <v>17889</v>
      </c>
      <c r="C493" s="41" t="s">
        <v>17890</v>
      </c>
      <c r="D493" s="41" t="s">
        <v>1187</v>
      </c>
      <c r="E493" s="14" t="s">
        <v>8163</v>
      </c>
      <c r="F493" s="15">
        <v>500</v>
      </c>
      <c r="G493" s="15">
        <v>224</v>
      </c>
      <c r="H493" s="14" t="s">
        <v>8087</v>
      </c>
      <c r="I493" s="15">
        <v>126000</v>
      </c>
      <c r="J493" s="14" t="s">
        <v>60</v>
      </c>
      <c r="K493" s="36" t="s">
        <v>17702</v>
      </c>
      <c r="L493" s="23" t="s">
        <v>2255</v>
      </c>
      <c r="M493" s="23"/>
      <c r="O493" s="15">
        <f>VLOOKUP(H493,heso!$A$2:$B$82,2,0)*F493*G493</f>
        <v>112000</v>
      </c>
    </row>
    <row r="494" spans="1:15" ht="47.25">
      <c r="A494" s="14">
        <f t="shared" si="8"/>
        <v>491</v>
      </c>
      <c r="B494" s="14" t="s">
        <v>17891</v>
      </c>
      <c r="C494" s="41" t="s">
        <v>17892</v>
      </c>
      <c r="D494" s="41" t="s">
        <v>1162</v>
      </c>
      <c r="E494" s="14"/>
      <c r="F494" s="15">
        <v>300</v>
      </c>
      <c r="G494" s="15">
        <v>342</v>
      </c>
      <c r="H494" s="14" t="s">
        <v>8087</v>
      </c>
      <c r="I494" s="15">
        <v>0</v>
      </c>
      <c r="J494" s="14" t="s">
        <v>4935</v>
      </c>
      <c r="K494" s="36" t="s">
        <v>17702</v>
      </c>
      <c r="L494" s="23" t="s">
        <v>2255</v>
      </c>
      <c r="M494" s="23"/>
      <c r="O494" s="15">
        <f>VLOOKUP(H494,heso!$A$2:$B$82,2,0)*F494*G494</f>
        <v>102600</v>
      </c>
    </row>
    <row r="495" spans="1:15" ht="31.5">
      <c r="A495" s="14">
        <f t="shared" si="8"/>
        <v>492</v>
      </c>
      <c r="B495" s="14" t="s">
        <v>17893</v>
      </c>
      <c r="C495" s="41" t="s">
        <v>17894</v>
      </c>
      <c r="D495" s="41" t="s">
        <v>9193</v>
      </c>
      <c r="E495" s="14"/>
      <c r="F495" s="15">
        <v>1500</v>
      </c>
      <c r="G495" s="15">
        <v>316</v>
      </c>
      <c r="H495" s="14" t="s">
        <v>8087</v>
      </c>
      <c r="I495" s="15">
        <v>0</v>
      </c>
      <c r="J495" s="14" t="s">
        <v>60</v>
      </c>
      <c r="K495" s="36" t="s">
        <v>17702</v>
      </c>
      <c r="L495" s="23" t="s">
        <v>513</v>
      </c>
      <c r="M495" s="23" t="s">
        <v>17895</v>
      </c>
      <c r="O495" s="15">
        <f>VLOOKUP(H495,heso!$A$2:$B$82,2,0)*F495*G495</f>
        <v>474000</v>
      </c>
    </row>
    <row r="496" spans="1:15" ht="63">
      <c r="A496" s="14">
        <f t="shared" si="8"/>
        <v>493</v>
      </c>
      <c r="B496" s="14" t="s">
        <v>18276</v>
      </c>
      <c r="C496" s="41" t="s">
        <v>17896</v>
      </c>
      <c r="D496" s="41" t="s">
        <v>17736</v>
      </c>
      <c r="E496" s="14"/>
      <c r="F496" s="15">
        <v>35010</v>
      </c>
      <c r="G496" s="15">
        <v>152</v>
      </c>
      <c r="H496" s="14" t="s">
        <v>5624</v>
      </c>
      <c r="I496" s="15">
        <v>0</v>
      </c>
      <c r="J496" s="14" t="s">
        <v>4935</v>
      </c>
      <c r="K496" s="36" t="s">
        <v>17702</v>
      </c>
      <c r="L496" s="23" t="s">
        <v>17859</v>
      </c>
      <c r="M496" s="23"/>
      <c r="O496" s="15">
        <f>VLOOKUP(H496,heso!$A$2:$B$82,2,0)*F496*G496</f>
        <v>4587517.2413793104</v>
      </c>
    </row>
    <row r="497" spans="1:15" ht="63">
      <c r="A497" s="14">
        <f t="shared" si="8"/>
        <v>494</v>
      </c>
      <c r="B497" s="14" t="s">
        <v>17897</v>
      </c>
      <c r="C497" s="41" t="s">
        <v>17898</v>
      </c>
      <c r="D497" s="41" t="s">
        <v>17736</v>
      </c>
      <c r="E497" s="14" t="s">
        <v>8163</v>
      </c>
      <c r="F497" s="15">
        <v>35010</v>
      </c>
      <c r="G497" s="15">
        <v>256</v>
      </c>
      <c r="H497" s="14" t="s">
        <v>5624</v>
      </c>
      <c r="I497" s="15">
        <v>0</v>
      </c>
      <c r="J497" s="14" t="s">
        <v>7909</v>
      </c>
      <c r="K497" s="36" t="s">
        <v>17702</v>
      </c>
      <c r="L497" s="23" t="s">
        <v>17859</v>
      </c>
      <c r="M497" s="23"/>
      <c r="O497" s="15">
        <f>VLOOKUP(H497,heso!$A$2:$B$82,2,0)*F497*G497</f>
        <v>7726344.8275862066</v>
      </c>
    </row>
    <row r="498" spans="1:15" ht="47.25">
      <c r="A498" s="14">
        <f t="shared" si="8"/>
        <v>495</v>
      </c>
      <c r="B498" s="14" t="s">
        <v>17900</v>
      </c>
      <c r="C498" s="41" t="s">
        <v>17901</v>
      </c>
      <c r="D498" s="41" t="s">
        <v>9193</v>
      </c>
      <c r="E498" s="14"/>
      <c r="F498" s="15">
        <v>1500</v>
      </c>
      <c r="G498" s="15">
        <v>376</v>
      </c>
      <c r="H498" s="14" t="s">
        <v>2161</v>
      </c>
      <c r="I498" s="15">
        <v>0</v>
      </c>
      <c r="J498" s="14" t="s">
        <v>70</v>
      </c>
      <c r="K498" s="36" t="s">
        <v>17702</v>
      </c>
      <c r="L498" s="23" t="s">
        <v>17902</v>
      </c>
      <c r="M498" s="23"/>
      <c r="O498" s="15">
        <f>VLOOKUP(H498,heso!$A$2:$B$82,2,0)*F498*G498</f>
        <v>728598.82253994956</v>
      </c>
    </row>
    <row r="499" spans="1:15" ht="47.25">
      <c r="A499" s="14">
        <f t="shared" si="8"/>
        <v>496</v>
      </c>
      <c r="B499" s="14" t="s">
        <v>17903</v>
      </c>
      <c r="C499" s="41" t="s">
        <v>17904</v>
      </c>
      <c r="D499" s="41" t="s">
        <v>9193</v>
      </c>
      <c r="E499" s="14"/>
      <c r="F499" s="15">
        <v>700</v>
      </c>
      <c r="G499" s="15">
        <v>500</v>
      </c>
      <c r="H499" s="14" t="s">
        <v>2161</v>
      </c>
      <c r="I499" s="15">
        <v>0</v>
      </c>
      <c r="J499" s="14" t="s">
        <v>4935</v>
      </c>
      <c r="K499" s="36" t="s">
        <v>17702</v>
      </c>
      <c r="L499" s="23" t="s">
        <v>17905</v>
      </c>
      <c r="M499" s="23"/>
      <c r="O499" s="15">
        <f>VLOOKUP(H499,heso!$A$2:$B$82,2,0)*F499*G499</f>
        <v>452144.6593776283</v>
      </c>
    </row>
    <row r="500" spans="1:15" ht="63">
      <c r="A500" s="14">
        <f t="shared" si="8"/>
        <v>497</v>
      </c>
      <c r="B500" s="14" t="s">
        <v>17908</v>
      </c>
      <c r="C500" s="41" t="s">
        <v>17909</v>
      </c>
      <c r="D500" s="41" t="s">
        <v>1162</v>
      </c>
      <c r="E500" s="14"/>
      <c r="F500" s="15">
        <v>1000</v>
      </c>
      <c r="G500" s="15">
        <v>248</v>
      </c>
      <c r="H500" s="14" t="s">
        <v>2161</v>
      </c>
      <c r="I500" s="15">
        <v>0</v>
      </c>
      <c r="J500" s="14" t="s">
        <v>60</v>
      </c>
      <c r="K500" s="36" t="s">
        <v>17702</v>
      </c>
      <c r="L500" s="23" t="s">
        <v>6101</v>
      </c>
      <c r="M500" s="23"/>
      <c r="O500" s="15">
        <f>VLOOKUP(H500,heso!$A$2:$B$82,2,0)*F500*G500</f>
        <v>320376.78721614805</v>
      </c>
    </row>
    <row r="501" spans="1:15" ht="47.25">
      <c r="A501" s="14">
        <f t="shared" si="8"/>
        <v>498</v>
      </c>
      <c r="B501" s="14" t="s">
        <v>16891</v>
      </c>
      <c r="C501" s="41" t="s">
        <v>16892</v>
      </c>
      <c r="D501" s="41" t="s">
        <v>1162</v>
      </c>
      <c r="E501" s="14"/>
      <c r="F501" s="15">
        <v>172</v>
      </c>
      <c r="G501" s="15">
        <v>572</v>
      </c>
      <c r="H501" s="14" t="s">
        <v>2161</v>
      </c>
      <c r="I501" s="15">
        <v>0</v>
      </c>
      <c r="J501" s="14" t="s">
        <v>60</v>
      </c>
      <c r="K501" s="36" t="s">
        <v>17702</v>
      </c>
      <c r="L501" s="23" t="s">
        <v>6101</v>
      </c>
      <c r="M501" s="23"/>
      <c r="O501" s="15">
        <f>VLOOKUP(H501,heso!$A$2:$B$82,2,0)*F501*G501</f>
        <v>127096.57190916738</v>
      </c>
    </row>
    <row r="502" spans="1:15" ht="47.25">
      <c r="A502" s="14">
        <f t="shared" si="8"/>
        <v>499</v>
      </c>
      <c r="B502" s="14" t="s">
        <v>17910</v>
      </c>
      <c r="C502" s="41" t="s">
        <v>17911</v>
      </c>
      <c r="D502" s="41" t="s">
        <v>9193</v>
      </c>
      <c r="E502" s="14"/>
      <c r="F502" s="15">
        <v>1000</v>
      </c>
      <c r="G502" s="15">
        <v>356</v>
      </c>
      <c r="H502" s="14" t="s">
        <v>2161</v>
      </c>
      <c r="I502" s="15">
        <v>0</v>
      </c>
      <c r="J502" s="14" t="s">
        <v>1188</v>
      </c>
      <c r="K502" s="36" t="s">
        <v>17702</v>
      </c>
      <c r="L502" s="23" t="s">
        <v>2255</v>
      </c>
      <c r="M502" s="23" t="s">
        <v>17912</v>
      </c>
      <c r="O502" s="15">
        <f>VLOOKUP(H502,heso!$A$2:$B$82,2,0)*F502*G502</f>
        <v>459895.71068124479</v>
      </c>
    </row>
    <row r="503" spans="1:15" ht="47.25">
      <c r="A503" s="14">
        <f t="shared" si="8"/>
        <v>500</v>
      </c>
      <c r="B503" s="14" t="s">
        <v>17913</v>
      </c>
      <c r="C503" s="41" t="s">
        <v>17914</v>
      </c>
      <c r="D503" s="41" t="s">
        <v>4473</v>
      </c>
      <c r="E503" s="14"/>
      <c r="F503" s="15">
        <v>700</v>
      </c>
      <c r="G503" s="15">
        <v>800</v>
      </c>
      <c r="H503" s="14" t="s">
        <v>2161</v>
      </c>
      <c r="I503" s="15">
        <v>0</v>
      </c>
      <c r="J503" s="14" t="s">
        <v>60</v>
      </c>
      <c r="K503" s="36" t="s">
        <v>17702</v>
      </c>
      <c r="L503" s="23" t="s">
        <v>2255</v>
      </c>
      <c r="M503" s="23"/>
      <c r="O503" s="15">
        <f>VLOOKUP(H503,heso!$A$2:$B$82,2,0)*F503*G503</f>
        <v>723431.45500420523</v>
      </c>
    </row>
    <row r="504" spans="1:15" ht="47.25">
      <c r="A504" s="14">
        <f t="shared" si="8"/>
        <v>501</v>
      </c>
      <c r="B504" s="14" t="s">
        <v>17915</v>
      </c>
      <c r="C504" s="41" t="s">
        <v>17916</v>
      </c>
      <c r="D504" s="41" t="s">
        <v>9193</v>
      </c>
      <c r="E504" s="14"/>
      <c r="F504" s="15">
        <v>1500</v>
      </c>
      <c r="G504" s="15">
        <v>456</v>
      </c>
      <c r="H504" s="14" t="s">
        <v>2161</v>
      </c>
      <c r="I504" s="15">
        <v>0</v>
      </c>
      <c r="J504" s="14" t="s">
        <v>70</v>
      </c>
      <c r="K504" s="36" t="s">
        <v>17702</v>
      </c>
      <c r="L504" s="23" t="s">
        <v>2255</v>
      </c>
      <c r="M504" s="23" t="s">
        <v>17917</v>
      </c>
      <c r="O504" s="15">
        <f>VLOOKUP(H504,heso!$A$2:$B$82,2,0)*F504*G504</f>
        <v>883619.84861227928</v>
      </c>
    </row>
    <row r="505" spans="1:15" ht="73.5" customHeight="1">
      <c r="A505" s="14">
        <f t="shared" si="8"/>
        <v>502</v>
      </c>
      <c r="B505" s="14" t="s">
        <v>17918</v>
      </c>
      <c r="C505" s="41" t="s">
        <v>17919</v>
      </c>
      <c r="D505" s="41" t="s">
        <v>9193</v>
      </c>
      <c r="E505" s="14"/>
      <c r="F505" s="15">
        <v>1500</v>
      </c>
      <c r="G505" s="15">
        <v>880</v>
      </c>
      <c r="H505" s="14" t="s">
        <v>2161</v>
      </c>
      <c r="I505" s="15">
        <v>0</v>
      </c>
      <c r="J505" s="14" t="s">
        <v>60</v>
      </c>
      <c r="K505" s="36" t="s">
        <v>17702</v>
      </c>
      <c r="L505" s="23" t="s">
        <v>2255</v>
      </c>
      <c r="M505" s="23" t="s">
        <v>17920</v>
      </c>
      <c r="O505" s="15">
        <f>VLOOKUP(H505,heso!$A$2:$B$82,2,0)*F505*G505</f>
        <v>1705231.2867956266</v>
      </c>
    </row>
    <row r="506" spans="1:15" ht="31.5">
      <c r="A506" s="14">
        <f t="shared" si="8"/>
        <v>503</v>
      </c>
      <c r="B506" s="14" t="s">
        <v>17921</v>
      </c>
      <c r="C506" s="41" t="s">
        <v>13696</v>
      </c>
      <c r="D506" s="41" t="s">
        <v>1187</v>
      </c>
      <c r="E506" s="14"/>
      <c r="F506" s="15">
        <v>1000</v>
      </c>
      <c r="G506" s="15">
        <v>132</v>
      </c>
      <c r="H506" s="14" t="s">
        <v>5624</v>
      </c>
      <c r="I506" s="15">
        <v>49000</v>
      </c>
      <c r="J506" s="14" t="s">
        <v>7909</v>
      </c>
      <c r="K506" s="36" t="s">
        <v>17702</v>
      </c>
      <c r="L506" s="23" t="s">
        <v>5408</v>
      </c>
      <c r="M506" s="23"/>
      <c r="O506" s="15">
        <f>VLOOKUP(H506,heso!$A$2:$B$82,2,0)*F506*G506</f>
        <v>113793.10344827586</v>
      </c>
    </row>
    <row r="507" spans="1:15" ht="47.25">
      <c r="A507" s="14">
        <f t="shared" si="8"/>
        <v>504</v>
      </c>
      <c r="B507" s="14" t="s">
        <v>17922</v>
      </c>
      <c r="C507" s="41" t="s">
        <v>17923</v>
      </c>
      <c r="D507" s="41" t="s">
        <v>4473</v>
      </c>
      <c r="E507" s="14"/>
      <c r="F507" s="15">
        <v>500</v>
      </c>
      <c r="G507" s="15">
        <v>460</v>
      </c>
      <c r="H507" s="14" t="s">
        <v>2161</v>
      </c>
      <c r="I507" s="15">
        <v>0</v>
      </c>
      <c r="J507" s="14" t="s">
        <v>4935</v>
      </c>
      <c r="K507" s="36" t="s">
        <v>17702</v>
      </c>
      <c r="L507" s="23" t="s">
        <v>513</v>
      </c>
      <c r="M507" s="23"/>
      <c r="O507" s="15">
        <f>VLOOKUP(H507,heso!$A$2:$B$82,2,0)*F507*G507</f>
        <v>297123.63330529863</v>
      </c>
    </row>
    <row r="508" spans="1:15" ht="63">
      <c r="A508" s="14">
        <f t="shared" si="8"/>
        <v>505</v>
      </c>
      <c r="B508" s="14" t="s">
        <v>17877</v>
      </c>
      <c r="C508" s="41" t="s">
        <v>13696</v>
      </c>
      <c r="D508" s="41" t="s">
        <v>1187</v>
      </c>
      <c r="E508" s="14"/>
      <c r="F508" s="15">
        <v>1000</v>
      </c>
      <c r="G508" s="15">
        <v>144</v>
      </c>
      <c r="H508" s="14" t="s">
        <v>5624</v>
      </c>
      <c r="I508" s="15">
        <v>57000</v>
      </c>
      <c r="J508" s="14" t="s">
        <v>1193</v>
      </c>
      <c r="K508" s="36" t="s">
        <v>17702</v>
      </c>
      <c r="L508" s="23" t="s">
        <v>5408</v>
      </c>
      <c r="M508" s="23"/>
      <c r="O508" s="15">
        <f>VLOOKUP(H508,heso!$A$2:$B$82,2,0)*F508*G508</f>
        <v>124137.93103448274</v>
      </c>
    </row>
    <row r="509" spans="1:15" ht="31.5">
      <c r="A509" s="14">
        <f t="shared" si="8"/>
        <v>506</v>
      </c>
      <c r="B509" s="14" t="s">
        <v>17924</v>
      </c>
      <c r="C509" s="41" t="s">
        <v>13696</v>
      </c>
      <c r="D509" s="41" t="s">
        <v>1187</v>
      </c>
      <c r="E509" s="14"/>
      <c r="F509" s="15">
        <v>1000</v>
      </c>
      <c r="G509" s="15">
        <v>128</v>
      </c>
      <c r="H509" s="14" t="s">
        <v>5624</v>
      </c>
      <c r="I509" s="15">
        <v>51000</v>
      </c>
      <c r="J509" s="14" t="s">
        <v>1193</v>
      </c>
      <c r="K509" s="36" t="s">
        <v>17702</v>
      </c>
      <c r="L509" s="23" t="s">
        <v>5408</v>
      </c>
      <c r="M509" s="23"/>
      <c r="O509" s="15">
        <f>VLOOKUP(H509,heso!$A$2:$B$82,2,0)*F509*G509</f>
        <v>110344.82758620688</v>
      </c>
    </row>
    <row r="510" spans="1:15" ht="31.5">
      <c r="A510" s="14">
        <f t="shared" si="8"/>
        <v>507</v>
      </c>
      <c r="B510" s="14" t="s">
        <v>17872</v>
      </c>
      <c r="C510" s="41" t="s">
        <v>13696</v>
      </c>
      <c r="D510" s="41" t="s">
        <v>1187</v>
      </c>
      <c r="E510" s="14"/>
      <c r="F510" s="15">
        <v>1150</v>
      </c>
      <c r="G510" s="15">
        <v>140</v>
      </c>
      <c r="H510" s="14" t="s">
        <v>5624</v>
      </c>
      <c r="I510" s="15">
        <v>53000</v>
      </c>
      <c r="J510" s="14" t="s">
        <v>70</v>
      </c>
      <c r="K510" s="36" t="s">
        <v>17702</v>
      </c>
      <c r="L510" s="23" t="s">
        <v>5408</v>
      </c>
      <c r="M510" s="23"/>
      <c r="O510" s="15">
        <f>VLOOKUP(H510,heso!$A$2:$B$82,2,0)*F510*G510</f>
        <v>138793.10344827586</v>
      </c>
    </row>
    <row r="511" spans="1:15" ht="47.25">
      <c r="A511" s="14">
        <f t="shared" si="8"/>
        <v>508</v>
      </c>
      <c r="B511" s="14" t="s">
        <v>17875</v>
      </c>
      <c r="C511" s="41" t="s">
        <v>13696</v>
      </c>
      <c r="D511" s="41" t="s">
        <v>1187</v>
      </c>
      <c r="E511" s="14"/>
      <c r="F511" s="15">
        <v>1000</v>
      </c>
      <c r="G511" s="15">
        <v>148</v>
      </c>
      <c r="H511" s="14" t="s">
        <v>5624</v>
      </c>
      <c r="I511" s="15">
        <v>43000</v>
      </c>
      <c r="J511" s="14" t="s">
        <v>7909</v>
      </c>
      <c r="K511" s="36" t="s">
        <v>17702</v>
      </c>
      <c r="L511" s="23" t="s">
        <v>5408</v>
      </c>
      <c r="M511" s="23"/>
      <c r="O511" s="15">
        <f>VLOOKUP(H511,heso!$A$2:$B$82,2,0)*F511*G511</f>
        <v>127586.20689655171</v>
      </c>
    </row>
    <row r="512" spans="1:15" ht="64.5" customHeight="1">
      <c r="A512" s="14">
        <f t="shared" si="8"/>
        <v>509</v>
      </c>
      <c r="B512" s="14" t="s">
        <v>17873</v>
      </c>
      <c r="C512" s="41" t="s">
        <v>13696</v>
      </c>
      <c r="D512" s="41" t="s">
        <v>1187</v>
      </c>
      <c r="E512" s="14"/>
      <c r="F512" s="15">
        <v>1000</v>
      </c>
      <c r="G512" s="15">
        <v>136</v>
      </c>
      <c r="H512" s="14" t="s">
        <v>5624</v>
      </c>
      <c r="I512" s="15">
        <v>40000</v>
      </c>
      <c r="J512" s="14" t="s">
        <v>7909</v>
      </c>
      <c r="K512" s="36" t="s">
        <v>17702</v>
      </c>
      <c r="L512" s="23" t="s">
        <v>5408</v>
      </c>
      <c r="M512" s="23"/>
      <c r="O512" s="15">
        <f>VLOOKUP(H512,heso!$A$2:$B$82,2,0)*F512*G512</f>
        <v>117241.37931034481</v>
      </c>
    </row>
    <row r="513" spans="1:15" ht="31.5">
      <c r="A513" s="14">
        <f t="shared" si="8"/>
        <v>510</v>
      </c>
      <c r="B513" s="14" t="s">
        <v>17874</v>
      </c>
      <c r="C513" s="41" t="s">
        <v>13696</v>
      </c>
      <c r="D513" s="41" t="s">
        <v>1187</v>
      </c>
      <c r="E513" s="14"/>
      <c r="F513" s="15">
        <v>1200</v>
      </c>
      <c r="G513" s="15">
        <v>140</v>
      </c>
      <c r="H513" s="14" t="s">
        <v>5624</v>
      </c>
      <c r="I513" s="15">
        <v>40000</v>
      </c>
      <c r="J513" s="14" t="s">
        <v>4935</v>
      </c>
      <c r="K513" s="36" t="s">
        <v>17702</v>
      </c>
      <c r="L513" s="23" t="s">
        <v>5408</v>
      </c>
      <c r="M513" s="23"/>
      <c r="O513" s="15">
        <f>VLOOKUP(H513,heso!$A$2:$B$82,2,0)*F513*G513</f>
        <v>144827.58620689652</v>
      </c>
    </row>
    <row r="514" spans="1:15" ht="31.5">
      <c r="A514" s="14">
        <f t="shared" si="8"/>
        <v>511</v>
      </c>
      <c r="B514" s="14" t="s">
        <v>17925</v>
      </c>
      <c r="C514" s="41" t="s">
        <v>17926</v>
      </c>
      <c r="D514" s="41" t="s">
        <v>9193</v>
      </c>
      <c r="E514" s="14"/>
      <c r="F514" s="15">
        <v>1500</v>
      </c>
      <c r="G514" s="15">
        <v>320</v>
      </c>
      <c r="H514" s="14" t="s">
        <v>2161</v>
      </c>
      <c r="I514" s="15">
        <v>0</v>
      </c>
      <c r="J514" s="14" t="s">
        <v>4935</v>
      </c>
      <c r="K514" s="36" t="s">
        <v>17702</v>
      </c>
      <c r="L514" s="23" t="s">
        <v>2255</v>
      </c>
      <c r="M514" s="23" t="s">
        <v>17927</v>
      </c>
      <c r="O514" s="15">
        <f>VLOOKUP(H514,heso!$A$2:$B$82,2,0)*F514*G514</f>
        <v>620084.10428931878</v>
      </c>
    </row>
    <row r="515" spans="1:15" ht="63">
      <c r="A515" s="14">
        <f t="shared" si="8"/>
        <v>512</v>
      </c>
      <c r="B515" s="14" t="s">
        <v>17928</v>
      </c>
      <c r="C515" s="41" t="s">
        <v>17929</v>
      </c>
      <c r="D515" s="41" t="s">
        <v>9193</v>
      </c>
      <c r="E515" s="14"/>
      <c r="F515" s="15">
        <v>1000</v>
      </c>
      <c r="G515" s="15">
        <v>424</v>
      </c>
      <c r="H515" s="14" t="s">
        <v>2161</v>
      </c>
      <c r="I515" s="15">
        <v>0</v>
      </c>
      <c r="J515" s="14" t="s">
        <v>70</v>
      </c>
      <c r="K515" s="36" t="s">
        <v>17702</v>
      </c>
      <c r="L515" s="23" t="s">
        <v>2255</v>
      </c>
      <c r="M515" s="23" t="s">
        <v>17930</v>
      </c>
      <c r="O515" s="15">
        <f>VLOOKUP(H515,heso!$A$2:$B$82,2,0)*F515*G515</f>
        <v>547740.95878889831</v>
      </c>
    </row>
    <row r="516" spans="1:15">
      <c r="A516" s="14">
        <f t="shared" si="8"/>
        <v>513</v>
      </c>
      <c r="B516" s="14" t="s">
        <v>17931</v>
      </c>
      <c r="C516" s="41"/>
      <c r="D516" s="41" t="s">
        <v>4473</v>
      </c>
      <c r="E516" s="14"/>
      <c r="F516" s="15">
        <v>500</v>
      </c>
      <c r="G516" s="15">
        <v>828</v>
      </c>
      <c r="H516" s="14" t="s">
        <v>2161</v>
      </c>
      <c r="I516" s="15">
        <v>0</v>
      </c>
      <c r="J516" s="14" t="s">
        <v>1188</v>
      </c>
      <c r="K516" s="36" t="s">
        <v>17702</v>
      </c>
      <c r="L516" s="23" t="s">
        <v>2255</v>
      </c>
      <c r="M516" s="23"/>
      <c r="O516" s="15">
        <f>VLOOKUP(H516,heso!$A$2:$B$82,2,0)*F516*G516</f>
        <v>534822.53994953749</v>
      </c>
    </row>
    <row r="517" spans="1:15" ht="31.5">
      <c r="A517" s="14">
        <f t="shared" si="8"/>
        <v>514</v>
      </c>
      <c r="B517" s="14" t="s">
        <v>17932</v>
      </c>
      <c r="C517" s="41"/>
      <c r="D517" s="41" t="s">
        <v>4473</v>
      </c>
      <c r="E517" s="14"/>
      <c r="F517" s="15">
        <v>500</v>
      </c>
      <c r="G517" s="15">
        <v>656</v>
      </c>
      <c r="H517" s="14" t="s">
        <v>2161</v>
      </c>
      <c r="I517" s="15">
        <v>0</v>
      </c>
      <c r="J517" s="14" t="s">
        <v>1188</v>
      </c>
      <c r="K517" s="36" t="s">
        <v>17702</v>
      </c>
      <c r="L517" s="23" t="s">
        <v>2255</v>
      </c>
      <c r="M517" s="23"/>
      <c r="O517" s="15">
        <f>VLOOKUP(H517,heso!$A$2:$B$82,2,0)*F517*G517</f>
        <v>423724.13793103455</v>
      </c>
    </row>
    <row r="518" spans="1:15" ht="47.25">
      <c r="A518" s="14">
        <f t="shared" si="8"/>
        <v>515</v>
      </c>
      <c r="B518" s="14" t="s">
        <v>17936</v>
      </c>
      <c r="C518" s="41" t="s">
        <v>17937</v>
      </c>
      <c r="D518" s="41" t="s">
        <v>1162</v>
      </c>
      <c r="E518" s="14"/>
      <c r="F518" s="15">
        <v>200</v>
      </c>
      <c r="G518" s="15">
        <v>364</v>
      </c>
      <c r="H518" s="14" t="s">
        <v>8087</v>
      </c>
      <c r="I518" s="15">
        <v>0</v>
      </c>
      <c r="J518" s="14" t="s">
        <v>1188</v>
      </c>
      <c r="K518" s="36" t="s">
        <v>17702</v>
      </c>
      <c r="L518" s="23" t="s">
        <v>12365</v>
      </c>
      <c r="M518" s="23"/>
      <c r="O518" s="15">
        <f>VLOOKUP(H518,heso!$A$2:$B$82,2,0)*F518*G518</f>
        <v>72800</v>
      </c>
    </row>
    <row r="519" spans="1:15" ht="47.25">
      <c r="A519" s="14">
        <f t="shared" si="8"/>
        <v>516</v>
      </c>
      <c r="B519" s="14" t="s">
        <v>17938</v>
      </c>
      <c r="C519" s="41" t="s">
        <v>17939</v>
      </c>
      <c r="D519" s="41" t="s">
        <v>9193</v>
      </c>
      <c r="E519" s="14"/>
      <c r="F519" s="15">
        <v>1100</v>
      </c>
      <c r="G519" s="15">
        <v>356</v>
      </c>
      <c r="H519" s="14" t="s">
        <v>2161</v>
      </c>
      <c r="I519" s="15">
        <v>0</v>
      </c>
      <c r="J519" s="14" t="s">
        <v>7909</v>
      </c>
      <c r="K519" s="36" t="s">
        <v>17702</v>
      </c>
      <c r="L519" s="23" t="s">
        <v>2255</v>
      </c>
      <c r="M519" s="23" t="s">
        <v>17940</v>
      </c>
      <c r="O519" s="15">
        <f>VLOOKUP(H519,heso!$A$2:$B$82,2,0)*F519*G519</f>
        <v>505885.28174936923</v>
      </c>
    </row>
    <row r="520" spans="1:15" ht="47.25">
      <c r="A520" s="14">
        <f t="shared" si="8"/>
        <v>517</v>
      </c>
      <c r="B520" s="14" t="s">
        <v>17943</v>
      </c>
      <c r="C520" s="41" t="s">
        <v>17944</v>
      </c>
      <c r="D520" s="41" t="s">
        <v>1187</v>
      </c>
      <c r="E520" s="14" t="s">
        <v>8163</v>
      </c>
      <c r="F520" s="15">
        <v>1000</v>
      </c>
      <c r="G520" s="15">
        <v>488</v>
      </c>
      <c r="H520" s="14" t="s">
        <v>2161</v>
      </c>
      <c r="I520" s="15">
        <v>300000</v>
      </c>
      <c r="J520" s="14" t="s">
        <v>70</v>
      </c>
      <c r="K520" s="36" t="s">
        <v>17702</v>
      </c>
      <c r="L520" s="23" t="s">
        <v>5408</v>
      </c>
      <c r="M520" s="23"/>
      <c r="O520" s="15">
        <f>VLOOKUP(H520,heso!$A$2:$B$82,2,0)*F520*G520</f>
        <v>630418.83936080744</v>
      </c>
    </row>
    <row r="521" spans="1:15" ht="63">
      <c r="A521" s="14">
        <f t="shared" si="8"/>
        <v>518</v>
      </c>
      <c r="B521" s="14" t="s">
        <v>17945</v>
      </c>
      <c r="C521" s="41" t="s">
        <v>17946</v>
      </c>
      <c r="D521" s="41" t="s">
        <v>9193</v>
      </c>
      <c r="E521" s="14"/>
      <c r="F521" s="15">
        <v>2300</v>
      </c>
      <c r="G521" s="15">
        <v>500</v>
      </c>
      <c r="H521" s="14" t="s">
        <v>2161</v>
      </c>
      <c r="I521" s="15">
        <v>0</v>
      </c>
      <c r="J521" s="14" t="s">
        <v>70</v>
      </c>
      <c r="K521" s="36" t="s">
        <v>17702</v>
      </c>
      <c r="L521" s="23" t="s">
        <v>2255</v>
      </c>
      <c r="M521" s="23"/>
      <c r="O521" s="15">
        <f>VLOOKUP(H521,heso!$A$2:$B$82,2,0)*F521*G521</f>
        <v>1485618.1665264929</v>
      </c>
    </row>
    <row r="522" spans="1:15" ht="47.25">
      <c r="A522" s="14">
        <f t="shared" si="8"/>
        <v>519</v>
      </c>
      <c r="B522" s="14" t="s">
        <v>17947</v>
      </c>
      <c r="C522" s="41" t="s">
        <v>12563</v>
      </c>
      <c r="D522" s="41" t="s">
        <v>9193</v>
      </c>
      <c r="E522" s="14"/>
      <c r="F522" s="15">
        <v>1100</v>
      </c>
      <c r="G522" s="15">
        <v>400</v>
      </c>
      <c r="H522" s="14" t="s">
        <v>8087</v>
      </c>
      <c r="I522" s="15">
        <v>0</v>
      </c>
      <c r="J522" s="14" t="s">
        <v>4935</v>
      </c>
      <c r="K522" s="36" t="s">
        <v>17702</v>
      </c>
      <c r="L522" s="23" t="s">
        <v>5408</v>
      </c>
      <c r="M522" s="23"/>
      <c r="O522" s="15">
        <f>VLOOKUP(H522,heso!$A$2:$B$82,2,0)*F522*G522</f>
        <v>440000</v>
      </c>
    </row>
    <row r="523" spans="1:15" ht="47.25">
      <c r="A523" s="14">
        <f t="shared" si="8"/>
        <v>520</v>
      </c>
      <c r="B523" s="14" t="s">
        <v>17950</v>
      </c>
      <c r="C523" s="41" t="s">
        <v>17951</v>
      </c>
      <c r="D523" s="41" t="s">
        <v>9193</v>
      </c>
      <c r="E523" s="14"/>
      <c r="F523" s="15">
        <v>800</v>
      </c>
      <c r="G523" s="15">
        <v>240</v>
      </c>
      <c r="H523" s="14" t="s">
        <v>2161</v>
      </c>
      <c r="I523" s="15">
        <v>0</v>
      </c>
      <c r="J523" s="14" t="s">
        <v>60</v>
      </c>
      <c r="K523" s="36" t="s">
        <v>17702</v>
      </c>
      <c r="L523" s="23" t="s">
        <v>5408</v>
      </c>
      <c r="M523" s="23" t="s">
        <v>17952</v>
      </c>
      <c r="O523" s="15">
        <f>VLOOKUP(H523,heso!$A$2:$B$82,2,0)*F523*G523</f>
        <v>248033.64171572751</v>
      </c>
    </row>
    <row r="524" spans="1:15" ht="63">
      <c r="A524" s="14">
        <f t="shared" si="8"/>
        <v>521</v>
      </c>
      <c r="B524" s="14" t="s">
        <v>17953</v>
      </c>
      <c r="C524" s="41" t="s">
        <v>17954</v>
      </c>
      <c r="D524" s="41" t="s">
        <v>9193</v>
      </c>
      <c r="E524" s="14"/>
      <c r="F524" s="15">
        <v>600</v>
      </c>
      <c r="G524" s="15">
        <v>400</v>
      </c>
      <c r="H524" s="14" t="s">
        <v>2161</v>
      </c>
      <c r="I524" s="15">
        <v>0</v>
      </c>
      <c r="J524" s="14" t="s">
        <v>1188</v>
      </c>
      <c r="K524" s="36" t="s">
        <v>17702</v>
      </c>
      <c r="L524" s="23" t="s">
        <v>5408</v>
      </c>
      <c r="M524" s="23" t="s">
        <v>17955</v>
      </c>
      <c r="O524" s="15">
        <f>VLOOKUP(H524,heso!$A$2:$B$82,2,0)*F524*G524</f>
        <v>310042.05214465939</v>
      </c>
    </row>
    <row r="525" spans="1:15" ht="47.25">
      <c r="A525" s="14">
        <f t="shared" si="8"/>
        <v>522</v>
      </c>
      <c r="B525" s="14" t="s">
        <v>17959</v>
      </c>
      <c r="C525" s="41" t="s">
        <v>17960</v>
      </c>
      <c r="D525" s="41" t="s">
        <v>9193</v>
      </c>
      <c r="E525" s="14"/>
      <c r="F525" s="15">
        <v>1100</v>
      </c>
      <c r="G525" s="15">
        <v>800</v>
      </c>
      <c r="H525" s="14" t="s">
        <v>3703</v>
      </c>
      <c r="I525" s="15">
        <v>0</v>
      </c>
      <c r="J525" s="14" t="s">
        <v>4935</v>
      </c>
      <c r="K525" s="36" t="s">
        <v>17702</v>
      </c>
      <c r="L525" s="23" t="s">
        <v>2255</v>
      </c>
      <c r="M525" s="23" t="s">
        <v>17961</v>
      </c>
      <c r="O525" s="15">
        <f>VLOOKUP(H525,heso!$A$2:$B$82,2,0)*F525*G525</f>
        <v>1518721.6148023549</v>
      </c>
    </row>
    <row r="526" spans="1:15" ht="51">
      <c r="A526" s="14">
        <f t="shared" si="8"/>
        <v>523</v>
      </c>
      <c r="B526" s="14" t="s">
        <v>17962</v>
      </c>
      <c r="C526" s="41" t="s">
        <v>17963</v>
      </c>
      <c r="D526" s="41" t="s">
        <v>4473</v>
      </c>
      <c r="E526" s="14"/>
      <c r="F526" s="15">
        <v>500</v>
      </c>
      <c r="G526" s="15">
        <v>388</v>
      </c>
      <c r="H526" s="14" t="s">
        <v>2161</v>
      </c>
      <c r="I526" s="15">
        <v>0</v>
      </c>
      <c r="J526" s="14" t="s">
        <v>70</v>
      </c>
      <c r="K526" s="36" t="s">
        <v>17702</v>
      </c>
      <c r="L526" s="23" t="s">
        <v>2255</v>
      </c>
      <c r="M526" s="23" t="s">
        <v>17964</v>
      </c>
      <c r="O526" s="15">
        <f>VLOOKUP(H526,heso!$A$2:$B$82,2,0)*F526*G526</f>
        <v>250617.32548359968</v>
      </c>
    </row>
    <row r="527" spans="1:15" ht="47.25">
      <c r="A527" s="14">
        <f t="shared" si="8"/>
        <v>524</v>
      </c>
      <c r="B527" s="14" t="s">
        <v>17965</v>
      </c>
      <c r="C527" s="41" t="s">
        <v>17966</v>
      </c>
      <c r="D527" s="41" t="s">
        <v>17736</v>
      </c>
      <c r="E527" s="14"/>
      <c r="F527" s="15">
        <v>35010</v>
      </c>
      <c r="G527" s="15">
        <v>220</v>
      </c>
      <c r="H527" s="14" t="s">
        <v>5624</v>
      </c>
      <c r="I527" s="15">
        <v>0</v>
      </c>
      <c r="J527" s="14" t="s">
        <v>7909</v>
      </c>
      <c r="K527" s="36" t="s">
        <v>17702</v>
      </c>
      <c r="L527" s="23" t="s">
        <v>17967</v>
      </c>
      <c r="M527" s="23"/>
      <c r="O527" s="15">
        <f>VLOOKUP(H527,heso!$A$2:$B$82,2,0)*F527*G527</f>
        <v>6639827.5862068962</v>
      </c>
    </row>
    <row r="528" spans="1:15" ht="63">
      <c r="A528" s="14">
        <f t="shared" si="8"/>
        <v>525</v>
      </c>
      <c r="B528" s="14" t="s">
        <v>17968</v>
      </c>
      <c r="C528" s="41" t="s">
        <v>17969</v>
      </c>
      <c r="D528" s="41" t="s">
        <v>17736</v>
      </c>
      <c r="E528" s="14"/>
      <c r="F528" s="15">
        <v>28230</v>
      </c>
      <c r="G528" s="15">
        <v>252</v>
      </c>
      <c r="H528" s="14" t="s">
        <v>5624</v>
      </c>
      <c r="I528" s="15">
        <v>0</v>
      </c>
      <c r="J528" s="14" t="s">
        <v>7909</v>
      </c>
      <c r="K528" s="36" t="s">
        <v>17702</v>
      </c>
      <c r="L528" s="23" t="s">
        <v>17967</v>
      </c>
      <c r="M528" s="23"/>
      <c r="O528" s="15">
        <f>VLOOKUP(H528,heso!$A$2:$B$82,2,0)*F528*G528</f>
        <v>6132724.137931034</v>
      </c>
    </row>
    <row r="529" spans="1:15" ht="53.25" customHeight="1">
      <c r="A529" s="14">
        <f t="shared" si="8"/>
        <v>526</v>
      </c>
      <c r="B529" s="14" t="s">
        <v>17970</v>
      </c>
      <c r="C529" s="41" t="s">
        <v>17971</v>
      </c>
      <c r="D529" s="41" t="s">
        <v>17736</v>
      </c>
      <c r="E529" s="14"/>
      <c r="F529" s="15">
        <v>35010</v>
      </c>
      <c r="G529" s="15">
        <v>132</v>
      </c>
      <c r="H529" s="14" t="s">
        <v>5624</v>
      </c>
      <c r="I529" s="15">
        <v>0</v>
      </c>
      <c r="J529" s="14" t="s">
        <v>60</v>
      </c>
      <c r="K529" s="36" t="s">
        <v>17702</v>
      </c>
      <c r="L529" s="23" t="s">
        <v>17967</v>
      </c>
      <c r="M529" s="23"/>
      <c r="O529" s="15">
        <f>VLOOKUP(H529,heso!$A$2:$B$82,2,0)*F529*G529</f>
        <v>3983896.5517241377</v>
      </c>
    </row>
    <row r="530" spans="1:15" ht="47.25">
      <c r="A530" s="14">
        <f t="shared" si="8"/>
        <v>527</v>
      </c>
      <c r="B530" s="14" t="s">
        <v>17830</v>
      </c>
      <c r="C530" s="41" t="s">
        <v>17972</v>
      </c>
      <c r="D530" s="41" t="s">
        <v>17736</v>
      </c>
      <c r="E530" s="14"/>
      <c r="F530" s="15">
        <v>35010</v>
      </c>
      <c r="G530" s="15">
        <v>200</v>
      </c>
      <c r="H530" s="14" t="s">
        <v>5624</v>
      </c>
      <c r="I530" s="15">
        <v>0</v>
      </c>
      <c r="J530" s="14" t="s">
        <v>60</v>
      </c>
      <c r="K530" s="36" t="s">
        <v>17702</v>
      </c>
      <c r="L530" s="23" t="s">
        <v>17967</v>
      </c>
      <c r="M530" s="23"/>
      <c r="O530" s="15">
        <f>VLOOKUP(H530,heso!$A$2:$B$82,2,0)*F530*G530</f>
        <v>6036206.8965517236</v>
      </c>
    </row>
    <row r="531" spans="1:15" ht="54" customHeight="1">
      <c r="A531" s="14">
        <f t="shared" si="8"/>
        <v>528</v>
      </c>
      <c r="B531" s="14" t="s">
        <v>17973</v>
      </c>
      <c r="C531" s="41" t="s">
        <v>17974</v>
      </c>
      <c r="D531" s="41" t="s">
        <v>1162</v>
      </c>
      <c r="E531" s="14"/>
      <c r="F531" s="15">
        <v>200</v>
      </c>
      <c r="G531" s="15">
        <v>176</v>
      </c>
      <c r="H531" s="14" t="s">
        <v>8087</v>
      </c>
      <c r="I531" s="15">
        <v>0</v>
      </c>
      <c r="J531" s="14" t="s">
        <v>7909</v>
      </c>
      <c r="K531" s="36" t="s">
        <v>17702</v>
      </c>
      <c r="L531" s="23" t="s">
        <v>2255</v>
      </c>
      <c r="M531" s="23"/>
      <c r="O531" s="15">
        <f>VLOOKUP(H531,heso!$A$2:$B$82,2,0)*F531*G531</f>
        <v>35200</v>
      </c>
    </row>
    <row r="532" spans="1:15" ht="63">
      <c r="A532" s="14">
        <f t="shared" si="8"/>
        <v>529</v>
      </c>
      <c r="B532" s="14" t="s">
        <v>17975</v>
      </c>
      <c r="C532" s="41" t="s">
        <v>17976</v>
      </c>
      <c r="D532" s="41" t="s">
        <v>1162</v>
      </c>
      <c r="E532" s="14"/>
      <c r="F532" s="15">
        <v>200</v>
      </c>
      <c r="G532" s="15">
        <v>300</v>
      </c>
      <c r="H532" s="14" t="s">
        <v>8087</v>
      </c>
      <c r="I532" s="15">
        <v>0</v>
      </c>
      <c r="J532" s="14" t="s">
        <v>7909</v>
      </c>
      <c r="K532" s="36" t="s">
        <v>17702</v>
      </c>
      <c r="L532" s="23" t="s">
        <v>2255</v>
      </c>
      <c r="M532" s="23"/>
      <c r="O532" s="15">
        <f>VLOOKUP(H532,heso!$A$2:$B$82,2,0)*F532*G532</f>
        <v>60000</v>
      </c>
    </row>
    <row r="533" spans="1:15" ht="31.5">
      <c r="A533" s="14">
        <f t="shared" si="8"/>
        <v>530</v>
      </c>
      <c r="B533" s="14" t="s">
        <v>17977</v>
      </c>
      <c r="C533" s="41" t="s">
        <v>17978</v>
      </c>
      <c r="D533" s="41" t="s">
        <v>9193</v>
      </c>
      <c r="E533" s="14"/>
      <c r="F533" s="15">
        <v>1200</v>
      </c>
      <c r="G533" s="15">
        <v>536</v>
      </c>
      <c r="H533" s="14" t="s">
        <v>2161</v>
      </c>
      <c r="I533" s="15">
        <v>0</v>
      </c>
      <c r="J533" s="14" t="s">
        <v>1188</v>
      </c>
      <c r="K533" s="36" t="s">
        <v>17702</v>
      </c>
      <c r="L533" s="23" t="s">
        <v>2255</v>
      </c>
      <c r="M533" s="23" t="s">
        <v>17979</v>
      </c>
      <c r="O533" s="15">
        <f>VLOOKUP(H533,heso!$A$2:$B$82,2,0)*F533*G533</f>
        <v>830912.69974768709</v>
      </c>
    </row>
    <row r="534" spans="1:15" ht="42" customHeight="1">
      <c r="A534" s="14">
        <f t="shared" si="8"/>
        <v>531</v>
      </c>
      <c r="B534" s="14" t="s">
        <v>17980</v>
      </c>
      <c r="C534" s="41" t="s">
        <v>16652</v>
      </c>
      <c r="D534" s="41" t="s">
        <v>4473</v>
      </c>
      <c r="E534" s="14"/>
      <c r="F534" s="15">
        <v>1000</v>
      </c>
      <c r="G534" s="15">
        <v>340</v>
      </c>
      <c r="H534" s="14" t="s">
        <v>2161</v>
      </c>
      <c r="I534" s="15">
        <v>0</v>
      </c>
      <c r="J534" s="14" t="s">
        <v>4935</v>
      </c>
      <c r="K534" s="36" t="s">
        <v>17702</v>
      </c>
      <c r="L534" s="23" t="s">
        <v>513</v>
      </c>
      <c r="M534" s="23"/>
      <c r="O534" s="15">
        <f>VLOOKUP(H534,heso!$A$2:$B$82,2,0)*F534*G534</f>
        <v>439226.24053826748</v>
      </c>
    </row>
    <row r="535" spans="1:15" ht="68.25" customHeight="1">
      <c r="A535" s="14">
        <f t="shared" si="8"/>
        <v>532</v>
      </c>
      <c r="B535" s="14" t="s">
        <v>17981</v>
      </c>
      <c r="C535" s="41" t="s">
        <v>13395</v>
      </c>
      <c r="D535" s="41" t="s">
        <v>4473</v>
      </c>
      <c r="E535" s="14"/>
      <c r="F535" s="15">
        <v>1000</v>
      </c>
      <c r="G535" s="15">
        <v>632</v>
      </c>
      <c r="H535" s="14" t="s">
        <v>2161</v>
      </c>
      <c r="I535" s="15">
        <v>0</v>
      </c>
      <c r="J535" s="14" t="s">
        <v>1193</v>
      </c>
      <c r="K535" s="36" t="s">
        <v>17702</v>
      </c>
      <c r="L535" s="23" t="s">
        <v>2255</v>
      </c>
      <c r="M535" s="23"/>
      <c r="O535" s="15">
        <f>VLOOKUP(H535,heso!$A$2:$B$82,2,0)*F535*G535</f>
        <v>816444.07064760313</v>
      </c>
    </row>
    <row r="536" spans="1:15" ht="47.25">
      <c r="A536" s="14">
        <f t="shared" si="8"/>
        <v>533</v>
      </c>
      <c r="B536" s="14" t="s">
        <v>17982</v>
      </c>
      <c r="C536" s="41" t="s">
        <v>17983</v>
      </c>
      <c r="D536" s="41" t="s">
        <v>9193</v>
      </c>
      <c r="E536" s="14"/>
      <c r="F536" s="15">
        <v>800</v>
      </c>
      <c r="G536" s="15">
        <v>428</v>
      </c>
      <c r="H536" s="14" t="s">
        <v>2161</v>
      </c>
      <c r="I536" s="15">
        <v>0</v>
      </c>
      <c r="J536" s="14" t="s">
        <v>1193</v>
      </c>
      <c r="K536" s="36" t="s">
        <v>17702</v>
      </c>
      <c r="L536" s="23" t="s">
        <v>513</v>
      </c>
      <c r="M536" s="23" t="s">
        <v>17984</v>
      </c>
      <c r="O536" s="15">
        <f>VLOOKUP(H536,heso!$A$2:$B$82,2,0)*F536*G536</f>
        <v>442326.6610597141</v>
      </c>
    </row>
    <row r="537" spans="1:15" ht="47.25">
      <c r="A537" s="14">
        <f t="shared" si="8"/>
        <v>534</v>
      </c>
      <c r="B537" s="14" t="s">
        <v>17989</v>
      </c>
      <c r="C537" s="41" t="s">
        <v>7173</v>
      </c>
      <c r="D537" s="41" t="s">
        <v>3436</v>
      </c>
      <c r="E537" s="14"/>
      <c r="F537" s="15">
        <v>800</v>
      </c>
      <c r="G537" s="15">
        <v>832</v>
      </c>
      <c r="H537" s="14" t="s">
        <v>2161</v>
      </c>
      <c r="I537" s="15">
        <v>0</v>
      </c>
      <c r="J537" s="14" t="s">
        <v>1193</v>
      </c>
      <c r="K537" s="36" t="s">
        <v>17702</v>
      </c>
      <c r="L537" s="23" t="s">
        <v>2255</v>
      </c>
      <c r="M537" s="23" t="s">
        <v>17990</v>
      </c>
      <c r="O537" s="15">
        <f>VLOOKUP(H537,heso!$A$2:$B$82,2,0)*F537*G537</f>
        <v>859849.95794785535</v>
      </c>
    </row>
    <row r="538" spans="1:15" ht="63">
      <c r="A538" s="14">
        <f t="shared" si="8"/>
        <v>535</v>
      </c>
      <c r="B538" s="14" t="s">
        <v>17991</v>
      </c>
      <c r="C538" s="41" t="s">
        <v>17439</v>
      </c>
      <c r="D538" s="41" t="s">
        <v>9193</v>
      </c>
      <c r="E538" s="14"/>
      <c r="F538" s="15">
        <v>1200</v>
      </c>
      <c r="G538" s="15">
        <v>380</v>
      </c>
      <c r="H538" s="14" t="s">
        <v>2161</v>
      </c>
      <c r="I538" s="15">
        <v>0</v>
      </c>
      <c r="J538" s="14" t="s">
        <v>4935</v>
      </c>
      <c r="K538" s="36" t="s">
        <v>17702</v>
      </c>
      <c r="L538" s="23" t="s">
        <v>2255</v>
      </c>
      <c r="M538" s="23" t="s">
        <v>17992</v>
      </c>
      <c r="O538" s="15">
        <f>VLOOKUP(H538,heso!$A$2:$B$82,2,0)*F538*G538</f>
        <v>589079.89907485282</v>
      </c>
    </row>
    <row r="539" spans="1:15" ht="47.25">
      <c r="A539" s="14">
        <f t="shared" si="8"/>
        <v>536</v>
      </c>
      <c r="B539" s="14" t="s">
        <v>17993</v>
      </c>
      <c r="C539" s="41" t="s">
        <v>17994</v>
      </c>
      <c r="D539" s="41" t="s">
        <v>9193</v>
      </c>
      <c r="E539" s="14"/>
      <c r="F539" s="15">
        <v>1000</v>
      </c>
      <c r="G539" s="15">
        <v>848</v>
      </c>
      <c r="H539" s="14" t="s">
        <v>2161</v>
      </c>
      <c r="I539" s="15">
        <v>0</v>
      </c>
      <c r="J539" s="14" t="s">
        <v>70</v>
      </c>
      <c r="K539" s="36" t="s">
        <v>17702</v>
      </c>
      <c r="L539" s="23" t="s">
        <v>2255</v>
      </c>
      <c r="M539" s="23" t="s">
        <v>17995</v>
      </c>
      <c r="O539" s="15">
        <f>VLOOKUP(H539,heso!$A$2:$B$82,2,0)*F539*G539</f>
        <v>1095481.9175777966</v>
      </c>
    </row>
    <row r="540" spans="1:15" ht="47.25">
      <c r="A540" s="14">
        <f t="shared" si="8"/>
        <v>537</v>
      </c>
      <c r="B540" s="14" t="s">
        <v>17996</v>
      </c>
      <c r="C540" s="41" t="s">
        <v>15830</v>
      </c>
      <c r="D540" s="41" t="s">
        <v>4473</v>
      </c>
      <c r="E540" s="14"/>
      <c r="F540" s="15">
        <v>1000</v>
      </c>
      <c r="G540" s="15">
        <v>256</v>
      </c>
      <c r="H540" s="14" t="s">
        <v>8087</v>
      </c>
      <c r="I540" s="15">
        <v>0</v>
      </c>
      <c r="J540" s="14" t="s">
        <v>7909</v>
      </c>
      <c r="K540" s="36" t="s">
        <v>17702</v>
      </c>
      <c r="L540" s="23" t="s">
        <v>2255</v>
      </c>
      <c r="M540" s="23"/>
      <c r="O540" s="15">
        <f>VLOOKUP(H540,heso!$A$2:$B$82,2,0)*F540*G540</f>
        <v>256000</v>
      </c>
    </row>
    <row r="541" spans="1:15" ht="47.25">
      <c r="A541" s="14">
        <f t="shared" si="8"/>
        <v>538</v>
      </c>
      <c r="B541" s="14" t="s">
        <v>17997</v>
      </c>
      <c r="C541" s="41" t="s">
        <v>17998</v>
      </c>
      <c r="D541" s="41" t="s">
        <v>9193</v>
      </c>
      <c r="E541" s="14"/>
      <c r="F541" s="15">
        <v>1500</v>
      </c>
      <c r="G541" s="15">
        <v>400</v>
      </c>
      <c r="H541" s="14" t="s">
        <v>2161</v>
      </c>
      <c r="I541" s="15">
        <v>0</v>
      </c>
      <c r="J541" s="14" t="s">
        <v>4935</v>
      </c>
      <c r="K541" s="36" t="s">
        <v>17702</v>
      </c>
      <c r="L541" s="23" t="s">
        <v>2255</v>
      </c>
      <c r="M541" s="23" t="s">
        <v>17999</v>
      </c>
      <c r="O541" s="15">
        <f>VLOOKUP(H541,heso!$A$2:$B$82,2,0)*F541*G541</f>
        <v>775105.13036164851</v>
      </c>
    </row>
    <row r="542" spans="1:15" ht="62.25" customHeight="1">
      <c r="A542" s="14">
        <f t="shared" si="8"/>
        <v>539</v>
      </c>
      <c r="B542" s="14" t="s">
        <v>18002</v>
      </c>
      <c r="C542" s="41" t="s">
        <v>18003</v>
      </c>
      <c r="D542" s="41" t="s">
        <v>9193</v>
      </c>
      <c r="E542" s="14"/>
      <c r="F542" s="15">
        <v>1000</v>
      </c>
      <c r="G542" s="15">
        <v>340</v>
      </c>
      <c r="H542" s="14" t="s">
        <v>8087</v>
      </c>
      <c r="I542" s="15">
        <v>0</v>
      </c>
      <c r="J542" s="14" t="s">
        <v>70</v>
      </c>
      <c r="K542" s="36" t="s">
        <v>17702</v>
      </c>
      <c r="L542" s="23" t="s">
        <v>2255</v>
      </c>
      <c r="M542" s="23" t="s">
        <v>18004</v>
      </c>
      <c r="O542" s="15">
        <f>VLOOKUP(H542,heso!$A$2:$B$82,2,0)*F542*G542</f>
        <v>340000</v>
      </c>
    </row>
    <row r="543" spans="1:15" ht="31.5">
      <c r="A543" s="14">
        <f t="shared" si="8"/>
        <v>540</v>
      </c>
      <c r="B543" s="14" t="s">
        <v>18005</v>
      </c>
      <c r="C543" s="41" t="s">
        <v>18006</v>
      </c>
      <c r="D543" s="41" t="s">
        <v>1187</v>
      </c>
      <c r="E543" s="41"/>
      <c r="F543" s="15">
        <v>700</v>
      </c>
      <c r="G543" s="15">
        <v>380</v>
      </c>
      <c r="H543" s="14" t="s">
        <v>8087</v>
      </c>
      <c r="I543" s="15">
        <v>178000</v>
      </c>
      <c r="J543" s="14" t="s">
        <v>70</v>
      </c>
      <c r="K543" s="36" t="s">
        <v>17702</v>
      </c>
      <c r="L543" s="23" t="s">
        <v>5408</v>
      </c>
      <c r="M543" s="23"/>
      <c r="O543" s="15">
        <f>VLOOKUP(H543,heso!$A$2:$B$82,2,0)*F543*G543</f>
        <v>266000</v>
      </c>
    </row>
    <row r="544" spans="1:15" ht="47.25">
      <c r="A544" s="14">
        <f t="shared" si="8"/>
        <v>541</v>
      </c>
      <c r="B544" s="14" t="s">
        <v>18007</v>
      </c>
      <c r="C544" s="41" t="s">
        <v>18008</v>
      </c>
      <c r="D544" s="41" t="s">
        <v>9193</v>
      </c>
      <c r="E544" s="14"/>
      <c r="F544" s="15">
        <v>1500</v>
      </c>
      <c r="G544" s="15">
        <v>456</v>
      </c>
      <c r="H544" s="14" t="s">
        <v>2161</v>
      </c>
      <c r="I544" s="15">
        <v>0</v>
      </c>
      <c r="J544" s="14" t="s">
        <v>60</v>
      </c>
      <c r="K544" s="36" t="s">
        <v>17702</v>
      </c>
      <c r="L544" s="23" t="s">
        <v>5408</v>
      </c>
      <c r="M544" s="23" t="s">
        <v>18009</v>
      </c>
      <c r="O544" s="15">
        <f>VLOOKUP(H544,heso!$A$2:$B$82,2,0)*F544*G544</f>
        <v>883619.84861227928</v>
      </c>
    </row>
    <row r="545" spans="1:15" ht="47.25">
      <c r="A545" s="14">
        <f t="shared" si="8"/>
        <v>542</v>
      </c>
      <c r="B545" s="14" t="s">
        <v>18013</v>
      </c>
      <c r="C545" s="41" t="s">
        <v>18014</v>
      </c>
      <c r="D545" s="41" t="s">
        <v>4473</v>
      </c>
      <c r="E545" s="14"/>
      <c r="F545" s="15">
        <v>1000</v>
      </c>
      <c r="G545" s="15">
        <v>384</v>
      </c>
      <c r="H545" s="14" t="s">
        <v>9488</v>
      </c>
      <c r="I545" s="15">
        <v>0</v>
      </c>
      <c r="J545" s="14" t="s">
        <v>7909</v>
      </c>
      <c r="K545" s="36" t="s">
        <v>17702</v>
      </c>
      <c r="L545" s="23" t="s">
        <v>2255</v>
      </c>
      <c r="M545" s="23"/>
      <c r="O545" s="15">
        <f>VLOOKUP(H545,heso!$A$2:$B$82,2,0)*F545*G545</f>
        <v>744100.92514718242</v>
      </c>
    </row>
    <row r="546" spans="1:15" ht="63">
      <c r="A546" s="14">
        <f t="shared" si="8"/>
        <v>543</v>
      </c>
      <c r="B546" s="14" t="s">
        <v>18015</v>
      </c>
      <c r="C546" s="41" t="s">
        <v>13183</v>
      </c>
      <c r="D546" s="41" t="s">
        <v>12961</v>
      </c>
      <c r="E546" s="14"/>
      <c r="F546" s="15">
        <v>500</v>
      </c>
      <c r="G546" s="15">
        <v>240</v>
      </c>
      <c r="H546" s="14" t="s">
        <v>16842</v>
      </c>
      <c r="I546" s="15">
        <v>0</v>
      </c>
      <c r="J546" s="14" t="s">
        <v>1188</v>
      </c>
      <c r="K546" s="36" t="s">
        <v>17702</v>
      </c>
      <c r="L546" s="23" t="s">
        <v>2255</v>
      </c>
      <c r="M546" s="23"/>
      <c r="O546" s="15">
        <f>VLOOKUP(H546,heso!$A$2:$B$82,2,0)*F546*G546</f>
        <v>222842.72497897391</v>
      </c>
    </row>
    <row r="547" spans="1:15" ht="31.5">
      <c r="A547" s="14">
        <f t="shared" si="8"/>
        <v>544</v>
      </c>
      <c r="B547" s="14" t="s">
        <v>18018</v>
      </c>
      <c r="C547" s="41" t="s">
        <v>18019</v>
      </c>
      <c r="D547" s="41" t="s">
        <v>4473</v>
      </c>
      <c r="E547" s="14"/>
      <c r="F547" s="15">
        <v>1000</v>
      </c>
      <c r="G547" s="15">
        <v>616</v>
      </c>
      <c r="H547" s="14" t="s">
        <v>2161</v>
      </c>
      <c r="I547" s="15">
        <v>0</v>
      </c>
      <c r="J547" s="14" t="s">
        <v>70</v>
      </c>
      <c r="K547" s="36" t="s">
        <v>17702</v>
      </c>
      <c r="L547" s="23" t="s">
        <v>513</v>
      </c>
      <c r="M547" s="23"/>
      <c r="O547" s="15">
        <f>VLOOKUP(H547,heso!$A$2:$B$82,2,0)*F547*G547</f>
        <v>795774.60050462582</v>
      </c>
    </row>
    <row r="548" spans="1:15" ht="31.5">
      <c r="A548" s="14">
        <f t="shared" ref="A548:A570" si="9">A547+1</f>
        <v>545</v>
      </c>
      <c r="B548" s="14" t="s">
        <v>18020</v>
      </c>
      <c r="C548" s="41" t="s">
        <v>18021</v>
      </c>
      <c r="D548" s="41" t="s">
        <v>1162</v>
      </c>
      <c r="E548" s="14"/>
      <c r="F548" s="15">
        <v>200</v>
      </c>
      <c r="G548" s="15">
        <v>272</v>
      </c>
      <c r="H548" s="14" t="s">
        <v>8087</v>
      </c>
      <c r="I548" s="15">
        <v>97000</v>
      </c>
      <c r="J548" s="14" t="s">
        <v>60</v>
      </c>
      <c r="K548" s="36" t="s">
        <v>17702</v>
      </c>
      <c r="L548" s="23" t="s">
        <v>6101</v>
      </c>
      <c r="M548" s="23"/>
      <c r="O548" s="15">
        <f>VLOOKUP(H548,heso!$A$2:$B$82,2,0)*F548*G548</f>
        <v>54400</v>
      </c>
    </row>
    <row r="549" spans="1:15" ht="31.5">
      <c r="A549" s="14">
        <f t="shared" si="9"/>
        <v>546</v>
      </c>
      <c r="B549" s="14" t="s">
        <v>18022</v>
      </c>
      <c r="C549" s="41" t="s">
        <v>18023</v>
      </c>
      <c r="D549" s="41" t="s">
        <v>1162</v>
      </c>
      <c r="E549" s="14"/>
      <c r="F549" s="15">
        <v>2500</v>
      </c>
      <c r="G549" s="15">
        <v>592</v>
      </c>
      <c r="H549" s="14" t="s">
        <v>2161</v>
      </c>
      <c r="I549" s="15">
        <v>0</v>
      </c>
      <c r="J549" s="14" t="s">
        <v>60</v>
      </c>
      <c r="K549" s="36" t="s">
        <v>17702</v>
      </c>
      <c r="L549" s="23" t="s">
        <v>6101</v>
      </c>
      <c r="M549" s="23"/>
      <c r="O549" s="15">
        <f>VLOOKUP(H549,heso!$A$2:$B$82,2,0)*F549*G549</f>
        <v>1911925.9882253995</v>
      </c>
    </row>
    <row r="550" spans="1:15" ht="47.25">
      <c r="A550" s="14">
        <f t="shared" si="9"/>
        <v>547</v>
      </c>
      <c r="B550" s="14" t="s">
        <v>18024</v>
      </c>
      <c r="C550" s="41" t="s">
        <v>15830</v>
      </c>
      <c r="D550" s="41" t="s">
        <v>4473</v>
      </c>
      <c r="E550" s="14"/>
      <c r="F550" s="15">
        <v>1000</v>
      </c>
      <c r="G550" s="15">
        <v>412</v>
      </c>
      <c r="H550" s="14" t="s">
        <v>8087</v>
      </c>
      <c r="I550" s="15">
        <v>0</v>
      </c>
      <c r="J550" s="14" t="s">
        <v>7909</v>
      </c>
      <c r="K550" s="36" t="s">
        <v>17702</v>
      </c>
      <c r="L550" s="23" t="s">
        <v>513</v>
      </c>
      <c r="M550" s="23"/>
      <c r="O550" s="15">
        <f>VLOOKUP(H550,heso!$A$2:$B$82,2,0)*F550*G550</f>
        <v>412000</v>
      </c>
    </row>
    <row r="551" spans="1:15" ht="47.25">
      <c r="A551" s="14">
        <f t="shared" si="9"/>
        <v>548</v>
      </c>
      <c r="B551" s="14" t="s">
        <v>18025</v>
      </c>
      <c r="C551" s="41" t="s">
        <v>15830</v>
      </c>
      <c r="D551" s="41" t="s">
        <v>4473</v>
      </c>
      <c r="E551" s="14"/>
      <c r="F551" s="15">
        <v>1000</v>
      </c>
      <c r="G551" s="15">
        <v>308</v>
      </c>
      <c r="H551" s="14" t="s">
        <v>8087</v>
      </c>
      <c r="I551" s="15">
        <v>0</v>
      </c>
      <c r="J551" s="14" t="s">
        <v>7909</v>
      </c>
      <c r="K551" s="36" t="s">
        <v>17702</v>
      </c>
      <c r="L551" s="23" t="s">
        <v>513</v>
      </c>
      <c r="M551" s="23"/>
      <c r="O551" s="15">
        <f>VLOOKUP(H551,heso!$A$2:$B$82,2,0)*F551*G551</f>
        <v>308000</v>
      </c>
    </row>
    <row r="552" spans="1:15" ht="63">
      <c r="A552" s="14">
        <f t="shared" si="9"/>
        <v>549</v>
      </c>
      <c r="B552" s="14" t="s">
        <v>18030</v>
      </c>
      <c r="C552" s="41" t="s">
        <v>18031</v>
      </c>
      <c r="D552" s="41" t="s">
        <v>9193</v>
      </c>
      <c r="E552" s="14"/>
      <c r="F552" s="15">
        <v>1100</v>
      </c>
      <c r="G552" s="15">
        <v>400</v>
      </c>
      <c r="H552" s="14" t="s">
        <v>8087</v>
      </c>
      <c r="I552" s="15">
        <v>0</v>
      </c>
      <c r="J552" s="14" t="s">
        <v>7909</v>
      </c>
      <c r="K552" s="36" t="s">
        <v>17702</v>
      </c>
      <c r="L552" s="23" t="s">
        <v>513</v>
      </c>
      <c r="M552" s="23" t="s">
        <v>18032</v>
      </c>
      <c r="O552" s="15">
        <f>VLOOKUP(H552,heso!$A$2:$B$82,2,0)*F552*G552</f>
        <v>440000</v>
      </c>
    </row>
    <row r="553" spans="1:15" ht="47.25">
      <c r="A553" s="14">
        <f t="shared" si="9"/>
        <v>550</v>
      </c>
      <c r="B553" s="14" t="s">
        <v>18033</v>
      </c>
      <c r="C553" s="41" t="s">
        <v>18034</v>
      </c>
      <c r="D553" s="41" t="s">
        <v>9193</v>
      </c>
      <c r="E553" s="14"/>
      <c r="F553" s="15">
        <v>800</v>
      </c>
      <c r="G553" s="15">
        <v>360</v>
      </c>
      <c r="H553" s="14" t="s">
        <v>2325</v>
      </c>
      <c r="I553" s="15">
        <v>0</v>
      </c>
      <c r="J553" s="14" t="s">
        <v>60</v>
      </c>
      <c r="K553" s="36" t="s">
        <v>17702</v>
      </c>
      <c r="L553" s="23" t="s">
        <v>5408</v>
      </c>
      <c r="M553" s="23" t="s">
        <v>18035</v>
      </c>
      <c r="O553" s="15">
        <f>VLOOKUP(H553,heso!$A$2:$B$82,2,0)*F553*G553</f>
        <v>258206.89655172414</v>
      </c>
    </row>
    <row r="554" spans="1:15" ht="47.25">
      <c r="A554" s="14">
        <f t="shared" si="9"/>
        <v>551</v>
      </c>
      <c r="B554" s="14" t="s">
        <v>18036</v>
      </c>
      <c r="C554" s="41" t="s">
        <v>18037</v>
      </c>
      <c r="D554" s="41" t="s">
        <v>4473</v>
      </c>
      <c r="E554" s="14"/>
      <c r="F554" s="15">
        <v>500</v>
      </c>
      <c r="G554" s="15">
        <v>544</v>
      </c>
      <c r="H554" s="14" t="s">
        <v>8087</v>
      </c>
      <c r="I554" s="15">
        <v>0</v>
      </c>
      <c r="J554" s="14" t="s">
        <v>4935</v>
      </c>
      <c r="K554" s="36" t="s">
        <v>17702</v>
      </c>
      <c r="L554" s="23" t="s">
        <v>5408</v>
      </c>
      <c r="M554" s="23"/>
      <c r="O554" s="15">
        <f>VLOOKUP(H554,heso!$A$2:$B$82,2,0)*F554*G554</f>
        <v>272000</v>
      </c>
    </row>
    <row r="555" spans="1:15" ht="47.25">
      <c r="A555" s="14">
        <f t="shared" si="9"/>
        <v>552</v>
      </c>
      <c r="B555" s="14" t="s">
        <v>18043</v>
      </c>
      <c r="C555" s="41" t="s">
        <v>15830</v>
      </c>
      <c r="D555" s="41" t="s">
        <v>4473</v>
      </c>
      <c r="E555" s="14"/>
      <c r="F555" s="15">
        <v>1000</v>
      </c>
      <c r="G555" s="15">
        <v>252</v>
      </c>
      <c r="H555" s="14" t="s">
        <v>8087</v>
      </c>
      <c r="I555" s="15">
        <v>0</v>
      </c>
      <c r="J555" s="14" t="s">
        <v>7909</v>
      </c>
      <c r="K555" s="36" t="s">
        <v>17702</v>
      </c>
      <c r="L555" s="23" t="s">
        <v>2255</v>
      </c>
      <c r="M555" s="23"/>
      <c r="O555" s="15">
        <f>VLOOKUP(H555,heso!$A$2:$B$82,2,0)*F555*G555</f>
        <v>252000</v>
      </c>
    </row>
    <row r="556" spans="1:15" ht="47.25">
      <c r="A556" s="14">
        <f t="shared" si="9"/>
        <v>553</v>
      </c>
      <c r="B556" s="14" t="s">
        <v>18044</v>
      </c>
      <c r="C556" s="41" t="s">
        <v>15830</v>
      </c>
      <c r="D556" s="41" t="s">
        <v>4473</v>
      </c>
      <c r="E556" s="14"/>
      <c r="F556" s="15">
        <v>1000</v>
      </c>
      <c r="G556" s="15">
        <v>360</v>
      </c>
      <c r="H556" s="14" t="s">
        <v>8087</v>
      </c>
      <c r="I556" s="15">
        <v>0</v>
      </c>
      <c r="J556" s="14" t="s">
        <v>7909</v>
      </c>
      <c r="K556" s="36" t="s">
        <v>17702</v>
      </c>
      <c r="L556" s="23" t="s">
        <v>2255</v>
      </c>
      <c r="M556" s="23"/>
      <c r="O556" s="15">
        <f>VLOOKUP(H556,heso!$A$2:$B$82,2,0)*F556*G556</f>
        <v>360000</v>
      </c>
    </row>
    <row r="557" spans="1:15" ht="31.5">
      <c r="A557" s="14">
        <f t="shared" si="9"/>
        <v>554</v>
      </c>
      <c r="B557" s="14" t="s">
        <v>18049</v>
      </c>
      <c r="C557" s="41" t="s">
        <v>18050</v>
      </c>
      <c r="D557" s="41" t="s">
        <v>1162</v>
      </c>
      <c r="E557" s="14"/>
      <c r="F557" s="15">
        <v>500</v>
      </c>
      <c r="G557" s="15">
        <v>340</v>
      </c>
      <c r="H557" s="14" t="s">
        <v>2161</v>
      </c>
      <c r="I557" s="15">
        <v>0</v>
      </c>
      <c r="J557" s="14" t="s">
        <v>1188</v>
      </c>
      <c r="K557" s="36" t="s">
        <v>17702</v>
      </c>
      <c r="L557" s="23" t="s">
        <v>2255</v>
      </c>
      <c r="M557" s="23"/>
      <c r="O557" s="15">
        <f>VLOOKUP(H557,heso!$A$2:$B$82,2,0)*F557*G557</f>
        <v>219613.12026913374</v>
      </c>
    </row>
    <row r="558" spans="1:15" ht="63">
      <c r="A558" s="14">
        <f t="shared" si="9"/>
        <v>555</v>
      </c>
      <c r="B558" s="14" t="s">
        <v>18053</v>
      </c>
      <c r="C558" s="41" t="s">
        <v>18054</v>
      </c>
      <c r="D558" s="41" t="s">
        <v>4473</v>
      </c>
      <c r="E558" s="14"/>
      <c r="F558" s="15">
        <v>1200</v>
      </c>
      <c r="G558" s="15">
        <v>960</v>
      </c>
      <c r="H558" s="14" t="s">
        <v>2161</v>
      </c>
      <c r="I558" s="15">
        <v>0</v>
      </c>
      <c r="J558" s="14" t="s">
        <v>70</v>
      </c>
      <c r="K558" s="36" t="s">
        <v>17702</v>
      </c>
      <c r="L558" s="23" t="s">
        <v>2255</v>
      </c>
      <c r="M558" s="23"/>
      <c r="O558" s="15">
        <f>VLOOKUP(H558,heso!$A$2:$B$82,2,0)*F558*G558</f>
        <v>1488201.8502943651</v>
      </c>
    </row>
    <row r="559" spans="1:15" ht="63">
      <c r="A559" s="14">
        <f t="shared" si="9"/>
        <v>556</v>
      </c>
      <c r="B559" s="14" t="s">
        <v>18055</v>
      </c>
      <c r="C559" s="41" t="s">
        <v>18056</v>
      </c>
      <c r="D559" s="41" t="s">
        <v>9193</v>
      </c>
      <c r="E559" s="14"/>
      <c r="F559" s="15">
        <v>1100</v>
      </c>
      <c r="G559" s="15">
        <v>268</v>
      </c>
      <c r="H559" s="14" t="s">
        <v>2161</v>
      </c>
      <c r="I559" s="15">
        <v>0</v>
      </c>
      <c r="J559" s="14" t="s">
        <v>70</v>
      </c>
      <c r="K559" s="36" t="s">
        <v>17702</v>
      </c>
      <c r="L559" s="23" t="s">
        <v>513</v>
      </c>
      <c r="M559" s="23" t="s">
        <v>18057</v>
      </c>
      <c r="O559" s="15">
        <f>VLOOKUP(H559,heso!$A$2:$B$82,2,0)*F559*G559</f>
        <v>380834.98738435656</v>
      </c>
    </row>
    <row r="560" spans="1:15" ht="47.25">
      <c r="A560" s="14">
        <f t="shared" si="9"/>
        <v>557</v>
      </c>
      <c r="B560" s="14" t="s">
        <v>18059</v>
      </c>
      <c r="C560" s="41" t="s">
        <v>18060</v>
      </c>
      <c r="D560" s="41" t="s">
        <v>1162</v>
      </c>
      <c r="E560" s="14"/>
      <c r="F560" s="15">
        <v>200</v>
      </c>
      <c r="G560" s="15">
        <v>512</v>
      </c>
      <c r="H560" s="14" t="s">
        <v>2161</v>
      </c>
      <c r="I560" s="15">
        <v>0</v>
      </c>
      <c r="J560" s="14" t="s">
        <v>1193</v>
      </c>
      <c r="K560" s="36" t="s">
        <v>17702</v>
      </c>
      <c r="L560" s="23" t="s">
        <v>2255</v>
      </c>
      <c r="M560" s="23"/>
      <c r="O560" s="15">
        <f>VLOOKUP(H560,heso!$A$2:$B$82,2,0)*F560*G560</f>
        <v>132284.60891505468</v>
      </c>
    </row>
    <row r="561" spans="1:15" ht="63">
      <c r="A561" s="14">
        <f t="shared" si="9"/>
        <v>558</v>
      </c>
      <c r="B561" s="14" t="s">
        <v>18066</v>
      </c>
      <c r="C561" s="41" t="s">
        <v>18067</v>
      </c>
      <c r="D561" s="41" t="s">
        <v>1162</v>
      </c>
      <c r="E561" s="14"/>
      <c r="F561" s="15">
        <v>200</v>
      </c>
      <c r="G561" s="15">
        <v>240</v>
      </c>
      <c r="H561" s="14" t="s">
        <v>8087</v>
      </c>
      <c r="I561" s="15">
        <v>0</v>
      </c>
      <c r="J561" s="14" t="s">
        <v>7909</v>
      </c>
      <c r="K561" s="36" t="s">
        <v>17702</v>
      </c>
      <c r="L561" s="23" t="s">
        <v>2255</v>
      </c>
      <c r="M561" s="23"/>
      <c r="O561" s="15">
        <f>VLOOKUP(H561,heso!$A$2:$B$82,2,0)*F561*G561</f>
        <v>48000</v>
      </c>
    </row>
    <row r="562" spans="1:15" ht="31.5">
      <c r="A562" s="14">
        <f t="shared" si="9"/>
        <v>559</v>
      </c>
      <c r="B562" s="14" t="s">
        <v>18068</v>
      </c>
      <c r="C562" s="41" t="s">
        <v>18069</v>
      </c>
      <c r="D562" s="41" t="s">
        <v>1162</v>
      </c>
      <c r="E562" s="14"/>
      <c r="F562" s="15">
        <v>200</v>
      </c>
      <c r="G562" s="15">
        <v>276</v>
      </c>
      <c r="H562" s="14" t="s">
        <v>8087</v>
      </c>
      <c r="I562" s="15">
        <v>0</v>
      </c>
      <c r="J562" s="14" t="s">
        <v>7909</v>
      </c>
      <c r="K562" s="36" t="s">
        <v>17702</v>
      </c>
      <c r="L562" s="23" t="s">
        <v>2255</v>
      </c>
      <c r="M562" s="23"/>
      <c r="O562" s="15">
        <f>VLOOKUP(H562,heso!$A$2:$B$82,2,0)*F562*G562</f>
        <v>55200</v>
      </c>
    </row>
    <row r="563" spans="1:15" ht="31.5">
      <c r="A563" s="14">
        <f t="shared" si="9"/>
        <v>560</v>
      </c>
      <c r="B563" s="14" t="s">
        <v>18072</v>
      </c>
      <c r="C563" s="41" t="s">
        <v>7693</v>
      </c>
      <c r="D563" s="41" t="s">
        <v>4473</v>
      </c>
      <c r="E563" s="14"/>
      <c r="F563" s="15">
        <v>800</v>
      </c>
      <c r="G563" s="15">
        <v>620</v>
      </c>
      <c r="H563" s="14" t="s">
        <v>10856</v>
      </c>
      <c r="I563" s="15">
        <v>0</v>
      </c>
      <c r="J563" s="14" t="s">
        <v>1188</v>
      </c>
      <c r="K563" s="36" t="s">
        <v>17702</v>
      </c>
      <c r="L563" s="23" t="s">
        <v>2255</v>
      </c>
      <c r="M563" s="23"/>
      <c r="O563" s="15">
        <f>VLOOKUP(H563,heso!$A$2:$B$82,2,0)*F563*G563</f>
        <v>1001177.4600504626</v>
      </c>
    </row>
    <row r="564" spans="1:15" ht="31.5">
      <c r="A564" s="14">
        <f t="shared" si="9"/>
        <v>561</v>
      </c>
      <c r="B564" s="14" t="s">
        <v>18080</v>
      </c>
      <c r="C564" s="41" t="s">
        <v>18081</v>
      </c>
      <c r="D564" s="41" t="s">
        <v>1187</v>
      </c>
      <c r="E564" s="14"/>
      <c r="F564" s="15">
        <v>1000</v>
      </c>
      <c r="G564" s="15">
        <v>500</v>
      </c>
      <c r="H564" s="14" t="s">
        <v>2161</v>
      </c>
      <c r="I564" s="15">
        <v>385000</v>
      </c>
      <c r="J564" s="14" t="s">
        <v>70</v>
      </c>
      <c r="K564" s="36" t="s">
        <v>17702</v>
      </c>
      <c r="L564" s="23" t="s">
        <v>2255</v>
      </c>
      <c r="M564" s="23"/>
      <c r="O564" s="15">
        <f>VLOOKUP(H564,heso!$A$2:$B$82,2,0)*F564*G564</f>
        <v>645920.94196804042</v>
      </c>
    </row>
    <row r="565" spans="1:15" ht="47.25">
      <c r="A565" s="14">
        <f t="shared" si="9"/>
        <v>562</v>
      </c>
      <c r="B565" s="14" t="s">
        <v>18275</v>
      </c>
      <c r="C565" s="41" t="s">
        <v>18094</v>
      </c>
      <c r="D565" s="41" t="s">
        <v>9193</v>
      </c>
      <c r="E565" s="14"/>
      <c r="F565" s="15">
        <v>1050</v>
      </c>
      <c r="G565" s="15">
        <v>800</v>
      </c>
      <c r="H565" s="14" t="s">
        <v>2161</v>
      </c>
      <c r="I565" s="15">
        <v>0</v>
      </c>
      <c r="J565" s="14" t="s">
        <v>12918</v>
      </c>
      <c r="K565" s="36" t="s">
        <v>17702</v>
      </c>
      <c r="L565" s="23" t="s">
        <v>2255</v>
      </c>
      <c r="M565" s="23" t="s">
        <v>18095</v>
      </c>
      <c r="O565" s="15">
        <f>VLOOKUP(H565,heso!$A$2:$B$82,2,0)*F565*G565</f>
        <v>1085147.182506308</v>
      </c>
    </row>
    <row r="566" spans="1:15" ht="47.25">
      <c r="A566" s="14">
        <f t="shared" si="9"/>
        <v>563</v>
      </c>
      <c r="B566" s="14" t="s">
        <v>18144</v>
      </c>
      <c r="C566" s="41" t="s">
        <v>15830</v>
      </c>
      <c r="D566" s="41" t="s">
        <v>4473</v>
      </c>
      <c r="E566" s="14"/>
      <c r="F566" s="15">
        <v>1000</v>
      </c>
      <c r="G566" s="15">
        <v>368</v>
      </c>
      <c r="H566" s="14" t="s">
        <v>8087</v>
      </c>
      <c r="I566" s="15">
        <v>0</v>
      </c>
      <c r="J566" s="14" t="s">
        <v>7909</v>
      </c>
      <c r="K566" s="36" t="s">
        <v>17702</v>
      </c>
      <c r="L566" s="23" t="s">
        <v>2255</v>
      </c>
      <c r="M566" s="23"/>
      <c r="O566" s="15">
        <f>VLOOKUP(H566,heso!$A$2:$B$82,2,0)*F566*G566</f>
        <v>368000</v>
      </c>
    </row>
    <row r="567" spans="1:15" ht="31.5">
      <c r="A567" s="14">
        <f t="shared" si="9"/>
        <v>564</v>
      </c>
      <c r="B567" s="14" t="s">
        <v>18152</v>
      </c>
      <c r="C567" s="41" t="s">
        <v>18153</v>
      </c>
      <c r="D567" s="41" t="s">
        <v>1162</v>
      </c>
      <c r="E567" s="14"/>
      <c r="F567" s="15">
        <v>446</v>
      </c>
      <c r="G567" s="15">
        <v>184</v>
      </c>
      <c r="H567" s="14" t="s">
        <v>11934</v>
      </c>
      <c r="I567" s="15">
        <v>0</v>
      </c>
      <c r="J567" s="14" t="s">
        <v>7909</v>
      </c>
      <c r="K567" s="36" t="s">
        <v>17702</v>
      </c>
      <c r="L567" s="23" t="s">
        <v>13494</v>
      </c>
      <c r="M567" s="23"/>
      <c r="O567" s="15">
        <f>VLOOKUP(H567,heso!$A$2:$B$82,2,0)*F567*G567</f>
        <v>172548.35996635829</v>
      </c>
    </row>
    <row r="568" spans="1:15" ht="51">
      <c r="A568" s="14">
        <f t="shared" si="9"/>
        <v>565</v>
      </c>
      <c r="B568" s="14" t="s">
        <v>18187</v>
      </c>
      <c r="C568" s="14" t="s">
        <v>18188</v>
      </c>
      <c r="D568" s="14" t="s">
        <v>4473</v>
      </c>
      <c r="E568" s="14"/>
      <c r="F568" s="15">
        <v>700</v>
      </c>
      <c r="G568" s="15">
        <v>400</v>
      </c>
      <c r="H568" s="14" t="s">
        <v>2161</v>
      </c>
      <c r="I568" s="15">
        <v>0</v>
      </c>
      <c r="J568" s="14" t="s">
        <v>70</v>
      </c>
      <c r="K568" s="14" t="s">
        <v>17702</v>
      </c>
      <c r="L568" s="23" t="s">
        <v>2255</v>
      </c>
      <c r="M568" s="23" t="s">
        <v>18189</v>
      </c>
      <c r="O568" s="15">
        <f>VLOOKUP(H568,heso!$A$2:$B$82,2,0)*F568*G568</f>
        <v>361715.72750210261</v>
      </c>
    </row>
    <row r="569" spans="1:15" ht="31.5">
      <c r="A569" s="14">
        <f t="shared" si="9"/>
        <v>566</v>
      </c>
      <c r="B569" s="14" t="s">
        <v>18181</v>
      </c>
      <c r="C569" s="14" t="s">
        <v>18182</v>
      </c>
      <c r="D569" s="14" t="s">
        <v>9193</v>
      </c>
      <c r="E569" s="14"/>
      <c r="F569" s="15">
        <v>1300</v>
      </c>
      <c r="G569" s="15">
        <v>200</v>
      </c>
      <c r="H569" s="14" t="s">
        <v>2161</v>
      </c>
      <c r="I569" s="15">
        <v>0</v>
      </c>
      <c r="J569" s="14" t="s">
        <v>7909</v>
      </c>
      <c r="K569" s="14" t="s">
        <v>17702</v>
      </c>
      <c r="L569" s="23" t="s">
        <v>2255</v>
      </c>
      <c r="M569" s="23" t="s">
        <v>18183</v>
      </c>
      <c r="O569" s="15">
        <f>VLOOKUP(H569,heso!$A$2:$B$82,2,0)*F569*G569</f>
        <v>335878.88982338097</v>
      </c>
    </row>
    <row r="570" spans="1:15" ht="63">
      <c r="A570" s="14">
        <f t="shared" si="9"/>
        <v>567</v>
      </c>
      <c r="B570" s="14" t="s">
        <v>18458</v>
      </c>
      <c r="C570" s="41" t="s">
        <v>18459</v>
      </c>
      <c r="D570" s="41" t="s">
        <v>17035</v>
      </c>
      <c r="E570" s="14"/>
      <c r="F570" s="15">
        <v>500</v>
      </c>
      <c r="G570" s="15">
        <v>618</v>
      </c>
      <c r="H570" s="14" t="s">
        <v>2161</v>
      </c>
      <c r="I570" s="15">
        <v>0</v>
      </c>
      <c r="J570" s="14" t="s">
        <v>7909</v>
      </c>
      <c r="K570" s="36" t="s">
        <v>17702</v>
      </c>
      <c r="L570" s="23" t="s">
        <v>2255</v>
      </c>
      <c r="M570" s="23" t="s">
        <v>18457</v>
      </c>
      <c r="O570" s="15">
        <f>VLOOKUP(H570,heso!$A$2:$B$82,2,0)*F570*G570</f>
        <v>399179.14213624899</v>
      </c>
    </row>
    <row r="571" spans="1:15">
      <c r="F571" s="89">
        <f>SUM(F4:F570)</f>
        <v>8276364</v>
      </c>
      <c r="O571" s="22">
        <f>SUM(O4:O570)</f>
        <v>1112253710.5904121</v>
      </c>
    </row>
    <row r="574" spans="1:15" ht="31.5">
      <c r="C574" s="172" t="s">
        <v>20239</v>
      </c>
      <c r="D574" s="265" t="s">
        <v>20234</v>
      </c>
      <c r="E574" s="285"/>
      <c r="F574" s="89" t="s">
        <v>20232</v>
      </c>
      <c r="G574" s="89" t="s">
        <v>20237</v>
      </c>
    </row>
    <row r="575" spans="1:15">
      <c r="D575" s="264">
        <f>A570</f>
        <v>567</v>
      </c>
      <c r="E575" s="284"/>
      <c r="F575" s="22">
        <f>F571</f>
        <v>8276364</v>
      </c>
      <c r="G575" s="22">
        <f>O571</f>
        <v>1112253710.5904121</v>
      </c>
    </row>
    <row r="576" spans="1:15">
      <c r="F576" s="240">
        <v>528118</v>
      </c>
      <c r="G576" s="240">
        <v>156159059.19999999</v>
      </c>
      <c r="H576" s="21" t="s">
        <v>11568</v>
      </c>
    </row>
    <row r="577" spans="6:7">
      <c r="F577" s="89">
        <f>SUM(F575:F576)</f>
        <v>8804482</v>
      </c>
      <c r="G577" s="89">
        <f t="shared" ref="G577" si="10">SUM(G575:G576)</f>
        <v>1268412769.7904122</v>
      </c>
    </row>
  </sheetData>
  <autoFilter ref="A3:O571" xr:uid="{00000000-0009-0000-0000-000010000000}"/>
  <sortState xmlns:xlrd2="http://schemas.microsoft.com/office/spreadsheetml/2017/richdata2" ref="B4:M534">
    <sortCondition ref="K4:K534"/>
  </sortState>
  <mergeCells count="3">
    <mergeCell ref="A1:C1"/>
    <mergeCell ref="D574:E574"/>
    <mergeCell ref="D575:E575"/>
  </mergeCells>
  <conditionalFormatting sqref="K570">
    <cfRule type="containsText" dxfId="8" priority="1" operator="containsText" text="2022">
      <formula>NOT(ISERROR(SEARCH("2022",K570)))</formula>
    </cfRule>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603"/>
  <sheetViews>
    <sheetView topLeftCell="A428" zoomScale="115" zoomScaleNormal="115" workbookViewId="0">
      <selection activeCell="D433" sqref="D433"/>
    </sheetView>
  </sheetViews>
  <sheetFormatPr defaultColWidth="9.140625" defaultRowHeight="15.75"/>
  <cols>
    <col min="1" max="1" width="5.42578125" style="21" customWidth="1"/>
    <col min="2" max="2" width="43.42578125" style="21" customWidth="1"/>
    <col min="3" max="3" width="30.140625" style="21" customWidth="1"/>
    <col min="4" max="4" width="10.140625" style="21" customWidth="1"/>
    <col min="5" max="5" width="5.85546875" style="21" customWidth="1"/>
    <col min="6" max="6" width="7.5703125" style="22" customWidth="1"/>
    <col min="7" max="7" width="8.28515625" style="22" customWidth="1"/>
    <col min="8" max="8" width="10.140625" style="21" customWidth="1"/>
    <col min="9" max="9" width="12.28515625" style="22" customWidth="1"/>
    <col min="10" max="10" width="7" style="21" customWidth="1"/>
    <col min="11" max="11" width="9.85546875" style="21" customWidth="1"/>
    <col min="12" max="12" width="14.140625" style="45" customWidth="1"/>
    <col min="13" max="13" width="16.140625" style="45" customWidth="1"/>
    <col min="14" max="14" width="15.42578125" style="45" hidden="1" customWidth="1"/>
    <col min="15" max="15" width="17" style="21" customWidth="1"/>
    <col min="16" max="16" width="14.7109375" style="22" customWidth="1"/>
    <col min="17" max="17" width="11.140625" style="22" customWidth="1"/>
    <col min="18" max="18" width="14.85546875" style="22" customWidth="1"/>
    <col min="19" max="16384" width="9.140625" style="21"/>
  </cols>
  <sheetData>
    <row r="1" spans="1:18" ht="30.75" customHeight="1">
      <c r="A1" s="282" t="s">
        <v>17803</v>
      </c>
      <c r="B1" s="283"/>
      <c r="C1" s="286"/>
      <c r="D1" s="65"/>
      <c r="E1" s="65"/>
    </row>
    <row r="2" spans="1:18" ht="17.25" customHeight="1"/>
    <row r="3" spans="1:18" s="81" customFormat="1" ht="42.75">
      <c r="A3" s="76" t="s">
        <v>3915</v>
      </c>
      <c r="B3" s="76" t="s">
        <v>8067</v>
      </c>
      <c r="C3" s="76" t="s">
        <v>16938</v>
      </c>
      <c r="D3" s="76" t="s">
        <v>17469</v>
      </c>
      <c r="E3" s="76" t="s">
        <v>3805</v>
      </c>
      <c r="F3" s="98" t="s">
        <v>8071</v>
      </c>
      <c r="G3" s="78" t="s">
        <v>3803</v>
      </c>
      <c r="H3" s="76" t="s">
        <v>3804</v>
      </c>
      <c r="I3" s="98" t="s">
        <v>8074</v>
      </c>
      <c r="J3" s="99" t="s">
        <v>1098</v>
      </c>
      <c r="K3" s="76" t="s">
        <v>3319</v>
      </c>
      <c r="L3" s="100" t="s">
        <v>1183</v>
      </c>
      <c r="M3" s="86" t="s">
        <v>1184</v>
      </c>
      <c r="N3" s="86" t="s">
        <v>13996</v>
      </c>
      <c r="O3" s="81" t="s">
        <v>20230</v>
      </c>
      <c r="P3" s="87"/>
      <c r="Q3" s="87"/>
      <c r="R3" s="87"/>
    </row>
    <row r="4" spans="1:18" ht="63">
      <c r="A4" s="14">
        <v>1</v>
      </c>
      <c r="B4" s="14" t="s">
        <v>17933</v>
      </c>
      <c r="C4" s="41" t="s">
        <v>9192</v>
      </c>
      <c r="D4" s="41" t="s">
        <v>17934</v>
      </c>
      <c r="E4" s="14"/>
      <c r="F4" s="15">
        <v>2000</v>
      </c>
      <c r="G4" s="15">
        <v>624</v>
      </c>
      <c r="H4" s="14" t="s">
        <v>2161</v>
      </c>
      <c r="I4" s="15">
        <v>0</v>
      </c>
      <c r="J4" s="14" t="s">
        <v>1188</v>
      </c>
      <c r="K4" s="36" t="s">
        <v>17935</v>
      </c>
      <c r="L4" s="23" t="s">
        <v>2255</v>
      </c>
      <c r="M4" s="23"/>
      <c r="O4" s="15">
        <f>VLOOKUP(H4,heso!$A$2:$B$82,2,0)*F4*G4</f>
        <v>1612218.671152229</v>
      </c>
    </row>
    <row r="5" spans="1:18" ht="47.25">
      <c r="A5" s="14">
        <f t="shared" ref="A5:A68" si="0">A4+1</f>
        <v>2</v>
      </c>
      <c r="B5" s="14" t="s">
        <v>17941</v>
      </c>
      <c r="C5" s="41" t="s">
        <v>17942</v>
      </c>
      <c r="D5" s="41" t="s">
        <v>1162</v>
      </c>
      <c r="E5" s="14"/>
      <c r="F5" s="15">
        <v>1000</v>
      </c>
      <c r="G5" s="15">
        <v>212</v>
      </c>
      <c r="H5" s="14" t="s">
        <v>8087</v>
      </c>
      <c r="I5" s="15">
        <v>71000</v>
      </c>
      <c r="J5" s="14" t="s">
        <v>4935</v>
      </c>
      <c r="K5" s="36" t="s">
        <v>17935</v>
      </c>
      <c r="L5" s="23" t="s">
        <v>2255</v>
      </c>
      <c r="M5" s="23"/>
      <c r="O5" s="15">
        <f>VLOOKUP(H5,heso!$A$2:$B$82,2,0)*F5*G5</f>
        <v>212000</v>
      </c>
    </row>
    <row r="6" spans="1:18" ht="31.5">
      <c r="A6" s="14">
        <f t="shared" si="0"/>
        <v>3</v>
      </c>
      <c r="B6" s="14" t="s">
        <v>17956</v>
      </c>
      <c r="C6" s="41" t="s">
        <v>17957</v>
      </c>
      <c r="D6" s="41" t="s">
        <v>1162</v>
      </c>
      <c r="E6" s="14"/>
      <c r="F6" s="15">
        <v>1000</v>
      </c>
      <c r="G6" s="15">
        <v>304</v>
      </c>
      <c r="H6" s="14" t="s">
        <v>5631</v>
      </c>
      <c r="I6" s="15">
        <v>350000</v>
      </c>
      <c r="J6" s="14" t="s">
        <v>7909</v>
      </c>
      <c r="K6" s="36" t="s">
        <v>17935</v>
      </c>
      <c r="L6" s="23" t="s">
        <v>2255</v>
      </c>
      <c r="M6" s="23"/>
      <c r="O6" s="15">
        <f>VLOOKUP(H6,heso!$A$2:$B$82,2,0)*F6*G6</f>
        <v>283034.4827586207</v>
      </c>
    </row>
    <row r="7" spans="1:18" ht="47.25">
      <c r="A7" s="14">
        <f t="shared" si="0"/>
        <v>4</v>
      </c>
      <c r="B7" s="14" t="s">
        <v>17958</v>
      </c>
      <c r="C7" s="41" t="s">
        <v>9192</v>
      </c>
      <c r="D7" s="41" t="s">
        <v>17934</v>
      </c>
      <c r="E7" s="14"/>
      <c r="F7" s="15">
        <v>800</v>
      </c>
      <c r="G7" s="15">
        <v>576</v>
      </c>
      <c r="H7" s="14" t="s">
        <v>2161</v>
      </c>
      <c r="I7" s="15">
        <v>0</v>
      </c>
      <c r="J7" s="14" t="s">
        <v>70</v>
      </c>
      <c r="K7" s="36" t="s">
        <v>17935</v>
      </c>
      <c r="L7" s="23" t="s">
        <v>2255</v>
      </c>
      <c r="M7" s="23"/>
      <c r="O7" s="15">
        <f>VLOOKUP(H7,heso!$A$2:$B$82,2,0)*F7*G7</f>
        <v>595280.74011774606</v>
      </c>
    </row>
    <row r="8" spans="1:18">
      <c r="A8" s="14">
        <f t="shared" si="0"/>
        <v>5</v>
      </c>
      <c r="B8" s="14" t="s">
        <v>17987</v>
      </c>
      <c r="C8" s="41" t="s">
        <v>9395</v>
      </c>
      <c r="D8" s="41" t="s">
        <v>1187</v>
      </c>
      <c r="E8" s="14"/>
      <c r="F8" s="15">
        <v>3300</v>
      </c>
      <c r="G8" s="15">
        <v>128</v>
      </c>
      <c r="H8" s="14" t="s">
        <v>8076</v>
      </c>
      <c r="I8" s="15">
        <v>38000</v>
      </c>
      <c r="J8" s="14" t="s">
        <v>4935</v>
      </c>
      <c r="K8" s="36" t="s">
        <v>17935</v>
      </c>
      <c r="L8" s="23" t="s">
        <v>2255</v>
      </c>
      <c r="M8" s="23"/>
      <c r="O8" s="15">
        <f>VLOOKUP(H8,heso!$A$2:$B$82,2,0)*F8*G8</f>
        <v>350993.43986543315</v>
      </c>
    </row>
    <row r="9" spans="1:18">
      <c r="A9" s="14">
        <f t="shared" si="0"/>
        <v>6</v>
      </c>
      <c r="B9" s="14" t="s">
        <v>17988</v>
      </c>
      <c r="C9" s="41" t="s">
        <v>9395</v>
      </c>
      <c r="D9" s="41" t="s">
        <v>1187</v>
      </c>
      <c r="E9" s="14"/>
      <c r="F9" s="15">
        <v>2700</v>
      </c>
      <c r="G9" s="15">
        <v>100</v>
      </c>
      <c r="H9" s="14" t="s">
        <v>8076</v>
      </c>
      <c r="I9" s="15">
        <v>32000</v>
      </c>
      <c r="J9" s="14" t="s">
        <v>4935</v>
      </c>
      <c r="K9" s="36" t="s">
        <v>17935</v>
      </c>
      <c r="L9" s="23" t="s">
        <v>2255</v>
      </c>
      <c r="M9" s="23"/>
      <c r="O9" s="15">
        <f>VLOOKUP(H9,heso!$A$2:$B$82,2,0)*F9*G9</f>
        <v>224356.60218671156</v>
      </c>
    </row>
    <row r="10" spans="1:18" ht="47.25">
      <c r="A10" s="14">
        <f t="shared" si="0"/>
        <v>7</v>
      </c>
      <c r="B10" s="14" t="s">
        <v>18026</v>
      </c>
      <c r="C10" s="41" t="s">
        <v>18027</v>
      </c>
      <c r="D10" s="41" t="s">
        <v>1162</v>
      </c>
      <c r="E10" s="14"/>
      <c r="F10" s="15">
        <v>3000</v>
      </c>
      <c r="G10" s="15">
        <v>764</v>
      </c>
      <c r="H10" s="14" t="s">
        <v>2161</v>
      </c>
      <c r="I10" s="15">
        <v>0</v>
      </c>
      <c r="J10" s="14" t="s">
        <v>70</v>
      </c>
      <c r="K10" s="36" t="s">
        <v>17935</v>
      </c>
      <c r="L10" s="23" t="s">
        <v>13080</v>
      </c>
      <c r="M10" s="23"/>
      <c r="O10" s="15">
        <f>VLOOKUP(H10,heso!$A$2:$B$82,2,0)*F10*G10</f>
        <v>2960901.5979814972</v>
      </c>
    </row>
    <row r="11" spans="1:18" ht="47.25">
      <c r="A11" s="14">
        <f t="shared" si="0"/>
        <v>8</v>
      </c>
      <c r="B11" s="14" t="s">
        <v>18028</v>
      </c>
      <c r="C11" s="41" t="s">
        <v>18029</v>
      </c>
      <c r="D11" s="41" t="s">
        <v>1187</v>
      </c>
      <c r="E11" s="14"/>
      <c r="F11" s="15">
        <v>700</v>
      </c>
      <c r="G11" s="15">
        <v>332</v>
      </c>
      <c r="H11" s="14" t="s">
        <v>8087</v>
      </c>
      <c r="I11" s="15">
        <v>187000</v>
      </c>
      <c r="J11" s="14" t="s">
        <v>1193</v>
      </c>
      <c r="K11" s="36" t="s">
        <v>17935</v>
      </c>
      <c r="L11" s="23" t="s">
        <v>2255</v>
      </c>
      <c r="M11" s="23"/>
      <c r="O11" s="15">
        <f>VLOOKUP(H11,heso!$A$2:$B$82,2,0)*F11*G11</f>
        <v>232400</v>
      </c>
    </row>
    <row r="12" spans="1:18" ht="31.5">
      <c r="A12" s="14">
        <f t="shared" si="0"/>
        <v>9</v>
      </c>
      <c r="B12" s="14" t="s">
        <v>18000</v>
      </c>
      <c r="C12" s="41" t="s">
        <v>2744</v>
      </c>
      <c r="D12" s="41" t="s">
        <v>1187</v>
      </c>
      <c r="E12" s="14"/>
      <c r="F12" s="15">
        <v>2700</v>
      </c>
      <c r="G12" s="15">
        <v>72</v>
      </c>
      <c r="H12" s="14" t="s">
        <v>8076</v>
      </c>
      <c r="I12" s="15">
        <v>28000</v>
      </c>
      <c r="J12" s="14" t="s">
        <v>4935</v>
      </c>
      <c r="K12" s="36" t="s">
        <v>18001</v>
      </c>
      <c r="L12" s="23" t="s">
        <v>2255</v>
      </c>
      <c r="M12" s="23"/>
      <c r="O12" s="15">
        <f>VLOOKUP(H12,heso!$A$2:$B$82,2,0)*F12*G12</f>
        <v>161536.75357443231</v>
      </c>
    </row>
    <row r="13" spans="1:18">
      <c r="A13" s="14">
        <f t="shared" si="0"/>
        <v>10</v>
      </c>
      <c r="B13" s="14" t="s">
        <v>18010</v>
      </c>
      <c r="C13" s="41" t="s">
        <v>2744</v>
      </c>
      <c r="D13" s="41" t="s">
        <v>1187</v>
      </c>
      <c r="E13" s="14"/>
      <c r="F13" s="15">
        <v>4700</v>
      </c>
      <c r="G13" s="15">
        <v>128</v>
      </c>
      <c r="H13" s="14" t="s">
        <v>8076</v>
      </c>
      <c r="I13" s="15">
        <v>37000</v>
      </c>
      <c r="J13" s="14" t="s">
        <v>4935</v>
      </c>
      <c r="K13" s="36" t="s">
        <v>18001</v>
      </c>
      <c r="L13" s="23" t="s">
        <v>2255</v>
      </c>
      <c r="M13" s="23"/>
      <c r="O13" s="15">
        <f>VLOOKUP(H13,heso!$A$2:$B$82,2,0)*F13*G13</f>
        <v>499899.74768713204</v>
      </c>
    </row>
    <row r="14" spans="1:18" s="187" customFormat="1" ht="38.25">
      <c r="A14" s="14">
        <f t="shared" si="0"/>
        <v>11</v>
      </c>
      <c r="B14" s="14" t="s">
        <v>18011</v>
      </c>
      <c r="C14" s="41" t="s">
        <v>13183</v>
      </c>
      <c r="D14" s="41" t="s">
        <v>1187</v>
      </c>
      <c r="E14" s="14" t="s">
        <v>8163</v>
      </c>
      <c r="F14" s="15">
        <v>7030</v>
      </c>
      <c r="G14" s="15">
        <v>296</v>
      </c>
      <c r="H14" s="14" t="s">
        <v>8076</v>
      </c>
      <c r="I14" s="15">
        <v>55000</v>
      </c>
      <c r="J14" s="14" t="s">
        <v>1188</v>
      </c>
      <c r="K14" s="36" t="s">
        <v>18001</v>
      </c>
      <c r="L14" s="23" t="s">
        <v>2255</v>
      </c>
      <c r="M14" s="23" t="s">
        <v>18012</v>
      </c>
      <c r="N14" s="45"/>
      <c r="O14" s="15">
        <f>VLOOKUP(H14,heso!$A$2:$B$82,2,0)*F14*G14</f>
        <v>1729108.023549201</v>
      </c>
      <c r="P14" s="188"/>
      <c r="Q14" s="188"/>
      <c r="R14" s="188"/>
    </row>
    <row r="15" spans="1:18" ht="63">
      <c r="A15" s="14">
        <f t="shared" si="0"/>
        <v>12</v>
      </c>
      <c r="B15" s="14" t="s">
        <v>18016</v>
      </c>
      <c r="C15" s="41" t="s">
        <v>18017</v>
      </c>
      <c r="D15" s="41" t="s">
        <v>1187</v>
      </c>
      <c r="E15" s="14"/>
      <c r="F15" s="15">
        <v>800</v>
      </c>
      <c r="G15" s="15">
        <v>392</v>
      </c>
      <c r="H15" s="14" t="s">
        <v>8087</v>
      </c>
      <c r="I15" s="15">
        <v>165000</v>
      </c>
      <c r="J15" s="14" t="s">
        <v>1193</v>
      </c>
      <c r="K15" s="36" t="s">
        <v>18001</v>
      </c>
      <c r="L15" s="23" t="s">
        <v>2255</v>
      </c>
      <c r="M15" s="23"/>
      <c r="O15" s="15">
        <f>VLOOKUP(H15,heso!$A$2:$B$82,2,0)*F15*G15</f>
        <v>313600</v>
      </c>
    </row>
    <row r="16" spans="1:18">
      <c r="A16" s="14">
        <f t="shared" si="0"/>
        <v>13</v>
      </c>
      <c r="B16" s="14" t="s">
        <v>2659</v>
      </c>
      <c r="C16" s="41" t="s">
        <v>2744</v>
      </c>
      <c r="D16" s="41" t="s">
        <v>1187</v>
      </c>
      <c r="E16" s="14"/>
      <c r="F16" s="15">
        <v>4200</v>
      </c>
      <c r="G16" s="15">
        <v>64</v>
      </c>
      <c r="H16" s="14" t="s">
        <v>8076</v>
      </c>
      <c r="I16" s="15">
        <v>23000</v>
      </c>
      <c r="J16" s="14" t="s">
        <v>4935</v>
      </c>
      <c r="K16" s="36" t="s">
        <v>18001</v>
      </c>
      <c r="L16" s="23" t="s">
        <v>2255</v>
      </c>
      <c r="M16" s="23"/>
      <c r="O16" s="15">
        <f>VLOOKUP(H16,heso!$A$2:$B$82,2,0)*F16*G16</f>
        <v>223359.46173254837</v>
      </c>
    </row>
    <row r="17" spans="1:18">
      <c r="A17" s="14">
        <f t="shared" si="0"/>
        <v>14</v>
      </c>
      <c r="B17" s="14" t="s">
        <v>6301</v>
      </c>
      <c r="C17" s="41" t="s">
        <v>2744</v>
      </c>
      <c r="D17" s="41" t="s">
        <v>1187</v>
      </c>
      <c r="E17" s="14"/>
      <c r="F17" s="15">
        <v>3100</v>
      </c>
      <c r="G17" s="15">
        <v>76</v>
      </c>
      <c r="H17" s="14" t="s">
        <v>8076</v>
      </c>
      <c r="I17" s="15">
        <v>26000</v>
      </c>
      <c r="J17" s="14" t="s">
        <v>4935</v>
      </c>
      <c r="K17" s="36" t="s">
        <v>18001</v>
      </c>
      <c r="L17" s="23" t="s">
        <v>2255</v>
      </c>
      <c r="M17" s="23"/>
      <c r="O17" s="15">
        <f>VLOOKUP(H17,heso!$A$2:$B$82,2,0)*F17*G17</f>
        <v>195771.90916736756</v>
      </c>
    </row>
    <row r="18" spans="1:18" ht="78.75">
      <c r="A18" s="14">
        <f t="shared" si="0"/>
        <v>15</v>
      </c>
      <c r="B18" s="14" t="s">
        <v>18038</v>
      </c>
      <c r="C18" s="41" t="s">
        <v>18039</v>
      </c>
      <c r="D18" s="41" t="s">
        <v>1162</v>
      </c>
      <c r="E18" s="14"/>
      <c r="F18" s="15">
        <v>200</v>
      </c>
      <c r="G18" s="15">
        <v>968</v>
      </c>
      <c r="H18" s="14" t="s">
        <v>3703</v>
      </c>
      <c r="I18" s="15">
        <v>0</v>
      </c>
      <c r="J18" s="14" t="s">
        <v>1193</v>
      </c>
      <c r="K18" s="36" t="s">
        <v>18001</v>
      </c>
      <c r="L18" s="23" t="s">
        <v>2255</v>
      </c>
      <c r="M18" s="23"/>
      <c r="O18" s="15">
        <f>VLOOKUP(H18,heso!$A$2:$B$82,2,0)*F18*G18</f>
        <v>334118.75525651814</v>
      </c>
    </row>
    <row r="19" spans="1:18" ht="47.25">
      <c r="A19" s="14">
        <f t="shared" si="0"/>
        <v>16</v>
      </c>
      <c r="B19" s="14" t="s">
        <v>18040</v>
      </c>
      <c r="C19" s="41" t="s">
        <v>11192</v>
      </c>
      <c r="D19" s="41" t="s">
        <v>18789</v>
      </c>
      <c r="E19" s="14"/>
      <c r="F19" s="15">
        <v>1000</v>
      </c>
      <c r="G19" s="15">
        <v>44</v>
      </c>
      <c r="H19" s="14" t="s">
        <v>8076</v>
      </c>
      <c r="I19" s="15">
        <v>0</v>
      </c>
      <c r="J19" s="14" t="s">
        <v>70</v>
      </c>
      <c r="K19" s="36" t="s">
        <v>18001</v>
      </c>
      <c r="L19" s="23" t="s">
        <v>5408</v>
      </c>
      <c r="M19" s="23"/>
      <c r="O19" s="15">
        <f>VLOOKUP(H19,heso!$A$2:$B$82,2,0)*F19*G19</f>
        <v>36561.816652649286</v>
      </c>
    </row>
    <row r="20" spans="1:18" ht="63">
      <c r="A20" s="14">
        <f t="shared" si="0"/>
        <v>17</v>
      </c>
      <c r="B20" s="14" t="s">
        <v>18041</v>
      </c>
      <c r="C20" s="41" t="s">
        <v>10218</v>
      </c>
      <c r="D20" s="41" t="s">
        <v>1187</v>
      </c>
      <c r="E20" s="14" t="s">
        <v>8163</v>
      </c>
      <c r="F20" s="15">
        <v>1030</v>
      </c>
      <c r="G20" s="15">
        <v>228</v>
      </c>
      <c r="H20" s="14" t="s">
        <v>8087</v>
      </c>
      <c r="I20" s="15">
        <v>69000</v>
      </c>
      <c r="J20" s="14" t="s">
        <v>1188</v>
      </c>
      <c r="K20" s="36" t="s">
        <v>18001</v>
      </c>
      <c r="L20" s="23" t="s">
        <v>5629</v>
      </c>
      <c r="M20" s="23"/>
      <c r="O20" s="15">
        <f>VLOOKUP(H20,heso!$A$2:$B$82,2,0)*F20*G20</f>
        <v>234840</v>
      </c>
    </row>
    <row r="21" spans="1:18" ht="47.25">
      <c r="A21" s="14">
        <f t="shared" si="0"/>
        <v>18</v>
      </c>
      <c r="B21" s="14" t="s">
        <v>18042</v>
      </c>
      <c r="C21" s="41" t="s">
        <v>13183</v>
      </c>
      <c r="D21" s="41" t="s">
        <v>1187</v>
      </c>
      <c r="E21" s="14" t="s">
        <v>8163</v>
      </c>
      <c r="F21" s="15">
        <v>3000</v>
      </c>
      <c r="G21" s="15">
        <v>284</v>
      </c>
      <c r="H21" s="14" t="s">
        <v>8076</v>
      </c>
      <c r="I21" s="15">
        <v>60000</v>
      </c>
      <c r="J21" s="14" t="s">
        <v>1188</v>
      </c>
      <c r="K21" s="36" t="s">
        <v>18001</v>
      </c>
      <c r="L21" s="23" t="s">
        <v>2255</v>
      </c>
      <c r="M21" s="23"/>
      <c r="O21" s="15">
        <f>VLOOKUP(H21,heso!$A$2:$B$82,2,0)*F21*G21</f>
        <v>707969.72245584533</v>
      </c>
    </row>
    <row r="22" spans="1:18" s="187" customFormat="1" ht="31.5">
      <c r="A22" s="14">
        <f t="shared" si="0"/>
        <v>19</v>
      </c>
      <c r="B22" s="14" t="s">
        <v>17835</v>
      </c>
      <c r="C22" s="14" t="s">
        <v>12660</v>
      </c>
      <c r="D22" s="14" t="s">
        <v>1187</v>
      </c>
      <c r="E22" s="14" t="s">
        <v>8163</v>
      </c>
      <c r="F22" s="15">
        <v>5000</v>
      </c>
      <c r="G22" s="15">
        <v>252</v>
      </c>
      <c r="H22" s="14" t="s">
        <v>8087</v>
      </c>
      <c r="I22" s="15">
        <v>80000</v>
      </c>
      <c r="J22" s="14" t="s">
        <v>60</v>
      </c>
      <c r="K22" s="36" t="s">
        <v>18001</v>
      </c>
      <c r="L22" s="23" t="s">
        <v>2255</v>
      </c>
      <c r="M22" s="23"/>
      <c r="N22" s="45"/>
      <c r="O22" s="15">
        <f>VLOOKUP(H22,heso!$A$2:$B$82,2,0)*F22*G22</f>
        <v>1260000</v>
      </c>
      <c r="P22" s="188"/>
      <c r="Q22" s="188"/>
      <c r="R22" s="188"/>
    </row>
    <row r="23" spans="1:18" s="187" customFormat="1" ht="31.5">
      <c r="A23" s="14">
        <f t="shared" si="0"/>
        <v>20</v>
      </c>
      <c r="B23" s="14" t="s">
        <v>17750</v>
      </c>
      <c r="C23" s="41" t="s">
        <v>12660</v>
      </c>
      <c r="D23" s="41" t="s">
        <v>1187</v>
      </c>
      <c r="E23" s="14" t="s">
        <v>8163</v>
      </c>
      <c r="F23" s="15">
        <v>5000</v>
      </c>
      <c r="G23" s="15">
        <v>256</v>
      </c>
      <c r="H23" s="14" t="s">
        <v>8087</v>
      </c>
      <c r="I23" s="15">
        <v>80000</v>
      </c>
      <c r="J23" s="14" t="s">
        <v>60</v>
      </c>
      <c r="K23" s="36" t="s">
        <v>18001</v>
      </c>
      <c r="L23" s="23" t="s">
        <v>2255</v>
      </c>
      <c r="M23" s="23"/>
      <c r="N23" s="45"/>
      <c r="O23" s="15">
        <f>VLOOKUP(H23,heso!$A$2:$B$82,2,0)*F23*G23</f>
        <v>1280000</v>
      </c>
      <c r="P23" s="188"/>
      <c r="Q23" s="188"/>
      <c r="R23" s="188"/>
    </row>
    <row r="24" spans="1:18">
      <c r="A24" s="14">
        <f t="shared" si="0"/>
        <v>21</v>
      </c>
      <c r="B24" s="14" t="s">
        <v>18045</v>
      </c>
      <c r="C24" s="41" t="s">
        <v>2744</v>
      </c>
      <c r="D24" s="41" t="s">
        <v>1187</v>
      </c>
      <c r="E24" s="14" t="s">
        <v>8163</v>
      </c>
      <c r="F24" s="15">
        <v>1012</v>
      </c>
      <c r="G24" s="15">
        <v>52</v>
      </c>
      <c r="H24" s="14" t="s">
        <v>8076</v>
      </c>
      <c r="I24" s="15">
        <v>23000</v>
      </c>
      <c r="J24" s="14" t="s">
        <v>4935</v>
      </c>
      <c r="K24" s="36" t="s">
        <v>18001</v>
      </c>
      <c r="L24" s="23" t="s">
        <v>5629</v>
      </c>
      <c r="M24" s="23"/>
      <c r="O24" s="15">
        <f>VLOOKUP(H24,heso!$A$2:$B$82,2,0)*F24*G24</f>
        <v>43727.932716568546</v>
      </c>
    </row>
    <row r="25" spans="1:18">
      <c r="A25" s="14">
        <f t="shared" si="0"/>
        <v>22</v>
      </c>
      <c r="B25" s="14" t="s">
        <v>14536</v>
      </c>
      <c r="C25" s="41" t="s">
        <v>2744</v>
      </c>
      <c r="D25" s="41" t="s">
        <v>1187</v>
      </c>
      <c r="E25" s="14" t="s">
        <v>8163</v>
      </c>
      <c r="F25" s="15">
        <v>1012</v>
      </c>
      <c r="G25" s="15">
        <v>132</v>
      </c>
      <c r="H25" s="14" t="s">
        <v>8076</v>
      </c>
      <c r="I25" s="15">
        <v>53000</v>
      </c>
      <c r="J25" s="14" t="s">
        <v>4935</v>
      </c>
      <c r="K25" s="36" t="s">
        <v>18001</v>
      </c>
      <c r="L25" s="23" t="s">
        <v>5629</v>
      </c>
      <c r="M25" s="23"/>
      <c r="O25" s="15">
        <f>VLOOKUP(H25,heso!$A$2:$B$82,2,0)*F25*G25</f>
        <v>111001.67535744324</v>
      </c>
    </row>
    <row r="26" spans="1:18" ht="47.25">
      <c r="A26" s="14">
        <f t="shared" si="0"/>
        <v>23</v>
      </c>
      <c r="B26" s="14" t="s">
        <v>18058</v>
      </c>
      <c r="C26" s="41" t="s">
        <v>17597</v>
      </c>
      <c r="D26" s="41" t="s">
        <v>1162</v>
      </c>
      <c r="E26" s="14" t="s">
        <v>8163</v>
      </c>
      <c r="F26" s="15">
        <v>900</v>
      </c>
      <c r="G26" s="15">
        <v>216</v>
      </c>
      <c r="H26" s="14" t="s">
        <v>8087</v>
      </c>
      <c r="I26" s="15">
        <v>66000</v>
      </c>
      <c r="J26" s="14" t="s">
        <v>1188</v>
      </c>
      <c r="K26" s="36" t="s">
        <v>18001</v>
      </c>
      <c r="L26" s="23" t="s">
        <v>2255</v>
      </c>
      <c r="M26" s="23"/>
      <c r="O26" s="15">
        <f>VLOOKUP(H26,heso!$A$2:$B$82,2,0)*F26*G26</f>
        <v>194400</v>
      </c>
    </row>
    <row r="27" spans="1:18">
      <c r="A27" s="14">
        <f t="shared" si="0"/>
        <v>24</v>
      </c>
      <c r="B27" s="14" t="s">
        <v>13454</v>
      </c>
      <c r="C27" s="41" t="s">
        <v>16523</v>
      </c>
      <c r="D27" s="41" t="s">
        <v>1187</v>
      </c>
      <c r="E27" s="14" t="s">
        <v>8163</v>
      </c>
      <c r="F27" s="15">
        <v>3130</v>
      </c>
      <c r="G27" s="15">
        <v>200</v>
      </c>
      <c r="H27" s="14" t="s">
        <v>2161</v>
      </c>
      <c r="I27" s="15">
        <v>90000</v>
      </c>
      <c r="J27" s="14" t="s">
        <v>1193</v>
      </c>
      <c r="K27" s="36" t="s">
        <v>18001</v>
      </c>
      <c r="L27" s="23" t="s">
        <v>2255</v>
      </c>
      <c r="M27" s="23"/>
      <c r="O27" s="15">
        <f>VLOOKUP(H27,heso!$A$2:$B$82,2,0)*F27*G27</f>
        <v>808693.01934398653</v>
      </c>
    </row>
    <row r="28" spans="1:18" ht="31.5">
      <c r="A28" s="14">
        <f t="shared" si="0"/>
        <v>25</v>
      </c>
      <c r="B28" s="14" t="s">
        <v>17899</v>
      </c>
      <c r="C28" s="41" t="s">
        <v>10218</v>
      </c>
      <c r="D28" s="41" t="s">
        <v>1187</v>
      </c>
      <c r="E28" s="14" t="s">
        <v>8163</v>
      </c>
      <c r="F28" s="15">
        <v>3530</v>
      </c>
      <c r="G28" s="15">
        <v>496</v>
      </c>
      <c r="H28" s="14" t="s">
        <v>8087</v>
      </c>
      <c r="I28" s="15">
        <v>100000</v>
      </c>
      <c r="J28" s="14" t="s">
        <v>1188</v>
      </c>
      <c r="K28" s="36" t="s">
        <v>18001</v>
      </c>
      <c r="L28" s="23" t="s">
        <v>17376</v>
      </c>
      <c r="M28" s="23"/>
      <c r="O28" s="15">
        <f>VLOOKUP(H28,heso!$A$2:$B$82,2,0)*F28*G28</f>
        <v>1750880</v>
      </c>
    </row>
    <row r="29" spans="1:18">
      <c r="A29" s="14">
        <f t="shared" si="0"/>
        <v>26</v>
      </c>
      <c r="B29" s="14" t="s">
        <v>18091</v>
      </c>
      <c r="C29" s="41" t="s">
        <v>13217</v>
      </c>
      <c r="D29" s="41" t="s">
        <v>1187</v>
      </c>
      <c r="E29" s="14"/>
      <c r="F29" s="15">
        <v>860</v>
      </c>
      <c r="G29" s="15">
        <v>648</v>
      </c>
      <c r="H29" s="14" t="s">
        <v>2161</v>
      </c>
      <c r="I29" s="15">
        <v>332000</v>
      </c>
      <c r="J29" s="14" t="s">
        <v>7909</v>
      </c>
      <c r="K29" s="36" t="s">
        <v>18001</v>
      </c>
      <c r="L29" s="23" t="s">
        <v>5408</v>
      </c>
      <c r="M29" s="23"/>
      <c r="O29" s="15">
        <f>VLOOKUP(H29,heso!$A$2:$B$82,2,0)*F29*G29</f>
        <v>719917.64507989911</v>
      </c>
    </row>
    <row r="30" spans="1:18" ht="31.5">
      <c r="A30" s="14">
        <f t="shared" si="0"/>
        <v>27</v>
      </c>
      <c r="B30" s="14" t="s">
        <v>18092</v>
      </c>
      <c r="C30" s="41" t="s">
        <v>18093</v>
      </c>
      <c r="D30" s="41" t="s">
        <v>1187</v>
      </c>
      <c r="E30" s="14"/>
      <c r="F30" s="15">
        <v>500</v>
      </c>
      <c r="G30" s="15">
        <v>160</v>
      </c>
      <c r="H30" s="14" t="s">
        <v>8076</v>
      </c>
      <c r="I30" s="15">
        <v>54000</v>
      </c>
      <c r="J30" s="14" t="s">
        <v>1188</v>
      </c>
      <c r="K30" s="36" t="s">
        <v>18001</v>
      </c>
      <c r="L30" s="23" t="s">
        <v>2255</v>
      </c>
      <c r="M30" s="23"/>
      <c r="O30" s="15">
        <f>VLOOKUP(H30,heso!$A$2:$B$82,2,0)*F30*G30</f>
        <v>66476.030277544167</v>
      </c>
    </row>
    <row r="31" spans="1:18" ht="31.5">
      <c r="A31" s="14">
        <f t="shared" si="0"/>
        <v>28</v>
      </c>
      <c r="B31" s="14" t="s">
        <v>18107</v>
      </c>
      <c r="C31" s="41" t="s">
        <v>2744</v>
      </c>
      <c r="D31" s="41" t="s">
        <v>1187</v>
      </c>
      <c r="E31" s="14" t="s">
        <v>8163</v>
      </c>
      <c r="F31" s="15">
        <v>1012</v>
      </c>
      <c r="G31" s="15">
        <v>44</v>
      </c>
      <c r="H31" s="14" t="s">
        <v>8076</v>
      </c>
      <c r="I31" s="15">
        <v>23000</v>
      </c>
      <c r="J31" s="14" t="s">
        <v>4935</v>
      </c>
      <c r="K31" s="36" t="s">
        <v>18001</v>
      </c>
      <c r="L31" s="23" t="s">
        <v>5629</v>
      </c>
      <c r="M31" s="23"/>
      <c r="O31" s="15">
        <f>VLOOKUP(H31,heso!$A$2:$B$82,2,0)*F31*G31</f>
        <v>37000.558452481077</v>
      </c>
    </row>
    <row r="32" spans="1:18" ht="31.5">
      <c r="A32" s="14">
        <f t="shared" si="0"/>
        <v>29</v>
      </c>
      <c r="B32" s="14" t="s">
        <v>18046</v>
      </c>
      <c r="C32" s="41" t="s">
        <v>18047</v>
      </c>
      <c r="D32" s="41" t="s">
        <v>1187</v>
      </c>
      <c r="E32" s="14" t="s">
        <v>8163</v>
      </c>
      <c r="F32" s="15">
        <v>1000</v>
      </c>
      <c r="G32" s="15">
        <v>712</v>
      </c>
      <c r="H32" s="14" t="s">
        <v>2161</v>
      </c>
      <c r="I32" s="15">
        <v>374000</v>
      </c>
      <c r="J32" s="14" t="s">
        <v>70</v>
      </c>
      <c r="K32" s="36" t="s">
        <v>18048</v>
      </c>
      <c r="L32" s="23" t="s">
        <v>5408</v>
      </c>
      <c r="M32" s="23"/>
      <c r="O32" s="15">
        <f>VLOOKUP(H32,heso!$A$2:$B$82,2,0)*F32*G32</f>
        <v>919791.42136248958</v>
      </c>
    </row>
    <row r="33" spans="1:18" ht="47.25">
      <c r="A33" s="14">
        <f t="shared" si="0"/>
        <v>30</v>
      </c>
      <c r="B33" s="14" t="s">
        <v>18051</v>
      </c>
      <c r="C33" s="41" t="s">
        <v>13183</v>
      </c>
      <c r="D33" s="41" t="s">
        <v>1187</v>
      </c>
      <c r="E33" s="14" t="s">
        <v>8163</v>
      </c>
      <c r="F33" s="15">
        <v>2030</v>
      </c>
      <c r="G33" s="15">
        <v>280</v>
      </c>
      <c r="H33" s="14" t="s">
        <v>8076</v>
      </c>
      <c r="I33" s="15">
        <v>65000</v>
      </c>
      <c r="J33" s="14" t="s">
        <v>1188</v>
      </c>
      <c r="K33" s="36" t="s">
        <v>18048</v>
      </c>
      <c r="L33" s="23" t="s">
        <v>5129</v>
      </c>
      <c r="M33" s="23" t="s">
        <v>18052</v>
      </c>
      <c r="O33" s="15">
        <f>VLOOKUP(H33,heso!$A$2:$B$82,2,0)*F33*G33</f>
        <v>472312.19512195128</v>
      </c>
    </row>
    <row r="34" spans="1:18" ht="47.25">
      <c r="A34" s="14">
        <f t="shared" si="0"/>
        <v>31</v>
      </c>
      <c r="B34" s="14" t="s">
        <v>18061</v>
      </c>
      <c r="C34" s="41" t="s">
        <v>18062</v>
      </c>
      <c r="D34" s="41" t="s">
        <v>1187</v>
      </c>
      <c r="E34" s="14"/>
      <c r="F34" s="15">
        <v>700</v>
      </c>
      <c r="G34" s="15">
        <v>72</v>
      </c>
      <c r="H34" s="14" t="s">
        <v>8076</v>
      </c>
      <c r="I34" s="15">
        <v>37000</v>
      </c>
      <c r="J34" s="14" t="s">
        <v>1188</v>
      </c>
      <c r="K34" s="36" t="s">
        <v>18048</v>
      </c>
      <c r="L34" s="23" t="s">
        <v>2255</v>
      </c>
      <c r="M34" s="23"/>
      <c r="O34" s="15">
        <f>VLOOKUP(H34,heso!$A$2:$B$82,2,0)*F34*G34</f>
        <v>41879.899074852823</v>
      </c>
    </row>
    <row r="35" spans="1:18" ht="38.25">
      <c r="A35" s="14">
        <f t="shared" si="0"/>
        <v>32</v>
      </c>
      <c r="B35" s="14" t="s">
        <v>15341</v>
      </c>
      <c r="C35" s="41" t="s">
        <v>2744</v>
      </c>
      <c r="D35" s="41" t="s">
        <v>1187</v>
      </c>
      <c r="E35" s="14" t="s">
        <v>8163</v>
      </c>
      <c r="F35" s="15">
        <v>4012</v>
      </c>
      <c r="G35" s="15">
        <v>352</v>
      </c>
      <c r="H35" s="14" t="s">
        <v>8087</v>
      </c>
      <c r="I35" s="15">
        <v>110000</v>
      </c>
      <c r="J35" s="14" t="s">
        <v>4935</v>
      </c>
      <c r="K35" s="36" t="s">
        <v>18048</v>
      </c>
      <c r="L35" s="23" t="s">
        <v>11673</v>
      </c>
      <c r="M35" s="23" t="s">
        <v>18063</v>
      </c>
      <c r="O35" s="15">
        <f>VLOOKUP(H35,heso!$A$2:$B$82,2,0)*F35*G35</f>
        <v>1412224</v>
      </c>
    </row>
    <row r="36" spans="1:18" ht="47.25">
      <c r="A36" s="14">
        <f t="shared" si="0"/>
        <v>33</v>
      </c>
      <c r="B36" s="14" t="s">
        <v>18064</v>
      </c>
      <c r="C36" s="41" t="s">
        <v>9192</v>
      </c>
      <c r="D36" s="41" t="s">
        <v>1187</v>
      </c>
      <c r="E36" s="14" t="s">
        <v>8163</v>
      </c>
      <c r="F36" s="15">
        <v>1000</v>
      </c>
      <c r="G36" s="15">
        <v>464</v>
      </c>
      <c r="H36" s="14" t="s">
        <v>2161</v>
      </c>
      <c r="I36" s="15">
        <v>199000</v>
      </c>
      <c r="J36" s="14" t="s">
        <v>1188</v>
      </c>
      <c r="K36" s="36" t="s">
        <v>18048</v>
      </c>
      <c r="L36" s="23" t="s">
        <v>2255</v>
      </c>
      <c r="M36" s="23" t="s">
        <v>18065</v>
      </c>
      <c r="O36" s="15">
        <f>VLOOKUP(H36,heso!$A$2:$B$82,2,0)*F36*G36</f>
        <v>599414.63414634147</v>
      </c>
    </row>
    <row r="37" spans="1:18" ht="31.5">
      <c r="A37" s="14">
        <f t="shared" si="0"/>
        <v>34</v>
      </c>
      <c r="B37" s="14" t="s">
        <v>18070</v>
      </c>
      <c r="C37" s="41" t="s">
        <v>18071</v>
      </c>
      <c r="D37" s="41" t="s">
        <v>1162</v>
      </c>
      <c r="E37" s="14"/>
      <c r="F37" s="15">
        <v>200</v>
      </c>
      <c r="G37" s="15">
        <v>192</v>
      </c>
      <c r="H37" s="14" t="s">
        <v>2161</v>
      </c>
      <c r="I37" s="15">
        <v>95000</v>
      </c>
      <c r="J37" s="14" t="s">
        <v>60</v>
      </c>
      <c r="K37" s="36" t="s">
        <v>18048</v>
      </c>
      <c r="L37" s="23" t="s">
        <v>2255</v>
      </c>
      <c r="M37" s="23"/>
      <c r="O37" s="15">
        <f>VLOOKUP(H37,heso!$A$2:$B$82,2,0)*F37*G37</f>
        <v>49606.7283431455</v>
      </c>
    </row>
    <row r="38" spans="1:18">
      <c r="A38" s="14">
        <f t="shared" si="0"/>
        <v>35</v>
      </c>
      <c r="B38" s="14" t="s">
        <v>18073</v>
      </c>
      <c r="C38" s="41" t="s">
        <v>2744</v>
      </c>
      <c r="D38" s="41" t="s">
        <v>1187</v>
      </c>
      <c r="E38" s="14" t="s">
        <v>8163</v>
      </c>
      <c r="F38" s="15">
        <v>1012</v>
      </c>
      <c r="G38" s="15">
        <v>52</v>
      </c>
      <c r="H38" s="14" t="s">
        <v>8076</v>
      </c>
      <c r="I38" s="15">
        <v>23000</v>
      </c>
      <c r="J38" s="14" t="s">
        <v>4935</v>
      </c>
      <c r="K38" s="36" t="s">
        <v>18048</v>
      </c>
      <c r="L38" s="23" t="s">
        <v>5629</v>
      </c>
      <c r="M38" s="23"/>
      <c r="O38" s="15">
        <f>VLOOKUP(H38,heso!$A$2:$B$82,2,0)*F38*G38</f>
        <v>43727.932716568546</v>
      </c>
    </row>
    <row r="39" spans="1:18" ht="38.25">
      <c r="A39" s="14">
        <f t="shared" si="0"/>
        <v>36</v>
      </c>
      <c r="B39" s="14" t="s">
        <v>14554</v>
      </c>
      <c r="C39" s="41" t="s">
        <v>2744</v>
      </c>
      <c r="D39" s="41" t="s">
        <v>1187</v>
      </c>
      <c r="E39" s="14" t="s">
        <v>8163</v>
      </c>
      <c r="F39" s="15">
        <v>6012</v>
      </c>
      <c r="G39" s="15">
        <v>496</v>
      </c>
      <c r="H39" s="14" t="s">
        <v>8087</v>
      </c>
      <c r="I39" s="15">
        <v>166000</v>
      </c>
      <c r="J39" s="14" t="s">
        <v>4935</v>
      </c>
      <c r="K39" s="36" t="s">
        <v>18048</v>
      </c>
      <c r="L39" s="23" t="s">
        <v>18076</v>
      </c>
      <c r="M39" s="23" t="s">
        <v>18077</v>
      </c>
      <c r="O39" s="15">
        <f>VLOOKUP(H39,heso!$A$2:$B$82,2,0)*F39*G39</f>
        <v>2981952</v>
      </c>
    </row>
    <row r="40" spans="1:18" s="187" customFormat="1" ht="31.5">
      <c r="A40" s="14">
        <f t="shared" si="0"/>
        <v>37</v>
      </c>
      <c r="B40" s="14" t="s">
        <v>16573</v>
      </c>
      <c r="C40" s="41" t="s">
        <v>10218</v>
      </c>
      <c r="D40" s="41" t="s">
        <v>1187</v>
      </c>
      <c r="E40" s="14" t="s">
        <v>8163</v>
      </c>
      <c r="F40" s="15">
        <v>5000</v>
      </c>
      <c r="G40" s="15">
        <v>272</v>
      </c>
      <c r="H40" s="14" t="s">
        <v>8087</v>
      </c>
      <c r="I40" s="15">
        <v>60000</v>
      </c>
      <c r="J40" s="14" t="s">
        <v>1188</v>
      </c>
      <c r="K40" s="36" t="s">
        <v>18048</v>
      </c>
      <c r="L40" s="23" t="s">
        <v>2255</v>
      </c>
      <c r="M40" s="23"/>
      <c r="N40" s="45"/>
      <c r="O40" s="15">
        <f>VLOOKUP(H40,heso!$A$2:$B$82,2,0)*F40*G40</f>
        <v>1360000</v>
      </c>
      <c r="P40" s="188"/>
      <c r="Q40" s="188"/>
      <c r="R40" s="188"/>
    </row>
    <row r="41" spans="1:18" s="187" customFormat="1" ht="31.5">
      <c r="A41" s="14">
        <f t="shared" si="0"/>
        <v>38</v>
      </c>
      <c r="B41" s="14" t="s">
        <v>18078</v>
      </c>
      <c r="C41" s="41" t="s">
        <v>10218</v>
      </c>
      <c r="D41" s="41" t="s">
        <v>1187</v>
      </c>
      <c r="E41" s="14" t="s">
        <v>8163</v>
      </c>
      <c r="F41" s="15">
        <v>9200</v>
      </c>
      <c r="G41" s="15">
        <v>276</v>
      </c>
      <c r="H41" s="14" t="s">
        <v>8087</v>
      </c>
      <c r="I41" s="15">
        <v>61000</v>
      </c>
      <c r="J41" s="14" t="s">
        <v>1188</v>
      </c>
      <c r="K41" s="36" t="s">
        <v>18048</v>
      </c>
      <c r="L41" s="23" t="s">
        <v>2255</v>
      </c>
      <c r="M41" s="23"/>
      <c r="N41" s="45"/>
      <c r="O41" s="15">
        <f>VLOOKUP(H41,heso!$A$2:$B$82,2,0)*F41*G41</f>
        <v>2539200</v>
      </c>
      <c r="P41" s="188"/>
      <c r="Q41" s="188"/>
      <c r="R41" s="188"/>
    </row>
    <row r="42" spans="1:18" s="187" customFormat="1" ht="47.25">
      <c r="A42" s="14">
        <f t="shared" si="0"/>
        <v>39</v>
      </c>
      <c r="B42" s="14" t="s">
        <v>18079</v>
      </c>
      <c r="C42" s="41" t="s">
        <v>10218</v>
      </c>
      <c r="D42" s="41" t="s">
        <v>1187</v>
      </c>
      <c r="E42" s="14" t="s">
        <v>8163</v>
      </c>
      <c r="F42" s="15">
        <v>5000</v>
      </c>
      <c r="G42" s="15">
        <v>292</v>
      </c>
      <c r="H42" s="14" t="s">
        <v>8087</v>
      </c>
      <c r="I42" s="15">
        <v>63000</v>
      </c>
      <c r="J42" s="14" t="s">
        <v>1188</v>
      </c>
      <c r="K42" s="36" t="s">
        <v>18048</v>
      </c>
      <c r="L42" s="23" t="s">
        <v>2255</v>
      </c>
      <c r="M42" s="23"/>
      <c r="N42" s="45"/>
      <c r="O42" s="15">
        <f>VLOOKUP(H42,heso!$A$2:$B$82,2,0)*F42*G42</f>
        <v>1460000</v>
      </c>
      <c r="P42" s="188"/>
      <c r="Q42" s="188"/>
      <c r="R42" s="188"/>
    </row>
    <row r="43" spans="1:18">
      <c r="A43" s="14">
        <f t="shared" si="0"/>
        <v>40</v>
      </c>
      <c r="B43" s="14" t="s">
        <v>3364</v>
      </c>
      <c r="C43" s="41" t="s">
        <v>11192</v>
      </c>
      <c r="D43" s="41" t="s">
        <v>1187</v>
      </c>
      <c r="E43" s="14" t="s">
        <v>8163</v>
      </c>
      <c r="F43" s="15">
        <v>5030</v>
      </c>
      <c r="G43" s="15">
        <v>72</v>
      </c>
      <c r="H43" s="14" t="s">
        <v>3449</v>
      </c>
      <c r="I43" s="15">
        <v>15000</v>
      </c>
      <c r="J43" s="14" t="s">
        <v>7909</v>
      </c>
      <c r="K43" s="36" t="s">
        <v>18048</v>
      </c>
      <c r="L43" s="23" t="s">
        <v>2255</v>
      </c>
      <c r="M43" s="23"/>
      <c r="O43" s="15">
        <f>VLOOKUP(H43,heso!$A$2:$B$82,2,0)*F43*G43</f>
        <v>176663.41463414632</v>
      </c>
    </row>
    <row r="44" spans="1:18" ht="31.5">
      <c r="A44" s="14">
        <f t="shared" si="0"/>
        <v>41</v>
      </c>
      <c r="B44" s="248" t="s">
        <v>18082</v>
      </c>
      <c r="C44" s="41" t="s">
        <v>18083</v>
      </c>
      <c r="D44" s="41" t="s">
        <v>1187</v>
      </c>
      <c r="E44" s="14"/>
      <c r="F44" s="15">
        <v>650</v>
      </c>
      <c r="G44" s="15">
        <v>312</v>
      </c>
      <c r="H44" s="14" t="s">
        <v>8087</v>
      </c>
      <c r="I44" s="15">
        <v>137000</v>
      </c>
      <c r="J44" s="14" t="s">
        <v>7909</v>
      </c>
      <c r="K44" s="36" t="s">
        <v>18048</v>
      </c>
      <c r="L44" s="23" t="s">
        <v>2255</v>
      </c>
      <c r="M44" s="23"/>
      <c r="O44" s="15">
        <f>VLOOKUP(H44,heso!$A$2:$B$82,2,0)*F44*G44</f>
        <v>202800</v>
      </c>
    </row>
    <row r="45" spans="1:18" ht="47.25">
      <c r="A45" s="14">
        <f t="shared" si="0"/>
        <v>42</v>
      </c>
      <c r="B45" s="14" t="s">
        <v>18084</v>
      </c>
      <c r="C45" s="41" t="s">
        <v>2744</v>
      </c>
      <c r="D45" s="41" t="s">
        <v>1187</v>
      </c>
      <c r="E45" s="14"/>
      <c r="F45" s="15">
        <v>2000</v>
      </c>
      <c r="G45" s="15">
        <v>40</v>
      </c>
      <c r="H45" s="14" t="s">
        <v>8076</v>
      </c>
      <c r="I45" s="15">
        <v>20000</v>
      </c>
      <c r="J45" s="14" t="s">
        <v>4935</v>
      </c>
      <c r="K45" s="36" t="s">
        <v>18048</v>
      </c>
      <c r="L45" s="23" t="s">
        <v>5408</v>
      </c>
      <c r="M45" s="23"/>
      <c r="O45" s="15">
        <f>VLOOKUP(H45,heso!$A$2:$B$82,2,0)*F45*G45</f>
        <v>66476.030277544167</v>
      </c>
    </row>
    <row r="46" spans="1:18">
      <c r="A46" s="14">
        <f t="shared" si="0"/>
        <v>43</v>
      </c>
      <c r="B46" s="14" t="s">
        <v>13471</v>
      </c>
      <c r="C46" s="41" t="s">
        <v>2744</v>
      </c>
      <c r="D46" s="41" t="s">
        <v>1187</v>
      </c>
      <c r="E46" s="14" t="s">
        <v>8163</v>
      </c>
      <c r="F46" s="15">
        <v>1012</v>
      </c>
      <c r="G46" s="15">
        <v>120</v>
      </c>
      <c r="H46" s="14" t="s">
        <v>8076</v>
      </c>
      <c r="I46" s="15">
        <v>38000</v>
      </c>
      <c r="J46" s="14" t="s">
        <v>4935</v>
      </c>
      <c r="K46" s="36" t="s">
        <v>18048</v>
      </c>
      <c r="L46" s="23" t="s">
        <v>2255</v>
      </c>
      <c r="M46" s="23"/>
      <c r="O46" s="15">
        <f>VLOOKUP(H46,heso!$A$2:$B$82,2,0)*F46*G46</f>
        <v>100910.61396131203</v>
      </c>
    </row>
    <row r="47" spans="1:18" ht="31.5">
      <c r="A47" s="14">
        <f t="shared" si="0"/>
        <v>44</v>
      </c>
      <c r="B47" s="14" t="s">
        <v>15314</v>
      </c>
      <c r="C47" s="41" t="s">
        <v>2744</v>
      </c>
      <c r="D47" s="41" t="s">
        <v>1187</v>
      </c>
      <c r="E47" s="14" t="s">
        <v>8163</v>
      </c>
      <c r="F47" s="15">
        <v>1312</v>
      </c>
      <c r="G47" s="15">
        <v>192</v>
      </c>
      <c r="H47" s="14" t="s">
        <v>8076</v>
      </c>
      <c r="I47" s="15">
        <v>69000</v>
      </c>
      <c r="J47" s="14" t="s">
        <v>4935</v>
      </c>
      <c r="K47" s="36" t="s">
        <v>18048</v>
      </c>
      <c r="L47" s="23" t="s">
        <v>5129</v>
      </c>
      <c r="M47" s="23" t="s">
        <v>18085</v>
      </c>
      <c r="O47" s="15">
        <f>VLOOKUP(H47,heso!$A$2:$B$82,2,0)*F47*G47</f>
        <v>209319.72413793104</v>
      </c>
    </row>
    <row r="48" spans="1:18" ht="31.5">
      <c r="A48" s="14">
        <f t="shared" si="0"/>
        <v>45</v>
      </c>
      <c r="B48" s="14" t="s">
        <v>18086</v>
      </c>
      <c r="C48" s="41" t="s">
        <v>2744</v>
      </c>
      <c r="D48" s="41" t="s">
        <v>1187</v>
      </c>
      <c r="E48" s="14" t="s">
        <v>8163</v>
      </c>
      <c r="F48" s="15">
        <v>1012</v>
      </c>
      <c r="G48" s="15">
        <v>296</v>
      </c>
      <c r="H48" s="14" t="s">
        <v>8076</v>
      </c>
      <c r="I48" s="15">
        <v>122000</v>
      </c>
      <c r="J48" s="14" t="s">
        <v>4935</v>
      </c>
      <c r="K48" s="36" t="s">
        <v>18048</v>
      </c>
      <c r="L48" s="23" t="s">
        <v>2255</v>
      </c>
      <c r="M48" s="23"/>
      <c r="O48" s="15">
        <f>VLOOKUP(H48,heso!$A$2:$B$82,2,0)*F48*G48</f>
        <v>248912.84777123635</v>
      </c>
    </row>
    <row r="49" spans="1:18" ht="47.25">
      <c r="A49" s="14">
        <f t="shared" si="0"/>
        <v>46</v>
      </c>
      <c r="B49" s="14" t="s">
        <v>18087</v>
      </c>
      <c r="C49" s="41" t="s">
        <v>1054</v>
      </c>
      <c r="D49" s="41" t="s">
        <v>1187</v>
      </c>
      <c r="E49" s="14" t="s">
        <v>8163</v>
      </c>
      <c r="F49" s="15">
        <v>530</v>
      </c>
      <c r="G49" s="15">
        <v>312</v>
      </c>
      <c r="H49" s="14" t="s">
        <v>1398</v>
      </c>
      <c r="I49" s="15">
        <v>135000</v>
      </c>
      <c r="J49" s="14" t="s">
        <v>60</v>
      </c>
      <c r="K49" s="36" t="s">
        <v>18048</v>
      </c>
      <c r="L49" s="23" t="s">
        <v>2255</v>
      </c>
      <c r="M49" s="23"/>
      <c r="O49" s="15">
        <f>VLOOKUP(H49,heso!$A$2:$B$82,2,0)*F49*G49</f>
        <v>206943.38099243064</v>
      </c>
    </row>
    <row r="50" spans="1:18" ht="31.5">
      <c r="A50" s="14">
        <f t="shared" si="0"/>
        <v>47</v>
      </c>
      <c r="B50" s="14" t="s">
        <v>18090</v>
      </c>
      <c r="C50" s="41" t="s">
        <v>13622</v>
      </c>
      <c r="D50" s="41" t="s">
        <v>1187</v>
      </c>
      <c r="E50" s="14"/>
      <c r="F50" s="15">
        <v>800</v>
      </c>
      <c r="G50" s="15">
        <v>240</v>
      </c>
      <c r="H50" s="14" t="s">
        <v>8076</v>
      </c>
      <c r="I50" s="15">
        <v>96000</v>
      </c>
      <c r="J50" s="14" t="s">
        <v>1193</v>
      </c>
      <c r="K50" s="36" t="s">
        <v>18048</v>
      </c>
      <c r="L50" s="23" t="s">
        <v>5408</v>
      </c>
      <c r="M50" s="23"/>
      <c r="O50" s="15">
        <f>VLOOKUP(H50,heso!$A$2:$B$82,2,0)*F50*G50</f>
        <v>159542.47266610598</v>
      </c>
    </row>
    <row r="51" spans="1:18" s="187" customFormat="1" ht="47.25">
      <c r="A51" s="14">
        <f t="shared" si="0"/>
        <v>48</v>
      </c>
      <c r="B51" s="14" t="s">
        <v>16576</v>
      </c>
      <c r="C51" s="41" t="s">
        <v>10218</v>
      </c>
      <c r="D51" s="41" t="s">
        <v>1187</v>
      </c>
      <c r="E51" s="14" t="s">
        <v>8163</v>
      </c>
      <c r="F51" s="15">
        <v>7000</v>
      </c>
      <c r="G51" s="15">
        <v>440</v>
      </c>
      <c r="H51" s="14" t="s">
        <v>8087</v>
      </c>
      <c r="I51" s="15">
        <v>90000</v>
      </c>
      <c r="J51" s="14" t="s">
        <v>1188</v>
      </c>
      <c r="K51" s="36" t="s">
        <v>18048</v>
      </c>
      <c r="L51" s="23" t="s">
        <v>2255</v>
      </c>
      <c r="M51" s="23"/>
      <c r="N51" s="45"/>
      <c r="O51" s="15">
        <f>VLOOKUP(H51,heso!$A$2:$B$82,2,0)*F51*G51</f>
        <v>3080000</v>
      </c>
      <c r="P51" s="188"/>
      <c r="Q51" s="188"/>
      <c r="R51" s="188"/>
    </row>
    <row r="52" spans="1:18" ht="47.25">
      <c r="A52" s="14">
        <f t="shared" si="0"/>
        <v>49</v>
      </c>
      <c r="B52" s="14" t="s">
        <v>17310</v>
      </c>
      <c r="C52" s="41" t="s">
        <v>18096</v>
      </c>
      <c r="D52" s="41" t="s">
        <v>1187</v>
      </c>
      <c r="E52" s="14" t="s">
        <v>8163</v>
      </c>
      <c r="F52" s="15">
        <v>1030</v>
      </c>
      <c r="G52" s="15">
        <v>272</v>
      </c>
      <c r="H52" s="14" t="s">
        <v>8087</v>
      </c>
      <c r="I52" s="15">
        <v>104000</v>
      </c>
      <c r="J52" s="14" t="s">
        <v>1188</v>
      </c>
      <c r="K52" s="36" t="s">
        <v>18048</v>
      </c>
      <c r="L52" s="23" t="s">
        <v>2255</v>
      </c>
      <c r="M52" s="23"/>
      <c r="O52" s="15">
        <f>VLOOKUP(H52,heso!$A$2:$B$82,2,0)*F52*G52</f>
        <v>280160</v>
      </c>
    </row>
    <row r="53" spans="1:18" ht="31.5">
      <c r="A53" s="14">
        <f t="shared" si="0"/>
        <v>50</v>
      </c>
      <c r="B53" s="14" t="s">
        <v>15774</v>
      </c>
      <c r="C53" s="41" t="s">
        <v>2744</v>
      </c>
      <c r="D53" s="41" t="s">
        <v>1187</v>
      </c>
      <c r="E53" s="14" t="s">
        <v>8163</v>
      </c>
      <c r="F53" s="15">
        <v>1012</v>
      </c>
      <c r="G53" s="15">
        <v>208</v>
      </c>
      <c r="H53" s="14" t="s">
        <v>8076</v>
      </c>
      <c r="I53" s="15">
        <v>69000</v>
      </c>
      <c r="J53" s="14" t="s">
        <v>4935</v>
      </c>
      <c r="K53" s="36" t="s">
        <v>18048</v>
      </c>
      <c r="L53" s="23" t="s">
        <v>5629</v>
      </c>
      <c r="M53" s="23"/>
      <c r="O53" s="15">
        <f>VLOOKUP(H53,heso!$A$2:$B$82,2,0)*F53*G53</f>
        <v>174911.73086627419</v>
      </c>
    </row>
    <row r="54" spans="1:18" ht="31.5">
      <c r="A54" s="14">
        <f t="shared" si="0"/>
        <v>51</v>
      </c>
      <c r="B54" s="14" t="s">
        <v>16713</v>
      </c>
      <c r="C54" s="41" t="s">
        <v>2744</v>
      </c>
      <c r="D54" s="41" t="s">
        <v>1187</v>
      </c>
      <c r="E54" s="14" t="s">
        <v>8163</v>
      </c>
      <c r="F54" s="15">
        <v>1012</v>
      </c>
      <c r="G54" s="15">
        <v>40</v>
      </c>
      <c r="H54" s="14" t="s">
        <v>8076</v>
      </c>
      <c r="I54" s="15">
        <v>22000</v>
      </c>
      <c r="J54" s="14" t="s">
        <v>4935</v>
      </c>
      <c r="K54" s="36" t="s">
        <v>18048</v>
      </c>
      <c r="L54" s="23" t="s">
        <v>5629</v>
      </c>
      <c r="M54" s="23"/>
      <c r="O54" s="15">
        <f>VLOOKUP(H54,heso!$A$2:$B$82,2,0)*F54*G54</f>
        <v>33636.871320437342</v>
      </c>
    </row>
    <row r="55" spans="1:18" ht="31.5">
      <c r="A55" s="14">
        <f t="shared" si="0"/>
        <v>52</v>
      </c>
      <c r="B55" s="14" t="s">
        <v>17712</v>
      </c>
      <c r="C55" s="41" t="s">
        <v>2744</v>
      </c>
      <c r="D55" s="41" t="s">
        <v>1187</v>
      </c>
      <c r="E55" s="14" t="s">
        <v>8163</v>
      </c>
      <c r="F55" s="15">
        <v>1012</v>
      </c>
      <c r="G55" s="15">
        <v>216</v>
      </c>
      <c r="H55" s="14" t="s">
        <v>8076</v>
      </c>
      <c r="I55" s="15">
        <v>71000</v>
      </c>
      <c r="J55" s="14" t="s">
        <v>4935</v>
      </c>
      <c r="K55" s="36" t="s">
        <v>18048</v>
      </c>
      <c r="L55" s="23" t="s">
        <v>5629</v>
      </c>
      <c r="M55" s="23"/>
      <c r="O55" s="15">
        <f>VLOOKUP(H55,heso!$A$2:$B$82,2,0)*F55*G55</f>
        <v>181639.10513036166</v>
      </c>
    </row>
    <row r="56" spans="1:18" ht="31.5">
      <c r="A56" s="14">
        <f t="shared" si="0"/>
        <v>53</v>
      </c>
      <c r="B56" s="14" t="s">
        <v>18097</v>
      </c>
      <c r="C56" s="41" t="s">
        <v>2744</v>
      </c>
      <c r="D56" s="41" t="s">
        <v>1187</v>
      </c>
      <c r="E56" s="14" t="s">
        <v>8163</v>
      </c>
      <c r="F56" s="15">
        <v>2012</v>
      </c>
      <c r="G56" s="15">
        <v>456</v>
      </c>
      <c r="H56" s="14" t="s">
        <v>8087</v>
      </c>
      <c r="I56" s="15">
        <v>160000</v>
      </c>
      <c r="J56" s="14" t="s">
        <v>4935</v>
      </c>
      <c r="K56" s="36" t="s">
        <v>18048</v>
      </c>
      <c r="L56" s="23" t="s">
        <v>5629</v>
      </c>
      <c r="M56" s="23"/>
      <c r="O56" s="15">
        <f>VLOOKUP(H56,heso!$A$2:$B$82,2,0)*F56*G56</f>
        <v>917472</v>
      </c>
    </row>
    <row r="57" spans="1:18" ht="47.25">
      <c r="A57" s="14">
        <f t="shared" si="0"/>
        <v>54</v>
      </c>
      <c r="B57" s="14" t="s">
        <v>18098</v>
      </c>
      <c r="C57" s="41" t="s">
        <v>18099</v>
      </c>
      <c r="D57" s="41" t="s">
        <v>1162</v>
      </c>
      <c r="E57" s="14"/>
      <c r="F57" s="15">
        <v>1000</v>
      </c>
      <c r="G57" s="15">
        <v>448</v>
      </c>
      <c r="H57" s="14" t="s">
        <v>2161</v>
      </c>
      <c r="I57" s="15">
        <v>120000</v>
      </c>
      <c r="J57" s="14" t="s">
        <v>70</v>
      </c>
      <c r="K57" s="36" t="s">
        <v>18048</v>
      </c>
      <c r="L57" s="23" t="s">
        <v>18100</v>
      </c>
      <c r="M57" s="23"/>
      <c r="O57" s="15">
        <f>VLOOKUP(H57,heso!$A$2:$B$82,2,0)*F57*G57</f>
        <v>578745.16400336428</v>
      </c>
    </row>
    <row r="58" spans="1:18" ht="31.5">
      <c r="A58" s="14">
        <f t="shared" si="0"/>
        <v>55</v>
      </c>
      <c r="B58" s="14" t="s">
        <v>18101</v>
      </c>
      <c r="C58" s="41" t="s">
        <v>2744</v>
      </c>
      <c r="D58" s="41" t="s">
        <v>1187</v>
      </c>
      <c r="E58" s="14" t="s">
        <v>8163</v>
      </c>
      <c r="F58" s="15">
        <v>2300</v>
      </c>
      <c r="G58" s="15">
        <v>168</v>
      </c>
      <c r="H58" s="14" t="s">
        <v>8076</v>
      </c>
      <c r="I58" s="15">
        <v>75000</v>
      </c>
      <c r="J58" s="14" t="s">
        <v>4935</v>
      </c>
      <c r="K58" s="36" t="s">
        <v>18048</v>
      </c>
      <c r="L58" s="23" t="s">
        <v>18102</v>
      </c>
      <c r="M58" s="23"/>
      <c r="O58" s="15">
        <f>VLOOKUP(H58,heso!$A$2:$B$82,2,0)*F58*G58</f>
        <v>321079.22624053829</v>
      </c>
    </row>
    <row r="59" spans="1:18" s="187" customFormat="1" ht="91.5" customHeight="1">
      <c r="A59" s="14">
        <f t="shared" si="0"/>
        <v>56</v>
      </c>
      <c r="B59" s="248" t="s">
        <v>18103</v>
      </c>
      <c r="C59" s="41" t="s">
        <v>13806</v>
      </c>
      <c r="D59" s="41" t="s">
        <v>1187</v>
      </c>
      <c r="E59" s="14"/>
      <c r="F59" s="15">
        <v>5580</v>
      </c>
      <c r="G59" s="15">
        <v>64</v>
      </c>
      <c r="H59" s="14" t="s">
        <v>3449</v>
      </c>
      <c r="I59" s="15">
        <v>18000</v>
      </c>
      <c r="J59" s="14" t="s">
        <v>60</v>
      </c>
      <c r="K59" s="36" t="s">
        <v>18048</v>
      </c>
      <c r="L59" s="23" t="s">
        <v>2255</v>
      </c>
      <c r="M59" s="23"/>
      <c r="N59" s="45"/>
      <c r="O59" s="15">
        <f>VLOOKUP(H59,heso!$A$2:$B$82,2,0)*F59*G59</f>
        <v>174204.87804878049</v>
      </c>
      <c r="P59" s="188"/>
      <c r="Q59" s="188"/>
      <c r="R59" s="188"/>
    </row>
    <row r="60" spans="1:18" ht="47.25">
      <c r="A60" s="14">
        <f t="shared" si="0"/>
        <v>57</v>
      </c>
      <c r="B60" s="14" t="s">
        <v>17272</v>
      </c>
      <c r="C60" s="41" t="s">
        <v>17273</v>
      </c>
      <c r="D60" s="102" t="s">
        <v>1187</v>
      </c>
      <c r="E60" s="14" t="s">
        <v>8163</v>
      </c>
      <c r="F60" s="15">
        <v>1030</v>
      </c>
      <c r="G60" s="15">
        <v>352</v>
      </c>
      <c r="H60" s="14" t="s">
        <v>8087</v>
      </c>
      <c r="I60" s="15">
        <v>129000</v>
      </c>
      <c r="J60" s="14" t="s">
        <v>1188</v>
      </c>
      <c r="K60" s="36" t="s">
        <v>18048</v>
      </c>
      <c r="L60" s="23" t="s">
        <v>2255</v>
      </c>
      <c r="M60" s="23"/>
      <c r="O60" s="15">
        <f>VLOOKUP(H60,heso!$A$2:$B$82,2,0)*F60*G60</f>
        <v>362560</v>
      </c>
    </row>
    <row r="61" spans="1:18" ht="31.5">
      <c r="A61" s="14">
        <f t="shared" si="0"/>
        <v>58</v>
      </c>
      <c r="B61" s="14" t="s">
        <v>18104</v>
      </c>
      <c r="C61" s="41" t="s">
        <v>2744</v>
      </c>
      <c r="D61" s="14" t="s">
        <v>1187</v>
      </c>
      <c r="E61" s="14" t="s">
        <v>8163</v>
      </c>
      <c r="F61" s="15">
        <v>1112</v>
      </c>
      <c r="G61" s="15">
        <v>220</v>
      </c>
      <c r="H61" s="14" t="s">
        <v>8076</v>
      </c>
      <c r="I61" s="15">
        <v>73000</v>
      </c>
      <c r="J61" s="14" t="s">
        <v>4935</v>
      </c>
      <c r="K61" s="36" t="s">
        <v>18048</v>
      </c>
      <c r="L61" s="103" t="s">
        <v>5129</v>
      </c>
      <c r="M61" s="23"/>
      <c r="O61" s="15">
        <f>VLOOKUP(H61,heso!$A$2:$B$82,2,0)*F61*G61</f>
        <v>203283.70058873002</v>
      </c>
    </row>
    <row r="62" spans="1:18" ht="31.5">
      <c r="A62" s="14">
        <f t="shared" si="0"/>
        <v>59</v>
      </c>
      <c r="B62" s="14" t="s">
        <v>15453</v>
      </c>
      <c r="C62" s="41" t="s">
        <v>2744</v>
      </c>
      <c r="D62" s="41" t="s">
        <v>1187</v>
      </c>
      <c r="E62" s="14" t="s">
        <v>8163</v>
      </c>
      <c r="F62" s="15">
        <v>1012</v>
      </c>
      <c r="G62" s="15">
        <v>104</v>
      </c>
      <c r="H62" s="14" t="s">
        <v>8076</v>
      </c>
      <c r="I62" s="15">
        <v>40000</v>
      </c>
      <c r="J62" s="14" t="s">
        <v>4935</v>
      </c>
      <c r="K62" s="36" t="s">
        <v>18048</v>
      </c>
      <c r="L62" s="23" t="s">
        <v>5629</v>
      </c>
      <c r="M62" s="23"/>
      <c r="O62" s="15">
        <f>VLOOKUP(H62,heso!$A$2:$B$82,2,0)*F62*G62</f>
        <v>87455.865433137093</v>
      </c>
    </row>
    <row r="63" spans="1:18">
      <c r="A63" s="14">
        <f t="shared" si="0"/>
        <v>60</v>
      </c>
      <c r="B63" s="14" t="s">
        <v>18105</v>
      </c>
      <c r="C63" s="41" t="s">
        <v>2744</v>
      </c>
      <c r="D63" s="41" t="s">
        <v>1187</v>
      </c>
      <c r="E63" s="14" t="s">
        <v>8163</v>
      </c>
      <c r="F63" s="15">
        <v>1012</v>
      </c>
      <c r="G63" s="15">
        <v>76</v>
      </c>
      <c r="H63" s="14" t="s">
        <v>8076</v>
      </c>
      <c r="I63" s="15">
        <v>32000</v>
      </c>
      <c r="J63" s="14" t="s">
        <v>4935</v>
      </c>
      <c r="K63" s="36" t="s">
        <v>18048</v>
      </c>
      <c r="L63" s="23" t="s">
        <v>5629</v>
      </c>
      <c r="M63" s="23"/>
      <c r="O63" s="15">
        <f>VLOOKUP(H63,heso!$A$2:$B$82,2,0)*F63*G63</f>
        <v>63910.055508830956</v>
      </c>
    </row>
    <row r="64" spans="1:18" ht="63">
      <c r="A64" s="14">
        <f t="shared" si="0"/>
        <v>61</v>
      </c>
      <c r="B64" s="14" t="s">
        <v>18106</v>
      </c>
      <c r="C64" s="41" t="s">
        <v>2018</v>
      </c>
      <c r="D64" s="41" t="s">
        <v>1187</v>
      </c>
      <c r="E64" s="14" t="s">
        <v>8163</v>
      </c>
      <c r="F64" s="15">
        <v>1700</v>
      </c>
      <c r="G64" s="15">
        <v>524</v>
      </c>
      <c r="H64" s="14" t="s">
        <v>2161</v>
      </c>
      <c r="I64" s="15">
        <v>195000</v>
      </c>
      <c r="J64" s="14" t="s">
        <v>4935</v>
      </c>
      <c r="K64" s="36" t="s">
        <v>18048</v>
      </c>
      <c r="L64" s="23" t="s">
        <v>5408</v>
      </c>
      <c r="M64" s="23"/>
      <c r="O64" s="15">
        <f>VLOOKUP(H64,heso!$A$2:$B$82,2,0)*F64*G64</f>
        <v>1150772.7502102607</v>
      </c>
    </row>
    <row r="65" spans="1:15" ht="31.5">
      <c r="A65" s="14">
        <f t="shared" si="0"/>
        <v>62</v>
      </c>
      <c r="B65" s="14" t="s">
        <v>16250</v>
      </c>
      <c r="C65" s="41" t="s">
        <v>2744</v>
      </c>
      <c r="D65" s="41" t="s">
        <v>1187</v>
      </c>
      <c r="E65" s="14" t="s">
        <v>8163</v>
      </c>
      <c r="F65" s="15">
        <v>1012</v>
      </c>
      <c r="G65" s="15">
        <v>216</v>
      </c>
      <c r="H65" s="14" t="s">
        <v>8076</v>
      </c>
      <c r="I65" s="15">
        <v>65000</v>
      </c>
      <c r="J65" s="14" t="s">
        <v>4935</v>
      </c>
      <c r="K65" s="36" t="s">
        <v>18048</v>
      </c>
      <c r="L65" s="23" t="s">
        <v>5629</v>
      </c>
      <c r="M65" s="23"/>
      <c r="O65" s="15">
        <f>VLOOKUP(H65,heso!$A$2:$B$82,2,0)*F65*G65</f>
        <v>181639.10513036166</v>
      </c>
    </row>
    <row r="66" spans="1:15" ht="31.5">
      <c r="A66" s="14">
        <f t="shared" si="0"/>
        <v>63</v>
      </c>
      <c r="B66" s="14" t="s">
        <v>2415</v>
      </c>
      <c r="C66" s="41" t="s">
        <v>2744</v>
      </c>
      <c r="D66" s="41" t="s">
        <v>1187</v>
      </c>
      <c r="E66" s="14" t="s">
        <v>8163</v>
      </c>
      <c r="F66" s="15">
        <v>3012</v>
      </c>
      <c r="G66" s="15">
        <v>92</v>
      </c>
      <c r="H66" s="14" t="s">
        <v>2528</v>
      </c>
      <c r="I66" s="15">
        <v>39000</v>
      </c>
      <c r="J66" s="14" t="s">
        <v>4935</v>
      </c>
      <c r="K66" s="36" t="s">
        <v>18048</v>
      </c>
      <c r="L66" s="23" t="s">
        <v>18111</v>
      </c>
      <c r="M66" s="23"/>
      <c r="O66" s="15">
        <f>VLOOKUP(H66,heso!$A$2:$B$82,2,0)*F66*G66</f>
        <v>176190.60050462573</v>
      </c>
    </row>
    <row r="67" spans="1:15" ht="51">
      <c r="A67" s="14">
        <f t="shared" si="0"/>
        <v>64</v>
      </c>
      <c r="B67" s="14" t="s">
        <v>18112</v>
      </c>
      <c r="C67" s="41" t="s">
        <v>2744</v>
      </c>
      <c r="D67" s="41" t="s">
        <v>1187</v>
      </c>
      <c r="E67" s="14" t="s">
        <v>8163</v>
      </c>
      <c r="F67" s="15">
        <v>4100</v>
      </c>
      <c r="G67" s="15">
        <v>48</v>
      </c>
      <c r="H67" s="14" t="s">
        <v>8076</v>
      </c>
      <c r="I67" s="15">
        <v>22000</v>
      </c>
      <c r="J67" s="14" t="s">
        <v>4935</v>
      </c>
      <c r="K67" s="36" t="s">
        <v>18048</v>
      </c>
      <c r="L67" s="23" t="s">
        <v>18113</v>
      </c>
      <c r="M67" s="23"/>
      <c r="O67" s="15">
        <f>VLOOKUP(H67,heso!$A$2:$B$82,2,0)*F67*G67</f>
        <v>163531.03448275864</v>
      </c>
    </row>
    <row r="68" spans="1:15" ht="47.25">
      <c r="A68" s="14">
        <f t="shared" si="0"/>
        <v>65</v>
      </c>
      <c r="B68" s="14" t="s">
        <v>17265</v>
      </c>
      <c r="C68" s="41" t="s">
        <v>18116</v>
      </c>
      <c r="D68" s="41" t="s">
        <v>1187</v>
      </c>
      <c r="E68" s="14" t="s">
        <v>8163</v>
      </c>
      <c r="F68" s="15">
        <v>1030</v>
      </c>
      <c r="G68" s="15">
        <v>300</v>
      </c>
      <c r="H68" s="14" t="s">
        <v>8087</v>
      </c>
      <c r="I68" s="15">
        <v>113000</v>
      </c>
      <c r="J68" s="14" t="s">
        <v>1188</v>
      </c>
      <c r="K68" s="36" t="s">
        <v>18048</v>
      </c>
      <c r="L68" s="23" t="s">
        <v>2255</v>
      </c>
      <c r="M68" s="23"/>
      <c r="O68" s="15">
        <f>VLOOKUP(H68,heso!$A$2:$B$82,2,0)*F68*G68</f>
        <v>309000</v>
      </c>
    </row>
    <row r="69" spans="1:15" ht="47.25">
      <c r="A69" s="14">
        <f t="shared" ref="A69:A132" si="1">A68+1</f>
        <v>66</v>
      </c>
      <c r="B69" s="14" t="s">
        <v>18117</v>
      </c>
      <c r="C69" s="41" t="s">
        <v>17356</v>
      </c>
      <c r="D69" s="41" t="s">
        <v>1187</v>
      </c>
      <c r="E69" s="14" t="s">
        <v>8163</v>
      </c>
      <c r="F69" s="15">
        <v>1030</v>
      </c>
      <c r="G69" s="15">
        <v>372</v>
      </c>
      <c r="H69" s="14" t="s">
        <v>8087</v>
      </c>
      <c r="I69" s="15">
        <v>124000</v>
      </c>
      <c r="J69" s="14" t="s">
        <v>1188</v>
      </c>
      <c r="K69" s="36" t="s">
        <v>18048</v>
      </c>
      <c r="L69" s="23" t="s">
        <v>2255</v>
      </c>
      <c r="M69" s="23"/>
      <c r="O69" s="15">
        <f>VLOOKUP(H69,heso!$A$2:$B$82,2,0)*F69*G69</f>
        <v>383160</v>
      </c>
    </row>
    <row r="70" spans="1:15" ht="31.5">
      <c r="A70" s="14">
        <f t="shared" si="1"/>
        <v>67</v>
      </c>
      <c r="B70" s="14" t="s">
        <v>16452</v>
      </c>
      <c r="C70" s="41" t="s">
        <v>2744</v>
      </c>
      <c r="D70" s="41" t="s">
        <v>1187</v>
      </c>
      <c r="E70" s="14" t="s">
        <v>8163</v>
      </c>
      <c r="F70" s="15">
        <v>1012</v>
      </c>
      <c r="G70" s="15">
        <v>60</v>
      </c>
      <c r="H70" s="14" t="s">
        <v>8076</v>
      </c>
      <c r="I70" s="15">
        <v>27000</v>
      </c>
      <c r="J70" s="14" t="s">
        <v>4935</v>
      </c>
      <c r="K70" s="36" t="s">
        <v>18048</v>
      </c>
      <c r="L70" s="23" t="s">
        <v>5629</v>
      </c>
      <c r="M70" s="23"/>
      <c r="O70" s="15">
        <f>VLOOKUP(H70,heso!$A$2:$B$82,2,0)*F70*G70</f>
        <v>50455.306980656016</v>
      </c>
    </row>
    <row r="71" spans="1:15" ht="31.5">
      <c r="A71" s="14">
        <f t="shared" si="1"/>
        <v>68</v>
      </c>
      <c r="B71" s="14" t="s">
        <v>15592</v>
      </c>
      <c r="C71" s="41" t="s">
        <v>2744</v>
      </c>
      <c r="D71" s="41" t="s">
        <v>1187</v>
      </c>
      <c r="E71" s="14" t="s">
        <v>8163</v>
      </c>
      <c r="F71" s="15">
        <v>1012</v>
      </c>
      <c r="G71" s="15">
        <v>92</v>
      </c>
      <c r="H71" s="14" t="s">
        <v>8076</v>
      </c>
      <c r="I71" s="15">
        <v>36000</v>
      </c>
      <c r="J71" s="14" t="s">
        <v>4935</v>
      </c>
      <c r="K71" s="36" t="s">
        <v>18048</v>
      </c>
      <c r="L71" s="23" t="s">
        <v>5629</v>
      </c>
      <c r="M71" s="23"/>
      <c r="O71" s="15">
        <f>VLOOKUP(H71,heso!$A$2:$B$82,2,0)*F71*G71</f>
        <v>77364.804037005888</v>
      </c>
    </row>
    <row r="72" spans="1:15" ht="31.5">
      <c r="A72" s="14">
        <f t="shared" si="1"/>
        <v>69</v>
      </c>
      <c r="B72" s="14" t="s">
        <v>15607</v>
      </c>
      <c r="C72" s="41" t="s">
        <v>2744</v>
      </c>
      <c r="D72" s="41" t="s">
        <v>1187</v>
      </c>
      <c r="E72" s="14" t="s">
        <v>8163</v>
      </c>
      <c r="F72" s="15">
        <v>2012</v>
      </c>
      <c r="G72" s="15">
        <v>56</v>
      </c>
      <c r="H72" s="14" t="s">
        <v>8076</v>
      </c>
      <c r="I72" s="15">
        <v>26000</v>
      </c>
      <c r="J72" s="14" t="s">
        <v>4935</v>
      </c>
      <c r="K72" s="36" t="s">
        <v>18048</v>
      </c>
      <c r="L72" s="23" t="s">
        <v>18118</v>
      </c>
      <c r="M72" s="23"/>
      <c r="O72" s="15">
        <f>VLOOKUP(H72,heso!$A$2:$B$82,2,0)*F72*G72</f>
        <v>93624.841042893182</v>
      </c>
    </row>
    <row r="73" spans="1:15" ht="31.5">
      <c r="A73" s="14">
        <f t="shared" si="1"/>
        <v>70</v>
      </c>
      <c r="B73" s="14" t="s">
        <v>16341</v>
      </c>
      <c r="C73" s="41" t="s">
        <v>2744</v>
      </c>
      <c r="D73" s="41" t="s">
        <v>1187</v>
      </c>
      <c r="E73" s="14" t="s">
        <v>8163</v>
      </c>
      <c r="F73" s="15">
        <v>1012</v>
      </c>
      <c r="G73" s="15">
        <v>44</v>
      </c>
      <c r="H73" s="14" t="s">
        <v>8076</v>
      </c>
      <c r="I73" s="15">
        <v>23000</v>
      </c>
      <c r="J73" s="14" t="s">
        <v>4935</v>
      </c>
      <c r="K73" s="36" t="s">
        <v>18048</v>
      </c>
      <c r="L73" s="23" t="s">
        <v>5629</v>
      </c>
      <c r="M73" s="23"/>
      <c r="O73" s="15">
        <f>VLOOKUP(H73,heso!$A$2:$B$82,2,0)*F73*G73</f>
        <v>37000.558452481077</v>
      </c>
    </row>
    <row r="74" spans="1:15" ht="47.25">
      <c r="A74" s="14">
        <f t="shared" si="1"/>
        <v>71</v>
      </c>
      <c r="B74" s="14" t="s">
        <v>18123</v>
      </c>
      <c r="C74" s="41" t="s">
        <v>14687</v>
      </c>
      <c r="D74" s="41" t="s">
        <v>1187</v>
      </c>
      <c r="E74" s="14" t="s">
        <v>8163</v>
      </c>
      <c r="F74" s="15">
        <v>500</v>
      </c>
      <c r="G74" s="15">
        <v>384</v>
      </c>
      <c r="H74" s="14" t="s">
        <v>2161</v>
      </c>
      <c r="I74" s="15">
        <v>250000</v>
      </c>
      <c r="J74" s="14" t="s">
        <v>4935</v>
      </c>
      <c r="K74" s="36" t="s">
        <v>18048</v>
      </c>
      <c r="L74" s="23" t="s">
        <v>2255</v>
      </c>
      <c r="M74" s="23"/>
      <c r="O74" s="15">
        <f>VLOOKUP(H74,heso!$A$2:$B$82,2,0)*F74*G74</f>
        <v>248033.64171572751</v>
      </c>
    </row>
    <row r="75" spans="1:15" ht="47.25">
      <c r="A75" s="14">
        <f t="shared" si="1"/>
        <v>72</v>
      </c>
      <c r="B75" s="14" t="s">
        <v>18124</v>
      </c>
      <c r="C75" s="41" t="s">
        <v>14687</v>
      </c>
      <c r="D75" s="41" t="s">
        <v>1187</v>
      </c>
      <c r="E75" s="14" t="s">
        <v>8163</v>
      </c>
      <c r="F75" s="15">
        <v>1500</v>
      </c>
      <c r="G75" s="15">
        <v>348</v>
      </c>
      <c r="H75" s="14" t="s">
        <v>2161</v>
      </c>
      <c r="I75" s="15">
        <v>152000</v>
      </c>
      <c r="J75" s="14" t="s">
        <v>4935</v>
      </c>
      <c r="K75" s="36" t="s">
        <v>18048</v>
      </c>
      <c r="L75" s="23" t="s">
        <v>2255</v>
      </c>
      <c r="M75" s="23"/>
      <c r="O75" s="15">
        <f>VLOOKUP(H75,heso!$A$2:$B$82,2,0)*F75*G75</f>
        <v>674341.46341463423</v>
      </c>
    </row>
    <row r="76" spans="1:15" ht="47.25">
      <c r="A76" s="14">
        <f t="shared" si="1"/>
        <v>73</v>
      </c>
      <c r="B76" s="14" t="s">
        <v>18127</v>
      </c>
      <c r="C76" s="41" t="s">
        <v>18128</v>
      </c>
      <c r="D76" s="41" t="s">
        <v>9193</v>
      </c>
      <c r="E76" s="14"/>
      <c r="F76" s="15">
        <v>1500</v>
      </c>
      <c r="G76" s="15">
        <v>416</v>
      </c>
      <c r="H76" s="14" t="s">
        <v>2161</v>
      </c>
      <c r="I76" s="15">
        <v>0</v>
      </c>
      <c r="J76" s="14" t="s">
        <v>70</v>
      </c>
      <c r="K76" s="36" t="s">
        <v>18048</v>
      </c>
      <c r="L76" s="23" t="s">
        <v>2255</v>
      </c>
      <c r="M76" s="23" t="s">
        <v>18129</v>
      </c>
      <c r="O76" s="15">
        <f>VLOOKUP(H76,heso!$A$2:$B$82,2,0)*F76*G76</f>
        <v>806109.33557611448</v>
      </c>
    </row>
    <row r="77" spans="1:15" ht="47.25">
      <c r="A77" s="14">
        <f t="shared" si="1"/>
        <v>74</v>
      </c>
      <c r="B77" s="14" t="s">
        <v>18130</v>
      </c>
      <c r="C77" s="41" t="s">
        <v>18131</v>
      </c>
      <c r="D77" s="41" t="s">
        <v>4473</v>
      </c>
      <c r="E77" s="14"/>
      <c r="F77" s="15">
        <v>2210</v>
      </c>
      <c r="G77" s="15">
        <v>552</v>
      </c>
      <c r="H77" s="14" t="s">
        <v>2161</v>
      </c>
      <c r="I77" s="15">
        <v>0</v>
      </c>
      <c r="J77" s="14" t="s">
        <v>70</v>
      </c>
      <c r="K77" s="36" t="s">
        <v>18048</v>
      </c>
      <c r="L77" s="23" t="s">
        <v>2255</v>
      </c>
      <c r="M77" s="23"/>
      <c r="O77" s="15">
        <f>VLOOKUP(H77,heso!$A$2:$B$82,2,0)*F77*G77</f>
        <v>1575943.7510513037</v>
      </c>
    </row>
    <row r="78" spans="1:15" ht="47.25">
      <c r="A78" s="14">
        <f t="shared" si="1"/>
        <v>75</v>
      </c>
      <c r="B78" s="14" t="s">
        <v>18132</v>
      </c>
      <c r="C78" s="41" t="s">
        <v>18133</v>
      </c>
      <c r="D78" s="41" t="s">
        <v>4473</v>
      </c>
      <c r="E78" s="14"/>
      <c r="F78" s="15">
        <v>1202</v>
      </c>
      <c r="G78" s="15">
        <v>596</v>
      </c>
      <c r="H78" s="14" t="s">
        <v>2161</v>
      </c>
      <c r="I78" s="15">
        <v>0</v>
      </c>
      <c r="J78" s="14" t="s">
        <v>70</v>
      </c>
      <c r="K78" s="36" t="s">
        <v>18048</v>
      </c>
      <c r="L78" s="23" t="s">
        <v>2255</v>
      </c>
      <c r="M78" s="23"/>
      <c r="O78" s="15">
        <f>VLOOKUP(H78,heso!$A$2:$B$82,2,0)*F78*G78</f>
        <v>925465.19091673684</v>
      </c>
    </row>
    <row r="79" spans="1:15" ht="63">
      <c r="A79" s="14">
        <f t="shared" si="1"/>
        <v>76</v>
      </c>
      <c r="B79" s="14" t="s">
        <v>18134</v>
      </c>
      <c r="C79" s="41" t="s">
        <v>18135</v>
      </c>
      <c r="D79" s="41" t="s">
        <v>1187</v>
      </c>
      <c r="E79" s="14"/>
      <c r="F79" s="15">
        <v>700</v>
      </c>
      <c r="G79" s="15">
        <v>316</v>
      </c>
      <c r="H79" s="14" t="s">
        <v>8087</v>
      </c>
      <c r="I79" s="15">
        <v>138000</v>
      </c>
      <c r="J79" s="14" t="s">
        <v>4642</v>
      </c>
      <c r="K79" s="36" t="s">
        <v>18048</v>
      </c>
      <c r="L79" s="23" t="s">
        <v>12534</v>
      </c>
      <c r="M79" s="23"/>
      <c r="O79" s="15">
        <f>VLOOKUP(H79,heso!$A$2:$B$82,2,0)*F79*G79</f>
        <v>221200</v>
      </c>
    </row>
    <row r="80" spans="1:15" ht="63">
      <c r="A80" s="14">
        <f t="shared" si="1"/>
        <v>77</v>
      </c>
      <c r="B80" s="14" t="s">
        <v>18138</v>
      </c>
      <c r="C80" s="41" t="s">
        <v>18139</v>
      </c>
      <c r="D80" s="41" t="s">
        <v>1187</v>
      </c>
      <c r="E80" s="14"/>
      <c r="F80" s="15">
        <v>630</v>
      </c>
      <c r="G80" s="15">
        <v>224</v>
      </c>
      <c r="H80" s="14" t="s">
        <v>8087</v>
      </c>
      <c r="I80" s="15">
        <v>168000</v>
      </c>
      <c r="J80" s="14" t="s">
        <v>4642</v>
      </c>
      <c r="K80" s="36" t="s">
        <v>18048</v>
      </c>
      <c r="L80" s="23" t="s">
        <v>12534</v>
      </c>
      <c r="M80" s="23"/>
      <c r="O80" s="15">
        <f>VLOOKUP(H80,heso!$A$2:$B$82,2,0)*F80*G80</f>
        <v>141120</v>
      </c>
    </row>
    <row r="81" spans="1:15" ht="63">
      <c r="A81" s="14">
        <f t="shared" si="1"/>
        <v>78</v>
      </c>
      <c r="B81" s="14" t="s">
        <v>18145</v>
      </c>
      <c r="C81" s="41" t="s">
        <v>18146</v>
      </c>
      <c r="D81" s="41" t="s">
        <v>9193</v>
      </c>
      <c r="E81" s="14"/>
      <c r="F81" s="15">
        <v>4079</v>
      </c>
      <c r="G81" s="15">
        <v>520</v>
      </c>
      <c r="H81" s="14" t="s">
        <v>2161</v>
      </c>
      <c r="I81" s="15">
        <v>0</v>
      </c>
      <c r="J81" s="14" t="s">
        <v>70</v>
      </c>
      <c r="K81" s="36" t="s">
        <v>18048</v>
      </c>
      <c r="L81" s="23" t="s">
        <v>2255</v>
      </c>
      <c r="M81" s="23" t="s">
        <v>18147</v>
      </c>
      <c r="O81" s="15">
        <f>VLOOKUP(H81,heso!$A$2:$B$82,2,0)*F81*G81</f>
        <v>2740099.9831791422</v>
      </c>
    </row>
    <row r="82" spans="1:15">
      <c r="A82" s="14">
        <f t="shared" si="1"/>
        <v>79</v>
      </c>
      <c r="B82" s="14" t="s">
        <v>15502</v>
      </c>
      <c r="C82" s="41" t="s">
        <v>2744</v>
      </c>
      <c r="D82" s="41" t="s">
        <v>1187</v>
      </c>
      <c r="E82" s="14" t="s">
        <v>8163</v>
      </c>
      <c r="F82" s="15">
        <v>1012</v>
      </c>
      <c r="G82" s="15">
        <v>72</v>
      </c>
      <c r="H82" s="14" t="s">
        <v>8076</v>
      </c>
      <c r="I82" s="15">
        <v>28000</v>
      </c>
      <c r="J82" s="14" t="s">
        <v>4935</v>
      </c>
      <c r="K82" s="36" t="s">
        <v>18048</v>
      </c>
      <c r="L82" s="23" t="s">
        <v>12534</v>
      </c>
      <c r="M82" s="23"/>
      <c r="O82" s="15">
        <f>VLOOKUP(H82,heso!$A$2:$B$82,2,0)*F82*G82</f>
        <v>60546.368376787221</v>
      </c>
    </row>
    <row r="83" spans="1:15" ht="25.5">
      <c r="A83" s="14">
        <f t="shared" si="1"/>
        <v>80</v>
      </c>
      <c r="B83" s="14" t="s">
        <v>15339</v>
      </c>
      <c r="C83" s="41" t="s">
        <v>2744</v>
      </c>
      <c r="D83" s="41" t="s">
        <v>1187</v>
      </c>
      <c r="E83" s="14" t="s">
        <v>8163</v>
      </c>
      <c r="F83" s="15">
        <v>2012</v>
      </c>
      <c r="G83" s="15">
        <v>72</v>
      </c>
      <c r="H83" s="14" t="s">
        <v>8076</v>
      </c>
      <c r="I83" s="15">
        <v>34000</v>
      </c>
      <c r="J83" s="14" t="s">
        <v>4935</v>
      </c>
      <c r="K83" s="36" t="s">
        <v>18048</v>
      </c>
      <c r="L83" s="23" t="s">
        <v>18150</v>
      </c>
      <c r="M83" s="23"/>
      <c r="O83" s="15">
        <f>VLOOKUP(H83,heso!$A$2:$B$82,2,0)*F83*G83</f>
        <v>120374.79562657696</v>
      </c>
    </row>
    <row r="84" spans="1:15" ht="31.5">
      <c r="A84" s="14">
        <f t="shared" si="1"/>
        <v>81</v>
      </c>
      <c r="B84" s="14" t="s">
        <v>16465</v>
      </c>
      <c r="C84" s="41" t="s">
        <v>2744</v>
      </c>
      <c r="D84" s="41" t="s">
        <v>1187</v>
      </c>
      <c r="E84" s="14" t="s">
        <v>8163</v>
      </c>
      <c r="F84" s="15">
        <v>2012</v>
      </c>
      <c r="G84" s="15">
        <v>116</v>
      </c>
      <c r="H84" s="14" t="s">
        <v>8076</v>
      </c>
      <c r="I84" s="15">
        <v>43000</v>
      </c>
      <c r="J84" s="14" t="s">
        <v>4935</v>
      </c>
      <c r="K84" s="36" t="s">
        <v>18048</v>
      </c>
      <c r="L84" s="23" t="s">
        <v>11673</v>
      </c>
      <c r="M84" s="23"/>
      <c r="O84" s="15">
        <f>VLOOKUP(H84,heso!$A$2:$B$82,2,0)*F84*G84</f>
        <v>193937.17073170733</v>
      </c>
    </row>
    <row r="85" spans="1:15" ht="31.5">
      <c r="A85" s="14">
        <f t="shared" si="1"/>
        <v>82</v>
      </c>
      <c r="B85" s="14" t="s">
        <v>18151</v>
      </c>
      <c r="C85" s="41" t="s">
        <v>2744</v>
      </c>
      <c r="D85" s="41" t="s">
        <v>1187</v>
      </c>
      <c r="E85" s="14" t="s">
        <v>8163</v>
      </c>
      <c r="F85" s="15">
        <v>1012</v>
      </c>
      <c r="G85" s="15">
        <v>72</v>
      </c>
      <c r="H85" s="14" t="s">
        <v>8076</v>
      </c>
      <c r="I85" s="15">
        <v>30000</v>
      </c>
      <c r="J85" s="14" t="s">
        <v>4935</v>
      </c>
      <c r="K85" s="36" t="s">
        <v>18048</v>
      </c>
      <c r="L85" s="23" t="s">
        <v>12534</v>
      </c>
      <c r="M85" s="23"/>
      <c r="O85" s="15">
        <f>VLOOKUP(H85,heso!$A$2:$B$82,2,0)*F85*G85</f>
        <v>60546.368376787221</v>
      </c>
    </row>
    <row r="86" spans="1:15" ht="31.5">
      <c r="A86" s="14">
        <f t="shared" si="1"/>
        <v>83</v>
      </c>
      <c r="B86" s="14" t="s">
        <v>17242</v>
      </c>
      <c r="C86" s="41" t="s">
        <v>2744</v>
      </c>
      <c r="D86" s="41" t="s">
        <v>1187</v>
      </c>
      <c r="E86" s="14" t="s">
        <v>8163</v>
      </c>
      <c r="F86" s="15">
        <v>1512</v>
      </c>
      <c r="G86" s="15">
        <v>196</v>
      </c>
      <c r="H86" s="14" t="s">
        <v>8076</v>
      </c>
      <c r="I86" s="15">
        <v>78000</v>
      </c>
      <c r="J86" s="14" t="s">
        <v>4935</v>
      </c>
      <c r="K86" s="36" t="s">
        <v>18048</v>
      </c>
      <c r="L86" s="23" t="s">
        <v>11673</v>
      </c>
      <c r="M86" s="23"/>
      <c r="O86" s="15">
        <f>VLOOKUP(H86,heso!$A$2:$B$82,2,0)*F86*G86</f>
        <v>246253.80656013457</v>
      </c>
    </row>
    <row r="87" spans="1:15">
      <c r="A87" s="14">
        <f t="shared" si="1"/>
        <v>84</v>
      </c>
      <c r="B87" s="14" t="s">
        <v>17155</v>
      </c>
      <c r="C87" s="41" t="s">
        <v>2744</v>
      </c>
      <c r="D87" s="41" t="s">
        <v>1187</v>
      </c>
      <c r="E87" s="14" t="s">
        <v>8163</v>
      </c>
      <c r="F87" s="15">
        <v>2012</v>
      </c>
      <c r="G87" s="15">
        <v>192</v>
      </c>
      <c r="H87" s="14" t="s">
        <v>8076</v>
      </c>
      <c r="I87" s="15">
        <v>59000</v>
      </c>
      <c r="J87" s="14" t="s">
        <v>4935</v>
      </c>
      <c r="K87" s="36" t="s">
        <v>18048</v>
      </c>
      <c r="L87" s="23" t="s">
        <v>11673</v>
      </c>
      <c r="M87" s="23"/>
      <c r="O87" s="15">
        <f>VLOOKUP(H87,heso!$A$2:$B$82,2,0)*F87*G87</f>
        <v>320999.45500420523</v>
      </c>
    </row>
    <row r="88" spans="1:15">
      <c r="A88" s="14">
        <f t="shared" si="1"/>
        <v>85</v>
      </c>
      <c r="B88" s="14" t="s">
        <v>16318</v>
      </c>
      <c r="C88" s="41" t="s">
        <v>2744</v>
      </c>
      <c r="D88" s="41" t="s">
        <v>1187</v>
      </c>
      <c r="E88" s="14" t="s">
        <v>8163</v>
      </c>
      <c r="F88" s="15">
        <v>1012</v>
      </c>
      <c r="G88" s="15">
        <v>92</v>
      </c>
      <c r="H88" s="14" t="s">
        <v>8076</v>
      </c>
      <c r="I88" s="15">
        <v>31000</v>
      </c>
      <c r="J88" s="14" t="s">
        <v>4935</v>
      </c>
      <c r="K88" s="36" t="s">
        <v>18048</v>
      </c>
      <c r="L88" s="23" t="s">
        <v>12534</v>
      </c>
      <c r="M88" s="23"/>
      <c r="O88" s="15">
        <f>VLOOKUP(H88,heso!$A$2:$B$82,2,0)*F88*G88</f>
        <v>77364.804037005888</v>
      </c>
    </row>
    <row r="89" spans="1:15" ht="31.5">
      <c r="A89" s="14">
        <f t="shared" si="1"/>
        <v>86</v>
      </c>
      <c r="B89" s="14" t="s">
        <v>15590</v>
      </c>
      <c r="C89" s="41" t="s">
        <v>2744</v>
      </c>
      <c r="D89" s="41" t="s">
        <v>1187</v>
      </c>
      <c r="E89" s="14" t="s">
        <v>8163</v>
      </c>
      <c r="F89" s="15">
        <v>1012</v>
      </c>
      <c r="G89" s="15">
        <v>72</v>
      </c>
      <c r="H89" s="14" t="s">
        <v>8076</v>
      </c>
      <c r="I89" s="15">
        <v>31000</v>
      </c>
      <c r="J89" s="14" t="s">
        <v>4935</v>
      </c>
      <c r="K89" s="36" t="s">
        <v>18048</v>
      </c>
      <c r="L89" s="23" t="s">
        <v>12534</v>
      </c>
      <c r="M89" s="23"/>
      <c r="O89" s="15">
        <f>VLOOKUP(H89,heso!$A$2:$B$82,2,0)*F89*G89</f>
        <v>60546.368376787221</v>
      </c>
    </row>
    <row r="90" spans="1:15" ht="31.5">
      <c r="A90" s="14">
        <f t="shared" si="1"/>
        <v>87</v>
      </c>
      <c r="B90" s="14" t="s">
        <v>15234</v>
      </c>
      <c r="C90" s="41" t="s">
        <v>2744</v>
      </c>
      <c r="D90" s="41" t="s">
        <v>1187</v>
      </c>
      <c r="E90" s="14" t="s">
        <v>8163</v>
      </c>
      <c r="F90" s="15">
        <v>1012</v>
      </c>
      <c r="G90" s="15">
        <v>248</v>
      </c>
      <c r="H90" s="14" t="s">
        <v>8087</v>
      </c>
      <c r="I90" s="15">
        <v>54000</v>
      </c>
      <c r="J90" s="14" t="s">
        <v>4935</v>
      </c>
      <c r="K90" s="36" t="s">
        <v>18048</v>
      </c>
      <c r="L90" s="23" t="s">
        <v>5129</v>
      </c>
      <c r="M90" s="23"/>
      <c r="O90" s="15">
        <f>VLOOKUP(H90,heso!$A$2:$B$82,2,0)*F90*G90</f>
        <v>250976</v>
      </c>
    </row>
    <row r="91" spans="1:15" ht="47.25">
      <c r="A91" s="14">
        <f t="shared" si="1"/>
        <v>88</v>
      </c>
      <c r="B91" s="14" t="s">
        <v>18184</v>
      </c>
      <c r="C91" s="14" t="s">
        <v>18185</v>
      </c>
      <c r="D91" s="14" t="s">
        <v>9193</v>
      </c>
      <c r="E91" s="14"/>
      <c r="F91" s="15">
        <v>1322</v>
      </c>
      <c r="G91" s="15">
        <v>540</v>
      </c>
      <c r="H91" s="14" t="s">
        <v>2161</v>
      </c>
      <c r="I91" s="15">
        <v>0</v>
      </c>
      <c r="J91" s="14" t="s">
        <v>70</v>
      </c>
      <c r="K91" s="14" t="s">
        <v>18048</v>
      </c>
      <c r="L91" s="23" t="s">
        <v>2255</v>
      </c>
      <c r="M91" s="23" t="s">
        <v>18186</v>
      </c>
      <c r="O91" s="15">
        <f>VLOOKUP(H91,heso!$A$2:$B$82,2,0)*F91*G91</f>
        <v>922220.0841042893</v>
      </c>
    </row>
    <row r="92" spans="1:15" ht="31.5">
      <c r="A92" s="14">
        <f t="shared" si="1"/>
        <v>89</v>
      </c>
      <c r="B92" s="14" t="s">
        <v>18221</v>
      </c>
      <c r="C92" s="14" t="s">
        <v>10644</v>
      </c>
      <c r="D92" s="14" t="s">
        <v>1162</v>
      </c>
      <c r="E92" s="14" t="s">
        <v>8163</v>
      </c>
      <c r="F92" s="15">
        <v>300</v>
      </c>
      <c r="G92" s="15">
        <v>316</v>
      </c>
      <c r="H92" s="14" t="s">
        <v>8087</v>
      </c>
      <c r="I92" s="15">
        <v>0</v>
      </c>
      <c r="J92" s="14" t="s">
        <v>7909</v>
      </c>
      <c r="K92" s="14" t="s">
        <v>18048</v>
      </c>
      <c r="L92" s="23" t="s">
        <v>2255</v>
      </c>
      <c r="M92" s="23"/>
      <c r="O92" s="15">
        <f>VLOOKUP(H92,heso!$A$2:$B$82,2,0)*F92*G92</f>
        <v>94800</v>
      </c>
    </row>
    <row r="93" spans="1:15">
      <c r="A93" s="14">
        <f t="shared" si="1"/>
        <v>90</v>
      </c>
      <c r="B93" s="14" t="s">
        <v>15640</v>
      </c>
      <c r="C93" s="14" t="s">
        <v>2744</v>
      </c>
      <c r="D93" s="14" t="s">
        <v>1187</v>
      </c>
      <c r="E93" s="14" t="s">
        <v>8163</v>
      </c>
      <c r="F93" s="15">
        <v>912</v>
      </c>
      <c r="G93" s="15">
        <v>100</v>
      </c>
      <c r="H93" s="14" t="s">
        <v>8076</v>
      </c>
      <c r="I93" s="15">
        <v>35000</v>
      </c>
      <c r="J93" s="14" t="s">
        <v>4935</v>
      </c>
      <c r="K93" s="14" t="s">
        <v>18048</v>
      </c>
      <c r="L93" s="23" t="s">
        <v>5129</v>
      </c>
      <c r="M93" s="23"/>
      <c r="O93" s="15">
        <f>VLOOKUP(H93,heso!$A$2:$B$82,2,0)*F93*G93</f>
        <v>75782.674516400351</v>
      </c>
    </row>
    <row r="94" spans="1:15" ht="31.5">
      <c r="A94" s="14">
        <f t="shared" si="1"/>
        <v>91</v>
      </c>
      <c r="B94" s="14" t="s">
        <v>14298</v>
      </c>
      <c r="C94" s="14" t="s">
        <v>2744</v>
      </c>
      <c r="D94" s="14" t="s">
        <v>1187</v>
      </c>
      <c r="E94" s="14" t="s">
        <v>8163</v>
      </c>
      <c r="F94" s="15">
        <v>1012</v>
      </c>
      <c r="G94" s="15">
        <v>112</v>
      </c>
      <c r="H94" s="14" t="s">
        <v>8076</v>
      </c>
      <c r="I94" s="15">
        <v>25000</v>
      </c>
      <c r="J94" s="14" t="s">
        <v>4935</v>
      </c>
      <c r="K94" s="14" t="s">
        <v>18048</v>
      </c>
      <c r="L94" s="23" t="s">
        <v>17376</v>
      </c>
      <c r="M94" s="23"/>
      <c r="O94" s="15">
        <f>VLOOKUP(H94,heso!$A$2:$B$82,2,0)*F94*G94</f>
        <v>94183.239697224562</v>
      </c>
    </row>
    <row r="95" spans="1:15" ht="31.5">
      <c r="A95" s="14">
        <f t="shared" si="1"/>
        <v>92</v>
      </c>
      <c r="B95" s="14" t="s">
        <v>16454</v>
      </c>
      <c r="C95" s="14" t="s">
        <v>2744</v>
      </c>
      <c r="D95" s="14" t="s">
        <v>1187</v>
      </c>
      <c r="E95" s="14" t="s">
        <v>8163</v>
      </c>
      <c r="F95" s="15">
        <v>1012</v>
      </c>
      <c r="G95" s="15">
        <v>80</v>
      </c>
      <c r="H95" s="14" t="s">
        <v>8076</v>
      </c>
      <c r="I95" s="15">
        <v>39000</v>
      </c>
      <c r="J95" s="14" t="s">
        <v>4935</v>
      </c>
      <c r="K95" s="14" t="s">
        <v>18048</v>
      </c>
      <c r="L95" s="23" t="s">
        <v>17376</v>
      </c>
      <c r="M95" s="23"/>
      <c r="O95" s="15">
        <f>VLOOKUP(H95,heso!$A$2:$B$82,2,0)*F95*G95</f>
        <v>67273.742640874683</v>
      </c>
    </row>
    <row r="96" spans="1:15">
      <c r="A96" s="14">
        <f t="shared" si="1"/>
        <v>93</v>
      </c>
      <c r="B96" s="14" t="s">
        <v>18232</v>
      </c>
      <c r="C96" s="14" t="s">
        <v>2744</v>
      </c>
      <c r="D96" s="14" t="s">
        <v>1187</v>
      </c>
      <c r="E96" s="14" t="s">
        <v>8163</v>
      </c>
      <c r="F96" s="15">
        <v>1012</v>
      </c>
      <c r="G96" s="15">
        <v>80</v>
      </c>
      <c r="H96" s="14" t="s">
        <v>8076</v>
      </c>
      <c r="I96" s="15">
        <v>21000</v>
      </c>
      <c r="J96" s="14" t="s">
        <v>4935</v>
      </c>
      <c r="K96" s="14" t="s">
        <v>18048</v>
      </c>
      <c r="L96" s="23" t="s">
        <v>12534</v>
      </c>
      <c r="M96" s="23"/>
      <c r="O96" s="15">
        <f>VLOOKUP(H96,heso!$A$2:$B$82,2,0)*F96*G96</f>
        <v>67273.742640874683</v>
      </c>
    </row>
    <row r="97" spans="1:15">
      <c r="A97" s="14">
        <f t="shared" si="1"/>
        <v>94</v>
      </c>
      <c r="B97" s="248" t="s">
        <v>18108</v>
      </c>
      <c r="C97" s="41" t="s">
        <v>17434</v>
      </c>
      <c r="D97" s="41" t="s">
        <v>1187</v>
      </c>
      <c r="E97" s="14"/>
      <c r="F97" s="15">
        <v>700</v>
      </c>
      <c r="G97" s="15">
        <v>268</v>
      </c>
      <c r="H97" s="14" t="s">
        <v>8087</v>
      </c>
      <c r="I97" s="15">
        <v>136000</v>
      </c>
      <c r="J97" s="14" t="s">
        <v>1193</v>
      </c>
      <c r="K97" s="36" t="s">
        <v>18109</v>
      </c>
      <c r="L97" s="23" t="s">
        <v>513</v>
      </c>
      <c r="M97" s="23"/>
      <c r="O97" s="15">
        <f>VLOOKUP(H97,heso!$A$2:$B$82,2,0)*F97*G97</f>
        <v>187600</v>
      </c>
    </row>
    <row r="98" spans="1:15">
      <c r="A98" s="14">
        <f t="shared" si="1"/>
        <v>95</v>
      </c>
      <c r="B98" s="14" t="s">
        <v>18110</v>
      </c>
      <c r="C98" s="41" t="s">
        <v>4078</v>
      </c>
      <c r="D98" s="41" t="s">
        <v>1187</v>
      </c>
      <c r="E98" s="14"/>
      <c r="F98" s="15">
        <v>1000</v>
      </c>
      <c r="G98" s="15">
        <v>200</v>
      </c>
      <c r="H98" s="14" t="s">
        <v>8087</v>
      </c>
      <c r="I98" s="15">
        <v>80000</v>
      </c>
      <c r="J98" s="14" t="s">
        <v>1193</v>
      </c>
      <c r="K98" s="36" t="s">
        <v>18109</v>
      </c>
      <c r="L98" s="23" t="s">
        <v>513</v>
      </c>
      <c r="M98" s="23"/>
      <c r="O98" s="15">
        <f>VLOOKUP(H98,heso!$A$2:$B$82,2,0)*F98*G98</f>
        <v>200000</v>
      </c>
    </row>
    <row r="99" spans="1:15" ht="31.5">
      <c r="A99" s="14">
        <f t="shared" si="1"/>
        <v>96</v>
      </c>
      <c r="B99" s="14" t="s">
        <v>18114</v>
      </c>
      <c r="C99" s="41" t="s">
        <v>18115</v>
      </c>
      <c r="D99" s="41" t="s">
        <v>1187</v>
      </c>
      <c r="E99" s="14"/>
      <c r="F99" s="15">
        <v>2000</v>
      </c>
      <c r="G99" s="15">
        <v>400</v>
      </c>
      <c r="H99" s="14" t="s">
        <v>8087</v>
      </c>
      <c r="I99" s="15">
        <v>170000</v>
      </c>
      <c r="J99" s="14" t="s">
        <v>7909</v>
      </c>
      <c r="K99" s="36" t="s">
        <v>18109</v>
      </c>
      <c r="L99" s="23" t="s">
        <v>2255</v>
      </c>
      <c r="M99" s="23"/>
      <c r="O99" s="15">
        <f>VLOOKUP(H99,heso!$A$2:$B$82,2,0)*F99*G99</f>
        <v>800000</v>
      </c>
    </row>
    <row r="100" spans="1:15">
      <c r="A100" s="14">
        <f t="shared" si="1"/>
        <v>97</v>
      </c>
      <c r="B100" s="248" t="s">
        <v>4918</v>
      </c>
      <c r="C100" s="41" t="s">
        <v>4078</v>
      </c>
      <c r="D100" s="41" t="s">
        <v>1187</v>
      </c>
      <c r="E100" s="14" t="s">
        <v>8163</v>
      </c>
      <c r="F100" s="15">
        <v>4000</v>
      </c>
      <c r="G100" s="15">
        <v>28</v>
      </c>
      <c r="H100" s="14" t="s">
        <v>3449</v>
      </c>
      <c r="I100" s="15">
        <v>15000</v>
      </c>
      <c r="J100" s="14" t="s">
        <v>1193</v>
      </c>
      <c r="K100" s="36" t="s">
        <v>18109</v>
      </c>
      <c r="L100" s="23" t="s">
        <v>5408</v>
      </c>
      <c r="M100" s="23"/>
      <c r="O100" s="15">
        <f>VLOOKUP(H100,heso!$A$2:$B$82,2,0)*F100*G100</f>
        <v>54634.146341463413</v>
      </c>
    </row>
    <row r="101" spans="1:15" ht="47.25">
      <c r="A101" s="14">
        <f t="shared" si="1"/>
        <v>98</v>
      </c>
      <c r="B101" s="14" t="s">
        <v>18119</v>
      </c>
      <c r="C101" s="41" t="s">
        <v>18120</v>
      </c>
      <c r="D101" s="41" t="s">
        <v>1162</v>
      </c>
      <c r="E101" s="14"/>
      <c r="F101" s="15">
        <v>200</v>
      </c>
      <c r="G101" s="15">
        <v>288</v>
      </c>
      <c r="H101" s="14" t="s">
        <v>8087</v>
      </c>
      <c r="I101" s="15">
        <v>130000</v>
      </c>
      <c r="J101" s="14" t="s">
        <v>1188</v>
      </c>
      <c r="K101" s="36" t="s">
        <v>18109</v>
      </c>
      <c r="L101" s="23" t="s">
        <v>2255</v>
      </c>
      <c r="M101" s="23"/>
      <c r="O101" s="15">
        <f>VLOOKUP(H101,heso!$A$2:$B$82,2,0)*F101*G101</f>
        <v>57600</v>
      </c>
    </row>
    <row r="102" spans="1:15" ht="25.5">
      <c r="A102" s="14">
        <f t="shared" si="1"/>
        <v>99</v>
      </c>
      <c r="B102" s="14" t="s">
        <v>18125</v>
      </c>
      <c r="C102" s="41" t="s">
        <v>2744</v>
      </c>
      <c r="D102" s="41" t="s">
        <v>1187</v>
      </c>
      <c r="E102" s="14"/>
      <c r="F102" s="15">
        <v>2000</v>
      </c>
      <c r="G102" s="15">
        <v>156</v>
      </c>
      <c r="H102" s="14" t="s">
        <v>8076</v>
      </c>
      <c r="I102" s="15">
        <v>46000</v>
      </c>
      <c r="J102" s="14" t="s">
        <v>4935</v>
      </c>
      <c r="K102" s="36" t="s">
        <v>18109</v>
      </c>
      <c r="L102" s="23" t="s">
        <v>18126</v>
      </c>
      <c r="M102" s="23"/>
      <c r="O102" s="15">
        <f>VLOOKUP(H102,heso!$A$2:$B$82,2,0)*F102*G102</f>
        <v>259256.51808242223</v>
      </c>
    </row>
    <row r="103" spans="1:15" ht="47.25">
      <c r="A103" s="14">
        <f t="shared" si="1"/>
        <v>100</v>
      </c>
      <c r="B103" s="14" t="s">
        <v>17103</v>
      </c>
      <c r="C103" s="41" t="s">
        <v>17104</v>
      </c>
      <c r="D103" s="41" t="s">
        <v>1187</v>
      </c>
      <c r="E103" s="14" t="s">
        <v>8163</v>
      </c>
      <c r="F103" s="15">
        <v>1000</v>
      </c>
      <c r="G103" s="15">
        <v>976</v>
      </c>
      <c r="H103" s="14" t="s">
        <v>2161</v>
      </c>
      <c r="I103" s="15">
        <v>519000</v>
      </c>
      <c r="J103" s="14" t="s">
        <v>60</v>
      </c>
      <c r="K103" s="36" t="s">
        <v>18109</v>
      </c>
      <c r="L103" s="23" t="s">
        <v>2255</v>
      </c>
      <c r="M103" s="23"/>
      <c r="O103" s="15">
        <f>VLOOKUP(H103,heso!$A$2:$B$82,2,0)*F103*G103</f>
        <v>1260837.6787216149</v>
      </c>
    </row>
    <row r="104" spans="1:15" ht="31.5">
      <c r="A104" s="14">
        <f t="shared" si="1"/>
        <v>101</v>
      </c>
      <c r="B104" s="14" t="s">
        <v>18136</v>
      </c>
      <c r="C104" s="41" t="s">
        <v>2744</v>
      </c>
      <c r="D104" s="41" t="s">
        <v>1187</v>
      </c>
      <c r="E104" s="14"/>
      <c r="F104" s="15">
        <v>2000</v>
      </c>
      <c r="G104" s="15">
        <v>48</v>
      </c>
      <c r="H104" s="14" t="s">
        <v>8076</v>
      </c>
      <c r="I104" s="15">
        <v>22000</v>
      </c>
      <c r="J104" s="14" t="s">
        <v>4935</v>
      </c>
      <c r="K104" s="36" t="s">
        <v>18109</v>
      </c>
      <c r="L104" s="23" t="s">
        <v>18137</v>
      </c>
      <c r="M104" s="23"/>
      <c r="O104" s="15">
        <f>VLOOKUP(H104,heso!$A$2:$B$82,2,0)*F104*G104</f>
        <v>79771.236333052992</v>
      </c>
    </row>
    <row r="105" spans="1:15" ht="47.25">
      <c r="A105" s="14">
        <f t="shared" si="1"/>
        <v>102</v>
      </c>
      <c r="B105" s="14" t="s">
        <v>18140</v>
      </c>
      <c r="C105" s="41" t="s">
        <v>18141</v>
      </c>
      <c r="D105" s="41" t="s">
        <v>1187</v>
      </c>
      <c r="E105" s="14"/>
      <c r="F105" s="15">
        <v>800</v>
      </c>
      <c r="G105" s="15">
        <v>328</v>
      </c>
      <c r="H105" s="14" t="s">
        <v>2161</v>
      </c>
      <c r="I105" s="15">
        <v>198000</v>
      </c>
      <c r="J105" s="14" t="s">
        <v>1188</v>
      </c>
      <c r="K105" s="36" t="s">
        <v>18109</v>
      </c>
      <c r="L105" s="23" t="s">
        <v>513</v>
      </c>
      <c r="M105" s="23"/>
      <c r="O105" s="15">
        <f>VLOOKUP(H105,heso!$A$2:$B$82,2,0)*F105*G105</f>
        <v>338979.31034482759</v>
      </c>
    </row>
    <row r="106" spans="1:15" ht="31.5">
      <c r="A106" s="14">
        <f t="shared" si="1"/>
        <v>103</v>
      </c>
      <c r="B106" s="14" t="s">
        <v>18142</v>
      </c>
      <c r="C106" s="41" t="s">
        <v>18143</v>
      </c>
      <c r="D106" s="41" t="s">
        <v>1187</v>
      </c>
      <c r="E106" s="14"/>
      <c r="F106" s="15">
        <v>800</v>
      </c>
      <c r="G106" s="15">
        <v>280</v>
      </c>
      <c r="H106" s="14" t="s">
        <v>8087</v>
      </c>
      <c r="I106" s="15">
        <v>127000</v>
      </c>
      <c r="J106" s="14" t="s">
        <v>1193</v>
      </c>
      <c r="K106" s="36" t="s">
        <v>18109</v>
      </c>
      <c r="L106" s="23" t="s">
        <v>1552</v>
      </c>
      <c r="M106" s="23"/>
      <c r="O106" s="15">
        <f>VLOOKUP(H106,heso!$A$2:$B$82,2,0)*F106*G106</f>
        <v>224000</v>
      </c>
    </row>
    <row r="107" spans="1:15" ht="31.5">
      <c r="A107" s="14">
        <f t="shared" si="1"/>
        <v>104</v>
      </c>
      <c r="B107" s="14" t="s">
        <v>18148</v>
      </c>
      <c r="C107" s="41" t="s">
        <v>18149</v>
      </c>
      <c r="D107" s="41" t="s">
        <v>1162</v>
      </c>
      <c r="E107" s="14"/>
      <c r="F107" s="15">
        <v>300</v>
      </c>
      <c r="G107" s="15">
        <v>288</v>
      </c>
      <c r="H107" s="14" t="s">
        <v>8087</v>
      </c>
      <c r="I107" s="15">
        <v>0</v>
      </c>
      <c r="J107" s="14" t="s">
        <v>7909</v>
      </c>
      <c r="K107" s="36" t="s">
        <v>18109</v>
      </c>
      <c r="L107" s="23" t="s">
        <v>2255</v>
      </c>
      <c r="M107" s="23"/>
      <c r="O107" s="15">
        <f>VLOOKUP(H107,heso!$A$2:$B$82,2,0)*F107*G107</f>
        <v>86400</v>
      </c>
    </row>
    <row r="108" spans="1:15" ht="47.25">
      <c r="A108" s="14">
        <f t="shared" si="1"/>
        <v>105</v>
      </c>
      <c r="B108" s="14" t="s">
        <v>18154</v>
      </c>
      <c r="C108" s="41" t="s">
        <v>17585</v>
      </c>
      <c r="D108" s="41" t="s">
        <v>1187</v>
      </c>
      <c r="E108" s="14"/>
      <c r="F108" s="15">
        <v>700</v>
      </c>
      <c r="G108" s="15">
        <v>452</v>
      </c>
      <c r="H108" s="14" t="s">
        <v>2161</v>
      </c>
      <c r="I108" s="15">
        <v>285000</v>
      </c>
      <c r="J108" s="14" t="s">
        <v>4935</v>
      </c>
      <c r="K108" s="36" t="s">
        <v>18109</v>
      </c>
      <c r="L108" s="23" t="s">
        <v>1552</v>
      </c>
      <c r="M108" s="23"/>
      <c r="O108" s="15">
        <f>VLOOKUP(H108,heso!$A$2:$B$82,2,0)*F108*G108</f>
        <v>408738.77207737596</v>
      </c>
    </row>
    <row r="109" spans="1:15" ht="31.5">
      <c r="A109" s="14">
        <f t="shared" si="1"/>
        <v>106</v>
      </c>
      <c r="B109" s="248" t="s">
        <v>18155</v>
      </c>
      <c r="C109" s="41" t="s">
        <v>3126</v>
      </c>
      <c r="D109" s="41" t="s">
        <v>1187</v>
      </c>
      <c r="E109" s="14" t="s">
        <v>8163</v>
      </c>
      <c r="F109" s="15">
        <v>800</v>
      </c>
      <c r="G109" s="15">
        <v>164</v>
      </c>
      <c r="H109" s="14" t="s">
        <v>8076</v>
      </c>
      <c r="I109" s="15">
        <v>69000</v>
      </c>
      <c r="J109" s="14" t="s">
        <v>1193</v>
      </c>
      <c r="K109" s="36" t="s">
        <v>18109</v>
      </c>
      <c r="L109" s="23" t="s">
        <v>5408</v>
      </c>
      <c r="M109" s="23"/>
      <c r="O109" s="15">
        <f>VLOOKUP(H109,heso!$A$2:$B$82,2,0)*F109*G109</f>
        <v>109020.68965517242</v>
      </c>
    </row>
    <row r="110" spans="1:15" ht="63">
      <c r="A110" s="14">
        <f t="shared" si="1"/>
        <v>107</v>
      </c>
      <c r="B110" s="14" t="s">
        <v>18156</v>
      </c>
      <c r="C110" s="41" t="s">
        <v>16467</v>
      </c>
      <c r="D110" s="41" t="s">
        <v>1187</v>
      </c>
      <c r="E110" s="14" t="s">
        <v>8163</v>
      </c>
      <c r="F110" s="15">
        <v>500</v>
      </c>
      <c r="G110" s="15">
        <v>824</v>
      </c>
      <c r="H110" s="14" t="s">
        <v>2161</v>
      </c>
      <c r="I110" s="15">
        <v>370000</v>
      </c>
      <c r="J110" s="14" t="s">
        <v>4935</v>
      </c>
      <c r="K110" s="36" t="s">
        <v>18109</v>
      </c>
      <c r="L110" s="23" t="s">
        <v>2255</v>
      </c>
      <c r="M110" s="23"/>
      <c r="O110" s="15">
        <f>VLOOKUP(H110,heso!$A$2:$B$82,2,0)*F110*G110</f>
        <v>532238.85618166532</v>
      </c>
    </row>
    <row r="111" spans="1:15" ht="47.25">
      <c r="A111" s="14">
        <f t="shared" si="1"/>
        <v>108</v>
      </c>
      <c r="B111" s="14" t="s">
        <v>18157</v>
      </c>
      <c r="C111" s="41" t="s">
        <v>5212</v>
      </c>
      <c r="D111" s="41" t="s">
        <v>1187</v>
      </c>
      <c r="E111" s="14" t="s">
        <v>8163</v>
      </c>
      <c r="F111" s="15">
        <v>500</v>
      </c>
      <c r="G111" s="15">
        <v>368</v>
      </c>
      <c r="H111" s="14" t="s">
        <v>8087</v>
      </c>
      <c r="I111" s="15">
        <v>226000</v>
      </c>
      <c r="J111" s="14" t="s">
        <v>1193</v>
      </c>
      <c r="K111" s="36" t="s">
        <v>18109</v>
      </c>
      <c r="L111" s="23" t="s">
        <v>2255</v>
      </c>
      <c r="M111" s="23"/>
      <c r="O111" s="15">
        <f>VLOOKUP(H111,heso!$A$2:$B$82,2,0)*F111*G111</f>
        <v>184000</v>
      </c>
    </row>
    <row r="112" spans="1:15" ht="47.25">
      <c r="A112" s="14">
        <f t="shared" si="1"/>
        <v>109</v>
      </c>
      <c r="B112" s="14" t="s">
        <v>18158</v>
      </c>
      <c r="C112" s="41" t="s">
        <v>18159</v>
      </c>
      <c r="D112" s="41" t="s">
        <v>1162</v>
      </c>
      <c r="E112" s="14"/>
      <c r="F112" s="15">
        <v>100</v>
      </c>
      <c r="G112" s="15">
        <v>348</v>
      </c>
      <c r="H112" s="14" t="s">
        <v>8087</v>
      </c>
      <c r="I112" s="15">
        <v>281000</v>
      </c>
      <c r="J112" s="14" t="s">
        <v>1188</v>
      </c>
      <c r="K112" s="36" t="s">
        <v>18109</v>
      </c>
      <c r="L112" s="23" t="s">
        <v>2255</v>
      </c>
      <c r="M112" s="23"/>
      <c r="O112" s="15">
        <f>VLOOKUP(H112,heso!$A$2:$B$82,2,0)*F112*G112</f>
        <v>34800</v>
      </c>
    </row>
    <row r="113" spans="1:15">
      <c r="A113" s="14">
        <f t="shared" si="1"/>
        <v>110</v>
      </c>
      <c r="B113" s="248" t="s">
        <v>7584</v>
      </c>
      <c r="C113" s="41" t="s">
        <v>3753</v>
      </c>
      <c r="D113" s="41" t="s">
        <v>1187</v>
      </c>
      <c r="E113" s="14" t="s">
        <v>8163</v>
      </c>
      <c r="F113" s="15">
        <v>500</v>
      </c>
      <c r="G113" s="15">
        <v>180</v>
      </c>
      <c r="H113" s="14" t="s">
        <v>3449</v>
      </c>
      <c r="I113" s="15">
        <v>65000</v>
      </c>
      <c r="J113" s="14" t="s">
        <v>1193</v>
      </c>
      <c r="K113" s="36" t="s">
        <v>18109</v>
      </c>
      <c r="L113" s="23" t="s">
        <v>2255</v>
      </c>
      <c r="M113" s="23"/>
      <c r="O113" s="15">
        <f>VLOOKUP(H113,heso!$A$2:$B$82,2,0)*F113*G113</f>
        <v>43902.439024390245</v>
      </c>
    </row>
    <row r="114" spans="1:15" ht="31.5">
      <c r="A114" s="14">
        <f t="shared" si="1"/>
        <v>111</v>
      </c>
      <c r="B114" s="248" t="s">
        <v>18160</v>
      </c>
      <c r="C114" s="41" t="s">
        <v>3126</v>
      </c>
      <c r="D114" s="41" t="s">
        <v>1187</v>
      </c>
      <c r="E114" s="14" t="s">
        <v>8163</v>
      </c>
      <c r="F114" s="15">
        <v>850</v>
      </c>
      <c r="G114" s="15">
        <v>100</v>
      </c>
      <c r="H114" s="14" t="s">
        <v>8076</v>
      </c>
      <c r="I114" s="15">
        <v>50000</v>
      </c>
      <c r="J114" s="14" t="s">
        <v>1193</v>
      </c>
      <c r="K114" s="36" t="s">
        <v>18109</v>
      </c>
      <c r="L114" s="23" t="s">
        <v>1552</v>
      </c>
      <c r="M114" s="23"/>
      <c r="O114" s="15">
        <f>VLOOKUP(H114,heso!$A$2:$B$82,2,0)*F114*G114</f>
        <v>70630.782169890663</v>
      </c>
    </row>
    <row r="115" spans="1:15">
      <c r="A115" s="14">
        <f t="shared" si="1"/>
        <v>112</v>
      </c>
      <c r="B115" s="248" t="s">
        <v>18161</v>
      </c>
      <c r="C115" s="41" t="s">
        <v>3126</v>
      </c>
      <c r="D115" s="41" t="s">
        <v>1187</v>
      </c>
      <c r="E115" s="14" t="s">
        <v>8163</v>
      </c>
      <c r="F115" s="15">
        <v>800</v>
      </c>
      <c r="G115" s="15">
        <v>224</v>
      </c>
      <c r="H115" s="14" t="s">
        <v>8076</v>
      </c>
      <c r="I115" s="15">
        <v>89000</v>
      </c>
      <c r="J115" s="14" t="s">
        <v>1193</v>
      </c>
      <c r="K115" s="36" t="s">
        <v>18109</v>
      </c>
      <c r="L115" s="23" t="s">
        <v>1552</v>
      </c>
      <c r="M115" s="23"/>
      <c r="O115" s="15">
        <f>VLOOKUP(H115,heso!$A$2:$B$82,2,0)*F115*G115</f>
        <v>148906.30782169892</v>
      </c>
    </row>
    <row r="116" spans="1:15">
      <c r="A116" s="14">
        <f t="shared" si="1"/>
        <v>113</v>
      </c>
      <c r="B116" s="14" t="s">
        <v>18162</v>
      </c>
      <c r="C116" s="41" t="s">
        <v>18163</v>
      </c>
      <c r="D116" s="41" t="s">
        <v>1187</v>
      </c>
      <c r="E116" s="14" t="s">
        <v>8163</v>
      </c>
      <c r="F116" s="15">
        <v>800</v>
      </c>
      <c r="G116" s="15">
        <v>48</v>
      </c>
      <c r="H116" s="14" t="s">
        <v>8076</v>
      </c>
      <c r="I116" s="15">
        <v>22000</v>
      </c>
      <c r="J116" s="14" t="s">
        <v>1193</v>
      </c>
      <c r="K116" s="36" t="s">
        <v>18109</v>
      </c>
      <c r="L116" s="23" t="s">
        <v>5408</v>
      </c>
      <c r="M116" s="23"/>
      <c r="O116" s="15">
        <f>VLOOKUP(H116,heso!$A$2:$B$82,2,0)*F116*G116</f>
        <v>31908.494533221194</v>
      </c>
    </row>
    <row r="117" spans="1:15" ht="31.5">
      <c r="A117" s="14">
        <f t="shared" si="1"/>
        <v>114</v>
      </c>
      <c r="B117" s="14" t="s">
        <v>3977</v>
      </c>
      <c r="C117" s="41" t="s">
        <v>5212</v>
      </c>
      <c r="D117" s="41" t="s">
        <v>1187</v>
      </c>
      <c r="E117" s="14" t="s">
        <v>8163</v>
      </c>
      <c r="F117" s="15">
        <v>500</v>
      </c>
      <c r="G117" s="15">
        <v>324</v>
      </c>
      <c r="H117" s="14" t="s">
        <v>8076</v>
      </c>
      <c r="I117" s="15">
        <v>155000</v>
      </c>
      <c r="J117" s="14" t="s">
        <v>1193</v>
      </c>
      <c r="K117" s="36" t="s">
        <v>18109</v>
      </c>
      <c r="L117" s="23" t="s">
        <v>2255</v>
      </c>
      <c r="M117" s="23"/>
      <c r="O117" s="15">
        <f>VLOOKUP(H117,heso!$A$2:$B$82,2,0)*F117*G117</f>
        <v>134613.96131202692</v>
      </c>
    </row>
    <row r="118" spans="1:15" ht="31.5">
      <c r="A118" s="14">
        <f t="shared" si="1"/>
        <v>115</v>
      </c>
      <c r="B118" s="14" t="s">
        <v>14458</v>
      </c>
      <c r="C118" s="41" t="s">
        <v>2744</v>
      </c>
      <c r="D118" s="41" t="s">
        <v>1187</v>
      </c>
      <c r="E118" s="14" t="s">
        <v>8163</v>
      </c>
      <c r="F118" s="15">
        <v>1012</v>
      </c>
      <c r="G118" s="15">
        <v>80</v>
      </c>
      <c r="H118" s="14" t="s">
        <v>8076</v>
      </c>
      <c r="I118" s="15">
        <v>33000</v>
      </c>
      <c r="J118" s="14" t="s">
        <v>4935</v>
      </c>
      <c r="K118" s="36" t="s">
        <v>18109</v>
      </c>
      <c r="L118" s="23" t="s">
        <v>5629</v>
      </c>
      <c r="M118" s="23"/>
      <c r="O118" s="15">
        <f>VLOOKUP(H118,heso!$A$2:$B$82,2,0)*F118*G118</f>
        <v>67273.742640874683</v>
      </c>
    </row>
    <row r="119" spans="1:15">
      <c r="A119" s="14">
        <f t="shared" si="1"/>
        <v>116</v>
      </c>
      <c r="B119" s="14" t="s">
        <v>13472</v>
      </c>
      <c r="C119" s="41" t="s">
        <v>2744</v>
      </c>
      <c r="D119" s="41" t="s">
        <v>1187</v>
      </c>
      <c r="E119" s="14" t="s">
        <v>8163</v>
      </c>
      <c r="F119" s="15">
        <v>1012</v>
      </c>
      <c r="G119" s="15">
        <v>32</v>
      </c>
      <c r="H119" s="14" t="s">
        <v>8076</v>
      </c>
      <c r="I119" s="15">
        <v>26000</v>
      </c>
      <c r="J119" s="14" t="s">
        <v>4935</v>
      </c>
      <c r="K119" s="36" t="s">
        <v>18109</v>
      </c>
      <c r="L119" s="23" t="s">
        <v>5629</v>
      </c>
      <c r="M119" s="23"/>
      <c r="O119" s="15">
        <f>VLOOKUP(H119,heso!$A$2:$B$82,2,0)*F119*G119</f>
        <v>26909.497056349875</v>
      </c>
    </row>
    <row r="120" spans="1:15" ht="31.5">
      <c r="A120" s="14">
        <f t="shared" si="1"/>
        <v>117</v>
      </c>
      <c r="B120" s="14" t="s">
        <v>17812</v>
      </c>
      <c r="C120" s="41" t="s">
        <v>18164</v>
      </c>
      <c r="D120" s="41" t="s">
        <v>1187</v>
      </c>
      <c r="E120" s="14"/>
      <c r="F120" s="15">
        <v>1050</v>
      </c>
      <c r="G120" s="15">
        <v>236</v>
      </c>
      <c r="H120" s="14" t="s">
        <v>5624</v>
      </c>
      <c r="I120" s="15">
        <v>78000</v>
      </c>
      <c r="J120" s="14" t="s">
        <v>60</v>
      </c>
      <c r="K120" s="36" t="s">
        <v>18109</v>
      </c>
      <c r="L120" s="23" t="s">
        <v>5408</v>
      </c>
      <c r="M120" s="23"/>
      <c r="O120" s="15">
        <f>VLOOKUP(H120,heso!$A$2:$B$82,2,0)*F120*G120</f>
        <v>213620.68965517241</v>
      </c>
    </row>
    <row r="121" spans="1:15" ht="47.25">
      <c r="A121" s="14">
        <f t="shared" si="1"/>
        <v>118</v>
      </c>
      <c r="B121" s="14" t="s">
        <v>14906</v>
      </c>
      <c r="C121" s="14" t="s">
        <v>14907</v>
      </c>
      <c r="D121" s="14" t="s">
        <v>1187</v>
      </c>
      <c r="E121" s="14" t="s">
        <v>8163</v>
      </c>
      <c r="F121" s="15">
        <v>533</v>
      </c>
      <c r="G121" s="15">
        <v>204</v>
      </c>
      <c r="H121" s="14" t="s">
        <v>8087</v>
      </c>
      <c r="I121" s="15">
        <v>136000</v>
      </c>
      <c r="J121" s="14" t="s">
        <v>1193</v>
      </c>
      <c r="K121" s="14" t="s">
        <v>18109</v>
      </c>
      <c r="L121" s="23" t="s">
        <v>2255</v>
      </c>
      <c r="M121" s="23"/>
      <c r="O121" s="15">
        <f>VLOOKUP(H121,heso!$A$2:$B$82,2,0)*F121*G121</f>
        <v>108732</v>
      </c>
    </row>
    <row r="122" spans="1:15" ht="47.25">
      <c r="A122" s="14">
        <f t="shared" si="1"/>
        <v>119</v>
      </c>
      <c r="B122" s="14" t="s">
        <v>18166</v>
      </c>
      <c r="C122" s="14" t="s">
        <v>18167</v>
      </c>
      <c r="D122" s="14" t="s">
        <v>1162</v>
      </c>
      <c r="E122" s="14"/>
      <c r="F122" s="15">
        <v>300</v>
      </c>
      <c r="G122" s="15">
        <v>580</v>
      </c>
      <c r="H122" s="14" t="s">
        <v>2161</v>
      </c>
      <c r="I122" s="15">
        <v>204000</v>
      </c>
      <c r="J122" s="14" t="s">
        <v>4935</v>
      </c>
      <c r="K122" s="14" t="s">
        <v>18109</v>
      </c>
      <c r="L122" s="23" t="s">
        <v>2255</v>
      </c>
      <c r="M122" s="23"/>
      <c r="O122" s="15">
        <f>VLOOKUP(H122,heso!$A$2:$B$82,2,0)*F122*G122</f>
        <v>224780.48780487804</v>
      </c>
    </row>
    <row r="123" spans="1:15" ht="31.5">
      <c r="A123" s="14">
        <f t="shared" si="1"/>
        <v>120</v>
      </c>
      <c r="B123" s="14" t="s">
        <v>18168</v>
      </c>
      <c r="C123" s="14" t="s">
        <v>18169</v>
      </c>
      <c r="D123" s="14" t="s">
        <v>1162</v>
      </c>
      <c r="E123" s="14"/>
      <c r="F123" s="15">
        <v>300</v>
      </c>
      <c r="G123" s="15">
        <v>232</v>
      </c>
      <c r="H123" s="14" t="s">
        <v>2161</v>
      </c>
      <c r="I123" s="15">
        <v>0</v>
      </c>
      <c r="J123" s="14" t="s">
        <v>4642</v>
      </c>
      <c r="K123" s="14" t="s">
        <v>18109</v>
      </c>
      <c r="L123" s="23" t="s">
        <v>11673</v>
      </c>
      <c r="M123" s="23"/>
      <c r="O123" s="15">
        <f>VLOOKUP(H123,heso!$A$2:$B$82,2,0)*F123*G123</f>
        <v>89912.195121951212</v>
      </c>
    </row>
    <row r="124" spans="1:15" ht="63">
      <c r="A124" s="14">
        <f t="shared" si="1"/>
        <v>121</v>
      </c>
      <c r="B124" s="14" t="s">
        <v>18170</v>
      </c>
      <c r="C124" s="14" t="s">
        <v>17942</v>
      </c>
      <c r="D124" s="14" t="s">
        <v>1187</v>
      </c>
      <c r="E124" s="14" t="s">
        <v>8163</v>
      </c>
      <c r="F124" s="15">
        <v>1000</v>
      </c>
      <c r="G124" s="15">
        <v>244</v>
      </c>
      <c r="H124" s="14" t="s">
        <v>8087</v>
      </c>
      <c r="I124" s="15">
        <v>89000</v>
      </c>
      <c r="J124" s="14" t="s">
        <v>4935</v>
      </c>
      <c r="K124" s="14" t="s">
        <v>18109</v>
      </c>
      <c r="L124" s="23" t="s">
        <v>5408</v>
      </c>
      <c r="M124" s="23"/>
      <c r="O124" s="15">
        <f>VLOOKUP(H124,heso!$A$2:$B$82,2,0)*F124*G124</f>
        <v>244000</v>
      </c>
    </row>
    <row r="125" spans="1:15" ht="110.25">
      <c r="A125" s="14">
        <f t="shared" si="1"/>
        <v>122</v>
      </c>
      <c r="B125" s="14" t="s">
        <v>18171</v>
      </c>
      <c r="C125" s="14" t="s">
        <v>18172</v>
      </c>
      <c r="D125" s="14" t="s">
        <v>1162</v>
      </c>
      <c r="E125" s="14"/>
      <c r="F125" s="15">
        <v>700</v>
      </c>
      <c r="G125" s="15">
        <v>400</v>
      </c>
      <c r="H125" s="14" t="s">
        <v>2161</v>
      </c>
      <c r="I125" s="15">
        <v>899000</v>
      </c>
      <c r="J125" s="14" t="s">
        <v>4935</v>
      </c>
      <c r="K125" s="14" t="s">
        <v>18109</v>
      </c>
      <c r="L125" s="23" t="s">
        <v>6101</v>
      </c>
      <c r="M125" s="23"/>
      <c r="O125" s="15">
        <f>VLOOKUP(H125,heso!$A$2:$B$82,2,0)*F125*G125</f>
        <v>361715.72750210261</v>
      </c>
    </row>
    <row r="126" spans="1:15" ht="78.75">
      <c r="A126" s="14">
        <f t="shared" si="1"/>
        <v>123</v>
      </c>
      <c r="B126" s="14" t="s">
        <v>18173</v>
      </c>
      <c r="C126" s="14" t="s">
        <v>18174</v>
      </c>
      <c r="D126" s="14" t="s">
        <v>1187</v>
      </c>
      <c r="E126" s="14"/>
      <c r="F126" s="15">
        <v>800</v>
      </c>
      <c r="G126" s="15">
        <v>464</v>
      </c>
      <c r="H126" s="14" t="s">
        <v>2161</v>
      </c>
      <c r="I126" s="15">
        <v>385000</v>
      </c>
      <c r="J126" s="14" t="s">
        <v>7909</v>
      </c>
      <c r="K126" s="14" t="s">
        <v>18109</v>
      </c>
      <c r="L126" s="23" t="s">
        <v>5408</v>
      </c>
      <c r="M126" s="23"/>
      <c r="O126" s="15">
        <f>VLOOKUP(H126,heso!$A$2:$B$82,2,0)*F126*G126</f>
        <v>479531.70731707319</v>
      </c>
    </row>
    <row r="127" spans="1:15" ht="47.25">
      <c r="A127" s="14">
        <f t="shared" si="1"/>
        <v>124</v>
      </c>
      <c r="B127" s="14" t="s">
        <v>18175</v>
      </c>
      <c r="C127" s="14" t="s">
        <v>5746</v>
      </c>
      <c r="D127" s="14" t="s">
        <v>1162</v>
      </c>
      <c r="E127" s="14"/>
      <c r="F127" s="15">
        <v>400</v>
      </c>
      <c r="G127" s="15">
        <v>772</v>
      </c>
      <c r="H127" s="14" t="s">
        <v>2161</v>
      </c>
      <c r="I127" s="15">
        <v>0</v>
      </c>
      <c r="J127" s="14" t="s">
        <v>1188</v>
      </c>
      <c r="K127" s="14" t="s">
        <v>18109</v>
      </c>
      <c r="L127" s="23" t="s">
        <v>2255</v>
      </c>
      <c r="M127" s="23"/>
      <c r="O127" s="15">
        <f>VLOOKUP(H127,heso!$A$2:$B$82,2,0)*F127*G127</f>
        <v>398920.77375946176</v>
      </c>
    </row>
    <row r="128" spans="1:15" ht="47.25">
      <c r="A128" s="14">
        <f t="shared" si="1"/>
        <v>125</v>
      </c>
      <c r="B128" s="14" t="s">
        <v>18176</v>
      </c>
      <c r="C128" s="14" t="s">
        <v>5746</v>
      </c>
      <c r="D128" s="14" t="s">
        <v>1162</v>
      </c>
      <c r="E128" s="14"/>
      <c r="F128" s="15">
        <v>400</v>
      </c>
      <c r="G128" s="15">
        <v>744</v>
      </c>
      <c r="H128" s="14" t="s">
        <v>2161</v>
      </c>
      <c r="I128" s="15">
        <v>0</v>
      </c>
      <c r="J128" s="14" t="s">
        <v>1188</v>
      </c>
      <c r="K128" s="14" t="s">
        <v>18109</v>
      </c>
      <c r="L128" s="23" t="s">
        <v>2255</v>
      </c>
      <c r="M128" s="23"/>
      <c r="O128" s="15">
        <f>VLOOKUP(H128,heso!$A$2:$B$82,2,0)*F128*G128</f>
        <v>384452.14465937763</v>
      </c>
    </row>
    <row r="129" spans="1:15" ht="31.5">
      <c r="A129" s="14">
        <f t="shared" si="1"/>
        <v>126</v>
      </c>
      <c r="B129" s="14" t="s">
        <v>17474</v>
      </c>
      <c r="C129" s="14" t="s">
        <v>18177</v>
      </c>
      <c r="D129" s="14" t="s">
        <v>1187</v>
      </c>
      <c r="E129" s="14" t="s">
        <v>8163</v>
      </c>
      <c r="F129" s="15">
        <v>6030</v>
      </c>
      <c r="G129" s="15">
        <v>96</v>
      </c>
      <c r="H129" s="14" t="s">
        <v>3703</v>
      </c>
      <c r="I129" s="15">
        <v>34000</v>
      </c>
      <c r="J129" s="14" t="s">
        <v>1188</v>
      </c>
      <c r="K129" s="14" t="s">
        <v>18109</v>
      </c>
      <c r="L129" s="23" t="s">
        <v>2255</v>
      </c>
      <c r="M129" s="23"/>
      <c r="O129" s="15">
        <f>VLOOKUP(H129,heso!$A$2:$B$82,2,0)*F129*G129</f>
        <v>999042.69133725821</v>
      </c>
    </row>
    <row r="130" spans="1:15">
      <c r="A130" s="14">
        <f t="shared" si="1"/>
        <v>127</v>
      </c>
      <c r="B130" s="14" t="s">
        <v>18178</v>
      </c>
      <c r="C130" s="14" t="s">
        <v>3126</v>
      </c>
      <c r="D130" s="14" t="s">
        <v>1187</v>
      </c>
      <c r="E130" s="14" t="s">
        <v>8163</v>
      </c>
      <c r="F130" s="15">
        <v>700</v>
      </c>
      <c r="G130" s="15">
        <v>144</v>
      </c>
      <c r="H130" s="14" t="s">
        <v>8076</v>
      </c>
      <c r="I130" s="15">
        <v>68000</v>
      </c>
      <c r="J130" s="14" t="s">
        <v>1193</v>
      </c>
      <c r="K130" s="14" t="s">
        <v>18109</v>
      </c>
      <c r="L130" s="23" t="s">
        <v>1552</v>
      </c>
      <c r="M130" s="23"/>
      <c r="O130" s="15">
        <f>VLOOKUP(H130,heso!$A$2:$B$82,2,0)*F130*G130</f>
        <v>83759.798149705646</v>
      </c>
    </row>
    <row r="131" spans="1:15" ht="47.25">
      <c r="A131" s="14">
        <f t="shared" si="1"/>
        <v>128</v>
      </c>
      <c r="B131" s="14" t="s">
        <v>18179</v>
      </c>
      <c r="C131" s="14" t="s">
        <v>18180</v>
      </c>
      <c r="D131" s="14" t="s">
        <v>1187</v>
      </c>
      <c r="E131" s="14" t="s">
        <v>8163</v>
      </c>
      <c r="F131" s="15">
        <v>500</v>
      </c>
      <c r="G131" s="15">
        <v>496</v>
      </c>
      <c r="H131" s="14" t="s">
        <v>2161</v>
      </c>
      <c r="I131" s="15">
        <v>273000</v>
      </c>
      <c r="J131" s="14" t="s">
        <v>4935</v>
      </c>
      <c r="K131" s="14" t="s">
        <v>18109</v>
      </c>
      <c r="L131" s="23" t="s">
        <v>2255</v>
      </c>
      <c r="M131" s="23"/>
      <c r="O131" s="15">
        <f>VLOOKUP(H131,heso!$A$2:$B$82,2,0)*F131*G131</f>
        <v>320376.78721614805</v>
      </c>
    </row>
    <row r="132" spans="1:15" ht="31.5">
      <c r="A132" s="14">
        <f t="shared" si="1"/>
        <v>129</v>
      </c>
      <c r="B132" s="14" t="s">
        <v>13109</v>
      </c>
      <c r="C132" s="14" t="s">
        <v>13110</v>
      </c>
      <c r="D132" s="14" t="s">
        <v>1187</v>
      </c>
      <c r="E132" s="14" t="s">
        <v>8163</v>
      </c>
      <c r="F132" s="15">
        <v>500</v>
      </c>
      <c r="G132" s="15">
        <v>412</v>
      </c>
      <c r="H132" s="14" t="s">
        <v>8087</v>
      </c>
      <c r="I132" s="15">
        <v>222000</v>
      </c>
      <c r="J132" s="14" t="s">
        <v>70</v>
      </c>
      <c r="K132" s="14" t="s">
        <v>18109</v>
      </c>
      <c r="L132" s="23" t="s">
        <v>2255</v>
      </c>
      <c r="M132" s="23"/>
      <c r="O132" s="15">
        <f>VLOOKUP(H132,heso!$A$2:$B$82,2,0)*F132*G132</f>
        <v>206000</v>
      </c>
    </row>
    <row r="133" spans="1:15" ht="31.5">
      <c r="A133" s="14">
        <f t="shared" ref="A133:A196" si="2">A132+1</f>
        <v>130</v>
      </c>
      <c r="B133" s="14" t="s">
        <v>18219</v>
      </c>
      <c r="C133" s="14" t="s">
        <v>18220</v>
      </c>
      <c r="D133" s="14" t="s">
        <v>1187</v>
      </c>
      <c r="E133" s="14"/>
      <c r="F133" s="15">
        <v>1000</v>
      </c>
      <c r="G133" s="15">
        <v>300</v>
      </c>
      <c r="H133" s="14" t="s">
        <v>8087</v>
      </c>
      <c r="I133" s="15">
        <v>115000</v>
      </c>
      <c r="J133" s="14" t="s">
        <v>4935</v>
      </c>
      <c r="K133" s="14" t="s">
        <v>18109</v>
      </c>
      <c r="L133" s="23" t="s">
        <v>5629</v>
      </c>
      <c r="M133" s="23"/>
      <c r="O133" s="15">
        <f>VLOOKUP(H133,heso!$A$2:$B$82,2,0)*F133*G133</f>
        <v>300000</v>
      </c>
    </row>
    <row r="134" spans="1:15" ht="47.25">
      <c r="A134" s="14">
        <f t="shared" si="2"/>
        <v>131</v>
      </c>
      <c r="B134" s="14" t="s">
        <v>18222</v>
      </c>
      <c r="C134" s="14" t="s">
        <v>3653</v>
      </c>
      <c r="D134" s="14" t="s">
        <v>1187</v>
      </c>
      <c r="E134" s="14" t="s">
        <v>8163</v>
      </c>
      <c r="F134" s="15">
        <v>1060</v>
      </c>
      <c r="G134" s="15">
        <v>176</v>
      </c>
      <c r="H134" s="14" t="s">
        <v>3449</v>
      </c>
      <c r="I134" s="15">
        <v>41000</v>
      </c>
      <c r="J134" s="14" t="s">
        <v>1188</v>
      </c>
      <c r="K134" s="14" t="s">
        <v>18109</v>
      </c>
      <c r="L134" s="23" t="s">
        <v>16089</v>
      </c>
      <c r="M134" s="23"/>
      <c r="O134" s="15">
        <f>VLOOKUP(H134,heso!$A$2:$B$82,2,0)*F134*G134</f>
        <v>91004.878048780476</v>
      </c>
    </row>
    <row r="135" spans="1:15" ht="31.5">
      <c r="A135" s="14">
        <f t="shared" si="2"/>
        <v>132</v>
      </c>
      <c r="B135" s="14" t="s">
        <v>18224</v>
      </c>
      <c r="C135" s="14" t="s">
        <v>13480</v>
      </c>
      <c r="D135" s="14" t="s">
        <v>1162</v>
      </c>
      <c r="E135" s="14"/>
      <c r="F135" s="15">
        <v>300</v>
      </c>
      <c r="G135" s="15">
        <v>572</v>
      </c>
      <c r="H135" s="14" t="s">
        <v>2161</v>
      </c>
      <c r="I135" s="15">
        <v>0</v>
      </c>
      <c r="J135" s="14" t="s">
        <v>7909</v>
      </c>
      <c r="K135" s="14" t="s">
        <v>18109</v>
      </c>
      <c r="L135" s="23" t="s">
        <v>2255</v>
      </c>
      <c r="M135" s="23"/>
      <c r="O135" s="15">
        <f>VLOOKUP(H135,heso!$A$2:$B$82,2,0)*F135*G135</f>
        <v>221680.06728343145</v>
      </c>
    </row>
    <row r="136" spans="1:15" ht="31.5">
      <c r="A136" s="14">
        <f t="shared" si="2"/>
        <v>133</v>
      </c>
      <c r="B136" s="14" t="s">
        <v>18231</v>
      </c>
      <c r="C136" s="14" t="s">
        <v>2744</v>
      </c>
      <c r="D136" s="14" t="s">
        <v>1187</v>
      </c>
      <c r="E136" s="14" t="s">
        <v>8163</v>
      </c>
      <c r="F136" s="15">
        <v>1012</v>
      </c>
      <c r="G136" s="15">
        <v>192</v>
      </c>
      <c r="H136" s="14" t="s">
        <v>8076</v>
      </c>
      <c r="I136" s="15">
        <v>76000</v>
      </c>
      <c r="J136" s="14" t="s">
        <v>4935</v>
      </c>
      <c r="K136" s="14" t="s">
        <v>18109</v>
      </c>
      <c r="L136" s="23" t="s">
        <v>12534</v>
      </c>
      <c r="M136" s="23"/>
      <c r="O136" s="15">
        <f>VLOOKUP(H136,heso!$A$2:$B$82,2,0)*F136*G136</f>
        <v>161456.98233809925</v>
      </c>
    </row>
    <row r="137" spans="1:15">
      <c r="A137" s="14">
        <f t="shared" si="2"/>
        <v>134</v>
      </c>
      <c r="B137" s="14" t="s">
        <v>15232</v>
      </c>
      <c r="C137" s="14" t="s">
        <v>2744</v>
      </c>
      <c r="D137" s="14" t="s">
        <v>1187</v>
      </c>
      <c r="E137" s="14" t="s">
        <v>8163</v>
      </c>
      <c r="F137" s="15">
        <v>2012</v>
      </c>
      <c r="G137" s="15">
        <v>132</v>
      </c>
      <c r="H137" s="14" t="s">
        <v>8076</v>
      </c>
      <c r="I137" s="15">
        <v>43000</v>
      </c>
      <c r="J137" s="14" t="s">
        <v>4935</v>
      </c>
      <c r="K137" s="14" t="s">
        <v>18109</v>
      </c>
      <c r="L137" s="23" t="s">
        <v>12534</v>
      </c>
      <c r="M137" s="23"/>
      <c r="O137" s="15">
        <f>VLOOKUP(H137,heso!$A$2:$B$82,2,0)*F137*G137</f>
        <v>220687.12531539108</v>
      </c>
    </row>
    <row r="138" spans="1:15">
      <c r="A138" s="14">
        <f t="shared" si="2"/>
        <v>135</v>
      </c>
      <c r="B138" s="248" t="s">
        <v>18233</v>
      </c>
      <c r="C138" s="14" t="s">
        <v>4078</v>
      </c>
      <c r="D138" s="14" t="s">
        <v>1187</v>
      </c>
      <c r="E138" s="14" t="s">
        <v>8163</v>
      </c>
      <c r="F138" s="15">
        <v>750</v>
      </c>
      <c r="G138" s="15">
        <v>152</v>
      </c>
      <c r="H138" s="14" t="s">
        <v>3449</v>
      </c>
      <c r="I138" s="15">
        <v>43000</v>
      </c>
      <c r="J138" s="14" t="s">
        <v>1188</v>
      </c>
      <c r="K138" s="14" t="s">
        <v>18109</v>
      </c>
      <c r="L138" s="23" t="s">
        <v>17376</v>
      </c>
      <c r="M138" s="23"/>
      <c r="O138" s="15">
        <f>VLOOKUP(H138,heso!$A$2:$B$82,2,0)*F138*G138</f>
        <v>55609.756097560981</v>
      </c>
    </row>
    <row r="139" spans="1:15" ht="47.25">
      <c r="A139" s="14">
        <f t="shared" si="2"/>
        <v>136</v>
      </c>
      <c r="B139" s="248" t="s">
        <v>14517</v>
      </c>
      <c r="C139" s="14" t="s">
        <v>14516</v>
      </c>
      <c r="D139" s="14" t="s">
        <v>1187</v>
      </c>
      <c r="E139" s="14" t="s">
        <v>8163</v>
      </c>
      <c r="F139" s="15">
        <v>750</v>
      </c>
      <c r="G139" s="15">
        <v>312</v>
      </c>
      <c r="H139" s="14" t="s">
        <v>3449</v>
      </c>
      <c r="I139" s="15">
        <v>80000</v>
      </c>
      <c r="J139" s="14" t="s">
        <v>60</v>
      </c>
      <c r="K139" s="14" t="s">
        <v>18109</v>
      </c>
      <c r="L139" s="23" t="s">
        <v>17376</v>
      </c>
      <c r="M139" s="23"/>
      <c r="O139" s="15">
        <f>VLOOKUP(H139,heso!$A$2:$B$82,2,0)*F139*G139</f>
        <v>114146.34146341465</v>
      </c>
    </row>
    <row r="140" spans="1:15" ht="63">
      <c r="A140" s="14">
        <f t="shared" si="2"/>
        <v>137</v>
      </c>
      <c r="B140" s="14" t="s">
        <v>18234</v>
      </c>
      <c r="C140" s="14" t="s">
        <v>11330</v>
      </c>
      <c r="D140" s="14" t="s">
        <v>1187</v>
      </c>
      <c r="E140" s="14" t="s">
        <v>8163</v>
      </c>
      <c r="F140" s="15">
        <v>1030</v>
      </c>
      <c r="G140" s="15">
        <v>480</v>
      </c>
      <c r="H140" s="14" t="s">
        <v>8087</v>
      </c>
      <c r="I140" s="15">
        <v>148000</v>
      </c>
      <c r="J140" s="14" t="s">
        <v>1188</v>
      </c>
      <c r="K140" s="14" t="s">
        <v>18109</v>
      </c>
      <c r="L140" s="23" t="s">
        <v>12534</v>
      </c>
      <c r="M140" s="23"/>
      <c r="O140" s="15">
        <f>VLOOKUP(H140,heso!$A$2:$B$82,2,0)*F140*G140</f>
        <v>494400</v>
      </c>
    </row>
    <row r="141" spans="1:15" ht="31.5">
      <c r="A141" s="14">
        <f t="shared" si="2"/>
        <v>138</v>
      </c>
      <c r="B141" s="14" t="s">
        <v>18235</v>
      </c>
      <c r="C141" s="14" t="s">
        <v>11192</v>
      </c>
      <c r="D141" s="14" t="s">
        <v>1187</v>
      </c>
      <c r="E141" s="14" t="s">
        <v>8163</v>
      </c>
      <c r="F141" s="15">
        <v>2030</v>
      </c>
      <c r="G141" s="15">
        <v>292</v>
      </c>
      <c r="H141" s="14" t="s">
        <v>8076</v>
      </c>
      <c r="I141" s="15">
        <v>44000</v>
      </c>
      <c r="J141" s="14" t="s">
        <v>7909</v>
      </c>
      <c r="K141" s="14" t="s">
        <v>18109</v>
      </c>
      <c r="L141" s="23" t="s">
        <v>5129</v>
      </c>
      <c r="M141" s="23"/>
      <c r="O141" s="15">
        <f>VLOOKUP(H141,heso!$A$2:$B$82,2,0)*F141*G141</f>
        <v>492554.14634146343</v>
      </c>
    </row>
    <row r="142" spans="1:15" ht="31.5">
      <c r="A142" s="14">
        <f t="shared" si="2"/>
        <v>139</v>
      </c>
      <c r="B142" s="14" t="s">
        <v>18236</v>
      </c>
      <c r="C142" s="14" t="s">
        <v>11192</v>
      </c>
      <c r="D142" s="14" t="s">
        <v>1187</v>
      </c>
      <c r="E142" s="14" t="s">
        <v>8163</v>
      </c>
      <c r="F142" s="15">
        <v>2030</v>
      </c>
      <c r="G142" s="15">
        <v>356</v>
      </c>
      <c r="H142" s="14" t="s">
        <v>8076</v>
      </c>
      <c r="I142" s="15">
        <v>52000</v>
      </c>
      <c r="J142" s="14" t="s">
        <v>7909</v>
      </c>
      <c r="K142" s="14" t="s">
        <v>18109</v>
      </c>
      <c r="L142" s="23" t="s">
        <v>5129</v>
      </c>
      <c r="M142" s="23"/>
      <c r="O142" s="15">
        <f>VLOOKUP(H142,heso!$A$2:$B$82,2,0)*F142*G142</f>
        <v>600511.21951219521</v>
      </c>
    </row>
    <row r="143" spans="1:15" ht="31.5">
      <c r="A143" s="14">
        <f t="shared" si="2"/>
        <v>140</v>
      </c>
      <c r="B143" s="248" t="s">
        <v>18237</v>
      </c>
      <c r="C143" s="14" t="s">
        <v>15355</v>
      </c>
      <c r="D143" s="14" t="s">
        <v>1187</v>
      </c>
      <c r="E143" s="14" t="s">
        <v>8163</v>
      </c>
      <c r="F143" s="15">
        <v>750</v>
      </c>
      <c r="G143" s="15">
        <v>248</v>
      </c>
      <c r="H143" s="14" t="s">
        <v>2325</v>
      </c>
      <c r="I143" s="15">
        <v>125000</v>
      </c>
      <c r="J143" s="14" t="s">
        <v>7909</v>
      </c>
      <c r="K143" s="14" t="s">
        <v>18109</v>
      </c>
      <c r="L143" s="23" t="s">
        <v>11673</v>
      </c>
      <c r="M143" s="23"/>
      <c r="O143" s="15">
        <f>VLOOKUP(H143,heso!$A$2:$B$82,2,0)*F143*G143</f>
        <v>166758.62068965516</v>
      </c>
    </row>
    <row r="144" spans="1:15">
      <c r="A144" s="14">
        <f t="shared" si="2"/>
        <v>141</v>
      </c>
      <c r="B144" s="248" t="s">
        <v>3652</v>
      </c>
      <c r="C144" s="14" t="s">
        <v>3653</v>
      </c>
      <c r="D144" s="14" t="s">
        <v>1187</v>
      </c>
      <c r="E144" s="14" t="s">
        <v>8163</v>
      </c>
      <c r="F144" s="15">
        <v>750</v>
      </c>
      <c r="G144" s="15">
        <v>332</v>
      </c>
      <c r="H144" s="14" t="s">
        <v>6541</v>
      </c>
      <c r="I144" s="15">
        <v>120000</v>
      </c>
      <c r="J144" s="14" t="s">
        <v>1193</v>
      </c>
      <c r="K144" s="14" t="s">
        <v>18109</v>
      </c>
      <c r="L144" s="23" t="s">
        <v>12534</v>
      </c>
      <c r="M144" s="23"/>
      <c r="O144" s="15">
        <f>VLOOKUP(H144,heso!$A$2:$B$82,2,0)*F144*G144</f>
        <v>180938.60386879731</v>
      </c>
    </row>
    <row r="145" spans="1:15" ht="31.5">
      <c r="A145" s="14">
        <f t="shared" si="2"/>
        <v>142</v>
      </c>
      <c r="B145" s="248" t="s">
        <v>20314</v>
      </c>
      <c r="C145" s="14" t="s">
        <v>16446</v>
      </c>
      <c r="D145" s="14" t="s">
        <v>1187</v>
      </c>
      <c r="E145" s="14" t="s">
        <v>8163</v>
      </c>
      <c r="F145" s="15">
        <v>750</v>
      </c>
      <c r="G145" s="15">
        <v>400</v>
      </c>
      <c r="H145" s="14" t="s">
        <v>8087</v>
      </c>
      <c r="I145" s="15">
        <v>114000</v>
      </c>
      <c r="J145" s="14" t="s">
        <v>1188</v>
      </c>
      <c r="K145" s="14" t="s">
        <v>18109</v>
      </c>
      <c r="L145" s="23" t="s">
        <v>11673</v>
      </c>
      <c r="M145" s="23"/>
      <c r="O145" s="15">
        <f>VLOOKUP(H145,heso!$A$2:$B$82,2,0)*F145*G145</f>
        <v>300000</v>
      </c>
    </row>
    <row r="146" spans="1:15" ht="63">
      <c r="A146" s="14">
        <f t="shared" si="2"/>
        <v>143</v>
      </c>
      <c r="B146" s="248" t="s">
        <v>18238</v>
      </c>
      <c r="C146" s="14" t="s">
        <v>5721</v>
      </c>
      <c r="D146" s="14" t="s">
        <v>1187</v>
      </c>
      <c r="E146" s="14" t="s">
        <v>8163</v>
      </c>
      <c r="F146" s="15">
        <v>750</v>
      </c>
      <c r="G146" s="15">
        <v>132</v>
      </c>
      <c r="H146" s="14" t="s">
        <v>8087</v>
      </c>
      <c r="I146" s="15">
        <v>78000</v>
      </c>
      <c r="J146" s="14" t="s">
        <v>1188</v>
      </c>
      <c r="K146" s="14" t="s">
        <v>18109</v>
      </c>
      <c r="L146" s="23" t="s">
        <v>12534</v>
      </c>
      <c r="M146" s="23"/>
      <c r="O146" s="15">
        <f>VLOOKUP(H146,heso!$A$2:$B$82,2,0)*F146*G146</f>
        <v>99000</v>
      </c>
    </row>
    <row r="147" spans="1:15" ht="47.25">
      <c r="A147" s="14">
        <f t="shared" si="2"/>
        <v>144</v>
      </c>
      <c r="B147" s="14" t="s">
        <v>17982</v>
      </c>
      <c r="C147" s="14" t="s">
        <v>17983</v>
      </c>
      <c r="D147" s="14" t="s">
        <v>1187</v>
      </c>
      <c r="E147" s="14" t="s">
        <v>8163</v>
      </c>
      <c r="F147" s="15">
        <v>1000</v>
      </c>
      <c r="G147" s="15">
        <v>428</v>
      </c>
      <c r="H147" s="14" t="s">
        <v>2161</v>
      </c>
      <c r="I147" s="15">
        <v>215000</v>
      </c>
      <c r="J147" s="14" t="s">
        <v>1193</v>
      </c>
      <c r="K147" s="14" t="s">
        <v>18109</v>
      </c>
      <c r="L147" s="23" t="s">
        <v>12534</v>
      </c>
      <c r="M147" s="23"/>
      <c r="O147" s="15">
        <f>VLOOKUP(H147,heso!$A$2:$B$82,2,0)*F147*G147</f>
        <v>552908.32632464264</v>
      </c>
    </row>
    <row r="148" spans="1:15" ht="47.25">
      <c r="A148" s="14">
        <f t="shared" si="2"/>
        <v>145</v>
      </c>
      <c r="B148" s="14" t="s">
        <v>18255</v>
      </c>
      <c r="C148" s="14" t="s">
        <v>18256</v>
      </c>
      <c r="D148" s="14" t="s">
        <v>1162</v>
      </c>
      <c r="E148" s="14" t="s">
        <v>8163</v>
      </c>
      <c r="F148" s="15">
        <v>500</v>
      </c>
      <c r="G148" s="15">
        <v>252</v>
      </c>
      <c r="H148" s="14" t="s">
        <v>5624</v>
      </c>
      <c r="I148" s="15">
        <v>0</v>
      </c>
      <c r="J148" s="14" t="s">
        <v>7909</v>
      </c>
      <c r="K148" s="14" t="s">
        <v>18109</v>
      </c>
      <c r="L148" s="23" t="s">
        <v>2255</v>
      </c>
      <c r="M148" s="23"/>
      <c r="O148" s="15">
        <f>VLOOKUP(H148,heso!$A$2:$B$82,2,0)*F148*G148</f>
        <v>108620.68965517241</v>
      </c>
    </row>
    <row r="149" spans="1:15" ht="31.5">
      <c r="A149" s="14">
        <f t="shared" si="2"/>
        <v>146</v>
      </c>
      <c r="B149" s="14" t="s">
        <v>17478</v>
      </c>
      <c r="C149" s="14" t="s">
        <v>18177</v>
      </c>
      <c r="D149" s="14" t="s">
        <v>1187</v>
      </c>
      <c r="E149" s="14" t="s">
        <v>8163</v>
      </c>
      <c r="F149" s="15">
        <v>1030</v>
      </c>
      <c r="G149" s="15">
        <v>64</v>
      </c>
      <c r="H149" s="14" t="s">
        <v>3703</v>
      </c>
      <c r="I149" s="15">
        <v>25000</v>
      </c>
      <c r="J149" s="14" t="s">
        <v>1188</v>
      </c>
      <c r="K149" s="14" t="s">
        <v>18109</v>
      </c>
      <c r="L149" s="23" t="s">
        <v>11673</v>
      </c>
      <c r="M149" s="23"/>
      <c r="O149" s="15">
        <f>VLOOKUP(H149,heso!$A$2:$B$82,2,0)*F149*G149</f>
        <v>113766.05550883096</v>
      </c>
    </row>
    <row r="150" spans="1:15" ht="31.5">
      <c r="A150" s="14">
        <f t="shared" si="2"/>
        <v>147</v>
      </c>
      <c r="B150" s="14" t="s">
        <v>17476</v>
      </c>
      <c r="C150" s="14" t="s">
        <v>18177</v>
      </c>
      <c r="D150" s="14" t="s">
        <v>1187</v>
      </c>
      <c r="E150" s="14" t="s">
        <v>8163</v>
      </c>
      <c r="F150" s="15">
        <v>1030</v>
      </c>
      <c r="G150" s="15">
        <v>96</v>
      </c>
      <c r="H150" s="14" t="s">
        <v>3703</v>
      </c>
      <c r="I150" s="15">
        <v>34000</v>
      </c>
      <c r="J150" s="14" t="s">
        <v>1188</v>
      </c>
      <c r="K150" s="14" t="s">
        <v>18109</v>
      </c>
      <c r="L150" s="23" t="s">
        <v>11673</v>
      </c>
      <c r="M150" s="23"/>
      <c r="O150" s="15">
        <f>VLOOKUP(H150,heso!$A$2:$B$82,2,0)*F150*G150</f>
        <v>170649.08326324646</v>
      </c>
    </row>
    <row r="151" spans="1:15" ht="31.5">
      <c r="A151" s="14">
        <f t="shared" si="2"/>
        <v>148</v>
      </c>
      <c r="B151" s="14" t="s">
        <v>17475</v>
      </c>
      <c r="C151" s="14" t="s">
        <v>18177</v>
      </c>
      <c r="D151" s="14" t="s">
        <v>1187</v>
      </c>
      <c r="E151" s="14" t="s">
        <v>8163</v>
      </c>
      <c r="F151" s="15">
        <v>830</v>
      </c>
      <c r="G151" s="15">
        <v>96</v>
      </c>
      <c r="H151" s="14" t="s">
        <v>3703</v>
      </c>
      <c r="I151" s="15">
        <v>34000</v>
      </c>
      <c r="J151" s="14" t="s">
        <v>1188</v>
      </c>
      <c r="K151" s="14" t="s">
        <v>18109</v>
      </c>
      <c r="L151" s="23" t="s">
        <v>11673</v>
      </c>
      <c r="M151" s="23"/>
      <c r="O151" s="15">
        <f>VLOOKUP(H151,heso!$A$2:$B$82,2,0)*F151*G151</f>
        <v>137513.33894028596</v>
      </c>
    </row>
    <row r="152" spans="1:15" ht="31.5">
      <c r="A152" s="14">
        <f t="shared" si="2"/>
        <v>149</v>
      </c>
      <c r="B152" s="14" t="s">
        <v>18260</v>
      </c>
      <c r="C152" s="14" t="s">
        <v>18177</v>
      </c>
      <c r="D152" s="14" t="s">
        <v>1187</v>
      </c>
      <c r="E152" s="14" t="s">
        <v>8163</v>
      </c>
      <c r="F152" s="15">
        <v>1030</v>
      </c>
      <c r="G152" s="15">
        <v>96</v>
      </c>
      <c r="H152" s="14" t="s">
        <v>3703</v>
      </c>
      <c r="I152" s="15">
        <v>34000</v>
      </c>
      <c r="J152" s="14" t="s">
        <v>1188</v>
      </c>
      <c r="K152" s="14" t="s">
        <v>18109</v>
      </c>
      <c r="L152" s="23" t="s">
        <v>11673</v>
      </c>
      <c r="M152" s="23"/>
      <c r="O152" s="15">
        <f>VLOOKUP(H152,heso!$A$2:$B$82,2,0)*F152*G152</f>
        <v>170649.08326324646</v>
      </c>
    </row>
    <row r="153" spans="1:15" ht="31.5">
      <c r="A153" s="14">
        <f t="shared" si="2"/>
        <v>150</v>
      </c>
      <c r="B153" s="14" t="s">
        <v>17479</v>
      </c>
      <c r="C153" s="14" t="s">
        <v>18177</v>
      </c>
      <c r="D153" s="14" t="s">
        <v>1187</v>
      </c>
      <c r="E153" s="14" t="s">
        <v>8163</v>
      </c>
      <c r="F153" s="15">
        <v>830</v>
      </c>
      <c r="G153" s="15">
        <v>64</v>
      </c>
      <c r="H153" s="14" t="s">
        <v>3703</v>
      </c>
      <c r="I153" s="15">
        <v>25000</v>
      </c>
      <c r="J153" s="14" t="s">
        <v>1188</v>
      </c>
      <c r="K153" s="14" t="s">
        <v>18109</v>
      </c>
      <c r="L153" s="23" t="s">
        <v>11673</v>
      </c>
      <c r="M153" s="23"/>
      <c r="O153" s="15">
        <f>VLOOKUP(H153,heso!$A$2:$B$82,2,0)*F153*G153</f>
        <v>91675.559293523969</v>
      </c>
    </row>
    <row r="154" spans="1:15" ht="31.5">
      <c r="A154" s="14">
        <f t="shared" si="2"/>
        <v>151</v>
      </c>
      <c r="B154" s="248" t="s">
        <v>18261</v>
      </c>
      <c r="C154" s="14" t="s">
        <v>15870</v>
      </c>
      <c r="D154" s="14" t="s">
        <v>1187</v>
      </c>
      <c r="E154" s="14" t="s">
        <v>8163</v>
      </c>
      <c r="F154" s="15">
        <v>750</v>
      </c>
      <c r="G154" s="15">
        <v>220</v>
      </c>
      <c r="H154" s="14" t="s">
        <v>8087</v>
      </c>
      <c r="I154" s="15">
        <v>91000</v>
      </c>
      <c r="J154" s="14" t="s">
        <v>1188</v>
      </c>
      <c r="K154" s="14" t="s">
        <v>18109</v>
      </c>
      <c r="L154" s="23" t="s">
        <v>11673</v>
      </c>
      <c r="M154" s="23"/>
      <c r="O154" s="15">
        <f>VLOOKUP(H154,heso!$A$2:$B$82,2,0)*F154*G154</f>
        <v>165000</v>
      </c>
    </row>
    <row r="155" spans="1:15" ht="63">
      <c r="A155" s="14">
        <f t="shared" si="2"/>
        <v>152</v>
      </c>
      <c r="B155" s="14" t="s">
        <v>18313</v>
      </c>
      <c r="C155" s="41" t="s">
        <v>18314</v>
      </c>
      <c r="D155" s="41" t="s">
        <v>1187</v>
      </c>
      <c r="E155" s="14"/>
      <c r="F155" s="15">
        <v>2000</v>
      </c>
      <c r="G155" s="15">
        <v>208</v>
      </c>
      <c r="H155" s="14" t="s">
        <v>9488</v>
      </c>
      <c r="I155" s="15">
        <v>318250</v>
      </c>
      <c r="J155" s="14" t="s">
        <v>12918</v>
      </c>
      <c r="K155" s="36" t="s">
        <v>18109</v>
      </c>
      <c r="L155" s="23" t="s">
        <v>2255</v>
      </c>
      <c r="M155" s="23" t="s">
        <v>18315</v>
      </c>
      <c r="O155" s="15">
        <f>VLOOKUP(H155,heso!$A$2:$B$82,2,0)*F155*G155</f>
        <v>806109.33557611436</v>
      </c>
    </row>
    <row r="156" spans="1:15" ht="110.25">
      <c r="A156" s="14">
        <f t="shared" si="2"/>
        <v>153</v>
      </c>
      <c r="B156" s="14" t="s">
        <v>16959</v>
      </c>
      <c r="C156" s="14" t="s">
        <v>18190</v>
      </c>
      <c r="D156" s="14" t="s">
        <v>1187</v>
      </c>
      <c r="E156" s="14" t="s">
        <v>8163</v>
      </c>
      <c r="F156" s="15">
        <v>1500</v>
      </c>
      <c r="G156" s="15">
        <v>444</v>
      </c>
      <c r="H156" s="14" t="s">
        <v>8087</v>
      </c>
      <c r="I156" s="15">
        <v>111000</v>
      </c>
      <c r="J156" s="14" t="s">
        <v>60</v>
      </c>
      <c r="K156" s="14" t="s">
        <v>18191</v>
      </c>
      <c r="L156" s="23" t="s">
        <v>2255</v>
      </c>
      <c r="M156" s="23"/>
      <c r="O156" s="15">
        <f>VLOOKUP(H156,heso!$A$2:$B$82,2,0)*F156*G156</f>
        <v>666000</v>
      </c>
    </row>
    <row r="157" spans="1:15" ht="47.25">
      <c r="A157" s="14">
        <f t="shared" si="2"/>
        <v>154</v>
      </c>
      <c r="B157" s="14" t="s">
        <v>18192</v>
      </c>
      <c r="C157" s="14" t="s">
        <v>18193</v>
      </c>
      <c r="D157" s="14" t="s">
        <v>1187</v>
      </c>
      <c r="E157" s="14"/>
      <c r="F157" s="15">
        <v>1100</v>
      </c>
      <c r="G157" s="15">
        <v>176</v>
      </c>
      <c r="H157" s="14" t="s">
        <v>8087</v>
      </c>
      <c r="I157" s="15">
        <v>70000</v>
      </c>
      <c r="J157" s="14" t="s">
        <v>4935</v>
      </c>
      <c r="K157" s="14" t="s">
        <v>18191</v>
      </c>
      <c r="L157" s="23" t="s">
        <v>2255</v>
      </c>
      <c r="M157" s="23"/>
      <c r="O157" s="15">
        <f>VLOOKUP(H157,heso!$A$2:$B$82,2,0)*F157*G157</f>
        <v>193600</v>
      </c>
    </row>
    <row r="158" spans="1:15">
      <c r="A158" s="14">
        <f t="shared" si="2"/>
        <v>155</v>
      </c>
      <c r="B158" s="248" t="s">
        <v>18194</v>
      </c>
      <c r="C158" s="14" t="s">
        <v>6420</v>
      </c>
      <c r="D158" s="14" t="s">
        <v>1162</v>
      </c>
      <c r="E158" s="14"/>
      <c r="F158" s="15">
        <v>200</v>
      </c>
      <c r="G158" s="15">
        <v>464</v>
      </c>
      <c r="H158" s="14" t="s">
        <v>2161</v>
      </c>
      <c r="I158" s="15">
        <v>269000</v>
      </c>
      <c r="J158" s="14" t="s">
        <v>70</v>
      </c>
      <c r="K158" s="14" t="s">
        <v>18191</v>
      </c>
      <c r="L158" s="23" t="s">
        <v>2255</v>
      </c>
      <c r="M158" s="23"/>
      <c r="O158" s="15">
        <f>VLOOKUP(H158,heso!$A$2:$B$82,2,0)*F158*G158</f>
        <v>119882.9268292683</v>
      </c>
    </row>
    <row r="159" spans="1:15" ht="31.5">
      <c r="A159" s="14">
        <f t="shared" si="2"/>
        <v>156</v>
      </c>
      <c r="B159" s="14" t="s">
        <v>18195</v>
      </c>
      <c r="C159" s="14" t="s">
        <v>7234</v>
      </c>
      <c r="D159" s="14" t="s">
        <v>1187</v>
      </c>
      <c r="E159" s="14"/>
      <c r="F159" s="15">
        <v>1000</v>
      </c>
      <c r="G159" s="15">
        <v>308</v>
      </c>
      <c r="H159" s="14" t="s">
        <v>2161</v>
      </c>
      <c r="I159" s="15">
        <v>272000</v>
      </c>
      <c r="J159" s="14" t="s">
        <v>60</v>
      </c>
      <c r="K159" s="14" t="s">
        <v>18191</v>
      </c>
      <c r="L159" s="23" t="s">
        <v>2255</v>
      </c>
      <c r="M159" s="23"/>
      <c r="O159" s="15">
        <f>VLOOKUP(H159,heso!$A$2:$B$82,2,0)*F159*G159</f>
        <v>397887.30025231291</v>
      </c>
    </row>
    <row r="160" spans="1:15" ht="31.5">
      <c r="A160" s="14">
        <f t="shared" si="2"/>
        <v>157</v>
      </c>
      <c r="B160" s="14" t="s">
        <v>18196</v>
      </c>
      <c r="C160" s="14" t="s">
        <v>7234</v>
      </c>
      <c r="D160" s="14" t="s">
        <v>1187</v>
      </c>
      <c r="E160" s="14"/>
      <c r="F160" s="15">
        <v>1000</v>
      </c>
      <c r="G160" s="15">
        <v>296</v>
      </c>
      <c r="H160" s="14" t="s">
        <v>2161</v>
      </c>
      <c r="I160" s="15">
        <v>267000</v>
      </c>
      <c r="J160" s="14" t="s">
        <v>60</v>
      </c>
      <c r="K160" s="14" t="s">
        <v>18191</v>
      </c>
      <c r="L160" s="23" t="s">
        <v>2255</v>
      </c>
      <c r="M160" s="23"/>
      <c r="O160" s="15">
        <f>VLOOKUP(H160,heso!$A$2:$B$82,2,0)*F160*G160</f>
        <v>382385.19764507993</v>
      </c>
    </row>
    <row r="161" spans="1:15" ht="31.5">
      <c r="A161" s="14">
        <f t="shared" si="2"/>
        <v>158</v>
      </c>
      <c r="B161" s="14" t="s">
        <v>18197</v>
      </c>
      <c r="C161" s="14" t="s">
        <v>7234</v>
      </c>
      <c r="D161" s="14" t="s">
        <v>1187</v>
      </c>
      <c r="E161" s="14"/>
      <c r="F161" s="15">
        <v>1000</v>
      </c>
      <c r="G161" s="15">
        <v>344</v>
      </c>
      <c r="H161" s="14" t="s">
        <v>2161</v>
      </c>
      <c r="I161" s="15">
        <v>289000</v>
      </c>
      <c r="J161" s="14" t="s">
        <v>60</v>
      </c>
      <c r="K161" s="14" t="s">
        <v>18191</v>
      </c>
      <c r="L161" s="23" t="s">
        <v>2255</v>
      </c>
      <c r="M161" s="23"/>
      <c r="O161" s="15">
        <f>VLOOKUP(H161,heso!$A$2:$B$82,2,0)*F161*G161</f>
        <v>444393.60807401181</v>
      </c>
    </row>
    <row r="162" spans="1:15" ht="31.5">
      <c r="A162" s="14">
        <f t="shared" si="2"/>
        <v>159</v>
      </c>
      <c r="B162" s="14" t="s">
        <v>18198</v>
      </c>
      <c r="C162" s="14" t="s">
        <v>7234</v>
      </c>
      <c r="D162" s="14" t="s">
        <v>1187</v>
      </c>
      <c r="E162" s="14"/>
      <c r="F162" s="15">
        <v>1000</v>
      </c>
      <c r="G162" s="15">
        <v>256</v>
      </c>
      <c r="H162" s="14" t="s">
        <v>2161</v>
      </c>
      <c r="I162" s="15">
        <v>248000</v>
      </c>
      <c r="J162" s="14" t="s">
        <v>60</v>
      </c>
      <c r="K162" s="14" t="s">
        <v>18191</v>
      </c>
      <c r="L162" s="23" t="s">
        <v>2255</v>
      </c>
      <c r="M162" s="23"/>
      <c r="O162" s="15">
        <f>VLOOKUP(H162,heso!$A$2:$B$82,2,0)*F162*G162</f>
        <v>330711.5222876367</v>
      </c>
    </row>
    <row r="163" spans="1:15" ht="31.5">
      <c r="A163" s="14">
        <f t="shared" si="2"/>
        <v>160</v>
      </c>
      <c r="B163" s="248" t="s">
        <v>8551</v>
      </c>
      <c r="C163" s="14" t="s">
        <v>18199</v>
      </c>
      <c r="D163" s="14" t="s">
        <v>1187</v>
      </c>
      <c r="E163" s="14" t="s">
        <v>8163</v>
      </c>
      <c r="F163" s="15">
        <v>3000</v>
      </c>
      <c r="G163" s="15">
        <v>260</v>
      </c>
      <c r="H163" s="14" t="s">
        <v>8087</v>
      </c>
      <c r="I163" s="15">
        <v>110000</v>
      </c>
      <c r="J163" s="14" t="s">
        <v>1193</v>
      </c>
      <c r="K163" s="14" t="s">
        <v>18191</v>
      </c>
      <c r="L163" s="23" t="s">
        <v>2255</v>
      </c>
      <c r="M163" s="23"/>
      <c r="O163" s="15">
        <f>VLOOKUP(H163,heso!$A$2:$B$82,2,0)*F163*G163</f>
        <v>780000</v>
      </c>
    </row>
    <row r="164" spans="1:15" ht="31.5">
      <c r="A164" s="14">
        <f t="shared" si="2"/>
        <v>161</v>
      </c>
      <c r="B164" s="14" t="s">
        <v>17740</v>
      </c>
      <c r="C164" s="14" t="s">
        <v>17741</v>
      </c>
      <c r="D164" s="14" t="s">
        <v>1187</v>
      </c>
      <c r="E164" s="14" t="s">
        <v>8163</v>
      </c>
      <c r="F164" s="15">
        <v>1000</v>
      </c>
      <c r="G164" s="15">
        <v>328</v>
      </c>
      <c r="H164" s="14" t="s">
        <v>2161</v>
      </c>
      <c r="I164" s="15">
        <v>130000</v>
      </c>
      <c r="J164" s="14" t="s">
        <v>60</v>
      </c>
      <c r="K164" s="14" t="s">
        <v>18191</v>
      </c>
      <c r="L164" s="23" t="s">
        <v>513</v>
      </c>
      <c r="M164" s="23"/>
      <c r="O164" s="15">
        <f>VLOOKUP(H164,heso!$A$2:$B$82,2,0)*F164*G164</f>
        <v>423724.13793103455</v>
      </c>
    </row>
    <row r="165" spans="1:15" ht="51">
      <c r="A165" s="14">
        <f t="shared" si="2"/>
        <v>162</v>
      </c>
      <c r="B165" s="14" t="s">
        <v>18200</v>
      </c>
      <c r="C165" s="14" t="s">
        <v>2744</v>
      </c>
      <c r="D165" s="14" t="s">
        <v>1187</v>
      </c>
      <c r="E165" s="14"/>
      <c r="F165" s="15">
        <v>7500</v>
      </c>
      <c r="G165" s="15">
        <v>452</v>
      </c>
      <c r="H165" s="14" t="s">
        <v>8087</v>
      </c>
      <c r="I165" s="15">
        <v>144000</v>
      </c>
      <c r="J165" s="14" t="s">
        <v>4935</v>
      </c>
      <c r="K165" s="14" t="s">
        <v>18191</v>
      </c>
      <c r="L165" s="23" t="s">
        <v>18201</v>
      </c>
      <c r="M165" s="23"/>
      <c r="O165" s="15">
        <f>VLOOKUP(H165,heso!$A$2:$B$82,2,0)*F165*G165</f>
        <v>3390000</v>
      </c>
    </row>
    <row r="166" spans="1:15">
      <c r="A166" s="14">
        <f t="shared" si="2"/>
        <v>163</v>
      </c>
      <c r="B166" s="248" t="s">
        <v>14434</v>
      </c>
      <c r="C166" s="14" t="s">
        <v>7111</v>
      </c>
      <c r="D166" s="14" t="s">
        <v>1187</v>
      </c>
      <c r="E166" s="14" t="s">
        <v>8163</v>
      </c>
      <c r="F166" s="15">
        <v>2000</v>
      </c>
      <c r="G166" s="15">
        <v>160</v>
      </c>
      <c r="H166" s="14" t="s">
        <v>3449</v>
      </c>
      <c r="I166" s="15">
        <v>32000</v>
      </c>
      <c r="J166" s="14" t="s">
        <v>1193</v>
      </c>
      <c r="K166" s="14" t="s">
        <v>18191</v>
      </c>
      <c r="L166" s="23" t="s">
        <v>2255</v>
      </c>
      <c r="M166" s="23"/>
      <c r="O166" s="15">
        <f>VLOOKUP(H166,heso!$A$2:$B$82,2,0)*F166*G166</f>
        <v>156097.56097560975</v>
      </c>
    </row>
    <row r="167" spans="1:15" ht="31.5">
      <c r="A167" s="14">
        <f t="shared" si="2"/>
        <v>164</v>
      </c>
      <c r="B167" s="248" t="s">
        <v>18202</v>
      </c>
      <c r="C167" s="14" t="s">
        <v>18203</v>
      </c>
      <c r="D167" s="14" t="s">
        <v>1187</v>
      </c>
      <c r="E167" s="14" t="s">
        <v>8163</v>
      </c>
      <c r="F167" s="15">
        <v>1030</v>
      </c>
      <c r="G167" s="15">
        <v>52</v>
      </c>
      <c r="H167" s="14" t="s">
        <v>3449</v>
      </c>
      <c r="I167" s="15">
        <v>18000</v>
      </c>
      <c r="J167" s="14" t="s">
        <v>7909</v>
      </c>
      <c r="K167" s="14" t="s">
        <v>18191</v>
      </c>
      <c r="L167" s="23" t="s">
        <v>2255</v>
      </c>
      <c r="M167" s="23"/>
      <c r="O167" s="15">
        <f>VLOOKUP(H167,heso!$A$2:$B$82,2,0)*F167*G167</f>
        <v>26126.829268292684</v>
      </c>
    </row>
    <row r="168" spans="1:15">
      <c r="A168" s="14">
        <f t="shared" si="2"/>
        <v>165</v>
      </c>
      <c r="B168" s="14" t="s">
        <v>18204</v>
      </c>
      <c r="C168" s="14" t="s">
        <v>2744</v>
      </c>
      <c r="D168" s="14" t="s">
        <v>1187</v>
      </c>
      <c r="E168" s="14" t="s">
        <v>8163</v>
      </c>
      <c r="F168" s="15">
        <v>1800</v>
      </c>
      <c r="G168" s="15">
        <v>96</v>
      </c>
      <c r="H168" s="14" t="s">
        <v>8076</v>
      </c>
      <c r="I168" s="15">
        <v>32000</v>
      </c>
      <c r="J168" s="14" t="s">
        <v>4935</v>
      </c>
      <c r="K168" s="14" t="s">
        <v>18191</v>
      </c>
      <c r="L168" s="23" t="s">
        <v>2255</v>
      </c>
      <c r="M168" s="23"/>
      <c r="O168" s="15">
        <f>VLOOKUP(H168,heso!$A$2:$B$82,2,0)*F168*G168</f>
        <v>143588.22539949536</v>
      </c>
    </row>
    <row r="169" spans="1:15" ht="31.5">
      <c r="A169" s="14">
        <f t="shared" si="2"/>
        <v>166</v>
      </c>
      <c r="B169" s="14" t="s">
        <v>15140</v>
      </c>
      <c r="C169" s="14" t="s">
        <v>2744</v>
      </c>
      <c r="D169" s="14" t="s">
        <v>1187</v>
      </c>
      <c r="E169" s="14" t="s">
        <v>8163</v>
      </c>
      <c r="F169" s="15">
        <v>4000</v>
      </c>
      <c r="G169" s="15">
        <v>60</v>
      </c>
      <c r="H169" s="14" t="s">
        <v>8076</v>
      </c>
      <c r="I169" s="15">
        <v>19000</v>
      </c>
      <c r="J169" s="14" t="s">
        <v>4935</v>
      </c>
      <c r="K169" s="14" t="s">
        <v>18191</v>
      </c>
      <c r="L169" s="23" t="s">
        <v>2255</v>
      </c>
      <c r="M169" s="23"/>
      <c r="O169" s="15">
        <f>VLOOKUP(H169,heso!$A$2:$B$82,2,0)*F169*G169</f>
        <v>199428.09083263247</v>
      </c>
    </row>
    <row r="170" spans="1:15">
      <c r="A170" s="14">
        <f t="shared" si="2"/>
        <v>167</v>
      </c>
      <c r="B170" s="14" t="s">
        <v>14284</v>
      </c>
      <c r="C170" s="14" t="s">
        <v>2744</v>
      </c>
      <c r="D170" s="14" t="s">
        <v>1187</v>
      </c>
      <c r="E170" s="14" t="s">
        <v>8163</v>
      </c>
      <c r="F170" s="15">
        <v>4000</v>
      </c>
      <c r="G170" s="15">
        <v>68</v>
      </c>
      <c r="H170" s="14" t="s">
        <v>8076</v>
      </c>
      <c r="I170" s="15">
        <v>18000</v>
      </c>
      <c r="J170" s="14" t="s">
        <v>4935</v>
      </c>
      <c r="K170" s="14" t="s">
        <v>18191</v>
      </c>
      <c r="L170" s="23" t="s">
        <v>2255</v>
      </c>
      <c r="M170" s="23"/>
      <c r="O170" s="15">
        <f>VLOOKUP(H170,heso!$A$2:$B$82,2,0)*F170*G170</f>
        <v>226018.50294365015</v>
      </c>
    </row>
    <row r="171" spans="1:15" ht="31.5">
      <c r="A171" s="14">
        <f t="shared" si="2"/>
        <v>168</v>
      </c>
      <c r="B171" s="14" t="s">
        <v>18205</v>
      </c>
      <c r="C171" s="14" t="s">
        <v>17122</v>
      </c>
      <c r="D171" s="14" t="s">
        <v>1187</v>
      </c>
      <c r="E171" s="14" t="s">
        <v>8163</v>
      </c>
      <c r="F171" s="15">
        <v>3000</v>
      </c>
      <c r="G171" s="15">
        <v>236</v>
      </c>
      <c r="H171" s="14" t="s">
        <v>8087</v>
      </c>
      <c r="I171" s="15">
        <v>71000</v>
      </c>
      <c r="J171" s="14" t="s">
        <v>1193</v>
      </c>
      <c r="K171" s="14" t="s">
        <v>18191</v>
      </c>
      <c r="L171" s="23" t="s">
        <v>2255</v>
      </c>
      <c r="M171" s="23"/>
      <c r="O171" s="15">
        <f>VLOOKUP(H171,heso!$A$2:$B$82,2,0)*F171*G171</f>
        <v>708000</v>
      </c>
    </row>
    <row r="172" spans="1:15" ht="78.75">
      <c r="A172" s="14">
        <f t="shared" si="2"/>
        <v>169</v>
      </c>
      <c r="B172" s="14" t="s">
        <v>18206</v>
      </c>
      <c r="C172" s="14" t="s">
        <v>18207</v>
      </c>
      <c r="D172" s="14" t="s">
        <v>1187</v>
      </c>
      <c r="E172" s="14" t="s">
        <v>8163</v>
      </c>
      <c r="F172" s="15">
        <v>800</v>
      </c>
      <c r="G172" s="15">
        <v>276</v>
      </c>
      <c r="H172" s="14" t="s">
        <v>8087</v>
      </c>
      <c r="I172" s="15">
        <v>134000</v>
      </c>
      <c r="J172" s="14" t="s">
        <v>4935</v>
      </c>
      <c r="K172" s="14" t="s">
        <v>18191</v>
      </c>
      <c r="L172" s="23" t="s">
        <v>2255</v>
      </c>
      <c r="M172" s="23"/>
      <c r="O172" s="15">
        <f>VLOOKUP(H172,heso!$A$2:$B$82,2,0)*F172*G172</f>
        <v>220800</v>
      </c>
    </row>
    <row r="173" spans="1:15" ht="63">
      <c r="A173" s="14">
        <f t="shared" si="2"/>
        <v>170</v>
      </c>
      <c r="B173" s="14" t="s">
        <v>18208</v>
      </c>
      <c r="C173" s="14" t="s">
        <v>18209</v>
      </c>
      <c r="D173" s="14" t="s">
        <v>1187</v>
      </c>
      <c r="E173" s="14"/>
      <c r="F173" s="15">
        <v>1250</v>
      </c>
      <c r="G173" s="15">
        <v>264</v>
      </c>
      <c r="H173" s="14" t="s">
        <v>8087</v>
      </c>
      <c r="I173" s="15">
        <v>96000</v>
      </c>
      <c r="J173" s="14" t="s">
        <v>4935</v>
      </c>
      <c r="K173" s="14" t="s">
        <v>18191</v>
      </c>
      <c r="L173" s="23" t="s">
        <v>2255</v>
      </c>
      <c r="M173" s="23"/>
      <c r="O173" s="15">
        <f>VLOOKUP(H173,heso!$A$2:$B$82,2,0)*F173*G173</f>
        <v>330000</v>
      </c>
    </row>
    <row r="174" spans="1:15">
      <c r="A174" s="14">
        <f t="shared" si="2"/>
        <v>171</v>
      </c>
      <c r="B174" s="14" t="s">
        <v>18210</v>
      </c>
      <c r="C174" s="14" t="s">
        <v>18211</v>
      </c>
      <c r="D174" s="14" t="s">
        <v>1187</v>
      </c>
      <c r="E174" s="14"/>
      <c r="F174" s="15">
        <v>2000</v>
      </c>
      <c r="G174" s="15">
        <v>260</v>
      </c>
      <c r="H174" s="14" t="s">
        <v>2161</v>
      </c>
      <c r="I174" s="15">
        <v>100000</v>
      </c>
      <c r="J174" s="14" t="s">
        <v>4935</v>
      </c>
      <c r="K174" s="14" t="s">
        <v>18191</v>
      </c>
      <c r="L174" s="23" t="s">
        <v>5629</v>
      </c>
      <c r="M174" s="23"/>
      <c r="O174" s="15">
        <f>VLOOKUP(H174,heso!$A$2:$B$82,2,0)*F174*G174</f>
        <v>671757.77964676206</v>
      </c>
    </row>
    <row r="175" spans="1:15">
      <c r="A175" s="14">
        <f t="shared" si="2"/>
        <v>172</v>
      </c>
      <c r="B175" s="14" t="s">
        <v>18212</v>
      </c>
      <c r="C175" s="14" t="s">
        <v>11128</v>
      </c>
      <c r="D175" s="14" t="s">
        <v>1187</v>
      </c>
      <c r="E175" s="14"/>
      <c r="F175" s="15">
        <v>800</v>
      </c>
      <c r="G175" s="15">
        <v>580</v>
      </c>
      <c r="H175" s="14" t="s">
        <v>2161</v>
      </c>
      <c r="I175" s="15">
        <v>308000</v>
      </c>
      <c r="J175" s="14" t="s">
        <v>1193</v>
      </c>
      <c r="K175" s="14" t="s">
        <v>18191</v>
      </c>
      <c r="L175" s="23" t="s">
        <v>5408</v>
      </c>
      <c r="M175" s="23"/>
      <c r="O175" s="15">
        <f>VLOOKUP(H175,heso!$A$2:$B$82,2,0)*F175*G175</f>
        <v>599414.63414634147</v>
      </c>
    </row>
    <row r="176" spans="1:15">
      <c r="A176" s="14">
        <f t="shared" si="2"/>
        <v>173</v>
      </c>
      <c r="B176" s="248" t="s">
        <v>6972</v>
      </c>
      <c r="C176" s="14" t="s">
        <v>886</v>
      </c>
      <c r="D176" s="14" t="s">
        <v>1187</v>
      </c>
      <c r="E176" s="14" t="s">
        <v>8163</v>
      </c>
      <c r="F176" s="15">
        <v>500</v>
      </c>
      <c r="G176" s="15">
        <v>572</v>
      </c>
      <c r="H176" s="14" t="s">
        <v>1228</v>
      </c>
      <c r="I176" s="15">
        <v>392000</v>
      </c>
      <c r="J176" s="14" t="s">
        <v>1193</v>
      </c>
      <c r="K176" s="14" t="s">
        <v>18191</v>
      </c>
      <c r="L176" s="23" t="s">
        <v>5408</v>
      </c>
      <c r="M176" s="23"/>
      <c r="O176" s="15">
        <f>VLOOKUP(H176,heso!$A$2:$B$82,2,0)*F176*G176</f>
        <v>317510.51303616492</v>
      </c>
    </row>
    <row r="177" spans="1:15" ht="47.25">
      <c r="A177" s="14">
        <f t="shared" si="2"/>
        <v>174</v>
      </c>
      <c r="B177" s="14" t="s">
        <v>16018</v>
      </c>
      <c r="C177" s="14" t="s">
        <v>18213</v>
      </c>
      <c r="D177" s="14" t="s">
        <v>1162</v>
      </c>
      <c r="E177" s="14" t="s">
        <v>8163</v>
      </c>
      <c r="F177" s="15">
        <v>1000</v>
      </c>
      <c r="G177" s="15">
        <v>192</v>
      </c>
      <c r="H177" s="14" t="s">
        <v>8087</v>
      </c>
      <c r="I177" s="15">
        <v>0</v>
      </c>
      <c r="J177" s="14" t="s">
        <v>1188</v>
      </c>
      <c r="K177" s="14" t="s">
        <v>18191</v>
      </c>
      <c r="L177" s="23" t="s">
        <v>2255</v>
      </c>
      <c r="M177" s="23"/>
      <c r="O177" s="15">
        <f>VLOOKUP(H177,heso!$A$2:$B$82,2,0)*F177*G177</f>
        <v>192000</v>
      </c>
    </row>
    <row r="178" spans="1:15" ht="31.5">
      <c r="A178" s="14">
        <f t="shared" si="2"/>
        <v>175</v>
      </c>
      <c r="B178" s="14" t="s">
        <v>18214</v>
      </c>
      <c r="C178" s="14" t="s">
        <v>18215</v>
      </c>
      <c r="D178" s="14" t="s">
        <v>1187</v>
      </c>
      <c r="E178" s="14"/>
      <c r="F178" s="15">
        <v>3000</v>
      </c>
      <c r="G178" s="15">
        <v>336</v>
      </c>
      <c r="H178" s="14" t="s">
        <v>8087</v>
      </c>
      <c r="I178" s="15">
        <v>100000</v>
      </c>
      <c r="J178" s="14" t="s">
        <v>70</v>
      </c>
      <c r="K178" s="14" t="s">
        <v>18191</v>
      </c>
      <c r="L178" s="23" t="s">
        <v>2255</v>
      </c>
      <c r="M178" s="23"/>
      <c r="O178" s="15">
        <f>VLOOKUP(H178,heso!$A$2:$B$82,2,0)*F178*G178</f>
        <v>1008000</v>
      </c>
    </row>
    <row r="179" spans="1:15" ht="47.25">
      <c r="A179" s="14">
        <f t="shared" si="2"/>
        <v>176</v>
      </c>
      <c r="B179" s="14" t="s">
        <v>18216</v>
      </c>
      <c r="C179" s="14" t="s">
        <v>6874</v>
      </c>
      <c r="D179" s="14" t="s">
        <v>1187</v>
      </c>
      <c r="E179" s="14"/>
      <c r="F179" s="15">
        <v>1800</v>
      </c>
      <c r="G179" s="15">
        <v>504</v>
      </c>
      <c r="H179" s="14" t="s">
        <v>8087</v>
      </c>
      <c r="I179" s="15">
        <v>133000</v>
      </c>
      <c r="J179" s="14" t="s">
        <v>4935</v>
      </c>
      <c r="K179" s="14" t="s">
        <v>18191</v>
      </c>
      <c r="L179" s="23" t="s">
        <v>18217</v>
      </c>
      <c r="M179" s="23"/>
      <c r="O179" s="15">
        <f>VLOOKUP(H179,heso!$A$2:$B$82,2,0)*F179*G179</f>
        <v>907200</v>
      </c>
    </row>
    <row r="180" spans="1:15" ht="78.75">
      <c r="A180" s="14">
        <f t="shared" si="2"/>
        <v>177</v>
      </c>
      <c r="B180" s="14" t="s">
        <v>18053</v>
      </c>
      <c r="C180" s="14" t="s">
        <v>18218</v>
      </c>
      <c r="D180" s="14" t="s">
        <v>4473</v>
      </c>
      <c r="E180" s="14" t="s">
        <v>8163</v>
      </c>
      <c r="F180" s="15">
        <v>700</v>
      </c>
      <c r="G180" s="15">
        <v>960</v>
      </c>
      <c r="H180" s="14" t="s">
        <v>2161</v>
      </c>
      <c r="I180" s="15">
        <v>0</v>
      </c>
      <c r="J180" s="14" t="s">
        <v>70</v>
      </c>
      <c r="K180" s="14" t="s">
        <v>18191</v>
      </c>
      <c r="L180" s="23" t="s">
        <v>2255</v>
      </c>
      <c r="M180" s="23"/>
      <c r="O180" s="15">
        <f>VLOOKUP(H180,heso!$A$2:$B$82,2,0)*F180*G180</f>
        <v>868117.7460050463</v>
      </c>
    </row>
    <row r="181" spans="1:15" ht="63">
      <c r="A181" s="14">
        <f t="shared" si="2"/>
        <v>178</v>
      </c>
      <c r="B181" s="14" t="s">
        <v>18223</v>
      </c>
      <c r="C181" s="14" t="s">
        <v>1937</v>
      </c>
      <c r="D181" s="14" t="s">
        <v>1187</v>
      </c>
      <c r="E181" s="14"/>
      <c r="F181" s="15">
        <v>850</v>
      </c>
      <c r="G181" s="15">
        <v>280</v>
      </c>
      <c r="H181" s="14" t="s">
        <v>8076</v>
      </c>
      <c r="I181" s="15">
        <v>85000</v>
      </c>
      <c r="J181" s="14" t="s">
        <v>4935</v>
      </c>
      <c r="K181" s="14" t="s">
        <v>18191</v>
      </c>
      <c r="L181" s="23" t="s">
        <v>2255</v>
      </c>
      <c r="M181" s="23"/>
      <c r="O181" s="15">
        <f>VLOOKUP(H181,heso!$A$2:$B$82,2,0)*F181*G181</f>
        <v>197766.19007569386</v>
      </c>
    </row>
    <row r="182" spans="1:15" ht="31.5">
      <c r="A182" s="14">
        <f t="shared" si="2"/>
        <v>179</v>
      </c>
      <c r="B182" s="14" t="s">
        <v>18225</v>
      </c>
      <c r="C182" s="14" t="s">
        <v>18226</v>
      </c>
      <c r="D182" s="14" t="s">
        <v>1187</v>
      </c>
      <c r="E182" s="14"/>
      <c r="F182" s="15">
        <v>1000</v>
      </c>
      <c r="G182" s="15">
        <v>24</v>
      </c>
      <c r="H182" s="14" t="s">
        <v>8076</v>
      </c>
      <c r="I182" s="15">
        <v>15000</v>
      </c>
      <c r="J182" s="14" t="s">
        <v>4935</v>
      </c>
      <c r="K182" s="14" t="s">
        <v>18191</v>
      </c>
      <c r="L182" s="23" t="s">
        <v>2255</v>
      </c>
      <c r="M182" s="23"/>
      <c r="O182" s="15">
        <f>VLOOKUP(H182,heso!$A$2:$B$82,2,0)*F182*G182</f>
        <v>19942.809083263248</v>
      </c>
    </row>
    <row r="183" spans="1:15" ht="31.5">
      <c r="A183" s="14">
        <f t="shared" si="2"/>
        <v>180</v>
      </c>
      <c r="B183" s="14" t="s">
        <v>16766</v>
      </c>
      <c r="C183" s="14" t="s">
        <v>6874</v>
      </c>
      <c r="D183" s="14" t="s">
        <v>1187</v>
      </c>
      <c r="E183" s="14" t="s">
        <v>8163</v>
      </c>
      <c r="F183" s="15">
        <v>3000</v>
      </c>
      <c r="G183" s="15">
        <v>528</v>
      </c>
      <c r="H183" s="14" t="s">
        <v>2161</v>
      </c>
      <c r="I183" s="15">
        <v>158000</v>
      </c>
      <c r="J183" s="14" t="s">
        <v>4935</v>
      </c>
      <c r="K183" s="14" t="s">
        <v>18191</v>
      </c>
      <c r="L183" s="23" t="s">
        <v>2255</v>
      </c>
      <c r="M183" s="23"/>
      <c r="O183" s="15">
        <f>VLOOKUP(H183,heso!$A$2:$B$82,2,0)*F183*G183</f>
        <v>2046277.544154752</v>
      </c>
    </row>
    <row r="184" spans="1:15" ht="47.25">
      <c r="A184" s="14">
        <f t="shared" si="2"/>
        <v>181</v>
      </c>
      <c r="B184" s="14" t="s">
        <v>18227</v>
      </c>
      <c r="C184" s="14" t="s">
        <v>18228</v>
      </c>
      <c r="D184" s="14" t="s">
        <v>1187</v>
      </c>
      <c r="E184" s="14" t="s">
        <v>8163</v>
      </c>
      <c r="F184" s="15">
        <v>1000</v>
      </c>
      <c r="G184" s="15">
        <v>248</v>
      </c>
      <c r="H184" s="14" t="s">
        <v>2161</v>
      </c>
      <c r="I184" s="15">
        <v>104000</v>
      </c>
      <c r="J184" s="14" t="s">
        <v>7909</v>
      </c>
      <c r="K184" s="14" t="s">
        <v>18191</v>
      </c>
      <c r="L184" s="23" t="s">
        <v>2255</v>
      </c>
      <c r="M184" s="23"/>
      <c r="O184" s="15">
        <f>VLOOKUP(H184,heso!$A$2:$B$82,2,0)*F184*G184</f>
        <v>320376.78721614805</v>
      </c>
    </row>
    <row r="185" spans="1:15" ht="47.25">
      <c r="A185" s="14">
        <f t="shared" si="2"/>
        <v>182</v>
      </c>
      <c r="B185" s="14" t="s">
        <v>18229</v>
      </c>
      <c r="C185" s="14" t="s">
        <v>18230</v>
      </c>
      <c r="D185" s="14" t="s">
        <v>1187</v>
      </c>
      <c r="E185" s="14"/>
      <c r="F185" s="15">
        <v>800</v>
      </c>
      <c r="G185" s="15">
        <v>400</v>
      </c>
      <c r="H185" s="14" t="s">
        <v>8087</v>
      </c>
      <c r="I185" s="15">
        <v>186000</v>
      </c>
      <c r="J185" s="14" t="s">
        <v>7909</v>
      </c>
      <c r="K185" s="14" t="s">
        <v>18191</v>
      </c>
      <c r="L185" s="23" t="s">
        <v>2255</v>
      </c>
      <c r="M185" s="23"/>
      <c r="O185" s="15">
        <f>VLOOKUP(H185,heso!$A$2:$B$82,2,0)*F185*G185</f>
        <v>320000</v>
      </c>
    </row>
    <row r="186" spans="1:15">
      <c r="A186" s="14">
        <f t="shared" si="2"/>
        <v>183</v>
      </c>
      <c r="B186" s="248" t="s">
        <v>15514</v>
      </c>
      <c r="C186" s="14" t="s">
        <v>15515</v>
      </c>
      <c r="D186" s="14" t="s">
        <v>1187</v>
      </c>
      <c r="E186" s="14" t="s">
        <v>8163</v>
      </c>
      <c r="F186" s="15">
        <v>750</v>
      </c>
      <c r="G186" s="15">
        <v>288</v>
      </c>
      <c r="H186" s="14" t="s">
        <v>8087</v>
      </c>
      <c r="I186" s="15">
        <v>141000</v>
      </c>
      <c r="J186" s="14" t="s">
        <v>1193</v>
      </c>
      <c r="K186" s="14" t="s">
        <v>18191</v>
      </c>
      <c r="L186" s="23" t="s">
        <v>12534</v>
      </c>
      <c r="M186" s="23"/>
      <c r="O186" s="15">
        <f>VLOOKUP(H186,heso!$A$2:$B$82,2,0)*F186*G186</f>
        <v>216000</v>
      </c>
    </row>
    <row r="187" spans="1:15">
      <c r="A187" s="14">
        <f t="shared" si="2"/>
        <v>184</v>
      </c>
      <c r="B187" s="248" t="s">
        <v>18239</v>
      </c>
      <c r="C187" s="14" t="s">
        <v>18240</v>
      </c>
      <c r="D187" s="14" t="s">
        <v>1187</v>
      </c>
      <c r="E187" s="14"/>
      <c r="F187" s="15">
        <v>2000</v>
      </c>
      <c r="G187" s="15">
        <v>256</v>
      </c>
      <c r="H187" s="14" t="s">
        <v>8087</v>
      </c>
      <c r="I187" s="15">
        <v>69000</v>
      </c>
      <c r="J187" s="14" t="s">
        <v>1193</v>
      </c>
      <c r="K187" s="14" t="s">
        <v>18191</v>
      </c>
      <c r="L187" s="23" t="s">
        <v>5408</v>
      </c>
      <c r="M187" s="23"/>
      <c r="O187" s="15">
        <f>VLOOKUP(H187,heso!$A$2:$B$82,2,0)*F187*G187</f>
        <v>512000</v>
      </c>
    </row>
    <row r="188" spans="1:15" ht="31.5">
      <c r="A188" s="14">
        <f t="shared" si="2"/>
        <v>185</v>
      </c>
      <c r="B188" s="248" t="s">
        <v>18241</v>
      </c>
      <c r="C188" s="14" t="s">
        <v>18279</v>
      </c>
      <c r="D188" s="14" t="s">
        <v>1187</v>
      </c>
      <c r="E188" s="14" t="s">
        <v>8163</v>
      </c>
      <c r="F188" s="15">
        <v>700</v>
      </c>
      <c r="G188" s="15">
        <v>108</v>
      </c>
      <c r="H188" s="14" t="s">
        <v>8076</v>
      </c>
      <c r="I188" s="15">
        <v>53000</v>
      </c>
      <c r="J188" s="14" t="s">
        <v>1193</v>
      </c>
      <c r="K188" s="14" t="s">
        <v>18191</v>
      </c>
      <c r="L188" s="23" t="s">
        <v>2255</v>
      </c>
      <c r="M188" s="23"/>
      <c r="O188" s="15">
        <f>VLOOKUP(H188,heso!$A$2:$B$82,2,0)*F188*G188</f>
        <v>62819.848612279231</v>
      </c>
    </row>
    <row r="189" spans="1:15" ht="78.75">
      <c r="A189" s="14">
        <f t="shared" si="2"/>
        <v>186</v>
      </c>
      <c r="B189" s="14" t="s">
        <v>18242</v>
      </c>
      <c r="C189" s="14" t="s">
        <v>18243</v>
      </c>
      <c r="D189" s="14" t="s">
        <v>1162</v>
      </c>
      <c r="E189" s="14"/>
      <c r="F189" s="15">
        <v>300</v>
      </c>
      <c r="G189" s="15">
        <v>296</v>
      </c>
      <c r="H189" s="14" t="s">
        <v>8087</v>
      </c>
      <c r="I189" s="15">
        <v>115000</v>
      </c>
      <c r="J189" s="14" t="s">
        <v>4935</v>
      </c>
      <c r="K189" s="14" t="s">
        <v>18191</v>
      </c>
      <c r="L189" s="23" t="s">
        <v>2255</v>
      </c>
      <c r="M189" s="23"/>
      <c r="O189" s="15">
        <f>VLOOKUP(H189,heso!$A$2:$B$82,2,0)*F189*G189</f>
        <v>88800</v>
      </c>
    </row>
    <row r="190" spans="1:15" ht="31.5">
      <c r="A190" s="14">
        <f t="shared" si="2"/>
        <v>187</v>
      </c>
      <c r="B190" s="248" t="s">
        <v>18244</v>
      </c>
      <c r="C190" s="14" t="s">
        <v>3126</v>
      </c>
      <c r="D190" s="14" t="s">
        <v>1187</v>
      </c>
      <c r="E190" s="14" t="s">
        <v>8163</v>
      </c>
      <c r="F190" s="15">
        <v>800</v>
      </c>
      <c r="G190" s="15">
        <v>224</v>
      </c>
      <c r="H190" s="14" t="s">
        <v>8076</v>
      </c>
      <c r="I190" s="15">
        <v>89000</v>
      </c>
      <c r="J190" s="14" t="s">
        <v>1193</v>
      </c>
      <c r="K190" s="14" t="s">
        <v>18191</v>
      </c>
      <c r="L190" s="23" t="s">
        <v>5408</v>
      </c>
      <c r="M190" s="23"/>
      <c r="O190" s="15">
        <f>VLOOKUP(H190,heso!$A$2:$B$82,2,0)*F190*G190</f>
        <v>148906.30782169892</v>
      </c>
    </row>
    <row r="191" spans="1:15" ht="31.5">
      <c r="A191" s="14">
        <f t="shared" si="2"/>
        <v>188</v>
      </c>
      <c r="B191" s="14" t="s">
        <v>18245</v>
      </c>
      <c r="C191" s="14" t="s">
        <v>17042</v>
      </c>
      <c r="D191" s="14" t="s">
        <v>1187</v>
      </c>
      <c r="E191" s="14"/>
      <c r="F191" s="15">
        <v>1124</v>
      </c>
      <c r="G191" s="15">
        <v>300</v>
      </c>
      <c r="H191" s="14" t="s">
        <v>8087</v>
      </c>
      <c r="I191" s="15">
        <v>111000</v>
      </c>
      <c r="J191" s="14" t="s">
        <v>1193</v>
      </c>
      <c r="K191" s="14" t="s">
        <v>18191</v>
      </c>
      <c r="L191" s="23" t="s">
        <v>1552</v>
      </c>
      <c r="M191" s="23"/>
      <c r="O191" s="15">
        <f>VLOOKUP(H191,heso!$A$2:$B$82,2,0)*F191*G191</f>
        <v>337200</v>
      </c>
    </row>
    <row r="192" spans="1:15" ht="31.5">
      <c r="A192" s="14">
        <f t="shared" si="2"/>
        <v>189</v>
      </c>
      <c r="B192" s="248" t="s">
        <v>18246</v>
      </c>
      <c r="C192" s="14" t="s">
        <v>3653</v>
      </c>
      <c r="D192" s="14" t="s">
        <v>1187</v>
      </c>
      <c r="E192" s="14"/>
      <c r="F192" s="15">
        <v>640</v>
      </c>
      <c r="G192" s="15">
        <v>180</v>
      </c>
      <c r="H192" s="14" t="s">
        <v>13743</v>
      </c>
      <c r="I192" s="15">
        <v>199000</v>
      </c>
      <c r="J192" s="14" t="s">
        <v>1188</v>
      </c>
      <c r="K192" s="14" t="s">
        <v>18191</v>
      </c>
      <c r="L192" s="23" t="s">
        <v>5408</v>
      </c>
      <c r="M192" s="23"/>
      <c r="O192" s="15">
        <f>VLOOKUP(H192,heso!$A$2:$B$82,2,0)*F192*G192</f>
        <v>155021.0260723297</v>
      </c>
    </row>
    <row r="193" spans="1:15" ht="47.25">
      <c r="A193" s="14">
        <f t="shared" si="2"/>
        <v>190</v>
      </c>
      <c r="B193" s="14" t="s">
        <v>18250</v>
      </c>
      <c r="C193" s="14" t="s">
        <v>17978</v>
      </c>
      <c r="D193" s="14" t="s">
        <v>1187</v>
      </c>
      <c r="E193" s="14" t="s">
        <v>8163</v>
      </c>
      <c r="F193" s="15">
        <v>1030</v>
      </c>
      <c r="G193" s="15">
        <v>536</v>
      </c>
      <c r="H193" s="14" t="s">
        <v>2161</v>
      </c>
      <c r="I193" s="15">
        <v>189000</v>
      </c>
      <c r="J193" s="14" t="s">
        <v>1188</v>
      </c>
      <c r="K193" s="14" t="s">
        <v>18191</v>
      </c>
      <c r="L193" s="23" t="s">
        <v>2255</v>
      </c>
      <c r="M193" s="23"/>
      <c r="O193" s="15">
        <f>VLOOKUP(H193,heso!$A$2:$B$82,2,0)*F193*G193</f>
        <v>713200.06728343153</v>
      </c>
    </row>
    <row r="194" spans="1:15" ht="47.25">
      <c r="A194" s="14">
        <f t="shared" si="2"/>
        <v>191</v>
      </c>
      <c r="B194" s="14" t="s">
        <v>18258</v>
      </c>
      <c r="C194" s="14" t="s">
        <v>18167</v>
      </c>
      <c r="D194" s="14" t="s">
        <v>1162</v>
      </c>
      <c r="E194" s="14"/>
      <c r="F194" s="15">
        <v>300</v>
      </c>
      <c r="G194" s="15">
        <v>480</v>
      </c>
      <c r="H194" s="14" t="s">
        <v>2161</v>
      </c>
      <c r="I194" s="15">
        <v>171000</v>
      </c>
      <c r="J194" s="14" t="s">
        <v>4935</v>
      </c>
      <c r="K194" s="14" t="s">
        <v>18191</v>
      </c>
      <c r="L194" s="23" t="s">
        <v>2255</v>
      </c>
      <c r="M194" s="23"/>
      <c r="O194" s="15">
        <f>VLOOKUP(H194,heso!$A$2:$B$82,2,0)*F194*G194</f>
        <v>186025.23128679564</v>
      </c>
    </row>
    <row r="195" spans="1:15" ht="47.25">
      <c r="A195" s="14">
        <f t="shared" si="2"/>
        <v>192</v>
      </c>
      <c r="B195" s="14" t="s">
        <v>18259</v>
      </c>
      <c r="C195" s="14" t="s">
        <v>14410</v>
      </c>
      <c r="D195" s="14" t="s">
        <v>4473</v>
      </c>
      <c r="E195" s="14"/>
      <c r="F195" s="15">
        <v>2000</v>
      </c>
      <c r="G195" s="15">
        <v>604</v>
      </c>
      <c r="H195" s="14" t="s">
        <v>2161</v>
      </c>
      <c r="I195" s="15">
        <v>0</v>
      </c>
      <c r="J195" s="14" t="s">
        <v>7909</v>
      </c>
      <c r="K195" s="14" t="s">
        <v>18191</v>
      </c>
      <c r="L195" s="23" t="s">
        <v>2255</v>
      </c>
      <c r="M195" s="23"/>
      <c r="O195" s="15">
        <f>VLOOKUP(H195,heso!$A$2:$B$82,2,0)*F195*G195</f>
        <v>1560544.9957947857</v>
      </c>
    </row>
    <row r="196" spans="1:15" ht="31.5">
      <c r="A196" s="14">
        <f t="shared" si="2"/>
        <v>193</v>
      </c>
      <c r="B196" s="248" t="s">
        <v>18262</v>
      </c>
      <c r="C196" s="14" t="s">
        <v>12880</v>
      </c>
      <c r="D196" s="14" t="s">
        <v>1187</v>
      </c>
      <c r="E196" s="14" t="s">
        <v>8163</v>
      </c>
      <c r="F196" s="15">
        <v>2000</v>
      </c>
      <c r="G196" s="15">
        <v>366</v>
      </c>
      <c r="H196" s="14" t="s">
        <v>8087</v>
      </c>
      <c r="I196" s="15">
        <v>120000</v>
      </c>
      <c r="J196" s="14" t="s">
        <v>4642</v>
      </c>
      <c r="K196" s="14" t="s">
        <v>18191</v>
      </c>
      <c r="L196" s="23" t="s">
        <v>11673</v>
      </c>
      <c r="M196" s="23"/>
      <c r="O196" s="15">
        <f>VLOOKUP(H196,heso!$A$2:$B$82,2,0)*F196*G196</f>
        <v>732000</v>
      </c>
    </row>
    <row r="197" spans="1:15" ht="31.5">
      <c r="A197" s="14">
        <f t="shared" ref="A197:A260" si="3">A196+1</f>
        <v>194</v>
      </c>
      <c r="B197" s="14" t="s">
        <v>18263</v>
      </c>
      <c r="C197" s="14" t="s">
        <v>2744</v>
      </c>
      <c r="D197" s="14" t="s">
        <v>1187</v>
      </c>
      <c r="E197" s="14" t="s">
        <v>8163</v>
      </c>
      <c r="F197" s="15">
        <v>1512</v>
      </c>
      <c r="G197" s="15">
        <v>116</v>
      </c>
      <c r="H197" s="14" t="s">
        <v>8076</v>
      </c>
      <c r="I197" s="15">
        <v>41000</v>
      </c>
      <c r="J197" s="14" t="s">
        <v>4935</v>
      </c>
      <c r="K197" s="14" t="s">
        <v>18191</v>
      </c>
      <c r="L197" s="23" t="s">
        <v>17376</v>
      </c>
      <c r="M197" s="23"/>
      <c r="O197" s="15">
        <f>VLOOKUP(H197,heso!$A$2:$B$82,2,0)*F197*G197</f>
        <v>145742.04878048779</v>
      </c>
    </row>
    <row r="198" spans="1:15" ht="31.5">
      <c r="A198" s="14">
        <f t="shared" si="3"/>
        <v>195</v>
      </c>
      <c r="B198" s="14" t="s">
        <v>18288</v>
      </c>
      <c r="C198" s="41" t="s">
        <v>2744</v>
      </c>
      <c r="D198" s="41" t="s">
        <v>1187</v>
      </c>
      <c r="E198" s="14" t="s">
        <v>8163</v>
      </c>
      <c r="F198" s="15">
        <v>1012</v>
      </c>
      <c r="G198" s="15">
        <v>124</v>
      </c>
      <c r="H198" s="14" t="s">
        <v>8076</v>
      </c>
      <c r="I198" s="15">
        <v>59000</v>
      </c>
      <c r="J198" s="14" t="s">
        <v>4935</v>
      </c>
      <c r="K198" s="36" t="s">
        <v>18191</v>
      </c>
      <c r="L198" s="23" t="s">
        <v>12534</v>
      </c>
      <c r="M198" s="23"/>
      <c r="O198" s="15">
        <f>VLOOKUP(H198,heso!$A$2:$B$82,2,0)*F198*G198</f>
        <v>104274.30109335577</v>
      </c>
    </row>
    <row r="199" spans="1:15" ht="47.25">
      <c r="A199" s="14">
        <f t="shared" si="3"/>
        <v>196</v>
      </c>
      <c r="B199" s="14" t="s">
        <v>18247</v>
      </c>
      <c r="C199" s="14" t="s">
        <v>13183</v>
      </c>
      <c r="D199" s="14" t="s">
        <v>1187</v>
      </c>
      <c r="E199" s="14"/>
      <c r="F199" s="15">
        <v>2500</v>
      </c>
      <c r="G199" s="15">
        <v>188</v>
      </c>
      <c r="H199" s="14" t="s">
        <v>8076</v>
      </c>
      <c r="I199" s="15">
        <v>35000</v>
      </c>
      <c r="J199" s="14" t="s">
        <v>1188</v>
      </c>
      <c r="K199" s="14" t="s">
        <v>18248</v>
      </c>
      <c r="L199" s="23" t="s">
        <v>2255</v>
      </c>
      <c r="M199" s="23"/>
      <c r="O199" s="15">
        <f>VLOOKUP(H199,heso!$A$2:$B$82,2,0)*F199*G199</f>
        <v>390546.67788057192</v>
      </c>
    </row>
    <row r="200" spans="1:15" ht="63">
      <c r="A200" s="14">
        <f t="shared" si="3"/>
        <v>197</v>
      </c>
      <c r="B200" s="14" t="s">
        <v>18249</v>
      </c>
      <c r="C200" s="14" t="s">
        <v>9192</v>
      </c>
      <c r="D200" s="14" t="s">
        <v>4473</v>
      </c>
      <c r="E200" s="14"/>
      <c r="F200" s="15">
        <v>2000</v>
      </c>
      <c r="G200" s="15">
        <v>444</v>
      </c>
      <c r="H200" s="14" t="s">
        <v>2161</v>
      </c>
      <c r="I200" s="15">
        <v>0</v>
      </c>
      <c r="J200" s="14" t="s">
        <v>1188</v>
      </c>
      <c r="K200" s="14" t="s">
        <v>18248</v>
      </c>
      <c r="L200" s="23" t="s">
        <v>2255</v>
      </c>
      <c r="M200" s="23"/>
      <c r="O200" s="15">
        <f>VLOOKUP(H200,heso!$A$2:$B$82,2,0)*F200*G200</f>
        <v>1147155.5929352399</v>
      </c>
    </row>
    <row r="201" spans="1:15" ht="63">
      <c r="A201" s="14">
        <f t="shared" si="3"/>
        <v>198</v>
      </c>
      <c r="B201" s="14" t="s">
        <v>18251</v>
      </c>
      <c r="C201" s="14" t="s">
        <v>18252</v>
      </c>
      <c r="D201" s="14" t="s">
        <v>1187</v>
      </c>
      <c r="E201" s="14"/>
      <c r="F201" s="15">
        <v>1000</v>
      </c>
      <c r="G201" s="15">
        <v>236</v>
      </c>
      <c r="H201" s="14" t="s">
        <v>2161</v>
      </c>
      <c r="I201" s="15">
        <v>110000</v>
      </c>
      <c r="J201" s="14" t="s">
        <v>60</v>
      </c>
      <c r="K201" s="14" t="s">
        <v>18248</v>
      </c>
      <c r="L201" s="23" t="s">
        <v>2255</v>
      </c>
      <c r="M201" s="23"/>
      <c r="O201" s="15">
        <f>VLOOKUP(H201,heso!$A$2:$B$82,2,0)*F201*G201</f>
        <v>304874.68460891506</v>
      </c>
    </row>
    <row r="202" spans="1:15">
      <c r="A202" s="14">
        <f t="shared" si="3"/>
        <v>199</v>
      </c>
      <c r="B202" s="14" t="s">
        <v>18253</v>
      </c>
      <c r="C202" s="14" t="s">
        <v>18254</v>
      </c>
      <c r="D202" s="14" t="s">
        <v>4473</v>
      </c>
      <c r="E202" s="14"/>
      <c r="F202" s="15">
        <v>1000</v>
      </c>
      <c r="G202" s="15">
        <v>560</v>
      </c>
      <c r="H202" s="14" t="s">
        <v>2161</v>
      </c>
      <c r="I202" s="15">
        <v>0</v>
      </c>
      <c r="J202" s="14" t="s">
        <v>1193</v>
      </c>
      <c r="K202" s="14" t="s">
        <v>18248</v>
      </c>
      <c r="L202" s="23" t="s">
        <v>2255</v>
      </c>
      <c r="M202" s="23"/>
      <c r="O202" s="15">
        <f>VLOOKUP(H202,heso!$A$2:$B$82,2,0)*F202*G202</f>
        <v>723431.45500420535</v>
      </c>
    </row>
    <row r="203" spans="1:15" ht="31.5">
      <c r="A203" s="14">
        <f t="shared" si="3"/>
        <v>200</v>
      </c>
      <c r="B203" s="14" t="s">
        <v>18257</v>
      </c>
      <c r="C203" s="14" t="s">
        <v>2744</v>
      </c>
      <c r="D203" s="14" t="s">
        <v>1187</v>
      </c>
      <c r="E203" s="14"/>
      <c r="F203" s="15">
        <v>2000</v>
      </c>
      <c r="G203" s="15">
        <v>96</v>
      </c>
      <c r="H203" s="14" t="s">
        <v>8076</v>
      </c>
      <c r="I203" s="15">
        <v>35000</v>
      </c>
      <c r="J203" s="14" t="s">
        <v>4935</v>
      </c>
      <c r="K203" s="14" t="s">
        <v>18248</v>
      </c>
      <c r="L203" s="23" t="s">
        <v>2255</v>
      </c>
      <c r="M203" s="23"/>
      <c r="O203" s="15">
        <f>VLOOKUP(H203,heso!$A$2:$B$82,2,0)*F203*G203</f>
        <v>159542.47266610598</v>
      </c>
    </row>
    <row r="204" spans="1:15" ht="31.5">
      <c r="A204" s="14">
        <f t="shared" si="3"/>
        <v>201</v>
      </c>
      <c r="B204" s="14" t="s">
        <v>17550</v>
      </c>
      <c r="C204" s="14" t="s">
        <v>17551</v>
      </c>
      <c r="D204" s="14" t="s">
        <v>1187</v>
      </c>
      <c r="E204" s="14" t="s">
        <v>8163</v>
      </c>
      <c r="F204" s="15">
        <v>530</v>
      </c>
      <c r="G204" s="15">
        <v>820</v>
      </c>
      <c r="H204" s="14" t="s">
        <v>2161</v>
      </c>
      <c r="I204" s="15">
        <v>740000</v>
      </c>
      <c r="J204" s="14" t="s">
        <v>60</v>
      </c>
      <c r="K204" s="14" t="s">
        <v>18248</v>
      </c>
      <c r="L204" s="23" t="s">
        <v>2255</v>
      </c>
      <c r="M204" s="23"/>
      <c r="O204" s="15">
        <f>VLOOKUP(H204,heso!$A$2:$B$82,2,0)*F204*G204</f>
        <v>561434.48275862075</v>
      </c>
    </row>
    <row r="205" spans="1:15" ht="47.25">
      <c r="A205" s="14">
        <f t="shared" si="3"/>
        <v>202</v>
      </c>
      <c r="B205" s="14" t="s">
        <v>18264</v>
      </c>
      <c r="C205" s="14" t="s">
        <v>18265</v>
      </c>
      <c r="D205" s="14" t="s">
        <v>1162</v>
      </c>
      <c r="E205" s="14"/>
      <c r="F205" s="15">
        <v>300</v>
      </c>
      <c r="G205" s="15">
        <v>232</v>
      </c>
      <c r="H205" s="14" t="s">
        <v>8087</v>
      </c>
      <c r="I205" s="15">
        <v>153000</v>
      </c>
      <c r="J205" s="14" t="s">
        <v>7909</v>
      </c>
      <c r="K205" s="14" t="s">
        <v>18248</v>
      </c>
      <c r="L205" s="23" t="s">
        <v>2255</v>
      </c>
      <c r="M205" s="23"/>
      <c r="O205" s="15">
        <f>VLOOKUP(H205,heso!$A$2:$B$82,2,0)*F205*G205</f>
        <v>69600</v>
      </c>
    </row>
    <row r="206" spans="1:15" ht="31.5">
      <c r="A206" s="14">
        <f t="shared" si="3"/>
        <v>203</v>
      </c>
      <c r="B206" s="14" t="s">
        <v>18266</v>
      </c>
      <c r="C206" s="14" t="s">
        <v>17373</v>
      </c>
      <c r="D206" s="14" t="s">
        <v>1187</v>
      </c>
      <c r="E206" s="14"/>
      <c r="F206" s="15">
        <v>2000</v>
      </c>
      <c r="G206" s="15">
        <v>596</v>
      </c>
      <c r="H206" s="14" t="s">
        <v>8087</v>
      </c>
      <c r="I206" s="15">
        <v>138000</v>
      </c>
      <c r="J206" s="14" t="s">
        <v>60</v>
      </c>
      <c r="K206" s="14" t="s">
        <v>18248</v>
      </c>
      <c r="L206" s="23" t="s">
        <v>2255</v>
      </c>
      <c r="M206" s="23"/>
      <c r="O206" s="15">
        <f>VLOOKUP(H206,heso!$A$2:$B$82,2,0)*F206*G206</f>
        <v>1192000</v>
      </c>
    </row>
    <row r="207" spans="1:15" ht="47.25">
      <c r="A207" s="14">
        <f t="shared" si="3"/>
        <v>204</v>
      </c>
      <c r="B207" s="14" t="s">
        <v>18267</v>
      </c>
      <c r="C207" s="14" t="s">
        <v>18268</v>
      </c>
      <c r="D207" s="14" t="s">
        <v>1162</v>
      </c>
      <c r="E207" s="14"/>
      <c r="F207" s="15">
        <v>250</v>
      </c>
      <c r="G207" s="15">
        <v>452</v>
      </c>
      <c r="H207" s="14" t="s">
        <v>2161</v>
      </c>
      <c r="I207" s="15">
        <v>0</v>
      </c>
      <c r="J207" s="14" t="s">
        <v>7909</v>
      </c>
      <c r="K207" s="14" t="s">
        <v>18248</v>
      </c>
      <c r="L207" s="23" t="s">
        <v>3437</v>
      </c>
      <c r="M207" s="23"/>
      <c r="O207" s="15">
        <f>VLOOKUP(H207,heso!$A$2:$B$82,2,0)*F207*G207</f>
        <v>145978.13288477715</v>
      </c>
    </row>
    <row r="208" spans="1:15" ht="47.25">
      <c r="A208" s="14">
        <f t="shared" si="3"/>
        <v>205</v>
      </c>
      <c r="B208" s="14" t="s">
        <v>18269</v>
      </c>
      <c r="C208" s="14" t="s">
        <v>18270</v>
      </c>
      <c r="D208" s="14" t="s">
        <v>1187</v>
      </c>
      <c r="E208" s="14"/>
      <c r="F208" s="15">
        <v>780</v>
      </c>
      <c r="G208" s="15">
        <v>188</v>
      </c>
      <c r="H208" s="14" t="s">
        <v>8087</v>
      </c>
      <c r="I208" s="15">
        <v>93000</v>
      </c>
      <c r="J208" s="14" t="s">
        <v>70</v>
      </c>
      <c r="K208" s="14" t="s">
        <v>18248</v>
      </c>
      <c r="L208" s="23" t="s">
        <v>2255</v>
      </c>
      <c r="M208" s="23"/>
      <c r="O208" s="15">
        <f>VLOOKUP(H208,heso!$A$2:$B$82,2,0)*F208*G208</f>
        <v>146640</v>
      </c>
    </row>
    <row r="209" spans="1:18" ht="31.5">
      <c r="A209" s="14">
        <f t="shared" si="3"/>
        <v>206</v>
      </c>
      <c r="B209" s="14" t="s">
        <v>18271</v>
      </c>
      <c r="C209" s="14" t="s">
        <v>18272</v>
      </c>
      <c r="D209" s="14" t="s">
        <v>1187</v>
      </c>
      <c r="E209" s="14"/>
      <c r="F209" s="15">
        <v>1000</v>
      </c>
      <c r="G209" s="15">
        <v>292</v>
      </c>
      <c r="H209" s="14" t="s">
        <v>8076</v>
      </c>
      <c r="I209" s="15">
        <v>88000</v>
      </c>
      <c r="J209" s="14" t="s">
        <v>1193</v>
      </c>
      <c r="K209" s="14" t="s">
        <v>18248</v>
      </c>
      <c r="L209" s="23" t="s">
        <v>2255</v>
      </c>
      <c r="M209" s="23"/>
      <c r="O209" s="15">
        <f>VLOOKUP(H209,heso!$A$2:$B$82,2,0)*F209*G209</f>
        <v>242637.51051303619</v>
      </c>
    </row>
    <row r="210" spans="1:18" ht="47.25">
      <c r="A210" s="14">
        <f t="shared" si="3"/>
        <v>207</v>
      </c>
      <c r="B210" s="14" t="s">
        <v>18273</v>
      </c>
      <c r="C210" s="14" t="s">
        <v>18274</v>
      </c>
      <c r="D210" s="14" t="s">
        <v>1162</v>
      </c>
      <c r="E210" s="14"/>
      <c r="F210" s="15">
        <v>200</v>
      </c>
      <c r="G210" s="15">
        <v>308</v>
      </c>
      <c r="H210" s="14" t="s">
        <v>8087</v>
      </c>
      <c r="I210" s="15">
        <v>0</v>
      </c>
      <c r="J210" s="14" t="s">
        <v>1193</v>
      </c>
      <c r="K210" s="14" t="s">
        <v>18248</v>
      </c>
      <c r="L210" s="23" t="s">
        <v>2255</v>
      </c>
      <c r="M210" s="23"/>
      <c r="O210" s="15">
        <f>VLOOKUP(H210,heso!$A$2:$B$82,2,0)*F210*G210</f>
        <v>61600</v>
      </c>
    </row>
    <row r="211" spans="1:18" ht="47.25">
      <c r="A211" s="14">
        <f t="shared" si="3"/>
        <v>208</v>
      </c>
      <c r="B211" s="14" t="s">
        <v>18280</v>
      </c>
      <c r="C211" s="41" t="s">
        <v>18281</v>
      </c>
      <c r="D211" s="41" t="s">
        <v>1162</v>
      </c>
      <c r="E211" s="14"/>
      <c r="F211" s="15">
        <v>1000</v>
      </c>
      <c r="G211" s="15">
        <v>340</v>
      </c>
      <c r="H211" s="15" t="s">
        <v>3703</v>
      </c>
      <c r="I211" s="15">
        <v>0</v>
      </c>
      <c r="J211" s="14" t="s">
        <v>7909</v>
      </c>
      <c r="K211" s="36" t="s">
        <v>18248</v>
      </c>
      <c r="L211" s="23" t="s">
        <v>13494</v>
      </c>
      <c r="M211" s="23"/>
      <c r="O211" s="15">
        <f>VLOOKUP(H211,heso!$A$2:$B$82,2,0)*F211*G211</f>
        <v>586778.80571909167</v>
      </c>
    </row>
    <row r="212" spans="1:18" ht="31.5">
      <c r="A212" s="14">
        <f t="shared" si="3"/>
        <v>209</v>
      </c>
      <c r="B212" s="248" t="s">
        <v>18282</v>
      </c>
      <c r="C212" s="41" t="s">
        <v>18283</v>
      </c>
      <c r="D212" s="41" t="s">
        <v>1187</v>
      </c>
      <c r="E212" s="14" t="s">
        <v>8163</v>
      </c>
      <c r="F212" s="15">
        <v>650</v>
      </c>
      <c r="G212" s="15">
        <v>76</v>
      </c>
      <c r="H212" s="14" t="s">
        <v>8076</v>
      </c>
      <c r="I212" s="15">
        <v>45000</v>
      </c>
      <c r="J212" s="14" t="s">
        <v>1193</v>
      </c>
      <c r="K212" s="36" t="s">
        <v>18248</v>
      </c>
      <c r="L212" s="23" t="s">
        <v>2255</v>
      </c>
      <c r="M212" s="23"/>
      <c r="O212" s="15">
        <f>VLOOKUP(H212,heso!$A$2:$B$82,2,0)*F212*G212</f>
        <v>41048.948696383515</v>
      </c>
    </row>
    <row r="213" spans="1:18" ht="47.25">
      <c r="A213" s="14">
        <f t="shared" si="3"/>
        <v>210</v>
      </c>
      <c r="B213" s="14" t="s">
        <v>18284</v>
      </c>
      <c r="C213" s="41" t="s">
        <v>17327</v>
      </c>
      <c r="D213" s="41" t="s">
        <v>1187</v>
      </c>
      <c r="E213" s="14"/>
      <c r="F213" s="15">
        <v>820</v>
      </c>
      <c r="G213" s="15">
        <v>232</v>
      </c>
      <c r="H213" s="14" t="s">
        <v>8087</v>
      </c>
      <c r="I213" s="15">
        <v>105000</v>
      </c>
      <c r="J213" s="14" t="s">
        <v>4935</v>
      </c>
      <c r="K213" s="36" t="s">
        <v>18248</v>
      </c>
      <c r="L213" s="23" t="s">
        <v>2255</v>
      </c>
      <c r="M213" s="23"/>
      <c r="O213" s="15">
        <f>VLOOKUP(H213,heso!$A$2:$B$82,2,0)*F213*G213</f>
        <v>190240</v>
      </c>
    </row>
    <row r="214" spans="1:18" ht="47.25">
      <c r="A214" s="14">
        <f t="shared" si="3"/>
        <v>211</v>
      </c>
      <c r="B214" s="14" t="s">
        <v>18285</v>
      </c>
      <c r="C214" s="41" t="s">
        <v>18286</v>
      </c>
      <c r="D214" s="41" t="s">
        <v>1162</v>
      </c>
      <c r="E214" s="14"/>
      <c r="F214" s="15">
        <v>200</v>
      </c>
      <c r="G214" s="15">
        <v>316</v>
      </c>
      <c r="H214" s="14" t="s">
        <v>8087</v>
      </c>
      <c r="I214" s="15">
        <v>0</v>
      </c>
      <c r="J214" s="14" t="s">
        <v>60</v>
      </c>
      <c r="K214" s="36" t="s">
        <v>18248</v>
      </c>
      <c r="L214" s="23" t="s">
        <v>6101</v>
      </c>
      <c r="M214" s="23"/>
      <c r="O214" s="15">
        <f>VLOOKUP(H214,heso!$A$2:$B$82,2,0)*F214*G214</f>
        <v>63200</v>
      </c>
    </row>
    <row r="215" spans="1:18" ht="47.25">
      <c r="A215" s="14">
        <f t="shared" si="3"/>
        <v>212</v>
      </c>
      <c r="B215" s="14" t="s">
        <v>18287</v>
      </c>
      <c r="C215" s="41" t="s">
        <v>15277</v>
      </c>
      <c r="D215" s="41" t="s">
        <v>1187</v>
      </c>
      <c r="E215" s="14" t="s">
        <v>8163</v>
      </c>
      <c r="F215" s="15">
        <v>1000</v>
      </c>
      <c r="G215" s="15">
        <v>708</v>
      </c>
      <c r="H215" s="14" t="s">
        <v>2161</v>
      </c>
      <c r="I215" s="15">
        <v>320000</v>
      </c>
      <c r="J215" s="14" t="s">
        <v>4935</v>
      </c>
      <c r="K215" s="36" t="s">
        <v>18248</v>
      </c>
      <c r="L215" s="23" t="s">
        <v>2255</v>
      </c>
      <c r="M215" s="23"/>
      <c r="O215" s="15">
        <f>VLOOKUP(H215,heso!$A$2:$B$82,2,0)*F215*G215</f>
        <v>914624.05382674525</v>
      </c>
    </row>
    <row r="216" spans="1:18" ht="47.25">
      <c r="A216" s="14">
        <f t="shared" si="3"/>
        <v>213</v>
      </c>
      <c r="B216" s="14" t="s">
        <v>18316</v>
      </c>
      <c r="C216" s="41" t="s">
        <v>15384</v>
      </c>
      <c r="D216" s="41" t="s">
        <v>1162</v>
      </c>
      <c r="E216" s="14"/>
      <c r="F216" s="15">
        <v>300</v>
      </c>
      <c r="G216" s="15">
        <v>224</v>
      </c>
      <c r="H216" s="14" t="s">
        <v>8087</v>
      </c>
      <c r="I216" s="15">
        <v>0</v>
      </c>
      <c r="J216" s="14" t="s">
        <v>4935</v>
      </c>
      <c r="K216" s="36" t="s">
        <v>18248</v>
      </c>
      <c r="L216" s="23" t="s">
        <v>5629</v>
      </c>
      <c r="M216" s="23"/>
      <c r="O216" s="15">
        <f>VLOOKUP(H216,heso!$A$2:$B$82,2,0)*F216*G216</f>
        <v>67200</v>
      </c>
    </row>
    <row r="217" spans="1:18" ht="31.5">
      <c r="A217" s="14">
        <f t="shared" si="3"/>
        <v>214</v>
      </c>
      <c r="B217" s="14" t="s">
        <v>18289</v>
      </c>
      <c r="C217" s="41" t="s">
        <v>18290</v>
      </c>
      <c r="D217" s="41" t="s">
        <v>1187</v>
      </c>
      <c r="E217" s="14"/>
      <c r="F217" s="15">
        <v>4000</v>
      </c>
      <c r="G217" s="15">
        <v>224</v>
      </c>
      <c r="H217" s="14" t="s">
        <v>8076</v>
      </c>
      <c r="I217" s="15">
        <v>72000</v>
      </c>
      <c r="J217" s="14" t="s">
        <v>1193</v>
      </c>
      <c r="K217" s="36" t="s">
        <v>18291</v>
      </c>
      <c r="L217" s="23" t="s">
        <v>2255</v>
      </c>
      <c r="M217" s="23"/>
      <c r="O217" s="15">
        <f>VLOOKUP(H217,heso!$A$2:$B$82,2,0)*F217*G217</f>
        <v>744531.53910849453</v>
      </c>
    </row>
    <row r="218" spans="1:18" ht="63">
      <c r="A218" s="14">
        <f t="shared" si="3"/>
        <v>215</v>
      </c>
      <c r="B218" s="14" t="s">
        <v>18292</v>
      </c>
      <c r="C218" s="41" t="s">
        <v>18293</v>
      </c>
      <c r="D218" s="41" t="s">
        <v>1162</v>
      </c>
      <c r="E218" s="14"/>
      <c r="F218" s="15">
        <v>125</v>
      </c>
      <c r="G218" s="15">
        <v>336</v>
      </c>
      <c r="H218" s="14" t="s">
        <v>8087</v>
      </c>
      <c r="I218" s="15">
        <v>0</v>
      </c>
      <c r="J218" s="14" t="s">
        <v>1188</v>
      </c>
      <c r="K218" s="36" t="s">
        <v>18291</v>
      </c>
      <c r="L218" s="23" t="s">
        <v>2255</v>
      </c>
      <c r="M218" s="23"/>
      <c r="O218" s="15">
        <f>VLOOKUP(H218,heso!$A$2:$B$82,2,0)*F218*G218</f>
        <v>42000</v>
      </c>
    </row>
    <row r="219" spans="1:18" s="187" customFormat="1" ht="63">
      <c r="A219" s="14">
        <f t="shared" si="3"/>
        <v>216</v>
      </c>
      <c r="B219" s="14" t="s">
        <v>18294</v>
      </c>
      <c r="C219" s="41" t="s">
        <v>16550</v>
      </c>
      <c r="D219" s="41" t="s">
        <v>1187</v>
      </c>
      <c r="E219" s="14" t="s">
        <v>8163</v>
      </c>
      <c r="F219" s="15">
        <v>5000</v>
      </c>
      <c r="G219" s="15">
        <v>188</v>
      </c>
      <c r="H219" s="14" t="s">
        <v>8076</v>
      </c>
      <c r="I219" s="15">
        <v>45000</v>
      </c>
      <c r="J219" s="14" t="s">
        <v>1188</v>
      </c>
      <c r="K219" s="36" t="s">
        <v>18291</v>
      </c>
      <c r="L219" s="23" t="s">
        <v>2255</v>
      </c>
      <c r="M219" s="23"/>
      <c r="N219" s="45"/>
      <c r="O219" s="15">
        <f>VLOOKUP(H219,heso!$A$2:$B$82,2,0)*F219*G219</f>
        <v>781093.35576114384</v>
      </c>
      <c r="P219" s="188"/>
      <c r="Q219" s="188"/>
      <c r="R219" s="188"/>
    </row>
    <row r="220" spans="1:18" s="187" customFormat="1" ht="63">
      <c r="A220" s="14">
        <f t="shared" si="3"/>
        <v>217</v>
      </c>
      <c r="B220" s="14" t="s">
        <v>18295</v>
      </c>
      <c r="C220" s="41" t="s">
        <v>16554</v>
      </c>
      <c r="D220" s="41" t="s">
        <v>1187</v>
      </c>
      <c r="E220" s="14" t="s">
        <v>8163</v>
      </c>
      <c r="F220" s="15">
        <v>5000</v>
      </c>
      <c r="G220" s="15">
        <v>164</v>
      </c>
      <c r="H220" s="14" t="s">
        <v>8076</v>
      </c>
      <c r="I220" s="15">
        <v>41000</v>
      </c>
      <c r="J220" s="14" t="s">
        <v>1188</v>
      </c>
      <c r="K220" s="36" t="s">
        <v>18291</v>
      </c>
      <c r="L220" s="23" t="s">
        <v>2255</v>
      </c>
      <c r="M220" s="23"/>
      <c r="N220" s="45"/>
      <c r="O220" s="15">
        <f>VLOOKUP(H220,heso!$A$2:$B$82,2,0)*F220*G220</f>
        <v>681379.31034482759</v>
      </c>
      <c r="P220" s="188"/>
      <c r="Q220" s="188"/>
      <c r="R220" s="188"/>
    </row>
    <row r="221" spans="1:18" s="187" customFormat="1" ht="63">
      <c r="A221" s="14">
        <f t="shared" si="3"/>
        <v>218</v>
      </c>
      <c r="B221" s="14" t="s">
        <v>18296</v>
      </c>
      <c r="C221" s="41" t="s">
        <v>14305</v>
      </c>
      <c r="D221" s="41" t="s">
        <v>1187</v>
      </c>
      <c r="E221" s="14" t="s">
        <v>8163</v>
      </c>
      <c r="F221" s="15">
        <v>5000</v>
      </c>
      <c r="G221" s="15">
        <v>176</v>
      </c>
      <c r="H221" s="14" t="s">
        <v>8076</v>
      </c>
      <c r="I221" s="15">
        <v>43000</v>
      </c>
      <c r="J221" s="14" t="s">
        <v>1188</v>
      </c>
      <c r="K221" s="36" t="s">
        <v>18291</v>
      </c>
      <c r="L221" s="23" t="s">
        <v>2255</v>
      </c>
      <c r="M221" s="23"/>
      <c r="N221" s="45"/>
      <c r="O221" s="15">
        <f>VLOOKUP(H221,heso!$A$2:$B$82,2,0)*F221*G221</f>
        <v>731236.33305298572</v>
      </c>
      <c r="P221" s="188"/>
      <c r="Q221" s="188"/>
      <c r="R221" s="188"/>
    </row>
    <row r="222" spans="1:18" ht="31.5">
      <c r="A222" s="14">
        <f t="shared" si="3"/>
        <v>219</v>
      </c>
      <c r="B222" s="248" t="s">
        <v>18297</v>
      </c>
      <c r="C222" s="41" t="s">
        <v>3124</v>
      </c>
      <c r="D222" s="41" t="s">
        <v>1187</v>
      </c>
      <c r="E222" s="14" t="s">
        <v>8163</v>
      </c>
      <c r="F222" s="15">
        <v>650</v>
      </c>
      <c r="G222" s="15">
        <v>284</v>
      </c>
      <c r="H222" s="14" t="s">
        <v>8087</v>
      </c>
      <c r="I222" s="15">
        <v>155000</v>
      </c>
      <c r="J222" s="14" t="s">
        <v>1193</v>
      </c>
      <c r="K222" s="36" t="s">
        <v>18291</v>
      </c>
      <c r="L222" s="23" t="s">
        <v>2255</v>
      </c>
      <c r="M222" s="23"/>
      <c r="O222" s="15">
        <f>VLOOKUP(H222,heso!$A$2:$B$82,2,0)*F222*G222</f>
        <v>184600</v>
      </c>
    </row>
    <row r="223" spans="1:18" ht="31.5">
      <c r="A223" s="14">
        <f t="shared" si="3"/>
        <v>220</v>
      </c>
      <c r="B223" s="14" t="s">
        <v>18298</v>
      </c>
      <c r="C223" s="41" t="s">
        <v>18299</v>
      </c>
      <c r="D223" s="41" t="s">
        <v>1187</v>
      </c>
      <c r="E223" s="14" t="s">
        <v>8163</v>
      </c>
      <c r="F223" s="15">
        <v>1000</v>
      </c>
      <c r="G223" s="15">
        <v>364</v>
      </c>
      <c r="H223" s="14" t="s">
        <v>2161</v>
      </c>
      <c r="I223" s="15">
        <v>160000</v>
      </c>
      <c r="J223" s="14" t="s">
        <v>1193</v>
      </c>
      <c r="K223" s="36" t="s">
        <v>18291</v>
      </c>
      <c r="L223" s="23" t="s">
        <v>2255</v>
      </c>
      <c r="M223" s="23"/>
      <c r="O223" s="15">
        <f>VLOOKUP(H223,heso!$A$2:$B$82,2,0)*F223*G223</f>
        <v>470230.44575273345</v>
      </c>
    </row>
    <row r="224" spans="1:18" ht="31.5">
      <c r="A224" s="14">
        <f t="shared" si="3"/>
        <v>221</v>
      </c>
      <c r="B224" s="14" t="s">
        <v>18300</v>
      </c>
      <c r="C224" s="41" t="s">
        <v>18299</v>
      </c>
      <c r="D224" s="41" t="s">
        <v>1187</v>
      </c>
      <c r="E224" s="14" t="s">
        <v>8163</v>
      </c>
      <c r="F224" s="15">
        <v>1000</v>
      </c>
      <c r="G224" s="15">
        <v>408</v>
      </c>
      <c r="H224" s="14" t="s">
        <v>2161</v>
      </c>
      <c r="I224" s="15">
        <v>170000</v>
      </c>
      <c r="J224" s="14" t="s">
        <v>1193</v>
      </c>
      <c r="K224" s="36" t="s">
        <v>18291</v>
      </c>
      <c r="L224" s="23" t="s">
        <v>2255</v>
      </c>
      <c r="M224" s="23"/>
      <c r="O224" s="15">
        <f>VLOOKUP(H224,heso!$A$2:$B$82,2,0)*F224*G224</f>
        <v>527071.488645921</v>
      </c>
    </row>
    <row r="225" spans="1:15" ht="31.5">
      <c r="A225" s="14">
        <f t="shared" si="3"/>
        <v>222</v>
      </c>
      <c r="B225" s="14" t="s">
        <v>18301</v>
      </c>
      <c r="C225" s="41" t="s">
        <v>18299</v>
      </c>
      <c r="D225" s="41" t="s">
        <v>1187</v>
      </c>
      <c r="E225" s="14" t="s">
        <v>8163</v>
      </c>
      <c r="F225" s="15">
        <v>1000</v>
      </c>
      <c r="G225" s="15">
        <v>576</v>
      </c>
      <c r="H225" s="14" t="s">
        <v>2161</v>
      </c>
      <c r="I225" s="15">
        <v>240000</v>
      </c>
      <c r="J225" s="14" t="s">
        <v>1193</v>
      </c>
      <c r="K225" s="36" t="s">
        <v>18291</v>
      </c>
      <c r="L225" s="23" t="s">
        <v>2255</v>
      </c>
      <c r="M225" s="23"/>
      <c r="O225" s="15">
        <f>VLOOKUP(H225,heso!$A$2:$B$82,2,0)*F225*G225</f>
        <v>744100.92514718254</v>
      </c>
    </row>
    <row r="226" spans="1:15" ht="31.5">
      <c r="A226" s="14">
        <f t="shared" si="3"/>
        <v>223</v>
      </c>
      <c r="B226" s="14" t="s">
        <v>18302</v>
      </c>
      <c r="C226" s="41" t="s">
        <v>18303</v>
      </c>
      <c r="D226" s="41" t="s">
        <v>1162</v>
      </c>
      <c r="E226" s="14"/>
      <c r="F226" s="15">
        <v>900</v>
      </c>
      <c r="G226" s="15">
        <v>168</v>
      </c>
      <c r="H226" s="14" t="s">
        <v>18304</v>
      </c>
      <c r="I226" s="15">
        <v>0</v>
      </c>
      <c r="J226" s="14" t="s">
        <v>7909</v>
      </c>
      <c r="K226" s="36" t="s">
        <v>18291</v>
      </c>
      <c r="L226" s="23" t="s">
        <v>13494</v>
      </c>
      <c r="M226" s="23"/>
      <c r="O226" s="15">
        <f>VLOOKUP(H226,heso!$A$2:$B$82,2,0)*F226*G226</f>
        <v>292481.07653490332</v>
      </c>
    </row>
    <row r="227" spans="1:15" ht="31.5">
      <c r="A227" s="14">
        <f t="shared" si="3"/>
        <v>224</v>
      </c>
      <c r="B227" s="14" t="s">
        <v>18305</v>
      </c>
      <c r="C227" s="41" t="s">
        <v>18306</v>
      </c>
      <c r="D227" s="41" t="s">
        <v>1187</v>
      </c>
      <c r="E227" s="14"/>
      <c r="F227" s="15">
        <v>1000</v>
      </c>
      <c r="G227" s="15">
        <v>308</v>
      </c>
      <c r="H227" s="14" t="s">
        <v>8087</v>
      </c>
      <c r="I227" s="15">
        <v>114000</v>
      </c>
      <c r="J227" s="14" t="s">
        <v>1193</v>
      </c>
      <c r="K227" s="36" t="s">
        <v>18291</v>
      </c>
      <c r="L227" s="23" t="s">
        <v>2255</v>
      </c>
      <c r="M227" s="23"/>
      <c r="O227" s="15">
        <f>VLOOKUP(H227,heso!$A$2:$B$82,2,0)*F227*G227</f>
        <v>308000</v>
      </c>
    </row>
    <row r="228" spans="1:15" ht="31.5">
      <c r="A228" s="14">
        <f t="shared" si="3"/>
        <v>225</v>
      </c>
      <c r="B228" s="14" t="s">
        <v>18307</v>
      </c>
      <c r="C228" s="41" t="s">
        <v>17279</v>
      </c>
      <c r="D228" s="41" t="s">
        <v>1162</v>
      </c>
      <c r="E228" s="14"/>
      <c r="F228" s="15">
        <v>200</v>
      </c>
      <c r="G228" s="15">
        <v>304</v>
      </c>
      <c r="H228" s="14" t="s">
        <v>8087</v>
      </c>
      <c r="I228" s="15">
        <v>159000</v>
      </c>
      <c r="J228" s="14" t="s">
        <v>1188</v>
      </c>
      <c r="K228" s="36" t="s">
        <v>18291</v>
      </c>
      <c r="L228" s="23" t="s">
        <v>2255</v>
      </c>
      <c r="M228" s="23"/>
      <c r="O228" s="15">
        <f>VLOOKUP(H228,heso!$A$2:$B$82,2,0)*F228*G228</f>
        <v>60800</v>
      </c>
    </row>
    <row r="229" spans="1:15" ht="31.5">
      <c r="A229" s="14">
        <f t="shared" si="3"/>
        <v>226</v>
      </c>
      <c r="B229" s="14" t="s">
        <v>18308</v>
      </c>
      <c r="C229" s="41" t="s">
        <v>18309</v>
      </c>
      <c r="D229" s="41" t="s">
        <v>1187</v>
      </c>
      <c r="E229" s="14"/>
      <c r="F229" s="15">
        <v>800</v>
      </c>
      <c r="G229" s="15">
        <v>344</v>
      </c>
      <c r="H229" s="14" t="s">
        <v>2161</v>
      </c>
      <c r="I229" s="15">
        <v>200000</v>
      </c>
      <c r="J229" s="14" t="s">
        <v>1193</v>
      </c>
      <c r="K229" s="36" t="s">
        <v>18291</v>
      </c>
      <c r="L229" s="23" t="s">
        <v>2255</v>
      </c>
      <c r="M229" s="23"/>
      <c r="O229" s="15">
        <f>VLOOKUP(H229,heso!$A$2:$B$82,2,0)*F229*G229</f>
        <v>355514.88645920943</v>
      </c>
    </row>
    <row r="230" spans="1:15" ht="31.5">
      <c r="A230" s="14">
        <f t="shared" si="3"/>
        <v>227</v>
      </c>
      <c r="B230" s="248" t="s">
        <v>18310</v>
      </c>
      <c r="C230" s="41" t="s">
        <v>18311</v>
      </c>
      <c r="D230" s="41" t="s">
        <v>1187</v>
      </c>
      <c r="E230" s="14"/>
      <c r="F230" s="15">
        <v>700</v>
      </c>
      <c r="G230" s="15">
        <v>304</v>
      </c>
      <c r="H230" s="14" t="s">
        <v>8087</v>
      </c>
      <c r="I230" s="15">
        <v>144000</v>
      </c>
      <c r="J230" s="14" t="s">
        <v>1188</v>
      </c>
      <c r="K230" s="36" t="s">
        <v>18291</v>
      </c>
      <c r="L230" s="23" t="s">
        <v>2255</v>
      </c>
      <c r="M230" s="23"/>
      <c r="O230" s="15">
        <f>VLOOKUP(H230,heso!$A$2:$B$82,2,0)*F230*G230</f>
        <v>212800</v>
      </c>
    </row>
    <row r="231" spans="1:15" ht="31.5">
      <c r="A231" s="14">
        <f t="shared" si="3"/>
        <v>228</v>
      </c>
      <c r="B231" s="14" t="s">
        <v>18312</v>
      </c>
      <c r="C231" s="41" t="s">
        <v>15790</v>
      </c>
      <c r="D231" s="41" t="s">
        <v>1187</v>
      </c>
      <c r="E231" s="14" t="s">
        <v>8163</v>
      </c>
      <c r="F231" s="15">
        <v>1200</v>
      </c>
      <c r="G231" s="15">
        <v>524</v>
      </c>
      <c r="H231" s="14" t="s">
        <v>2161</v>
      </c>
      <c r="I231" s="15">
        <v>223000</v>
      </c>
      <c r="J231" s="14" t="s">
        <v>4935</v>
      </c>
      <c r="K231" s="36" t="s">
        <v>18291</v>
      </c>
      <c r="L231" s="23" t="s">
        <v>2255</v>
      </c>
      <c r="M231" s="23"/>
      <c r="O231" s="15">
        <f>VLOOKUP(H231,heso!$A$2:$B$82,2,0)*F231*G231</f>
        <v>812310.1766190076</v>
      </c>
    </row>
    <row r="232" spans="1:15" ht="47.25">
      <c r="A232" s="14">
        <f t="shared" si="3"/>
        <v>229</v>
      </c>
      <c r="B232" s="14" t="s">
        <v>18317</v>
      </c>
      <c r="C232" s="41" t="s">
        <v>18318</v>
      </c>
      <c r="D232" s="41" t="s">
        <v>1162</v>
      </c>
      <c r="E232" s="14"/>
      <c r="F232" s="15">
        <v>100</v>
      </c>
      <c r="G232" s="15">
        <v>228</v>
      </c>
      <c r="H232" s="14" t="s">
        <v>8087</v>
      </c>
      <c r="I232" s="15">
        <v>199000</v>
      </c>
      <c r="J232" s="14" t="s">
        <v>1188</v>
      </c>
      <c r="K232" s="36" t="s">
        <v>18291</v>
      </c>
      <c r="L232" s="23" t="s">
        <v>2255</v>
      </c>
      <c r="M232" s="23"/>
      <c r="O232" s="15">
        <f>VLOOKUP(H232,heso!$A$2:$B$82,2,0)*F232*G232</f>
        <v>22800</v>
      </c>
    </row>
    <row r="233" spans="1:15" ht="31.5">
      <c r="A233" s="14">
        <f t="shared" si="3"/>
        <v>230</v>
      </c>
      <c r="B233" s="14" t="s">
        <v>18319</v>
      </c>
      <c r="C233" s="41" t="s">
        <v>2744</v>
      </c>
      <c r="D233" s="41" t="s">
        <v>1187</v>
      </c>
      <c r="E233" s="14"/>
      <c r="F233" s="15">
        <v>5000</v>
      </c>
      <c r="G233" s="15">
        <v>64</v>
      </c>
      <c r="H233" s="14" t="s">
        <v>8076</v>
      </c>
      <c r="I233" s="15">
        <v>20000</v>
      </c>
      <c r="J233" s="14" t="s">
        <v>4935</v>
      </c>
      <c r="K233" s="36" t="s">
        <v>18291</v>
      </c>
      <c r="L233" s="23" t="s">
        <v>2255</v>
      </c>
      <c r="M233" s="23"/>
      <c r="O233" s="15">
        <f>VLOOKUP(H233,heso!$A$2:$B$82,2,0)*F233*G233</f>
        <v>265904.12111017661</v>
      </c>
    </row>
    <row r="234" spans="1:15">
      <c r="A234" s="14">
        <f t="shared" si="3"/>
        <v>231</v>
      </c>
      <c r="B234" s="14" t="s">
        <v>18320</v>
      </c>
      <c r="C234" s="41" t="s">
        <v>2744</v>
      </c>
      <c r="D234" s="41" t="s">
        <v>1187</v>
      </c>
      <c r="E234" s="14"/>
      <c r="F234" s="15">
        <v>5000</v>
      </c>
      <c r="G234" s="15">
        <v>104</v>
      </c>
      <c r="H234" s="14" t="s">
        <v>8076</v>
      </c>
      <c r="I234" s="15">
        <v>24000</v>
      </c>
      <c r="J234" s="14" t="s">
        <v>4935</v>
      </c>
      <c r="K234" s="36" t="s">
        <v>18291</v>
      </c>
      <c r="L234" s="23" t="s">
        <v>2255</v>
      </c>
      <c r="M234" s="23"/>
      <c r="O234" s="15">
        <f>VLOOKUP(H234,heso!$A$2:$B$82,2,0)*F234*G234</f>
        <v>432094.19680403697</v>
      </c>
    </row>
    <row r="235" spans="1:15" ht="31.5">
      <c r="A235" s="14">
        <f t="shared" si="3"/>
        <v>232</v>
      </c>
      <c r="B235" s="14" t="s">
        <v>18321</v>
      </c>
      <c r="C235" s="41" t="s">
        <v>2744</v>
      </c>
      <c r="D235" s="41" t="s">
        <v>1187</v>
      </c>
      <c r="E235" s="14"/>
      <c r="F235" s="15">
        <v>5000</v>
      </c>
      <c r="G235" s="15">
        <v>80</v>
      </c>
      <c r="H235" s="14" t="s">
        <v>8076</v>
      </c>
      <c r="I235" s="15">
        <v>22000</v>
      </c>
      <c r="J235" s="14" t="s">
        <v>4935</v>
      </c>
      <c r="K235" s="36" t="s">
        <v>18291</v>
      </c>
      <c r="L235" s="23" t="s">
        <v>2255</v>
      </c>
      <c r="M235" s="23"/>
      <c r="O235" s="15">
        <f>VLOOKUP(H235,heso!$A$2:$B$82,2,0)*F235*G235</f>
        <v>332380.15138772078</v>
      </c>
    </row>
    <row r="236" spans="1:15">
      <c r="A236" s="14">
        <f t="shared" si="3"/>
        <v>233</v>
      </c>
      <c r="B236" s="14" t="s">
        <v>18322</v>
      </c>
      <c r="C236" s="41" t="s">
        <v>2744</v>
      </c>
      <c r="D236" s="41" t="s">
        <v>1187</v>
      </c>
      <c r="E236" s="14"/>
      <c r="F236" s="15">
        <v>5000</v>
      </c>
      <c r="G236" s="15">
        <v>156</v>
      </c>
      <c r="H236" s="14" t="s">
        <v>8076</v>
      </c>
      <c r="I236" s="15">
        <v>33000</v>
      </c>
      <c r="J236" s="14" t="s">
        <v>4935</v>
      </c>
      <c r="K236" s="36" t="s">
        <v>18291</v>
      </c>
      <c r="L236" s="23" t="s">
        <v>2255</v>
      </c>
      <c r="M236" s="23"/>
      <c r="O236" s="15">
        <f>VLOOKUP(H236,heso!$A$2:$B$82,2,0)*F236*G236</f>
        <v>648141.29520605551</v>
      </c>
    </row>
    <row r="237" spans="1:15">
      <c r="A237" s="14">
        <f t="shared" si="3"/>
        <v>234</v>
      </c>
      <c r="B237" s="14" t="s">
        <v>18323</v>
      </c>
      <c r="C237" s="41" t="s">
        <v>2744</v>
      </c>
      <c r="D237" s="41" t="s">
        <v>1187</v>
      </c>
      <c r="E237" s="14"/>
      <c r="F237" s="15">
        <v>5000</v>
      </c>
      <c r="G237" s="15">
        <v>60</v>
      </c>
      <c r="H237" s="14" t="s">
        <v>8076</v>
      </c>
      <c r="I237" s="15">
        <v>16000</v>
      </c>
      <c r="J237" s="14" t="s">
        <v>4935</v>
      </c>
      <c r="K237" s="36" t="s">
        <v>18291</v>
      </c>
      <c r="L237" s="23" t="s">
        <v>2255</v>
      </c>
      <c r="M237" s="23"/>
      <c r="O237" s="15">
        <f>VLOOKUP(H237,heso!$A$2:$B$82,2,0)*F237*G237</f>
        <v>249285.11354079057</v>
      </c>
    </row>
    <row r="238" spans="1:15">
      <c r="A238" s="14">
        <f t="shared" si="3"/>
        <v>235</v>
      </c>
      <c r="B238" s="14" t="s">
        <v>18324</v>
      </c>
      <c r="C238" s="41" t="s">
        <v>2744</v>
      </c>
      <c r="D238" s="41" t="s">
        <v>1187</v>
      </c>
      <c r="E238" s="14"/>
      <c r="F238" s="15">
        <v>5000</v>
      </c>
      <c r="G238" s="15">
        <v>132</v>
      </c>
      <c r="H238" s="14" t="s">
        <v>8076</v>
      </c>
      <c r="I238" s="15">
        <v>29000</v>
      </c>
      <c r="J238" s="14" t="s">
        <v>4935</v>
      </c>
      <c r="K238" s="36" t="s">
        <v>18291</v>
      </c>
      <c r="L238" s="23" t="s">
        <v>2255</v>
      </c>
      <c r="M238" s="23"/>
      <c r="O238" s="15">
        <f>VLOOKUP(H238,heso!$A$2:$B$82,2,0)*F238*G238</f>
        <v>548427.24978973926</v>
      </c>
    </row>
    <row r="239" spans="1:15">
      <c r="A239" s="14">
        <f t="shared" si="3"/>
        <v>236</v>
      </c>
      <c r="B239" s="14" t="s">
        <v>18325</v>
      </c>
      <c r="C239" s="41" t="s">
        <v>2744</v>
      </c>
      <c r="D239" s="41" t="s">
        <v>1187</v>
      </c>
      <c r="E239" s="14"/>
      <c r="F239" s="15">
        <v>5000</v>
      </c>
      <c r="G239" s="15">
        <v>164</v>
      </c>
      <c r="H239" s="14" t="s">
        <v>8076</v>
      </c>
      <c r="I239" s="15">
        <v>34000</v>
      </c>
      <c r="J239" s="14" t="s">
        <v>4935</v>
      </c>
      <c r="K239" s="36" t="s">
        <v>18291</v>
      </c>
      <c r="L239" s="23" t="s">
        <v>2255</v>
      </c>
      <c r="M239" s="23"/>
      <c r="O239" s="15">
        <f>VLOOKUP(H239,heso!$A$2:$B$82,2,0)*F239*G239</f>
        <v>681379.31034482759</v>
      </c>
    </row>
    <row r="240" spans="1:15" ht="47.25">
      <c r="A240" s="14">
        <f t="shared" si="3"/>
        <v>237</v>
      </c>
      <c r="B240" s="14" t="s">
        <v>18326</v>
      </c>
      <c r="C240" s="41" t="s">
        <v>2744</v>
      </c>
      <c r="D240" s="41" t="s">
        <v>1187</v>
      </c>
      <c r="E240" s="14"/>
      <c r="F240" s="15">
        <v>2000</v>
      </c>
      <c r="G240" s="15">
        <v>68</v>
      </c>
      <c r="H240" s="14" t="s">
        <v>8076</v>
      </c>
      <c r="I240" s="15">
        <v>24000</v>
      </c>
      <c r="J240" s="14" t="s">
        <v>4935</v>
      </c>
      <c r="K240" s="36" t="s">
        <v>18291</v>
      </c>
      <c r="L240" s="23" t="s">
        <v>2255</v>
      </c>
      <c r="M240" s="23"/>
      <c r="O240" s="15">
        <f>VLOOKUP(H240,heso!$A$2:$B$82,2,0)*F240*G240</f>
        <v>113009.25147182507</v>
      </c>
    </row>
    <row r="241" spans="1:15">
      <c r="A241" s="14">
        <f t="shared" si="3"/>
        <v>238</v>
      </c>
      <c r="B241" s="14" t="s">
        <v>18327</v>
      </c>
      <c r="C241" s="41" t="s">
        <v>2744</v>
      </c>
      <c r="D241" s="41" t="s">
        <v>1187</v>
      </c>
      <c r="E241" s="14"/>
      <c r="F241" s="15">
        <v>2000</v>
      </c>
      <c r="G241" s="15">
        <v>68</v>
      </c>
      <c r="H241" s="14" t="s">
        <v>8076</v>
      </c>
      <c r="I241" s="15">
        <v>21000</v>
      </c>
      <c r="J241" s="14" t="s">
        <v>4935</v>
      </c>
      <c r="K241" s="36" t="s">
        <v>18291</v>
      </c>
      <c r="L241" s="23" t="s">
        <v>2255</v>
      </c>
      <c r="M241" s="23"/>
      <c r="O241" s="15">
        <f>VLOOKUP(H241,heso!$A$2:$B$82,2,0)*F241*G241</f>
        <v>113009.25147182507</v>
      </c>
    </row>
    <row r="242" spans="1:15" ht="31.5">
      <c r="A242" s="14">
        <f t="shared" si="3"/>
        <v>239</v>
      </c>
      <c r="B242" s="14" t="s">
        <v>18328</v>
      </c>
      <c r="C242" s="41" t="s">
        <v>17551</v>
      </c>
      <c r="D242" s="41" t="s">
        <v>1187</v>
      </c>
      <c r="E242" s="14"/>
      <c r="F242" s="15">
        <v>530</v>
      </c>
      <c r="G242" s="15">
        <v>780</v>
      </c>
      <c r="H242" s="14" t="s">
        <v>2161</v>
      </c>
      <c r="I242" s="15">
        <v>760000</v>
      </c>
      <c r="J242" s="14" t="s">
        <v>60</v>
      </c>
      <c r="K242" s="36" t="s">
        <v>18291</v>
      </c>
      <c r="L242" s="23" t="s">
        <v>2255</v>
      </c>
      <c r="M242" s="23" t="s">
        <v>18472</v>
      </c>
      <c r="O242" s="15">
        <f>VLOOKUP(H242,heso!$A$2:$B$82,2,0)*F242*G242</f>
        <v>534047.43481917586</v>
      </c>
    </row>
    <row r="243" spans="1:15" ht="63">
      <c r="A243" s="14">
        <f t="shared" si="3"/>
        <v>240</v>
      </c>
      <c r="B243" s="14" t="s">
        <v>18329</v>
      </c>
      <c r="C243" s="41" t="s">
        <v>18330</v>
      </c>
      <c r="D243" s="41" t="s">
        <v>1162</v>
      </c>
      <c r="E243" s="14"/>
      <c r="F243" s="15">
        <v>500</v>
      </c>
      <c r="G243" s="15">
        <v>312</v>
      </c>
      <c r="H243" s="14" t="s">
        <v>3449</v>
      </c>
      <c r="I243" s="15">
        <v>96000</v>
      </c>
      <c r="J243" s="14" t="s">
        <v>12141</v>
      </c>
      <c r="K243" s="36" t="s">
        <v>18331</v>
      </c>
      <c r="L243" s="23" t="s">
        <v>6101</v>
      </c>
      <c r="M243" s="23"/>
      <c r="O243" s="15">
        <f>VLOOKUP(H243,heso!$A$2:$B$82,2,0)*F243*G243</f>
        <v>76097.560975609755</v>
      </c>
    </row>
    <row r="244" spans="1:15" ht="31.5">
      <c r="A244" s="14">
        <f t="shared" si="3"/>
        <v>241</v>
      </c>
      <c r="B244" s="14" t="s">
        <v>17358</v>
      </c>
      <c r="C244" s="41" t="s">
        <v>2744</v>
      </c>
      <c r="D244" s="41" t="s">
        <v>1187</v>
      </c>
      <c r="E244" s="14" t="s">
        <v>8163</v>
      </c>
      <c r="F244" s="15">
        <v>1012</v>
      </c>
      <c r="G244" s="15">
        <v>64</v>
      </c>
      <c r="H244" s="14" t="s">
        <v>8076</v>
      </c>
      <c r="I244" s="15">
        <v>28000</v>
      </c>
      <c r="J244" s="14" t="s">
        <v>4935</v>
      </c>
      <c r="K244" s="36" t="s">
        <v>18248</v>
      </c>
      <c r="L244" s="23" t="s">
        <v>5629</v>
      </c>
      <c r="M244" s="23"/>
      <c r="O244" s="15">
        <f>VLOOKUP(H244,heso!$A$2:$B$82,2,0)*F244*G244</f>
        <v>53818.994112699751</v>
      </c>
    </row>
    <row r="245" spans="1:15" ht="63">
      <c r="A245" s="14">
        <f t="shared" si="3"/>
        <v>242</v>
      </c>
      <c r="B245" s="14" t="s">
        <v>18335</v>
      </c>
      <c r="C245" s="41" t="s">
        <v>18336</v>
      </c>
      <c r="D245" s="41" t="s">
        <v>1187</v>
      </c>
      <c r="E245" s="14"/>
      <c r="F245" s="15">
        <v>1000</v>
      </c>
      <c r="G245" s="15">
        <v>348</v>
      </c>
      <c r="H245" s="14" t="s">
        <v>2161</v>
      </c>
      <c r="I245" s="15">
        <v>167000</v>
      </c>
      <c r="J245" s="14" t="s">
        <v>4935</v>
      </c>
      <c r="K245" s="36" t="s">
        <v>18331</v>
      </c>
      <c r="L245" s="23" t="s">
        <v>5408</v>
      </c>
      <c r="M245" s="23"/>
      <c r="O245" s="15">
        <f>VLOOKUP(H245,heso!$A$2:$B$82,2,0)*F245*G245</f>
        <v>449560.97560975613</v>
      </c>
    </row>
    <row r="246" spans="1:15" ht="63">
      <c r="A246" s="14">
        <f t="shared" si="3"/>
        <v>243</v>
      </c>
      <c r="B246" s="14" t="s">
        <v>18337</v>
      </c>
      <c r="C246" s="41" t="s">
        <v>17335</v>
      </c>
      <c r="D246" s="41" t="s">
        <v>1187</v>
      </c>
      <c r="E246" s="14" t="s">
        <v>8163</v>
      </c>
      <c r="F246" s="15">
        <v>565</v>
      </c>
      <c r="G246" s="15">
        <v>260</v>
      </c>
      <c r="H246" s="14" t="s">
        <v>8087</v>
      </c>
      <c r="I246" s="15">
        <v>146000</v>
      </c>
      <c r="J246" s="14" t="s">
        <v>4935</v>
      </c>
      <c r="K246" s="36" t="s">
        <v>18331</v>
      </c>
      <c r="L246" s="23" t="s">
        <v>2255</v>
      </c>
      <c r="M246" s="23"/>
      <c r="O246" s="15">
        <f>VLOOKUP(H246,heso!$A$2:$B$82,2,0)*F246*G246</f>
        <v>146900</v>
      </c>
    </row>
    <row r="247" spans="1:15" ht="47.25">
      <c r="A247" s="14">
        <f t="shared" si="3"/>
        <v>244</v>
      </c>
      <c r="B247" s="14" t="s">
        <v>18338</v>
      </c>
      <c r="C247" s="41" t="s">
        <v>18339</v>
      </c>
      <c r="D247" s="41" t="s">
        <v>1187</v>
      </c>
      <c r="E247" s="14"/>
      <c r="F247" s="15">
        <v>800</v>
      </c>
      <c r="G247" s="15">
        <v>244</v>
      </c>
      <c r="H247" s="14" t="s">
        <v>8087</v>
      </c>
      <c r="I247" s="15">
        <v>113000</v>
      </c>
      <c r="J247" s="14" t="s">
        <v>1188</v>
      </c>
      <c r="K247" s="36" t="s">
        <v>18331</v>
      </c>
      <c r="L247" s="23" t="s">
        <v>2255</v>
      </c>
      <c r="M247" s="23"/>
      <c r="O247" s="15">
        <f>VLOOKUP(H247,heso!$A$2:$B$82,2,0)*F247*G247</f>
        <v>195200</v>
      </c>
    </row>
    <row r="248" spans="1:15" ht="47.25">
      <c r="A248" s="14">
        <f t="shared" si="3"/>
        <v>245</v>
      </c>
      <c r="B248" s="14" t="s">
        <v>18340</v>
      </c>
      <c r="C248" s="41" t="s">
        <v>18341</v>
      </c>
      <c r="D248" s="41" t="s">
        <v>1187</v>
      </c>
      <c r="E248" s="14"/>
      <c r="F248" s="15">
        <v>1000</v>
      </c>
      <c r="G248" s="15">
        <v>356</v>
      </c>
      <c r="H248" s="14" t="s">
        <v>8087</v>
      </c>
      <c r="I248" s="15">
        <v>124000</v>
      </c>
      <c r="J248" s="14" t="s">
        <v>60</v>
      </c>
      <c r="K248" s="36" t="s">
        <v>18331</v>
      </c>
      <c r="L248" s="23" t="s">
        <v>2255</v>
      </c>
      <c r="M248" s="23"/>
      <c r="O248" s="15">
        <f>VLOOKUP(H248,heso!$A$2:$B$82,2,0)*F248*G248</f>
        <v>356000</v>
      </c>
    </row>
    <row r="249" spans="1:15" ht="31.5">
      <c r="A249" s="14">
        <f t="shared" si="3"/>
        <v>246</v>
      </c>
      <c r="B249" s="14" t="s">
        <v>18342</v>
      </c>
      <c r="C249" s="41" t="s">
        <v>18343</v>
      </c>
      <c r="D249" s="41" t="s">
        <v>1187</v>
      </c>
      <c r="E249" s="14"/>
      <c r="F249" s="15">
        <v>1000</v>
      </c>
      <c r="G249" s="15">
        <v>612</v>
      </c>
      <c r="H249" s="14" t="s">
        <v>2161</v>
      </c>
      <c r="I249" s="15">
        <v>284000</v>
      </c>
      <c r="J249" s="14" t="s">
        <v>4935</v>
      </c>
      <c r="K249" s="36" t="s">
        <v>18291</v>
      </c>
      <c r="L249" s="23" t="s">
        <v>5629</v>
      </c>
      <c r="M249" s="23"/>
      <c r="O249" s="15">
        <f>VLOOKUP(H249,heso!$A$2:$B$82,2,0)*F249*G249</f>
        <v>790607.23296888149</v>
      </c>
    </row>
    <row r="250" spans="1:15" ht="31.5">
      <c r="A250" s="14">
        <f t="shared" si="3"/>
        <v>247</v>
      </c>
      <c r="B250" s="14" t="s">
        <v>18344</v>
      </c>
      <c r="C250" s="41" t="s">
        <v>18345</v>
      </c>
      <c r="D250" s="41" t="s">
        <v>1162</v>
      </c>
      <c r="E250" s="14"/>
      <c r="F250" s="15">
        <v>1000</v>
      </c>
      <c r="G250" s="15">
        <v>256</v>
      </c>
      <c r="H250" s="14" t="s">
        <v>5624</v>
      </c>
      <c r="I250" s="15">
        <v>0</v>
      </c>
      <c r="J250" s="14" t="s">
        <v>70</v>
      </c>
      <c r="K250" s="36" t="s">
        <v>18331</v>
      </c>
      <c r="L250" s="23" t="s">
        <v>2255</v>
      </c>
      <c r="M250" s="23"/>
      <c r="O250" s="15">
        <f>VLOOKUP(H250,heso!$A$2:$B$82,2,0)*F250*G250</f>
        <v>220689.65517241377</v>
      </c>
    </row>
    <row r="251" spans="1:15" ht="31.5">
      <c r="A251" s="14">
        <f t="shared" si="3"/>
        <v>248</v>
      </c>
      <c r="B251" s="14" t="s">
        <v>15316</v>
      </c>
      <c r="C251" s="41" t="s">
        <v>2744</v>
      </c>
      <c r="D251" s="41" t="s">
        <v>1187</v>
      </c>
      <c r="E251" s="14" t="s">
        <v>8163</v>
      </c>
      <c r="F251" s="15">
        <v>1012</v>
      </c>
      <c r="G251" s="15">
        <v>348</v>
      </c>
      <c r="H251" s="14" t="s">
        <v>8076</v>
      </c>
      <c r="I251" s="15">
        <v>109000</v>
      </c>
      <c r="J251" s="14" t="s">
        <v>4935</v>
      </c>
      <c r="K251" s="36" t="s">
        <v>18291</v>
      </c>
      <c r="L251" s="23" t="s">
        <v>5629</v>
      </c>
      <c r="M251" s="23"/>
      <c r="O251" s="15">
        <f>VLOOKUP(H251,heso!$A$2:$B$82,2,0)*F251*G251</f>
        <v>292640.78048780491</v>
      </c>
    </row>
    <row r="252" spans="1:15" ht="94.5">
      <c r="A252" s="14">
        <f t="shared" si="3"/>
        <v>249</v>
      </c>
      <c r="B252" s="14" t="s">
        <v>18346</v>
      </c>
      <c r="C252" s="41" t="s">
        <v>18347</v>
      </c>
      <c r="D252" s="41" t="s">
        <v>1187</v>
      </c>
      <c r="E252" s="14"/>
      <c r="F252" s="15">
        <v>1000</v>
      </c>
      <c r="G252" s="15">
        <v>344</v>
      </c>
      <c r="H252" s="14" t="s">
        <v>8087</v>
      </c>
      <c r="I252" s="15">
        <v>137000</v>
      </c>
      <c r="J252" s="14" t="s">
        <v>70</v>
      </c>
      <c r="K252" s="36" t="s">
        <v>18331</v>
      </c>
      <c r="L252" s="23" t="s">
        <v>5408</v>
      </c>
      <c r="M252" s="23"/>
      <c r="O252" s="15">
        <f>VLOOKUP(H252,heso!$A$2:$B$82,2,0)*F252*G252</f>
        <v>344000</v>
      </c>
    </row>
    <row r="253" spans="1:15" ht="94.5">
      <c r="A253" s="14">
        <f t="shared" si="3"/>
        <v>250</v>
      </c>
      <c r="B253" s="14" t="s">
        <v>18348</v>
      </c>
      <c r="C253" s="41" t="s">
        <v>18349</v>
      </c>
      <c r="D253" s="41" t="s">
        <v>18350</v>
      </c>
      <c r="E253" s="14"/>
      <c r="F253" s="15">
        <v>1000</v>
      </c>
      <c r="G253" s="15">
        <v>388</v>
      </c>
      <c r="H253" s="14" t="s">
        <v>2161</v>
      </c>
      <c r="I253" s="15">
        <v>0</v>
      </c>
      <c r="J253" s="14" t="s">
        <v>70</v>
      </c>
      <c r="K253" s="36" t="s">
        <v>18331</v>
      </c>
      <c r="L253" s="23" t="s">
        <v>5408</v>
      </c>
      <c r="M253" s="23"/>
      <c r="O253" s="15">
        <f>VLOOKUP(H253,heso!$A$2:$B$82,2,0)*F253*G253</f>
        <v>501234.65096719936</v>
      </c>
    </row>
    <row r="254" spans="1:15" ht="47.25">
      <c r="A254" s="14">
        <f t="shared" si="3"/>
        <v>251</v>
      </c>
      <c r="B254" s="14" t="s">
        <v>18351</v>
      </c>
      <c r="C254" s="41" t="s">
        <v>18352</v>
      </c>
      <c r="D254" s="41" t="s">
        <v>18350</v>
      </c>
      <c r="E254" s="14"/>
      <c r="F254" s="15">
        <v>1500</v>
      </c>
      <c r="G254" s="15">
        <v>300</v>
      </c>
      <c r="H254" s="14" t="s">
        <v>8087</v>
      </c>
      <c r="I254" s="15">
        <v>0</v>
      </c>
      <c r="J254" s="14" t="s">
        <v>70</v>
      </c>
      <c r="K254" s="36" t="s">
        <v>18331</v>
      </c>
      <c r="L254" s="23" t="s">
        <v>2255</v>
      </c>
      <c r="M254" s="23"/>
      <c r="O254" s="15">
        <f>VLOOKUP(H254,heso!$A$2:$B$82,2,0)*F254*G254</f>
        <v>450000</v>
      </c>
    </row>
    <row r="255" spans="1:15" ht="63">
      <c r="A255" s="14">
        <f t="shared" si="3"/>
        <v>252</v>
      </c>
      <c r="B255" s="14" t="s">
        <v>18353</v>
      </c>
      <c r="C255" s="41" t="s">
        <v>18354</v>
      </c>
      <c r="D255" s="41" t="s">
        <v>18350</v>
      </c>
      <c r="E255" s="14"/>
      <c r="F255" s="15">
        <v>1500</v>
      </c>
      <c r="G255" s="15">
        <v>216</v>
      </c>
      <c r="H255" s="14" t="s">
        <v>8087</v>
      </c>
      <c r="I255" s="15">
        <v>0</v>
      </c>
      <c r="J255" s="14" t="s">
        <v>70</v>
      </c>
      <c r="K255" s="36" t="s">
        <v>18331</v>
      </c>
      <c r="L255" s="23" t="s">
        <v>2255</v>
      </c>
      <c r="M255" s="23"/>
      <c r="O255" s="15">
        <f>VLOOKUP(H255,heso!$A$2:$B$82,2,0)*F255*G255</f>
        <v>324000</v>
      </c>
    </row>
    <row r="256" spans="1:15" ht="47.25">
      <c r="A256" s="14">
        <f t="shared" si="3"/>
        <v>253</v>
      </c>
      <c r="B256" s="14" t="s">
        <v>18355</v>
      </c>
      <c r="C256" s="41" t="s">
        <v>18356</v>
      </c>
      <c r="D256" s="41" t="s">
        <v>18350</v>
      </c>
      <c r="E256" s="14"/>
      <c r="F256" s="15">
        <v>1500</v>
      </c>
      <c r="G256" s="15">
        <v>248</v>
      </c>
      <c r="H256" s="14" t="s">
        <v>8087</v>
      </c>
      <c r="I256" s="15">
        <v>0</v>
      </c>
      <c r="J256" s="14" t="s">
        <v>70</v>
      </c>
      <c r="K256" s="36" t="s">
        <v>18331</v>
      </c>
      <c r="L256" s="23" t="s">
        <v>2255</v>
      </c>
      <c r="M256" s="23"/>
      <c r="O256" s="15">
        <f>VLOOKUP(H256,heso!$A$2:$B$82,2,0)*F256*G256</f>
        <v>372000</v>
      </c>
    </row>
    <row r="257" spans="1:15" ht="47.25">
      <c r="A257" s="14">
        <f t="shared" si="3"/>
        <v>254</v>
      </c>
      <c r="B257" s="14" t="s">
        <v>18357</v>
      </c>
      <c r="C257" s="41" t="s">
        <v>17373</v>
      </c>
      <c r="D257" s="41" t="s">
        <v>1162</v>
      </c>
      <c r="E257" s="14" t="s">
        <v>8163</v>
      </c>
      <c r="F257" s="15">
        <v>500</v>
      </c>
      <c r="G257" s="15">
        <v>1136</v>
      </c>
      <c r="H257" s="14" t="s">
        <v>2161</v>
      </c>
      <c r="I257" s="15">
        <v>0</v>
      </c>
      <c r="J257" s="14" t="s">
        <v>60</v>
      </c>
      <c r="K257" s="36" t="s">
        <v>18331</v>
      </c>
      <c r="L257" s="23" t="s">
        <v>6101</v>
      </c>
      <c r="M257" s="23"/>
      <c r="O257" s="15">
        <f>VLOOKUP(H257,heso!$A$2:$B$82,2,0)*F257*G257</f>
        <v>733766.19007569388</v>
      </c>
    </row>
    <row r="258" spans="1:15" ht="31.5">
      <c r="A258" s="14">
        <f t="shared" si="3"/>
        <v>255</v>
      </c>
      <c r="B258" s="14" t="s">
        <v>18358</v>
      </c>
      <c r="C258" s="41" t="s">
        <v>18359</v>
      </c>
      <c r="D258" s="41" t="s">
        <v>9193</v>
      </c>
      <c r="E258" s="14"/>
      <c r="F258" s="15">
        <v>1300</v>
      </c>
      <c r="G258" s="15">
        <v>796</v>
      </c>
      <c r="H258" s="14" t="s">
        <v>2161</v>
      </c>
      <c r="I258" s="15">
        <v>0</v>
      </c>
      <c r="J258" s="14" t="s">
        <v>60</v>
      </c>
      <c r="K258" s="36" t="s">
        <v>18331</v>
      </c>
      <c r="L258" s="23" t="s">
        <v>2255</v>
      </c>
      <c r="M258" s="23" t="s">
        <v>18360</v>
      </c>
      <c r="O258" s="15">
        <f>VLOOKUP(H258,heso!$A$2:$B$82,2,0)*F258*G258</f>
        <v>1336797.9814970563</v>
      </c>
    </row>
    <row r="259" spans="1:15" ht="63">
      <c r="A259" s="14">
        <f t="shared" si="3"/>
        <v>256</v>
      </c>
      <c r="B259" s="14" t="s">
        <v>18361</v>
      </c>
      <c r="C259" s="41" t="s">
        <v>18362</v>
      </c>
      <c r="D259" s="41" t="s">
        <v>1187</v>
      </c>
      <c r="E259" s="14"/>
      <c r="F259" s="15">
        <v>700</v>
      </c>
      <c r="G259" s="15">
        <v>276</v>
      </c>
      <c r="H259" s="14" t="s">
        <v>8087</v>
      </c>
      <c r="I259" s="15">
        <v>149000</v>
      </c>
      <c r="J259" s="14" t="s">
        <v>7909</v>
      </c>
      <c r="K259" s="36" t="s">
        <v>18331</v>
      </c>
      <c r="L259" s="23" t="s">
        <v>2255</v>
      </c>
      <c r="M259" s="23"/>
      <c r="O259" s="15">
        <f>VLOOKUP(H259,heso!$A$2:$B$82,2,0)*F259*G259</f>
        <v>193200</v>
      </c>
    </row>
    <row r="260" spans="1:15" ht="47.25">
      <c r="A260" s="14">
        <f t="shared" si="3"/>
        <v>257</v>
      </c>
      <c r="B260" s="14" t="s">
        <v>18363</v>
      </c>
      <c r="C260" s="41" t="s">
        <v>18364</v>
      </c>
      <c r="D260" s="41" t="s">
        <v>1162</v>
      </c>
      <c r="E260" s="14"/>
      <c r="F260" s="15">
        <v>300</v>
      </c>
      <c r="G260" s="15">
        <v>284</v>
      </c>
      <c r="H260" s="14" t="s">
        <v>8087</v>
      </c>
      <c r="I260" s="15">
        <v>117000</v>
      </c>
      <c r="J260" s="14" t="s">
        <v>1188</v>
      </c>
      <c r="K260" s="36" t="s">
        <v>18331</v>
      </c>
      <c r="L260" s="23" t="s">
        <v>2255</v>
      </c>
      <c r="M260" s="23"/>
      <c r="O260" s="15">
        <f>VLOOKUP(H260,heso!$A$2:$B$82,2,0)*F260*G260</f>
        <v>85200</v>
      </c>
    </row>
    <row r="261" spans="1:15" ht="47.25">
      <c r="A261" s="14">
        <f t="shared" ref="A261:A303" si="4">A260+1</f>
        <v>258</v>
      </c>
      <c r="B261" s="14" t="s">
        <v>18365</v>
      </c>
      <c r="C261" s="41" t="s">
        <v>9192</v>
      </c>
      <c r="D261" s="41" t="s">
        <v>4473</v>
      </c>
      <c r="E261" s="14"/>
      <c r="F261" s="15">
        <v>336</v>
      </c>
      <c r="G261" s="15">
        <v>552</v>
      </c>
      <c r="H261" s="14" t="s">
        <v>2161</v>
      </c>
      <c r="I261" s="15">
        <v>0</v>
      </c>
      <c r="J261" s="14" t="s">
        <v>70</v>
      </c>
      <c r="K261" s="36" t="s">
        <v>18331</v>
      </c>
      <c r="L261" s="23" t="s">
        <v>2255</v>
      </c>
      <c r="M261" s="23"/>
      <c r="O261" s="15">
        <f>VLOOKUP(H261,heso!$A$2:$B$82,2,0)*F261*G261</f>
        <v>239600.49789739278</v>
      </c>
    </row>
    <row r="262" spans="1:15" ht="89.25">
      <c r="A262" s="14">
        <f t="shared" si="4"/>
        <v>259</v>
      </c>
      <c r="B262" s="14" t="s">
        <v>18366</v>
      </c>
      <c r="C262" s="41" t="s">
        <v>18367</v>
      </c>
      <c r="D262" s="41" t="s">
        <v>9193</v>
      </c>
      <c r="E262" s="14"/>
      <c r="F262" s="15">
        <v>1300</v>
      </c>
      <c r="G262" s="15">
        <v>388</v>
      </c>
      <c r="H262" s="14" t="s">
        <v>1228</v>
      </c>
      <c r="I262" s="15">
        <v>0</v>
      </c>
      <c r="J262" s="14" t="s">
        <v>60</v>
      </c>
      <c r="K262" s="36" t="s">
        <v>18331</v>
      </c>
      <c r="L262" s="23" t="s">
        <v>2255</v>
      </c>
      <c r="M262" s="23" t="s">
        <v>18368</v>
      </c>
      <c r="O262" s="15">
        <f>VLOOKUP(H262,heso!$A$2:$B$82,2,0)*F262*G262</f>
        <v>559973.08662741806</v>
      </c>
    </row>
    <row r="263" spans="1:15" ht="47.25">
      <c r="A263" s="14">
        <f t="shared" si="4"/>
        <v>260</v>
      </c>
      <c r="B263" s="14" t="s">
        <v>18369</v>
      </c>
      <c r="C263" s="41" t="s">
        <v>14716</v>
      </c>
      <c r="D263" s="41" t="s">
        <v>1162</v>
      </c>
      <c r="E263" s="14"/>
      <c r="F263" s="15">
        <v>1000</v>
      </c>
      <c r="G263" s="15">
        <v>476</v>
      </c>
      <c r="H263" s="14" t="s">
        <v>2161</v>
      </c>
      <c r="I263" s="15">
        <v>0</v>
      </c>
      <c r="J263" s="14" t="s">
        <v>7909</v>
      </c>
      <c r="K263" s="36" t="s">
        <v>18191</v>
      </c>
      <c r="L263" s="23" t="s">
        <v>13494</v>
      </c>
      <c r="M263" s="23"/>
      <c r="O263" s="15">
        <f>VLOOKUP(H263,heso!$A$2:$B$82,2,0)*F263*G263</f>
        <v>614916.73675357446</v>
      </c>
    </row>
    <row r="264" spans="1:15" ht="31.5">
      <c r="A264" s="14">
        <f t="shared" si="4"/>
        <v>261</v>
      </c>
      <c r="B264" s="14" t="s">
        <v>18370</v>
      </c>
      <c r="C264" s="41" t="s">
        <v>5721</v>
      </c>
      <c r="D264" s="41" t="s">
        <v>1421</v>
      </c>
      <c r="E264" s="14"/>
      <c r="F264" s="15">
        <v>200</v>
      </c>
      <c r="G264" s="15">
        <v>304</v>
      </c>
      <c r="H264" s="14" t="s">
        <v>13743</v>
      </c>
      <c r="I264" s="15">
        <v>0</v>
      </c>
      <c r="J264" s="14" t="s">
        <v>12918</v>
      </c>
      <c r="K264" s="36" t="s">
        <v>18331</v>
      </c>
      <c r="L264" s="23" t="s">
        <v>13494</v>
      </c>
      <c r="M264" s="23"/>
      <c r="O264" s="15">
        <f>VLOOKUP(H264,heso!$A$2:$B$82,2,0)*F264*G264</f>
        <v>81816.652649285112</v>
      </c>
    </row>
    <row r="265" spans="1:15" ht="47.25">
      <c r="A265" s="14">
        <f t="shared" si="4"/>
        <v>262</v>
      </c>
      <c r="B265" s="14" t="s">
        <v>18371</v>
      </c>
      <c r="C265" s="41" t="s">
        <v>9192</v>
      </c>
      <c r="D265" s="41" t="s">
        <v>18372</v>
      </c>
      <c r="E265" s="14"/>
      <c r="F265" s="15">
        <v>2000</v>
      </c>
      <c r="G265" s="15">
        <v>508</v>
      </c>
      <c r="H265" s="14" t="s">
        <v>2161</v>
      </c>
      <c r="I265" s="15">
        <v>0</v>
      </c>
      <c r="J265" s="14" t="s">
        <v>1188</v>
      </c>
      <c r="K265" s="36" t="s">
        <v>18331</v>
      </c>
      <c r="L265" s="23" t="s">
        <v>2255</v>
      </c>
      <c r="M265" s="23"/>
      <c r="O265" s="15">
        <f>VLOOKUP(H265,heso!$A$2:$B$82,2,0)*F265*G265</f>
        <v>1312511.3540790582</v>
      </c>
    </row>
    <row r="266" spans="1:15" ht="47.25">
      <c r="A266" s="14">
        <f t="shared" si="4"/>
        <v>263</v>
      </c>
      <c r="B266" s="14" t="s">
        <v>18373</v>
      </c>
      <c r="C266" s="41" t="s">
        <v>18374</v>
      </c>
      <c r="D266" s="41" t="s">
        <v>1187</v>
      </c>
      <c r="E266" s="14"/>
      <c r="F266" s="15">
        <v>800</v>
      </c>
      <c r="G266" s="15">
        <v>500</v>
      </c>
      <c r="H266" s="14" t="s">
        <v>2161</v>
      </c>
      <c r="I266" s="15">
        <v>306000</v>
      </c>
      <c r="J266" s="14" t="s">
        <v>70</v>
      </c>
      <c r="K266" s="36" t="s">
        <v>18291</v>
      </c>
      <c r="L266" s="23" t="s">
        <v>1552</v>
      </c>
      <c r="M266" s="23"/>
      <c r="O266" s="15">
        <f>VLOOKUP(H266,heso!$A$2:$B$82,2,0)*F266*G266</f>
        <v>516736.75357443234</v>
      </c>
    </row>
    <row r="267" spans="1:15">
      <c r="A267" s="14">
        <f t="shared" si="4"/>
        <v>264</v>
      </c>
      <c r="B267" s="14" t="s">
        <v>18375</v>
      </c>
      <c r="C267" s="41" t="s">
        <v>18376</v>
      </c>
      <c r="D267" s="41" t="s">
        <v>1187</v>
      </c>
      <c r="E267" s="14"/>
      <c r="F267" s="15">
        <v>1000</v>
      </c>
      <c r="G267" s="15">
        <v>292</v>
      </c>
      <c r="H267" s="14" t="s">
        <v>2161</v>
      </c>
      <c r="I267" s="15">
        <v>145000</v>
      </c>
      <c r="J267" s="14" t="s">
        <v>4935</v>
      </c>
      <c r="K267" s="36" t="s">
        <v>18331</v>
      </c>
      <c r="L267" s="23" t="s">
        <v>5629</v>
      </c>
      <c r="M267" s="23"/>
      <c r="O267" s="15">
        <f>VLOOKUP(H267,heso!$A$2:$B$82,2,0)*F267*G267</f>
        <v>377217.8301093356</v>
      </c>
    </row>
    <row r="268" spans="1:15">
      <c r="A268" s="14">
        <f t="shared" si="4"/>
        <v>265</v>
      </c>
      <c r="B268" s="14" t="s">
        <v>18377</v>
      </c>
      <c r="C268" s="41" t="s">
        <v>18378</v>
      </c>
      <c r="D268" s="41" t="s">
        <v>1162</v>
      </c>
      <c r="E268" s="14"/>
      <c r="F268" s="15">
        <v>500</v>
      </c>
      <c r="G268" s="15">
        <v>300</v>
      </c>
      <c r="H268" s="14" t="s">
        <v>8087</v>
      </c>
      <c r="I268" s="15">
        <v>102000</v>
      </c>
      <c r="J268" s="14" t="s">
        <v>60</v>
      </c>
      <c r="K268" s="36" t="s">
        <v>18331</v>
      </c>
      <c r="L268" s="23" t="s">
        <v>2255</v>
      </c>
      <c r="M268" s="23"/>
      <c r="O268" s="15">
        <f>VLOOKUP(H268,heso!$A$2:$B$82,2,0)*F268*G268</f>
        <v>150000</v>
      </c>
    </row>
    <row r="269" spans="1:15" ht="31.5">
      <c r="A269" s="14">
        <f t="shared" si="4"/>
        <v>266</v>
      </c>
      <c r="B269" s="14" t="s">
        <v>18379</v>
      </c>
      <c r="C269" s="41" t="s">
        <v>18380</v>
      </c>
      <c r="D269" s="41" t="s">
        <v>18350</v>
      </c>
      <c r="E269" s="14"/>
      <c r="F269" s="15">
        <v>1000</v>
      </c>
      <c r="G269" s="15">
        <v>220</v>
      </c>
      <c r="H269" s="14" t="s">
        <v>8087</v>
      </c>
      <c r="I269" s="15">
        <v>0</v>
      </c>
      <c r="J269" s="14" t="s">
        <v>70</v>
      </c>
      <c r="K269" s="36" t="s">
        <v>18331</v>
      </c>
      <c r="L269" s="23" t="s">
        <v>2255</v>
      </c>
      <c r="M269" s="23"/>
      <c r="O269" s="15">
        <f>VLOOKUP(H269,heso!$A$2:$B$82,2,0)*F269*G269</f>
        <v>220000</v>
      </c>
    </row>
    <row r="270" spans="1:15" ht="31.5">
      <c r="A270" s="14">
        <f t="shared" si="4"/>
        <v>267</v>
      </c>
      <c r="B270" s="248" t="s">
        <v>18381</v>
      </c>
      <c r="C270" s="41" t="s">
        <v>16049</v>
      </c>
      <c r="D270" s="41" t="s">
        <v>1162</v>
      </c>
      <c r="E270" s="14"/>
      <c r="F270" s="15">
        <v>500</v>
      </c>
      <c r="G270" s="15">
        <v>164</v>
      </c>
      <c r="H270" s="14" t="s">
        <v>8087</v>
      </c>
      <c r="I270" s="15">
        <v>61000</v>
      </c>
      <c r="J270" s="14" t="s">
        <v>70</v>
      </c>
      <c r="K270" s="36" t="s">
        <v>18331</v>
      </c>
      <c r="L270" s="23" t="s">
        <v>2255</v>
      </c>
      <c r="M270" s="23"/>
      <c r="O270" s="15">
        <f>VLOOKUP(H270,heso!$A$2:$B$82,2,0)*F270*G270</f>
        <v>82000</v>
      </c>
    </row>
    <row r="271" spans="1:15" ht="47.25">
      <c r="A271" s="14">
        <f t="shared" si="4"/>
        <v>268</v>
      </c>
      <c r="B271" s="14" t="s">
        <v>16578</v>
      </c>
      <c r="C271" s="41" t="s">
        <v>18382</v>
      </c>
      <c r="D271" s="41" t="s">
        <v>1187</v>
      </c>
      <c r="E271" s="14" t="s">
        <v>8163</v>
      </c>
      <c r="F271" s="15">
        <v>1000</v>
      </c>
      <c r="G271" s="15">
        <v>456</v>
      </c>
      <c r="H271" s="14" t="s">
        <v>8087</v>
      </c>
      <c r="I271" s="15">
        <v>168000</v>
      </c>
      <c r="J271" s="14" t="s">
        <v>4935</v>
      </c>
      <c r="K271" s="36" t="s">
        <v>18191</v>
      </c>
      <c r="L271" s="23" t="s">
        <v>5629</v>
      </c>
      <c r="M271" s="23"/>
      <c r="O271" s="15">
        <f>VLOOKUP(H271,heso!$A$2:$B$82,2,0)*F271*G271</f>
        <v>456000</v>
      </c>
    </row>
    <row r="272" spans="1:15" ht="31.5">
      <c r="A272" s="14">
        <f t="shared" si="4"/>
        <v>269</v>
      </c>
      <c r="B272" s="14" t="s">
        <v>18383</v>
      </c>
      <c r="C272" s="41" t="s">
        <v>18384</v>
      </c>
      <c r="D272" s="41" t="s">
        <v>1162</v>
      </c>
      <c r="E272" s="14"/>
      <c r="F272" s="15">
        <v>300</v>
      </c>
      <c r="G272" s="15">
        <v>392</v>
      </c>
      <c r="H272" s="14" t="s">
        <v>2161</v>
      </c>
      <c r="I272" s="15">
        <v>0</v>
      </c>
      <c r="J272" s="14" t="s">
        <v>1188</v>
      </c>
      <c r="K272" s="36" t="s">
        <v>18385</v>
      </c>
      <c r="L272" s="23" t="s">
        <v>2255</v>
      </c>
      <c r="M272" s="23"/>
      <c r="O272" s="15">
        <f>VLOOKUP(H272,heso!$A$2:$B$82,2,0)*F272*G272</f>
        <v>151920.60555088311</v>
      </c>
    </row>
    <row r="273" spans="1:18" ht="31.5">
      <c r="A273" s="14">
        <f t="shared" si="4"/>
        <v>270</v>
      </c>
      <c r="B273" s="14" t="s">
        <v>18386</v>
      </c>
      <c r="C273" s="41" t="s">
        <v>18387</v>
      </c>
      <c r="D273" s="41" t="s">
        <v>1187</v>
      </c>
      <c r="E273" s="14"/>
      <c r="F273" s="15">
        <v>550</v>
      </c>
      <c r="G273" s="15">
        <v>184</v>
      </c>
      <c r="H273" s="14" t="s">
        <v>8087</v>
      </c>
      <c r="I273" s="15">
        <v>113000</v>
      </c>
      <c r="J273" s="14" t="s">
        <v>4642</v>
      </c>
      <c r="K273" s="36" t="s">
        <v>18291</v>
      </c>
      <c r="L273" s="23" t="s">
        <v>12534</v>
      </c>
      <c r="M273" s="23"/>
      <c r="O273" s="15">
        <f>VLOOKUP(H273,heso!$A$2:$B$82,2,0)*F273*G273</f>
        <v>101200</v>
      </c>
    </row>
    <row r="274" spans="1:18" ht="31.5">
      <c r="A274" s="14">
        <f t="shared" si="4"/>
        <v>271</v>
      </c>
      <c r="B274" s="14" t="s">
        <v>18388</v>
      </c>
      <c r="C274" s="41" t="s">
        <v>18389</v>
      </c>
      <c r="D274" s="41" t="s">
        <v>9193</v>
      </c>
      <c r="E274" s="14"/>
      <c r="F274" s="15">
        <v>1500</v>
      </c>
      <c r="G274" s="15">
        <v>656</v>
      </c>
      <c r="H274" s="14" t="s">
        <v>2161</v>
      </c>
      <c r="I274" s="15">
        <v>0</v>
      </c>
      <c r="J274" s="14" t="s">
        <v>1188</v>
      </c>
      <c r="K274" s="36" t="s">
        <v>18385</v>
      </c>
      <c r="L274" s="23" t="s">
        <v>2255</v>
      </c>
      <c r="M274" s="23" t="s">
        <v>18390</v>
      </c>
      <c r="O274" s="15">
        <f>VLOOKUP(H274,heso!$A$2:$B$82,2,0)*F274*G274</f>
        <v>1271172.4137931035</v>
      </c>
    </row>
    <row r="275" spans="1:18" ht="47.25">
      <c r="A275" s="14">
        <f t="shared" si="4"/>
        <v>272</v>
      </c>
      <c r="B275" s="14" t="s">
        <v>18391</v>
      </c>
      <c r="C275" s="41" t="s">
        <v>18392</v>
      </c>
      <c r="D275" s="41" t="s">
        <v>1162</v>
      </c>
      <c r="E275" s="14"/>
      <c r="F275" s="15">
        <v>150</v>
      </c>
      <c r="G275" s="15">
        <v>440</v>
      </c>
      <c r="H275" s="14" t="s">
        <v>2161</v>
      </c>
      <c r="I275" s="15">
        <v>0</v>
      </c>
      <c r="J275" s="14" t="s">
        <v>7909</v>
      </c>
      <c r="K275" s="36" t="s">
        <v>18291</v>
      </c>
      <c r="L275" s="23" t="s">
        <v>2255</v>
      </c>
      <c r="M275" s="23"/>
      <c r="O275" s="15">
        <f>VLOOKUP(H275,heso!$A$2:$B$82,2,0)*F275*G275</f>
        <v>85261.564339781326</v>
      </c>
    </row>
    <row r="276" spans="1:18" ht="63">
      <c r="A276" s="14">
        <f t="shared" si="4"/>
        <v>273</v>
      </c>
      <c r="B276" s="14" t="s">
        <v>18393</v>
      </c>
      <c r="C276" s="41" t="s">
        <v>18394</v>
      </c>
      <c r="D276" s="41" t="s">
        <v>1162</v>
      </c>
      <c r="E276" s="14"/>
      <c r="F276" s="15">
        <v>500</v>
      </c>
      <c r="G276" s="15">
        <v>308</v>
      </c>
      <c r="H276" s="14" t="s">
        <v>8087</v>
      </c>
      <c r="I276" s="15">
        <v>0</v>
      </c>
      <c r="J276" s="14" t="s">
        <v>4935</v>
      </c>
      <c r="K276" s="36" t="s">
        <v>18331</v>
      </c>
      <c r="L276" s="23" t="s">
        <v>2255</v>
      </c>
      <c r="M276" s="23"/>
      <c r="O276" s="15">
        <f>VLOOKUP(H276,heso!$A$2:$B$82,2,0)*F276*G276</f>
        <v>154000</v>
      </c>
    </row>
    <row r="277" spans="1:18" ht="31.5">
      <c r="A277" s="14">
        <f t="shared" si="4"/>
        <v>274</v>
      </c>
      <c r="B277" s="14" t="s">
        <v>18395</v>
      </c>
      <c r="C277" s="41" t="s">
        <v>15436</v>
      </c>
      <c r="D277" s="41" t="s">
        <v>1187</v>
      </c>
      <c r="E277" s="14"/>
      <c r="F277" s="15">
        <v>1500</v>
      </c>
      <c r="G277" s="15">
        <v>124</v>
      </c>
      <c r="H277" s="14" t="s">
        <v>8076</v>
      </c>
      <c r="I277" s="15">
        <v>38000</v>
      </c>
      <c r="J277" s="14" t="s">
        <v>4935</v>
      </c>
      <c r="K277" s="36" t="s">
        <v>18385</v>
      </c>
      <c r="L277" s="23" t="s">
        <v>2255</v>
      </c>
      <c r="M277" s="23"/>
      <c r="O277" s="15">
        <f>VLOOKUP(H277,heso!$A$2:$B$82,2,0)*F277*G277</f>
        <v>154556.77039529016</v>
      </c>
    </row>
    <row r="278" spans="1:18">
      <c r="A278" s="14">
        <f t="shared" si="4"/>
        <v>275</v>
      </c>
      <c r="B278" s="14" t="s">
        <v>18396</v>
      </c>
      <c r="C278" s="41" t="s">
        <v>2744</v>
      </c>
      <c r="D278" s="41" t="s">
        <v>1187</v>
      </c>
      <c r="E278" s="14" t="s">
        <v>8163</v>
      </c>
      <c r="F278" s="15">
        <v>2112</v>
      </c>
      <c r="G278" s="15">
        <v>128</v>
      </c>
      <c r="H278" s="14" t="s">
        <v>8076</v>
      </c>
      <c r="I278" s="15">
        <v>38000</v>
      </c>
      <c r="J278" s="14" t="s">
        <v>4935</v>
      </c>
      <c r="K278" s="36" t="s">
        <v>18331</v>
      </c>
      <c r="L278" s="23" t="s">
        <v>5129</v>
      </c>
      <c r="M278" s="23"/>
      <c r="O278" s="15">
        <f>VLOOKUP(H278,heso!$A$2:$B$82,2,0)*F278*G278</f>
        <v>224635.80151387723</v>
      </c>
    </row>
    <row r="279" spans="1:18" ht="31.5">
      <c r="A279" s="14">
        <f t="shared" si="4"/>
        <v>276</v>
      </c>
      <c r="B279" s="14" t="s">
        <v>18397</v>
      </c>
      <c r="C279" s="41" t="s">
        <v>6490</v>
      </c>
      <c r="D279" s="41" t="s">
        <v>1162</v>
      </c>
      <c r="E279" s="14"/>
      <c r="F279" s="15">
        <v>500</v>
      </c>
      <c r="G279" s="15">
        <v>280</v>
      </c>
      <c r="H279" s="14" t="s">
        <v>2161</v>
      </c>
      <c r="I279" s="15">
        <v>0</v>
      </c>
      <c r="J279" s="14" t="s">
        <v>4642</v>
      </c>
      <c r="K279" s="36" t="s">
        <v>18331</v>
      </c>
      <c r="L279" s="23" t="s">
        <v>11673</v>
      </c>
      <c r="M279" s="23"/>
      <c r="O279" s="15">
        <f>VLOOKUP(H279,heso!$A$2:$B$82,2,0)*F279*G279</f>
        <v>180857.86375105134</v>
      </c>
    </row>
    <row r="280" spans="1:18" ht="47.25">
      <c r="A280" s="14">
        <f t="shared" si="4"/>
        <v>277</v>
      </c>
      <c r="B280" s="14" t="s">
        <v>14779</v>
      </c>
      <c r="C280" s="41" t="s">
        <v>14780</v>
      </c>
      <c r="D280" s="41" t="s">
        <v>1162</v>
      </c>
      <c r="E280" s="14" t="s">
        <v>8163</v>
      </c>
      <c r="F280" s="15">
        <v>224</v>
      </c>
      <c r="G280" s="15">
        <v>136</v>
      </c>
      <c r="H280" s="14" t="s">
        <v>2161</v>
      </c>
      <c r="I280" s="15">
        <v>0</v>
      </c>
      <c r="J280" s="14" t="s">
        <v>70</v>
      </c>
      <c r="K280" s="36" t="s">
        <v>18331</v>
      </c>
      <c r="L280" s="23" t="s">
        <v>2255</v>
      </c>
      <c r="M280" s="23"/>
      <c r="O280" s="15">
        <f>VLOOKUP(H280,heso!$A$2:$B$82,2,0)*F280*G280</f>
        <v>39354.671152228766</v>
      </c>
    </row>
    <row r="281" spans="1:18" ht="31.5">
      <c r="A281" s="14">
        <f t="shared" si="4"/>
        <v>278</v>
      </c>
      <c r="B281" s="14" t="s">
        <v>14781</v>
      </c>
      <c r="C281" s="41" t="s">
        <v>14782</v>
      </c>
      <c r="D281" s="41" t="s">
        <v>1162</v>
      </c>
      <c r="E281" s="14" t="s">
        <v>8163</v>
      </c>
      <c r="F281" s="15">
        <v>224</v>
      </c>
      <c r="G281" s="15">
        <v>136</v>
      </c>
      <c r="H281" s="14" t="s">
        <v>2161</v>
      </c>
      <c r="I281" s="15">
        <v>0</v>
      </c>
      <c r="J281" s="14" t="s">
        <v>70</v>
      </c>
      <c r="K281" s="36" t="s">
        <v>18331</v>
      </c>
      <c r="L281" s="23" t="s">
        <v>2255</v>
      </c>
      <c r="M281" s="23"/>
      <c r="O281" s="15">
        <f>VLOOKUP(H281,heso!$A$2:$B$82,2,0)*F281*G281</f>
        <v>39354.671152228766</v>
      </c>
    </row>
    <row r="282" spans="1:18" ht="47.25">
      <c r="A282" s="14">
        <f t="shared" si="4"/>
        <v>279</v>
      </c>
      <c r="B282" s="14" t="s">
        <v>18398</v>
      </c>
      <c r="C282" s="41" t="s">
        <v>18399</v>
      </c>
      <c r="D282" s="41" t="s">
        <v>1162</v>
      </c>
      <c r="E282" s="14"/>
      <c r="F282" s="15">
        <v>500</v>
      </c>
      <c r="G282" s="15">
        <v>460</v>
      </c>
      <c r="H282" s="14" t="s">
        <v>2161</v>
      </c>
      <c r="I282" s="15">
        <v>0</v>
      </c>
      <c r="J282" s="14" t="s">
        <v>60</v>
      </c>
      <c r="K282" s="36" t="s">
        <v>18331</v>
      </c>
      <c r="L282" s="23" t="s">
        <v>6101</v>
      </c>
      <c r="M282" s="23"/>
      <c r="O282" s="15">
        <f>VLOOKUP(H282,heso!$A$2:$B$82,2,0)*F282*G282</f>
        <v>297123.63330529863</v>
      </c>
    </row>
    <row r="283" spans="1:18" ht="47.25">
      <c r="A283" s="14">
        <f t="shared" si="4"/>
        <v>280</v>
      </c>
      <c r="B283" s="14" t="s">
        <v>18400</v>
      </c>
      <c r="C283" s="41" t="s">
        <v>18401</v>
      </c>
      <c r="D283" s="41" t="s">
        <v>18350</v>
      </c>
      <c r="E283" s="14"/>
      <c r="F283" s="15">
        <v>1500</v>
      </c>
      <c r="G283" s="15">
        <v>328</v>
      </c>
      <c r="H283" s="14" t="s">
        <v>2161</v>
      </c>
      <c r="I283" s="15">
        <v>0</v>
      </c>
      <c r="J283" s="14" t="s">
        <v>70</v>
      </c>
      <c r="K283" s="36" t="s">
        <v>18385</v>
      </c>
      <c r="L283" s="23" t="s">
        <v>5408</v>
      </c>
      <c r="M283" s="23"/>
      <c r="O283" s="15">
        <f>VLOOKUP(H283,heso!$A$2:$B$82,2,0)*F283*G283</f>
        <v>635586.20689655177</v>
      </c>
    </row>
    <row r="284" spans="1:18" ht="31.5">
      <c r="A284" s="14">
        <f t="shared" si="4"/>
        <v>281</v>
      </c>
      <c r="B284" s="14" t="s">
        <v>13540</v>
      </c>
      <c r="C284" s="41" t="s">
        <v>18177</v>
      </c>
      <c r="D284" s="41" t="s">
        <v>1187</v>
      </c>
      <c r="E284" s="14" t="s">
        <v>8163</v>
      </c>
      <c r="F284" s="15">
        <v>1030</v>
      </c>
      <c r="G284" s="15">
        <v>200</v>
      </c>
      <c r="H284" s="14" t="s">
        <v>2161</v>
      </c>
      <c r="I284" s="15">
        <v>99000</v>
      </c>
      <c r="J284" s="14" t="s">
        <v>1188</v>
      </c>
      <c r="K284" s="36" t="s">
        <v>18385</v>
      </c>
      <c r="L284" s="23" t="s">
        <v>2255</v>
      </c>
      <c r="M284" s="23"/>
      <c r="O284" s="15">
        <f>VLOOKUP(H284,heso!$A$2:$B$82,2,0)*F284*G284</f>
        <v>266119.42809083266</v>
      </c>
    </row>
    <row r="285" spans="1:18" ht="78.75">
      <c r="A285" s="14">
        <f t="shared" si="4"/>
        <v>282</v>
      </c>
      <c r="B285" s="14" t="s">
        <v>18402</v>
      </c>
      <c r="C285" s="41" t="s">
        <v>18403</v>
      </c>
      <c r="D285" s="41" t="s">
        <v>4473</v>
      </c>
      <c r="E285" s="14"/>
      <c r="F285" s="15">
        <v>1200</v>
      </c>
      <c r="G285" s="15">
        <v>1208</v>
      </c>
      <c r="H285" s="14" t="s">
        <v>3703</v>
      </c>
      <c r="I285" s="15">
        <v>0</v>
      </c>
      <c r="J285" s="14" t="s">
        <v>1193</v>
      </c>
      <c r="K285" s="36" t="s">
        <v>18385</v>
      </c>
      <c r="L285" s="23" t="s">
        <v>2255</v>
      </c>
      <c r="M285" s="23"/>
      <c r="O285" s="15">
        <f>VLOOKUP(H285,heso!$A$2:$B$82,2,0)*F285*G285</f>
        <v>2501748.6963835158</v>
      </c>
    </row>
    <row r="286" spans="1:18" s="187" customFormat="1" ht="94.5">
      <c r="A286" s="14">
        <f t="shared" si="4"/>
        <v>283</v>
      </c>
      <c r="B286" s="14" t="s">
        <v>18404</v>
      </c>
      <c r="C286" s="41" t="s">
        <v>18314</v>
      </c>
      <c r="D286" s="41" t="s">
        <v>1187</v>
      </c>
      <c r="E286" s="14"/>
      <c r="F286" s="15">
        <v>16665</v>
      </c>
      <c r="G286" s="15">
        <v>288</v>
      </c>
      <c r="H286" s="14" t="s">
        <v>8087</v>
      </c>
      <c r="I286" s="15">
        <v>151000</v>
      </c>
      <c r="J286" s="14" t="s">
        <v>12918</v>
      </c>
      <c r="K286" s="36" t="s">
        <v>18385</v>
      </c>
      <c r="L286" s="23" t="s">
        <v>2255</v>
      </c>
      <c r="M286" s="23"/>
      <c r="N286" s="45"/>
      <c r="O286" s="15">
        <f>VLOOKUP(H286,heso!$A$2:$B$82,2,0)*F286*G286</f>
        <v>4799520</v>
      </c>
      <c r="P286" s="188"/>
      <c r="Q286" s="188"/>
      <c r="R286" s="188"/>
    </row>
    <row r="287" spans="1:18" ht="31.5">
      <c r="A287" s="14">
        <f t="shared" si="4"/>
        <v>284</v>
      </c>
      <c r="B287" s="14" t="s">
        <v>18405</v>
      </c>
      <c r="C287" s="41" t="s">
        <v>18406</v>
      </c>
      <c r="D287" s="41" t="s">
        <v>1162</v>
      </c>
      <c r="E287" s="14"/>
      <c r="F287" s="15">
        <v>700</v>
      </c>
      <c r="G287" s="15">
        <v>488</v>
      </c>
      <c r="H287" s="14" t="s">
        <v>2161</v>
      </c>
      <c r="I287" s="15">
        <v>0</v>
      </c>
      <c r="J287" s="14" t="s">
        <v>1188</v>
      </c>
      <c r="K287" s="36" t="s">
        <v>18331</v>
      </c>
      <c r="L287" s="23" t="s">
        <v>11729</v>
      </c>
      <c r="M287" s="23"/>
      <c r="O287" s="15">
        <f>VLOOKUP(H287,heso!$A$2:$B$82,2,0)*F287*G287</f>
        <v>441293.18755256518</v>
      </c>
    </row>
    <row r="288" spans="1:18" ht="47.25">
      <c r="A288" s="14">
        <f t="shared" si="4"/>
        <v>285</v>
      </c>
      <c r="B288" s="14" t="s">
        <v>18421</v>
      </c>
      <c r="C288" s="41" t="s">
        <v>18422</v>
      </c>
      <c r="D288" s="41" t="s">
        <v>9193</v>
      </c>
      <c r="E288" s="14"/>
      <c r="F288" s="15">
        <v>1100</v>
      </c>
      <c r="G288" s="15">
        <v>224</v>
      </c>
      <c r="H288" s="14" t="s">
        <v>2161</v>
      </c>
      <c r="I288" s="15">
        <v>0</v>
      </c>
      <c r="J288" s="14" t="s">
        <v>70</v>
      </c>
      <c r="K288" s="36" t="s">
        <v>18385</v>
      </c>
      <c r="L288" s="23" t="s">
        <v>2255</v>
      </c>
      <c r="M288" s="23" t="s">
        <v>18423</v>
      </c>
      <c r="O288" s="15">
        <f>VLOOKUP(H288,heso!$A$2:$B$82,2,0)*F288*G288</f>
        <v>318309.84020185028</v>
      </c>
    </row>
    <row r="289" spans="1:16" ht="110.25">
      <c r="A289" s="14">
        <f t="shared" si="4"/>
        <v>286</v>
      </c>
      <c r="B289" s="14" t="s">
        <v>18424</v>
      </c>
      <c r="C289" s="41" t="s">
        <v>18425</v>
      </c>
      <c r="D289" s="41" t="s">
        <v>1187</v>
      </c>
      <c r="E289" s="14"/>
      <c r="F289" s="15">
        <v>1000</v>
      </c>
      <c r="G289" s="15">
        <v>360</v>
      </c>
      <c r="H289" s="14" t="s">
        <v>2161</v>
      </c>
      <c r="I289" s="15">
        <v>175000</v>
      </c>
      <c r="J289" s="14" t="s">
        <v>4935</v>
      </c>
      <c r="K289" s="36" t="s">
        <v>18331</v>
      </c>
      <c r="L289" s="23" t="s">
        <v>5629</v>
      </c>
      <c r="M289" s="23"/>
      <c r="O289" s="15">
        <f>VLOOKUP(H289,heso!$A$2:$B$82,2,0)*F289*G289</f>
        <v>465063.07821698912</v>
      </c>
    </row>
    <row r="290" spans="1:16" ht="63">
      <c r="A290" s="14">
        <f t="shared" si="4"/>
        <v>287</v>
      </c>
      <c r="B290" s="14" t="s">
        <v>18426</v>
      </c>
      <c r="C290" s="41" t="s">
        <v>18427</v>
      </c>
      <c r="D290" s="41" t="s">
        <v>1162</v>
      </c>
      <c r="E290" s="14"/>
      <c r="F290" s="15">
        <v>180</v>
      </c>
      <c r="G290" s="15">
        <v>424</v>
      </c>
      <c r="H290" s="14" t="s">
        <v>8087</v>
      </c>
      <c r="I290" s="15">
        <v>0</v>
      </c>
      <c r="J290" s="14" t="s">
        <v>60</v>
      </c>
      <c r="K290" s="36" t="s">
        <v>18385</v>
      </c>
      <c r="L290" s="23" t="s">
        <v>5129</v>
      </c>
      <c r="M290" s="23"/>
      <c r="O290" s="15">
        <f>VLOOKUP(H290,heso!$A$2:$B$82,2,0)*F290*G290</f>
        <v>76320</v>
      </c>
    </row>
    <row r="291" spans="1:16">
      <c r="A291" s="14">
        <f t="shared" si="4"/>
        <v>288</v>
      </c>
      <c r="B291" s="14" t="s">
        <v>18428</v>
      </c>
      <c r="C291" s="41" t="s">
        <v>3495</v>
      </c>
      <c r="D291" s="41" t="s">
        <v>1187</v>
      </c>
      <c r="E291" s="14"/>
      <c r="F291" s="15">
        <v>1000</v>
      </c>
      <c r="G291" s="15">
        <v>328</v>
      </c>
      <c r="H291" s="14" t="s">
        <v>2325</v>
      </c>
      <c r="I291" s="15">
        <v>132000</v>
      </c>
      <c r="J291" s="14" t="s">
        <v>7909</v>
      </c>
      <c r="K291" s="36" t="s">
        <v>18385</v>
      </c>
      <c r="L291" s="23" t="s">
        <v>2255</v>
      </c>
      <c r="M291" s="23"/>
      <c r="O291" s="15">
        <f>VLOOKUP(H291,heso!$A$2:$B$82,2,0)*F291*G291</f>
        <v>294068.96551724139</v>
      </c>
    </row>
    <row r="292" spans="1:16" ht="47.25">
      <c r="A292" s="14">
        <f t="shared" si="4"/>
        <v>289</v>
      </c>
      <c r="B292" s="14" t="s">
        <v>18429</v>
      </c>
      <c r="C292" s="41" t="s">
        <v>17957</v>
      </c>
      <c r="D292" s="41" t="s">
        <v>1162</v>
      </c>
      <c r="E292" s="14" t="s">
        <v>8163</v>
      </c>
      <c r="F292" s="15">
        <v>1000</v>
      </c>
      <c r="G292" s="15">
        <v>364</v>
      </c>
      <c r="H292" s="14" t="s">
        <v>2325</v>
      </c>
      <c r="I292" s="15">
        <v>350000</v>
      </c>
      <c r="J292" s="14" t="s">
        <v>7909</v>
      </c>
      <c r="K292" s="36" t="s">
        <v>18385</v>
      </c>
      <c r="L292" s="23" t="s">
        <v>2255</v>
      </c>
      <c r="M292" s="23"/>
      <c r="O292" s="15">
        <f>VLOOKUP(H292,heso!$A$2:$B$82,2,0)*F292*G292</f>
        <v>326344.8275862069</v>
      </c>
    </row>
    <row r="293" spans="1:16" ht="63">
      <c r="A293" s="14">
        <f t="shared" si="4"/>
        <v>290</v>
      </c>
      <c r="B293" s="14" t="s">
        <v>18430</v>
      </c>
      <c r="C293" s="41" t="s">
        <v>18431</v>
      </c>
      <c r="D293" s="41" t="s">
        <v>9193</v>
      </c>
      <c r="E293" s="14"/>
      <c r="F293" s="15">
        <v>700</v>
      </c>
      <c r="G293" s="15">
        <v>828</v>
      </c>
      <c r="H293" s="14" t="s">
        <v>2161</v>
      </c>
      <c r="I293" s="15">
        <v>0</v>
      </c>
      <c r="J293" s="14" t="s">
        <v>60</v>
      </c>
      <c r="K293" s="36" t="s">
        <v>18385</v>
      </c>
      <c r="L293" s="23" t="s">
        <v>2255</v>
      </c>
      <c r="M293" s="23" t="s">
        <v>18432</v>
      </c>
      <c r="O293" s="15">
        <f>VLOOKUP(H293,heso!$A$2:$B$82,2,0)*F293*G293</f>
        <v>748751.55592935241</v>
      </c>
    </row>
    <row r="294" spans="1:16" ht="47.25">
      <c r="A294" s="14">
        <f t="shared" si="4"/>
        <v>291</v>
      </c>
      <c r="B294" s="14" t="s">
        <v>18433</v>
      </c>
      <c r="C294" s="41" t="s">
        <v>18434</v>
      </c>
      <c r="D294" s="41" t="s">
        <v>1162</v>
      </c>
      <c r="E294" s="14"/>
      <c r="F294" s="15">
        <v>500</v>
      </c>
      <c r="G294" s="15">
        <v>284</v>
      </c>
      <c r="H294" s="14" t="s">
        <v>8087</v>
      </c>
      <c r="I294" s="15">
        <v>0</v>
      </c>
      <c r="J294" s="14" t="s">
        <v>1188</v>
      </c>
      <c r="K294" s="36" t="s">
        <v>18385</v>
      </c>
      <c r="L294" s="23" t="s">
        <v>2255</v>
      </c>
      <c r="M294" s="23"/>
      <c r="O294" s="15">
        <f>VLOOKUP(H294,heso!$A$2:$B$82,2,0)*F294*G294</f>
        <v>142000</v>
      </c>
    </row>
    <row r="295" spans="1:16" ht="31.5">
      <c r="A295" s="14">
        <f t="shared" si="4"/>
        <v>292</v>
      </c>
      <c r="B295" s="14" t="s">
        <v>18435</v>
      </c>
      <c r="C295" s="41" t="s">
        <v>18436</v>
      </c>
      <c r="D295" s="41" t="s">
        <v>1162</v>
      </c>
      <c r="E295" s="14"/>
      <c r="F295" s="15">
        <v>550</v>
      </c>
      <c r="G295" s="15">
        <v>292</v>
      </c>
      <c r="H295" s="14" t="s">
        <v>2161</v>
      </c>
      <c r="I295" s="15">
        <v>0</v>
      </c>
      <c r="J295" s="14" t="s">
        <v>1193</v>
      </c>
      <c r="K295" s="36" t="s">
        <v>18385</v>
      </c>
      <c r="L295" s="23" t="s">
        <v>2255</v>
      </c>
      <c r="M295" s="23"/>
      <c r="O295" s="15">
        <f>VLOOKUP(H295,heso!$A$2:$B$82,2,0)*F295*G295</f>
        <v>207469.80656013457</v>
      </c>
    </row>
    <row r="296" spans="1:16" ht="84.75" customHeight="1">
      <c r="A296" s="14">
        <f t="shared" si="4"/>
        <v>293</v>
      </c>
      <c r="B296" s="14" t="s">
        <v>18437</v>
      </c>
      <c r="C296" s="41" t="s">
        <v>18438</v>
      </c>
      <c r="D296" s="41" t="s">
        <v>18350</v>
      </c>
      <c r="E296" s="14"/>
      <c r="F296" s="15">
        <v>1500</v>
      </c>
      <c r="G296" s="15">
        <v>400</v>
      </c>
      <c r="H296" s="14" t="s">
        <v>2161</v>
      </c>
      <c r="I296" s="15">
        <v>0</v>
      </c>
      <c r="J296" s="14" t="s">
        <v>70</v>
      </c>
      <c r="K296" s="36" t="s">
        <v>18385</v>
      </c>
      <c r="L296" s="23" t="s">
        <v>2255</v>
      </c>
      <c r="M296" s="23"/>
      <c r="O296" s="15">
        <f>VLOOKUP(H296,heso!$A$2:$B$82,2,0)*F296*G296</f>
        <v>775105.13036164851</v>
      </c>
    </row>
    <row r="297" spans="1:16" ht="63">
      <c r="A297" s="14">
        <f t="shared" si="4"/>
        <v>294</v>
      </c>
      <c r="B297" s="14" t="s">
        <v>18439</v>
      </c>
      <c r="C297" s="41" t="s">
        <v>18440</v>
      </c>
      <c r="D297" s="41" t="s">
        <v>18350</v>
      </c>
      <c r="E297" s="14"/>
      <c r="F297" s="15">
        <v>1500</v>
      </c>
      <c r="G297" s="15">
        <v>380</v>
      </c>
      <c r="H297" s="14" t="s">
        <v>2161</v>
      </c>
      <c r="I297" s="15">
        <v>0</v>
      </c>
      <c r="J297" s="14" t="s">
        <v>70</v>
      </c>
      <c r="K297" s="36" t="s">
        <v>18385</v>
      </c>
      <c r="L297" s="23" t="s">
        <v>5408</v>
      </c>
      <c r="M297" s="23"/>
      <c r="O297" s="15">
        <f>VLOOKUP(H297,heso!$A$2:$B$82,2,0)*F297*G297</f>
        <v>736349.87384356605</v>
      </c>
    </row>
    <row r="298" spans="1:16" ht="57.75" customHeight="1">
      <c r="A298" s="14">
        <f t="shared" si="4"/>
        <v>295</v>
      </c>
      <c r="B298" s="14" t="s">
        <v>18441</v>
      </c>
      <c r="C298" s="41" t="s">
        <v>18442</v>
      </c>
      <c r="D298" s="41" t="s">
        <v>18350</v>
      </c>
      <c r="E298" s="14"/>
      <c r="F298" s="15">
        <v>1000</v>
      </c>
      <c r="G298" s="15">
        <v>560</v>
      </c>
      <c r="H298" s="14" t="s">
        <v>2161</v>
      </c>
      <c r="I298" s="15">
        <v>0</v>
      </c>
      <c r="J298" s="14" t="s">
        <v>70</v>
      </c>
      <c r="K298" s="36" t="s">
        <v>18385</v>
      </c>
      <c r="L298" s="23" t="s">
        <v>5408</v>
      </c>
      <c r="M298" s="23"/>
      <c r="O298" s="15">
        <f>VLOOKUP(H298,heso!$A$2:$B$82,2,0)*F298*G298</f>
        <v>723431.45500420535</v>
      </c>
    </row>
    <row r="299" spans="1:16" ht="31.5">
      <c r="A299" s="14">
        <f t="shared" si="4"/>
        <v>296</v>
      </c>
      <c r="B299" s="14" t="s">
        <v>18443</v>
      </c>
      <c r="C299" s="41" t="s">
        <v>18444</v>
      </c>
      <c r="D299" s="41" t="s">
        <v>1162</v>
      </c>
      <c r="E299" s="14"/>
      <c r="F299" s="15">
        <v>800</v>
      </c>
      <c r="G299" s="15">
        <v>180</v>
      </c>
      <c r="H299" s="14" t="s">
        <v>18445</v>
      </c>
      <c r="I299" s="15">
        <v>0</v>
      </c>
      <c r="J299" s="14" t="s">
        <v>1188</v>
      </c>
      <c r="K299" s="36" t="s">
        <v>18385</v>
      </c>
      <c r="L299" s="23" t="s">
        <v>2255</v>
      </c>
      <c r="M299" s="23"/>
      <c r="O299" s="15">
        <f>VLOOKUP(H299,heso!$A$2:$B$82,2,0)*F299*G299</f>
        <v>276010.0925147183</v>
      </c>
    </row>
    <row r="300" spans="1:16" ht="31.5">
      <c r="A300" s="14">
        <f t="shared" si="4"/>
        <v>297</v>
      </c>
      <c r="B300" s="14" t="s">
        <v>18446</v>
      </c>
      <c r="C300" s="41" t="s">
        <v>2744</v>
      </c>
      <c r="D300" s="41" t="s">
        <v>1187</v>
      </c>
      <c r="E300" s="14" t="s">
        <v>8163</v>
      </c>
      <c r="F300" s="15">
        <v>1412</v>
      </c>
      <c r="G300" s="15">
        <v>104</v>
      </c>
      <c r="H300" s="14" t="s">
        <v>8076</v>
      </c>
      <c r="I300" s="15">
        <v>38000</v>
      </c>
      <c r="J300" s="14" t="s">
        <v>4935</v>
      </c>
      <c r="K300" s="36" t="s">
        <v>18385</v>
      </c>
      <c r="L300" s="23" t="s">
        <v>5129</v>
      </c>
      <c r="M300" s="23"/>
      <c r="O300" s="15">
        <f>VLOOKUP(H300,heso!$A$2:$B$82,2,0)*F300*G300</f>
        <v>122023.40117746005</v>
      </c>
    </row>
    <row r="301" spans="1:16" ht="31.5">
      <c r="A301" s="14">
        <f t="shared" si="4"/>
        <v>298</v>
      </c>
      <c r="B301" s="248" t="s">
        <v>18447</v>
      </c>
      <c r="C301" s="41" t="s">
        <v>18448</v>
      </c>
      <c r="D301" s="41" t="s">
        <v>1187</v>
      </c>
      <c r="E301" s="14"/>
      <c r="F301" s="15">
        <v>700</v>
      </c>
      <c r="G301" s="15">
        <v>196</v>
      </c>
      <c r="H301" s="14" t="s">
        <v>8087</v>
      </c>
      <c r="I301" s="15">
        <v>92000</v>
      </c>
      <c r="J301" s="14" t="s">
        <v>60</v>
      </c>
      <c r="K301" s="36" t="s">
        <v>18385</v>
      </c>
      <c r="L301" s="23" t="s">
        <v>2255</v>
      </c>
      <c r="M301" s="23"/>
      <c r="O301" s="15">
        <f>VLOOKUP(H301,heso!$A$2:$B$82,2,0)*F301*G301</f>
        <v>137200</v>
      </c>
    </row>
    <row r="302" spans="1:16" ht="47.25">
      <c r="A302" s="14">
        <f t="shared" si="4"/>
        <v>299</v>
      </c>
      <c r="B302" s="14" t="s">
        <v>18449</v>
      </c>
      <c r="C302" s="41" t="s">
        <v>18450</v>
      </c>
      <c r="D302" s="41" t="s">
        <v>1187</v>
      </c>
      <c r="E302" s="14" t="s">
        <v>8163</v>
      </c>
      <c r="F302" s="15">
        <v>820</v>
      </c>
      <c r="G302" s="15">
        <v>548</v>
      </c>
      <c r="H302" s="14" t="s">
        <v>8087</v>
      </c>
      <c r="I302" s="15">
        <v>214000</v>
      </c>
      <c r="J302" s="14" t="s">
        <v>7909</v>
      </c>
      <c r="K302" s="36" t="s">
        <v>18385</v>
      </c>
      <c r="L302" s="23" t="s">
        <v>2255</v>
      </c>
      <c r="M302" s="23"/>
      <c r="O302" s="15">
        <f>VLOOKUP(H302,heso!$A$2:$B$82,2,0)*F302*G302</f>
        <v>449360</v>
      </c>
      <c r="P302" s="22" t="s">
        <v>19457</v>
      </c>
    </row>
    <row r="303" spans="1:16" ht="47.25">
      <c r="A303" s="14">
        <f t="shared" si="4"/>
        <v>300</v>
      </c>
      <c r="B303" s="14" t="s">
        <v>18451</v>
      </c>
      <c r="C303" s="41" t="s">
        <v>18452</v>
      </c>
      <c r="D303" s="41" t="s">
        <v>1162</v>
      </c>
      <c r="E303" s="14"/>
      <c r="F303" s="15">
        <v>300</v>
      </c>
      <c r="G303" s="15">
        <v>384</v>
      </c>
      <c r="H303" s="14" t="s">
        <v>1228</v>
      </c>
      <c r="I303" s="15">
        <v>0</v>
      </c>
      <c r="J303" s="14" t="s">
        <v>1188</v>
      </c>
      <c r="K303" s="36" t="s">
        <v>18453</v>
      </c>
      <c r="L303" s="23" t="s">
        <v>2255</v>
      </c>
      <c r="M303" s="23" t="s">
        <v>18454</v>
      </c>
      <c r="O303" s="15">
        <f>VLOOKUP(H303,heso!$A$2:$B$82,2,0)*F303*G303</f>
        <v>127892.346509672</v>
      </c>
    </row>
    <row r="304" spans="1:16" ht="31.5">
      <c r="A304" s="14">
        <f t="shared" ref="A304:A367" si="5">A303+1</f>
        <v>301</v>
      </c>
      <c r="B304" s="14" t="s">
        <v>18455</v>
      </c>
      <c r="C304" s="41" t="s">
        <v>18456</v>
      </c>
      <c r="D304" s="41" t="s">
        <v>1162</v>
      </c>
      <c r="E304" s="14"/>
      <c r="F304" s="15">
        <v>300</v>
      </c>
      <c r="G304" s="15">
        <v>190</v>
      </c>
      <c r="H304" s="14" t="s">
        <v>2161</v>
      </c>
      <c r="I304" s="15">
        <v>0</v>
      </c>
      <c r="J304" s="14" t="s">
        <v>1188</v>
      </c>
      <c r="K304" s="36" t="s">
        <v>18453</v>
      </c>
      <c r="L304" s="23" t="s">
        <v>2255</v>
      </c>
      <c r="M304" s="23" t="s">
        <v>18457</v>
      </c>
      <c r="O304" s="15">
        <f>VLOOKUP(H304,heso!$A$2:$B$82,2,0)*F304*G304</f>
        <v>73634.987384356602</v>
      </c>
    </row>
    <row r="305" spans="1:15" ht="63">
      <c r="A305" s="14">
        <f t="shared" si="5"/>
        <v>302</v>
      </c>
      <c r="B305" s="14" t="s">
        <v>18460</v>
      </c>
      <c r="C305" s="41" t="s">
        <v>12563</v>
      </c>
      <c r="D305" s="41" t="s">
        <v>1187</v>
      </c>
      <c r="E305" s="14" t="s">
        <v>8163</v>
      </c>
      <c r="F305" s="15">
        <v>850</v>
      </c>
      <c r="G305" s="15">
        <v>400</v>
      </c>
      <c r="H305" s="14" t="s">
        <v>8087</v>
      </c>
      <c r="I305" s="15">
        <v>173000</v>
      </c>
      <c r="J305" s="14" t="s">
        <v>4935</v>
      </c>
      <c r="K305" s="36" t="s">
        <v>18453</v>
      </c>
      <c r="L305" s="23" t="s">
        <v>2255</v>
      </c>
      <c r="M305" s="23"/>
      <c r="O305" s="15">
        <f>VLOOKUP(H305,heso!$A$2:$B$82,2,0)*F305*G305</f>
        <v>340000</v>
      </c>
    </row>
    <row r="306" spans="1:15" ht="47.25">
      <c r="A306" s="14">
        <f t="shared" si="5"/>
        <v>303</v>
      </c>
      <c r="B306" s="14" t="s">
        <v>18461</v>
      </c>
      <c r="C306" s="41" t="s">
        <v>18462</v>
      </c>
      <c r="D306" s="41" t="s">
        <v>18350</v>
      </c>
      <c r="E306" s="14"/>
      <c r="F306" s="15">
        <v>1000</v>
      </c>
      <c r="G306" s="15">
        <v>348</v>
      </c>
      <c r="H306" s="14" t="s">
        <v>2161</v>
      </c>
      <c r="I306" s="15">
        <v>0</v>
      </c>
      <c r="J306" s="14" t="s">
        <v>70</v>
      </c>
      <c r="K306" s="36" t="s">
        <v>18453</v>
      </c>
      <c r="L306" s="23" t="s">
        <v>5408</v>
      </c>
      <c r="M306" s="23"/>
      <c r="O306" s="15">
        <f>VLOOKUP(H306,heso!$A$2:$B$82,2,0)*F306*G306</f>
        <v>449560.97560975613</v>
      </c>
    </row>
    <row r="307" spans="1:15" ht="47.25">
      <c r="A307" s="14">
        <f t="shared" si="5"/>
        <v>304</v>
      </c>
      <c r="B307" s="14" t="s">
        <v>18463</v>
      </c>
      <c r="C307" s="41" t="s">
        <v>18464</v>
      </c>
      <c r="D307" s="41" t="s">
        <v>4473</v>
      </c>
      <c r="E307" s="14"/>
      <c r="F307" s="15">
        <v>1100</v>
      </c>
      <c r="G307" s="15">
        <v>40</v>
      </c>
      <c r="H307" s="14" t="s">
        <v>8076</v>
      </c>
      <c r="I307" s="15">
        <v>0</v>
      </c>
      <c r="J307" s="14" t="s">
        <v>70</v>
      </c>
      <c r="K307" s="36" t="s">
        <v>18453</v>
      </c>
      <c r="L307" s="23" t="s">
        <v>2255</v>
      </c>
      <c r="M307" s="23"/>
      <c r="O307" s="15">
        <f>VLOOKUP(H307,heso!$A$2:$B$82,2,0)*F307*G307</f>
        <v>36561.816652649286</v>
      </c>
    </row>
    <row r="308" spans="1:15" ht="47.25">
      <c r="A308" s="14">
        <f t="shared" si="5"/>
        <v>305</v>
      </c>
      <c r="B308" s="14" t="s">
        <v>18465</v>
      </c>
      <c r="C308" s="41" t="s">
        <v>18466</v>
      </c>
      <c r="D308" s="41" t="s">
        <v>1162</v>
      </c>
      <c r="E308" s="14"/>
      <c r="F308" s="15">
        <v>1000</v>
      </c>
      <c r="G308" s="15">
        <v>312</v>
      </c>
      <c r="H308" s="14" t="s">
        <v>8087</v>
      </c>
      <c r="I308" s="15">
        <v>0</v>
      </c>
      <c r="J308" s="14" t="s">
        <v>7909</v>
      </c>
      <c r="K308" s="36" t="s">
        <v>18453</v>
      </c>
      <c r="L308" s="23" t="s">
        <v>13494</v>
      </c>
      <c r="M308" s="23"/>
      <c r="O308" s="15">
        <f>VLOOKUP(H308,heso!$A$2:$B$82,2,0)*F308*G308</f>
        <v>312000</v>
      </c>
    </row>
    <row r="309" spans="1:15" ht="31.5">
      <c r="A309" s="14">
        <f t="shared" si="5"/>
        <v>306</v>
      </c>
      <c r="B309" s="14" t="s">
        <v>18467</v>
      </c>
      <c r="C309" s="41" t="s">
        <v>18468</v>
      </c>
      <c r="D309" s="41" t="s">
        <v>1187</v>
      </c>
      <c r="E309" s="14"/>
      <c r="F309" s="15">
        <v>1000</v>
      </c>
      <c r="G309" s="15">
        <v>736</v>
      </c>
      <c r="H309" s="14" t="s">
        <v>2161</v>
      </c>
      <c r="I309" s="15">
        <v>380000</v>
      </c>
      <c r="J309" s="14" t="s">
        <v>7909</v>
      </c>
      <c r="K309" s="36" t="s">
        <v>18453</v>
      </c>
      <c r="L309" s="23" t="s">
        <v>2255</v>
      </c>
      <c r="M309" s="23" t="s">
        <v>18469</v>
      </c>
      <c r="O309" s="15">
        <f>VLOOKUP(H309,heso!$A$2:$B$82,2,0)*F309*G309</f>
        <v>950795.62657695555</v>
      </c>
    </row>
    <row r="310" spans="1:15" ht="31.5">
      <c r="A310" s="14">
        <f t="shared" si="5"/>
        <v>307</v>
      </c>
      <c r="B310" s="14" t="s">
        <v>18470</v>
      </c>
      <c r="C310" s="41" t="s">
        <v>18468</v>
      </c>
      <c r="D310" s="41" t="s">
        <v>1187</v>
      </c>
      <c r="E310" s="14"/>
      <c r="F310" s="15">
        <v>1000</v>
      </c>
      <c r="G310" s="15">
        <v>712</v>
      </c>
      <c r="H310" s="14" t="s">
        <v>2161</v>
      </c>
      <c r="I310" s="15">
        <v>370000</v>
      </c>
      <c r="J310" s="14" t="s">
        <v>7909</v>
      </c>
      <c r="K310" s="36" t="s">
        <v>18453</v>
      </c>
      <c r="L310" s="23" t="s">
        <v>2255</v>
      </c>
      <c r="M310" s="23" t="s">
        <v>18469</v>
      </c>
      <c r="O310" s="15">
        <f>VLOOKUP(H310,heso!$A$2:$B$82,2,0)*F310*G310</f>
        <v>919791.42136248958</v>
      </c>
    </row>
    <row r="311" spans="1:15" ht="78.75">
      <c r="A311" s="14">
        <f t="shared" si="5"/>
        <v>308</v>
      </c>
      <c r="B311" s="14" t="s">
        <v>18471</v>
      </c>
      <c r="C311" s="41" t="s">
        <v>18459</v>
      </c>
      <c r="D311" s="41" t="s">
        <v>1187</v>
      </c>
      <c r="E311" s="14" t="s">
        <v>8163</v>
      </c>
      <c r="F311" s="15">
        <v>1000</v>
      </c>
      <c r="G311" s="15">
        <v>618</v>
      </c>
      <c r="H311" s="14" t="s">
        <v>2161</v>
      </c>
      <c r="I311" s="15">
        <v>253000</v>
      </c>
      <c r="J311" s="14" t="s">
        <v>7909</v>
      </c>
      <c r="K311" s="36" t="s">
        <v>18453</v>
      </c>
      <c r="L311" s="23" t="s">
        <v>2255</v>
      </c>
      <c r="M311" s="23" t="s">
        <v>18457</v>
      </c>
      <c r="O311" s="15">
        <f>VLOOKUP(H311,heso!$A$2:$B$82,2,0)*F311*G311</f>
        <v>798358.28427249799</v>
      </c>
    </row>
    <row r="312" spans="1:15" ht="63">
      <c r="A312" s="14">
        <f t="shared" si="5"/>
        <v>309</v>
      </c>
      <c r="B312" s="248" t="s">
        <v>18473</v>
      </c>
      <c r="C312" s="41" t="s">
        <v>18474</v>
      </c>
      <c r="D312" s="41" t="s">
        <v>1162</v>
      </c>
      <c r="E312" s="14"/>
      <c r="F312" s="15">
        <v>200</v>
      </c>
      <c r="G312" s="15">
        <v>876</v>
      </c>
      <c r="H312" s="14" t="s">
        <v>2161</v>
      </c>
      <c r="I312" s="15">
        <v>0</v>
      </c>
      <c r="J312" s="14" t="s">
        <v>1188</v>
      </c>
      <c r="K312" s="36" t="s">
        <v>18453</v>
      </c>
      <c r="L312" s="23" t="s">
        <v>2255</v>
      </c>
      <c r="M312" s="23"/>
      <c r="O312" s="15">
        <f>VLOOKUP(H312,heso!$A$2:$B$82,2,0)*F312*G312</f>
        <v>226330.69806560135</v>
      </c>
    </row>
    <row r="313" spans="1:15">
      <c r="A313" s="14">
        <f t="shared" si="5"/>
        <v>310</v>
      </c>
      <c r="B313" s="14" t="s">
        <v>18475</v>
      </c>
      <c r="C313" s="41" t="s">
        <v>10123</v>
      </c>
      <c r="D313" s="41" t="s">
        <v>1162</v>
      </c>
      <c r="E313" s="14"/>
      <c r="F313" s="15">
        <v>1000</v>
      </c>
      <c r="G313" s="15">
        <v>344</v>
      </c>
      <c r="H313" s="14" t="s">
        <v>1228</v>
      </c>
      <c r="I313" s="15">
        <v>436900</v>
      </c>
      <c r="J313" s="14" t="s">
        <v>70</v>
      </c>
      <c r="K313" s="36" t="s">
        <v>18453</v>
      </c>
      <c r="L313" s="23" t="s">
        <v>13080</v>
      </c>
      <c r="M313" s="23"/>
      <c r="O313" s="15">
        <f>VLOOKUP(H313,heso!$A$2:$B$82,2,0)*F313*G313</f>
        <v>381900.75693860394</v>
      </c>
    </row>
    <row r="314" spans="1:15">
      <c r="A314" s="14">
        <f t="shared" si="5"/>
        <v>311</v>
      </c>
      <c r="B314" s="248" t="s">
        <v>18476</v>
      </c>
      <c r="C314" s="41" t="s">
        <v>3753</v>
      </c>
      <c r="D314" s="41" t="s">
        <v>1187</v>
      </c>
      <c r="E314" s="14" t="s">
        <v>8163</v>
      </c>
      <c r="F314" s="15">
        <v>1000</v>
      </c>
      <c r="G314" s="15">
        <v>188</v>
      </c>
      <c r="H314" s="14" t="s">
        <v>8076</v>
      </c>
      <c r="I314" s="15">
        <v>64000</v>
      </c>
      <c r="J314" s="14" t="s">
        <v>1193</v>
      </c>
      <c r="K314" s="36" t="s">
        <v>18453</v>
      </c>
      <c r="L314" s="23" t="s">
        <v>2255</v>
      </c>
      <c r="M314" s="23"/>
      <c r="O314" s="15">
        <f>VLOOKUP(H314,heso!$A$2:$B$82,2,0)*F314*G314</f>
        <v>156218.67115222878</v>
      </c>
    </row>
    <row r="315" spans="1:15" ht="63">
      <c r="A315" s="14">
        <f t="shared" si="5"/>
        <v>312</v>
      </c>
      <c r="B315" s="248" t="s">
        <v>18477</v>
      </c>
      <c r="C315" s="41" t="s">
        <v>18478</v>
      </c>
      <c r="D315" s="41" t="s">
        <v>1187</v>
      </c>
      <c r="E315" s="14"/>
      <c r="F315" s="15">
        <v>3000</v>
      </c>
      <c r="G315" s="15">
        <v>256</v>
      </c>
      <c r="H315" s="14" t="s">
        <v>8165</v>
      </c>
      <c r="I315" s="15">
        <v>107000</v>
      </c>
      <c r="J315" s="14" t="s">
        <v>7909</v>
      </c>
      <c r="K315" s="36" t="s">
        <v>18453</v>
      </c>
      <c r="L315" s="23" t="s">
        <v>2255</v>
      </c>
      <c r="M315" s="23"/>
      <c r="O315" s="15">
        <f>VLOOKUP(H315,heso!$A$2:$B$82,2,0)*F315*G315</f>
        <v>620084.10428931878</v>
      </c>
    </row>
    <row r="316" spans="1:15">
      <c r="A316" s="14">
        <f t="shared" si="5"/>
        <v>313</v>
      </c>
      <c r="B316" s="14" t="s">
        <v>18479</v>
      </c>
      <c r="C316" s="41" t="s">
        <v>17327</v>
      </c>
      <c r="D316" s="41" t="s">
        <v>1187</v>
      </c>
      <c r="E316" s="14"/>
      <c r="F316" s="15">
        <v>1000</v>
      </c>
      <c r="G316" s="15">
        <v>144</v>
      </c>
      <c r="H316" s="14" t="s">
        <v>8087</v>
      </c>
      <c r="I316" s="15">
        <v>57000</v>
      </c>
      <c r="J316" s="14" t="s">
        <v>4935</v>
      </c>
      <c r="K316" s="36" t="s">
        <v>18453</v>
      </c>
      <c r="L316" s="23" t="s">
        <v>2255</v>
      </c>
      <c r="M316" s="23"/>
      <c r="O316" s="15">
        <f>VLOOKUP(H316,heso!$A$2:$B$82,2,0)*F316*G316</f>
        <v>144000</v>
      </c>
    </row>
    <row r="317" spans="1:15" ht="63">
      <c r="A317" s="14">
        <f t="shared" si="5"/>
        <v>314</v>
      </c>
      <c r="B317" s="14" t="s">
        <v>18480</v>
      </c>
      <c r="C317" s="41" t="s">
        <v>18481</v>
      </c>
      <c r="D317" s="41" t="s">
        <v>1187</v>
      </c>
      <c r="E317" s="14" t="s">
        <v>8163</v>
      </c>
      <c r="F317" s="15">
        <v>800</v>
      </c>
      <c r="G317" s="15">
        <v>484</v>
      </c>
      <c r="H317" s="14" t="s">
        <v>8087</v>
      </c>
      <c r="I317" s="15">
        <v>196000</v>
      </c>
      <c r="J317" s="14" t="s">
        <v>7909</v>
      </c>
      <c r="K317" s="36" t="s">
        <v>18453</v>
      </c>
      <c r="L317" s="23" t="s">
        <v>2255</v>
      </c>
      <c r="M317" s="23"/>
      <c r="O317" s="15">
        <f>VLOOKUP(H317,heso!$A$2:$B$82,2,0)*F317*G317</f>
        <v>387200</v>
      </c>
    </row>
    <row r="318" spans="1:15" ht="31.5">
      <c r="A318" s="14">
        <f t="shared" si="5"/>
        <v>315</v>
      </c>
      <c r="B318" s="14" t="s">
        <v>18482</v>
      </c>
      <c r="C318" s="41" t="s">
        <v>18483</v>
      </c>
      <c r="D318" s="41" t="s">
        <v>1187</v>
      </c>
      <c r="E318" s="14"/>
      <c r="F318" s="15">
        <v>1000</v>
      </c>
      <c r="G318" s="15">
        <v>184</v>
      </c>
      <c r="H318" s="14" t="s">
        <v>8087</v>
      </c>
      <c r="I318" s="15">
        <v>74000</v>
      </c>
      <c r="J318" s="14" t="s">
        <v>4935</v>
      </c>
      <c r="K318" s="36" t="s">
        <v>18453</v>
      </c>
      <c r="L318" s="23" t="s">
        <v>2255</v>
      </c>
      <c r="M318" s="23"/>
      <c r="O318" s="15">
        <f>VLOOKUP(H318,heso!$A$2:$B$82,2,0)*F318*G318</f>
        <v>184000</v>
      </c>
    </row>
    <row r="319" spans="1:15" ht="47.25">
      <c r="A319" s="14">
        <f t="shared" si="5"/>
        <v>316</v>
      </c>
      <c r="B319" s="14" t="s">
        <v>18484</v>
      </c>
      <c r="C319" s="41" t="s">
        <v>12825</v>
      </c>
      <c r="D319" s="41" t="s">
        <v>1187</v>
      </c>
      <c r="E319" s="14"/>
      <c r="F319" s="15">
        <v>300</v>
      </c>
      <c r="G319" s="15">
        <v>304</v>
      </c>
      <c r="H319" s="14" t="s">
        <v>2161</v>
      </c>
      <c r="I319" s="15">
        <v>299000</v>
      </c>
      <c r="J319" s="14" t="s">
        <v>70</v>
      </c>
      <c r="K319" s="36" t="s">
        <v>18453</v>
      </c>
      <c r="L319" s="23" t="s">
        <v>2255</v>
      </c>
      <c r="M319" s="23"/>
      <c r="O319" s="15">
        <f>VLOOKUP(H319,heso!$A$2:$B$82,2,0)*F319*G319</f>
        <v>117815.97981497056</v>
      </c>
    </row>
    <row r="320" spans="1:15" ht="47.25">
      <c r="A320" s="14">
        <f t="shared" si="5"/>
        <v>317</v>
      </c>
      <c r="B320" s="14" t="s">
        <v>18485</v>
      </c>
      <c r="C320" s="41" t="s">
        <v>18486</v>
      </c>
      <c r="D320" s="41" t="s">
        <v>1162</v>
      </c>
      <c r="E320" s="14"/>
      <c r="F320" s="15">
        <v>600</v>
      </c>
      <c r="G320" s="15">
        <v>164</v>
      </c>
      <c r="H320" s="14" t="s">
        <v>8087</v>
      </c>
      <c r="I320" s="15">
        <v>0</v>
      </c>
      <c r="J320" s="14" t="s">
        <v>70</v>
      </c>
      <c r="K320" s="36" t="s">
        <v>18453</v>
      </c>
      <c r="L320" s="23" t="s">
        <v>5629</v>
      </c>
      <c r="M320" s="23"/>
      <c r="O320" s="15">
        <f>VLOOKUP(H320,heso!$A$2:$B$82,2,0)*F320*G320</f>
        <v>98400</v>
      </c>
    </row>
    <row r="321" spans="1:15" ht="47.25">
      <c r="A321" s="14">
        <f t="shared" si="5"/>
        <v>318</v>
      </c>
      <c r="B321" s="14" t="s">
        <v>18487</v>
      </c>
      <c r="C321" s="41" t="s">
        <v>18488</v>
      </c>
      <c r="D321" s="41" t="s">
        <v>18350</v>
      </c>
      <c r="E321" s="14"/>
      <c r="F321" s="15">
        <v>1500</v>
      </c>
      <c r="G321" s="15">
        <v>652</v>
      </c>
      <c r="H321" s="14" t="s">
        <v>2161</v>
      </c>
      <c r="I321" s="15">
        <v>0</v>
      </c>
      <c r="J321" s="14" t="s">
        <v>70</v>
      </c>
      <c r="K321" s="36" t="s">
        <v>18385</v>
      </c>
      <c r="L321" s="23" t="s">
        <v>2255</v>
      </c>
      <c r="M321" s="23"/>
      <c r="O321" s="15">
        <f>VLOOKUP(H321,heso!$A$2:$B$82,2,0)*F321*G321</f>
        <v>1263421.362489487</v>
      </c>
    </row>
    <row r="322" spans="1:15" ht="78.75">
      <c r="A322" s="14">
        <f t="shared" si="5"/>
        <v>319</v>
      </c>
      <c r="B322" s="14" t="s">
        <v>18489</v>
      </c>
      <c r="C322" s="41" t="s">
        <v>18490</v>
      </c>
      <c r="D322" s="41" t="s">
        <v>1162</v>
      </c>
      <c r="E322" s="14"/>
      <c r="F322" s="15">
        <v>330</v>
      </c>
      <c r="G322" s="15">
        <v>552</v>
      </c>
      <c r="H322" s="14" t="s">
        <v>2161</v>
      </c>
      <c r="I322" s="15">
        <v>0</v>
      </c>
      <c r="J322" s="14" t="s">
        <v>60</v>
      </c>
      <c r="K322" s="36" t="s">
        <v>18453</v>
      </c>
      <c r="L322" s="23" t="s">
        <v>2255</v>
      </c>
      <c r="M322" s="23"/>
      <c r="O322" s="15">
        <f>VLOOKUP(H322,heso!$A$2:$B$82,2,0)*F322*G322</f>
        <v>235321.91757779647</v>
      </c>
    </row>
    <row r="323" spans="1:15" ht="31.5">
      <c r="A323" s="14">
        <f t="shared" si="5"/>
        <v>320</v>
      </c>
      <c r="B323" s="14" t="s">
        <v>16563</v>
      </c>
      <c r="C323" s="41" t="s">
        <v>16564</v>
      </c>
      <c r="D323" s="41" t="s">
        <v>1187</v>
      </c>
      <c r="E323" s="14" t="s">
        <v>8163</v>
      </c>
      <c r="F323" s="15">
        <v>1000</v>
      </c>
      <c r="G323" s="15">
        <v>332</v>
      </c>
      <c r="H323" s="14" t="s">
        <v>8087</v>
      </c>
      <c r="I323" s="15">
        <v>101000</v>
      </c>
      <c r="J323" s="14" t="s">
        <v>70</v>
      </c>
      <c r="K323" s="36" t="s">
        <v>18453</v>
      </c>
      <c r="L323" s="23" t="s">
        <v>2255</v>
      </c>
      <c r="M323" s="23"/>
      <c r="O323" s="15">
        <f>VLOOKUP(H323,heso!$A$2:$B$82,2,0)*F323*G323</f>
        <v>332000</v>
      </c>
    </row>
    <row r="324" spans="1:15" ht="63">
      <c r="A324" s="14">
        <f t="shared" si="5"/>
        <v>321</v>
      </c>
      <c r="B324" s="14" t="s">
        <v>18491</v>
      </c>
      <c r="C324" s="41" t="s">
        <v>18492</v>
      </c>
      <c r="D324" s="41" t="s">
        <v>1187</v>
      </c>
      <c r="E324" s="14"/>
      <c r="F324" s="15">
        <v>700</v>
      </c>
      <c r="G324" s="15">
        <v>456</v>
      </c>
      <c r="H324" s="14" t="s">
        <v>2161</v>
      </c>
      <c r="I324" s="15">
        <v>271000</v>
      </c>
      <c r="J324" s="14" t="s">
        <v>4935</v>
      </c>
      <c r="K324" s="36" t="s">
        <v>18453</v>
      </c>
      <c r="L324" s="23" t="s">
        <v>2255</v>
      </c>
      <c r="M324" s="23"/>
      <c r="O324" s="15">
        <f>VLOOKUP(H324,heso!$A$2:$B$82,2,0)*F324*G324</f>
        <v>412355.92935239698</v>
      </c>
    </row>
    <row r="325" spans="1:15" ht="31.5">
      <c r="A325" s="14">
        <f t="shared" si="5"/>
        <v>322</v>
      </c>
      <c r="B325" s="14" t="s">
        <v>18493</v>
      </c>
      <c r="C325" s="41" t="s">
        <v>16678</v>
      </c>
      <c r="D325" s="41" t="s">
        <v>9193</v>
      </c>
      <c r="E325" s="14"/>
      <c r="F325" s="15">
        <v>1300</v>
      </c>
      <c r="G325" s="15">
        <v>392</v>
      </c>
      <c r="H325" s="14" t="s">
        <v>2161</v>
      </c>
      <c r="I325" s="15">
        <v>0</v>
      </c>
      <c r="J325" s="14" t="s">
        <v>60</v>
      </c>
      <c r="K325" s="36" t="s">
        <v>18453</v>
      </c>
      <c r="L325" s="23" t="s">
        <v>2255</v>
      </c>
      <c r="M325" s="23" t="s">
        <v>18494</v>
      </c>
      <c r="O325" s="15">
        <f>VLOOKUP(H325,heso!$A$2:$B$82,2,0)*F325*G325</f>
        <v>658322.62405382679</v>
      </c>
    </row>
    <row r="326" spans="1:15" ht="79.5" customHeight="1">
      <c r="A326" s="14">
        <f t="shared" si="5"/>
        <v>323</v>
      </c>
      <c r="B326" s="14" t="s">
        <v>18495</v>
      </c>
      <c r="C326" s="41" t="s">
        <v>8897</v>
      </c>
      <c r="D326" s="41" t="s">
        <v>1187</v>
      </c>
      <c r="E326" s="14"/>
      <c r="F326" s="15">
        <v>9000</v>
      </c>
      <c r="G326" s="15">
        <v>340</v>
      </c>
      <c r="H326" s="14" t="s">
        <v>8087</v>
      </c>
      <c r="I326" s="15">
        <v>0</v>
      </c>
      <c r="J326" s="14" t="s">
        <v>4935</v>
      </c>
      <c r="K326" s="36" t="s">
        <v>18453</v>
      </c>
      <c r="L326" s="23" t="s">
        <v>2255</v>
      </c>
      <c r="M326" s="23" t="s">
        <v>18496</v>
      </c>
      <c r="O326" s="15">
        <f>VLOOKUP(H326,heso!$A$2:$B$82,2,0)*F326*G326</f>
        <v>3060000</v>
      </c>
    </row>
    <row r="327" spans="1:15" ht="63">
      <c r="A327" s="14">
        <f t="shared" si="5"/>
        <v>324</v>
      </c>
      <c r="B327" s="14" t="s">
        <v>18497</v>
      </c>
      <c r="C327" s="41" t="s">
        <v>16221</v>
      </c>
      <c r="D327" s="41" t="s">
        <v>1162</v>
      </c>
      <c r="E327" s="14"/>
      <c r="F327" s="15">
        <v>500</v>
      </c>
      <c r="G327" s="15">
        <v>228</v>
      </c>
      <c r="H327" s="14" t="s">
        <v>13393</v>
      </c>
      <c r="I327" s="15">
        <v>0</v>
      </c>
      <c r="J327" s="14" t="s">
        <v>7909</v>
      </c>
      <c r="K327" s="36" t="s">
        <v>18453</v>
      </c>
      <c r="L327" s="23" t="s">
        <v>13494</v>
      </c>
      <c r="M327" s="23"/>
      <c r="O327" s="15">
        <f>VLOOKUP(H327,heso!$A$2:$B$82,2,0)*F327*G327</f>
        <v>276131.20269133721</v>
      </c>
    </row>
    <row r="328" spans="1:15" ht="47.25">
      <c r="A328" s="14">
        <f t="shared" si="5"/>
        <v>325</v>
      </c>
      <c r="B328" s="14" t="s">
        <v>16866</v>
      </c>
      <c r="C328" s="41" t="s">
        <v>2018</v>
      </c>
      <c r="D328" s="41" t="s">
        <v>1187</v>
      </c>
      <c r="E328" s="14" t="s">
        <v>8163</v>
      </c>
      <c r="F328" s="15">
        <v>1030</v>
      </c>
      <c r="G328" s="15">
        <v>636</v>
      </c>
      <c r="H328" s="14" t="s">
        <v>2161</v>
      </c>
      <c r="I328" s="15">
        <v>287000</v>
      </c>
      <c r="J328" s="14" t="s">
        <v>4935</v>
      </c>
      <c r="K328" s="36" t="s">
        <v>18453</v>
      </c>
      <c r="L328" s="23" t="s">
        <v>2255</v>
      </c>
      <c r="M328" s="23"/>
      <c r="O328" s="15">
        <f>VLOOKUP(H328,heso!$A$2:$B$82,2,0)*F328*G328</f>
        <v>846259.78132884786</v>
      </c>
    </row>
    <row r="329" spans="1:15" ht="31.5">
      <c r="A329" s="14">
        <f t="shared" si="5"/>
        <v>326</v>
      </c>
      <c r="B329" s="14" t="s">
        <v>18498</v>
      </c>
      <c r="C329" s="41" t="s">
        <v>18499</v>
      </c>
      <c r="D329" s="41" t="s">
        <v>1187</v>
      </c>
      <c r="E329" s="14"/>
      <c r="F329" s="15">
        <v>1500</v>
      </c>
      <c r="G329" s="15">
        <v>364</v>
      </c>
      <c r="H329" s="14" t="s">
        <v>8087</v>
      </c>
      <c r="I329" s="15">
        <v>142000</v>
      </c>
      <c r="J329" s="14" t="s">
        <v>70</v>
      </c>
      <c r="K329" s="36" t="s">
        <v>18453</v>
      </c>
      <c r="L329" s="23" t="s">
        <v>2255</v>
      </c>
      <c r="M329" s="23"/>
      <c r="O329" s="15">
        <f>VLOOKUP(H329,heso!$A$2:$B$82,2,0)*F329*G329</f>
        <v>546000</v>
      </c>
    </row>
    <row r="330" spans="1:15" ht="63">
      <c r="A330" s="14">
        <f t="shared" si="5"/>
        <v>327</v>
      </c>
      <c r="B330" s="14" t="s">
        <v>18114</v>
      </c>
      <c r="C330" s="41" t="s">
        <v>18500</v>
      </c>
      <c r="D330" s="41" t="s">
        <v>18501</v>
      </c>
      <c r="E330" s="14"/>
      <c r="F330" s="15">
        <v>35660</v>
      </c>
      <c r="G330" s="15">
        <v>200</v>
      </c>
      <c r="H330" s="14" t="s">
        <v>5624</v>
      </c>
      <c r="I330" s="15">
        <v>0</v>
      </c>
      <c r="J330" s="14" t="s">
        <v>7909</v>
      </c>
      <c r="K330" s="36" t="s">
        <v>18453</v>
      </c>
      <c r="L330" s="23" t="s">
        <v>18502</v>
      </c>
      <c r="M330" s="23"/>
      <c r="O330" s="15">
        <f>VLOOKUP(H330,heso!$A$2:$B$82,2,0)*F330*G330</f>
        <v>6148275.8620689651</v>
      </c>
    </row>
    <row r="331" spans="1:15" ht="47.25">
      <c r="A331" s="14">
        <f t="shared" si="5"/>
        <v>328</v>
      </c>
      <c r="B331" s="14" t="s">
        <v>18503</v>
      </c>
      <c r="C331" s="41" t="s">
        <v>18504</v>
      </c>
      <c r="D331" s="41" t="s">
        <v>18501</v>
      </c>
      <c r="E331" s="14"/>
      <c r="F331" s="15">
        <v>35660</v>
      </c>
      <c r="G331" s="15">
        <v>160</v>
      </c>
      <c r="H331" s="14" t="s">
        <v>5624</v>
      </c>
      <c r="I331" s="15">
        <v>0</v>
      </c>
      <c r="J331" s="14" t="s">
        <v>4935</v>
      </c>
      <c r="K331" s="36" t="s">
        <v>18453</v>
      </c>
      <c r="L331" s="23" t="s">
        <v>18505</v>
      </c>
      <c r="M331" s="23"/>
      <c r="O331" s="15">
        <f>VLOOKUP(H331,heso!$A$2:$B$82,2,0)*F331*G331</f>
        <v>4918620.6896551717</v>
      </c>
    </row>
    <row r="332" spans="1:15" ht="94.5">
      <c r="A332" s="14">
        <f t="shared" si="5"/>
        <v>329</v>
      </c>
      <c r="B332" s="14" t="s">
        <v>18506</v>
      </c>
      <c r="C332" s="41" t="s">
        <v>18507</v>
      </c>
      <c r="D332" s="41" t="s">
        <v>18501</v>
      </c>
      <c r="E332" s="14"/>
      <c r="F332" s="15">
        <v>35660</v>
      </c>
      <c r="G332" s="15">
        <v>184</v>
      </c>
      <c r="H332" s="14" t="s">
        <v>5624</v>
      </c>
      <c r="I332" s="15">
        <v>0</v>
      </c>
      <c r="J332" s="14" t="s">
        <v>12141</v>
      </c>
      <c r="K332" s="36" t="s">
        <v>18453</v>
      </c>
      <c r="L332" s="23" t="s">
        <v>18502</v>
      </c>
      <c r="M332" s="23"/>
      <c r="O332" s="15">
        <f>VLOOKUP(H332,heso!$A$2:$B$82,2,0)*F332*G332</f>
        <v>5656413.7931034481</v>
      </c>
    </row>
    <row r="333" spans="1:15" ht="47.25">
      <c r="A333" s="14">
        <f t="shared" si="5"/>
        <v>330</v>
      </c>
      <c r="B333" s="14" t="s">
        <v>17841</v>
      </c>
      <c r="C333" s="41" t="s">
        <v>18504</v>
      </c>
      <c r="D333" s="41" t="s">
        <v>18501</v>
      </c>
      <c r="E333" s="14"/>
      <c r="F333" s="15">
        <v>35660</v>
      </c>
      <c r="G333" s="15">
        <v>132</v>
      </c>
      <c r="H333" s="14" t="s">
        <v>5624</v>
      </c>
      <c r="I333" s="15">
        <v>0</v>
      </c>
      <c r="J333" s="14" t="s">
        <v>1193</v>
      </c>
      <c r="K333" s="36" t="s">
        <v>18453</v>
      </c>
      <c r="L333" s="23" t="s">
        <v>18502</v>
      </c>
      <c r="M333" s="23"/>
      <c r="O333" s="15">
        <f>VLOOKUP(H333,heso!$A$2:$B$82,2,0)*F333*G333</f>
        <v>4057862.068965517</v>
      </c>
    </row>
    <row r="334" spans="1:15" ht="47.25">
      <c r="A334" s="14">
        <f t="shared" si="5"/>
        <v>331</v>
      </c>
      <c r="B334" s="14" t="s">
        <v>18508</v>
      </c>
      <c r="C334" s="41" t="s">
        <v>18509</v>
      </c>
      <c r="D334" s="41" t="s">
        <v>18501</v>
      </c>
      <c r="E334" s="14"/>
      <c r="F334" s="15">
        <v>35660</v>
      </c>
      <c r="G334" s="15">
        <v>196</v>
      </c>
      <c r="H334" s="14" t="s">
        <v>5624</v>
      </c>
      <c r="I334" s="15">
        <v>0</v>
      </c>
      <c r="J334" s="14" t="s">
        <v>4935</v>
      </c>
      <c r="K334" s="36" t="s">
        <v>18453</v>
      </c>
      <c r="L334" s="23" t="s">
        <v>18502</v>
      </c>
      <c r="M334" s="23" t="s">
        <v>18510</v>
      </c>
      <c r="O334" s="15">
        <f>VLOOKUP(H334,heso!$A$2:$B$82,2,0)*F334*G334</f>
        <v>6025310.3448275859</v>
      </c>
    </row>
    <row r="335" spans="1:15" ht="47.25">
      <c r="A335" s="14">
        <f t="shared" si="5"/>
        <v>332</v>
      </c>
      <c r="B335" s="14" t="s">
        <v>17465</v>
      </c>
      <c r="C335" s="41" t="s">
        <v>18511</v>
      </c>
      <c r="D335" s="41" t="s">
        <v>18501</v>
      </c>
      <c r="E335" s="14" t="s">
        <v>8163</v>
      </c>
      <c r="F335" s="15">
        <v>35660</v>
      </c>
      <c r="G335" s="15">
        <v>200</v>
      </c>
      <c r="H335" s="14" t="s">
        <v>5624</v>
      </c>
      <c r="I335" s="15">
        <v>0</v>
      </c>
      <c r="J335" s="14" t="s">
        <v>4935</v>
      </c>
      <c r="K335" s="36" t="s">
        <v>18453</v>
      </c>
      <c r="L335" s="23" t="s">
        <v>18512</v>
      </c>
      <c r="M335" s="23"/>
      <c r="O335" s="15">
        <f>VLOOKUP(H335,heso!$A$2:$B$82,2,0)*F335*G335</f>
        <v>6148275.8620689651</v>
      </c>
    </row>
    <row r="336" spans="1:15" ht="47.25">
      <c r="A336" s="14">
        <f t="shared" si="5"/>
        <v>333</v>
      </c>
      <c r="B336" s="14" t="s">
        <v>18513</v>
      </c>
      <c r="C336" s="41" t="s">
        <v>18514</v>
      </c>
      <c r="D336" s="41" t="s">
        <v>18501</v>
      </c>
      <c r="E336" s="14"/>
      <c r="F336" s="15">
        <v>35660</v>
      </c>
      <c r="G336" s="15">
        <v>228</v>
      </c>
      <c r="H336" s="14" t="s">
        <v>5624</v>
      </c>
      <c r="I336" s="15">
        <v>0</v>
      </c>
      <c r="J336" s="14" t="s">
        <v>1188</v>
      </c>
      <c r="K336" s="36" t="s">
        <v>18453</v>
      </c>
      <c r="L336" s="23" t="s">
        <v>18512</v>
      </c>
      <c r="M336" s="23"/>
      <c r="O336" s="15">
        <f>VLOOKUP(H336,heso!$A$2:$B$82,2,0)*F336*G336</f>
        <v>7009034.4827586208</v>
      </c>
    </row>
    <row r="337" spans="1:15" ht="63">
      <c r="A337" s="14">
        <f t="shared" si="5"/>
        <v>334</v>
      </c>
      <c r="B337" s="14" t="s">
        <v>18515</v>
      </c>
      <c r="C337" s="41" t="s">
        <v>18516</v>
      </c>
      <c r="D337" s="41" t="s">
        <v>18501</v>
      </c>
      <c r="E337" s="14"/>
      <c r="F337" s="15">
        <v>35660</v>
      </c>
      <c r="G337" s="15">
        <v>252</v>
      </c>
      <c r="H337" s="14" t="s">
        <v>5624</v>
      </c>
      <c r="I337" s="15">
        <v>0</v>
      </c>
      <c r="J337" s="14" t="s">
        <v>1188</v>
      </c>
      <c r="K337" s="36" t="s">
        <v>18453</v>
      </c>
      <c r="L337" s="23" t="s">
        <v>18512</v>
      </c>
      <c r="M337" s="23"/>
      <c r="O337" s="15">
        <f>VLOOKUP(H337,heso!$A$2:$B$82,2,0)*F337*G337</f>
        <v>7746827.5862068962</v>
      </c>
    </row>
    <row r="338" spans="1:15" ht="47.25">
      <c r="A338" s="14">
        <f t="shared" si="5"/>
        <v>335</v>
      </c>
      <c r="B338" s="14" t="s">
        <v>18517</v>
      </c>
      <c r="C338" s="41" t="s">
        <v>18504</v>
      </c>
      <c r="D338" s="41" t="s">
        <v>18501</v>
      </c>
      <c r="E338" s="14"/>
      <c r="F338" s="15">
        <v>35660</v>
      </c>
      <c r="G338" s="15">
        <v>100</v>
      </c>
      <c r="H338" s="14" t="s">
        <v>5624</v>
      </c>
      <c r="I338" s="15">
        <v>0</v>
      </c>
      <c r="J338" s="14" t="s">
        <v>60</v>
      </c>
      <c r="K338" s="36" t="s">
        <v>18453</v>
      </c>
      <c r="L338" s="23" t="s">
        <v>18518</v>
      </c>
      <c r="M338" s="23"/>
      <c r="O338" s="15">
        <f>VLOOKUP(H338,heso!$A$2:$B$82,2,0)*F338*G338</f>
        <v>3074137.9310344825</v>
      </c>
    </row>
    <row r="339" spans="1:15" ht="47.25">
      <c r="A339" s="14">
        <f t="shared" si="5"/>
        <v>336</v>
      </c>
      <c r="B339" s="14" t="s">
        <v>17921</v>
      </c>
      <c r="C339" s="41" t="s">
        <v>18504</v>
      </c>
      <c r="D339" s="41" t="s">
        <v>18501</v>
      </c>
      <c r="E339" s="14"/>
      <c r="F339" s="15">
        <v>35660</v>
      </c>
      <c r="G339" s="15">
        <v>132</v>
      </c>
      <c r="H339" s="14" t="s">
        <v>5624</v>
      </c>
      <c r="I339" s="15">
        <v>0</v>
      </c>
      <c r="J339" s="14" t="s">
        <v>7909</v>
      </c>
      <c r="K339" s="36" t="s">
        <v>18453</v>
      </c>
      <c r="L339" s="23" t="s">
        <v>18518</v>
      </c>
      <c r="M339" s="23"/>
      <c r="O339" s="15">
        <f>VLOOKUP(H339,heso!$A$2:$B$82,2,0)*F339*G339</f>
        <v>4057862.068965517</v>
      </c>
    </row>
    <row r="340" spans="1:15" ht="63">
      <c r="A340" s="14">
        <f t="shared" si="5"/>
        <v>337</v>
      </c>
      <c r="B340" s="14" t="s">
        <v>18519</v>
      </c>
      <c r="C340" s="41" t="s">
        <v>18520</v>
      </c>
      <c r="D340" s="41" t="s">
        <v>18501</v>
      </c>
      <c r="E340" s="14"/>
      <c r="F340" s="15">
        <v>28390</v>
      </c>
      <c r="G340" s="15">
        <v>140</v>
      </c>
      <c r="H340" s="14" t="s">
        <v>5624</v>
      </c>
      <c r="I340" s="15">
        <v>0</v>
      </c>
      <c r="J340" s="14" t="s">
        <v>1188</v>
      </c>
      <c r="K340" s="36" t="s">
        <v>18453</v>
      </c>
      <c r="L340" s="23" t="s">
        <v>18521</v>
      </c>
      <c r="M340" s="23"/>
      <c r="O340" s="15">
        <f>VLOOKUP(H340,heso!$A$2:$B$82,2,0)*F340*G340</f>
        <v>3426379.3103448274</v>
      </c>
    </row>
    <row r="341" spans="1:15" ht="63">
      <c r="A341" s="14">
        <f t="shared" si="5"/>
        <v>338</v>
      </c>
      <c r="B341" s="14" t="s">
        <v>18522</v>
      </c>
      <c r="C341" s="41" t="s">
        <v>18520</v>
      </c>
      <c r="D341" s="41" t="s">
        <v>18501</v>
      </c>
      <c r="E341" s="14"/>
      <c r="F341" s="15">
        <v>28390</v>
      </c>
      <c r="G341" s="15">
        <v>144</v>
      </c>
      <c r="H341" s="14" t="s">
        <v>5624</v>
      </c>
      <c r="I341" s="15">
        <v>0</v>
      </c>
      <c r="J341" s="14" t="s">
        <v>1188</v>
      </c>
      <c r="K341" s="36" t="s">
        <v>18453</v>
      </c>
      <c r="L341" s="23" t="s">
        <v>18521</v>
      </c>
      <c r="M341" s="23"/>
      <c r="O341" s="15">
        <f>VLOOKUP(H341,heso!$A$2:$B$82,2,0)*F341*G341</f>
        <v>3524275.8620689656</v>
      </c>
    </row>
    <row r="342" spans="1:15" ht="78.75">
      <c r="A342" s="14">
        <f t="shared" si="5"/>
        <v>339</v>
      </c>
      <c r="B342" s="14" t="s">
        <v>18506</v>
      </c>
      <c r="C342" s="41" t="s">
        <v>18523</v>
      </c>
      <c r="D342" s="41" t="s">
        <v>1187</v>
      </c>
      <c r="E342" s="14"/>
      <c r="F342" s="15">
        <v>300</v>
      </c>
      <c r="G342" s="15">
        <v>184</v>
      </c>
      <c r="H342" s="14" t="s">
        <v>5624</v>
      </c>
      <c r="I342" s="15">
        <v>72000</v>
      </c>
      <c r="J342" s="14" t="s">
        <v>12141</v>
      </c>
      <c r="K342" s="36" t="s">
        <v>18453</v>
      </c>
      <c r="L342" s="23" t="s">
        <v>2255</v>
      </c>
      <c r="M342" s="23"/>
      <c r="O342" s="15">
        <f>VLOOKUP(H342,heso!$A$2:$B$82,2,0)*F342*G342</f>
        <v>47586.206896551717</v>
      </c>
    </row>
    <row r="343" spans="1:15" ht="47.25">
      <c r="A343" s="14">
        <f t="shared" si="5"/>
        <v>340</v>
      </c>
      <c r="B343" s="14" t="s">
        <v>18503</v>
      </c>
      <c r="C343" s="41" t="s">
        <v>13696</v>
      </c>
      <c r="D343" s="41" t="s">
        <v>1187</v>
      </c>
      <c r="E343" s="14"/>
      <c r="F343" s="15">
        <v>1000</v>
      </c>
      <c r="G343" s="15">
        <v>160</v>
      </c>
      <c r="H343" s="14" t="s">
        <v>5624</v>
      </c>
      <c r="I343" s="15">
        <v>54000</v>
      </c>
      <c r="J343" s="14" t="s">
        <v>4935</v>
      </c>
      <c r="K343" s="36" t="s">
        <v>18453</v>
      </c>
      <c r="L343" s="23" t="s">
        <v>5408</v>
      </c>
      <c r="M343" s="23"/>
      <c r="O343" s="15">
        <f>VLOOKUP(H343,heso!$A$2:$B$82,2,0)*F343*G343</f>
        <v>137931.03448275861</v>
      </c>
    </row>
    <row r="344" spans="1:15" ht="31.5">
      <c r="A344" s="14">
        <f t="shared" si="5"/>
        <v>341</v>
      </c>
      <c r="B344" s="14" t="s">
        <v>18517</v>
      </c>
      <c r="C344" s="41" t="s">
        <v>13696</v>
      </c>
      <c r="D344" s="41" t="s">
        <v>1187</v>
      </c>
      <c r="E344" s="14"/>
      <c r="F344" s="15">
        <v>1000</v>
      </c>
      <c r="G344" s="15">
        <v>100</v>
      </c>
      <c r="H344" s="14" t="s">
        <v>5624</v>
      </c>
      <c r="I344" s="15">
        <v>42000</v>
      </c>
      <c r="J344" s="14" t="s">
        <v>60</v>
      </c>
      <c r="K344" s="36" t="s">
        <v>18453</v>
      </c>
      <c r="L344" s="23" t="s">
        <v>2255</v>
      </c>
      <c r="M344" s="23"/>
      <c r="O344" s="15">
        <f>VLOOKUP(H344,heso!$A$2:$B$82,2,0)*F344*G344</f>
        <v>86206.89655172413</v>
      </c>
    </row>
    <row r="345" spans="1:15" ht="51">
      <c r="A345" s="14">
        <f t="shared" si="5"/>
        <v>342</v>
      </c>
      <c r="B345" s="248" t="s">
        <v>18524</v>
      </c>
      <c r="C345" s="41" t="s">
        <v>18525</v>
      </c>
      <c r="D345" s="41" t="s">
        <v>1187</v>
      </c>
      <c r="E345" s="14"/>
      <c r="F345" s="15">
        <v>1300</v>
      </c>
      <c r="G345" s="15">
        <v>128</v>
      </c>
      <c r="H345" s="14" t="s">
        <v>3449</v>
      </c>
      <c r="I345" s="15">
        <v>36000</v>
      </c>
      <c r="J345" s="14" t="s">
        <v>1193</v>
      </c>
      <c r="K345" s="36" t="s">
        <v>18453</v>
      </c>
      <c r="L345" s="23" t="s">
        <v>2255</v>
      </c>
      <c r="M345" s="23" t="s">
        <v>18526</v>
      </c>
      <c r="O345" s="15">
        <f>VLOOKUP(H345,heso!$A$2:$B$82,2,0)*F345*G345</f>
        <v>81170.731707317071</v>
      </c>
    </row>
    <row r="346" spans="1:15" ht="47.25">
      <c r="A346" s="14">
        <f t="shared" si="5"/>
        <v>343</v>
      </c>
      <c r="B346" s="14" t="s">
        <v>18527</v>
      </c>
      <c r="C346" s="41" t="s">
        <v>13806</v>
      </c>
      <c r="D346" s="41" t="s">
        <v>1162</v>
      </c>
      <c r="E346" s="14"/>
      <c r="F346" s="15">
        <v>5839</v>
      </c>
      <c r="G346" s="15">
        <v>280</v>
      </c>
      <c r="H346" s="14" t="s">
        <v>8076</v>
      </c>
      <c r="I346" s="15">
        <v>0</v>
      </c>
      <c r="J346" s="14" t="s">
        <v>1188</v>
      </c>
      <c r="K346" s="36" t="s">
        <v>18528</v>
      </c>
      <c r="L346" s="23" t="s">
        <v>2255</v>
      </c>
      <c r="M346" s="23"/>
      <c r="O346" s="15">
        <f>VLOOKUP(H346,heso!$A$2:$B$82,2,0)*F346*G346</f>
        <v>1358537.3927670312</v>
      </c>
    </row>
    <row r="347" spans="1:15" ht="31.5">
      <c r="A347" s="14">
        <f t="shared" si="5"/>
        <v>344</v>
      </c>
      <c r="B347" s="14" t="s">
        <v>18529</v>
      </c>
      <c r="C347" s="41" t="s">
        <v>18530</v>
      </c>
      <c r="D347" s="41" t="s">
        <v>1187</v>
      </c>
      <c r="E347" s="14"/>
      <c r="F347" s="15">
        <v>3000</v>
      </c>
      <c r="G347" s="15">
        <v>400</v>
      </c>
      <c r="H347" s="14" t="s">
        <v>8087</v>
      </c>
      <c r="I347" s="15">
        <v>142000</v>
      </c>
      <c r="J347" s="14" t="s">
        <v>1193</v>
      </c>
      <c r="K347" s="36" t="s">
        <v>18528</v>
      </c>
      <c r="L347" s="23" t="s">
        <v>2255</v>
      </c>
      <c r="M347" s="23"/>
      <c r="O347" s="15">
        <f>VLOOKUP(H347,heso!$A$2:$B$82,2,0)*F347*G347</f>
        <v>1200000</v>
      </c>
    </row>
    <row r="348" spans="1:15" ht="47.25">
      <c r="A348" s="14">
        <f t="shared" si="5"/>
        <v>345</v>
      </c>
      <c r="B348" s="14" t="s">
        <v>18531</v>
      </c>
      <c r="C348" s="41" t="s">
        <v>18532</v>
      </c>
      <c r="D348" s="41" t="s">
        <v>1162</v>
      </c>
      <c r="E348" s="14"/>
      <c r="F348" s="15">
        <v>300</v>
      </c>
      <c r="G348" s="15">
        <v>284</v>
      </c>
      <c r="H348" s="14" t="s">
        <v>2161</v>
      </c>
      <c r="I348" s="15">
        <v>0</v>
      </c>
      <c r="J348" s="14" t="s">
        <v>7909</v>
      </c>
      <c r="K348" s="36" t="s">
        <v>18453</v>
      </c>
      <c r="L348" s="23" t="s">
        <v>2255</v>
      </c>
      <c r="M348" s="23"/>
      <c r="O348" s="15">
        <f>VLOOKUP(H348,heso!$A$2:$B$82,2,0)*F348*G348</f>
        <v>110064.92851135408</v>
      </c>
    </row>
    <row r="349" spans="1:15" ht="47.25">
      <c r="A349" s="14">
        <f t="shared" si="5"/>
        <v>346</v>
      </c>
      <c r="B349" s="14" t="s">
        <v>18533</v>
      </c>
      <c r="C349" s="41" t="s">
        <v>9192</v>
      </c>
      <c r="D349" s="41" t="s">
        <v>4473</v>
      </c>
      <c r="E349" s="14"/>
      <c r="F349" s="15">
        <v>2000</v>
      </c>
      <c r="G349" s="15">
        <v>808</v>
      </c>
      <c r="H349" s="14" t="s">
        <v>2161</v>
      </c>
      <c r="I349" s="15">
        <v>0</v>
      </c>
      <c r="J349" s="14" t="s">
        <v>1188</v>
      </c>
      <c r="K349" s="36" t="s">
        <v>18528</v>
      </c>
      <c r="L349" s="23" t="s">
        <v>2255</v>
      </c>
      <c r="M349" s="23"/>
      <c r="O349" s="15">
        <f>VLOOKUP(H349,heso!$A$2:$B$82,2,0)*F349*G349</f>
        <v>2087616.4844407067</v>
      </c>
    </row>
    <row r="350" spans="1:15" ht="78.75">
      <c r="A350" s="14">
        <f t="shared" si="5"/>
        <v>347</v>
      </c>
      <c r="B350" s="14" t="s">
        <v>18534</v>
      </c>
      <c r="C350" s="41" t="s">
        <v>18039</v>
      </c>
      <c r="D350" s="41" t="s">
        <v>4473</v>
      </c>
      <c r="E350" s="14"/>
      <c r="F350" s="15">
        <v>1000</v>
      </c>
      <c r="G350" s="15">
        <v>808</v>
      </c>
      <c r="H350" s="14" t="s">
        <v>3703</v>
      </c>
      <c r="I350" s="15">
        <v>0</v>
      </c>
      <c r="J350" s="14" t="s">
        <v>1193</v>
      </c>
      <c r="K350" s="36" t="s">
        <v>18453</v>
      </c>
      <c r="L350" s="23" t="s">
        <v>2255</v>
      </c>
      <c r="M350" s="23"/>
      <c r="O350" s="15">
        <f>VLOOKUP(H350,heso!$A$2:$B$82,2,0)*F350*G350</f>
        <v>1394462.5735912533</v>
      </c>
    </row>
    <row r="351" spans="1:15" ht="31.5">
      <c r="A351" s="14">
        <f t="shared" si="5"/>
        <v>348</v>
      </c>
      <c r="B351" s="14" t="s">
        <v>18535</v>
      </c>
      <c r="C351" s="41" t="s">
        <v>18536</v>
      </c>
      <c r="D351" s="41" t="s">
        <v>18350</v>
      </c>
      <c r="E351" s="14"/>
      <c r="F351" s="15">
        <v>1000</v>
      </c>
      <c r="G351" s="15">
        <v>436</v>
      </c>
      <c r="H351" s="14" t="s">
        <v>2161</v>
      </c>
      <c r="I351" s="15">
        <v>0</v>
      </c>
      <c r="J351" s="14" t="s">
        <v>70</v>
      </c>
      <c r="K351" s="36" t="s">
        <v>18385</v>
      </c>
      <c r="L351" s="23" t="s">
        <v>2255</v>
      </c>
      <c r="M351" s="23"/>
      <c r="O351" s="15">
        <f>VLOOKUP(H351,heso!$A$2:$B$82,2,0)*F351*G351</f>
        <v>563243.06139613129</v>
      </c>
    </row>
    <row r="352" spans="1:15" ht="47.25">
      <c r="A352" s="14">
        <f t="shared" si="5"/>
        <v>349</v>
      </c>
      <c r="B352" s="14" t="s">
        <v>18537</v>
      </c>
      <c r="C352" s="41" t="s">
        <v>18538</v>
      </c>
      <c r="D352" s="41" t="s">
        <v>1162</v>
      </c>
      <c r="E352" s="14"/>
      <c r="F352" s="15">
        <v>1000</v>
      </c>
      <c r="G352" s="15">
        <v>424</v>
      </c>
      <c r="H352" s="14" t="s">
        <v>2161</v>
      </c>
      <c r="I352" s="15">
        <v>0</v>
      </c>
      <c r="J352" s="14" t="s">
        <v>7909</v>
      </c>
      <c r="K352" s="36" t="s">
        <v>18528</v>
      </c>
      <c r="L352" s="23" t="s">
        <v>13494</v>
      </c>
      <c r="M352" s="23"/>
      <c r="O352" s="15">
        <f>VLOOKUP(H352,heso!$A$2:$B$82,2,0)*F352*G352</f>
        <v>547740.95878889831</v>
      </c>
    </row>
    <row r="353" spans="1:15" ht="47.25">
      <c r="A353" s="14">
        <f t="shared" si="5"/>
        <v>350</v>
      </c>
      <c r="B353" s="14" t="s">
        <v>18539</v>
      </c>
      <c r="C353" s="41" t="s">
        <v>18540</v>
      </c>
      <c r="D353" s="41" t="s">
        <v>18501</v>
      </c>
      <c r="E353" s="14"/>
      <c r="F353" s="15">
        <v>35660</v>
      </c>
      <c r="G353" s="15">
        <v>260</v>
      </c>
      <c r="H353" s="14" t="s">
        <v>5624</v>
      </c>
      <c r="I353" s="15">
        <v>0</v>
      </c>
      <c r="J353" s="14" t="s">
        <v>1188</v>
      </c>
      <c r="K353" s="36" t="s">
        <v>18453</v>
      </c>
      <c r="L353" s="23" t="s">
        <v>18518</v>
      </c>
      <c r="M353" s="23"/>
      <c r="O353" s="15">
        <f>VLOOKUP(H353,heso!$A$2:$B$82,2,0)*F353*G353</f>
        <v>7992758.6206896547</v>
      </c>
    </row>
    <row r="354" spans="1:15" ht="31.5">
      <c r="A354" s="14">
        <f t="shared" si="5"/>
        <v>351</v>
      </c>
      <c r="B354" s="14" t="s">
        <v>18541</v>
      </c>
      <c r="C354" s="41" t="s">
        <v>18542</v>
      </c>
      <c r="D354" s="41" t="s">
        <v>1162</v>
      </c>
      <c r="E354" s="14"/>
      <c r="F354" s="15">
        <v>300</v>
      </c>
      <c r="G354" s="15">
        <v>248</v>
      </c>
      <c r="H354" s="14" t="s">
        <v>8087</v>
      </c>
      <c r="I354" s="15">
        <v>99000</v>
      </c>
      <c r="J354" s="14" t="s">
        <v>1188</v>
      </c>
      <c r="K354" s="36" t="s">
        <v>18528</v>
      </c>
      <c r="L354" s="23" t="s">
        <v>2255</v>
      </c>
      <c r="M354" s="23"/>
      <c r="O354" s="15">
        <f>VLOOKUP(H354,heso!$A$2:$B$82,2,0)*F354*G354</f>
        <v>74400</v>
      </c>
    </row>
    <row r="355" spans="1:15" ht="47.25">
      <c r="A355" s="14">
        <f t="shared" si="5"/>
        <v>352</v>
      </c>
      <c r="B355" s="14" t="s">
        <v>18543</v>
      </c>
      <c r="C355" s="41" t="s">
        <v>9192</v>
      </c>
      <c r="D355" s="41" t="s">
        <v>18372</v>
      </c>
      <c r="E355" s="14"/>
      <c r="F355" s="15">
        <v>1000</v>
      </c>
      <c r="G355" s="15">
        <v>748</v>
      </c>
      <c r="H355" s="14" t="s">
        <v>2161</v>
      </c>
      <c r="I355" s="15">
        <v>0</v>
      </c>
      <c r="J355" s="14" t="s">
        <v>1188</v>
      </c>
      <c r="K355" s="36" t="s">
        <v>18528</v>
      </c>
      <c r="L355" s="23" t="s">
        <v>5408</v>
      </c>
      <c r="M355" s="23"/>
      <c r="O355" s="15">
        <f>VLOOKUP(H355,heso!$A$2:$B$82,2,0)*F355*G355</f>
        <v>966297.72918418853</v>
      </c>
    </row>
    <row r="356" spans="1:15" ht="31.5">
      <c r="A356" s="14">
        <f t="shared" si="5"/>
        <v>353</v>
      </c>
      <c r="B356" s="14" t="s">
        <v>17465</v>
      </c>
      <c r="C356" s="41" t="s">
        <v>17327</v>
      </c>
      <c r="D356" s="41" t="s">
        <v>1187</v>
      </c>
      <c r="E356" s="14" t="s">
        <v>8163</v>
      </c>
      <c r="F356" s="15">
        <v>1000</v>
      </c>
      <c r="G356" s="15">
        <v>200</v>
      </c>
      <c r="H356" s="14" t="s">
        <v>5624</v>
      </c>
      <c r="I356" s="15">
        <v>64000</v>
      </c>
      <c r="J356" s="14" t="s">
        <v>4935</v>
      </c>
      <c r="K356" s="36" t="s">
        <v>18453</v>
      </c>
      <c r="L356" s="23" t="s">
        <v>513</v>
      </c>
      <c r="M356" s="23"/>
      <c r="O356" s="15">
        <f>VLOOKUP(H356,heso!$A$2:$B$82,2,0)*F356*G356</f>
        <v>172413.79310344826</v>
      </c>
    </row>
    <row r="357" spans="1:15" ht="47.25">
      <c r="A357" s="14">
        <f t="shared" si="5"/>
        <v>354</v>
      </c>
      <c r="B357" s="14" t="s">
        <v>18513</v>
      </c>
      <c r="C357" s="41" t="s">
        <v>9192</v>
      </c>
      <c r="D357" s="41" t="s">
        <v>1187</v>
      </c>
      <c r="E357" s="14"/>
      <c r="F357" s="15">
        <v>350</v>
      </c>
      <c r="G357" s="15">
        <v>228</v>
      </c>
      <c r="H357" s="14" t="s">
        <v>5624</v>
      </c>
      <c r="I357" s="15">
        <v>89000</v>
      </c>
      <c r="J357" s="14" t="s">
        <v>1188</v>
      </c>
      <c r="K357" s="36" t="s">
        <v>18453</v>
      </c>
      <c r="L357" s="23" t="s">
        <v>18544</v>
      </c>
      <c r="M357" s="23"/>
      <c r="O357" s="15">
        <f>VLOOKUP(H357,heso!$A$2:$B$82,2,0)*F357*G357</f>
        <v>68793.103448275855</v>
      </c>
    </row>
    <row r="358" spans="1:15" ht="47.25">
      <c r="A358" s="14">
        <f t="shared" si="5"/>
        <v>355</v>
      </c>
      <c r="B358" s="14" t="s">
        <v>18515</v>
      </c>
      <c r="C358" s="41" t="s">
        <v>18545</v>
      </c>
      <c r="D358" s="41" t="s">
        <v>1187</v>
      </c>
      <c r="E358" s="14"/>
      <c r="F358" s="15">
        <v>350</v>
      </c>
      <c r="G358" s="15">
        <v>252</v>
      </c>
      <c r="H358" s="14" t="s">
        <v>5624</v>
      </c>
      <c r="I358" s="15">
        <v>96000</v>
      </c>
      <c r="J358" s="14" t="s">
        <v>1188</v>
      </c>
      <c r="K358" s="36" t="s">
        <v>18453</v>
      </c>
      <c r="L358" s="23" t="s">
        <v>18544</v>
      </c>
      <c r="M358" s="23"/>
      <c r="O358" s="15">
        <f>VLOOKUP(H358,heso!$A$2:$B$82,2,0)*F358*G358</f>
        <v>76034.482758620681</v>
      </c>
    </row>
    <row r="359" spans="1:15">
      <c r="A359" s="14">
        <f t="shared" si="5"/>
        <v>356</v>
      </c>
      <c r="B359" s="14" t="s">
        <v>18546</v>
      </c>
      <c r="C359" s="41" t="s">
        <v>18547</v>
      </c>
      <c r="D359" s="41" t="s">
        <v>1187</v>
      </c>
      <c r="E359" s="14"/>
      <c r="F359" s="15">
        <v>800</v>
      </c>
      <c r="G359" s="15">
        <v>476</v>
      </c>
      <c r="H359" s="14" t="s">
        <v>2161</v>
      </c>
      <c r="I359" s="15">
        <v>274000</v>
      </c>
      <c r="J359" s="14" t="s">
        <v>7909</v>
      </c>
      <c r="K359" s="36" t="s">
        <v>18528</v>
      </c>
      <c r="L359" s="23" t="s">
        <v>513</v>
      </c>
      <c r="M359" s="23"/>
      <c r="O359" s="15">
        <f>VLOOKUP(H359,heso!$A$2:$B$82,2,0)*F359*G359</f>
        <v>491933.38940285955</v>
      </c>
    </row>
    <row r="360" spans="1:15" ht="81" customHeight="1">
      <c r="A360" s="14">
        <f t="shared" si="5"/>
        <v>357</v>
      </c>
      <c r="B360" s="14" t="s">
        <v>18548</v>
      </c>
      <c r="C360" s="41" t="s">
        <v>18549</v>
      </c>
      <c r="D360" s="41" t="s">
        <v>18350</v>
      </c>
      <c r="E360" s="14"/>
      <c r="F360" s="15">
        <v>1500</v>
      </c>
      <c r="G360" s="15">
        <v>740</v>
      </c>
      <c r="H360" s="14" t="s">
        <v>2161</v>
      </c>
      <c r="I360" s="15">
        <v>0</v>
      </c>
      <c r="J360" s="14" t="s">
        <v>70</v>
      </c>
      <c r="K360" s="36" t="s">
        <v>18453</v>
      </c>
      <c r="L360" s="23" t="s">
        <v>2255</v>
      </c>
      <c r="M360" s="23"/>
      <c r="O360" s="15">
        <f>VLOOKUP(H360,heso!$A$2:$B$82,2,0)*F360*G360</f>
        <v>1433944.4911690496</v>
      </c>
    </row>
    <row r="361" spans="1:15" ht="31.5">
      <c r="A361" s="14">
        <f t="shared" si="5"/>
        <v>358</v>
      </c>
      <c r="B361" s="14" t="s">
        <v>18550</v>
      </c>
      <c r="C361" s="41" t="s">
        <v>18551</v>
      </c>
      <c r="D361" s="41" t="s">
        <v>18350</v>
      </c>
      <c r="E361" s="14"/>
      <c r="F361" s="15">
        <v>1000</v>
      </c>
      <c r="G361" s="15">
        <v>644</v>
      </c>
      <c r="H361" s="14" t="s">
        <v>2161</v>
      </c>
      <c r="I361" s="15">
        <v>0</v>
      </c>
      <c r="J361" s="14" t="s">
        <v>70</v>
      </c>
      <c r="K361" s="36" t="s">
        <v>18453</v>
      </c>
      <c r="L361" s="23" t="s">
        <v>2255</v>
      </c>
      <c r="M361" s="23"/>
      <c r="O361" s="15">
        <f>VLOOKUP(H361,heso!$A$2:$B$82,2,0)*F361*G361</f>
        <v>831946.17325483612</v>
      </c>
    </row>
    <row r="362" spans="1:15" ht="47.25">
      <c r="A362" s="14">
        <f t="shared" si="5"/>
        <v>359</v>
      </c>
      <c r="B362" s="14" t="s">
        <v>18552</v>
      </c>
      <c r="C362" s="41" t="s">
        <v>2744</v>
      </c>
      <c r="D362" s="41" t="s">
        <v>1187</v>
      </c>
      <c r="E362" s="14" t="s">
        <v>8163</v>
      </c>
      <c r="F362" s="15">
        <v>2030</v>
      </c>
      <c r="G362" s="15">
        <v>244</v>
      </c>
      <c r="H362" s="14" t="s">
        <v>8087</v>
      </c>
      <c r="I362" s="15">
        <v>90000</v>
      </c>
      <c r="J362" s="14" t="s">
        <v>4935</v>
      </c>
      <c r="K362" s="36" t="s">
        <v>18453</v>
      </c>
      <c r="L362" s="23" t="s">
        <v>12534</v>
      </c>
      <c r="M362" s="23"/>
      <c r="O362" s="15">
        <f>VLOOKUP(H362,heso!$A$2:$B$82,2,0)*F362*G362</f>
        <v>495320</v>
      </c>
    </row>
    <row r="363" spans="1:15" ht="31.5">
      <c r="A363" s="14">
        <f t="shared" si="5"/>
        <v>360</v>
      </c>
      <c r="B363" s="14" t="s">
        <v>18553</v>
      </c>
      <c r="C363" s="41" t="s">
        <v>6874</v>
      </c>
      <c r="D363" s="41" t="s">
        <v>1187</v>
      </c>
      <c r="E363" s="14"/>
      <c r="F363" s="15">
        <v>1000</v>
      </c>
      <c r="G363" s="15">
        <v>176</v>
      </c>
      <c r="H363" s="14" t="s">
        <v>8076</v>
      </c>
      <c r="I363" s="15">
        <v>60000</v>
      </c>
      <c r="J363" s="14" t="s">
        <v>4935</v>
      </c>
      <c r="K363" s="36" t="s">
        <v>18453</v>
      </c>
      <c r="L363" s="23" t="s">
        <v>12534</v>
      </c>
      <c r="M363" s="23"/>
      <c r="O363" s="15">
        <f>VLOOKUP(H363,heso!$A$2:$B$82,2,0)*F363*G363</f>
        <v>146247.26661059714</v>
      </c>
    </row>
    <row r="364" spans="1:15" ht="31.5">
      <c r="A364" s="14">
        <f t="shared" si="5"/>
        <v>361</v>
      </c>
      <c r="B364" s="14" t="s">
        <v>18554</v>
      </c>
      <c r="C364" s="41" t="s">
        <v>2744</v>
      </c>
      <c r="D364" s="41" t="s">
        <v>1187</v>
      </c>
      <c r="E364" s="14"/>
      <c r="F364" s="15">
        <v>5000</v>
      </c>
      <c r="G364" s="15">
        <v>140</v>
      </c>
      <c r="H364" s="14" t="s">
        <v>8076</v>
      </c>
      <c r="I364" s="15">
        <v>38000</v>
      </c>
      <c r="J364" s="14" t="s">
        <v>4935</v>
      </c>
      <c r="K364" s="36" t="s">
        <v>18528</v>
      </c>
      <c r="L364" s="23" t="s">
        <v>2255</v>
      </c>
      <c r="M364" s="23"/>
      <c r="O364" s="15">
        <f>VLOOKUP(H364,heso!$A$2:$B$82,2,0)*F364*G364</f>
        <v>581665.26492851134</v>
      </c>
    </row>
    <row r="365" spans="1:15" ht="47.25">
      <c r="A365" s="14">
        <f t="shared" si="5"/>
        <v>362</v>
      </c>
      <c r="B365" s="14" t="s">
        <v>18555</v>
      </c>
      <c r="C365" s="41" t="s">
        <v>2744</v>
      </c>
      <c r="D365" s="41" t="s">
        <v>1187</v>
      </c>
      <c r="E365" s="14"/>
      <c r="F365" s="15">
        <v>5000</v>
      </c>
      <c r="G365" s="15">
        <v>156</v>
      </c>
      <c r="H365" s="14" t="s">
        <v>8076</v>
      </c>
      <c r="I365" s="15">
        <v>42000</v>
      </c>
      <c r="J365" s="14" t="s">
        <v>4935</v>
      </c>
      <c r="K365" s="36" t="s">
        <v>18528</v>
      </c>
      <c r="L365" s="23" t="s">
        <v>2255</v>
      </c>
      <c r="M365" s="23"/>
      <c r="O365" s="15">
        <f>VLOOKUP(H365,heso!$A$2:$B$82,2,0)*F365*G365</f>
        <v>648141.29520605551</v>
      </c>
    </row>
    <row r="366" spans="1:15" ht="47.25">
      <c r="A366" s="14">
        <f t="shared" si="5"/>
        <v>363</v>
      </c>
      <c r="B366" s="14" t="s">
        <v>18556</v>
      </c>
      <c r="C366" s="41" t="s">
        <v>18557</v>
      </c>
      <c r="D366" s="41" t="s">
        <v>18350</v>
      </c>
      <c r="E366" s="14"/>
      <c r="F366" s="15">
        <v>1500</v>
      </c>
      <c r="G366" s="15">
        <v>736</v>
      </c>
      <c r="H366" s="14" t="s">
        <v>2161</v>
      </c>
      <c r="I366" s="15">
        <v>0</v>
      </c>
      <c r="J366" s="14" t="s">
        <v>70</v>
      </c>
      <c r="K366" s="36" t="s">
        <v>18528</v>
      </c>
      <c r="L366" s="23" t="s">
        <v>2255</v>
      </c>
      <c r="M366" s="23"/>
      <c r="O366" s="15">
        <f>VLOOKUP(H366,heso!$A$2:$B$82,2,0)*F366*G366</f>
        <v>1426193.4398654331</v>
      </c>
    </row>
    <row r="367" spans="1:15" ht="47.25">
      <c r="A367" s="14">
        <f t="shared" si="5"/>
        <v>364</v>
      </c>
      <c r="B367" s="14" t="s">
        <v>18558</v>
      </c>
      <c r="C367" s="41" t="s">
        <v>18559</v>
      </c>
      <c r="D367" s="41" t="s">
        <v>1162</v>
      </c>
      <c r="E367" s="14"/>
      <c r="F367" s="15">
        <v>1000</v>
      </c>
      <c r="G367" s="15">
        <v>632</v>
      </c>
      <c r="H367" s="14" t="s">
        <v>2161</v>
      </c>
      <c r="I367" s="15">
        <v>0</v>
      </c>
      <c r="J367" s="14" t="s">
        <v>7909</v>
      </c>
      <c r="K367" s="36" t="s">
        <v>18528</v>
      </c>
      <c r="L367" s="23" t="s">
        <v>13494</v>
      </c>
      <c r="M367" s="23"/>
      <c r="O367" s="15">
        <f>VLOOKUP(H367,heso!$A$2:$B$82,2,0)*F367*G367</f>
        <v>816444.07064760313</v>
      </c>
    </row>
    <row r="368" spans="1:15" ht="52.5" customHeight="1">
      <c r="A368" s="14">
        <f t="shared" ref="A368:A431" si="6">A367+1</f>
        <v>365</v>
      </c>
      <c r="B368" s="14" t="s">
        <v>18560</v>
      </c>
      <c r="C368" s="41" t="s">
        <v>15352</v>
      </c>
      <c r="D368" s="41" t="s">
        <v>1162</v>
      </c>
      <c r="E368" s="14"/>
      <c r="F368" s="15">
        <v>500</v>
      </c>
      <c r="G368" s="15">
        <v>304</v>
      </c>
      <c r="H368" s="14" t="s">
        <v>8087</v>
      </c>
      <c r="I368" s="15">
        <v>0</v>
      </c>
      <c r="J368" s="14" t="s">
        <v>1188</v>
      </c>
      <c r="K368" s="36" t="s">
        <v>18291</v>
      </c>
      <c r="L368" s="23" t="s">
        <v>2255</v>
      </c>
      <c r="M368" s="23"/>
      <c r="O368" s="15">
        <f>VLOOKUP(H368,heso!$A$2:$B$82,2,0)*F368*G368</f>
        <v>152000</v>
      </c>
    </row>
    <row r="369" spans="1:15" ht="25.5">
      <c r="A369" s="14">
        <f t="shared" si="6"/>
        <v>366</v>
      </c>
      <c r="B369" s="14" t="s">
        <v>18561</v>
      </c>
      <c r="C369" s="41" t="s">
        <v>18562</v>
      </c>
      <c r="D369" s="41" t="s">
        <v>1187</v>
      </c>
      <c r="E369" s="14"/>
      <c r="F369" s="15">
        <v>300</v>
      </c>
      <c r="G369" s="15">
        <v>204</v>
      </c>
      <c r="H369" s="14" t="s">
        <v>5624</v>
      </c>
      <c r="I369" s="15">
        <v>93000</v>
      </c>
      <c r="J369" s="14" t="s">
        <v>7909</v>
      </c>
      <c r="K369" s="36" t="s">
        <v>18528</v>
      </c>
      <c r="L369" s="23" t="s">
        <v>2255</v>
      </c>
      <c r="M369" s="23" t="s">
        <v>17776</v>
      </c>
      <c r="O369" s="15">
        <f>VLOOKUP(H369,heso!$A$2:$B$82,2,0)*F369*G369</f>
        <v>52758.620689655167</v>
      </c>
    </row>
    <row r="370" spans="1:15" ht="47.25">
      <c r="A370" s="14">
        <f t="shared" si="6"/>
        <v>367</v>
      </c>
      <c r="B370" s="14" t="s">
        <v>18561</v>
      </c>
      <c r="C370" s="41" t="s">
        <v>18563</v>
      </c>
      <c r="D370" s="41" t="s">
        <v>18501</v>
      </c>
      <c r="E370" s="14"/>
      <c r="F370" s="15">
        <v>35660</v>
      </c>
      <c r="G370" s="15">
        <v>204</v>
      </c>
      <c r="H370" s="14" t="s">
        <v>5624</v>
      </c>
      <c r="I370" s="15">
        <v>0</v>
      </c>
      <c r="J370" s="14" t="s">
        <v>7909</v>
      </c>
      <c r="K370" s="36" t="s">
        <v>18528</v>
      </c>
      <c r="L370" s="23" t="s">
        <v>18518</v>
      </c>
      <c r="M370" s="23" t="s">
        <v>17776</v>
      </c>
      <c r="O370" s="15">
        <f>VLOOKUP(H370,heso!$A$2:$B$82,2,0)*F370*G370</f>
        <v>6271241.3793103443</v>
      </c>
    </row>
    <row r="371" spans="1:15" ht="31.5">
      <c r="A371" s="14">
        <f t="shared" si="6"/>
        <v>368</v>
      </c>
      <c r="B371" s="14" t="s">
        <v>18564</v>
      </c>
      <c r="C371" s="41" t="s">
        <v>2744</v>
      </c>
      <c r="D371" s="41" t="s">
        <v>1187</v>
      </c>
      <c r="E371" s="14" t="s">
        <v>8163</v>
      </c>
      <c r="F371" s="15">
        <v>5012</v>
      </c>
      <c r="G371" s="15">
        <v>100</v>
      </c>
      <c r="H371" s="14" t="s">
        <v>8076</v>
      </c>
      <c r="I371" s="15">
        <v>29000</v>
      </c>
      <c r="J371" s="14" t="s">
        <v>4935</v>
      </c>
      <c r="K371" s="36" t="s">
        <v>18528</v>
      </c>
      <c r="L371" s="23" t="s">
        <v>2255</v>
      </c>
      <c r="M371" s="23"/>
      <c r="O371" s="15">
        <f>VLOOKUP(H371,heso!$A$2:$B$82,2,0)*F371*G371</f>
        <v>416472.32968881418</v>
      </c>
    </row>
    <row r="372" spans="1:15" ht="63">
      <c r="A372" s="14">
        <f t="shared" si="6"/>
        <v>369</v>
      </c>
      <c r="B372" s="14" t="s">
        <v>18565</v>
      </c>
      <c r="C372" s="41" t="s">
        <v>18566</v>
      </c>
      <c r="D372" s="41" t="s">
        <v>1162</v>
      </c>
      <c r="E372" s="14"/>
      <c r="F372" s="15">
        <v>135</v>
      </c>
      <c r="G372" s="15">
        <v>308</v>
      </c>
      <c r="H372" s="14" t="s">
        <v>8087</v>
      </c>
      <c r="I372" s="15">
        <v>0</v>
      </c>
      <c r="J372" s="14" t="s">
        <v>1188</v>
      </c>
      <c r="K372" s="36" t="s">
        <v>18528</v>
      </c>
      <c r="L372" s="23" t="s">
        <v>2255</v>
      </c>
      <c r="M372" s="23"/>
      <c r="O372" s="15">
        <f>VLOOKUP(H372,heso!$A$2:$B$82,2,0)*F372*G372</f>
        <v>41580</v>
      </c>
    </row>
    <row r="373" spans="1:15" ht="31.5">
      <c r="A373" s="14">
        <f t="shared" si="6"/>
        <v>370</v>
      </c>
      <c r="B373" s="14" t="s">
        <v>18560</v>
      </c>
      <c r="C373" s="41" t="s">
        <v>15352</v>
      </c>
      <c r="D373" s="41" t="s">
        <v>1162</v>
      </c>
      <c r="E373" s="14" t="s">
        <v>8163</v>
      </c>
      <c r="F373" s="15">
        <v>22222</v>
      </c>
      <c r="G373" s="15">
        <v>304</v>
      </c>
      <c r="H373" s="14" t="s">
        <v>8087</v>
      </c>
      <c r="I373" s="15">
        <v>0</v>
      </c>
      <c r="J373" s="14" t="s">
        <v>1188</v>
      </c>
      <c r="K373" s="36" t="s">
        <v>18528</v>
      </c>
      <c r="L373" s="23" t="s">
        <v>2255</v>
      </c>
      <c r="M373" s="23"/>
      <c r="O373" s="15">
        <f>VLOOKUP(H373,heso!$A$2:$B$82,2,0)*F373*G373</f>
        <v>6755488</v>
      </c>
    </row>
    <row r="374" spans="1:15" ht="47.25">
      <c r="A374" s="14">
        <f t="shared" si="6"/>
        <v>371</v>
      </c>
      <c r="B374" s="14" t="s">
        <v>18567</v>
      </c>
      <c r="C374" s="41" t="s">
        <v>18568</v>
      </c>
      <c r="D374" s="41" t="s">
        <v>1162</v>
      </c>
      <c r="E374" s="14"/>
      <c r="F374" s="15">
        <v>500</v>
      </c>
      <c r="G374" s="15">
        <v>832</v>
      </c>
      <c r="H374" s="14" t="s">
        <v>3703</v>
      </c>
      <c r="I374" s="15">
        <v>0</v>
      </c>
      <c r="J374" s="14" t="s">
        <v>7909</v>
      </c>
      <c r="K374" s="36" t="s">
        <v>18528</v>
      </c>
      <c r="L374" s="23" t="s">
        <v>3437</v>
      </c>
      <c r="M374" s="23"/>
      <c r="O374" s="15">
        <f>VLOOKUP(H374,heso!$A$2:$B$82,2,0)*F374*G374</f>
        <v>717941.12699747691</v>
      </c>
    </row>
    <row r="375" spans="1:15" ht="63">
      <c r="A375" s="14">
        <f t="shared" si="6"/>
        <v>372</v>
      </c>
      <c r="B375" s="14" t="s">
        <v>18569</v>
      </c>
      <c r="C375" s="41" t="s">
        <v>18570</v>
      </c>
      <c r="D375" s="41" t="s">
        <v>18501</v>
      </c>
      <c r="E375" s="14"/>
      <c r="F375" s="15">
        <v>28390</v>
      </c>
      <c r="G375" s="15">
        <v>200</v>
      </c>
      <c r="H375" s="14" t="s">
        <v>5624</v>
      </c>
      <c r="I375" s="15">
        <v>0</v>
      </c>
      <c r="J375" s="14" t="s">
        <v>4935</v>
      </c>
      <c r="K375" s="36" t="s">
        <v>18528</v>
      </c>
      <c r="L375" s="23" t="s">
        <v>18521</v>
      </c>
      <c r="M375" s="23"/>
      <c r="O375" s="15">
        <f>VLOOKUP(H375,heso!$A$2:$B$82,2,0)*F375*G375</f>
        <v>4894827.5862068962</v>
      </c>
    </row>
    <row r="376" spans="1:15" ht="63">
      <c r="A376" s="14">
        <f t="shared" si="6"/>
        <v>373</v>
      </c>
      <c r="B376" s="14" t="s">
        <v>18571</v>
      </c>
      <c r="C376" s="41" t="s">
        <v>13183</v>
      </c>
      <c r="D376" s="41" t="s">
        <v>16802</v>
      </c>
      <c r="E376" s="14"/>
      <c r="F376" s="15">
        <v>6000</v>
      </c>
      <c r="G376" s="15">
        <v>376</v>
      </c>
      <c r="H376" s="14" t="s">
        <v>8076</v>
      </c>
      <c r="I376" s="15">
        <v>0</v>
      </c>
      <c r="J376" s="14" t="s">
        <v>1188</v>
      </c>
      <c r="K376" s="36" t="s">
        <v>18528</v>
      </c>
      <c r="L376" s="23" t="s">
        <v>18572</v>
      </c>
      <c r="M376" s="23"/>
      <c r="O376" s="15">
        <f>VLOOKUP(H376,heso!$A$2:$B$82,2,0)*F376*G376</f>
        <v>1874624.0538267454</v>
      </c>
    </row>
    <row r="377" spans="1:15" ht="63">
      <c r="A377" s="14">
        <f t="shared" si="6"/>
        <v>374</v>
      </c>
      <c r="B377" s="14" t="s">
        <v>18573</v>
      </c>
      <c r="C377" s="41" t="s">
        <v>13183</v>
      </c>
      <c r="D377" s="41" t="s">
        <v>16802</v>
      </c>
      <c r="E377" s="14"/>
      <c r="F377" s="15">
        <v>6000</v>
      </c>
      <c r="G377" s="15">
        <v>120</v>
      </c>
      <c r="H377" s="14" t="s">
        <v>8076</v>
      </c>
      <c r="I377" s="15">
        <v>0</v>
      </c>
      <c r="J377" s="14" t="s">
        <v>1188</v>
      </c>
      <c r="K377" s="36" t="s">
        <v>18528</v>
      </c>
      <c r="L377" s="23" t="s">
        <v>18574</v>
      </c>
      <c r="M377" s="23"/>
      <c r="O377" s="15">
        <f>VLOOKUP(H377,heso!$A$2:$B$82,2,0)*F377*G377</f>
        <v>598284.27249789739</v>
      </c>
    </row>
    <row r="378" spans="1:15" ht="63" customHeight="1">
      <c r="A378" s="14">
        <f t="shared" si="6"/>
        <v>375</v>
      </c>
      <c r="B378" s="14" t="s">
        <v>18575</v>
      </c>
      <c r="C378" s="41" t="s">
        <v>13183</v>
      </c>
      <c r="D378" s="41" t="s">
        <v>16802</v>
      </c>
      <c r="E378" s="14"/>
      <c r="F378" s="15">
        <v>6000</v>
      </c>
      <c r="G378" s="15">
        <v>160</v>
      </c>
      <c r="H378" s="14" t="s">
        <v>8076</v>
      </c>
      <c r="I378" s="15">
        <v>0</v>
      </c>
      <c r="J378" s="14" t="s">
        <v>1188</v>
      </c>
      <c r="K378" s="36" t="s">
        <v>18528</v>
      </c>
      <c r="L378" s="23" t="s">
        <v>18576</v>
      </c>
      <c r="M378" s="23"/>
      <c r="O378" s="15">
        <f>VLOOKUP(H378,heso!$A$2:$B$82,2,0)*F378*G378</f>
        <v>797712.36333052989</v>
      </c>
    </row>
    <row r="379" spans="1:15" ht="31.5">
      <c r="A379" s="14">
        <f t="shared" si="6"/>
        <v>376</v>
      </c>
      <c r="B379" s="14" t="s">
        <v>18577</v>
      </c>
      <c r="C379" s="41" t="s">
        <v>13696</v>
      </c>
      <c r="D379" s="41" t="s">
        <v>1187</v>
      </c>
      <c r="E379" s="14"/>
      <c r="F379" s="15">
        <v>1000</v>
      </c>
      <c r="G379" s="15">
        <v>124</v>
      </c>
      <c r="H379" s="14" t="s">
        <v>5624</v>
      </c>
      <c r="I379" s="15">
        <v>49000</v>
      </c>
      <c r="J379" s="14" t="s">
        <v>60</v>
      </c>
      <c r="K379" s="36" t="s">
        <v>18528</v>
      </c>
      <c r="L379" s="23" t="s">
        <v>2255</v>
      </c>
      <c r="M379" s="23"/>
      <c r="O379" s="15">
        <f>VLOOKUP(H379,heso!$A$2:$B$82,2,0)*F379*G379</f>
        <v>106896.55172413791</v>
      </c>
    </row>
    <row r="380" spans="1:15" ht="47.25">
      <c r="A380" s="14">
        <f t="shared" si="6"/>
        <v>377</v>
      </c>
      <c r="B380" s="14" t="s">
        <v>18577</v>
      </c>
      <c r="C380" s="41" t="s">
        <v>18504</v>
      </c>
      <c r="D380" s="41" t="s">
        <v>18501</v>
      </c>
      <c r="E380" s="14"/>
      <c r="F380" s="15">
        <v>35660</v>
      </c>
      <c r="G380" s="15">
        <v>124</v>
      </c>
      <c r="H380" s="14" t="s">
        <v>5624</v>
      </c>
      <c r="I380" s="15">
        <v>0</v>
      </c>
      <c r="J380" s="14" t="s">
        <v>60</v>
      </c>
      <c r="K380" s="36" t="s">
        <v>18528</v>
      </c>
      <c r="L380" s="23" t="s">
        <v>18578</v>
      </c>
      <c r="M380" s="23"/>
      <c r="O380" s="15">
        <f>VLOOKUP(H380,heso!$A$2:$B$82,2,0)*F380*G380</f>
        <v>3811931.0344827585</v>
      </c>
    </row>
    <row r="381" spans="1:15" ht="47.25">
      <c r="A381" s="14">
        <f t="shared" si="6"/>
        <v>378</v>
      </c>
      <c r="B381" s="14" t="s">
        <v>18579</v>
      </c>
      <c r="C381" s="41" t="s">
        <v>18580</v>
      </c>
      <c r="D381" s="41" t="s">
        <v>18501</v>
      </c>
      <c r="E381" s="14"/>
      <c r="F381" s="15">
        <v>35660</v>
      </c>
      <c r="G381" s="15">
        <v>148</v>
      </c>
      <c r="H381" s="14" t="s">
        <v>5624</v>
      </c>
      <c r="I381" s="15">
        <v>0</v>
      </c>
      <c r="J381" s="14" t="s">
        <v>4935</v>
      </c>
      <c r="K381" s="36" t="s">
        <v>18528</v>
      </c>
      <c r="L381" s="23" t="s">
        <v>18581</v>
      </c>
      <c r="M381" s="23"/>
      <c r="O381" s="15">
        <f>VLOOKUP(H381,heso!$A$2:$B$82,2,0)*F381*G381</f>
        <v>4549724.137931034</v>
      </c>
    </row>
    <row r="382" spans="1:15" ht="47.25">
      <c r="A382" s="14">
        <f t="shared" si="6"/>
        <v>379</v>
      </c>
      <c r="B382" s="14" t="s">
        <v>18582</v>
      </c>
      <c r="C382" s="41" t="s">
        <v>18583</v>
      </c>
      <c r="D382" s="41" t="s">
        <v>18501</v>
      </c>
      <c r="E382" s="14"/>
      <c r="F382" s="15">
        <v>35660</v>
      </c>
      <c r="G382" s="15">
        <v>140</v>
      </c>
      <c r="H382" s="14" t="s">
        <v>5624</v>
      </c>
      <c r="I382" s="15">
        <v>0</v>
      </c>
      <c r="J382" s="14" t="s">
        <v>70</v>
      </c>
      <c r="K382" s="36" t="s">
        <v>18528</v>
      </c>
      <c r="L382" s="23" t="s">
        <v>18584</v>
      </c>
      <c r="M382" s="23"/>
      <c r="O382" s="15">
        <f>VLOOKUP(H382,heso!$A$2:$B$82,2,0)*F382*G382</f>
        <v>4303793.1034482755</v>
      </c>
    </row>
    <row r="383" spans="1:15" ht="47.25">
      <c r="A383" s="14">
        <f t="shared" si="6"/>
        <v>380</v>
      </c>
      <c r="B383" s="14" t="s">
        <v>18585</v>
      </c>
      <c r="C383" s="41" t="s">
        <v>18586</v>
      </c>
      <c r="D383" s="41" t="s">
        <v>18501</v>
      </c>
      <c r="E383" s="14"/>
      <c r="F383" s="15">
        <v>35660</v>
      </c>
      <c r="G383" s="15">
        <v>224</v>
      </c>
      <c r="H383" s="14" t="s">
        <v>5624</v>
      </c>
      <c r="I383" s="15">
        <v>0</v>
      </c>
      <c r="J383" s="14" t="s">
        <v>7909</v>
      </c>
      <c r="K383" s="36" t="s">
        <v>18528</v>
      </c>
      <c r="L383" s="23" t="s">
        <v>18584</v>
      </c>
      <c r="M383" s="23"/>
      <c r="O383" s="15">
        <f>VLOOKUP(H383,heso!$A$2:$B$82,2,0)*F383*G383</f>
        <v>6886068.9655172415</v>
      </c>
    </row>
    <row r="384" spans="1:15">
      <c r="A384" s="14">
        <f t="shared" si="6"/>
        <v>381</v>
      </c>
      <c r="B384" s="248" t="s">
        <v>20168</v>
      </c>
      <c r="C384" s="41" t="s">
        <v>20167</v>
      </c>
      <c r="D384" s="41" t="s">
        <v>1187</v>
      </c>
      <c r="E384" s="14" t="s">
        <v>8163</v>
      </c>
      <c r="F384" s="15">
        <v>1000</v>
      </c>
      <c r="G384" s="15">
        <v>232</v>
      </c>
      <c r="H384" s="14" t="s">
        <v>8076</v>
      </c>
      <c r="I384" s="15">
        <v>76000</v>
      </c>
      <c r="J384" s="14" t="s">
        <v>1193</v>
      </c>
      <c r="K384" s="36" t="s">
        <v>18528</v>
      </c>
      <c r="L384" s="23" t="s">
        <v>2255</v>
      </c>
      <c r="M384" s="23"/>
      <c r="O384" s="15">
        <f>VLOOKUP(H384,heso!$A$2:$B$82,2,0)*F384*G384</f>
        <v>192780.48780487807</v>
      </c>
    </row>
    <row r="385" spans="1:15" ht="47.25">
      <c r="A385" s="14">
        <f t="shared" si="6"/>
        <v>382</v>
      </c>
      <c r="B385" s="14" t="s">
        <v>17511</v>
      </c>
      <c r="C385" s="41" t="s">
        <v>18587</v>
      </c>
      <c r="D385" s="41" t="s">
        <v>4473</v>
      </c>
      <c r="E385" s="14" t="s">
        <v>8163</v>
      </c>
      <c r="F385" s="15">
        <v>800</v>
      </c>
      <c r="G385" s="15">
        <v>620</v>
      </c>
      <c r="H385" s="14" t="s">
        <v>2161</v>
      </c>
      <c r="I385" s="15">
        <v>0</v>
      </c>
      <c r="J385" s="14" t="s">
        <v>4935</v>
      </c>
      <c r="K385" s="36" t="s">
        <v>18528</v>
      </c>
      <c r="L385" s="23" t="s">
        <v>2255</v>
      </c>
      <c r="M385" s="23" t="s">
        <v>18588</v>
      </c>
      <c r="O385" s="15">
        <f>VLOOKUP(H385,heso!$A$2:$B$82,2,0)*F385*G385</f>
        <v>640753.5744322961</v>
      </c>
    </row>
    <row r="386" spans="1:15" ht="63">
      <c r="A386" s="14">
        <f t="shared" si="6"/>
        <v>383</v>
      </c>
      <c r="B386" s="14" t="s">
        <v>18589</v>
      </c>
      <c r="C386" s="41" t="s">
        <v>18590</v>
      </c>
      <c r="D386" s="41" t="s">
        <v>9193</v>
      </c>
      <c r="E386" s="14"/>
      <c r="F386" s="15">
        <v>1600</v>
      </c>
      <c r="G386" s="15">
        <v>500</v>
      </c>
      <c r="H386" s="14" t="s">
        <v>2161</v>
      </c>
      <c r="I386" s="15">
        <v>0</v>
      </c>
      <c r="J386" s="14" t="s">
        <v>60</v>
      </c>
      <c r="K386" s="36" t="s">
        <v>18528</v>
      </c>
      <c r="L386" s="23" t="s">
        <v>2255</v>
      </c>
      <c r="M386" s="23"/>
      <c r="O386" s="15">
        <f>VLOOKUP(H386,heso!$A$2:$B$82,2,0)*F386*G386</f>
        <v>1033473.5071488647</v>
      </c>
    </row>
    <row r="387" spans="1:15" ht="63">
      <c r="A387" s="14">
        <f t="shared" si="6"/>
        <v>384</v>
      </c>
      <c r="B387" s="14" t="s">
        <v>18591</v>
      </c>
      <c r="C387" s="41" t="s">
        <v>18592</v>
      </c>
      <c r="D387" s="41" t="s">
        <v>1162</v>
      </c>
      <c r="E387" s="14"/>
      <c r="F387" s="15">
        <v>250</v>
      </c>
      <c r="G387" s="15">
        <v>380</v>
      </c>
      <c r="H387" s="14" t="s">
        <v>8087</v>
      </c>
      <c r="I387" s="15">
        <v>0</v>
      </c>
      <c r="J387" s="14" t="s">
        <v>1193</v>
      </c>
      <c r="K387" s="36" t="s">
        <v>18385</v>
      </c>
      <c r="L387" s="23" t="s">
        <v>5129</v>
      </c>
      <c r="M387" s="23"/>
      <c r="O387" s="15">
        <f>VLOOKUP(H387,heso!$A$2:$B$82,2,0)*F387*G387</f>
        <v>95000</v>
      </c>
    </row>
    <row r="388" spans="1:15" ht="31.5">
      <c r="A388" s="14">
        <f t="shared" si="6"/>
        <v>385</v>
      </c>
      <c r="B388" s="14" t="s">
        <v>18569</v>
      </c>
      <c r="C388" s="41" t="s">
        <v>18593</v>
      </c>
      <c r="D388" s="41" t="s">
        <v>1187</v>
      </c>
      <c r="E388" s="14"/>
      <c r="F388" s="15">
        <v>300</v>
      </c>
      <c r="G388" s="15">
        <v>200</v>
      </c>
      <c r="H388" s="14" t="s">
        <v>5624</v>
      </c>
      <c r="I388" s="15">
        <v>101000</v>
      </c>
      <c r="J388" s="14" t="s">
        <v>4935</v>
      </c>
      <c r="K388" s="36" t="s">
        <v>18528</v>
      </c>
      <c r="L388" s="23" t="s">
        <v>5408</v>
      </c>
      <c r="M388" s="23"/>
      <c r="O388" s="15">
        <f>VLOOKUP(H388,heso!$A$2:$B$82,2,0)*F388*G388</f>
        <v>51724.137931034478</v>
      </c>
    </row>
    <row r="389" spans="1:15" ht="31.5">
      <c r="A389" s="14">
        <f t="shared" si="6"/>
        <v>386</v>
      </c>
      <c r="B389" s="14" t="s">
        <v>18519</v>
      </c>
      <c r="C389" s="41" t="s">
        <v>18594</v>
      </c>
      <c r="D389" s="41" t="s">
        <v>1187</v>
      </c>
      <c r="E389" s="14"/>
      <c r="F389" s="15">
        <v>300</v>
      </c>
      <c r="G389" s="15">
        <v>140</v>
      </c>
      <c r="H389" s="14" t="s">
        <v>5624</v>
      </c>
      <c r="I389" s="15">
        <v>63000</v>
      </c>
      <c r="J389" s="14" t="s">
        <v>1188</v>
      </c>
      <c r="K389" s="36" t="s">
        <v>18453</v>
      </c>
      <c r="L389" s="23" t="s">
        <v>5408</v>
      </c>
      <c r="M389" s="23"/>
      <c r="O389" s="15">
        <f>VLOOKUP(H389,heso!$A$2:$B$82,2,0)*F389*G389</f>
        <v>36206.89655172413</v>
      </c>
    </row>
    <row r="390" spans="1:15" ht="63">
      <c r="A390" s="14">
        <f t="shared" si="6"/>
        <v>387</v>
      </c>
      <c r="B390" s="14" t="s">
        <v>18595</v>
      </c>
      <c r="C390" s="41" t="s">
        <v>18596</v>
      </c>
      <c r="D390" s="41" t="s">
        <v>1162</v>
      </c>
      <c r="E390" s="14"/>
      <c r="F390" s="15">
        <v>1000</v>
      </c>
      <c r="G390" s="15">
        <v>448</v>
      </c>
      <c r="H390" s="14" t="s">
        <v>1228</v>
      </c>
      <c r="I390" s="15">
        <v>0</v>
      </c>
      <c r="J390" s="14" t="s">
        <v>4642</v>
      </c>
      <c r="K390" s="36" t="s">
        <v>18528</v>
      </c>
      <c r="L390" s="23" t="s">
        <v>11673</v>
      </c>
      <c r="M390" s="23"/>
      <c r="O390" s="15">
        <f>VLOOKUP(H390,heso!$A$2:$B$82,2,0)*F390*G390</f>
        <v>497359.12531539117</v>
      </c>
    </row>
    <row r="391" spans="1:15" ht="47.25">
      <c r="A391" s="14">
        <f t="shared" si="6"/>
        <v>388</v>
      </c>
      <c r="B391" s="14" t="s">
        <v>18597</v>
      </c>
      <c r="C391" s="41" t="s">
        <v>18598</v>
      </c>
      <c r="D391" s="41" t="s">
        <v>1162</v>
      </c>
      <c r="E391" s="14"/>
      <c r="F391" s="15">
        <v>750</v>
      </c>
      <c r="G391" s="15">
        <v>176</v>
      </c>
      <c r="H391" s="14" t="s">
        <v>8087</v>
      </c>
      <c r="I391" s="15">
        <v>0</v>
      </c>
      <c r="J391" s="14" t="s">
        <v>4935</v>
      </c>
      <c r="K391" s="36" t="s">
        <v>18385</v>
      </c>
      <c r="L391" s="23" t="s">
        <v>5629</v>
      </c>
      <c r="M391" s="23"/>
      <c r="O391" s="15">
        <f>VLOOKUP(H391,heso!$A$2:$B$82,2,0)*F391*G391</f>
        <v>132000</v>
      </c>
    </row>
    <row r="392" spans="1:15" ht="31.5">
      <c r="A392" s="14">
        <f t="shared" si="6"/>
        <v>389</v>
      </c>
      <c r="B392" s="14" t="s">
        <v>16694</v>
      </c>
      <c r="C392" s="41" t="s">
        <v>6874</v>
      </c>
      <c r="D392" s="41" t="s">
        <v>1187</v>
      </c>
      <c r="E392" s="14" t="s">
        <v>8163</v>
      </c>
      <c r="F392" s="15">
        <v>2030</v>
      </c>
      <c r="G392" s="15">
        <v>620</v>
      </c>
      <c r="H392" s="14" t="s">
        <v>8087</v>
      </c>
      <c r="I392" s="15">
        <v>184000</v>
      </c>
      <c r="J392" s="14" t="s">
        <v>4935</v>
      </c>
      <c r="K392" s="36" t="s">
        <v>18528</v>
      </c>
      <c r="L392" s="23" t="s">
        <v>2255</v>
      </c>
      <c r="M392" s="23"/>
      <c r="O392" s="15">
        <f>VLOOKUP(H392,heso!$A$2:$B$82,2,0)*F392*G392</f>
        <v>1258600</v>
      </c>
    </row>
    <row r="393" spans="1:15">
      <c r="A393" s="14">
        <f t="shared" si="6"/>
        <v>390</v>
      </c>
      <c r="B393" s="14" t="s">
        <v>14724</v>
      </c>
      <c r="C393" s="41" t="s">
        <v>2744</v>
      </c>
      <c r="D393" s="41" t="s">
        <v>1187</v>
      </c>
      <c r="E393" s="14" t="s">
        <v>8163</v>
      </c>
      <c r="F393" s="15">
        <v>5012</v>
      </c>
      <c r="G393" s="15">
        <v>84</v>
      </c>
      <c r="H393" s="14" t="s">
        <v>8076</v>
      </c>
      <c r="I393" s="15">
        <v>25000</v>
      </c>
      <c r="J393" s="14" t="s">
        <v>4935</v>
      </c>
      <c r="K393" s="36" t="s">
        <v>18528</v>
      </c>
      <c r="L393" s="23" t="s">
        <v>2255</v>
      </c>
      <c r="M393" s="23"/>
      <c r="O393" s="15">
        <f>VLOOKUP(H393,heso!$A$2:$B$82,2,0)*F393*G393</f>
        <v>349836.75693860388</v>
      </c>
    </row>
    <row r="394" spans="1:15" ht="47.25">
      <c r="A394" s="14">
        <f t="shared" si="6"/>
        <v>391</v>
      </c>
      <c r="B394" s="14" t="s">
        <v>18599</v>
      </c>
      <c r="C394" s="41" t="s">
        <v>18600</v>
      </c>
      <c r="D394" s="41" t="s">
        <v>1162</v>
      </c>
      <c r="E394" s="14" t="s">
        <v>8163</v>
      </c>
      <c r="F394" s="15">
        <v>500</v>
      </c>
      <c r="G394" s="15">
        <v>176</v>
      </c>
      <c r="H394" s="14" t="s">
        <v>8087</v>
      </c>
      <c r="I394" s="15">
        <v>0</v>
      </c>
      <c r="J394" s="14" t="s">
        <v>7909</v>
      </c>
      <c r="K394" s="36" t="s">
        <v>18601</v>
      </c>
      <c r="L394" s="23" t="s">
        <v>2255</v>
      </c>
      <c r="M394" s="23"/>
      <c r="O394" s="15">
        <f>VLOOKUP(H394,heso!$A$2:$B$82,2,0)*F394*G394</f>
        <v>88000</v>
      </c>
    </row>
    <row r="395" spans="1:15" ht="47.25">
      <c r="A395" s="14">
        <f t="shared" si="6"/>
        <v>392</v>
      </c>
      <c r="B395" s="14" t="s">
        <v>18602</v>
      </c>
      <c r="C395" s="41" t="s">
        <v>124</v>
      </c>
      <c r="D395" s="41" t="s">
        <v>1187</v>
      </c>
      <c r="E395" s="14"/>
      <c r="F395" s="15">
        <v>1200</v>
      </c>
      <c r="G395" s="15">
        <v>444</v>
      </c>
      <c r="H395" s="14" t="s">
        <v>2161</v>
      </c>
      <c r="I395" s="15" t="s">
        <v>18603</v>
      </c>
      <c r="J395" s="14" t="s">
        <v>1193</v>
      </c>
      <c r="K395" s="36" t="s">
        <v>18601</v>
      </c>
      <c r="L395" s="23" t="s">
        <v>13080</v>
      </c>
      <c r="M395" s="23" t="s">
        <v>18604</v>
      </c>
      <c r="O395" s="15">
        <f>VLOOKUP(H395,heso!$A$2:$B$82,2,0)*F395*G395</f>
        <v>688293.35576114384</v>
      </c>
    </row>
    <row r="396" spans="1:15" ht="47.25">
      <c r="A396" s="14">
        <f t="shared" si="6"/>
        <v>393</v>
      </c>
      <c r="B396" s="14" t="s">
        <v>18605</v>
      </c>
      <c r="C396" s="41" t="s">
        <v>18606</v>
      </c>
      <c r="D396" s="41" t="s">
        <v>18501</v>
      </c>
      <c r="E396" s="14"/>
      <c r="F396" s="15">
        <v>35660</v>
      </c>
      <c r="G396" s="15">
        <v>196</v>
      </c>
      <c r="H396" s="14" t="s">
        <v>5624</v>
      </c>
      <c r="I396" s="15">
        <v>0</v>
      </c>
      <c r="J396" s="14" t="s">
        <v>7909</v>
      </c>
      <c r="K396" s="36" t="s">
        <v>18528</v>
      </c>
      <c r="L396" s="23" t="s">
        <v>18607</v>
      </c>
      <c r="M396" s="23"/>
      <c r="O396" s="15">
        <f>VLOOKUP(H396,heso!$A$2:$B$82,2,0)*F396*G396</f>
        <v>6025310.3448275859</v>
      </c>
    </row>
    <row r="397" spans="1:15" ht="63">
      <c r="A397" s="14">
        <f t="shared" si="6"/>
        <v>394</v>
      </c>
      <c r="B397" s="14" t="s">
        <v>18608</v>
      </c>
      <c r="C397" s="41" t="s">
        <v>18609</v>
      </c>
      <c r="D397" s="41" t="s">
        <v>4473</v>
      </c>
      <c r="E397" s="14"/>
      <c r="F397" s="15">
        <v>1000</v>
      </c>
      <c r="G397" s="15">
        <v>292</v>
      </c>
      <c r="H397" s="14" t="s">
        <v>8087</v>
      </c>
      <c r="I397" s="15">
        <v>0</v>
      </c>
      <c r="J397" s="14" t="s">
        <v>4935</v>
      </c>
      <c r="K397" s="36" t="s">
        <v>18528</v>
      </c>
      <c r="L397" s="23" t="s">
        <v>2255</v>
      </c>
      <c r="M397" s="23"/>
      <c r="O397" s="15">
        <f>VLOOKUP(H397,heso!$A$2:$B$82,2,0)*F397*G397</f>
        <v>292000</v>
      </c>
    </row>
    <row r="398" spans="1:15" ht="47.25">
      <c r="A398" s="14">
        <f t="shared" si="6"/>
        <v>395</v>
      </c>
      <c r="B398" s="14" t="s">
        <v>18610</v>
      </c>
      <c r="C398" s="41" t="s">
        <v>18611</v>
      </c>
      <c r="D398" s="41" t="s">
        <v>9193</v>
      </c>
      <c r="E398" s="14"/>
      <c r="F398" s="15">
        <v>1100</v>
      </c>
      <c r="G398" s="15">
        <v>428</v>
      </c>
      <c r="H398" s="14" t="s">
        <v>2161</v>
      </c>
      <c r="I398" s="15">
        <v>0</v>
      </c>
      <c r="J398" s="14" t="s">
        <v>7909</v>
      </c>
      <c r="K398" s="36" t="s">
        <v>18528</v>
      </c>
      <c r="L398" s="23" t="s">
        <v>2255</v>
      </c>
      <c r="M398" s="23" t="s">
        <v>18612</v>
      </c>
      <c r="O398" s="15">
        <f>VLOOKUP(H398,heso!$A$2:$B$82,2,0)*F398*G398</f>
        <v>608199.15895710676</v>
      </c>
    </row>
    <row r="399" spans="1:15" ht="63">
      <c r="A399" s="14">
        <f t="shared" si="6"/>
        <v>396</v>
      </c>
      <c r="B399" s="14" t="s">
        <v>18613</v>
      </c>
      <c r="C399" s="41" t="s">
        <v>18614</v>
      </c>
      <c r="D399" s="41" t="s">
        <v>1162</v>
      </c>
      <c r="E399" s="14"/>
      <c r="F399" s="15">
        <v>1000</v>
      </c>
      <c r="G399" s="15">
        <v>176</v>
      </c>
      <c r="H399" s="14" t="s">
        <v>3449</v>
      </c>
      <c r="I399" s="15">
        <v>39000</v>
      </c>
      <c r="J399" s="14" t="s">
        <v>12141</v>
      </c>
      <c r="K399" s="36" t="s">
        <v>18601</v>
      </c>
      <c r="L399" s="23" t="s">
        <v>2255</v>
      </c>
      <c r="M399" s="23"/>
      <c r="O399" s="15">
        <f>VLOOKUP(H399,heso!$A$2:$B$82,2,0)*F399*G399</f>
        <v>85853.658536585368</v>
      </c>
    </row>
    <row r="400" spans="1:15" ht="63">
      <c r="A400" s="14">
        <f t="shared" si="6"/>
        <v>397</v>
      </c>
      <c r="B400" s="14" t="s">
        <v>18615</v>
      </c>
      <c r="C400" s="41" t="s">
        <v>13183</v>
      </c>
      <c r="D400" s="41" t="s">
        <v>12961</v>
      </c>
      <c r="E400" s="14"/>
      <c r="F400" s="15">
        <v>440</v>
      </c>
      <c r="G400" s="15">
        <v>276</v>
      </c>
      <c r="H400" s="14" t="s">
        <v>16842</v>
      </c>
      <c r="I400" s="15">
        <v>0</v>
      </c>
      <c r="J400" s="14" t="s">
        <v>1188</v>
      </c>
      <c r="K400" s="36" t="s">
        <v>18453</v>
      </c>
      <c r="L400" s="23" t="s">
        <v>2255</v>
      </c>
      <c r="M400" s="23"/>
      <c r="O400" s="15">
        <f>VLOOKUP(H400,heso!$A$2:$B$82,2,0)*F400*G400</f>
        <v>225516.83767872164</v>
      </c>
    </row>
    <row r="401" spans="1:15" ht="63">
      <c r="A401" s="14">
        <f t="shared" si="6"/>
        <v>398</v>
      </c>
      <c r="B401" s="14" t="s">
        <v>18616</v>
      </c>
      <c r="C401" s="41" t="s">
        <v>18617</v>
      </c>
      <c r="D401" s="41" t="s">
        <v>1187</v>
      </c>
      <c r="E401" s="14"/>
      <c r="F401" s="15">
        <v>700</v>
      </c>
      <c r="G401" s="15">
        <v>224</v>
      </c>
      <c r="H401" s="14" t="s">
        <v>2161</v>
      </c>
      <c r="I401" s="15">
        <v>148000</v>
      </c>
      <c r="J401" s="14" t="s">
        <v>1193</v>
      </c>
      <c r="K401" s="36" t="s">
        <v>18601</v>
      </c>
      <c r="L401" s="23" t="s">
        <v>2255</v>
      </c>
      <c r="M401" s="23"/>
      <c r="O401" s="15">
        <f>VLOOKUP(H401,heso!$A$2:$B$82,2,0)*F401*G401</f>
        <v>202560.80740117747</v>
      </c>
    </row>
    <row r="402" spans="1:15" ht="31.5">
      <c r="A402" s="14">
        <f t="shared" si="6"/>
        <v>399</v>
      </c>
      <c r="B402" s="14" t="s">
        <v>18618</v>
      </c>
      <c r="C402" s="41" t="s">
        <v>18619</v>
      </c>
      <c r="D402" s="41" t="s">
        <v>4473</v>
      </c>
      <c r="E402" s="14" t="s">
        <v>8163</v>
      </c>
      <c r="F402" s="15">
        <v>500</v>
      </c>
      <c r="G402" s="15">
        <v>660</v>
      </c>
      <c r="H402" s="14" t="s">
        <v>2161</v>
      </c>
      <c r="I402" s="15">
        <v>0</v>
      </c>
      <c r="J402" s="14" t="s">
        <v>1188</v>
      </c>
      <c r="K402" s="36" t="s">
        <v>18528</v>
      </c>
      <c r="L402" s="23" t="s">
        <v>2255</v>
      </c>
      <c r="M402" s="23"/>
      <c r="O402" s="15">
        <f>VLOOKUP(H402,heso!$A$2:$B$82,2,0)*F402*G402</f>
        <v>426307.82169890672</v>
      </c>
    </row>
    <row r="403" spans="1:15" ht="47.25">
      <c r="A403" s="14">
        <f t="shared" si="6"/>
        <v>400</v>
      </c>
      <c r="B403" s="14" t="s">
        <v>18275</v>
      </c>
      <c r="C403" s="41" t="s">
        <v>18094</v>
      </c>
      <c r="D403" s="41" t="s">
        <v>1187</v>
      </c>
      <c r="E403" s="14" t="s">
        <v>8163</v>
      </c>
      <c r="F403" s="15">
        <v>734</v>
      </c>
      <c r="G403" s="15">
        <v>800</v>
      </c>
      <c r="H403" s="14" t="s">
        <v>2161</v>
      </c>
      <c r="I403" s="15">
        <v>301000</v>
      </c>
      <c r="J403" s="14" t="s">
        <v>12918</v>
      </c>
      <c r="K403" s="36" t="s">
        <v>18601</v>
      </c>
      <c r="L403" s="23" t="s">
        <v>2255</v>
      </c>
      <c r="M403" s="23" t="s">
        <v>18620</v>
      </c>
      <c r="O403" s="15">
        <f>VLOOKUP(H403,heso!$A$2:$B$82,2,0)*F403*G403</f>
        <v>758569.55424726661</v>
      </c>
    </row>
    <row r="404" spans="1:15" ht="31.5">
      <c r="A404" s="14">
        <f t="shared" si="6"/>
        <v>401</v>
      </c>
      <c r="B404" s="14" t="s">
        <v>18579</v>
      </c>
      <c r="C404" s="41" t="s">
        <v>18621</v>
      </c>
      <c r="D404" s="41" t="s">
        <v>1187</v>
      </c>
      <c r="E404" s="14"/>
      <c r="F404" s="15">
        <v>400</v>
      </c>
      <c r="G404" s="15">
        <v>148</v>
      </c>
      <c r="H404" s="14" t="s">
        <v>5624</v>
      </c>
      <c r="I404" s="15">
        <v>61000</v>
      </c>
      <c r="J404" s="14" t="s">
        <v>4935</v>
      </c>
      <c r="K404" s="36" t="s">
        <v>18601</v>
      </c>
      <c r="L404" s="23" t="s">
        <v>513</v>
      </c>
      <c r="M404" s="23"/>
      <c r="O404" s="15">
        <f>VLOOKUP(H404,heso!$A$2:$B$82,2,0)*F404*G404</f>
        <v>51034.482758620681</v>
      </c>
    </row>
    <row r="405" spans="1:15" ht="47.25">
      <c r="A405" s="14">
        <f t="shared" si="6"/>
        <v>402</v>
      </c>
      <c r="B405" s="14" t="s">
        <v>18622</v>
      </c>
      <c r="C405" s="41" t="s">
        <v>18623</v>
      </c>
      <c r="D405" s="41" t="s">
        <v>1162</v>
      </c>
      <c r="E405" s="14"/>
      <c r="F405" s="15">
        <v>300</v>
      </c>
      <c r="G405" s="15">
        <v>568</v>
      </c>
      <c r="H405" s="14" t="s">
        <v>2161</v>
      </c>
      <c r="I405" s="15">
        <v>0</v>
      </c>
      <c r="J405" s="14" t="s">
        <v>70</v>
      </c>
      <c r="K405" s="36" t="s">
        <v>18601</v>
      </c>
      <c r="L405" s="23" t="s">
        <v>2255</v>
      </c>
      <c r="M405" s="23"/>
      <c r="O405" s="15">
        <f>VLOOKUP(H405,heso!$A$2:$B$82,2,0)*F405*G405</f>
        <v>220129.85702270817</v>
      </c>
    </row>
    <row r="406" spans="1:15" ht="47.25">
      <c r="A406" s="14">
        <f t="shared" si="6"/>
        <v>403</v>
      </c>
      <c r="B406" s="14" t="s">
        <v>18624</v>
      </c>
      <c r="C406" s="41" t="s">
        <v>18625</v>
      </c>
      <c r="D406" s="41" t="s">
        <v>1162</v>
      </c>
      <c r="E406" s="14"/>
      <c r="F406" s="15">
        <v>500</v>
      </c>
      <c r="G406" s="15">
        <v>162</v>
      </c>
      <c r="H406" s="14" t="s">
        <v>8087</v>
      </c>
      <c r="I406" s="15">
        <v>74000</v>
      </c>
      <c r="J406" s="14" t="s">
        <v>70</v>
      </c>
      <c r="K406" s="36" t="s">
        <v>18601</v>
      </c>
      <c r="L406" s="23" t="s">
        <v>2255</v>
      </c>
      <c r="M406" s="23"/>
      <c r="O406" s="15">
        <f>VLOOKUP(H406,heso!$A$2:$B$82,2,0)*F406*G406</f>
        <v>81000</v>
      </c>
    </row>
    <row r="407" spans="1:15" ht="47.25">
      <c r="A407" s="14">
        <f t="shared" si="6"/>
        <v>404</v>
      </c>
      <c r="B407" s="14" t="s">
        <v>18626</v>
      </c>
      <c r="C407" s="41" t="s">
        <v>18627</v>
      </c>
      <c r="D407" s="41" t="s">
        <v>9193</v>
      </c>
      <c r="E407" s="14"/>
      <c r="F407" s="15">
        <v>1300</v>
      </c>
      <c r="G407" s="15">
        <v>272</v>
      </c>
      <c r="H407" s="14" t="s">
        <v>2161</v>
      </c>
      <c r="I407" s="15">
        <v>0</v>
      </c>
      <c r="J407" s="14" t="s">
        <v>60</v>
      </c>
      <c r="K407" s="36" t="s">
        <v>18601</v>
      </c>
      <c r="L407" s="23" t="s">
        <v>5408</v>
      </c>
      <c r="M407" s="23" t="s">
        <v>18628</v>
      </c>
      <c r="O407" s="15">
        <f>VLOOKUP(H407,heso!$A$2:$B$82,2,0)*F407*G407</f>
        <v>456795.29015979817</v>
      </c>
    </row>
    <row r="408" spans="1:15" ht="31.5">
      <c r="A408" s="14">
        <f t="shared" si="6"/>
        <v>405</v>
      </c>
      <c r="B408" s="14" t="s">
        <v>18629</v>
      </c>
      <c r="C408" s="41" t="s">
        <v>18630</v>
      </c>
      <c r="D408" s="41" t="s">
        <v>1187</v>
      </c>
      <c r="E408" s="14"/>
      <c r="F408" s="15">
        <v>1030</v>
      </c>
      <c r="G408" s="15">
        <v>328</v>
      </c>
      <c r="H408" s="14" t="s">
        <v>8087</v>
      </c>
      <c r="I408" s="15">
        <v>131000</v>
      </c>
      <c r="J408" s="14" t="s">
        <v>7909</v>
      </c>
      <c r="K408" s="36" t="s">
        <v>18601</v>
      </c>
      <c r="L408" s="23" t="s">
        <v>2255</v>
      </c>
      <c r="M408" s="23"/>
      <c r="O408" s="15">
        <f>VLOOKUP(H408,heso!$A$2:$B$82,2,0)*F408*G408</f>
        <v>337840</v>
      </c>
    </row>
    <row r="409" spans="1:15" ht="47.25">
      <c r="A409" s="14">
        <f t="shared" si="6"/>
        <v>406</v>
      </c>
      <c r="B409" s="14" t="s">
        <v>18631</v>
      </c>
      <c r="C409" s="41" t="s">
        <v>18632</v>
      </c>
      <c r="D409" s="41" t="s">
        <v>1162</v>
      </c>
      <c r="E409" s="14"/>
      <c r="F409" s="15">
        <v>500</v>
      </c>
      <c r="G409" s="15">
        <v>332</v>
      </c>
      <c r="H409" s="14" t="s">
        <v>8076</v>
      </c>
      <c r="I409" s="15">
        <v>125000</v>
      </c>
      <c r="J409" s="14" t="s">
        <v>70</v>
      </c>
      <c r="K409" s="36" t="s">
        <v>18601</v>
      </c>
      <c r="L409" s="23" t="s">
        <v>2255</v>
      </c>
      <c r="M409" s="23"/>
      <c r="O409" s="15">
        <f>VLOOKUP(H409,heso!$A$2:$B$82,2,0)*F409*G409</f>
        <v>137937.76282590412</v>
      </c>
    </row>
    <row r="410" spans="1:15" ht="31.5">
      <c r="A410" s="14">
        <f t="shared" si="6"/>
        <v>407</v>
      </c>
      <c r="B410" s="14" t="s">
        <v>18633</v>
      </c>
      <c r="C410" s="41" t="s">
        <v>15863</v>
      </c>
      <c r="D410" s="41" t="s">
        <v>1162</v>
      </c>
      <c r="E410" s="14"/>
      <c r="F410" s="15">
        <v>1000</v>
      </c>
      <c r="G410" s="15">
        <v>324</v>
      </c>
      <c r="H410" s="14" t="s">
        <v>8087</v>
      </c>
      <c r="I410" s="15">
        <v>0</v>
      </c>
      <c r="J410" s="14" t="s">
        <v>70</v>
      </c>
      <c r="K410" s="36" t="s">
        <v>18601</v>
      </c>
      <c r="L410" s="23" t="s">
        <v>2255</v>
      </c>
      <c r="M410" s="23"/>
      <c r="O410" s="15">
        <f>VLOOKUP(H410,heso!$A$2:$B$82,2,0)*F410*G410</f>
        <v>324000</v>
      </c>
    </row>
    <row r="411" spans="1:15" ht="47.25">
      <c r="A411" s="14">
        <f t="shared" si="6"/>
        <v>408</v>
      </c>
      <c r="B411" s="14" t="s">
        <v>18634</v>
      </c>
      <c r="C411" s="41" t="s">
        <v>18635</v>
      </c>
      <c r="D411" s="41" t="s">
        <v>1162</v>
      </c>
      <c r="E411" s="14"/>
      <c r="F411" s="15">
        <v>600</v>
      </c>
      <c r="G411" s="15">
        <v>184</v>
      </c>
      <c r="H411" s="14" t="s">
        <v>2161</v>
      </c>
      <c r="I411" s="15">
        <v>0</v>
      </c>
      <c r="J411" s="14" t="s">
        <v>60</v>
      </c>
      <c r="K411" s="36" t="s">
        <v>18528</v>
      </c>
      <c r="L411" s="23" t="s">
        <v>6101</v>
      </c>
      <c r="M411" s="23"/>
      <c r="O411" s="15">
        <f>VLOOKUP(H411,heso!$A$2:$B$82,2,0)*F411*G411</f>
        <v>142619.3439865433</v>
      </c>
    </row>
    <row r="412" spans="1:15" ht="31.5">
      <c r="A412" s="14">
        <f t="shared" si="6"/>
        <v>409</v>
      </c>
      <c r="B412" s="14" t="s">
        <v>18636</v>
      </c>
      <c r="C412" s="41" t="s">
        <v>18637</v>
      </c>
      <c r="D412" s="41" t="s">
        <v>1162</v>
      </c>
      <c r="E412" s="14"/>
      <c r="F412" s="15">
        <v>450</v>
      </c>
      <c r="G412" s="15">
        <v>356</v>
      </c>
      <c r="H412" s="14" t="s">
        <v>8087</v>
      </c>
      <c r="I412" s="15">
        <v>0</v>
      </c>
      <c r="J412" s="14" t="s">
        <v>1188</v>
      </c>
      <c r="K412" s="36" t="s">
        <v>18601</v>
      </c>
      <c r="L412" s="23" t="s">
        <v>2255</v>
      </c>
      <c r="M412" s="23"/>
      <c r="O412" s="15">
        <f>VLOOKUP(H412,heso!$A$2:$B$82,2,0)*F412*G412</f>
        <v>160200</v>
      </c>
    </row>
    <row r="413" spans="1:15" ht="31.5">
      <c r="A413" s="14">
        <f t="shared" si="6"/>
        <v>410</v>
      </c>
      <c r="B413" s="14" t="s">
        <v>18638</v>
      </c>
      <c r="C413" s="41" t="s">
        <v>12563</v>
      </c>
      <c r="D413" s="41" t="s">
        <v>9193</v>
      </c>
      <c r="E413" s="14"/>
      <c r="F413" s="15">
        <v>1500</v>
      </c>
      <c r="G413" s="15">
        <v>232</v>
      </c>
      <c r="H413" s="15" t="s">
        <v>9488</v>
      </c>
      <c r="I413" s="15">
        <v>0</v>
      </c>
      <c r="J413" s="14" t="s">
        <v>7909</v>
      </c>
      <c r="K413" s="36" t="s">
        <v>18601</v>
      </c>
      <c r="L413" s="23" t="s">
        <v>2255</v>
      </c>
      <c r="M413" s="23" t="s">
        <v>18639</v>
      </c>
      <c r="O413" s="15">
        <f>VLOOKUP(H413,heso!$A$2:$B$82,2,0)*F413*G413</f>
        <v>674341.46341463423</v>
      </c>
    </row>
    <row r="414" spans="1:15" ht="31.5">
      <c r="A414" s="14">
        <f t="shared" si="6"/>
        <v>411</v>
      </c>
      <c r="B414" s="14" t="s">
        <v>18640</v>
      </c>
      <c r="C414" s="41" t="s">
        <v>18641</v>
      </c>
      <c r="D414" s="41" t="s">
        <v>18642</v>
      </c>
      <c r="E414" s="14"/>
      <c r="F414" s="15">
        <v>200</v>
      </c>
      <c r="G414" s="15">
        <v>456</v>
      </c>
      <c r="H414" s="14" t="s">
        <v>2161</v>
      </c>
      <c r="I414" s="15">
        <v>0</v>
      </c>
      <c r="J414" s="14" t="s">
        <v>1188</v>
      </c>
      <c r="K414" s="36" t="s">
        <v>18601</v>
      </c>
      <c r="L414" s="23" t="s">
        <v>13080</v>
      </c>
      <c r="M414" s="23"/>
      <c r="O414" s="15">
        <f>VLOOKUP(H414,heso!$A$2:$B$82,2,0)*F414*G414</f>
        <v>117815.97981497057</v>
      </c>
    </row>
    <row r="415" spans="1:15" ht="31.5">
      <c r="A415" s="14">
        <f t="shared" si="6"/>
        <v>412</v>
      </c>
      <c r="B415" s="14" t="s">
        <v>18643</v>
      </c>
      <c r="C415" s="41" t="s">
        <v>18641</v>
      </c>
      <c r="D415" s="41" t="s">
        <v>18642</v>
      </c>
      <c r="E415" s="14"/>
      <c r="F415" s="15">
        <v>200</v>
      </c>
      <c r="G415" s="15">
        <v>352</v>
      </c>
      <c r="H415" s="14" t="s">
        <v>2161</v>
      </c>
      <c r="I415" s="15">
        <v>0</v>
      </c>
      <c r="J415" s="14" t="s">
        <v>1188</v>
      </c>
      <c r="K415" s="36" t="s">
        <v>18601</v>
      </c>
      <c r="L415" s="23" t="s">
        <v>13080</v>
      </c>
      <c r="M415" s="23"/>
      <c r="O415" s="15">
        <f>VLOOKUP(H415,heso!$A$2:$B$82,2,0)*F415*G415</f>
        <v>90945.668629100095</v>
      </c>
    </row>
    <row r="416" spans="1:15" ht="31.5">
      <c r="A416" s="14">
        <f t="shared" si="6"/>
        <v>413</v>
      </c>
      <c r="B416" s="14" t="s">
        <v>18644</v>
      </c>
      <c r="C416" s="41" t="s">
        <v>18641</v>
      </c>
      <c r="D416" s="41" t="s">
        <v>18642</v>
      </c>
      <c r="E416" s="14"/>
      <c r="F416" s="15">
        <v>200</v>
      </c>
      <c r="G416" s="15">
        <v>836</v>
      </c>
      <c r="H416" s="14" t="s">
        <v>2161</v>
      </c>
      <c r="I416" s="15">
        <v>0</v>
      </c>
      <c r="J416" s="14" t="s">
        <v>1188</v>
      </c>
      <c r="K416" s="36" t="s">
        <v>18601</v>
      </c>
      <c r="L416" s="23" t="s">
        <v>13080</v>
      </c>
      <c r="M416" s="23"/>
      <c r="O416" s="15">
        <f>VLOOKUP(H416,heso!$A$2:$B$82,2,0)*F416*G416</f>
        <v>215995.96299411272</v>
      </c>
    </row>
    <row r="417" spans="1:15" ht="47.25">
      <c r="A417" s="14">
        <f t="shared" si="6"/>
        <v>414</v>
      </c>
      <c r="B417" s="14" t="s">
        <v>18645</v>
      </c>
      <c r="C417" s="41" t="s">
        <v>18646</v>
      </c>
      <c r="D417" s="41" t="s">
        <v>9193</v>
      </c>
      <c r="E417" s="14"/>
      <c r="F417" s="15">
        <v>1100</v>
      </c>
      <c r="G417" s="15">
        <v>252</v>
      </c>
      <c r="H417" s="14" t="s">
        <v>8087</v>
      </c>
      <c r="I417" s="15">
        <v>0</v>
      </c>
      <c r="J417" s="14" t="s">
        <v>4935</v>
      </c>
      <c r="K417" s="36" t="s">
        <v>18601</v>
      </c>
      <c r="L417" s="23" t="s">
        <v>2255</v>
      </c>
      <c r="M417" s="23" t="s">
        <v>18647</v>
      </c>
      <c r="O417" s="15">
        <f>VLOOKUP(H417,heso!$A$2:$B$82,2,0)*F417*G417</f>
        <v>277200</v>
      </c>
    </row>
    <row r="418" spans="1:15" ht="47.25">
      <c r="A418" s="14">
        <f t="shared" si="6"/>
        <v>415</v>
      </c>
      <c r="B418" s="14" t="s">
        <v>18648</v>
      </c>
      <c r="C418" s="41" t="s">
        <v>15653</v>
      </c>
      <c r="D418" s="41" t="s">
        <v>9193</v>
      </c>
      <c r="E418" s="14"/>
      <c r="F418" s="15">
        <v>1100</v>
      </c>
      <c r="G418" s="15">
        <v>300</v>
      </c>
      <c r="H418" s="14" t="s">
        <v>2161</v>
      </c>
      <c r="I418" s="15">
        <v>0</v>
      </c>
      <c r="J418" s="14" t="s">
        <v>4935</v>
      </c>
      <c r="K418" s="36" t="s">
        <v>18601</v>
      </c>
      <c r="L418" s="23" t="s">
        <v>2255</v>
      </c>
      <c r="M418" s="23" t="s">
        <v>18649</v>
      </c>
      <c r="O418" s="15">
        <f>VLOOKUP(H418,heso!$A$2:$B$82,2,0)*F418*G418</f>
        <v>426307.8216989066</v>
      </c>
    </row>
    <row r="419" spans="1:15" ht="78.75">
      <c r="A419" s="14">
        <f t="shared" si="6"/>
        <v>416</v>
      </c>
      <c r="B419" s="14" t="s">
        <v>18650</v>
      </c>
      <c r="C419" s="41" t="s">
        <v>18651</v>
      </c>
      <c r="D419" s="41" t="s">
        <v>18501</v>
      </c>
      <c r="E419" s="14"/>
      <c r="F419" s="15">
        <v>35660</v>
      </c>
      <c r="G419" s="15">
        <v>172</v>
      </c>
      <c r="H419" s="14" t="s">
        <v>5624</v>
      </c>
      <c r="I419" s="15">
        <v>0</v>
      </c>
      <c r="J419" s="14" t="s">
        <v>60</v>
      </c>
      <c r="K419" s="36" t="s">
        <v>18601</v>
      </c>
      <c r="L419" s="23" t="s">
        <v>18652</v>
      </c>
      <c r="M419" s="23"/>
      <c r="O419" s="15">
        <f>VLOOKUP(H419,heso!$A$2:$B$82,2,0)*F419*G419</f>
        <v>5287517.2413793104</v>
      </c>
    </row>
    <row r="420" spans="1:15" ht="47.25">
      <c r="A420" s="14">
        <f t="shared" si="6"/>
        <v>417</v>
      </c>
      <c r="B420" s="14" t="s">
        <v>18653</v>
      </c>
      <c r="C420" s="41" t="s">
        <v>18654</v>
      </c>
      <c r="D420" s="41" t="s">
        <v>4473</v>
      </c>
      <c r="E420" s="14"/>
      <c r="F420" s="15">
        <v>500</v>
      </c>
      <c r="G420" s="15">
        <v>800</v>
      </c>
      <c r="H420" s="14" t="s">
        <v>2161</v>
      </c>
      <c r="I420" s="15">
        <v>0</v>
      </c>
      <c r="J420" s="14" t="s">
        <v>1188</v>
      </c>
      <c r="K420" s="36" t="s">
        <v>18601</v>
      </c>
      <c r="L420" s="23" t="s">
        <v>513</v>
      </c>
      <c r="M420" s="23"/>
      <c r="O420" s="15">
        <f>VLOOKUP(H420,heso!$A$2:$B$82,2,0)*F420*G420</f>
        <v>516736.75357443234</v>
      </c>
    </row>
    <row r="421" spans="1:15" ht="47.25">
      <c r="A421" s="14">
        <f t="shared" si="6"/>
        <v>418</v>
      </c>
      <c r="B421" s="14" t="s">
        <v>18655</v>
      </c>
      <c r="C421" s="41" t="s">
        <v>18656</v>
      </c>
      <c r="D421" s="41" t="s">
        <v>4473</v>
      </c>
      <c r="E421" s="14"/>
      <c r="F421" s="15">
        <v>500</v>
      </c>
      <c r="G421" s="15">
        <v>1052</v>
      </c>
      <c r="H421" s="14" t="s">
        <v>2161</v>
      </c>
      <c r="I421" s="15">
        <v>0</v>
      </c>
      <c r="J421" s="14" t="s">
        <v>4935</v>
      </c>
      <c r="K421" s="36" t="s">
        <v>18601</v>
      </c>
      <c r="L421" s="23" t="s">
        <v>2255</v>
      </c>
      <c r="M421" s="23"/>
      <c r="O421" s="15">
        <f>VLOOKUP(H421,heso!$A$2:$B$82,2,0)*F421*G421</f>
        <v>679508.83095037856</v>
      </c>
    </row>
    <row r="422" spans="1:15" ht="31.5">
      <c r="A422" s="14">
        <f t="shared" si="6"/>
        <v>419</v>
      </c>
      <c r="B422" s="14" t="s">
        <v>18522</v>
      </c>
      <c r="C422" s="41" t="s">
        <v>18594</v>
      </c>
      <c r="D422" s="41" t="s">
        <v>1187</v>
      </c>
      <c r="E422" s="14"/>
      <c r="F422" s="15">
        <v>300</v>
      </c>
      <c r="G422" s="15">
        <v>144</v>
      </c>
      <c r="H422" s="14" t="s">
        <v>5624</v>
      </c>
      <c r="I422" s="15">
        <v>64000</v>
      </c>
      <c r="J422" s="14" t="s">
        <v>1188</v>
      </c>
      <c r="K422" s="36" t="s">
        <v>18601</v>
      </c>
      <c r="L422" s="23" t="s">
        <v>5408</v>
      </c>
      <c r="M422" s="23"/>
      <c r="O422" s="15">
        <f>VLOOKUP(H422,heso!$A$2:$B$82,2,0)*F422*G422</f>
        <v>37241.379310344826</v>
      </c>
    </row>
    <row r="423" spans="1:15" ht="47.25">
      <c r="A423" s="14">
        <f t="shared" si="6"/>
        <v>420</v>
      </c>
      <c r="B423" s="14" t="s">
        <v>18657</v>
      </c>
      <c r="C423" s="41" t="s">
        <v>18658</v>
      </c>
      <c r="D423" s="41" t="s">
        <v>18501</v>
      </c>
      <c r="E423" s="14"/>
      <c r="F423" s="15">
        <v>35660</v>
      </c>
      <c r="G423" s="15">
        <v>256</v>
      </c>
      <c r="H423" s="14" t="s">
        <v>5624</v>
      </c>
      <c r="I423" s="15">
        <v>0</v>
      </c>
      <c r="J423" s="14" t="s">
        <v>12141</v>
      </c>
      <c r="K423" s="36" t="s">
        <v>18528</v>
      </c>
      <c r="L423" s="23" t="s">
        <v>18521</v>
      </c>
      <c r="M423" s="23"/>
      <c r="O423" s="15">
        <f>VLOOKUP(H423,heso!$A$2:$B$82,2,0)*F423*G423</f>
        <v>7869793.1034482755</v>
      </c>
    </row>
    <row r="424" spans="1:15" ht="47.25">
      <c r="A424" s="14">
        <f t="shared" si="6"/>
        <v>421</v>
      </c>
      <c r="B424" s="14" t="s">
        <v>18659</v>
      </c>
      <c r="C424" s="41" t="s">
        <v>18660</v>
      </c>
      <c r="D424" s="41" t="s">
        <v>9193</v>
      </c>
      <c r="E424" s="14"/>
      <c r="F424" s="15">
        <v>2000</v>
      </c>
      <c r="G424" s="15">
        <v>416</v>
      </c>
      <c r="H424" s="14" t="s">
        <v>2161</v>
      </c>
      <c r="I424" s="15">
        <v>0</v>
      </c>
      <c r="J424" s="14" t="s">
        <v>70</v>
      </c>
      <c r="K424" s="36" t="s">
        <v>18601</v>
      </c>
      <c r="L424" s="23" t="s">
        <v>513</v>
      </c>
      <c r="M424" s="23" t="s">
        <v>18661</v>
      </c>
      <c r="O424" s="15">
        <f>VLOOKUP(H424,heso!$A$2:$B$82,2,0)*F424*G424</f>
        <v>1074812.4474348193</v>
      </c>
    </row>
    <row r="425" spans="1:15" ht="31.5">
      <c r="A425" s="14">
        <f t="shared" si="6"/>
        <v>422</v>
      </c>
      <c r="B425" s="14" t="s">
        <v>18662</v>
      </c>
      <c r="C425" s="41" t="s">
        <v>18663</v>
      </c>
      <c r="D425" s="41" t="s">
        <v>9193</v>
      </c>
      <c r="E425" s="14"/>
      <c r="F425" s="15">
        <v>1100</v>
      </c>
      <c r="G425" s="15">
        <v>408</v>
      </c>
      <c r="H425" s="14" t="s">
        <v>2161</v>
      </c>
      <c r="I425" s="15">
        <v>0</v>
      </c>
      <c r="J425" s="14" t="s">
        <v>1188</v>
      </c>
      <c r="K425" s="36" t="s">
        <v>18601</v>
      </c>
      <c r="L425" s="23" t="s">
        <v>2255</v>
      </c>
      <c r="M425" s="23" t="s">
        <v>18664</v>
      </c>
      <c r="O425" s="15">
        <f>VLOOKUP(H425,heso!$A$2:$B$82,2,0)*F425*G425</f>
        <v>579778.63751051296</v>
      </c>
    </row>
    <row r="426" spans="1:15" ht="63">
      <c r="A426" s="14">
        <f t="shared" si="6"/>
        <v>423</v>
      </c>
      <c r="B426" s="14" t="s">
        <v>18665</v>
      </c>
      <c r="C426" s="41" t="s">
        <v>18666</v>
      </c>
      <c r="D426" s="41" t="s">
        <v>1187</v>
      </c>
      <c r="E426" s="14"/>
      <c r="F426" s="15">
        <v>700</v>
      </c>
      <c r="G426" s="15">
        <v>228</v>
      </c>
      <c r="H426" s="14" t="s">
        <v>8087</v>
      </c>
      <c r="I426" s="15">
        <v>127000</v>
      </c>
      <c r="J426" s="14" t="s">
        <v>1193</v>
      </c>
      <c r="K426" s="36" t="s">
        <v>18601</v>
      </c>
      <c r="L426" s="23" t="s">
        <v>513</v>
      </c>
      <c r="M426" s="23"/>
      <c r="O426" s="15">
        <f>VLOOKUP(H426,heso!$A$2:$B$82,2,0)*F426*G426</f>
        <v>159600</v>
      </c>
    </row>
    <row r="427" spans="1:15" ht="78.75">
      <c r="A427" s="14">
        <f t="shared" si="6"/>
        <v>424</v>
      </c>
      <c r="B427" s="14" t="s">
        <v>18667</v>
      </c>
      <c r="C427" s="41" t="s">
        <v>18668</v>
      </c>
      <c r="D427" s="41" t="s">
        <v>1162</v>
      </c>
      <c r="E427" s="14"/>
      <c r="F427" s="15">
        <v>500</v>
      </c>
      <c r="G427" s="15">
        <v>348</v>
      </c>
      <c r="H427" s="14" t="s">
        <v>8087</v>
      </c>
      <c r="I427" s="15">
        <v>101000</v>
      </c>
      <c r="J427" s="14" t="s">
        <v>70</v>
      </c>
      <c r="K427" s="36" t="s">
        <v>18601</v>
      </c>
      <c r="L427" s="23" t="s">
        <v>2255</v>
      </c>
      <c r="M427" s="23"/>
      <c r="O427" s="15">
        <f>VLOOKUP(H427,heso!$A$2:$B$82,2,0)*F427*G427</f>
        <v>174000</v>
      </c>
    </row>
    <row r="428" spans="1:15" ht="47.25">
      <c r="A428" s="14">
        <f t="shared" si="6"/>
        <v>425</v>
      </c>
      <c r="B428" s="14" t="s">
        <v>18669</v>
      </c>
      <c r="C428" s="41" t="s">
        <v>18670</v>
      </c>
      <c r="D428" s="41" t="s">
        <v>18501</v>
      </c>
      <c r="E428" s="14"/>
      <c r="F428" s="15">
        <v>35660</v>
      </c>
      <c r="G428" s="15">
        <v>224</v>
      </c>
      <c r="H428" s="14" t="s">
        <v>5624</v>
      </c>
      <c r="I428" s="15">
        <v>0</v>
      </c>
      <c r="J428" s="14" t="s">
        <v>1188</v>
      </c>
      <c r="K428" s="36" t="s">
        <v>18601</v>
      </c>
      <c r="L428" s="23" t="s">
        <v>18518</v>
      </c>
      <c r="M428" s="23"/>
      <c r="O428" s="15">
        <f>VLOOKUP(H428,heso!$A$2:$B$82,2,0)*F428*G428</f>
        <v>6886068.9655172415</v>
      </c>
    </row>
    <row r="429" spans="1:15" ht="47.25">
      <c r="A429" s="14">
        <f t="shared" si="6"/>
        <v>426</v>
      </c>
      <c r="B429" s="14" t="s">
        <v>18671</v>
      </c>
      <c r="C429" s="41" t="s">
        <v>18672</v>
      </c>
      <c r="D429" s="41" t="s">
        <v>18501</v>
      </c>
      <c r="E429" s="14"/>
      <c r="F429" s="15">
        <v>35660</v>
      </c>
      <c r="G429" s="15">
        <v>240</v>
      </c>
      <c r="H429" s="14" t="s">
        <v>5624</v>
      </c>
      <c r="I429" s="15">
        <v>0</v>
      </c>
      <c r="J429" s="14" t="s">
        <v>60</v>
      </c>
      <c r="K429" s="36" t="s">
        <v>18601</v>
      </c>
      <c r="L429" s="23" t="s">
        <v>18518</v>
      </c>
      <c r="M429" s="23"/>
      <c r="O429" s="15">
        <f>VLOOKUP(H429,heso!$A$2:$B$82,2,0)*F429*G429</f>
        <v>7377931.0344827585</v>
      </c>
    </row>
    <row r="430" spans="1:15" ht="47.25">
      <c r="A430" s="14">
        <f t="shared" si="6"/>
        <v>427</v>
      </c>
      <c r="B430" s="14" t="s">
        <v>18673</v>
      </c>
      <c r="C430" s="41" t="s">
        <v>18674</v>
      </c>
      <c r="D430" s="41" t="s">
        <v>18501</v>
      </c>
      <c r="E430" s="14"/>
      <c r="F430" s="15">
        <v>35660</v>
      </c>
      <c r="G430" s="15">
        <v>260</v>
      </c>
      <c r="H430" s="14" t="s">
        <v>5624</v>
      </c>
      <c r="I430" s="15">
        <v>0</v>
      </c>
      <c r="J430" s="14" t="s">
        <v>60</v>
      </c>
      <c r="K430" s="36" t="s">
        <v>18601</v>
      </c>
      <c r="L430" s="23" t="s">
        <v>18512</v>
      </c>
      <c r="M430" s="23"/>
      <c r="O430" s="15">
        <f>VLOOKUP(H430,heso!$A$2:$B$82,2,0)*F430*G430</f>
        <v>7992758.6206896547</v>
      </c>
    </row>
    <row r="431" spans="1:15">
      <c r="A431" s="14">
        <f t="shared" si="6"/>
        <v>428</v>
      </c>
      <c r="B431" s="248" t="s">
        <v>15923</v>
      </c>
      <c r="C431" s="41" t="s">
        <v>4078</v>
      </c>
      <c r="D431" s="41" t="s">
        <v>1187</v>
      </c>
      <c r="E431" s="14" t="s">
        <v>8163</v>
      </c>
      <c r="F431" s="15">
        <v>1030</v>
      </c>
      <c r="G431" s="15">
        <v>92</v>
      </c>
      <c r="H431" s="14" t="s">
        <v>5624</v>
      </c>
      <c r="I431" s="15">
        <v>33000</v>
      </c>
      <c r="J431" s="14" t="s">
        <v>1193</v>
      </c>
      <c r="K431" s="36" t="s">
        <v>18528</v>
      </c>
      <c r="L431" s="23" t="s">
        <v>12534</v>
      </c>
      <c r="M431" s="23"/>
      <c r="O431" s="15">
        <f>VLOOKUP(H431,heso!$A$2:$B$82,2,0)*F431*G431</f>
        <v>81689.655172413797</v>
      </c>
    </row>
    <row r="432" spans="1:15" ht="31.5">
      <c r="A432" s="14">
        <f t="shared" ref="A432:A495" si="7">A431+1</f>
        <v>429</v>
      </c>
      <c r="B432" s="248" t="s">
        <v>18675</v>
      </c>
      <c r="C432" s="41" t="s">
        <v>3126</v>
      </c>
      <c r="D432" s="41" t="s">
        <v>1187</v>
      </c>
      <c r="E432" s="14" t="s">
        <v>8163</v>
      </c>
      <c r="F432" s="15">
        <v>1030</v>
      </c>
      <c r="G432" s="15">
        <v>160</v>
      </c>
      <c r="H432" s="14" t="s">
        <v>3449</v>
      </c>
      <c r="I432" s="15">
        <v>40000</v>
      </c>
      <c r="J432" s="14" t="s">
        <v>1193</v>
      </c>
      <c r="K432" s="36" t="s">
        <v>18528</v>
      </c>
      <c r="L432" s="23" t="s">
        <v>12534</v>
      </c>
      <c r="M432" s="23"/>
      <c r="O432" s="15">
        <f>VLOOKUP(H432,heso!$A$2:$B$82,2,0)*F432*G432</f>
        <v>80390.243902439019</v>
      </c>
    </row>
    <row r="433" spans="1:15" ht="63">
      <c r="A433" s="14">
        <f t="shared" si="7"/>
        <v>430</v>
      </c>
      <c r="B433" s="248" t="s">
        <v>18676</v>
      </c>
      <c r="C433" s="41" t="s">
        <v>4078</v>
      </c>
      <c r="D433" s="41" t="s">
        <v>1187</v>
      </c>
      <c r="E433" s="14" t="s">
        <v>8163</v>
      </c>
      <c r="F433" s="15">
        <v>1030</v>
      </c>
      <c r="G433" s="15">
        <v>284</v>
      </c>
      <c r="H433" s="14" t="s">
        <v>8087</v>
      </c>
      <c r="I433" s="15">
        <v>90000</v>
      </c>
      <c r="J433" s="14" t="s">
        <v>1188</v>
      </c>
      <c r="K433" s="36" t="s">
        <v>18528</v>
      </c>
      <c r="L433" s="23" t="s">
        <v>12534</v>
      </c>
      <c r="M433" s="23"/>
      <c r="O433" s="15">
        <f>VLOOKUP(H433,heso!$A$2:$B$82,2,0)*F433*G433</f>
        <v>292520</v>
      </c>
    </row>
    <row r="434" spans="1:15" ht="63">
      <c r="A434" s="14">
        <f t="shared" si="7"/>
        <v>431</v>
      </c>
      <c r="B434" s="14" t="s">
        <v>18677</v>
      </c>
      <c r="C434" s="41" t="s">
        <v>18678</v>
      </c>
      <c r="D434" s="41" t="s">
        <v>1162</v>
      </c>
      <c r="E434" s="14"/>
      <c r="F434" s="15">
        <v>200</v>
      </c>
      <c r="G434" s="15">
        <v>300</v>
      </c>
      <c r="H434" s="14" t="s">
        <v>2161</v>
      </c>
      <c r="I434" s="15">
        <v>0</v>
      </c>
      <c r="J434" s="14" t="s">
        <v>70</v>
      </c>
      <c r="K434" s="36" t="s">
        <v>18601</v>
      </c>
      <c r="L434" s="23" t="s">
        <v>5629</v>
      </c>
      <c r="M434" s="23"/>
      <c r="O434" s="15">
        <f>VLOOKUP(H434,heso!$A$2:$B$82,2,0)*F434*G434</f>
        <v>77510.513036164848</v>
      </c>
    </row>
    <row r="435" spans="1:15" ht="47.25">
      <c r="A435" s="14">
        <f t="shared" si="7"/>
        <v>432</v>
      </c>
      <c r="B435" s="14" t="s">
        <v>18679</v>
      </c>
      <c r="C435" s="41" t="s">
        <v>18680</v>
      </c>
      <c r="D435" s="41" t="s">
        <v>18501</v>
      </c>
      <c r="E435" s="14"/>
      <c r="F435" s="15">
        <v>28390</v>
      </c>
      <c r="G435" s="15">
        <v>196</v>
      </c>
      <c r="H435" s="14" t="s">
        <v>5624</v>
      </c>
      <c r="I435" s="15">
        <v>0</v>
      </c>
      <c r="J435" s="14" t="s">
        <v>60</v>
      </c>
      <c r="K435" s="36" t="s">
        <v>18601</v>
      </c>
      <c r="L435" s="23" t="s">
        <v>18521</v>
      </c>
      <c r="M435" s="23"/>
      <c r="O435" s="15">
        <f>VLOOKUP(H435,heso!$A$2:$B$82,2,0)*F435*G435</f>
        <v>4796931.0344827585</v>
      </c>
    </row>
    <row r="436" spans="1:15">
      <c r="A436" s="14">
        <f t="shared" si="7"/>
        <v>433</v>
      </c>
      <c r="B436" s="14" t="s">
        <v>18681</v>
      </c>
      <c r="C436" s="41" t="s">
        <v>2744</v>
      </c>
      <c r="D436" s="41" t="s">
        <v>1187</v>
      </c>
      <c r="E436" s="14"/>
      <c r="F436" s="15">
        <v>10000</v>
      </c>
      <c r="G436" s="15">
        <v>300</v>
      </c>
      <c r="H436" s="14" t="s">
        <v>8076</v>
      </c>
      <c r="I436" s="15">
        <v>67000</v>
      </c>
      <c r="J436" s="14" t="s">
        <v>4935</v>
      </c>
      <c r="K436" s="36" t="s">
        <v>18601</v>
      </c>
      <c r="L436" s="23" t="s">
        <v>2255</v>
      </c>
      <c r="M436" s="23"/>
      <c r="O436" s="15">
        <f>VLOOKUP(H436,heso!$A$2:$B$82,2,0)*F436*G436</f>
        <v>2492851.1354079056</v>
      </c>
    </row>
    <row r="437" spans="1:15">
      <c r="A437" s="14">
        <f t="shared" si="7"/>
        <v>434</v>
      </c>
      <c r="B437" s="14" t="s">
        <v>18682</v>
      </c>
      <c r="C437" s="41" t="s">
        <v>2744</v>
      </c>
      <c r="D437" s="41" t="s">
        <v>1187</v>
      </c>
      <c r="E437" s="14"/>
      <c r="F437" s="15">
        <v>10000</v>
      </c>
      <c r="G437" s="15">
        <v>68</v>
      </c>
      <c r="H437" s="14" t="s">
        <v>8076</v>
      </c>
      <c r="I437" s="15">
        <v>21000</v>
      </c>
      <c r="J437" s="14" t="s">
        <v>4935</v>
      </c>
      <c r="K437" s="36" t="s">
        <v>18601</v>
      </c>
      <c r="L437" s="23" t="s">
        <v>2255</v>
      </c>
      <c r="M437" s="23"/>
      <c r="O437" s="15">
        <f>VLOOKUP(H437,heso!$A$2:$B$82,2,0)*F437*G437</f>
        <v>565046.2573591253</v>
      </c>
    </row>
    <row r="438" spans="1:15">
      <c r="A438" s="14">
        <f t="shared" si="7"/>
        <v>435</v>
      </c>
      <c r="B438" s="14" t="s">
        <v>18683</v>
      </c>
      <c r="C438" s="41" t="s">
        <v>2744</v>
      </c>
      <c r="D438" s="41" t="s">
        <v>1187</v>
      </c>
      <c r="E438" s="14"/>
      <c r="F438" s="15">
        <v>5000</v>
      </c>
      <c r="G438" s="15">
        <v>148</v>
      </c>
      <c r="H438" s="14" t="s">
        <v>8076</v>
      </c>
      <c r="I438" s="15">
        <v>38000</v>
      </c>
      <c r="J438" s="14" t="s">
        <v>4935</v>
      </c>
      <c r="K438" s="36" t="s">
        <v>18601</v>
      </c>
      <c r="L438" s="23" t="s">
        <v>2255</v>
      </c>
      <c r="M438" s="23"/>
      <c r="O438" s="15">
        <f>VLOOKUP(H438,heso!$A$2:$B$82,2,0)*F438*G438</f>
        <v>614903.28006728343</v>
      </c>
    </row>
    <row r="439" spans="1:15">
      <c r="A439" s="14">
        <f t="shared" si="7"/>
        <v>436</v>
      </c>
      <c r="B439" s="14" t="s">
        <v>18684</v>
      </c>
      <c r="C439" s="41" t="s">
        <v>2744</v>
      </c>
      <c r="D439" s="41" t="s">
        <v>1187</v>
      </c>
      <c r="E439" s="14"/>
      <c r="F439" s="15">
        <v>5000</v>
      </c>
      <c r="G439" s="15">
        <v>104</v>
      </c>
      <c r="H439" s="14" t="s">
        <v>8076</v>
      </c>
      <c r="I439" s="15">
        <v>29000</v>
      </c>
      <c r="J439" s="14" t="s">
        <v>4935</v>
      </c>
      <c r="K439" s="36" t="s">
        <v>18601</v>
      </c>
      <c r="L439" s="23" t="s">
        <v>2255</v>
      </c>
      <c r="M439" s="23"/>
      <c r="O439" s="15">
        <f>VLOOKUP(H439,heso!$A$2:$B$82,2,0)*F439*G439</f>
        <v>432094.19680403697</v>
      </c>
    </row>
    <row r="440" spans="1:15" ht="31.5">
      <c r="A440" s="14">
        <f t="shared" si="7"/>
        <v>437</v>
      </c>
      <c r="B440" s="14" t="s">
        <v>18685</v>
      </c>
      <c r="C440" s="41" t="s">
        <v>2744</v>
      </c>
      <c r="D440" s="41" t="s">
        <v>1187</v>
      </c>
      <c r="E440" s="14"/>
      <c r="F440" s="15">
        <v>5000</v>
      </c>
      <c r="G440" s="15">
        <v>40</v>
      </c>
      <c r="H440" s="14" t="s">
        <v>8076</v>
      </c>
      <c r="I440" s="15">
        <v>16000</v>
      </c>
      <c r="J440" s="14" t="s">
        <v>4935</v>
      </c>
      <c r="K440" s="36" t="s">
        <v>18601</v>
      </c>
      <c r="L440" s="23" t="s">
        <v>2255</v>
      </c>
      <c r="M440" s="23"/>
      <c r="O440" s="15">
        <f>VLOOKUP(H440,heso!$A$2:$B$82,2,0)*F440*G440</f>
        <v>166190.07569386039</v>
      </c>
    </row>
    <row r="441" spans="1:15">
      <c r="A441" s="14">
        <f t="shared" si="7"/>
        <v>438</v>
      </c>
      <c r="B441" s="14" t="s">
        <v>18686</v>
      </c>
      <c r="C441" s="41" t="s">
        <v>2744</v>
      </c>
      <c r="D441" s="41" t="s">
        <v>1187</v>
      </c>
      <c r="E441" s="14"/>
      <c r="F441" s="15">
        <v>10000</v>
      </c>
      <c r="G441" s="15">
        <v>136</v>
      </c>
      <c r="H441" s="14" t="s">
        <v>8076</v>
      </c>
      <c r="I441" s="15">
        <v>35000</v>
      </c>
      <c r="J441" s="14" t="s">
        <v>4935</v>
      </c>
      <c r="K441" s="36" t="s">
        <v>18601</v>
      </c>
      <c r="L441" s="23" t="s">
        <v>2255</v>
      </c>
      <c r="M441" s="23"/>
      <c r="O441" s="15">
        <f>VLOOKUP(H441,heso!$A$2:$B$82,2,0)*F441*G441</f>
        <v>1130092.5147182506</v>
      </c>
    </row>
    <row r="442" spans="1:15" ht="31.5">
      <c r="A442" s="14">
        <f t="shared" si="7"/>
        <v>439</v>
      </c>
      <c r="B442" s="14" t="s">
        <v>18687</v>
      </c>
      <c r="C442" s="41" t="s">
        <v>2744</v>
      </c>
      <c r="D442" s="41" t="s">
        <v>1187</v>
      </c>
      <c r="E442" s="14"/>
      <c r="F442" s="15">
        <v>5000</v>
      </c>
      <c r="G442" s="15">
        <v>64</v>
      </c>
      <c r="H442" s="14" t="s">
        <v>8076</v>
      </c>
      <c r="I442" s="15">
        <v>21000</v>
      </c>
      <c r="J442" s="14" t="s">
        <v>4935</v>
      </c>
      <c r="K442" s="36" t="s">
        <v>18601</v>
      </c>
      <c r="L442" s="23" t="s">
        <v>2255</v>
      </c>
      <c r="M442" s="23"/>
      <c r="O442" s="15">
        <f>VLOOKUP(H442,heso!$A$2:$B$82,2,0)*F442*G442</f>
        <v>265904.12111017661</v>
      </c>
    </row>
    <row r="443" spans="1:15" ht="63">
      <c r="A443" s="14">
        <f t="shared" si="7"/>
        <v>440</v>
      </c>
      <c r="B443" s="14" t="s">
        <v>18688</v>
      </c>
      <c r="C443" s="41" t="s">
        <v>18689</v>
      </c>
      <c r="D443" s="41" t="s">
        <v>18501</v>
      </c>
      <c r="E443" s="14"/>
      <c r="F443" s="15">
        <v>35660</v>
      </c>
      <c r="G443" s="15">
        <v>92</v>
      </c>
      <c r="H443" s="14" t="s">
        <v>5624</v>
      </c>
      <c r="I443" s="15">
        <v>0</v>
      </c>
      <c r="J443" s="14" t="s">
        <v>1193</v>
      </c>
      <c r="K443" s="36" t="s">
        <v>18601</v>
      </c>
      <c r="L443" s="23" t="s">
        <v>18690</v>
      </c>
      <c r="M443" s="23"/>
      <c r="O443" s="15">
        <f>VLOOKUP(H443,heso!$A$2:$B$82,2,0)*F443*G443</f>
        <v>2828206.8965517241</v>
      </c>
    </row>
    <row r="444" spans="1:15" ht="78.75">
      <c r="A444" s="14">
        <f t="shared" si="7"/>
        <v>441</v>
      </c>
      <c r="B444" s="14" t="s">
        <v>18691</v>
      </c>
      <c r="C444" s="41" t="s">
        <v>18692</v>
      </c>
      <c r="D444" s="41" t="s">
        <v>18501</v>
      </c>
      <c r="E444" s="14"/>
      <c r="F444" s="15">
        <v>35660</v>
      </c>
      <c r="G444" s="15">
        <v>200</v>
      </c>
      <c r="H444" s="14" t="s">
        <v>5624</v>
      </c>
      <c r="I444" s="15">
        <v>0</v>
      </c>
      <c r="J444" s="14" t="s">
        <v>12918</v>
      </c>
      <c r="K444" s="36" t="s">
        <v>18601</v>
      </c>
      <c r="L444" s="23" t="s">
        <v>18690</v>
      </c>
      <c r="M444" s="23"/>
      <c r="O444" s="15">
        <f>VLOOKUP(H444,heso!$A$2:$B$82,2,0)*F444*G444</f>
        <v>6148275.8620689651</v>
      </c>
    </row>
    <row r="445" spans="1:15" ht="47.25">
      <c r="A445" s="14">
        <f t="shared" si="7"/>
        <v>442</v>
      </c>
      <c r="B445" s="14" t="s">
        <v>18693</v>
      </c>
      <c r="C445" s="41" t="s">
        <v>18694</v>
      </c>
      <c r="D445" s="41" t="s">
        <v>18501</v>
      </c>
      <c r="E445" s="14"/>
      <c r="F445" s="15">
        <v>35660</v>
      </c>
      <c r="G445" s="15">
        <v>220</v>
      </c>
      <c r="H445" s="14" t="s">
        <v>5624</v>
      </c>
      <c r="I445" s="15">
        <v>0</v>
      </c>
      <c r="J445" s="14" t="s">
        <v>1193</v>
      </c>
      <c r="K445" s="36" t="s">
        <v>18601</v>
      </c>
      <c r="L445" s="23" t="s">
        <v>18690</v>
      </c>
      <c r="M445" s="23"/>
      <c r="O445" s="15">
        <f>VLOOKUP(H445,heso!$A$2:$B$82,2,0)*F445*G445</f>
        <v>6763103.4482758613</v>
      </c>
    </row>
    <row r="446" spans="1:15" ht="31.5">
      <c r="A446" s="14">
        <f t="shared" si="7"/>
        <v>443</v>
      </c>
      <c r="B446" s="14" t="s">
        <v>18657</v>
      </c>
      <c r="C446" s="41" t="s">
        <v>18695</v>
      </c>
      <c r="D446" s="41" t="s">
        <v>1187</v>
      </c>
      <c r="E446" s="14"/>
      <c r="F446" s="15">
        <v>100</v>
      </c>
      <c r="G446" s="15">
        <v>256</v>
      </c>
      <c r="H446" s="14" t="s">
        <v>5624</v>
      </c>
      <c r="I446" s="15">
        <v>144000</v>
      </c>
      <c r="J446" s="14" t="s">
        <v>12141</v>
      </c>
      <c r="K446" s="36" t="s">
        <v>18528</v>
      </c>
      <c r="L446" s="23" t="s">
        <v>5408</v>
      </c>
      <c r="M446" s="23"/>
      <c r="O446" s="15">
        <f>VLOOKUP(H446,heso!$A$2:$B$82,2,0)*F446*G446</f>
        <v>22068.965517241377</v>
      </c>
    </row>
    <row r="447" spans="1:15" ht="31.5">
      <c r="A447" s="14">
        <f t="shared" si="7"/>
        <v>444</v>
      </c>
      <c r="B447" s="14" t="s">
        <v>18585</v>
      </c>
      <c r="C447" s="41" t="s">
        <v>10123</v>
      </c>
      <c r="D447" s="41" t="s">
        <v>1187</v>
      </c>
      <c r="E447" s="14"/>
      <c r="F447" s="15">
        <v>400</v>
      </c>
      <c r="G447" s="15">
        <v>224</v>
      </c>
      <c r="H447" s="14" t="s">
        <v>5624</v>
      </c>
      <c r="I447" s="15">
        <v>114000</v>
      </c>
      <c r="J447" s="14" t="s">
        <v>7909</v>
      </c>
      <c r="K447" s="36" t="s">
        <v>18601</v>
      </c>
      <c r="L447" s="23" t="s">
        <v>2255</v>
      </c>
      <c r="M447" s="23"/>
      <c r="O447" s="15">
        <f>VLOOKUP(H447,heso!$A$2:$B$82,2,0)*F447*G447</f>
        <v>77241.379310344812</v>
      </c>
    </row>
    <row r="448" spans="1:15" ht="31.5">
      <c r="A448" s="14">
        <f t="shared" si="7"/>
        <v>445</v>
      </c>
      <c r="B448" s="14" t="s">
        <v>18539</v>
      </c>
      <c r="C448" s="41" t="s">
        <v>5721</v>
      </c>
      <c r="D448" s="41" t="s">
        <v>1187</v>
      </c>
      <c r="E448" s="14"/>
      <c r="F448" s="15">
        <v>300</v>
      </c>
      <c r="G448" s="15">
        <v>260</v>
      </c>
      <c r="H448" s="14" t="s">
        <v>5624</v>
      </c>
      <c r="I448" s="15">
        <v>99000</v>
      </c>
      <c r="J448" s="14" t="s">
        <v>1188</v>
      </c>
      <c r="K448" s="36" t="s">
        <v>18528</v>
      </c>
      <c r="L448" s="23" t="s">
        <v>2255</v>
      </c>
      <c r="M448" s="23"/>
      <c r="O448" s="15">
        <f>VLOOKUP(H448,heso!$A$2:$B$82,2,0)*F448*G448</f>
        <v>67241.379310344826</v>
      </c>
    </row>
    <row r="449" spans="1:15" ht="31.5">
      <c r="A449" s="14">
        <f t="shared" si="7"/>
        <v>446</v>
      </c>
      <c r="B449" s="14" t="s">
        <v>18671</v>
      </c>
      <c r="C449" s="41" t="s">
        <v>16426</v>
      </c>
      <c r="D449" s="41" t="s">
        <v>1187</v>
      </c>
      <c r="E449" s="14"/>
      <c r="F449" s="15">
        <v>350</v>
      </c>
      <c r="G449" s="15">
        <v>240</v>
      </c>
      <c r="H449" s="14" t="s">
        <v>5624</v>
      </c>
      <c r="I449" s="15">
        <v>130000</v>
      </c>
      <c r="J449" s="14" t="s">
        <v>60</v>
      </c>
      <c r="K449" s="36" t="s">
        <v>18601</v>
      </c>
      <c r="L449" s="23" t="s">
        <v>2255</v>
      </c>
      <c r="M449" s="23"/>
      <c r="O449" s="15">
        <f>VLOOKUP(H449,heso!$A$2:$B$82,2,0)*F449*G449</f>
        <v>72413.793103448275</v>
      </c>
    </row>
    <row r="450" spans="1:15" ht="31.5">
      <c r="A450" s="14">
        <f t="shared" si="7"/>
        <v>447</v>
      </c>
      <c r="B450" s="14" t="s">
        <v>18582</v>
      </c>
      <c r="C450" s="41" t="s">
        <v>18696</v>
      </c>
      <c r="D450" s="41" t="s">
        <v>1187</v>
      </c>
      <c r="E450" s="14"/>
      <c r="F450" s="15">
        <v>100</v>
      </c>
      <c r="G450" s="15">
        <v>140</v>
      </c>
      <c r="H450" s="14" t="s">
        <v>5624</v>
      </c>
      <c r="I450" s="15">
        <v>97000</v>
      </c>
      <c r="J450" s="14" t="s">
        <v>70</v>
      </c>
      <c r="K450" s="36" t="s">
        <v>18528</v>
      </c>
      <c r="L450" s="23" t="s">
        <v>2255</v>
      </c>
      <c r="M450" s="23"/>
      <c r="O450" s="15">
        <f>VLOOKUP(H450,heso!$A$2:$B$82,2,0)*F450*G450</f>
        <v>12068.965517241379</v>
      </c>
    </row>
    <row r="451" spans="1:15">
      <c r="A451" s="14">
        <f t="shared" si="7"/>
        <v>448</v>
      </c>
      <c r="B451" s="14" t="s">
        <v>18605</v>
      </c>
      <c r="C451" s="41" t="s">
        <v>18697</v>
      </c>
      <c r="D451" s="41" t="s">
        <v>1187</v>
      </c>
      <c r="E451" s="14"/>
      <c r="F451" s="15">
        <v>300</v>
      </c>
      <c r="G451" s="15">
        <v>196</v>
      </c>
      <c r="H451" s="14" t="s">
        <v>5624</v>
      </c>
      <c r="I451" s="15">
        <v>105000</v>
      </c>
      <c r="J451" s="14" t="s">
        <v>7909</v>
      </c>
      <c r="K451" s="36" t="s">
        <v>18528</v>
      </c>
      <c r="L451" s="23" t="s">
        <v>2255</v>
      </c>
      <c r="M451" s="23"/>
      <c r="O451" s="15">
        <f>VLOOKUP(H451,heso!$A$2:$B$82,2,0)*F451*G451</f>
        <v>50689.65517241379</v>
      </c>
    </row>
    <row r="452" spans="1:15" ht="47.25">
      <c r="A452" s="14">
        <f t="shared" si="7"/>
        <v>449</v>
      </c>
      <c r="B452" s="14" t="s">
        <v>18669</v>
      </c>
      <c r="C452" s="41" t="s">
        <v>18698</v>
      </c>
      <c r="D452" s="41" t="s">
        <v>1187</v>
      </c>
      <c r="E452" s="14"/>
      <c r="F452" s="15">
        <v>100</v>
      </c>
      <c r="G452" s="15">
        <v>224</v>
      </c>
      <c r="H452" s="14" t="s">
        <v>5624</v>
      </c>
      <c r="I452" s="15">
        <v>128000</v>
      </c>
      <c r="J452" s="14" t="s">
        <v>1188</v>
      </c>
      <c r="K452" s="36" t="s">
        <v>18601</v>
      </c>
      <c r="L452" s="23" t="s">
        <v>2255</v>
      </c>
      <c r="M452" s="23"/>
      <c r="O452" s="15">
        <f>VLOOKUP(H452,heso!$A$2:$B$82,2,0)*F452*G452</f>
        <v>19310.344827586203</v>
      </c>
    </row>
    <row r="453" spans="1:15" ht="31.5">
      <c r="A453" s="14">
        <f t="shared" si="7"/>
        <v>450</v>
      </c>
      <c r="B453" s="14" t="s">
        <v>18699</v>
      </c>
      <c r="C453" s="41" t="s">
        <v>18700</v>
      </c>
      <c r="D453" s="41" t="s">
        <v>9193</v>
      </c>
      <c r="E453" s="14"/>
      <c r="F453" s="15">
        <v>800</v>
      </c>
      <c r="G453" s="15">
        <v>320</v>
      </c>
      <c r="H453" s="14" t="s">
        <v>2161</v>
      </c>
      <c r="I453" s="15">
        <v>0</v>
      </c>
      <c r="J453" s="14" t="s">
        <v>60</v>
      </c>
      <c r="K453" s="36" t="s">
        <v>18601</v>
      </c>
      <c r="L453" s="23" t="s">
        <v>2255</v>
      </c>
      <c r="M453" s="23" t="s">
        <v>18701</v>
      </c>
      <c r="O453" s="15">
        <f>VLOOKUP(H453,heso!$A$2:$B$82,2,0)*F453*G453</f>
        <v>330711.5222876367</v>
      </c>
    </row>
    <row r="454" spans="1:15" ht="31.5">
      <c r="A454" s="14">
        <f t="shared" si="7"/>
        <v>451</v>
      </c>
      <c r="B454" s="14" t="s">
        <v>18702</v>
      </c>
      <c r="C454" s="41" t="s">
        <v>18703</v>
      </c>
      <c r="D454" s="41" t="s">
        <v>1187</v>
      </c>
      <c r="E454" s="14" t="s">
        <v>8163</v>
      </c>
      <c r="F454" s="15">
        <v>800</v>
      </c>
      <c r="G454" s="15">
        <v>256</v>
      </c>
      <c r="H454" s="14" t="s">
        <v>8076</v>
      </c>
      <c r="I454" s="15">
        <v>101000</v>
      </c>
      <c r="J454" s="14" t="s">
        <v>1193</v>
      </c>
      <c r="K454" s="36" t="s">
        <v>18601</v>
      </c>
      <c r="L454" s="23" t="s">
        <v>13080</v>
      </c>
      <c r="M454" s="23"/>
      <c r="O454" s="15">
        <f>VLOOKUP(H454,heso!$A$2:$B$82,2,0)*F454*G454</f>
        <v>170178.63751051304</v>
      </c>
    </row>
    <row r="455" spans="1:15" ht="31.5">
      <c r="A455" s="14">
        <f t="shared" si="7"/>
        <v>452</v>
      </c>
      <c r="B455" s="248" t="s">
        <v>1505</v>
      </c>
      <c r="C455" s="41" t="s">
        <v>1119</v>
      </c>
      <c r="D455" s="41" t="s">
        <v>1187</v>
      </c>
      <c r="E455" s="14" t="s">
        <v>8163</v>
      </c>
      <c r="F455" s="15">
        <v>700</v>
      </c>
      <c r="G455" s="15">
        <v>380</v>
      </c>
      <c r="H455" s="14" t="s">
        <v>8087</v>
      </c>
      <c r="I455" s="15">
        <v>198000</v>
      </c>
      <c r="J455" s="14" t="s">
        <v>1193</v>
      </c>
      <c r="K455" s="36" t="s">
        <v>18601</v>
      </c>
      <c r="L455" s="23" t="s">
        <v>13080</v>
      </c>
      <c r="M455" s="23"/>
      <c r="O455" s="15">
        <f>VLOOKUP(H455,heso!$A$2:$B$82,2,0)*F455*G455</f>
        <v>266000</v>
      </c>
    </row>
    <row r="456" spans="1:15">
      <c r="A456" s="14">
        <f t="shared" si="7"/>
        <v>453</v>
      </c>
      <c r="B456" s="248" t="s">
        <v>18704</v>
      </c>
      <c r="C456" s="41" t="s">
        <v>3124</v>
      </c>
      <c r="D456" s="41" t="s">
        <v>1187</v>
      </c>
      <c r="E456" s="14" t="s">
        <v>8163</v>
      </c>
      <c r="F456" s="15">
        <v>2000</v>
      </c>
      <c r="G456" s="15">
        <v>304</v>
      </c>
      <c r="H456" s="14" t="s">
        <v>8087</v>
      </c>
      <c r="I456" s="15">
        <v>76000</v>
      </c>
      <c r="J456" s="14" t="s">
        <v>1193</v>
      </c>
      <c r="K456" s="36" t="s">
        <v>18601</v>
      </c>
      <c r="L456" s="23" t="s">
        <v>13080</v>
      </c>
      <c r="M456" s="23"/>
      <c r="O456" s="15">
        <f>VLOOKUP(H456,heso!$A$2:$B$82,2,0)*F456*G456</f>
        <v>608000</v>
      </c>
    </row>
    <row r="457" spans="1:15" ht="141.75">
      <c r="A457" s="14">
        <f t="shared" si="7"/>
        <v>454</v>
      </c>
      <c r="B457" s="14" t="s">
        <v>18705</v>
      </c>
      <c r="C457" s="41" t="s">
        <v>2379</v>
      </c>
      <c r="D457" s="41" t="s">
        <v>18501</v>
      </c>
      <c r="E457" s="14"/>
      <c r="F457" s="15">
        <v>35660</v>
      </c>
      <c r="G457" s="15">
        <v>0</v>
      </c>
      <c r="H457" s="14">
        <v>0</v>
      </c>
      <c r="I457" s="15">
        <v>0</v>
      </c>
      <c r="J457" s="14" t="s">
        <v>12918</v>
      </c>
      <c r="K457" s="36" t="s">
        <v>18601</v>
      </c>
      <c r="L457" s="23" t="s">
        <v>17809</v>
      </c>
      <c r="M457" s="23"/>
      <c r="O457" s="15">
        <v>0</v>
      </c>
    </row>
    <row r="458" spans="1:15" ht="31.5">
      <c r="A458" s="14">
        <f t="shared" si="7"/>
        <v>455</v>
      </c>
      <c r="B458" s="248" t="s">
        <v>18706</v>
      </c>
      <c r="C458" s="41" t="s">
        <v>18707</v>
      </c>
      <c r="D458" s="41" t="s">
        <v>1187</v>
      </c>
      <c r="E458" s="14"/>
      <c r="F458" s="15">
        <v>1200</v>
      </c>
      <c r="G458" s="15">
        <v>252</v>
      </c>
      <c r="H458" s="14" t="s">
        <v>5624</v>
      </c>
      <c r="I458" s="15">
        <v>64000</v>
      </c>
      <c r="J458" s="14" t="s">
        <v>7909</v>
      </c>
      <c r="K458" s="36" t="s">
        <v>18601</v>
      </c>
      <c r="L458" s="23" t="s">
        <v>2255</v>
      </c>
      <c r="M458" s="23"/>
      <c r="O458" s="15">
        <f>VLOOKUP(H458,heso!$A$2:$B$82,2,0)*F458*G458</f>
        <v>260689.65517241377</v>
      </c>
    </row>
    <row r="459" spans="1:15" ht="47.25">
      <c r="A459" s="14">
        <f t="shared" si="7"/>
        <v>456</v>
      </c>
      <c r="B459" s="14" t="s">
        <v>18708</v>
      </c>
      <c r="C459" s="41" t="s">
        <v>18709</v>
      </c>
      <c r="D459" s="41" t="s">
        <v>4473</v>
      </c>
      <c r="E459" s="14"/>
      <c r="F459" s="15">
        <v>800</v>
      </c>
      <c r="G459" s="15">
        <v>232</v>
      </c>
      <c r="H459" s="14" t="s">
        <v>2161</v>
      </c>
      <c r="I459" s="15">
        <v>0</v>
      </c>
      <c r="J459" s="14" t="s">
        <v>1188</v>
      </c>
      <c r="K459" s="36" t="s">
        <v>18601</v>
      </c>
      <c r="L459" s="23" t="s">
        <v>513</v>
      </c>
      <c r="M459" s="23" t="s">
        <v>18710</v>
      </c>
      <c r="O459" s="15">
        <f>VLOOKUP(H459,heso!$A$2:$B$82,2,0)*F459*G459</f>
        <v>239765.85365853659</v>
      </c>
    </row>
    <row r="460" spans="1:15" ht="47.25">
      <c r="A460" s="14">
        <f t="shared" si="7"/>
        <v>457</v>
      </c>
      <c r="B460" s="14" t="s">
        <v>18711</v>
      </c>
      <c r="C460" s="41" t="s">
        <v>18712</v>
      </c>
      <c r="D460" s="41" t="s">
        <v>9193</v>
      </c>
      <c r="E460" s="14"/>
      <c r="F460" s="15">
        <v>1150</v>
      </c>
      <c r="G460" s="15">
        <v>360</v>
      </c>
      <c r="H460" s="14" t="s">
        <v>2161</v>
      </c>
      <c r="I460" s="15">
        <v>0</v>
      </c>
      <c r="J460" s="14" t="s">
        <v>7909</v>
      </c>
      <c r="K460" s="36" t="s">
        <v>18601</v>
      </c>
      <c r="L460" s="23" t="s">
        <v>5408</v>
      </c>
      <c r="M460" s="23" t="s">
        <v>18713</v>
      </c>
      <c r="O460" s="15">
        <f>VLOOKUP(H460,heso!$A$2:$B$82,2,0)*F460*G460</f>
        <v>534822.53994953737</v>
      </c>
    </row>
    <row r="461" spans="1:15" ht="63">
      <c r="A461" s="14">
        <f t="shared" si="7"/>
        <v>458</v>
      </c>
      <c r="B461" s="14" t="s">
        <v>18714</v>
      </c>
      <c r="C461" s="41" t="s">
        <v>18715</v>
      </c>
      <c r="D461" s="41" t="s">
        <v>1162</v>
      </c>
      <c r="E461" s="14"/>
      <c r="F461" s="15">
        <v>400</v>
      </c>
      <c r="G461" s="15">
        <v>380</v>
      </c>
      <c r="H461" s="14" t="s">
        <v>8087</v>
      </c>
      <c r="I461" s="15">
        <v>0</v>
      </c>
      <c r="J461" s="14" t="s">
        <v>4642</v>
      </c>
      <c r="K461" s="36" t="s">
        <v>18528</v>
      </c>
      <c r="L461" s="23" t="s">
        <v>12534</v>
      </c>
      <c r="M461" s="23"/>
      <c r="O461" s="15">
        <f>VLOOKUP(H461,heso!$A$2:$B$82,2,0)*F461*G461</f>
        <v>152000</v>
      </c>
    </row>
    <row r="462" spans="1:15" ht="31.5">
      <c r="A462" s="14">
        <f t="shared" si="7"/>
        <v>459</v>
      </c>
      <c r="B462" s="14" t="s">
        <v>18716</v>
      </c>
      <c r="C462" s="41" t="s">
        <v>4078</v>
      </c>
      <c r="D462" s="41" t="s">
        <v>1187</v>
      </c>
      <c r="E462" s="14" t="s">
        <v>8163</v>
      </c>
      <c r="F462" s="15">
        <v>1030</v>
      </c>
      <c r="G462" s="15">
        <v>144</v>
      </c>
      <c r="H462" s="14" t="s">
        <v>3449</v>
      </c>
      <c r="I462" s="15">
        <v>30000</v>
      </c>
      <c r="J462" s="14" t="s">
        <v>1188</v>
      </c>
      <c r="K462" s="36" t="s">
        <v>18528</v>
      </c>
      <c r="L462" s="23" t="s">
        <v>12534</v>
      </c>
      <c r="M462" s="23"/>
      <c r="O462" s="15">
        <f>VLOOKUP(H462,heso!$A$2:$B$82,2,0)*F462*G462</f>
        <v>72351.219512195123</v>
      </c>
    </row>
    <row r="463" spans="1:15" ht="47.25">
      <c r="A463" s="14">
        <f t="shared" si="7"/>
        <v>460</v>
      </c>
      <c r="B463" s="248" t="s">
        <v>14515</v>
      </c>
      <c r="C463" s="41" t="s">
        <v>14516</v>
      </c>
      <c r="D463" s="41" t="s">
        <v>1187</v>
      </c>
      <c r="E463" s="14" t="s">
        <v>8163</v>
      </c>
      <c r="F463" s="15">
        <v>730</v>
      </c>
      <c r="G463" s="15">
        <v>424</v>
      </c>
      <c r="H463" s="14" t="s">
        <v>3449</v>
      </c>
      <c r="I463" s="15">
        <v>107000</v>
      </c>
      <c r="J463" s="14" t="s">
        <v>60</v>
      </c>
      <c r="K463" s="36" t="s">
        <v>18528</v>
      </c>
      <c r="L463" s="23" t="s">
        <v>12534</v>
      </c>
      <c r="M463" s="23"/>
      <c r="O463" s="15">
        <f>VLOOKUP(H463,heso!$A$2:$B$82,2,0)*F463*G463</f>
        <v>150985.36585365853</v>
      </c>
    </row>
    <row r="464" spans="1:15" ht="63">
      <c r="A464" s="14">
        <f t="shared" si="7"/>
        <v>461</v>
      </c>
      <c r="B464" s="248" t="s">
        <v>18706</v>
      </c>
      <c r="C464" s="41" t="s">
        <v>18717</v>
      </c>
      <c r="D464" s="41" t="s">
        <v>18501</v>
      </c>
      <c r="E464" s="14"/>
      <c r="F464" s="15">
        <v>35660</v>
      </c>
      <c r="G464" s="15">
        <v>252</v>
      </c>
      <c r="H464" s="14" t="s">
        <v>5624</v>
      </c>
      <c r="I464" s="15">
        <v>0</v>
      </c>
      <c r="J464" s="14" t="s">
        <v>7909</v>
      </c>
      <c r="K464" s="36" t="s">
        <v>18601</v>
      </c>
      <c r="L464" s="23" t="s">
        <v>18518</v>
      </c>
      <c r="M464" s="23"/>
      <c r="O464" s="15">
        <f>VLOOKUP(H464,heso!$A$2:$B$82,2,0)*F464*G464</f>
        <v>7746827.5862068962</v>
      </c>
    </row>
    <row r="465" spans="1:15" ht="47.25">
      <c r="A465" s="14">
        <f t="shared" si="7"/>
        <v>462</v>
      </c>
      <c r="B465" s="14" t="s">
        <v>18718</v>
      </c>
      <c r="C465" s="41" t="s">
        <v>18719</v>
      </c>
      <c r="D465" s="41" t="s">
        <v>18501</v>
      </c>
      <c r="E465" s="14"/>
      <c r="F465" s="15">
        <v>35660</v>
      </c>
      <c r="G465" s="15">
        <v>196</v>
      </c>
      <c r="H465" s="14" t="s">
        <v>5624</v>
      </c>
      <c r="I465" s="15">
        <v>0</v>
      </c>
      <c r="J465" s="14" t="s">
        <v>12141</v>
      </c>
      <c r="K465" s="36" t="s">
        <v>18601</v>
      </c>
      <c r="L465" s="23" t="s">
        <v>18521</v>
      </c>
      <c r="M465" s="23"/>
      <c r="O465" s="15">
        <f>VLOOKUP(H465,heso!$A$2:$B$82,2,0)*F465*G465</f>
        <v>6025310.3448275859</v>
      </c>
    </row>
    <row r="466" spans="1:15" ht="31.5">
      <c r="A466" s="14">
        <f t="shared" si="7"/>
        <v>463</v>
      </c>
      <c r="B466" s="14" t="s">
        <v>18718</v>
      </c>
      <c r="C466" s="41" t="s">
        <v>18720</v>
      </c>
      <c r="D466" s="41" t="s">
        <v>1187</v>
      </c>
      <c r="E466" s="14"/>
      <c r="F466" s="15">
        <v>100</v>
      </c>
      <c r="G466" s="15">
        <v>196</v>
      </c>
      <c r="H466" s="14" t="s">
        <v>5624</v>
      </c>
      <c r="I466" s="15">
        <v>115000</v>
      </c>
      <c r="J466" s="14" t="s">
        <v>12141</v>
      </c>
      <c r="K466" s="36" t="s">
        <v>18601</v>
      </c>
      <c r="L466" s="23" t="s">
        <v>5408</v>
      </c>
      <c r="M466" s="23"/>
      <c r="O466" s="15">
        <f>VLOOKUP(H466,heso!$A$2:$B$82,2,0)*F466*G466</f>
        <v>16896.551724137928</v>
      </c>
    </row>
    <row r="467" spans="1:15" ht="47.25">
      <c r="A467" s="14">
        <f t="shared" si="7"/>
        <v>464</v>
      </c>
      <c r="B467" s="14" t="s">
        <v>18721</v>
      </c>
      <c r="C467" s="41" t="s">
        <v>2744</v>
      </c>
      <c r="D467" s="41" t="s">
        <v>1187</v>
      </c>
      <c r="E467" s="14"/>
      <c r="F467" s="15">
        <v>1500</v>
      </c>
      <c r="G467" s="15">
        <v>176</v>
      </c>
      <c r="H467" s="14" t="s">
        <v>8076</v>
      </c>
      <c r="I467" s="15">
        <v>57000</v>
      </c>
      <c r="J467" s="14" t="s">
        <v>4935</v>
      </c>
      <c r="K467" s="36" t="s">
        <v>18601</v>
      </c>
      <c r="L467" s="23" t="s">
        <v>2255</v>
      </c>
      <c r="M467" s="23"/>
      <c r="O467" s="15">
        <f>VLOOKUP(H467,heso!$A$2:$B$82,2,0)*F467*G467</f>
        <v>219370.89991589572</v>
      </c>
    </row>
    <row r="468" spans="1:15" ht="47.25">
      <c r="A468" s="14">
        <f t="shared" si="7"/>
        <v>465</v>
      </c>
      <c r="B468" s="14" t="s">
        <v>18722</v>
      </c>
      <c r="C468" s="41" t="s">
        <v>18723</v>
      </c>
      <c r="D468" s="41" t="s">
        <v>1162</v>
      </c>
      <c r="E468" s="14"/>
      <c r="F468" s="15">
        <v>500</v>
      </c>
      <c r="G468" s="15">
        <v>392</v>
      </c>
      <c r="H468" s="14" t="s">
        <v>8087</v>
      </c>
      <c r="I468" s="15">
        <v>0</v>
      </c>
      <c r="J468" s="14" t="s">
        <v>4935</v>
      </c>
      <c r="K468" s="36" t="s">
        <v>18601</v>
      </c>
      <c r="L468" s="23" t="s">
        <v>2255</v>
      </c>
      <c r="M468" s="23" t="s">
        <v>18724</v>
      </c>
      <c r="O468" s="15">
        <f>VLOOKUP(H468,heso!$A$2:$B$82,2,0)*F468*G468</f>
        <v>196000</v>
      </c>
    </row>
    <row r="469" spans="1:15" ht="31.5">
      <c r="A469" s="14">
        <f t="shared" si="7"/>
        <v>466</v>
      </c>
      <c r="B469" s="14" t="s">
        <v>18725</v>
      </c>
      <c r="C469" s="41" t="s">
        <v>7234</v>
      </c>
      <c r="D469" s="41" t="s">
        <v>4473</v>
      </c>
      <c r="E469" s="14" t="s">
        <v>8163</v>
      </c>
      <c r="F469" s="15">
        <v>500</v>
      </c>
      <c r="G469" s="15">
        <v>332</v>
      </c>
      <c r="H469" s="14" t="s">
        <v>2161</v>
      </c>
      <c r="I469" s="15">
        <v>0</v>
      </c>
      <c r="J469" s="14" t="s">
        <v>60</v>
      </c>
      <c r="K469" s="36" t="s">
        <v>18601</v>
      </c>
      <c r="L469" s="23" t="s">
        <v>2255</v>
      </c>
      <c r="M469" s="23"/>
      <c r="O469" s="15">
        <f>VLOOKUP(H469,heso!$A$2:$B$82,2,0)*F469*G469</f>
        <v>214445.75273338944</v>
      </c>
    </row>
    <row r="470" spans="1:15" ht="31.5">
      <c r="A470" s="14">
        <f t="shared" si="7"/>
        <v>467</v>
      </c>
      <c r="B470" s="14" t="s">
        <v>18726</v>
      </c>
      <c r="C470" s="41" t="s">
        <v>7234</v>
      </c>
      <c r="D470" s="41" t="s">
        <v>4473</v>
      </c>
      <c r="E470" s="14" t="s">
        <v>8163</v>
      </c>
      <c r="F470" s="15">
        <v>500</v>
      </c>
      <c r="G470" s="15">
        <v>312</v>
      </c>
      <c r="H470" s="14" t="s">
        <v>2161</v>
      </c>
      <c r="I470" s="15">
        <v>0</v>
      </c>
      <c r="J470" s="14" t="s">
        <v>60</v>
      </c>
      <c r="K470" s="36" t="s">
        <v>18601</v>
      </c>
      <c r="L470" s="23" t="s">
        <v>2255</v>
      </c>
      <c r="M470" s="23"/>
      <c r="O470" s="15">
        <f>VLOOKUP(H470,heso!$A$2:$B$82,2,0)*F470*G470</f>
        <v>201527.33389402862</v>
      </c>
    </row>
    <row r="471" spans="1:15" ht="47.25">
      <c r="A471" s="14">
        <f t="shared" si="7"/>
        <v>468</v>
      </c>
      <c r="B471" s="14" t="s">
        <v>18727</v>
      </c>
      <c r="C471" s="41" t="s">
        <v>7234</v>
      </c>
      <c r="D471" s="41" t="s">
        <v>4473</v>
      </c>
      <c r="E471" s="14" t="s">
        <v>8163</v>
      </c>
      <c r="F471" s="15">
        <v>500</v>
      </c>
      <c r="G471" s="15">
        <v>268</v>
      </c>
      <c r="H471" s="14" t="s">
        <v>2161</v>
      </c>
      <c r="I471" s="15">
        <v>0</v>
      </c>
      <c r="J471" s="14" t="s">
        <v>60</v>
      </c>
      <c r="K471" s="36" t="s">
        <v>18601</v>
      </c>
      <c r="L471" s="23" t="s">
        <v>2255</v>
      </c>
      <c r="M471" s="23"/>
      <c r="O471" s="15">
        <f>VLOOKUP(H471,heso!$A$2:$B$82,2,0)*F471*G471</f>
        <v>173106.81244743484</v>
      </c>
    </row>
    <row r="472" spans="1:15" ht="47.25">
      <c r="A472" s="14">
        <f t="shared" si="7"/>
        <v>469</v>
      </c>
      <c r="B472" s="14" t="s">
        <v>18728</v>
      </c>
      <c r="C472" s="41" t="s">
        <v>7234</v>
      </c>
      <c r="D472" s="41" t="s">
        <v>4473</v>
      </c>
      <c r="E472" s="14" t="s">
        <v>8163</v>
      </c>
      <c r="F472" s="15">
        <v>500</v>
      </c>
      <c r="G472" s="15">
        <v>280</v>
      </c>
      <c r="H472" s="14" t="s">
        <v>2161</v>
      </c>
      <c r="I472" s="15">
        <v>0</v>
      </c>
      <c r="J472" s="14" t="s">
        <v>60</v>
      </c>
      <c r="K472" s="36" t="s">
        <v>18601</v>
      </c>
      <c r="L472" s="23" t="s">
        <v>2255</v>
      </c>
      <c r="M472" s="23"/>
      <c r="O472" s="15">
        <f>VLOOKUP(H472,heso!$A$2:$B$82,2,0)*F472*G472</f>
        <v>180857.86375105134</v>
      </c>
    </row>
    <row r="473" spans="1:15" ht="47.25">
      <c r="A473" s="14">
        <f t="shared" si="7"/>
        <v>470</v>
      </c>
      <c r="B473" s="14" t="s">
        <v>17718</v>
      </c>
      <c r="C473" s="41" t="s">
        <v>18729</v>
      </c>
      <c r="D473" s="41" t="s">
        <v>1187</v>
      </c>
      <c r="E473" s="14" t="s">
        <v>8163</v>
      </c>
      <c r="F473" s="15">
        <v>1220</v>
      </c>
      <c r="G473" s="15">
        <v>1216</v>
      </c>
      <c r="H473" s="14" t="s">
        <v>3703</v>
      </c>
      <c r="I473" s="15">
        <v>501000</v>
      </c>
      <c r="J473" s="14" t="s">
        <v>1193</v>
      </c>
      <c r="K473" s="36" t="s">
        <v>18601</v>
      </c>
      <c r="L473" s="23" t="s">
        <v>13080</v>
      </c>
      <c r="M473" s="23" t="s">
        <v>18730</v>
      </c>
      <c r="O473" s="15">
        <f>VLOOKUP(H473,heso!$A$2:$B$82,2,0)*F473*G473</f>
        <v>2560288.5113540795</v>
      </c>
    </row>
    <row r="474" spans="1:15" ht="47.25">
      <c r="A474" s="14">
        <f t="shared" si="7"/>
        <v>471</v>
      </c>
      <c r="B474" s="14" t="s">
        <v>18731</v>
      </c>
      <c r="C474" s="41" t="s">
        <v>722</v>
      </c>
      <c r="D474" s="41" t="s">
        <v>4473</v>
      </c>
      <c r="E474" s="14"/>
      <c r="F474" s="15">
        <v>1000</v>
      </c>
      <c r="G474" s="15">
        <v>364</v>
      </c>
      <c r="H474" s="14" t="s">
        <v>8087</v>
      </c>
      <c r="I474" s="15">
        <v>0</v>
      </c>
      <c r="J474" s="14" t="s">
        <v>70</v>
      </c>
      <c r="K474" s="36" t="s">
        <v>18601</v>
      </c>
      <c r="L474" s="23" t="s">
        <v>513</v>
      </c>
      <c r="M474" s="23"/>
      <c r="O474" s="15">
        <f>VLOOKUP(H474,heso!$A$2:$B$82,2,0)*F474*G474</f>
        <v>364000</v>
      </c>
    </row>
    <row r="475" spans="1:15" ht="47.25">
      <c r="A475" s="14">
        <f t="shared" si="7"/>
        <v>472</v>
      </c>
      <c r="B475" s="14" t="s">
        <v>18787</v>
      </c>
      <c r="C475" s="41" t="s">
        <v>18732</v>
      </c>
      <c r="D475" s="41" t="s">
        <v>4473</v>
      </c>
      <c r="E475" s="14"/>
      <c r="F475" s="15">
        <v>1000</v>
      </c>
      <c r="G475" s="15">
        <v>232</v>
      </c>
      <c r="H475" s="14" t="s">
        <v>8087</v>
      </c>
      <c r="I475" s="15">
        <v>0</v>
      </c>
      <c r="J475" s="14" t="s">
        <v>70</v>
      </c>
      <c r="K475" s="36" t="s">
        <v>18601</v>
      </c>
      <c r="L475" s="23" t="s">
        <v>2255</v>
      </c>
      <c r="M475" s="23"/>
      <c r="O475" s="15">
        <f>VLOOKUP(H475,heso!$A$2:$B$82,2,0)*F475*G475</f>
        <v>232000</v>
      </c>
    </row>
    <row r="476" spans="1:15" ht="94.5">
      <c r="A476" s="14">
        <f t="shared" si="7"/>
        <v>473</v>
      </c>
      <c r="B476" s="14" t="s">
        <v>18733</v>
      </c>
      <c r="C476" s="41" t="s">
        <v>18734</v>
      </c>
      <c r="D476" s="41" t="s">
        <v>1162</v>
      </c>
      <c r="E476" s="14"/>
      <c r="F476" s="15">
        <v>1000</v>
      </c>
      <c r="G476" s="15">
        <v>372</v>
      </c>
      <c r="H476" s="14" t="s">
        <v>2161</v>
      </c>
      <c r="I476" s="15">
        <v>0</v>
      </c>
      <c r="J476" s="14" t="s">
        <v>60</v>
      </c>
      <c r="K476" s="36" t="s">
        <v>18601</v>
      </c>
      <c r="L476" s="23" t="s">
        <v>2255</v>
      </c>
      <c r="M476" s="23"/>
      <c r="O476" s="15">
        <f>VLOOKUP(H476,heso!$A$2:$B$82,2,0)*F476*G476</f>
        <v>480565.1808242221</v>
      </c>
    </row>
    <row r="477" spans="1:15" ht="31.5">
      <c r="A477" s="14">
        <f t="shared" si="7"/>
        <v>474</v>
      </c>
      <c r="B477" s="14" t="s">
        <v>18735</v>
      </c>
      <c r="C477" s="41" t="s">
        <v>16525</v>
      </c>
      <c r="D477" s="41" t="s">
        <v>4473</v>
      </c>
      <c r="E477" s="14"/>
      <c r="F477" s="15">
        <v>1000</v>
      </c>
      <c r="G477" s="15">
        <v>328</v>
      </c>
      <c r="H477" s="14" t="s">
        <v>2161</v>
      </c>
      <c r="I477" s="15">
        <v>0</v>
      </c>
      <c r="J477" s="14" t="s">
        <v>1188</v>
      </c>
      <c r="K477" s="36" t="s">
        <v>18601</v>
      </c>
      <c r="L477" s="23" t="s">
        <v>2255</v>
      </c>
      <c r="M477" s="23"/>
      <c r="O477" s="15">
        <f>VLOOKUP(H477,heso!$A$2:$B$82,2,0)*F477*G477</f>
        <v>423724.13793103455</v>
      </c>
    </row>
    <row r="478" spans="1:15" ht="31.5">
      <c r="A478" s="14">
        <f t="shared" si="7"/>
        <v>475</v>
      </c>
      <c r="B478" s="14" t="s">
        <v>18736</v>
      </c>
      <c r="C478" s="41" t="s">
        <v>18737</v>
      </c>
      <c r="D478" s="41" t="s">
        <v>4473</v>
      </c>
      <c r="E478" s="14"/>
      <c r="F478" s="15">
        <v>1000</v>
      </c>
      <c r="G478" s="15">
        <v>260</v>
      </c>
      <c r="H478" s="14" t="s">
        <v>2161</v>
      </c>
      <c r="I478" s="15">
        <v>0</v>
      </c>
      <c r="J478" s="14" t="s">
        <v>70</v>
      </c>
      <c r="K478" s="36" t="s">
        <v>18601</v>
      </c>
      <c r="L478" s="23" t="s">
        <v>2255</v>
      </c>
      <c r="M478" s="23"/>
      <c r="O478" s="15">
        <f>VLOOKUP(H478,heso!$A$2:$B$82,2,0)*F478*G478</f>
        <v>335878.88982338103</v>
      </c>
    </row>
    <row r="479" spans="1:15" ht="31.5">
      <c r="A479" s="14">
        <f t="shared" si="7"/>
        <v>476</v>
      </c>
      <c r="B479" s="14" t="s">
        <v>18738</v>
      </c>
      <c r="C479" s="41" t="s">
        <v>18739</v>
      </c>
      <c r="D479" s="41" t="s">
        <v>1187</v>
      </c>
      <c r="E479" s="14"/>
      <c r="F479" s="15">
        <v>1000</v>
      </c>
      <c r="G479" s="15">
        <v>228</v>
      </c>
      <c r="H479" s="14" t="s">
        <v>8087</v>
      </c>
      <c r="I479" s="15">
        <v>104</v>
      </c>
      <c r="J479" s="14" t="s">
        <v>7909</v>
      </c>
      <c r="K479" s="36" t="s">
        <v>18601</v>
      </c>
      <c r="L479" s="23" t="s">
        <v>13080</v>
      </c>
      <c r="M479" s="23"/>
      <c r="O479" s="15">
        <f>VLOOKUP(H479,heso!$A$2:$B$82,2,0)*F479*G479</f>
        <v>228000</v>
      </c>
    </row>
    <row r="480" spans="1:15" ht="31.5">
      <c r="A480" s="14">
        <f t="shared" si="7"/>
        <v>477</v>
      </c>
      <c r="B480" s="14" t="s">
        <v>18740</v>
      </c>
      <c r="C480" s="41" t="s">
        <v>18741</v>
      </c>
      <c r="D480" s="41" t="s">
        <v>1162</v>
      </c>
      <c r="E480" s="14"/>
      <c r="F480" s="15">
        <v>186</v>
      </c>
      <c r="G480" s="15">
        <v>904</v>
      </c>
      <c r="H480" s="14" t="s">
        <v>3703</v>
      </c>
      <c r="I480" s="15">
        <v>0</v>
      </c>
      <c r="J480" s="14" t="s">
        <v>7909</v>
      </c>
      <c r="K480" s="36" t="s">
        <v>18601</v>
      </c>
      <c r="L480" s="23" t="s">
        <v>13494</v>
      </c>
      <c r="M480" s="23"/>
      <c r="O480" s="15">
        <f>VLOOKUP(H480,heso!$A$2:$B$82,2,0)*F480*G480</f>
        <v>290186.28090832633</v>
      </c>
    </row>
    <row r="481" spans="1:15" ht="38.25">
      <c r="A481" s="14">
        <f t="shared" si="7"/>
        <v>478</v>
      </c>
      <c r="B481" s="14" t="s">
        <v>18742</v>
      </c>
      <c r="C481" s="41" t="s">
        <v>18743</v>
      </c>
      <c r="D481" s="41" t="s">
        <v>9193</v>
      </c>
      <c r="E481" s="14"/>
      <c r="F481" s="15">
        <v>2000</v>
      </c>
      <c r="G481" s="15">
        <v>400</v>
      </c>
      <c r="H481" s="14" t="s">
        <v>2161</v>
      </c>
      <c r="I481" s="15">
        <v>0</v>
      </c>
      <c r="J481" s="14" t="s">
        <v>12918</v>
      </c>
      <c r="K481" s="36" t="s">
        <v>18601</v>
      </c>
      <c r="L481" s="23" t="s">
        <v>513</v>
      </c>
      <c r="M481" s="23" t="s">
        <v>18744</v>
      </c>
      <c r="O481" s="15">
        <f>VLOOKUP(H481,heso!$A$2:$B$82,2,0)*F481*G481</f>
        <v>1033473.5071488647</v>
      </c>
    </row>
    <row r="482" spans="1:15" ht="31.5">
      <c r="A482" s="14">
        <f t="shared" si="7"/>
        <v>479</v>
      </c>
      <c r="B482" s="248" t="s">
        <v>20163</v>
      </c>
      <c r="C482" s="41" t="s">
        <v>20166</v>
      </c>
      <c r="D482" s="41" t="s">
        <v>4473</v>
      </c>
      <c r="E482" s="14"/>
      <c r="F482" s="15">
        <v>1000</v>
      </c>
      <c r="G482" s="15">
        <v>264</v>
      </c>
      <c r="H482" s="14" t="s">
        <v>13743</v>
      </c>
      <c r="I482" s="15">
        <v>0</v>
      </c>
      <c r="J482" s="14" t="s">
        <v>7909</v>
      </c>
      <c r="K482" s="36" t="s">
        <v>18601</v>
      </c>
      <c r="L482" s="23" t="s">
        <v>513</v>
      </c>
      <c r="M482" s="23" t="s">
        <v>18996</v>
      </c>
      <c r="O482" s="15">
        <f>VLOOKUP(H482,heso!$A$2:$B$82,2,0)*F482*G482</f>
        <v>355256.5180824222</v>
      </c>
    </row>
    <row r="483" spans="1:15" ht="31.5">
      <c r="A483" s="14">
        <f t="shared" si="7"/>
        <v>480</v>
      </c>
      <c r="B483" s="248" t="s">
        <v>20164</v>
      </c>
      <c r="C483" s="41" t="s">
        <v>20166</v>
      </c>
      <c r="D483" s="41" t="s">
        <v>4473</v>
      </c>
      <c r="E483" s="14"/>
      <c r="F483" s="15">
        <v>1000</v>
      </c>
      <c r="G483" s="15">
        <v>264</v>
      </c>
      <c r="H483" s="14" t="s">
        <v>13743</v>
      </c>
      <c r="I483" s="15">
        <v>0</v>
      </c>
      <c r="J483" s="14" t="s">
        <v>7909</v>
      </c>
      <c r="K483" s="36" t="s">
        <v>18601</v>
      </c>
      <c r="L483" s="23" t="s">
        <v>513</v>
      </c>
      <c r="M483" s="23" t="s">
        <v>18745</v>
      </c>
      <c r="O483" s="15">
        <f>VLOOKUP(H483,heso!$A$2:$B$82,2,0)*F483*G483</f>
        <v>355256.5180824222</v>
      </c>
    </row>
    <row r="484" spans="1:15" ht="47.25">
      <c r="A484" s="14">
        <f t="shared" si="7"/>
        <v>481</v>
      </c>
      <c r="B484" s="21" t="s">
        <v>18746</v>
      </c>
      <c r="C484" s="41" t="s">
        <v>18747</v>
      </c>
      <c r="D484" s="41" t="s">
        <v>9193</v>
      </c>
      <c r="E484" s="14"/>
      <c r="F484" s="15">
        <v>1100</v>
      </c>
      <c r="G484" s="15">
        <v>500</v>
      </c>
      <c r="H484" s="14" t="s">
        <v>8087</v>
      </c>
      <c r="I484" s="15">
        <v>0</v>
      </c>
      <c r="J484" s="14" t="s">
        <v>70</v>
      </c>
      <c r="K484" s="36" t="s">
        <v>18601</v>
      </c>
      <c r="L484" s="23" t="s">
        <v>513</v>
      </c>
      <c r="M484" s="23" t="s">
        <v>18748</v>
      </c>
      <c r="O484" s="15">
        <f>VLOOKUP(H484,heso!$A$2:$B$82,2,0)*F484*G484</f>
        <v>550000</v>
      </c>
    </row>
    <row r="485" spans="1:15" ht="31.5">
      <c r="A485" s="14">
        <f t="shared" si="7"/>
        <v>482</v>
      </c>
      <c r="B485" s="14" t="s">
        <v>18688</v>
      </c>
      <c r="C485" s="41" t="s">
        <v>18749</v>
      </c>
      <c r="D485" s="41" t="s">
        <v>1187</v>
      </c>
      <c r="E485" s="14"/>
      <c r="F485" s="15">
        <v>100</v>
      </c>
      <c r="G485" s="15">
        <v>92</v>
      </c>
      <c r="H485" s="14" t="s">
        <v>5624</v>
      </c>
      <c r="I485" s="15">
        <v>75000</v>
      </c>
      <c r="J485" s="14" t="s">
        <v>1193</v>
      </c>
      <c r="K485" s="36" t="s">
        <v>18601</v>
      </c>
      <c r="L485" s="23" t="s">
        <v>1552</v>
      </c>
      <c r="M485" s="23"/>
      <c r="O485" s="15">
        <f>VLOOKUP(H485,heso!$A$2:$B$82,2,0)*F485*G485</f>
        <v>7931.0344827586196</v>
      </c>
    </row>
    <row r="486" spans="1:15" ht="47.25">
      <c r="A486" s="14">
        <f t="shared" si="7"/>
        <v>483</v>
      </c>
      <c r="B486" s="14" t="s">
        <v>18693</v>
      </c>
      <c r="C486" s="41" t="s">
        <v>18750</v>
      </c>
      <c r="D486" s="41" t="s">
        <v>1187</v>
      </c>
      <c r="E486" s="14"/>
      <c r="F486" s="15">
        <v>300</v>
      </c>
      <c r="G486" s="15">
        <v>220</v>
      </c>
      <c r="H486" s="14" t="s">
        <v>5624</v>
      </c>
      <c r="I486" s="15">
        <v>106000</v>
      </c>
      <c r="J486" s="14" t="s">
        <v>1193</v>
      </c>
      <c r="K486" s="36" t="s">
        <v>18601</v>
      </c>
      <c r="L486" s="23" t="s">
        <v>1552</v>
      </c>
      <c r="M486" s="23"/>
      <c r="O486" s="15">
        <f>VLOOKUP(H486,heso!$A$2:$B$82,2,0)*F486*G486</f>
        <v>56896.551724137928</v>
      </c>
    </row>
    <row r="487" spans="1:15" ht="47.25">
      <c r="A487" s="14">
        <f t="shared" si="7"/>
        <v>484</v>
      </c>
      <c r="B487" s="14" t="s">
        <v>18691</v>
      </c>
      <c r="C487" s="41" t="s">
        <v>18751</v>
      </c>
      <c r="D487" s="41" t="s">
        <v>1187</v>
      </c>
      <c r="E487" s="14"/>
      <c r="F487" s="15">
        <v>400</v>
      </c>
      <c r="G487" s="15">
        <v>200</v>
      </c>
      <c r="H487" s="14" t="s">
        <v>5624</v>
      </c>
      <c r="I487" s="15">
        <v>84000</v>
      </c>
      <c r="J487" s="14" t="s">
        <v>12918</v>
      </c>
      <c r="K487" s="36" t="s">
        <v>18601</v>
      </c>
      <c r="L487" s="23" t="s">
        <v>1552</v>
      </c>
      <c r="M487" s="23"/>
      <c r="O487" s="15">
        <f>VLOOKUP(H487,heso!$A$2:$B$82,2,0)*F487*G487</f>
        <v>68965.517241379304</v>
      </c>
    </row>
    <row r="488" spans="1:15" ht="63">
      <c r="A488" s="14">
        <f t="shared" si="7"/>
        <v>485</v>
      </c>
      <c r="B488" s="14" t="s">
        <v>18752</v>
      </c>
      <c r="C488" s="41" t="s">
        <v>18753</v>
      </c>
      <c r="D488" s="41" t="s">
        <v>4473</v>
      </c>
      <c r="E488" s="14"/>
      <c r="F488" s="15">
        <v>800</v>
      </c>
      <c r="G488" s="15">
        <v>720</v>
      </c>
      <c r="H488" s="14" t="s">
        <v>2161</v>
      </c>
      <c r="I488" s="15">
        <v>0</v>
      </c>
      <c r="J488" s="14" t="s">
        <v>1193</v>
      </c>
      <c r="K488" s="36" t="s">
        <v>18601</v>
      </c>
      <c r="L488" s="23" t="s">
        <v>2255</v>
      </c>
      <c r="M488" s="23"/>
      <c r="O488" s="15">
        <f>VLOOKUP(H488,heso!$A$2:$B$82,2,0)*F488*G488</f>
        <v>744100.92514718254</v>
      </c>
    </row>
    <row r="489" spans="1:15" ht="31.5">
      <c r="A489" s="14">
        <f t="shared" si="7"/>
        <v>486</v>
      </c>
      <c r="B489" s="14" t="s">
        <v>18754</v>
      </c>
      <c r="C489" s="41" t="s">
        <v>18755</v>
      </c>
      <c r="D489" s="41" t="s">
        <v>1187</v>
      </c>
      <c r="E489" s="14"/>
      <c r="F489" s="15">
        <v>1300</v>
      </c>
      <c r="G489" s="15">
        <v>500</v>
      </c>
      <c r="H489" s="14" t="s">
        <v>2161</v>
      </c>
      <c r="I489" s="15">
        <v>251000</v>
      </c>
      <c r="J489" s="14" t="s">
        <v>70</v>
      </c>
      <c r="K489" s="36" t="s">
        <v>18601</v>
      </c>
      <c r="L489" s="23" t="s">
        <v>2255</v>
      </c>
      <c r="M489" s="23"/>
      <c r="O489" s="15">
        <f>VLOOKUP(H489,heso!$A$2:$B$82,2,0)*F489*G489</f>
        <v>839697.22455845249</v>
      </c>
    </row>
    <row r="490" spans="1:15" ht="63">
      <c r="A490" s="14">
        <f t="shared" si="7"/>
        <v>487</v>
      </c>
      <c r="B490" s="14" t="s">
        <v>18756</v>
      </c>
      <c r="C490" s="41" t="s">
        <v>18757</v>
      </c>
      <c r="D490" s="41" t="s">
        <v>1162</v>
      </c>
      <c r="E490" s="14"/>
      <c r="F490" s="15">
        <v>200</v>
      </c>
      <c r="G490" s="15">
        <v>628</v>
      </c>
      <c r="H490" s="14" t="s">
        <v>3703</v>
      </c>
      <c r="I490" s="15">
        <v>0</v>
      </c>
      <c r="J490" s="14" t="s">
        <v>4642</v>
      </c>
      <c r="K490" s="36" t="s">
        <v>18601</v>
      </c>
      <c r="L490" s="23" t="s">
        <v>2255</v>
      </c>
      <c r="M490" s="23"/>
      <c r="O490" s="15">
        <f>VLOOKUP(H490,heso!$A$2:$B$82,2,0)*F490*G490</f>
        <v>216762.99411269976</v>
      </c>
    </row>
    <row r="491" spans="1:15" ht="47.25">
      <c r="A491" s="14">
        <f t="shared" si="7"/>
        <v>488</v>
      </c>
      <c r="B491" s="14" t="s">
        <v>18758</v>
      </c>
      <c r="C491" s="14" t="s">
        <v>18759</v>
      </c>
      <c r="D491" s="14" t="s">
        <v>1187</v>
      </c>
      <c r="E491" s="14"/>
      <c r="F491" s="15">
        <v>700</v>
      </c>
      <c r="G491" s="15">
        <v>280</v>
      </c>
      <c r="H491" s="14" t="s">
        <v>8087</v>
      </c>
      <c r="I491" s="15">
        <v>134000</v>
      </c>
      <c r="J491" s="14" t="s">
        <v>60</v>
      </c>
      <c r="K491" s="14" t="s">
        <v>18601</v>
      </c>
      <c r="L491" s="23" t="s">
        <v>13080</v>
      </c>
      <c r="M491" s="23"/>
      <c r="O491" s="15">
        <f>VLOOKUP(H491,heso!$A$2:$B$82,2,0)*F491*G491</f>
        <v>196000</v>
      </c>
    </row>
    <row r="492" spans="1:15" ht="47.25">
      <c r="A492" s="14">
        <f t="shared" si="7"/>
        <v>489</v>
      </c>
      <c r="B492" s="14" t="s">
        <v>18760</v>
      </c>
      <c r="C492" s="14" t="s">
        <v>18761</v>
      </c>
      <c r="D492" s="14" t="s">
        <v>9193</v>
      </c>
      <c r="E492" s="14"/>
      <c r="F492" s="15">
        <v>1100</v>
      </c>
      <c r="G492" s="15">
        <v>320</v>
      </c>
      <c r="H492" s="14" t="s">
        <v>2161</v>
      </c>
      <c r="I492" s="15">
        <v>0</v>
      </c>
      <c r="J492" s="14" t="s">
        <v>60</v>
      </c>
      <c r="K492" s="14" t="s">
        <v>18601</v>
      </c>
      <c r="L492" s="23" t="s">
        <v>513</v>
      </c>
      <c r="M492" s="23" t="s">
        <v>18762</v>
      </c>
      <c r="O492" s="15">
        <f>VLOOKUP(H492,heso!$A$2:$B$82,2,0)*F492*G492</f>
        <v>454728.3431455004</v>
      </c>
    </row>
    <row r="493" spans="1:15" ht="47.25">
      <c r="A493" s="14">
        <f t="shared" si="7"/>
        <v>490</v>
      </c>
      <c r="B493" s="14" t="s">
        <v>18763</v>
      </c>
      <c r="C493" s="14" t="s">
        <v>18764</v>
      </c>
      <c r="D493" s="14" t="s">
        <v>9193</v>
      </c>
      <c r="E493" s="14"/>
      <c r="F493" s="15">
        <v>1600</v>
      </c>
      <c r="G493" s="15">
        <v>440</v>
      </c>
      <c r="H493" s="14" t="s">
        <v>2161</v>
      </c>
      <c r="I493" s="15">
        <v>0</v>
      </c>
      <c r="J493" s="14" t="s">
        <v>70</v>
      </c>
      <c r="K493" s="14" t="s">
        <v>18601</v>
      </c>
      <c r="L493" s="23" t="s">
        <v>513</v>
      </c>
      <c r="M493" s="23" t="s">
        <v>18765</v>
      </c>
      <c r="O493" s="15">
        <f>VLOOKUP(H493,heso!$A$2:$B$82,2,0)*F493*G493</f>
        <v>909456.68629100092</v>
      </c>
    </row>
    <row r="494" spans="1:15" ht="94.5">
      <c r="A494" s="14">
        <f t="shared" si="7"/>
        <v>491</v>
      </c>
      <c r="B494" s="14" t="s">
        <v>18766</v>
      </c>
      <c r="C494" s="14" t="s">
        <v>18767</v>
      </c>
      <c r="D494" s="14" t="s">
        <v>1187</v>
      </c>
      <c r="E494" s="14"/>
      <c r="F494" s="15">
        <v>1000</v>
      </c>
      <c r="G494" s="15">
        <v>452</v>
      </c>
      <c r="H494" s="14" t="s">
        <v>2161</v>
      </c>
      <c r="I494" s="15">
        <v>215000</v>
      </c>
      <c r="J494" s="14" t="s">
        <v>4935</v>
      </c>
      <c r="K494" s="14" t="s">
        <v>18528</v>
      </c>
      <c r="L494" s="23" t="s">
        <v>5629</v>
      </c>
      <c r="M494" s="23"/>
      <c r="O494" s="15">
        <f>VLOOKUP(H494,heso!$A$2:$B$82,2,0)*F494*G494</f>
        <v>583912.5315391086</v>
      </c>
    </row>
    <row r="495" spans="1:15">
      <c r="A495" s="14">
        <f t="shared" si="7"/>
        <v>492</v>
      </c>
      <c r="B495" s="14" t="s">
        <v>14570</v>
      </c>
      <c r="C495" s="14" t="s">
        <v>2744</v>
      </c>
      <c r="D495" s="14" t="s">
        <v>1187</v>
      </c>
      <c r="E495" s="14" t="s">
        <v>8163</v>
      </c>
      <c r="F495" s="15">
        <v>5012</v>
      </c>
      <c r="G495" s="15">
        <v>72</v>
      </c>
      <c r="H495" s="14" t="s">
        <v>8076</v>
      </c>
      <c r="I495" s="15">
        <v>22000</v>
      </c>
      <c r="J495" s="14" t="s">
        <v>4935</v>
      </c>
      <c r="K495" s="14" t="s">
        <v>18528</v>
      </c>
      <c r="L495" s="23" t="s">
        <v>2255</v>
      </c>
      <c r="M495" s="23"/>
      <c r="O495" s="15">
        <f>VLOOKUP(H495,heso!$A$2:$B$82,2,0)*F495*G495</f>
        <v>299860.07737594622</v>
      </c>
    </row>
    <row r="496" spans="1:15" ht="31.5">
      <c r="A496" s="14">
        <f t="shared" ref="A496:A559" si="8">A495+1</f>
        <v>493</v>
      </c>
      <c r="B496" s="14" t="s">
        <v>18768</v>
      </c>
      <c r="C496" s="14" t="s">
        <v>2744</v>
      </c>
      <c r="D496" s="14" t="s">
        <v>1187</v>
      </c>
      <c r="E496" s="14"/>
      <c r="F496" s="15">
        <v>2000</v>
      </c>
      <c r="G496" s="15">
        <v>96</v>
      </c>
      <c r="H496" s="14" t="s">
        <v>8076</v>
      </c>
      <c r="I496" s="15">
        <v>32000</v>
      </c>
      <c r="J496" s="14" t="s">
        <v>4935</v>
      </c>
      <c r="K496" s="14" t="s">
        <v>18528</v>
      </c>
      <c r="L496" s="23" t="s">
        <v>2255</v>
      </c>
      <c r="M496" s="23"/>
      <c r="O496" s="15">
        <f>VLOOKUP(H496,heso!$A$2:$B$82,2,0)*F496*G496</f>
        <v>159542.47266610598</v>
      </c>
    </row>
    <row r="497" spans="1:15" ht="38.25">
      <c r="A497" s="14">
        <f t="shared" si="8"/>
        <v>494</v>
      </c>
      <c r="B497" s="14" t="s">
        <v>18769</v>
      </c>
      <c r="C497" s="14" t="s">
        <v>11192</v>
      </c>
      <c r="D497" s="14" t="s">
        <v>4473</v>
      </c>
      <c r="E497" s="14"/>
      <c r="F497" s="15">
        <v>700000</v>
      </c>
      <c r="G497" s="15">
        <v>196</v>
      </c>
      <c r="H497" s="14" t="s">
        <v>8076</v>
      </c>
      <c r="I497" s="15">
        <v>0</v>
      </c>
      <c r="J497" s="14" t="s">
        <v>7909</v>
      </c>
      <c r="K497" s="14" t="s">
        <v>18601</v>
      </c>
      <c r="L497" s="23" t="s">
        <v>18770</v>
      </c>
      <c r="M497" s="23"/>
      <c r="O497" s="15">
        <f>VLOOKUP(H497,heso!$A$2:$B$82,2,0)*F497*G497</f>
        <v>114006391.92598823</v>
      </c>
    </row>
    <row r="498" spans="1:15" ht="31.5">
      <c r="A498" s="14">
        <f t="shared" si="8"/>
        <v>495</v>
      </c>
      <c r="B498" s="14" t="s">
        <v>18771</v>
      </c>
      <c r="C498" s="14" t="s">
        <v>18772</v>
      </c>
      <c r="D498" s="14" t="s">
        <v>1187</v>
      </c>
      <c r="E498" s="14" t="s">
        <v>8163</v>
      </c>
      <c r="F498" s="15">
        <v>800</v>
      </c>
      <c r="G498" s="15">
        <v>112</v>
      </c>
      <c r="H498" s="14" t="s">
        <v>8076</v>
      </c>
      <c r="I498" s="15">
        <v>51000</v>
      </c>
      <c r="J498" s="14" t="s">
        <v>1193</v>
      </c>
      <c r="K498" s="14" t="s">
        <v>18601</v>
      </c>
      <c r="L498" s="23" t="s">
        <v>13080</v>
      </c>
      <c r="M498" s="23"/>
      <c r="O498" s="15">
        <f>VLOOKUP(H498,heso!$A$2:$B$82,2,0)*F498*G498</f>
        <v>74453.153910849462</v>
      </c>
    </row>
    <row r="499" spans="1:15" ht="47.25">
      <c r="A499" s="14">
        <f t="shared" si="8"/>
        <v>496</v>
      </c>
      <c r="B499" s="14" t="s">
        <v>18773</v>
      </c>
      <c r="C499" s="14" t="s">
        <v>18774</v>
      </c>
      <c r="D499" s="14" t="s">
        <v>4473</v>
      </c>
      <c r="E499" s="14"/>
      <c r="F499" s="15">
        <v>500</v>
      </c>
      <c r="G499" s="15">
        <v>896</v>
      </c>
      <c r="H499" s="14" t="s">
        <v>2161</v>
      </c>
      <c r="I499" s="15">
        <v>0</v>
      </c>
      <c r="J499" s="14" t="s">
        <v>1188</v>
      </c>
      <c r="K499" s="14" t="s">
        <v>18601</v>
      </c>
      <c r="L499" s="23" t="s">
        <v>513</v>
      </c>
      <c r="M499" s="23"/>
      <c r="O499" s="15">
        <f>VLOOKUP(H499,heso!$A$2:$B$82,2,0)*F499*G499</f>
        <v>578745.16400336428</v>
      </c>
    </row>
    <row r="500" spans="1:15" ht="47.25">
      <c r="A500" s="14">
        <f t="shared" si="8"/>
        <v>497</v>
      </c>
      <c r="B500" s="14" t="s">
        <v>18775</v>
      </c>
      <c r="C500" s="14" t="s">
        <v>18776</v>
      </c>
      <c r="D500" s="14" t="s">
        <v>9193</v>
      </c>
      <c r="E500" s="14"/>
      <c r="F500" s="15">
        <v>1050</v>
      </c>
      <c r="G500" s="15">
        <v>364</v>
      </c>
      <c r="H500" s="14" t="s">
        <v>8087</v>
      </c>
      <c r="I500" s="15">
        <v>0</v>
      </c>
      <c r="J500" s="14" t="s">
        <v>1193</v>
      </c>
      <c r="K500" s="14" t="s">
        <v>18601</v>
      </c>
      <c r="L500" s="23" t="s">
        <v>513</v>
      </c>
      <c r="M500" s="23" t="s">
        <v>18777</v>
      </c>
      <c r="O500" s="15">
        <f>VLOOKUP(H500,heso!$A$2:$B$82,2,0)*F500*G500</f>
        <v>382200</v>
      </c>
    </row>
    <row r="501" spans="1:15" ht="63">
      <c r="A501" s="14">
        <f t="shared" si="8"/>
        <v>498</v>
      </c>
      <c r="B501" s="14" t="s">
        <v>18778</v>
      </c>
      <c r="C501" s="14" t="s">
        <v>18779</v>
      </c>
      <c r="D501" s="14" t="s">
        <v>9193</v>
      </c>
      <c r="E501" s="14"/>
      <c r="F501" s="15">
        <v>600</v>
      </c>
      <c r="G501" s="15">
        <v>252</v>
      </c>
      <c r="H501" s="14" t="s">
        <v>2161</v>
      </c>
      <c r="I501" s="15">
        <v>0</v>
      </c>
      <c r="J501" s="14" t="s">
        <v>1188</v>
      </c>
      <c r="K501" s="14" t="s">
        <v>18601</v>
      </c>
      <c r="L501" s="23" t="s">
        <v>513</v>
      </c>
      <c r="M501" s="23" t="s">
        <v>18780</v>
      </c>
      <c r="O501" s="15">
        <f>VLOOKUP(H501,heso!$A$2:$B$82,2,0)*F501*G501</f>
        <v>195326.49285113541</v>
      </c>
    </row>
    <row r="502" spans="1:15" ht="47.25">
      <c r="A502" s="14">
        <f t="shared" si="8"/>
        <v>499</v>
      </c>
      <c r="B502" s="14" t="s">
        <v>18781</v>
      </c>
      <c r="C502" s="14" t="s">
        <v>18782</v>
      </c>
      <c r="D502" s="14" t="s">
        <v>9193</v>
      </c>
      <c r="E502" s="14"/>
      <c r="F502" s="15">
        <v>900</v>
      </c>
      <c r="G502" s="15">
        <v>604</v>
      </c>
      <c r="H502" s="14" t="s">
        <v>2161</v>
      </c>
      <c r="I502" s="15">
        <v>0</v>
      </c>
      <c r="J502" s="14" t="s">
        <v>4935</v>
      </c>
      <c r="K502" s="14" t="s">
        <v>18601</v>
      </c>
      <c r="L502" s="23" t="s">
        <v>2255</v>
      </c>
      <c r="M502" s="23" t="s">
        <v>18783</v>
      </c>
      <c r="O502" s="15">
        <f>VLOOKUP(H502,heso!$A$2:$B$82,2,0)*F502*G502</f>
        <v>702245.24810765358</v>
      </c>
    </row>
    <row r="503" spans="1:15" ht="47.25">
      <c r="A503" s="14">
        <f t="shared" si="8"/>
        <v>500</v>
      </c>
      <c r="B503" s="14" t="s">
        <v>18784</v>
      </c>
      <c r="C503" s="14" t="s">
        <v>18785</v>
      </c>
      <c r="D503" s="14" t="s">
        <v>4473</v>
      </c>
      <c r="E503" s="14"/>
      <c r="F503" s="15">
        <v>1000</v>
      </c>
      <c r="G503" s="15">
        <v>952</v>
      </c>
      <c r="H503" s="14" t="s">
        <v>2161</v>
      </c>
      <c r="I503" s="15">
        <v>0</v>
      </c>
      <c r="J503" s="14" t="s">
        <v>1193</v>
      </c>
      <c r="K503" s="14" t="s">
        <v>18601</v>
      </c>
      <c r="L503" s="23" t="s">
        <v>2255</v>
      </c>
      <c r="M503" s="23"/>
      <c r="O503" s="15">
        <f>VLOOKUP(H503,heso!$A$2:$B$82,2,0)*F503*G503</f>
        <v>1229833.4735071489</v>
      </c>
    </row>
    <row r="504" spans="1:15" ht="47.25">
      <c r="A504" s="14">
        <f t="shared" si="8"/>
        <v>501</v>
      </c>
      <c r="B504" s="14" t="s">
        <v>18792</v>
      </c>
      <c r="C504" s="41" t="s">
        <v>18793</v>
      </c>
      <c r="D504" s="41" t="s">
        <v>1162</v>
      </c>
      <c r="E504" s="14" t="s">
        <v>8163</v>
      </c>
      <c r="F504" s="15">
        <v>1500</v>
      </c>
      <c r="G504" s="15">
        <v>312</v>
      </c>
      <c r="H504" s="14" t="s">
        <v>2161</v>
      </c>
      <c r="I504" s="15">
        <v>0</v>
      </c>
      <c r="J504" s="14" t="s">
        <v>7909</v>
      </c>
      <c r="K504" s="36" t="s">
        <v>18601</v>
      </c>
      <c r="L504" s="23" t="s">
        <v>13494</v>
      </c>
      <c r="M504" s="23"/>
      <c r="O504" s="15">
        <f>VLOOKUP(H504,heso!$A$2:$B$82,2,0)*F504*G504</f>
        <v>604582.0016820858</v>
      </c>
    </row>
    <row r="505" spans="1:15" ht="47.25">
      <c r="A505" s="14">
        <f t="shared" si="8"/>
        <v>502</v>
      </c>
      <c r="B505" s="14" t="s">
        <v>18794</v>
      </c>
      <c r="C505" s="41" t="s">
        <v>18793</v>
      </c>
      <c r="D505" s="41" t="s">
        <v>1162</v>
      </c>
      <c r="E505" s="14" t="s">
        <v>8163</v>
      </c>
      <c r="F505" s="15">
        <v>1500</v>
      </c>
      <c r="G505" s="15">
        <v>242</v>
      </c>
      <c r="H505" s="14" t="s">
        <v>2161</v>
      </c>
      <c r="I505" s="15">
        <v>0</v>
      </c>
      <c r="J505" s="14" t="s">
        <v>7909</v>
      </c>
      <c r="K505" s="36" t="s">
        <v>18601</v>
      </c>
      <c r="L505" s="23" t="s">
        <v>13494</v>
      </c>
      <c r="M505" s="23"/>
      <c r="O505" s="15">
        <f>VLOOKUP(H505,heso!$A$2:$B$82,2,0)*F505*G505</f>
        <v>468938.60386879731</v>
      </c>
    </row>
    <row r="506" spans="1:15" ht="31.5">
      <c r="A506" s="14">
        <f t="shared" si="8"/>
        <v>503</v>
      </c>
      <c r="B506" s="14" t="s">
        <v>18795</v>
      </c>
      <c r="C506" s="41" t="s">
        <v>18793</v>
      </c>
      <c r="D506" s="41" t="s">
        <v>1162</v>
      </c>
      <c r="E506" s="14"/>
      <c r="F506" s="15">
        <v>1500</v>
      </c>
      <c r="G506" s="15">
        <v>486</v>
      </c>
      <c r="H506" s="14" t="s">
        <v>2161</v>
      </c>
      <c r="I506" s="15">
        <v>0</v>
      </c>
      <c r="J506" s="14" t="s">
        <v>7909</v>
      </c>
      <c r="K506" s="36" t="s">
        <v>18601</v>
      </c>
      <c r="L506" s="23" t="s">
        <v>13494</v>
      </c>
      <c r="M506" s="23"/>
      <c r="O506" s="15">
        <f>VLOOKUP(H506,heso!$A$2:$B$82,2,0)*F506*G506</f>
        <v>941752.73338940286</v>
      </c>
    </row>
    <row r="507" spans="1:15" ht="47.25">
      <c r="A507" s="14">
        <f t="shared" si="8"/>
        <v>504</v>
      </c>
      <c r="B507" s="14" t="s">
        <v>18796</v>
      </c>
      <c r="C507" s="41" t="s">
        <v>18598</v>
      </c>
      <c r="D507" s="41" t="s">
        <v>1162</v>
      </c>
      <c r="E507" s="14"/>
      <c r="F507" s="15">
        <v>750</v>
      </c>
      <c r="G507" s="15">
        <v>260</v>
      </c>
      <c r="H507" s="14" t="s">
        <v>8087</v>
      </c>
      <c r="I507" s="15">
        <v>0</v>
      </c>
      <c r="J507" s="14" t="s">
        <v>4935</v>
      </c>
      <c r="K507" s="36" t="s">
        <v>18528</v>
      </c>
      <c r="L507" s="23" t="s">
        <v>5629</v>
      </c>
      <c r="M507" s="23"/>
      <c r="O507" s="15">
        <f>VLOOKUP(H507,heso!$A$2:$B$82,2,0)*F507*G507</f>
        <v>195000</v>
      </c>
    </row>
    <row r="508" spans="1:15" ht="31.5">
      <c r="A508" s="14">
        <f t="shared" si="8"/>
        <v>505</v>
      </c>
      <c r="B508" s="21" t="s">
        <v>18797</v>
      </c>
      <c r="C508" s="41" t="s">
        <v>13372</v>
      </c>
      <c r="D508" s="41" t="s">
        <v>4473</v>
      </c>
      <c r="E508" s="14"/>
      <c r="F508" s="15">
        <v>800</v>
      </c>
      <c r="G508" s="15">
        <v>304</v>
      </c>
      <c r="H508" s="14" t="s">
        <v>8087</v>
      </c>
      <c r="I508" s="15">
        <v>0</v>
      </c>
      <c r="J508" s="14" t="s">
        <v>4935</v>
      </c>
      <c r="K508" s="36" t="s">
        <v>18601</v>
      </c>
      <c r="L508" s="23" t="s">
        <v>2255</v>
      </c>
      <c r="M508" s="23"/>
      <c r="O508" s="15">
        <f>VLOOKUP(H508,heso!$A$2:$B$82,2,0)*F508*G508</f>
        <v>243200</v>
      </c>
    </row>
    <row r="509" spans="1:15" ht="63">
      <c r="A509" s="14">
        <f t="shared" si="8"/>
        <v>506</v>
      </c>
      <c r="B509" s="14" t="s">
        <v>18798</v>
      </c>
      <c r="C509" s="41" t="s">
        <v>18799</v>
      </c>
      <c r="D509" s="41" t="s">
        <v>4473</v>
      </c>
      <c r="E509" s="14"/>
      <c r="F509" s="15">
        <v>1000</v>
      </c>
      <c r="G509" s="15">
        <v>408</v>
      </c>
      <c r="H509" s="14" t="s">
        <v>2161</v>
      </c>
      <c r="I509" s="15">
        <v>0</v>
      </c>
      <c r="J509" s="14" t="s">
        <v>7909</v>
      </c>
      <c r="K509" s="36" t="s">
        <v>18601</v>
      </c>
      <c r="L509" s="23" t="s">
        <v>2255</v>
      </c>
      <c r="M509" s="23"/>
      <c r="O509" s="15">
        <f>VLOOKUP(H509,heso!$A$2:$B$82,2,0)*F509*G509</f>
        <v>527071.488645921</v>
      </c>
    </row>
    <row r="510" spans="1:15" ht="78.75">
      <c r="A510" s="14">
        <f t="shared" si="8"/>
        <v>507</v>
      </c>
      <c r="B510" s="14" t="s">
        <v>18800</v>
      </c>
      <c r="C510" s="41" t="s">
        <v>18801</v>
      </c>
      <c r="D510" s="41" t="s">
        <v>4473</v>
      </c>
      <c r="E510" s="14"/>
      <c r="F510" s="15">
        <v>1000</v>
      </c>
      <c r="G510" s="15">
        <v>472</v>
      </c>
      <c r="H510" s="14" t="s">
        <v>2161</v>
      </c>
      <c r="I510" s="15">
        <v>0</v>
      </c>
      <c r="J510" s="14" t="s">
        <v>7909</v>
      </c>
      <c r="K510" s="36" t="s">
        <v>18601</v>
      </c>
      <c r="L510" s="23" t="s">
        <v>2255</v>
      </c>
      <c r="M510" s="23"/>
      <c r="O510" s="15">
        <f>VLOOKUP(H510,heso!$A$2:$B$82,2,0)*F510*G510</f>
        <v>609749.36921783013</v>
      </c>
    </row>
    <row r="511" spans="1:15" ht="31.5">
      <c r="A511" s="14">
        <f t="shared" si="8"/>
        <v>508</v>
      </c>
      <c r="B511" s="14" t="s">
        <v>18802</v>
      </c>
      <c r="C511" s="41" t="s">
        <v>18803</v>
      </c>
      <c r="D511" s="41" t="s">
        <v>1187</v>
      </c>
      <c r="E511" s="14"/>
      <c r="F511" s="15">
        <v>850</v>
      </c>
      <c r="G511" s="15">
        <v>168</v>
      </c>
      <c r="H511" s="14" t="s">
        <v>5624</v>
      </c>
      <c r="I511" s="15">
        <v>149000</v>
      </c>
      <c r="J511" s="14" t="s">
        <v>7909</v>
      </c>
      <c r="K511" s="36" t="s">
        <v>18601</v>
      </c>
      <c r="L511" s="23" t="s">
        <v>13080</v>
      </c>
      <c r="M511" s="23"/>
      <c r="O511" s="15">
        <f>VLOOKUP(H511,heso!$A$2:$B$82,2,0)*F511*G511</f>
        <v>123103.44827586206</v>
      </c>
    </row>
    <row r="512" spans="1:15" ht="63">
      <c r="A512" s="14">
        <f t="shared" si="8"/>
        <v>509</v>
      </c>
      <c r="B512" s="14" t="s">
        <v>18804</v>
      </c>
      <c r="C512" s="41" t="s">
        <v>18757</v>
      </c>
      <c r="D512" s="41" t="s">
        <v>1162</v>
      </c>
      <c r="E512" s="14"/>
      <c r="F512" s="15">
        <v>200</v>
      </c>
      <c r="G512" s="15">
        <v>732</v>
      </c>
      <c r="H512" s="14" t="s">
        <v>3703</v>
      </c>
      <c r="I512" s="15">
        <v>0</v>
      </c>
      <c r="J512" s="14" t="s">
        <v>4642</v>
      </c>
      <c r="K512" s="36" t="s">
        <v>18601</v>
      </c>
      <c r="L512" s="23" t="s">
        <v>2255</v>
      </c>
      <c r="M512" s="23"/>
      <c r="O512" s="15">
        <f>VLOOKUP(H512,heso!$A$2:$B$82,2,0)*F512*G512</f>
        <v>252660.05046257362</v>
      </c>
    </row>
    <row r="513" spans="1:15" ht="31.5">
      <c r="A513" s="14">
        <f t="shared" si="8"/>
        <v>510</v>
      </c>
      <c r="B513" s="21" t="s">
        <v>18805</v>
      </c>
      <c r="C513" s="41" t="s">
        <v>18806</v>
      </c>
      <c r="D513" s="41" t="s">
        <v>1162</v>
      </c>
      <c r="E513" s="14"/>
      <c r="F513" s="15">
        <v>160</v>
      </c>
      <c r="G513" s="15">
        <v>412</v>
      </c>
      <c r="H513" s="14" t="s">
        <v>2161</v>
      </c>
      <c r="I513" s="15">
        <v>0</v>
      </c>
      <c r="J513" s="14" t="s">
        <v>60</v>
      </c>
      <c r="K513" s="36" t="s">
        <v>18601</v>
      </c>
      <c r="L513" s="23" t="s">
        <v>2255</v>
      </c>
      <c r="M513" s="23" t="s">
        <v>18807</v>
      </c>
      <c r="O513" s="15">
        <f>VLOOKUP(H513,heso!$A$2:$B$82,2,0)*F513*G513</f>
        <v>85158.216989066437</v>
      </c>
    </row>
    <row r="514" spans="1:15" ht="31.5">
      <c r="A514" s="14">
        <f t="shared" si="8"/>
        <v>511</v>
      </c>
      <c r="B514" s="14" t="s">
        <v>18808</v>
      </c>
      <c r="C514" s="41" t="s">
        <v>18809</v>
      </c>
      <c r="D514" s="41" t="s">
        <v>4473</v>
      </c>
      <c r="E514" s="14"/>
      <c r="F514" s="15">
        <v>500</v>
      </c>
      <c r="G514" s="15">
        <v>416</v>
      </c>
      <c r="H514" s="14" t="s">
        <v>2161</v>
      </c>
      <c r="I514" s="15">
        <v>0</v>
      </c>
      <c r="J514" s="14" t="s">
        <v>70</v>
      </c>
      <c r="K514" s="36" t="s">
        <v>18601</v>
      </c>
      <c r="L514" s="23" t="s">
        <v>2255</v>
      </c>
      <c r="M514" s="23"/>
      <c r="O514" s="15">
        <f>VLOOKUP(H514,heso!$A$2:$B$82,2,0)*F514*G514</f>
        <v>268703.11185870483</v>
      </c>
    </row>
    <row r="515" spans="1:15" ht="31.5">
      <c r="A515" s="14">
        <f t="shared" si="8"/>
        <v>512</v>
      </c>
      <c r="B515" s="21" t="s">
        <v>18810</v>
      </c>
      <c r="C515" s="41" t="s">
        <v>18811</v>
      </c>
      <c r="D515" s="41" t="s">
        <v>1162</v>
      </c>
      <c r="E515" s="14"/>
      <c r="F515" s="15">
        <v>2000</v>
      </c>
      <c r="G515" s="15">
        <v>704</v>
      </c>
      <c r="H515" s="14" t="s">
        <v>2161</v>
      </c>
      <c r="I515" s="15">
        <v>0</v>
      </c>
      <c r="J515" s="14" t="s">
        <v>1188</v>
      </c>
      <c r="K515" s="36" t="s">
        <v>18601</v>
      </c>
      <c r="L515" s="23" t="s">
        <v>2255</v>
      </c>
      <c r="M515" s="23" t="s">
        <v>18812</v>
      </c>
      <c r="O515" s="15">
        <f>VLOOKUP(H515,heso!$A$2:$B$82,2,0)*F515*G515</f>
        <v>1818913.3725820018</v>
      </c>
    </row>
    <row r="516" spans="1:15" ht="38.25">
      <c r="A516" s="14">
        <f t="shared" si="8"/>
        <v>513</v>
      </c>
      <c r="B516" s="14" t="s">
        <v>18813</v>
      </c>
      <c r="C516" s="41" t="s">
        <v>18814</v>
      </c>
      <c r="D516" s="41" t="s">
        <v>1162</v>
      </c>
      <c r="E516" s="14"/>
      <c r="F516" s="15">
        <v>1500</v>
      </c>
      <c r="G516" s="15">
        <v>512</v>
      </c>
      <c r="H516" s="14" t="s">
        <v>2161</v>
      </c>
      <c r="I516" s="15">
        <v>0</v>
      </c>
      <c r="J516" s="14" t="s">
        <v>7909</v>
      </c>
      <c r="K516" s="36" t="s">
        <v>18601</v>
      </c>
      <c r="L516" s="23" t="s">
        <v>2255</v>
      </c>
      <c r="M516" s="86" t="s">
        <v>18815</v>
      </c>
      <c r="O516" s="15">
        <f>VLOOKUP(H516,heso!$A$2:$B$82,2,0)*F516*G516</f>
        <v>992134.56686291005</v>
      </c>
    </row>
    <row r="517" spans="1:15" ht="47.25">
      <c r="A517" s="14">
        <f t="shared" si="8"/>
        <v>514</v>
      </c>
      <c r="B517" s="14" t="s">
        <v>18816</v>
      </c>
      <c r="C517" s="41" t="s">
        <v>18817</v>
      </c>
      <c r="D517" s="41" t="s">
        <v>4473</v>
      </c>
      <c r="E517" s="14"/>
      <c r="F517" s="15">
        <v>800</v>
      </c>
      <c r="G517" s="15">
        <v>520</v>
      </c>
      <c r="H517" s="14" t="s">
        <v>2161</v>
      </c>
      <c r="I517" s="15">
        <v>0</v>
      </c>
      <c r="J517" s="14" t="s">
        <v>4935</v>
      </c>
      <c r="K517" s="36" t="s">
        <v>18601</v>
      </c>
      <c r="L517" s="23" t="s">
        <v>2255</v>
      </c>
      <c r="M517" s="23"/>
      <c r="O517" s="15">
        <f>VLOOKUP(H517,heso!$A$2:$B$82,2,0)*F517*G517</f>
        <v>537406.22371740965</v>
      </c>
    </row>
    <row r="518" spans="1:15" ht="63">
      <c r="A518" s="14">
        <f t="shared" si="8"/>
        <v>515</v>
      </c>
      <c r="B518" s="248" t="s">
        <v>18818</v>
      </c>
      <c r="C518" s="41" t="s">
        <v>18819</v>
      </c>
      <c r="D518" s="41" t="s">
        <v>1187</v>
      </c>
      <c r="E518" s="14" t="s">
        <v>8163</v>
      </c>
      <c r="F518" s="15">
        <v>1030</v>
      </c>
      <c r="G518" s="15">
        <v>364</v>
      </c>
      <c r="H518" s="14" t="s">
        <v>8087</v>
      </c>
      <c r="I518" s="15">
        <v>103000</v>
      </c>
      <c r="J518" s="14" t="s">
        <v>1193</v>
      </c>
      <c r="K518" s="36" t="s">
        <v>18528</v>
      </c>
      <c r="L518" s="23" t="s">
        <v>5129</v>
      </c>
      <c r="M518" s="23"/>
      <c r="O518" s="15">
        <f>VLOOKUP(H518,heso!$A$2:$B$82,2,0)*F518*G518</f>
        <v>374920</v>
      </c>
    </row>
    <row r="519" spans="1:15" ht="47.25">
      <c r="A519" s="14">
        <f t="shared" si="8"/>
        <v>516</v>
      </c>
      <c r="B519" s="14" t="s">
        <v>18820</v>
      </c>
      <c r="C519" s="41" t="s">
        <v>18821</v>
      </c>
      <c r="D519" s="41" t="s">
        <v>1187</v>
      </c>
      <c r="E519" s="14"/>
      <c r="F519" s="15">
        <v>1000</v>
      </c>
      <c r="G519" s="15">
        <v>292</v>
      </c>
      <c r="H519" s="14" t="s">
        <v>8087</v>
      </c>
      <c r="I519" s="15">
        <v>115000</v>
      </c>
      <c r="J519" s="14" t="s">
        <v>4642</v>
      </c>
      <c r="K519" s="36" t="s">
        <v>18601</v>
      </c>
      <c r="L519" s="23" t="s">
        <v>12534</v>
      </c>
      <c r="M519" s="23"/>
      <c r="O519" s="15">
        <f>VLOOKUP(H519,heso!$A$2:$B$82,2,0)*F519*G519</f>
        <v>292000</v>
      </c>
    </row>
    <row r="520" spans="1:15" ht="63">
      <c r="A520" s="14">
        <f t="shared" si="8"/>
        <v>517</v>
      </c>
      <c r="B520" s="14" t="s">
        <v>18822</v>
      </c>
      <c r="C520" s="41" t="s">
        <v>18823</v>
      </c>
      <c r="D520" s="41" t="s">
        <v>1187</v>
      </c>
      <c r="E520" s="14" t="s">
        <v>8163</v>
      </c>
      <c r="F520" s="15">
        <v>1030</v>
      </c>
      <c r="G520" s="15">
        <v>236</v>
      </c>
      <c r="H520" s="14" t="s">
        <v>8087</v>
      </c>
      <c r="I520" s="15">
        <v>90000</v>
      </c>
      <c r="J520" s="14" t="s">
        <v>1188</v>
      </c>
      <c r="K520" s="36" t="s">
        <v>18601</v>
      </c>
      <c r="L520" s="23" t="s">
        <v>12534</v>
      </c>
      <c r="M520" s="23"/>
      <c r="O520" s="15">
        <f>VLOOKUP(H520,heso!$A$2:$B$82,2,0)*F520*G520</f>
        <v>243080</v>
      </c>
    </row>
    <row r="521" spans="1:15" ht="31.5">
      <c r="A521" s="14">
        <f t="shared" si="8"/>
        <v>518</v>
      </c>
      <c r="B521" s="14" t="s">
        <v>18824</v>
      </c>
      <c r="C521" s="41" t="s">
        <v>2744</v>
      </c>
      <c r="D521" s="41" t="s">
        <v>1187</v>
      </c>
      <c r="E521" s="14" t="s">
        <v>8163</v>
      </c>
      <c r="F521" s="15">
        <v>2012</v>
      </c>
      <c r="G521" s="15">
        <v>276</v>
      </c>
      <c r="H521" s="14" t="s">
        <v>8076</v>
      </c>
      <c r="I521" s="15">
        <v>75000</v>
      </c>
      <c r="J521" s="14" t="s">
        <v>4935</v>
      </c>
      <c r="K521" s="36" t="s">
        <v>18528</v>
      </c>
      <c r="L521" s="23" t="s">
        <v>12534</v>
      </c>
      <c r="M521" s="23"/>
      <c r="O521" s="15">
        <f>VLOOKUP(H521,heso!$A$2:$B$82,2,0)*F521*G521</f>
        <v>461436.71656854497</v>
      </c>
    </row>
    <row r="522" spans="1:15" ht="31.5">
      <c r="A522" s="14">
        <f t="shared" si="8"/>
        <v>519</v>
      </c>
      <c r="B522" s="21" t="s">
        <v>18825</v>
      </c>
      <c r="C522" s="41" t="s">
        <v>3217</v>
      </c>
      <c r="D522" s="41" t="s">
        <v>4473</v>
      </c>
      <c r="E522" s="14"/>
      <c r="F522" s="15">
        <v>700</v>
      </c>
      <c r="G522" s="15">
        <v>492</v>
      </c>
      <c r="H522" s="14" t="s">
        <v>2161</v>
      </c>
      <c r="I522" s="15">
        <v>0</v>
      </c>
      <c r="J522" s="14" t="s">
        <v>60</v>
      </c>
      <c r="K522" s="36" t="s">
        <v>18601</v>
      </c>
      <c r="L522" s="23" t="s">
        <v>2255</v>
      </c>
      <c r="M522" s="23"/>
      <c r="O522" s="15">
        <f>VLOOKUP(H522,heso!$A$2:$B$82,2,0)*F522*G522</f>
        <v>444910.3448275862</v>
      </c>
    </row>
    <row r="523" spans="1:15" ht="47.25">
      <c r="A523" s="14">
        <f t="shared" si="8"/>
        <v>520</v>
      </c>
      <c r="B523" s="14" t="s">
        <v>18826</v>
      </c>
      <c r="C523" s="41" t="s">
        <v>18827</v>
      </c>
      <c r="D523" s="41" t="s">
        <v>4473</v>
      </c>
      <c r="E523" s="14"/>
      <c r="F523" s="15">
        <v>500</v>
      </c>
      <c r="G523" s="15">
        <v>792</v>
      </c>
      <c r="H523" s="14" t="s">
        <v>2161</v>
      </c>
      <c r="I523" s="15">
        <v>0</v>
      </c>
      <c r="J523" s="14" t="s">
        <v>1188</v>
      </c>
      <c r="K523" s="36" t="s">
        <v>18601</v>
      </c>
      <c r="L523" s="23" t="s">
        <v>2255</v>
      </c>
      <c r="M523" s="23"/>
      <c r="O523" s="15">
        <f>VLOOKUP(H523,heso!$A$2:$B$82,2,0)*F523*G523</f>
        <v>511569.38603868801</v>
      </c>
    </row>
    <row r="524" spans="1:15" ht="31.5">
      <c r="A524" s="14">
        <f t="shared" si="8"/>
        <v>521</v>
      </c>
      <c r="B524" s="14" t="s">
        <v>18828</v>
      </c>
      <c r="C524" s="41" t="s">
        <v>18829</v>
      </c>
      <c r="D524" s="41" t="s">
        <v>4473</v>
      </c>
      <c r="E524" s="14"/>
      <c r="F524" s="15">
        <v>800</v>
      </c>
      <c r="G524" s="15">
        <v>268</v>
      </c>
      <c r="H524" s="14" t="s">
        <v>8087</v>
      </c>
      <c r="I524" s="15">
        <v>0</v>
      </c>
      <c r="J524" s="14" t="s">
        <v>4935</v>
      </c>
      <c r="K524" s="36" t="s">
        <v>18601</v>
      </c>
      <c r="L524" s="23" t="s">
        <v>2255</v>
      </c>
      <c r="M524" s="23"/>
      <c r="O524" s="15">
        <f>VLOOKUP(H524,heso!$A$2:$B$82,2,0)*F524*G524</f>
        <v>214400</v>
      </c>
    </row>
    <row r="525" spans="1:15" ht="47.25">
      <c r="A525" s="14">
        <f t="shared" si="8"/>
        <v>522</v>
      </c>
      <c r="B525" s="14" t="s">
        <v>18830</v>
      </c>
      <c r="C525" s="41" t="s">
        <v>18831</v>
      </c>
      <c r="D525" s="41" t="s">
        <v>4473</v>
      </c>
      <c r="E525" s="14"/>
      <c r="F525" s="15">
        <v>1000</v>
      </c>
      <c r="G525" s="15">
        <v>336</v>
      </c>
      <c r="H525" s="14" t="s">
        <v>8087</v>
      </c>
      <c r="I525" s="15">
        <v>0</v>
      </c>
      <c r="J525" s="14" t="s">
        <v>7909</v>
      </c>
      <c r="K525" s="36" t="s">
        <v>18601</v>
      </c>
      <c r="L525" s="23" t="s">
        <v>2255</v>
      </c>
      <c r="M525" s="23"/>
      <c r="O525" s="15">
        <f>VLOOKUP(H525,heso!$A$2:$B$82,2,0)*F525*G525</f>
        <v>336000</v>
      </c>
    </row>
    <row r="526" spans="1:15" ht="31.5">
      <c r="A526" s="14">
        <f t="shared" si="8"/>
        <v>523</v>
      </c>
      <c r="B526" s="14" t="s">
        <v>18832</v>
      </c>
      <c r="C526" s="41" t="s">
        <v>18833</v>
      </c>
      <c r="D526" s="41" t="s">
        <v>4473</v>
      </c>
      <c r="E526" s="14"/>
      <c r="F526" s="15">
        <v>800</v>
      </c>
      <c r="G526" s="15">
        <v>516</v>
      </c>
      <c r="H526" s="14" t="s">
        <v>2161</v>
      </c>
      <c r="I526" s="15">
        <v>0</v>
      </c>
      <c r="J526" s="14" t="s">
        <v>1188</v>
      </c>
      <c r="K526" s="36" t="s">
        <v>18601</v>
      </c>
      <c r="L526" s="23" t="s">
        <v>2255</v>
      </c>
      <c r="M526" s="23"/>
      <c r="O526" s="15">
        <f>VLOOKUP(H526,heso!$A$2:$B$82,2,0)*F526*G526</f>
        <v>533272.32968881412</v>
      </c>
    </row>
    <row r="527" spans="1:15" ht="31.5">
      <c r="A527" s="14">
        <f t="shared" si="8"/>
        <v>524</v>
      </c>
      <c r="B527" s="14" t="s">
        <v>18834</v>
      </c>
      <c r="C527" s="41" t="s">
        <v>18835</v>
      </c>
      <c r="D527" s="41" t="s">
        <v>4473</v>
      </c>
      <c r="E527" s="14"/>
      <c r="F527" s="15">
        <v>1000</v>
      </c>
      <c r="G527" s="15">
        <v>288</v>
      </c>
      <c r="H527" s="14" t="s">
        <v>2161</v>
      </c>
      <c r="I527" s="15">
        <v>0</v>
      </c>
      <c r="J527" s="14" t="s">
        <v>60</v>
      </c>
      <c r="K527" s="36" t="s">
        <v>18601</v>
      </c>
      <c r="L527" s="23" t="s">
        <v>2255</v>
      </c>
      <c r="M527" s="23"/>
      <c r="O527" s="15">
        <f>VLOOKUP(H527,heso!$A$2:$B$82,2,0)*F527*G527</f>
        <v>372050.46257359127</v>
      </c>
    </row>
    <row r="528" spans="1:15" ht="47.25">
      <c r="A528" s="14">
        <f t="shared" si="8"/>
        <v>525</v>
      </c>
      <c r="B528" s="14" t="s">
        <v>18916</v>
      </c>
      <c r="C528" s="41" t="s">
        <v>18917</v>
      </c>
      <c r="D528" s="41" t="s">
        <v>9193</v>
      </c>
      <c r="E528" s="14"/>
      <c r="F528" s="15">
        <v>900</v>
      </c>
      <c r="G528" s="15">
        <v>476</v>
      </c>
      <c r="H528" s="14" t="s">
        <v>2161</v>
      </c>
      <c r="I528" s="15">
        <v>0</v>
      </c>
      <c r="J528" s="14" t="s">
        <v>4935</v>
      </c>
      <c r="K528" s="36" t="s">
        <v>18601</v>
      </c>
      <c r="L528" s="23" t="s">
        <v>2255</v>
      </c>
      <c r="M528" s="23" t="s">
        <v>18918</v>
      </c>
      <c r="O528" s="15">
        <f>VLOOKUP(H528,heso!$A$2:$B$82,2,0)*F528*G528</f>
        <v>553425.06307821709</v>
      </c>
    </row>
    <row r="529" spans="1:15" ht="47.25">
      <c r="A529" s="14">
        <f t="shared" si="8"/>
        <v>526</v>
      </c>
      <c r="B529" s="14" t="s">
        <v>18919</v>
      </c>
      <c r="C529" s="41" t="s">
        <v>16973</v>
      </c>
      <c r="D529" s="41" t="s">
        <v>9193</v>
      </c>
      <c r="E529" s="14"/>
      <c r="F529" s="15">
        <v>1100</v>
      </c>
      <c r="G529" s="15">
        <v>448</v>
      </c>
      <c r="H529" s="14" t="s">
        <v>2161</v>
      </c>
      <c r="I529" s="15">
        <v>0</v>
      </c>
      <c r="J529" s="14" t="s">
        <v>60</v>
      </c>
      <c r="K529" s="36" t="s">
        <v>18601</v>
      </c>
      <c r="L529" s="23" t="s">
        <v>2255</v>
      </c>
      <c r="M529" s="23" t="s">
        <v>18920</v>
      </c>
      <c r="O529" s="15">
        <f>VLOOKUP(H529,heso!$A$2:$B$82,2,0)*F529*G529</f>
        <v>636619.68040370056</v>
      </c>
    </row>
    <row r="530" spans="1:15" ht="47.25">
      <c r="A530" s="14">
        <f t="shared" si="8"/>
        <v>527</v>
      </c>
      <c r="B530" s="14" t="s">
        <v>18921</v>
      </c>
      <c r="C530" s="41" t="s">
        <v>18922</v>
      </c>
      <c r="D530" s="41" t="s">
        <v>4473</v>
      </c>
      <c r="E530" s="14"/>
      <c r="F530" s="15">
        <v>1000</v>
      </c>
      <c r="G530" s="15">
        <v>400</v>
      </c>
      <c r="H530" s="14" t="s">
        <v>2161</v>
      </c>
      <c r="I530" s="15">
        <v>0</v>
      </c>
      <c r="J530" s="14" t="s">
        <v>4935</v>
      </c>
      <c r="K530" s="36" t="s">
        <v>18601</v>
      </c>
      <c r="L530" s="23" t="s">
        <v>2255</v>
      </c>
      <c r="M530" s="23"/>
      <c r="O530" s="15">
        <f>VLOOKUP(H530,heso!$A$2:$B$82,2,0)*F530*G530</f>
        <v>516736.75357443234</v>
      </c>
    </row>
    <row r="531" spans="1:15" ht="110.25">
      <c r="A531" s="14">
        <f t="shared" si="8"/>
        <v>528</v>
      </c>
      <c r="B531" s="14" t="s">
        <v>18923</v>
      </c>
      <c r="C531" s="41" t="s">
        <v>18924</v>
      </c>
      <c r="D531" s="41" t="s">
        <v>4473</v>
      </c>
      <c r="E531" s="14"/>
      <c r="F531" s="15">
        <v>1000</v>
      </c>
      <c r="G531" s="15">
        <v>892</v>
      </c>
      <c r="H531" s="14" t="s">
        <v>2161</v>
      </c>
      <c r="I531" s="15">
        <v>0</v>
      </c>
      <c r="J531" s="14" t="s">
        <v>60</v>
      </c>
      <c r="K531" s="36" t="s">
        <v>18601</v>
      </c>
      <c r="L531" s="23" t="s">
        <v>2255</v>
      </c>
      <c r="M531" s="23"/>
      <c r="O531" s="15">
        <f>VLOOKUP(H531,heso!$A$2:$B$82,2,0)*F531*G531</f>
        <v>1152322.9604709842</v>
      </c>
    </row>
    <row r="532" spans="1:15" ht="47.25">
      <c r="A532" s="14">
        <f t="shared" si="8"/>
        <v>529</v>
      </c>
      <c r="B532" s="14" t="s">
        <v>18925</v>
      </c>
      <c r="C532" s="41" t="s">
        <v>18926</v>
      </c>
      <c r="D532" s="41" t="s">
        <v>4473</v>
      </c>
      <c r="E532" s="14"/>
      <c r="F532" s="15">
        <v>1000</v>
      </c>
      <c r="G532" s="15">
        <v>280</v>
      </c>
      <c r="H532" s="14" t="s">
        <v>2161</v>
      </c>
      <c r="I532" s="15">
        <v>0</v>
      </c>
      <c r="J532" s="14" t="s">
        <v>7909</v>
      </c>
      <c r="K532" s="36" t="s">
        <v>18601</v>
      </c>
      <c r="L532" s="23" t="s">
        <v>2255</v>
      </c>
      <c r="M532" s="23"/>
      <c r="O532" s="15">
        <f>VLOOKUP(H532,heso!$A$2:$B$82,2,0)*F532*G532</f>
        <v>361715.72750210267</v>
      </c>
    </row>
    <row r="533" spans="1:15" ht="31.5">
      <c r="A533" s="14">
        <f t="shared" si="8"/>
        <v>530</v>
      </c>
      <c r="B533" s="14" t="s">
        <v>18927</v>
      </c>
      <c r="C533" s="41" t="s">
        <v>18928</v>
      </c>
      <c r="D533" s="41" t="s">
        <v>4473</v>
      </c>
      <c r="E533" s="14"/>
      <c r="F533" s="15">
        <v>800</v>
      </c>
      <c r="G533" s="15">
        <v>332</v>
      </c>
      <c r="H533" s="14" t="s">
        <v>2161</v>
      </c>
      <c r="I533" s="15">
        <v>0</v>
      </c>
      <c r="J533" s="14" t="s">
        <v>1188</v>
      </c>
      <c r="K533" s="36" t="s">
        <v>18601</v>
      </c>
      <c r="L533" s="23" t="s">
        <v>2255</v>
      </c>
      <c r="M533" s="23"/>
      <c r="O533" s="15">
        <f>VLOOKUP(H533,heso!$A$2:$B$82,2,0)*F533*G533</f>
        <v>343113.20437342307</v>
      </c>
    </row>
    <row r="534" spans="1:15" ht="47.25">
      <c r="A534" s="14">
        <f t="shared" si="8"/>
        <v>531</v>
      </c>
      <c r="B534" s="14" t="s">
        <v>18929</v>
      </c>
      <c r="C534" s="41" t="s">
        <v>18930</v>
      </c>
      <c r="D534" s="41" t="s">
        <v>4473</v>
      </c>
      <c r="E534" s="14"/>
      <c r="F534" s="15">
        <v>600</v>
      </c>
      <c r="G534" s="15">
        <v>488</v>
      </c>
      <c r="H534" s="14" t="s">
        <v>2161</v>
      </c>
      <c r="I534" s="15">
        <v>0</v>
      </c>
      <c r="J534" s="14" t="s">
        <v>60</v>
      </c>
      <c r="K534" s="36" t="s">
        <v>18601</v>
      </c>
      <c r="L534" s="23" t="s">
        <v>2255</v>
      </c>
      <c r="M534" s="23"/>
      <c r="O534" s="15">
        <f>VLOOKUP(H534,heso!$A$2:$B$82,2,0)*F534*G534</f>
        <v>378251.30361648445</v>
      </c>
    </row>
    <row r="535" spans="1:15" ht="47.25">
      <c r="A535" s="14">
        <f t="shared" si="8"/>
        <v>532</v>
      </c>
      <c r="B535" s="14" t="s">
        <v>18931</v>
      </c>
      <c r="C535" s="41" t="s">
        <v>18932</v>
      </c>
      <c r="D535" s="41" t="s">
        <v>4473</v>
      </c>
      <c r="E535" s="14"/>
      <c r="F535" s="15">
        <v>1000</v>
      </c>
      <c r="G535" s="15">
        <v>584</v>
      </c>
      <c r="H535" s="14" t="s">
        <v>2161</v>
      </c>
      <c r="I535" s="15">
        <v>0</v>
      </c>
      <c r="J535" s="14" t="s">
        <v>60</v>
      </c>
      <c r="K535" s="36" t="s">
        <v>18601</v>
      </c>
      <c r="L535" s="23" t="s">
        <v>2255</v>
      </c>
      <c r="M535" s="23"/>
      <c r="O535" s="15">
        <f>VLOOKUP(H535,heso!$A$2:$B$82,2,0)*F535*G535</f>
        <v>754435.6602186712</v>
      </c>
    </row>
    <row r="536" spans="1:15" ht="94.5">
      <c r="A536" s="14">
        <f t="shared" si="8"/>
        <v>533</v>
      </c>
      <c r="B536" s="14" t="s">
        <v>18933</v>
      </c>
      <c r="C536" s="41" t="s">
        <v>18934</v>
      </c>
      <c r="D536" s="41" t="s">
        <v>4473</v>
      </c>
      <c r="E536" s="14"/>
      <c r="F536" s="15">
        <v>1000</v>
      </c>
      <c r="G536" s="15">
        <v>528</v>
      </c>
      <c r="H536" s="14" t="s">
        <v>2161</v>
      </c>
      <c r="I536" s="15">
        <v>0</v>
      </c>
      <c r="J536" s="14" t="s">
        <v>7909</v>
      </c>
      <c r="K536" s="36" t="s">
        <v>18601</v>
      </c>
      <c r="L536" s="23" t="s">
        <v>2255</v>
      </c>
      <c r="M536" s="23"/>
      <c r="O536" s="15">
        <f>VLOOKUP(H536,heso!$A$2:$B$82,2,0)*F536*G536</f>
        <v>682092.51471825072</v>
      </c>
    </row>
    <row r="537" spans="1:15" ht="63">
      <c r="A537" s="14">
        <f t="shared" si="8"/>
        <v>534</v>
      </c>
      <c r="B537" s="14" t="s">
        <v>18935</v>
      </c>
      <c r="C537" s="41" t="s">
        <v>18936</v>
      </c>
      <c r="D537" s="41" t="s">
        <v>4473</v>
      </c>
      <c r="E537" s="14"/>
      <c r="F537" s="15">
        <v>1000</v>
      </c>
      <c r="G537" s="15">
        <v>320</v>
      </c>
      <c r="H537" s="14" t="s">
        <v>2161</v>
      </c>
      <c r="I537" s="15">
        <v>0</v>
      </c>
      <c r="J537" s="14" t="s">
        <v>1188</v>
      </c>
      <c r="K537" s="36" t="s">
        <v>18601</v>
      </c>
      <c r="L537" s="23" t="s">
        <v>2255</v>
      </c>
      <c r="M537" s="23"/>
      <c r="O537" s="15">
        <f>VLOOKUP(H537,heso!$A$2:$B$82,2,0)*F537*G537</f>
        <v>413389.40285954589</v>
      </c>
    </row>
    <row r="538" spans="1:15" ht="47.25">
      <c r="A538" s="14">
        <f t="shared" si="8"/>
        <v>535</v>
      </c>
      <c r="B538" s="14" t="s">
        <v>18937</v>
      </c>
      <c r="C538" s="41" t="s">
        <v>7173</v>
      </c>
      <c r="D538" s="41" t="s">
        <v>3436</v>
      </c>
      <c r="E538" s="14"/>
      <c r="F538" s="15">
        <v>1300</v>
      </c>
      <c r="G538" s="15">
        <v>848</v>
      </c>
      <c r="H538" s="14" t="s">
        <v>2161</v>
      </c>
      <c r="I538" s="15">
        <v>0</v>
      </c>
      <c r="J538" s="14" t="s">
        <v>1193</v>
      </c>
      <c r="K538" s="36" t="s">
        <v>18601</v>
      </c>
      <c r="L538" s="23" t="s">
        <v>2255</v>
      </c>
      <c r="M538" s="23" t="s">
        <v>18938</v>
      </c>
      <c r="O538" s="15">
        <f>VLOOKUP(H538,heso!$A$2:$B$82,2,0)*F538*G538</f>
        <v>1424126.4928511353</v>
      </c>
    </row>
    <row r="539" spans="1:15" ht="78.75">
      <c r="A539" s="14">
        <f t="shared" si="8"/>
        <v>536</v>
      </c>
      <c r="B539" s="14" t="s">
        <v>18956</v>
      </c>
      <c r="C539" s="41"/>
      <c r="D539" s="41" t="s">
        <v>4473</v>
      </c>
      <c r="E539" s="14"/>
      <c r="F539" s="15">
        <v>1000</v>
      </c>
      <c r="G539" s="15"/>
      <c r="H539" s="14"/>
      <c r="I539" s="15">
        <v>0</v>
      </c>
      <c r="J539" s="14" t="s">
        <v>12918</v>
      </c>
      <c r="K539" s="36" t="s">
        <v>18601</v>
      </c>
      <c r="L539" s="23" t="s">
        <v>18957</v>
      </c>
      <c r="M539" s="23" t="s">
        <v>18958</v>
      </c>
      <c r="O539" s="15">
        <v>0</v>
      </c>
    </row>
    <row r="540" spans="1:15" ht="157.5">
      <c r="A540" s="14">
        <f t="shared" si="8"/>
        <v>537</v>
      </c>
      <c r="B540" s="14" t="s">
        <v>18959</v>
      </c>
      <c r="C540" s="41" t="s">
        <v>11192</v>
      </c>
      <c r="D540" s="41" t="s">
        <v>4473</v>
      </c>
      <c r="E540" s="14"/>
      <c r="F540" s="15">
        <v>1000</v>
      </c>
      <c r="G540" s="15"/>
      <c r="H540" s="14"/>
      <c r="I540" s="15">
        <v>0</v>
      </c>
      <c r="J540" s="14" t="s">
        <v>12918</v>
      </c>
      <c r="K540" s="36" t="s">
        <v>18601</v>
      </c>
      <c r="L540" s="23" t="s">
        <v>18957</v>
      </c>
      <c r="M540" s="23"/>
      <c r="O540" s="15">
        <v>0</v>
      </c>
    </row>
    <row r="541" spans="1:15" ht="189">
      <c r="A541" s="14">
        <f t="shared" si="8"/>
        <v>538</v>
      </c>
      <c r="B541" s="14" t="s">
        <v>18960</v>
      </c>
      <c r="C541" s="41"/>
      <c r="D541" s="41" t="s">
        <v>4473</v>
      </c>
      <c r="E541" s="14"/>
      <c r="F541" s="15">
        <v>1000</v>
      </c>
      <c r="G541" s="15"/>
      <c r="H541" s="14"/>
      <c r="I541" s="15">
        <v>0</v>
      </c>
      <c r="J541" s="14" t="s">
        <v>12918</v>
      </c>
      <c r="K541" s="36" t="s">
        <v>18601</v>
      </c>
      <c r="L541" s="23" t="s">
        <v>18957</v>
      </c>
      <c r="M541" s="23" t="s">
        <v>18961</v>
      </c>
      <c r="O541" s="15">
        <v>0</v>
      </c>
    </row>
    <row r="542" spans="1:15" ht="47.25">
      <c r="A542" s="14">
        <f t="shared" si="8"/>
        <v>539</v>
      </c>
      <c r="B542" s="14" t="s">
        <v>18962</v>
      </c>
      <c r="C542" s="41"/>
      <c r="D542" s="41" t="s">
        <v>4473</v>
      </c>
      <c r="E542" s="14"/>
      <c r="F542" s="15">
        <v>1000</v>
      </c>
      <c r="G542" s="15"/>
      <c r="H542" s="14"/>
      <c r="I542" s="15">
        <v>0</v>
      </c>
      <c r="J542" s="14" t="s">
        <v>12918</v>
      </c>
      <c r="K542" s="36" t="s">
        <v>18601</v>
      </c>
      <c r="L542" s="23" t="s">
        <v>18957</v>
      </c>
      <c r="M542" s="23" t="s">
        <v>18963</v>
      </c>
      <c r="O542" s="15">
        <v>0</v>
      </c>
    </row>
    <row r="543" spans="1:15" ht="31.5">
      <c r="A543" s="14">
        <f t="shared" si="8"/>
        <v>540</v>
      </c>
      <c r="B543" s="14" t="s">
        <v>18964</v>
      </c>
      <c r="C543" s="41" t="s">
        <v>18965</v>
      </c>
      <c r="D543" s="41" t="s">
        <v>4473</v>
      </c>
      <c r="E543" s="14"/>
      <c r="F543" s="15">
        <v>1000</v>
      </c>
      <c r="G543" s="15"/>
      <c r="H543" s="14"/>
      <c r="I543" s="15">
        <v>0</v>
      </c>
      <c r="J543" s="14" t="s">
        <v>12918</v>
      </c>
      <c r="K543" s="36" t="s">
        <v>18601</v>
      </c>
      <c r="L543" s="23" t="s">
        <v>18957</v>
      </c>
      <c r="M543" s="23"/>
      <c r="O543" s="15">
        <v>0</v>
      </c>
    </row>
    <row r="544" spans="1:15" ht="63">
      <c r="A544" s="14">
        <f t="shared" si="8"/>
        <v>541</v>
      </c>
      <c r="B544" s="14" t="s">
        <v>18966</v>
      </c>
      <c r="C544" s="41" t="s">
        <v>18967</v>
      </c>
      <c r="D544" s="41" t="s">
        <v>4473</v>
      </c>
      <c r="E544" s="14"/>
      <c r="F544" s="14">
        <v>800</v>
      </c>
      <c r="G544" s="14">
        <v>368</v>
      </c>
      <c r="H544" s="14" t="s">
        <v>2161</v>
      </c>
      <c r="I544" s="15">
        <v>0</v>
      </c>
      <c r="J544" s="14" t="s">
        <v>4935</v>
      </c>
      <c r="K544" s="36" t="s">
        <v>18601</v>
      </c>
      <c r="L544" s="23" t="s">
        <v>2255</v>
      </c>
      <c r="M544" s="23"/>
      <c r="O544" s="15">
        <f>VLOOKUP(H544,heso!$A$2:$B$82,2,0)*F544*G544</f>
        <v>380318.25063078222</v>
      </c>
    </row>
    <row r="545" spans="1:15">
      <c r="A545" s="14">
        <f t="shared" si="8"/>
        <v>542</v>
      </c>
      <c r="B545" s="14" t="s">
        <v>18968</v>
      </c>
      <c r="C545" s="41" t="s">
        <v>18969</v>
      </c>
      <c r="D545" s="41" t="s">
        <v>4473</v>
      </c>
      <c r="E545" s="14"/>
      <c r="F545" s="14">
        <v>500</v>
      </c>
      <c r="G545" s="14">
        <v>292</v>
      </c>
      <c r="H545" s="14" t="s">
        <v>8087</v>
      </c>
      <c r="I545" s="15">
        <v>0</v>
      </c>
      <c r="J545" s="14" t="s">
        <v>7909</v>
      </c>
      <c r="K545" s="36" t="s">
        <v>18601</v>
      </c>
      <c r="L545" s="23" t="s">
        <v>2255</v>
      </c>
      <c r="M545" s="23"/>
      <c r="O545" s="15">
        <f>VLOOKUP(H545,heso!$A$2:$B$82,2,0)*F545*G545</f>
        <v>146000</v>
      </c>
    </row>
    <row r="546" spans="1:15" ht="31.5">
      <c r="A546" s="14">
        <f t="shared" si="8"/>
        <v>543</v>
      </c>
      <c r="B546" s="14" t="s">
        <v>18970</v>
      </c>
      <c r="C546" s="41" t="s">
        <v>18971</v>
      </c>
      <c r="D546" s="41" t="s">
        <v>4473</v>
      </c>
      <c r="E546" s="14"/>
      <c r="F546" s="15">
        <v>1000</v>
      </c>
      <c r="G546" s="14">
        <v>292</v>
      </c>
      <c r="H546" s="14" t="s">
        <v>2161</v>
      </c>
      <c r="I546" s="15">
        <v>0</v>
      </c>
      <c r="J546" s="14" t="s">
        <v>4935</v>
      </c>
      <c r="K546" s="36" t="s">
        <v>18601</v>
      </c>
      <c r="L546" s="23" t="s">
        <v>2255</v>
      </c>
      <c r="M546" s="23" t="s">
        <v>18972</v>
      </c>
      <c r="O546" s="15">
        <f>VLOOKUP(H546,heso!$A$2:$B$82,2,0)*F546*G546</f>
        <v>377217.8301093356</v>
      </c>
    </row>
    <row r="547" spans="1:15" ht="63">
      <c r="A547" s="14">
        <f t="shared" si="8"/>
        <v>544</v>
      </c>
      <c r="B547" s="14" t="s">
        <v>18973</v>
      </c>
      <c r="C547" s="41" t="s">
        <v>18974</v>
      </c>
      <c r="D547" s="41" t="s">
        <v>4473</v>
      </c>
      <c r="E547" s="14"/>
      <c r="F547" s="15">
        <v>1000</v>
      </c>
      <c r="G547" s="14">
        <v>880</v>
      </c>
      <c r="H547" s="14" t="s">
        <v>2161</v>
      </c>
      <c r="I547" s="15">
        <v>0</v>
      </c>
      <c r="J547" s="15" t="s">
        <v>70</v>
      </c>
      <c r="K547" s="36" t="s">
        <v>18601</v>
      </c>
      <c r="L547" s="23" t="s">
        <v>2255</v>
      </c>
      <c r="M547" s="23"/>
      <c r="O547" s="15">
        <f>VLOOKUP(H547,heso!$A$2:$B$82,2,0)*F547*G547</f>
        <v>1136820.8578637512</v>
      </c>
    </row>
    <row r="548" spans="1:15" ht="31.5">
      <c r="A548" s="14">
        <f t="shared" si="8"/>
        <v>545</v>
      </c>
      <c r="B548" s="14" t="s">
        <v>18975</v>
      </c>
      <c r="C548" s="41" t="s">
        <v>18976</v>
      </c>
      <c r="D548" s="41" t="s">
        <v>1162</v>
      </c>
      <c r="E548" s="14"/>
      <c r="F548" s="15">
        <v>300</v>
      </c>
      <c r="G548" s="15">
        <v>300</v>
      </c>
      <c r="H548" s="14" t="s">
        <v>3703</v>
      </c>
      <c r="I548" s="15">
        <v>0</v>
      </c>
      <c r="J548" s="14" t="s">
        <v>1188</v>
      </c>
      <c r="K548" s="36" t="s">
        <v>18601</v>
      </c>
      <c r="L548" s="23" t="s">
        <v>2255</v>
      </c>
      <c r="M548" s="23"/>
      <c r="O548" s="15">
        <f>VLOOKUP(H548,heso!$A$2:$B$82,2,0)*F548*G548</f>
        <v>155323.80151387723</v>
      </c>
    </row>
    <row r="549" spans="1:15" ht="47.25">
      <c r="A549" s="14">
        <f t="shared" si="8"/>
        <v>546</v>
      </c>
      <c r="B549" s="14" t="s">
        <v>18977</v>
      </c>
      <c r="C549" s="41" t="s">
        <v>18978</v>
      </c>
      <c r="D549" s="41" t="s">
        <v>1187</v>
      </c>
      <c r="E549" s="14"/>
      <c r="F549" s="15">
        <v>220</v>
      </c>
      <c r="G549" s="15">
        <v>252</v>
      </c>
      <c r="H549" s="14" t="s">
        <v>8087</v>
      </c>
      <c r="I549" s="15">
        <v>0</v>
      </c>
      <c r="J549" s="14" t="s">
        <v>1193</v>
      </c>
      <c r="K549" s="36" t="s">
        <v>18601</v>
      </c>
      <c r="L549" s="23" t="s">
        <v>5629</v>
      </c>
      <c r="M549" s="23"/>
      <c r="O549" s="15">
        <f>VLOOKUP(H549,heso!$A$2:$B$82,2,0)*F549*G549</f>
        <v>55440</v>
      </c>
    </row>
    <row r="550" spans="1:15" ht="47.25">
      <c r="A550" s="14">
        <f t="shared" si="8"/>
        <v>547</v>
      </c>
      <c r="B550" s="14" t="s">
        <v>18997</v>
      </c>
      <c r="C550" s="41" t="s">
        <v>18998</v>
      </c>
      <c r="D550" s="41" t="s">
        <v>1162</v>
      </c>
      <c r="E550" s="14" t="s">
        <v>8163</v>
      </c>
      <c r="F550" s="15">
        <v>250</v>
      </c>
      <c r="G550" s="15">
        <v>760</v>
      </c>
      <c r="H550" s="14" t="s">
        <v>2161</v>
      </c>
      <c r="I550" s="15">
        <v>0</v>
      </c>
      <c r="J550" s="14" t="s">
        <v>7909</v>
      </c>
      <c r="K550" s="36" t="s">
        <v>18601</v>
      </c>
      <c r="L550" s="23" t="s">
        <v>13494</v>
      </c>
      <c r="M550" s="23"/>
      <c r="O550" s="15">
        <f>VLOOKUP(H550,heso!$A$2:$B$82,2,0)*F550*G550</f>
        <v>245449.95794785538</v>
      </c>
    </row>
    <row r="551" spans="1:15" ht="78.75">
      <c r="A551" s="14">
        <f t="shared" si="8"/>
        <v>548</v>
      </c>
      <c r="B551" s="14" t="s">
        <v>18999</v>
      </c>
      <c r="C551" s="41" t="s">
        <v>19000</v>
      </c>
      <c r="D551" s="41" t="s">
        <v>4473</v>
      </c>
      <c r="E551" s="14"/>
      <c r="F551" s="15">
        <v>1000</v>
      </c>
      <c r="G551" s="15">
        <v>724</v>
      </c>
      <c r="H551" s="14" t="s">
        <v>2161</v>
      </c>
      <c r="I551" s="15">
        <v>0</v>
      </c>
      <c r="J551" s="14" t="s">
        <v>70</v>
      </c>
      <c r="K551" s="36" t="s">
        <v>18601</v>
      </c>
      <c r="L551" s="23" t="s">
        <v>2255</v>
      </c>
      <c r="M551" s="23"/>
      <c r="O551" s="15">
        <f>VLOOKUP(H551,heso!$A$2:$B$82,2,0)*F551*G551</f>
        <v>935293.52396972256</v>
      </c>
    </row>
    <row r="552" spans="1:15" ht="31.5">
      <c r="A552" s="14">
        <f t="shared" si="8"/>
        <v>549</v>
      </c>
      <c r="B552" s="14" t="s">
        <v>19001</v>
      </c>
      <c r="C552" s="41" t="s">
        <v>19002</v>
      </c>
      <c r="D552" s="41" t="s">
        <v>1162</v>
      </c>
      <c r="E552" s="14"/>
      <c r="F552" s="15">
        <v>500</v>
      </c>
      <c r="G552" s="15">
        <v>832</v>
      </c>
      <c r="H552" s="14" t="s">
        <v>3703</v>
      </c>
      <c r="I552" s="15">
        <v>0</v>
      </c>
      <c r="J552" s="14" t="s">
        <v>1193</v>
      </c>
      <c r="K552" s="36" t="s">
        <v>18601</v>
      </c>
      <c r="L552" s="23" t="s">
        <v>2255</v>
      </c>
      <c r="M552" s="23"/>
      <c r="O552" s="15">
        <f>VLOOKUP(H552,heso!$A$2:$B$82,2,0)*F552*G552</f>
        <v>717941.12699747691</v>
      </c>
    </row>
    <row r="553" spans="1:15" ht="47.25">
      <c r="A553" s="14">
        <f t="shared" si="8"/>
        <v>550</v>
      </c>
      <c r="B553" s="14" t="s">
        <v>19003</v>
      </c>
      <c r="C553" s="41" t="s">
        <v>19004</v>
      </c>
      <c r="D553" s="41" t="s">
        <v>4473</v>
      </c>
      <c r="E553" s="14"/>
      <c r="F553" s="15">
        <v>1000</v>
      </c>
      <c r="G553" s="15">
        <v>252</v>
      </c>
      <c r="H553" s="14" t="s">
        <v>8087</v>
      </c>
      <c r="I553" s="15">
        <v>0</v>
      </c>
      <c r="J553" s="14" t="s">
        <v>4935</v>
      </c>
      <c r="K553" s="36" t="s">
        <v>18601</v>
      </c>
      <c r="L553" s="23" t="s">
        <v>2255</v>
      </c>
      <c r="M553" s="23"/>
      <c r="O553" s="15">
        <f>VLOOKUP(H553,heso!$A$2:$B$82,2,0)*F553*G553</f>
        <v>252000</v>
      </c>
    </row>
    <row r="554" spans="1:15" ht="63">
      <c r="A554" s="14">
        <f t="shared" si="8"/>
        <v>551</v>
      </c>
      <c r="B554" s="14" t="s">
        <v>19005</v>
      </c>
      <c r="C554" s="41" t="s">
        <v>19006</v>
      </c>
      <c r="D554" s="41" t="s">
        <v>1162</v>
      </c>
      <c r="E554" s="14"/>
      <c r="F554" s="15">
        <v>300</v>
      </c>
      <c r="G554" s="15">
        <v>428</v>
      </c>
      <c r="H554" s="14" t="s">
        <v>8087</v>
      </c>
      <c r="I554" s="15">
        <v>0</v>
      </c>
      <c r="J554" s="14" t="s">
        <v>7909</v>
      </c>
      <c r="K554" s="36" t="s">
        <v>18601</v>
      </c>
      <c r="L554" s="23" t="s">
        <v>2255</v>
      </c>
      <c r="M554" s="23"/>
      <c r="O554" s="15">
        <f>VLOOKUP(H554,heso!$A$2:$B$82,2,0)*F554*G554</f>
        <v>128400</v>
      </c>
    </row>
    <row r="555" spans="1:15" ht="47.25">
      <c r="A555" s="14">
        <f t="shared" si="8"/>
        <v>552</v>
      </c>
      <c r="B555" s="14" t="s">
        <v>19007</v>
      </c>
      <c r="C555" s="41" t="s">
        <v>19008</v>
      </c>
      <c r="D555" s="41" t="s">
        <v>1187</v>
      </c>
      <c r="E555" s="14"/>
      <c r="F555" s="15">
        <v>300</v>
      </c>
      <c r="G555" s="15">
        <v>784</v>
      </c>
      <c r="H555" s="14" t="s">
        <v>3703</v>
      </c>
      <c r="I555" s="15">
        <v>0</v>
      </c>
      <c r="J555" s="14" t="s">
        <v>4642</v>
      </c>
      <c r="K555" s="36" t="s">
        <v>18601</v>
      </c>
      <c r="L555" s="23" t="s">
        <v>2255</v>
      </c>
      <c r="M555" s="23" t="s">
        <v>16192</v>
      </c>
      <c r="O555" s="15">
        <f>VLOOKUP(H555,heso!$A$2:$B$82,2,0)*F555*G555</f>
        <v>405912.86795626581</v>
      </c>
    </row>
    <row r="556" spans="1:15" ht="47.25">
      <c r="A556" s="14">
        <f t="shared" si="8"/>
        <v>553</v>
      </c>
      <c r="B556" s="14" t="s">
        <v>19009</v>
      </c>
      <c r="C556" s="41" t="s">
        <v>20272</v>
      </c>
      <c r="D556" s="41" t="s">
        <v>4473</v>
      </c>
      <c r="E556" s="14"/>
      <c r="F556" s="15">
        <v>1000</v>
      </c>
      <c r="G556" s="15">
        <v>616</v>
      </c>
      <c r="H556" s="14" t="s">
        <v>2161</v>
      </c>
      <c r="I556" s="15">
        <v>0</v>
      </c>
      <c r="J556" s="14" t="s">
        <v>60</v>
      </c>
      <c r="K556" s="36" t="s">
        <v>18601</v>
      </c>
      <c r="L556" s="23" t="s">
        <v>2255</v>
      </c>
      <c r="M556" s="23"/>
      <c r="O556" s="15">
        <f>VLOOKUP(H556,heso!$A$2:$B$82,2,0)*F556*G556</f>
        <v>795774.60050462582</v>
      </c>
    </row>
    <row r="557" spans="1:15" ht="47.25">
      <c r="A557" s="14">
        <f t="shared" si="8"/>
        <v>554</v>
      </c>
      <c r="B557" s="14" t="s">
        <v>19010</v>
      </c>
      <c r="C557" s="41" t="s">
        <v>19011</v>
      </c>
      <c r="D557" s="41" t="s">
        <v>4473</v>
      </c>
      <c r="E557" s="14"/>
      <c r="F557" s="15">
        <v>1500</v>
      </c>
      <c r="G557" s="15">
        <v>156</v>
      </c>
      <c r="H557" s="14" t="s">
        <v>9488</v>
      </c>
      <c r="I557" s="15">
        <v>0</v>
      </c>
      <c r="J557" s="14" t="s">
        <v>70</v>
      </c>
      <c r="K557" s="36" t="s">
        <v>18601</v>
      </c>
      <c r="L557" s="23" t="s">
        <v>2255</v>
      </c>
      <c r="M557" s="23"/>
      <c r="O557" s="15">
        <f>VLOOKUP(H557,heso!$A$2:$B$82,2,0)*F557*G557</f>
        <v>453436.50126156438</v>
      </c>
    </row>
    <row r="558" spans="1:15" ht="47.25">
      <c r="A558" s="14">
        <f t="shared" si="8"/>
        <v>555</v>
      </c>
      <c r="B558" s="14" t="s">
        <v>19012</v>
      </c>
      <c r="C558" s="41" t="s">
        <v>19013</v>
      </c>
      <c r="D558" s="41" t="s">
        <v>4473</v>
      </c>
      <c r="E558" s="14"/>
      <c r="F558" s="15">
        <v>500</v>
      </c>
      <c r="G558" s="15">
        <v>716</v>
      </c>
      <c r="H558" s="14" t="s">
        <v>2161</v>
      </c>
      <c r="I558" s="15">
        <v>0</v>
      </c>
      <c r="J558" s="14" t="s">
        <v>7909</v>
      </c>
      <c r="K558" s="36" t="s">
        <v>18601</v>
      </c>
      <c r="L558" s="23" t="s">
        <v>2255</v>
      </c>
      <c r="M558" s="23"/>
      <c r="O558" s="15">
        <f>VLOOKUP(H558,heso!$A$2:$B$82,2,0)*F558*G558</f>
        <v>462479.39444911695</v>
      </c>
    </row>
    <row r="559" spans="1:15" ht="47.25">
      <c r="A559" s="14">
        <f t="shared" si="8"/>
        <v>556</v>
      </c>
      <c r="B559" s="14" t="s">
        <v>19014</v>
      </c>
      <c r="C559" s="41" t="s">
        <v>19015</v>
      </c>
      <c r="D559" s="41" t="s">
        <v>4473</v>
      </c>
      <c r="E559" s="14"/>
      <c r="F559" s="15">
        <v>800</v>
      </c>
      <c r="G559" s="15">
        <v>580</v>
      </c>
      <c r="H559" s="14" t="s">
        <v>2161</v>
      </c>
      <c r="I559" s="15">
        <v>0</v>
      </c>
      <c r="J559" s="14" t="s">
        <v>7909</v>
      </c>
      <c r="K559" s="36" t="s">
        <v>18601</v>
      </c>
      <c r="L559" s="23" t="s">
        <v>2255</v>
      </c>
      <c r="M559" s="23"/>
      <c r="O559" s="15">
        <f>VLOOKUP(H559,heso!$A$2:$B$82,2,0)*F559*G559</f>
        <v>599414.63414634147</v>
      </c>
    </row>
    <row r="560" spans="1:15" ht="47.25">
      <c r="A560" s="14">
        <f t="shared" ref="A560:A597" si="9">A559+1</f>
        <v>557</v>
      </c>
      <c r="B560" s="14" t="s">
        <v>20111</v>
      </c>
      <c r="C560" s="41" t="s">
        <v>19015</v>
      </c>
      <c r="D560" s="41" t="s">
        <v>1187</v>
      </c>
      <c r="E560" s="14"/>
      <c r="F560" s="15">
        <v>2200</v>
      </c>
      <c r="G560" s="15">
        <v>580</v>
      </c>
      <c r="H560" s="14" t="s">
        <v>2161</v>
      </c>
      <c r="I560" s="15">
        <v>0</v>
      </c>
      <c r="J560" s="14" t="s">
        <v>7909</v>
      </c>
      <c r="K560" s="36" t="s">
        <v>18601</v>
      </c>
      <c r="L560" s="23" t="s">
        <v>2255</v>
      </c>
      <c r="M560" s="23"/>
      <c r="O560" s="15">
        <f>VLOOKUP(H560,heso!$A$2:$B$82,2,0)*F560*G560</f>
        <v>1648390.243902439</v>
      </c>
    </row>
    <row r="561" spans="1:15" ht="63">
      <c r="A561" s="14">
        <f t="shared" si="9"/>
        <v>558</v>
      </c>
      <c r="B561" s="14" t="s">
        <v>19016</v>
      </c>
      <c r="C561" s="41" t="s">
        <v>12563</v>
      </c>
      <c r="D561" s="41" t="s">
        <v>4473</v>
      </c>
      <c r="E561" s="14"/>
      <c r="F561" s="15">
        <v>1000</v>
      </c>
      <c r="G561" s="15">
        <v>328</v>
      </c>
      <c r="H561" s="14" t="s">
        <v>2161</v>
      </c>
      <c r="I561" s="15">
        <v>0</v>
      </c>
      <c r="J561" s="14" t="s">
        <v>7909</v>
      </c>
      <c r="K561" s="36" t="s">
        <v>18601</v>
      </c>
      <c r="L561" s="23" t="s">
        <v>2255</v>
      </c>
      <c r="M561" s="23"/>
      <c r="O561" s="15">
        <f>VLOOKUP(H561,heso!$A$2:$B$82,2,0)*F561*G561</f>
        <v>423724.13793103455</v>
      </c>
    </row>
    <row r="562" spans="1:15" ht="47.25">
      <c r="A562" s="14">
        <f t="shared" si="9"/>
        <v>559</v>
      </c>
      <c r="B562" s="14" t="s">
        <v>19017</v>
      </c>
      <c r="C562" s="41" t="s">
        <v>18230</v>
      </c>
      <c r="D562" s="41" t="s">
        <v>4473</v>
      </c>
      <c r="E562" s="14"/>
      <c r="F562" s="15">
        <v>1000</v>
      </c>
      <c r="G562" s="15">
        <v>388</v>
      </c>
      <c r="H562" s="14" t="s">
        <v>2161</v>
      </c>
      <c r="I562" s="15">
        <v>0</v>
      </c>
      <c r="J562" s="14" t="s">
        <v>7909</v>
      </c>
      <c r="K562" s="36" t="s">
        <v>18601</v>
      </c>
      <c r="L562" s="23" t="s">
        <v>2255</v>
      </c>
      <c r="M562" s="23"/>
      <c r="O562" s="15">
        <f>VLOOKUP(H562,heso!$A$2:$B$82,2,0)*F562*G562</f>
        <v>501234.65096719936</v>
      </c>
    </row>
    <row r="563" spans="1:15" ht="47.25">
      <c r="A563" s="14">
        <f t="shared" si="9"/>
        <v>560</v>
      </c>
      <c r="B563" s="14" t="s">
        <v>19018</v>
      </c>
      <c r="C563" s="41" t="s">
        <v>19019</v>
      </c>
      <c r="D563" s="41" t="s">
        <v>4473</v>
      </c>
      <c r="E563" s="14"/>
      <c r="F563" s="15">
        <v>1000</v>
      </c>
      <c r="G563" s="15">
        <v>800</v>
      </c>
      <c r="H563" s="14" t="s">
        <v>2161</v>
      </c>
      <c r="I563" s="15">
        <v>0</v>
      </c>
      <c r="J563" s="14" t="s">
        <v>70</v>
      </c>
      <c r="K563" s="36" t="s">
        <v>18601</v>
      </c>
      <c r="L563" s="23" t="s">
        <v>2255</v>
      </c>
      <c r="M563" s="23"/>
      <c r="O563" s="15">
        <f>VLOOKUP(H563,heso!$A$2:$B$82,2,0)*F563*G563</f>
        <v>1033473.5071488647</v>
      </c>
    </row>
    <row r="564" spans="1:15" ht="63">
      <c r="A564" s="14">
        <f t="shared" si="9"/>
        <v>561</v>
      </c>
      <c r="B564" s="14" t="s">
        <v>20169</v>
      </c>
      <c r="C564" s="41" t="s">
        <v>19020</v>
      </c>
      <c r="D564" s="41" t="s">
        <v>4473</v>
      </c>
      <c r="E564" s="14"/>
      <c r="F564" s="15">
        <v>1500</v>
      </c>
      <c r="G564" s="15">
        <v>156</v>
      </c>
      <c r="H564" s="14" t="s">
        <v>9488</v>
      </c>
      <c r="I564" s="15">
        <v>0</v>
      </c>
      <c r="J564" s="14" t="s">
        <v>70</v>
      </c>
      <c r="K564" s="36" t="s">
        <v>18601</v>
      </c>
      <c r="L564" s="23" t="s">
        <v>2255</v>
      </c>
      <c r="M564" s="23"/>
      <c r="O564" s="15">
        <f>VLOOKUP(H564,heso!$A$2:$B$82,2,0)*F564*G564</f>
        <v>453436.50126156438</v>
      </c>
    </row>
    <row r="565" spans="1:15" ht="31.5">
      <c r="A565" s="14">
        <f t="shared" si="9"/>
        <v>562</v>
      </c>
      <c r="B565" s="14" t="s">
        <v>19021</v>
      </c>
      <c r="C565" s="41" t="s">
        <v>19022</v>
      </c>
      <c r="D565" s="41" t="s">
        <v>4473</v>
      </c>
      <c r="E565" s="14"/>
      <c r="F565" s="15">
        <v>1000</v>
      </c>
      <c r="G565" s="15">
        <v>636</v>
      </c>
      <c r="H565" s="14" t="s">
        <v>2161</v>
      </c>
      <c r="I565" s="15">
        <v>0</v>
      </c>
      <c r="J565" s="14" t="s">
        <v>7909</v>
      </c>
      <c r="K565" s="36" t="s">
        <v>18601</v>
      </c>
      <c r="L565" s="23" t="s">
        <v>2255</v>
      </c>
      <c r="M565" s="23"/>
      <c r="O565" s="15">
        <f>VLOOKUP(H565,heso!$A$2:$B$82,2,0)*F565*G565</f>
        <v>821611.43818334746</v>
      </c>
    </row>
    <row r="566" spans="1:15" ht="47.25">
      <c r="A566" s="14">
        <f t="shared" si="9"/>
        <v>563</v>
      </c>
      <c r="B566" s="14" t="s">
        <v>19023</v>
      </c>
      <c r="C566" s="41" t="s">
        <v>19024</v>
      </c>
      <c r="D566" s="41" t="s">
        <v>4473</v>
      </c>
      <c r="E566" s="14"/>
      <c r="F566" s="15">
        <v>500</v>
      </c>
      <c r="G566" s="15">
        <v>336</v>
      </c>
      <c r="H566" s="14" t="s">
        <v>8087</v>
      </c>
      <c r="I566" s="15">
        <v>0</v>
      </c>
      <c r="J566" s="14" t="s">
        <v>7909</v>
      </c>
      <c r="K566" s="36" t="s">
        <v>18601</v>
      </c>
      <c r="L566" s="23" t="s">
        <v>2255</v>
      </c>
      <c r="M566" s="23"/>
      <c r="O566" s="15">
        <f>VLOOKUP(H566,heso!$A$2:$B$82,2,0)*F566*G566</f>
        <v>168000</v>
      </c>
    </row>
    <row r="567" spans="1:15" ht="47.25">
      <c r="A567" s="14">
        <f t="shared" si="9"/>
        <v>564</v>
      </c>
      <c r="B567" s="14" t="s">
        <v>19025</v>
      </c>
      <c r="C567" s="41" t="s">
        <v>13166</v>
      </c>
      <c r="D567" s="41" t="s">
        <v>4473</v>
      </c>
      <c r="E567" s="14"/>
      <c r="F567" s="15">
        <v>1000</v>
      </c>
      <c r="G567" s="15">
        <v>320</v>
      </c>
      <c r="H567" s="14" t="s">
        <v>8087</v>
      </c>
      <c r="I567" s="15">
        <v>0</v>
      </c>
      <c r="J567" s="14" t="s">
        <v>7909</v>
      </c>
      <c r="K567" s="36" t="s">
        <v>18601</v>
      </c>
      <c r="L567" s="23" t="s">
        <v>2255</v>
      </c>
      <c r="M567" s="23"/>
      <c r="O567" s="15">
        <f>VLOOKUP(H567,heso!$A$2:$B$82,2,0)*F567*G567</f>
        <v>320000</v>
      </c>
    </row>
    <row r="568" spans="1:15" ht="47.25">
      <c r="A568" s="14">
        <f t="shared" si="9"/>
        <v>565</v>
      </c>
      <c r="B568" s="14" t="s">
        <v>19026</v>
      </c>
      <c r="C568" s="41" t="s">
        <v>19027</v>
      </c>
      <c r="D568" s="41" t="s">
        <v>4473</v>
      </c>
      <c r="E568" s="14"/>
      <c r="F568" s="15">
        <v>1000</v>
      </c>
      <c r="G568" s="15">
        <v>232</v>
      </c>
      <c r="H568" s="14" t="s">
        <v>2161</v>
      </c>
      <c r="I568" s="15">
        <v>0</v>
      </c>
      <c r="J568" s="14" t="s">
        <v>4935</v>
      </c>
      <c r="K568" s="36" t="s">
        <v>18601</v>
      </c>
      <c r="L568" s="23" t="s">
        <v>2255</v>
      </c>
      <c r="M568" s="23"/>
      <c r="O568" s="15">
        <f>VLOOKUP(H568,heso!$A$2:$B$82,2,0)*F568*G568</f>
        <v>299707.31707317074</v>
      </c>
    </row>
    <row r="569" spans="1:15" ht="31.5">
      <c r="A569" s="14">
        <f t="shared" si="9"/>
        <v>566</v>
      </c>
      <c r="B569" s="14" t="s">
        <v>19028</v>
      </c>
      <c r="C569" s="41" t="s">
        <v>19029</v>
      </c>
      <c r="D569" s="41" t="s">
        <v>1162</v>
      </c>
      <c r="E569" s="14"/>
      <c r="F569" s="15">
        <v>300</v>
      </c>
      <c r="G569" s="15">
        <v>200</v>
      </c>
      <c r="H569" s="14" t="s">
        <v>8087</v>
      </c>
      <c r="I569" s="15">
        <v>0</v>
      </c>
      <c r="J569" s="14" t="s">
        <v>12918</v>
      </c>
      <c r="K569" s="36" t="s">
        <v>18601</v>
      </c>
      <c r="L569" s="23" t="s">
        <v>17761</v>
      </c>
      <c r="M569" s="23"/>
      <c r="O569" s="15">
        <f>VLOOKUP(H569,heso!$A$2:$B$82,2,0)*F569*G569</f>
        <v>60000</v>
      </c>
    </row>
    <row r="570" spans="1:15" ht="31.5">
      <c r="A570" s="14">
        <f t="shared" si="9"/>
        <v>567</v>
      </c>
      <c r="B570" s="14" t="s">
        <v>19030</v>
      </c>
      <c r="C570" s="41" t="s">
        <v>18741</v>
      </c>
      <c r="D570" s="41" t="s">
        <v>1162</v>
      </c>
      <c r="E570" s="14"/>
      <c r="F570" s="15">
        <v>186</v>
      </c>
      <c r="G570" s="15">
        <v>888</v>
      </c>
      <c r="H570" s="14" t="s">
        <v>3703</v>
      </c>
      <c r="I570" s="15">
        <v>0</v>
      </c>
      <c r="J570" s="14" t="s">
        <v>7909</v>
      </c>
      <c r="K570" s="36" t="s">
        <v>18601</v>
      </c>
      <c r="L570" s="23" t="s">
        <v>13494</v>
      </c>
      <c r="M570" s="23" t="s">
        <v>18724</v>
      </c>
      <c r="O570" s="15">
        <f>VLOOKUP(H570,heso!$A$2:$B$82,2,0)*F570*G570</f>
        <v>285050.24053826748</v>
      </c>
    </row>
    <row r="571" spans="1:15" ht="47.25">
      <c r="A571" s="14">
        <f t="shared" si="9"/>
        <v>568</v>
      </c>
      <c r="B571" s="14" t="s">
        <v>19031</v>
      </c>
      <c r="C571" s="41" t="s">
        <v>15839</v>
      </c>
      <c r="D571" s="41" t="s">
        <v>1162</v>
      </c>
      <c r="E571" s="14"/>
      <c r="F571" s="15">
        <v>250</v>
      </c>
      <c r="G571" s="15">
        <v>464</v>
      </c>
      <c r="H571" s="14" t="s">
        <v>2161</v>
      </c>
      <c r="I571" s="15">
        <v>0</v>
      </c>
      <c r="J571" s="14" t="s">
        <v>7909</v>
      </c>
      <c r="K571" s="36" t="s">
        <v>18601</v>
      </c>
      <c r="L571" s="23" t="s">
        <v>13494</v>
      </c>
      <c r="M571" s="23"/>
      <c r="O571" s="15">
        <f>VLOOKUP(H571,heso!$A$2:$B$82,2,0)*F571*G571</f>
        <v>149853.65853658537</v>
      </c>
    </row>
    <row r="572" spans="1:15" ht="47.25">
      <c r="A572" s="14">
        <f t="shared" si="9"/>
        <v>569</v>
      </c>
      <c r="B572" s="14" t="s">
        <v>19032</v>
      </c>
      <c r="C572" s="41" t="s">
        <v>19033</v>
      </c>
      <c r="D572" s="41" t="s">
        <v>1162</v>
      </c>
      <c r="E572" s="14"/>
      <c r="F572" s="15">
        <v>300</v>
      </c>
      <c r="G572" s="15">
        <v>332</v>
      </c>
      <c r="H572" s="14" t="s">
        <v>2161</v>
      </c>
      <c r="I572" s="15">
        <v>0</v>
      </c>
      <c r="J572" s="14" t="s">
        <v>70</v>
      </c>
      <c r="K572" s="36" t="s">
        <v>18601</v>
      </c>
      <c r="L572" s="23" t="s">
        <v>13080</v>
      </c>
      <c r="M572" s="23"/>
      <c r="O572" s="15">
        <f>VLOOKUP(H572,heso!$A$2:$B$82,2,0)*F572*G572</f>
        <v>128667.45164003364</v>
      </c>
    </row>
    <row r="573" spans="1:15" ht="47.25">
      <c r="A573" s="14">
        <f t="shared" si="9"/>
        <v>570</v>
      </c>
      <c r="B573" s="14" t="s">
        <v>19034</v>
      </c>
      <c r="C573" s="41" t="s">
        <v>19035</v>
      </c>
      <c r="D573" s="41" t="s">
        <v>1162</v>
      </c>
      <c r="E573" s="14"/>
      <c r="F573" s="15">
        <v>300</v>
      </c>
      <c r="G573" s="15">
        <v>308</v>
      </c>
      <c r="H573" s="14" t="s">
        <v>2161</v>
      </c>
      <c r="I573" s="15">
        <v>0</v>
      </c>
      <c r="J573" s="14" t="s">
        <v>70</v>
      </c>
      <c r="K573" s="36" t="s">
        <v>18601</v>
      </c>
      <c r="L573" s="23" t="s">
        <v>13080</v>
      </c>
      <c r="M573" s="23"/>
      <c r="O573" s="15">
        <f>VLOOKUP(H573,heso!$A$2:$B$82,2,0)*F573*G573</f>
        <v>119366.19007569386</v>
      </c>
    </row>
    <row r="574" spans="1:15" ht="47.25">
      <c r="A574" s="14">
        <f t="shared" si="9"/>
        <v>571</v>
      </c>
      <c r="B574" s="14" t="s">
        <v>19036</v>
      </c>
      <c r="C574" s="41" t="s">
        <v>19037</v>
      </c>
      <c r="D574" s="41" t="s">
        <v>1162</v>
      </c>
      <c r="E574" s="14"/>
      <c r="F574" s="15">
        <v>300</v>
      </c>
      <c r="G574" s="15">
        <v>300</v>
      </c>
      <c r="H574" s="14" t="s">
        <v>2161</v>
      </c>
      <c r="I574" s="15">
        <v>0</v>
      </c>
      <c r="J574" s="14" t="s">
        <v>70</v>
      </c>
      <c r="K574" s="36" t="s">
        <v>18601</v>
      </c>
      <c r="L574" s="23" t="s">
        <v>13080</v>
      </c>
      <c r="M574" s="23"/>
      <c r="O574" s="15">
        <f>VLOOKUP(H574,heso!$A$2:$B$82,2,0)*F574*G574</f>
        <v>116265.76955424726</v>
      </c>
    </row>
    <row r="575" spans="1:15" ht="94.5">
      <c r="A575" s="14">
        <f t="shared" si="9"/>
        <v>572</v>
      </c>
      <c r="B575" s="14" t="s">
        <v>19038</v>
      </c>
      <c r="C575" s="41" t="s">
        <v>19039</v>
      </c>
      <c r="D575" s="41" t="s">
        <v>4473</v>
      </c>
      <c r="E575" s="14"/>
      <c r="F575" s="15">
        <v>1000</v>
      </c>
      <c r="G575" s="15">
        <v>564</v>
      </c>
      <c r="H575" s="14" t="s">
        <v>11934</v>
      </c>
      <c r="I575" s="15">
        <v>0</v>
      </c>
      <c r="J575" s="14" t="s">
        <v>7909</v>
      </c>
      <c r="K575" s="36" t="s">
        <v>18601</v>
      </c>
      <c r="L575" s="23" t="s">
        <v>2255</v>
      </c>
      <c r="M575" s="23"/>
      <c r="O575" s="15">
        <f>VLOOKUP(H575,heso!$A$2:$B$82,2,0)*F575*G575</f>
        <v>1185870.4793944492</v>
      </c>
    </row>
    <row r="576" spans="1:15" ht="63">
      <c r="A576" s="14">
        <f t="shared" si="9"/>
        <v>573</v>
      </c>
      <c r="B576" s="21" t="s">
        <v>19040</v>
      </c>
      <c r="C576" s="41" t="s">
        <v>19041</v>
      </c>
      <c r="D576" s="41" t="s">
        <v>1162</v>
      </c>
      <c r="E576" s="14"/>
      <c r="F576" s="15">
        <v>500</v>
      </c>
      <c r="G576" s="15">
        <v>464</v>
      </c>
      <c r="H576" s="14" t="s">
        <v>2161</v>
      </c>
      <c r="I576" s="15">
        <v>0</v>
      </c>
      <c r="J576" s="14" t="s">
        <v>4642</v>
      </c>
      <c r="K576" s="36" t="s">
        <v>18601</v>
      </c>
      <c r="L576" s="23" t="s">
        <v>11673</v>
      </c>
      <c r="M576" s="23"/>
      <c r="O576" s="15">
        <f>VLOOKUP(H576,heso!$A$2:$B$82,2,0)*F576*G576</f>
        <v>299707.31707317074</v>
      </c>
    </row>
    <row r="577" spans="1:15" ht="47.25">
      <c r="A577" s="14">
        <f t="shared" si="9"/>
        <v>574</v>
      </c>
      <c r="B577" s="14" t="s">
        <v>19042</v>
      </c>
      <c r="C577" s="41" t="s">
        <v>19043</v>
      </c>
      <c r="D577" s="41" t="s">
        <v>4473</v>
      </c>
      <c r="E577" s="14"/>
      <c r="F577" s="15">
        <v>800</v>
      </c>
      <c r="G577" s="15">
        <v>248</v>
      </c>
      <c r="H577" s="14" t="s">
        <v>16842</v>
      </c>
      <c r="I577" s="15">
        <v>0</v>
      </c>
      <c r="J577" s="14" t="s">
        <v>1188</v>
      </c>
      <c r="K577" s="36" t="s">
        <v>18601</v>
      </c>
      <c r="L577" s="23" t="s">
        <v>2255</v>
      </c>
      <c r="M577" s="23"/>
      <c r="O577" s="15">
        <f>VLOOKUP(H577,heso!$A$2:$B$82,2,0)*F577*G577</f>
        <v>368433.30529857019</v>
      </c>
    </row>
    <row r="578" spans="1:15" ht="47.25">
      <c r="A578" s="14">
        <f t="shared" si="9"/>
        <v>575</v>
      </c>
      <c r="B578" s="21" t="s">
        <v>19044</v>
      </c>
      <c r="C578" s="41" t="s">
        <v>19045</v>
      </c>
      <c r="D578" s="41" t="s">
        <v>1162</v>
      </c>
      <c r="E578" s="14"/>
      <c r="F578" s="15">
        <v>500</v>
      </c>
      <c r="G578" s="15">
        <v>480</v>
      </c>
      <c r="H578" s="14" t="s">
        <v>2161</v>
      </c>
      <c r="I578" s="15">
        <v>0</v>
      </c>
      <c r="J578" s="14" t="s">
        <v>4642</v>
      </c>
      <c r="K578" s="36" t="s">
        <v>18601</v>
      </c>
      <c r="L578" s="23" t="s">
        <v>2255</v>
      </c>
      <c r="M578" s="23"/>
      <c r="O578" s="15">
        <f>VLOOKUP(H578,heso!$A$2:$B$82,2,0)*F578*G578</f>
        <v>310042.05214465939</v>
      </c>
    </row>
    <row r="579" spans="1:15" ht="47.25">
      <c r="A579" s="14">
        <f t="shared" si="9"/>
        <v>576</v>
      </c>
      <c r="B579" s="14" t="s">
        <v>19046</v>
      </c>
      <c r="C579" s="41" t="s">
        <v>19047</v>
      </c>
      <c r="D579" s="41" t="s">
        <v>4473</v>
      </c>
      <c r="E579" s="14"/>
      <c r="F579" s="15">
        <v>1000</v>
      </c>
      <c r="G579" s="15">
        <v>1080</v>
      </c>
      <c r="H579" s="14" t="s">
        <v>3703</v>
      </c>
      <c r="I579" s="15">
        <v>0</v>
      </c>
      <c r="J579" s="14" t="s">
        <v>7909</v>
      </c>
      <c r="K579" s="36" t="s">
        <v>18601</v>
      </c>
      <c r="L579" s="23" t="s">
        <v>2255</v>
      </c>
      <c r="M579" s="23"/>
      <c r="O579" s="15">
        <f>VLOOKUP(H579,heso!$A$2:$B$82,2,0)*F579*G579</f>
        <v>1863885.6181665265</v>
      </c>
    </row>
    <row r="580" spans="1:15" ht="47.25">
      <c r="A580" s="14">
        <f t="shared" si="9"/>
        <v>577</v>
      </c>
      <c r="B580" s="14" t="s">
        <v>19048</v>
      </c>
      <c r="C580" s="41" t="s">
        <v>19049</v>
      </c>
      <c r="D580" s="41" t="s">
        <v>4473</v>
      </c>
      <c r="E580" s="14"/>
      <c r="F580" s="15">
        <v>1000</v>
      </c>
      <c r="G580" s="15">
        <v>824</v>
      </c>
      <c r="H580" s="14" t="s">
        <v>2161</v>
      </c>
      <c r="I580" s="15">
        <v>0</v>
      </c>
      <c r="J580" s="14" t="s">
        <v>7909</v>
      </c>
      <c r="K580" s="36" t="s">
        <v>18601</v>
      </c>
      <c r="L580" s="23" t="s">
        <v>2255</v>
      </c>
      <c r="M580" s="23" t="s">
        <v>19050</v>
      </c>
      <c r="O580" s="15">
        <f>VLOOKUP(H580,heso!$A$2:$B$82,2,0)*F580*G580</f>
        <v>1064477.7123633306</v>
      </c>
    </row>
    <row r="581" spans="1:15" ht="47.25">
      <c r="A581" s="14">
        <f t="shared" si="9"/>
        <v>578</v>
      </c>
      <c r="B581" s="14" t="s">
        <v>19051</v>
      </c>
      <c r="C581" s="41" t="s">
        <v>19047</v>
      </c>
      <c r="D581" s="41" t="s">
        <v>4473</v>
      </c>
      <c r="E581" s="14"/>
      <c r="F581" s="15">
        <v>1000</v>
      </c>
      <c r="G581" s="15">
        <v>848</v>
      </c>
      <c r="H581" s="14" t="s">
        <v>3703</v>
      </c>
      <c r="I581" s="15">
        <v>0</v>
      </c>
      <c r="J581" s="14" t="s">
        <v>7909</v>
      </c>
      <c r="K581" s="36" t="s">
        <v>18601</v>
      </c>
      <c r="L581" s="23" t="s">
        <v>2255</v>
      </c>
      <c r="M581" s="23"/>
      <c r="O581" s="15">
        <f>VLOOKUP(H581,heso!$A$2:$B$82,2,0)*F581*G581</f>
        <v>1463495.3742640875</v>
      </c>
    </row>
    <row r="582" spans="1:15" ht="31.5">
      <c r="A582" s="14">
        <f t="shared" si="9"/>
        <v>579</v>
      </c>
      <c r="B582" s="14" t="s">
        <v>19052</v>
      </c>
      <c r="C582" s="41" t="s">
        <v>19053</v>
      </c>
      <c r="D582" s="41" t="s">
        <v>1162</v>
      </c>
      <c r="E582" s="14"/>
      <c r="F582" s="15">
        <v>300</v>
      </c>
      <c r="G582" s="15">
        <v>332</v>
      </c>
      <c r="H582" s="14" t="s">
        <v>2161</v>
      </c>
      <c r="I582" s="15">
        <v>0</v>
      </c>
      <c r="J582" s="14" t="s">
        <v>70</v>
      </c>
      <c r="K582" s="36" t="s">
        <v>18601</v>
      </c>
      <c r="L582" s="23" t="s">
        <v>13080</v>
      </c>
      <c r="M582" s="23"/>
      <c r="O582" s="15">
        <f>VLOOKUP(H582,heso!$A$2:$B$82,2,0)*F582*G582</f>
        <v>128667.45164003364</v>
      </c>
    </row>
    <row r="583" spans="1:15" ht="47.25">
      <c r="A583" s="14">
        <f t="shared" si="9"/>
        <v>580</v>
      </c>
      <c r="B583" s="14" t="s">
        <v>19054</v>
      </c>
      <c r="C583" s="41" t="s">
        <v>19055</v>
      </c>
      <c r="D583" s="41" t="s">
        <v>1162</v>
      </c>
      <c r="E583" s="14"/>
      <c r="F583" s="15">
        <v>1000</v>
      </c>
      <c r="G583" s="15">
        <v>340</v>
      </c>
      <c r="H583" s="14" t="s">
        <v>19056</v>
      </c>
      <c r="I583" s="15">
        <v>0</v>
      </c>
      <c r="J583" s="14" t="s">
        <v>70</v>
      </c>
      <c r="K583" s="36" t="s">
        <v>18601</v>
      </c>
      <c r="L583" s="23" t="s">
        <v>13080</v>
      </c>
      <c r="M583" s="23"/>
      <c r="O583" s="15">
        <v>0</v>
      </c>
    </row>
    <row r="584" spans="1:15" ht="47.25">
      <c r="A584" s="14">
        <f t="shared" si="9"/>
        <v>581</v>
      </c>
      <c r="B584" s="21" t="s">
        <v>19157</v>
      </c>
      <c r="C584" s="41" t="s">
        <v>19158</v>
      </c>
      <c r="D584" s="41" t="s">
        <v>1162</v>
      </c>
      <c r="E584" s="14"/>
      <c r="F584" s="15">
        <v>650</v>
      </c>
      <c r="G584" s="15">
        <v>684</v>
      </c>
      <c r="H584" s="14" t="s">
        <v>2161</v>
      </c>
      <c r="I584" s="15">
        <v>0</v>
      </c>
      <c r="J584" s="14" t="s">
        <v>7909</v>
      </c>
      <c r="K584" s="36" t="s">
        <v>18601</v>
      </c>
      <c r="L584" s="23" t="s">
        <v>13494</v>
      </c>
      <c r="M584" s="23"/>
      <c r="O584" s="15">
        <f>VLOOKUP(H584,heso!$A$2:$B$82,2,0)*F584*G584</f>
        <v>574352.90159798146</v>
      </c>
    </row>
    <row r="585" spans="1:15" ht="31.5">
      <c r="A585" s="14">
        <f t="shared" si="9"/>
        <v>582</v>
      </c>
      <c r="B585" s="14" t="s">
        <v>19159</v>
      </c>
      <c r="C585" s="41" t="s">
        <v>19160</v>
      </c>
      <c r="D585" s="41" t="s">
        <v>4473</v>
      </c>
      <c r="E585" s="14"/>
      <c r="F585" s="15">
        <v>1000</v>
      </c>
      <c r="G585" s="15">
        <v>1048</v>
      </c>
      <c r="H585" s="14" t="s">
        <v>2161</v>
      </c>
      <c r="I585" s="15">
        <v>0</v>
      </c>
      <c r="J585" s="14" t="s">
        <v>7909</v>
      </c>
      <c r="K585" s="36" t="s">
        <v>18601</v>
      </c>
      <c r="L585" s="23" t="s">
        <v>2255</v>
      </c>
      <c r="M585" s="23" t="s">
        <v>19161</v>
      </c>
      <c r="O585" s="15">
        <f>VLOOKUP(H585,heso!$A$2:$B$82,2,0)*F585*G585</f>
        <v>1353850.2943650128</v>
      </c>
    </row>
    <row r="586" spans="1:15" ht="31.5">
      <c r="A586" s="14">
        <f t="shared" si="9"/>
        <v>583</v>
      </c>
      <c r="B586" s="14" t="s">
        <v>19162</v>
      </c>
      <c r="C586" s="41" t="s">
        <v>19006</v>
      </c>
      <c r="D586" s="41" t="s">
        <v>1162</v>
      </c>
      <c r="E586" s="14"/>
      <c r="F586" s="15">
        <v>300</v>
      </c>
      <c r="G586" s="15">
        <v>272</v>
      </c>
      <c r="H586" s="14" t="s">
        <v>8087</v>
      </c>
      <c r="I586" s="15">
        <v>0</v>
      </c>
      <c r="J586" s="14" t="s">
        <v>7909</v>
      </c>
      <c r="K586" s="36" t="s">
        <v>18601</v>
      </c>
      <c r="L586" s="23" t="s">
        <v>2255</v>
      </c>
      <c r="M586" s="23"/>
      <c r="O586" s="15">
        <f>VLOOKUP(H586,heso!$A$2:$B$82,2,0)*F586*G586</f>
        <v>81600</v>
      </c>
    </row>
    <row r="587" spans="1:15" ht="47.25">
      <c r="A587" s="14">
        <f t="shared" si="9"/>
        <v>584</v>
      </c>
      <c r="B587" s="14" t="s">
        <v>19377</v>
      </c>
      <c r="C587" s="41" t="s">
        <v>19378</v>
      </c>
      <c r="D587" s="41" t="s">
        <v>1162</v>
      </c>
      <c r="E587" s="14"/>
      <c r="F587" s="194">
        <v>300</v>
      </c>
      <c r="G587" s="14">
        <v>288</v>
      </c>
      <c r="H587" s="14" t="s">
        <v>2161</v>
      </c>
      <c r="I587" s="15">
        <v>0</v>
      </c>
      <c r="J587" s="62">
        <f t="shared" ref="J587:J597" si="10">F587*I587</f>
        <v>0</v>
      </c>
      <c r="K587" s="14" t="s">
        <v>70</v>
      </c>
      <c r="L587" s="44" t="s">
        <v>18601</v>
      </c>
      <c r="M587" s="23" t="s">
        <v>13080</v>
      </c>
      <c r="N587" s="23" t="s">
        <v>19379</v>
      </c>
      <c r="O587" s="15">
        <f>VLOOKUP(H587,heso!$A$2:$B$82,2,0)*F587*G587</f>
        <v>111615.13877207738</v>
      </c>
    </row>
    <row r="588" spans="1:15" ht="47.25">
      <c r="A588" s="14">
        <f t="shared" si="9"/>
        <v>585</v>
      </c>
      <c r="B588" s="14" t="s">
        <v>19380</v>
      </c>
      <c r="C588" s="41" t="s">
        <v>19381</v>
      </c>
      <c r="D588" s="41" t="s">
        <v>1162</v>
      </c>
      <c r="E588" s="14"/>
      <c r="F588" s="194">
        <v>300</v>
      </c>
      <c r="G588" s="14">
        <v>288</v>
      </c>
      <c r="H588" s="14" t="s">
        <v>2161</v>
      </c>
      <c r="I588" s="62">
        <v>0</v>
      </c>
      <c r="J588" s="62">
        <f t="shared" si="10"/>
        <v>0</v>
      </c>
      <c r="K588" s="14" t="s">
        <v>70</v>
      </c>
      <c r="L588" s="44" t="s">
        <v>18601</v>
      </c>
      <c r="M588" s="23" t="s">
        <v>13080</v>
      </c>
      <c r="N588" s="23" t="s">
        <v>19379</v>
      </c>
      <c r="O588" s="15">
        <f>VLOOKUP(H588,heso!$A$2:$B$82,2,0)*F588*G588</f>
        <v>111615.13877207738</v>
      </c>
    </row>
    <row r="589" spans="1:15" ht="47.25">
      <c r="A589" s="14">
        <f t="shared" si="9"/>
        <v>586</v>
      </c>
      <c r="B589" s="14" t="s">
        <v>19382</v>
      </c>
      <c r="C589" s="41" t="s">
        <v>19383</v>
      </c>
      <c r="D589" s="41" t="s">
        <v>1162</v>
      </c>
      <c r="E589" s="14"/>
      <c r="F589" s="194">
        <v>300</v>
      </c>
      <c r="G589" s="14">
        <v>312</v>
      </c>
      <c r="H589" s="14" t="s">
        <v>2161</v>
      </c>
      <c r="I589" s="15">
        <v>0</v>
      </c>
      <c r="J589" s="15">
        <f t="shared" si="10"/>
        <v>0</v>
      </c>
      <c r="K589" s="14" t="s">
        <v>70</v>
      </c>
      <c r="L589" s="44" t="s">
        <v>18601</v>
      </c>
      <c r="M589" s="23" t="s">
        <v>13080</v>
      </c>
      <c r="N589" s="23" t="s">
        <v>19384</v>
      </c>
      <c r="O589" s="15">
        <f>VLOOKUP(H589,heso!$A$2:$B$82,2,0)*F589*G589</f>
        <v>120916.40033641715</v>
      </c>
    </row>
    <row r="590" spans="1:15" ht="47.25">
      <c r="A590" s="14">
        <f t="shared" si="9"/>
        <v>587</v>
      </c>
      <c r="B590" s="14" t="s">
        <v>19385</v>
      </c>
      <c r="C590" s="41" t="s">
        <v>19386</v>
      </c>
      <c r="D590" s="41" t="s">
        <v>1162</v>
      </c>
      <c r="E590" s="14"/>
      <c r="F590" s="194">
        <v>300</v>
      </c>
      <c r="G590" s="14">
        <v>288</v>
      </c>
      <c r="H590" s="14" t="s">
        <v>2161</v>
      </c>
      <c r="I590" s="15">
        <v>0</v>
      </c>
      <c r="J590" s="15">
        <f t="shared" si="10"/>
        <v>0</v>
      </c>
      <c r="K590" s="14" t="s">
        <v>70</v>
      </c>
      <c r="L590" s="44" t="s">
        <v>18601</v>
      </c>
      <c r="M590" s="23" t="s">
        <v>13080</v>
      </c>
      <c r="N590" s="23" t="s">
        <v>19273</v>
      </c>
      <c r="O590" s="15">
        <f>VLOOKUP(H590,heso!$A$2:$B$82,2,0)*F590*G590</f>
        <v>111615.13877207738</v>
      </c>
    </row>
    <row r="591" spans="1:15" ht="47.25">
      <c r="A591" s="106">
        <f t="shared" si="9"/>
        <v>588</v>
      </c>
      <c r="B591" s="106" t="s">
        <v>19387</v>
      </c>
      <c r="C591" s="197" t="s">
        <v>19388</v>
      </c>
      <c r="D591" s="197" t="s">
        <v>1162</v>
      </c>
      <c r="E591" s="106"/>
      <c r="F591" s="91">
        <v>300</v>
      </c>
      <c r="G591" s="91">
        <v>376</v>
      </c>
      <c r="H591" s="106" t="s">
        <v>8087</v>
      </c>
      <c r="I591" s="15">
        <v>0</v>
      </c>
      <c r="J591" s="15">
        <f t="shared" si="10"/>
        <v>0</v>
      </c>
      <c r="K591" s="106" t="s">
        <v>4642</v>
      </c>
      <c r="L591" s="198" t="s">
        <v>18601</v>
      </c>
      <c r="M591" s="199" t="s">
        <v>11673</v>
      </c>
      <c r="N591" s="199"/>
      <c r="O591" s="15">
        <f>VLOOKUP(H591,heso!$A$2:$B$82,2,0)*F591*G591</f>
        <v>112800</v>
      </c>
    </row>
    <row r="592" spans="1:15">
      <c r="A592" s="14">
        <f t="shared" si="9"/>
        <v>589</v>
      </c>
      <c r="B592" s="14" t="s">
        <v>19389</v>
      </c>
      <c r="C592" s="41" t="s">
        <v>12734</v>
      </c>
      <c r="D592" s="41" t="s">
        <v>4473</v>
      </c>
      <c r="E592" s="14"/>
      <c r="F592" s="15">
        <v>1000</v>
      </c>
      <c r="G592" s="15">
        <v>260</v>
      </c>
      <c r="H592" s="14" t="s">
        <v>2161</v>
      </c>
      <c r="I592" s="15">
        <v>0</v>
      </c>
      <c r="J592" s="15">
        <f t="shared" si="10"/>
        <v>0</v>
      </c>
      <c r="K592" s="14" t="s">
        <v>7909</v>
      </c>
      <c r="L592" s="36" t="s">
        <v>18601</v>
      </c>
      <c r="M592" s="23" t="s">
        <v>2255</v>
      </c>
      <c r="N592" s="23"/>
      <c r="O592" s="15">
        <f>VLOOKUP(H592,heso!$A$2:$B$82,2,0)*F592*G592</f>
        <v>335878.88982338103</v>
      </c>
    </row>
    <row r="593" spans="1:15" ht="47.25">
      <c r="A593" s="106">
        <f t="shared" si="9"/>
        <v>590</v>
      </c>
      <c r="B593" s="14" t="s">
        <v>19390</v>
      </c>
      <c r="C593" s="41" t="s">
        <v>19391</v>
      </c>
      <c r="D593" s="41" t="s">
        <v>1162</v>
      </c>
      <c r="E593" s="14"/>
      <c r="F593" s="15">
        <v>300</v>
      </c>
      <c r="G593" s="15">
        <v>292</v>
      </c>
      <c r="H593" s="14" t="s">
        <v>2161</v>
      </c>
      <c r="I593" s="15">
        <v>0</v>
      </c>
      <c r="J593" s="15">
        <f t="shared" si="10"/>
        <v>0</v>
      </c>
      <c r="K593" s="14" t="s">
        <v>70</v>
      </c>
      <c r="L593" s="36" t="s">
        <v>18601</v>
      </c>
      <c r="M593" s="23" t="s">
        <v>13080</v>
      </c>
      <c r="N593" s="23"/>
      <c r="O593" s="15">
        <f>VLOOKUP(H593,heso!$A$2:$B$82,2,0)*F593*G593</f>
        <v>113165.34903280067</v>
      </c>
    </row>
    <row r="594" spans="1:15" ht="47.25">
      <c r="A594" s="14">
        <f t="shared" si="9"/>
        <v>591</v>
      </c>
      <c r="B594" s="14" t="s">
        <v>19392</v>
      </c>
      <c r="C594" s="41" t="s">
        <v>19393</v>
      </c>
      <c r="D594" s="41" t="s">
        <v>1162</v>
      </c>
      <c r="E594" s="14"/>
      <c r="F594" s="15">
        <v>300</v>
      </c>
      <c r="G594" s="15">
        <v>284</v>
      </c>
      <c r="H594" s="14" t="s">
        <v>2161</v>
      </c>
      <c r="I594" s="15">
        <v>0</v>
      </c>
      <c r="J594" s="15">
        <f t="shared" si="10"/>
        <v>0</v>
      </c>
      <c r="K594" s="14" t="s">
        <v>70</v>
      </c>
      <c r="L594" s="36" t="s">
        <v>18601</v>
      </c>
      <c r="M594" s="23" t="s">
        <v>13080</v>
      </c>
      <c r="N594" s="23"/>
      <c r="O594" s="15">
        <f>VLOOKUP(H594,heso!$A$2:$B$82,2,0)*F594*G594</f>
        <v>110064.92851135408</v>
      </c>
    </row>
    <row r="595" spans="1:15" ht="47.25">
      <c r="A595" s="106">
        <f t="shared" si="9"/>
        <v>592</v>
      </c>
      <c r="B595" s="14" t="s">
        <v>19394</v>
      </c>
      <c r="C595" s="41" t="s">
        <v>19395</v>
      </c>
      <c r="D595" s="41" t="s">
        <v>1162</v>
      </c>
      <c r="E595" s="14"/>
      <c r="F595" s="15">
        <v>300</v>
      </c>
      <c r="G595" s="15">
        <v>376</v>
      </c>
      <c r="H595" s="14" t="s">
        <v>8087</v>
      </c>
      <c r="I595" s="15">
        <v>0</v>
      </c>
      <c r="J595" s="15">
        <f t="shared" si="10"/>
        <v>0</v>
      </c>
      <c r="K595" s="14" t="s">
        <v>4642</v>
      </c>
      <c r="L595" s="36" t="s">
        <v>18601</v>
      </c>
      <c r="M595" s="23" t="s">
        <v>11673</v>
      </c>
      <c r="N595" s="23" t="s">
        <v>19396</v>
      </c>
      <c r="O595" s="15">
        <f>VLOOKUP(H595,heso!$A$2:$B$82,2,0)*F595*G595</f>
        <v>112800</v>
      </c>
    </row>
    <row r="596" spans="1:15" ht="31.5">
      <c r="A596" s="200">
        <f t="shared" si="9"/>
        <v>593</v>
      </c>
      <c r="B596" s="200" t="s">
        <v>19397</v>
      </c>
      <c r="C596" s="206" t="s">
        <v>19399</v>
      </c>
      <c r="D596" s="201" t="s">
        <v>4473</v>
      </c>
      <c r="E596" s="200"/>
      <c r="F596" s="202">
        <v>800</v>
      </c>
      <c r="G596" s="200">
        <v>496</v>
      </c>
      <c r="H596" s="200" t="s">
        <v>2161</v>
      </c>
      <c r="I596" s="202">
        <v>0</v>
      </c>
      <c r="J596" s="202">
        <f t="shared" si="10"/>
        <v>0</v>
      </c>
      <c r="K596" s="200" t="s">
        <v>4935</v>
      </c>
      <c r="L596" s="203" t="s">
        <v>18601</v>
      </c>
      <c r="M596" s="204" t="s">
        <v>2255</v>
      </c>
      <c r="N596" s="204"/>
    </row>
    <row r="597" spans="1:15" ht="31.5">
      <c r="A597" s="205">
        <f t="shared" si="9"/>
        <v>594</v>
      </c>
      <c r="B597" s="200" t="s">
        <v>19398</v>
      </c>
      <c r="C597" s="206" t="s">
        <v>19399</v>
      </c>
      <c r="D597" s="201" t="s">
        <v>4473</v>
      </c>
      <c r="E597" s="200"/>
      <c r="F597" s="202">
        <v>1000</v>
      </c>
      <c r="G597" s="200">
        <v>280</v>
      </c>
      <c r="H597" s="200" t="s">
        <v>2161</v>
      </c>
      <c r="I597" s="202">
        <v>0</v>
      </c>
      <c r="J597" s="202">
        <f t="shared" si="10"/>
        <v>0</v>
      </c>
      <c r="K597" s="200" t="s">
        <v>70</v>
      </c>
      <c r="L597" s="203" t="s">
        <v>18601</v>
      </c>
      <c r="M597" s="204" t="s">
        <v>2255</v>
      </c>
      <c r="N597" s="204"/>
    </row>
    <row r="598" spans="1:15">
      <c r="F598" s="89">
        <f>SUM(F4:F595)</f>
        <v>2610809</v>
      </c>
      <c r="O598" s="22">
        <f>SUM(O4:O597)</f>
        <v>546937822.13961363</v>
      </c>
    </row>
    <row r="600" spans="1:15" ht="31.5">
      <c r="C600" s="172" t="s">
        <v>20240</v>
      </c>
      <c r="D600" s="265" t="s">
        <v>20234</v>
      </c>
      <c r="E600" s="285"/>
      <c r="F600" s="89" t="s">
        <v>20232</v>
      </c>
      <c r="G600" s="89" t="s">
        <v>20237</v>
      </c>
    </row>
    <row r="601" spans="1:15">
      <c r="D601" s="264">
        <f>A595</f>
        <v>592</v>
      </c>
      <c r="E601" s="284"/>
      <c r="F601" s="22">
        <f>F598</f>
        <v>2610809</v>
      </c>
      <c r="G601" s="22">
        <f>O598</f>
        <v>546937822.13961363</v>
      </c>
    </row>
    <row r="602" spans="1:15">
      <c r="F602" s="240">
        <v>2338723</v>
      </c>
      <c r="G602" s="240">
        <v>469909035.60639215</v>
      </c>
      <c r="H602" s="21" t="s">
        <v>11568</v>
      </c>
    </row>
    <row r="603" spans="1:15">
      <c r="F603" s="89">
        <f>SUM(F601:F602)</f>
        <v>4949532</v>
      </c>
      <c r="G603" s="89">
        <f t="shared" ref="G603" si="11">SUM(G601:G602)</f>
        <v>1016846857.7460058</v>
      </c>
    </row>
  </sheetData>
  <autoFilter ref="A3:P598" xr:uid="{00000000-0009-0000-0000-000011000000}"/>
  <sortState xmlns:xlrd2="http://schemas.microsoft.com/office/spreadsheetml/2017/richdata2" ref="B4:O375">
    <sortCondition ref="K4:K375"/>
  </sortState>
  <mergeCells count="3">
    <mergeCell ref="A1:C1"/>
    <mergeCell ref="D600:E600"/>
    <mergeCell ref="D601:E601"/>
  </mergeCells>
  <conditionalFormatting sqref="K64:K114">
    <cfRule type="containsText" dxfId="7" priority="66" operator="containsText" text="2022">
      <formula>NOT(ISERROR(SEARCH("2022",K64)))</formula>
    </cfRule>
  </conditionalFormatting>
  <conditionalFormatting sqref="K209:K490">
    <cfRule type="containsText" dxfId="6" priority="16" operator="containsText" text="2022">
      <formula>NOT(ISERROR(SEARCH("2022",K209)))</formula>
    </cfRule>
  </conditionalFormatting>
  <conditionalFormatting sqref="K504:K586">
    <cfRule type="containsText" dxfId="5" priority="6" operator="containsText" text="2022">
      <formula>NOT(ISERROR(SEARCH("2022",K504)))</formula>
    </cfRule>
  </conditionalFormatting>
  <conditionalFormatting sqref="L587:L597">
    <cfRule type="containsText" dxfId="4" priority="1" operator="containsText" text="2022">
      <formula>NOT(ISERROR(SEARCH("2022",L587)))</formula>
    </cfRule>
  </conditionalFormatting>
  <pageMargins left="0.7" right="0.7" top="0.75" bottom="0.75" header="0.3" footer="0.3"/>
  <pageSetup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T585"/>
  <sheetViews>
    <sheetView topLeftCell="A453" zoomScaleNormal="100" workbookViewId="0">
      <selection activeCell="B453" sqref="B453"/>
    </sheetView>
  </sheetViews>
  <sheetFormatPr defaultColWidth="9.140625" defaultRowHeight="15.75"/>
  <cols>
    <col min="1" max="1" width="5.42578125" style="21" customWidth="1"/>
    <col min="2" max="2" width="43.42578125" style="21" customWidth="1"/>
    <col min="3" max="3" width="22.28515625" style="21" customWidth="1"/>
    <col min="4" max="4" width="10.140625" style="21" customWidth="1"/>
    <col min="5" max="5" width="5.85546875" style="21" customWidth="1"/>
    <col min="6" max="6" width="9.7109375" style="22" customWidth="1"/>
    <col min="7" max="7" width="10.7109375" style="22" customWidth="1"/>
    <col min="8" max="8" width="10.140625" style="21" customWidth="1"/>
    <col min="9" max="9" width="13.7109375" style="22" hidden="1" customWidth="1"/>
    <col min="10" max="10" width="11.28515625" style="22" customWidth="1"/>
    <col min="11" max="11" width="7" style="21" customWidth="1"/>
    <col min="12" max="12" width="11" style="21" customWidth="1"/>
    <col min="13" max="13" width="14.140625" style="45" customWidth="1"/>
    <col min="14" max="14" width="14.42578125" style="45" hidden="1" customWidth="1"/>
    <col min="15" max="15" width="16.140625" style="45" customWidth="1"/>
    <col min="16" max="16" width="17.140625" style="22" hidden="1" customWidth="1"/>
    <col min="17" max="17" width="16" style="189" customWidth="1"/>
    <col min="18" max="18" width="17.28515625" style="189" customWidth="1"/>
    <col min="19" max="19" width="8.7109375" style="22" customWidth="1"/>
    <col min="20" max="20" width="7.7109375" style="22" customWidth="1"/>
    <col min="21" max="23" width="7.7109375" style="21" customWidth="1"/>
    <col min="24" max="16384" width="9.140625" style="21"/>
  </cols>
  <sheetData>
    <row r="1" spans="1:23" ht="23.25">
      <c r="A1" s="211" t="s">
        <v>18841</v>
      </c>
      <c r="B1" s="212"/>
      <c r="C1" s="213"/>
      <c r="D1" s="210"/>
      <c r="E1" s="210"/>
      <c r="F1" s="210"/>
      <c r="G1" s="210"/>
      <c r="H1" s="210"/>
      <c r="I1" s="210"/>
    </row>
    <row r="2" spans="1:23" ht="15.75" customHeight="1">
      <c r="S2" s="287" t="s">
        <v>20042</v>
      </c>
      <c r="T2" s="288"/>
      <c r="U2" s="288"/>
      <c r="V2" s="288"/>
      <c r="W2" s="289"/>
    </row>
    <row r="3" spans="1:23" s="81" customFormat="1" ht="31.5">
      <c r="A3" s="48" t="s">
        <v>3915</v>
      </c>
      <c r="B3" s="48" t="s">
        <v>8067</v>
      </c>
      <c r="C3" s="48" t="s">
        <v>18842</v>
      </c>
      <c r="D3" s="48" t="s">
        <v>17469</v>
      </c>
      <c r="E3" s="48" t="s">
        <v>3805</v>
      </c>
      <c r="F3" s="149" t="s">
        <v>8071</v>
      </c>
      <c r="G3" s="50" t="s">
        <v>3803</v>
      </c>
      <c r="H3" s="48" t="s">
        <v>3804</v>
      </c>
      <c r="I3" s="50" t="s">
        <v>20043</v>
      </c>
      <c r="J3" s="149" t="s">
        <v>18843</v>
      </c>
      <c r="K3" s="150" t="s">
        <v>1098</v>
      </c>
      <c r="L3" s="48" t="s">
        <v>3319</v>
      </c>
      <c r="M3" s="150" t="s">
        <v>1183</v>
      </c>
      <c r="N3" s="52" t="s">
        <v>13996</v>
      </c>
      <c r="O3" s="52" t="s">
        <v>1184</v>
      </c>
      <c r="P3" s="149" t="s">
        <v>18844</v>
      </c>
      <c r="Q3" s="242" t="s">
        <v>20248</v>
      </c>
      <c r="R3" s="242" t="s">
        <v>20249</v>
      </c>
      <c r="S3" s="214" t="s">
        <v>20044</v>
      </c>
      <c r="T3" s="214" t="s">
        <v>20045</v>
      </c>
      <c r="U3" s="214" t="s">
        <v>8526</v>
      </c>
      <c r="V3" s="214" t="s">
        <v>20046</v>
      </c>
      <c r="W3" s="214" t="s">
        <v>20047</v>
      </c>
    </row>
    <row r="4" spans="1:23" ht="31.5">
      <c r="A4" s="14">
        <v>1</v>
      </c>
      <c r="B4" s="14" t="s">
        <v>18845</v>
      </c>
      <c r="C4" s="41" t="s">
        <v>13183</v>
      </c>
      <c r="D4" s="41" t="s">
        <v>1187</v>
      </c>
      <c r="E4" s="14" t="s">
        <v>8163</v>
      </c>
      <c r="F4" s="15">
        <v>20034</v>
      </c>
      <c r="G4" s="15">
        <v>296</v>
      </c>
      <c r="H4" s="14" t="s">
        <v>8076</v>
      </c>
      <c r="I4" s="15">
        <f>VLOOKUP(H4,[2]heso!$A$2:$B$82,2,0)*F4*G4</f>
        <v>4927588.9251471823</v>
      </c>
      <c r="J4" s="15">
        <v>55000</v>
      </c>
      <c r="K4" s="14" t="s">
        <v>1188</v>
      </c>
      <c r="L4" s="36" t="s">
        <v>18847</v>
      </c>
      <c r="M4" s="14" t="s">
        <v>2255</v>
      </c>
      <c r="N4" s="14" t="s">
        <v>18846</v>
      </c>
      <c r="O4" s="14"/>
      <c r="P4" s="15">
        <f t="shared" ref="P4:P67" si="0">F4*J4</f>
        <v>1101870000</v>
      </c>
      <c r="Q4" s="22">
        <f>F4+S4+T4+U4+V4+W4</f>
        <v>110034</v>
      </c>
      <c r="R4" s="15">
        <f>VLOOKUP(H4,[2]heso!$A$2:$B$82,2,0)*Q4*G4</f>
        <v>27064107.007569388</v>
      </c>
      <c r="S4" s="15">
        <v>20000</v>
      </c>
      <c r="T4" s="15">
        <v>20000</v>
      </c>
      <c r="U4" s="15">
        <v>50000</v>
      </c>
      <c r="V4" s="15"/>
      <c r="W4" s="15"/>
    </row>
    <row r="5" spans="1:23" ht="47.25">
      <c r="A5" s="14">
        <f t="shared" ref="A5:A68" si="1">A4+1</f>
        <v>2</v>
      </c>
      <c r="B5" s="14" t="s">
        <v>18848</v>
      </c>
      <c r="C5" s="41" t="s">
        <v>13183</v>
      </c>
      <c r="D5" s="41" t="s">
        <v>1187</v>
      </c>
      <c r="E5" s="14" t="s">
        <v>8163</v>
      </c>
      <c r="F5" s="15">
        <v>20034</v>
      </c>
      <c r="G5" s="15">
        <v>284</v>
      </c>
      <c r="H5" s="14" t="s">
        <v>8076</v>
      </c>
      <c r="I5" s="15">
        <f>VLOOKUP(H5,[2]heso!$A$2:$B$82,2,0)*F5*G5</f>
        <v>4727821.8065601345</v>
      </c>
      <c r="J5" s="15">
        <v>60000</v>
      </c>
      <c r="K5" s="14" t="s">
        <v>1188</v>
      </c>
      <c r="L5" s="36" t="s">
        <v>18847</v>
      </c>
      <c r="M5" s="14" t="s">
        <v>2255</v>
      </c>
      <c r="N5" s="14" t="s">
        <v>18849</v>
      </c>
      <c r="O5" s="14"/>
      <c r="P5" s="15">
        <f t="shared" si="0"/>
        <v>1202040000</v>
      </c>
      <c r="Q5" s="22">
        <f t="shared" ref="Q5:Q68" si="2">F5+S5+T5+U5+V5+W5</f>
        <v>40034</v>
      </c>
      <c r="R5" s="15">
        <f>VLOOKUP(H5,[2]heso!$A$2:$B$82,2,0)*Q5*G5</f>
        <v>9447619.9562657699</v>
      </c>
      <c r="S5" s="15">
        <v>20000</v>
      </c>
      <c r="T5" s="15"/>
      <c r="U5" s="15"/>
      <c r="V5" s="15"/>
      <c r="W5" s="15"/>
    </row>
    <row r="6" spans="1:23" ht="47.25">
      <c r="A6" s="14">
        <f t="shared" si="1"/>
        <v>3</v>
      </c>
      <c r="B6" s="14" t="s">
        <v>18850</v>
      </c>
      <c r="C6" s="41" t="s">
        <v>13183</v>
      </c>
      <c r="D6" s="41" t="s">
        <v>1187</v>
      </c>
      <c r="E6" s="14" t="s">
        <v>8163</v>
      </c>
      <c r="F6" s="15">
        <v>5034</v>
      </c>
      <c r="G6" s="15">
        <v>280</v>
      </c>
      <c r="H6" s="14" t="s">
        <v>8076</v>
      </c>
      <c r="I6" s="15">
        <f>VLOOKUP(H6,[2]heso!$A$2:$B$82,2,0)*F6*G6</f>
        <v>1171241.1774600507</v>
      </c>
      <c r="J6" s="15">
        <v>65000</v>
      </c>
      <c r="K6" s="14" t="s">
        <v>1188</v>
      </c>
      <c r="L6" s="36" t="s">
        <v>18847</v>
      </c>
      <c r="M6" s="14" t="s">
        <v>2255</v>
      </c>
      <c r="N6" s="14" t="s">
        <v>18851</v>
      </c>
      <c r="O6" s="14"/>
      <c r="P6" s="15">
        <f t="shared" si="0"/>
        <v>327210000</v>
      </c>
      <c r="Q6" s="22">
        <f t="shared" si="2"/>
        <v>5034</v>
      </c>
      <c r="R6" s="15">
        <f>VLOOKUP(H6,[2]heso!$A$2:$B$82,2,0)*Q6*G6</f>
        <v>1171241.1774600507</v>
      </c>
      <c r="S6" s="15"/>
      <c r="T6" s="15"/>
      <c r="U6" s="15"/>
      <c r="V6" s="15"/>
      <c r="W6" s="15"/>
    </row>
    <row r="7" spans="1:23" ht="78.75">
      <c r="A7" s="14">
        <f t="shared" si="1"/>
        <v>4</v>
      </c>
      <c r="B7" s="14" t="s">
        <v>18852</v>
      </c>
      <c r="C7" s="41" t="s">
        <v>18853</v>
      </c>
      <c r="D7" s="41" t="s">
        <v>1162</v>
      </c>
      <c r="E7" s="14"/>
      <c r="F7" s="15">
        <v>300</v>
      </c>
      <c r="G7" s="15">
        <v>628</v>
      </c>
      <c r="H7" s="14" t="s">
        <v>2161</v>
      </c>
      <c r="I7" s="15">
        <f>VLOOKUP(H7,[2]heso!$A$2:$B$82,2,0)*F7*G7</f>
        <v>243383.01093355761</v>
      </c>
      <c r="J7" s="15">
        <v>0</v>
      </c>
      <c r="K7" s="14" t="s">
        <v>4935</v>
      </c>
      <c r="L7" s="36" t="s">
        <v>18847</v>
      </c>
      <c r="M7" s="14" t="s">
        <v>6101</v>
      </c>
      <c r="N7" s="14" t="s">
        <v>18854</v>
      </c>
      <c r="O7" s="14"/>
      <c r="P7" s="15">
        <f t="shared" si="0"/>
        <v>0</v>
      </c>
      <c r="Q7" s="22">
        <f t="shared" si="2"/>
        <v>300</v>
      </c>
      <c r="R7" s="15">
        <f>VLOOKUP(H7,[2]heso!$A$2:$B$82,2,0)*Q7*G7</f>
        <v>243383.01093355761</v>
      </c>
      <c r="S7" s="15"/>
      <c r="T7" s="15"/>
      <c r="U7" s="15"/>
      <c r="V7" s="15"/>
      <c r="W7" s="15"/>
    </row>
    <row r="8" spans="1:23" ht="31.5" customHeight="1">
      <c r="A8" s="14">
        <f t="shared" si="1"/>
        <v>5</v>
      </c>
      <c r="B8" s="14" t="s">
        <v>18855</v>
      </c>
      <c r="C8" s="41" t="s">
        <v>9192</v>
      </c>
      <c r="D8" s="183" t="s">
        <v>16646</v>
      </c>
      <c r="E8" s="14"/>
      <c r="F8" s="15">
        <v>1000</v>
      </c>
      <c r="G8" s="15">
        <v>868</v>
      </c>
      <c r="H8" s="14" t="s">
        <v>2161</v>
      </c>
      <c r="I8" s="15">
        <f>VLOOKUP(H8,[2]heso!$A$2:$B$82,2,0)*F8*G8</f>
        <v>1121318.7552565183</v>
      </c>
      <c r="J8" s="15">
        <v>0</v>
      </c>
      <c r="K8" s="14" t="s">
        <v>1188</v>
      </c>
      <c r="L8" s="36" t="s">
        <v>20048</v>
      </c>
      <c r="M8" s="14" t="s">
        <v>2255</v>
      </c>
      <c r="N8" s="14" t="s">
        <v>18856</v>
      </c>
      <c r="O8" s="14" t="s">
        <v>18857</v>
      </c>
      <c r="P8" s="15">
        <f t="shared" si="0"/>
        <v>0</v>
      </c>
      <c r="Q8" s="22">
        <f t="shared" si="2"/>
        <v>22000</v>
      </c>
      <c r="R8" s="15">
        <f>VLOOKUP(H8,[2]heso!$A$2:$B$82,2,0)*Q8*G8</f>
        <v>24669012.615643401</v>
      </c>
      <c r="S8" s="15">
        <v>19000</v>
      </c>
      <c r="T8" s="15">
        <v>2000</v>
      </c>
      <c r="U8" s="14"/>
      <c r="V8" s="14"/>
      <c r="W8" s="14"/>
    </row>
    <row r="9" spans="1:23" ht="47.25">
      <c r="A9" s="14">
        <f t="shared" si="1"/>
        <v>6</v>
      </c>
      <c r="B9" s="14" t="s">
        <v>18858</v>
      </c>
      <c r="C9" s="41" t="s">
        <v>9192</v>
      </c>
      <c r="D9" s="183" t="s">
        <v>16646</v>
      </c>
      <c r="E9" s="14"/>
      <c r="F9" s="15">
        <v>1000</v>
      </c>
      <c r="G9" s="15">
        <v>498</v>
      </c>
      <c r="H9" s="14" t="s">
        <v>2161</v>
      </c>
      <c r="I9" s="15">
        <f>VLOOKUP(H9,[2]heso!$A$2:$B$82,2,0)*F9*G9</f>
        <v>643337.25820016826</v>
      </c>
      <c r="J9" s="15">
        <v>0</v>
      </c>
      <c r="K9" s="14" t="s">
        <v>1188</v>
      </c>
      <c r="L9" s="36" t="s">
        <v>18847</v>
      </c>
      <c r="M9" s="14" t="s">
        <v>2255</v>
      </c>
      <c r="N9" s="14" t="s">
        <v>18859</v>
      </c>
      <c r="O9" s="14" t="s">
        <v>18860</v>
      </c>
      <c r="P9" s="15">
        <f t="shared" si="0"/>
        <v>0</v>
      </c>
      <c r="Q9" s="22">
        <f t="shared" si="2"/>
        <v>22000</v>
      </c>
      <c r="R9" s="15">
        <f>VLOOKUP(H9,[2]heso!$A$2:$B$82,2,0)*Q9*G9</f>
        <v>14153419.680403702</v>
      </c>
      <c r="S9" s="15">
        <v>19000</v>
      </c>
      <c r="T9" s="15">
        <v>2000</v>
      </c>
      <c r="U9" s="14"/>
      <c r="V9" s="14"/>
      <c r="W9" s="14"/>
    </row>
    <row r="10" spans="1:23" ht="63" customHeight="1">
      <c r="A10" s="14">
        <f t="shared" si="1"/>
        <v>7</v>
      </c>
      <c r="B10" s="14" t="s">
        <v>18861</v>
      </c>
      <c r="C10" s="41" t="s">
        <v>18862</v>
      </c>
      <c r="D10" s="41" t="s">
        <v>1162</v>
      </c>
      <c r="E10" s="14"/>
      <c r="F10" s="15">
        <v>300</v>
      </c>
      <c r="G10" s="15">
        <v>232</v>
      </c>
      <c r="H10" s="14" t="s">
        <v>2161</v>
      </c>
      <c r="I10" s="15">
        <f>VLOOKUP(H10,[2]heso!$A$2:$B$82,2,0)*F10*G10</f>
        <v>89912.195121951212</v>
      </c>
      <c r="J10" s="15">
        <v>0</v>
      </c>
      <c r="K10" s="14" t="s">
        <v>1188</v>
      </c>
      <c r="L10" s="36" t="s">
        <v>18847</v>
      </c>
      <c r="M10" s="14" t="s">
        <v>2255</v>
      </c>
      <c r="N10" s="14" t="s">
        <v>18863</v>
      </c>
      <c r="O10" s="14"/>
      <c r="P10" s="15">
        <f t="shared" si="0"/>
        <v>0</v>
      </c>
      <c r="Q10" s="22">
        <f t="shared" si="2"/>
        <v>300</v>
      </c>
      <c r="R10" s="15">
        <f>VLOOKUP(H10,[2]heso!$A$2:$B$82,2,0)*Q10*G10</f>
        <v>89912.195121951212</v>
      </c>
      <c r="S10" s="15"/>
      <c r="T10" s="15"/>
      <c r="U10" s="14"/>
      <c r="V10" s="14"/>
      <c r="W10" s="14"/>
    </row>
    <row r="11" spans="1:23" ht="47.25">
      <c r="A11" s="14">
        <f t="shared" si="1"/>
        <v>8</v>
      </c>
      <c r="B11" s="14" t="s">
        <v>18864</v>
      </c>
      <c r="C11" s="41" t="s">
        <v>18865</v>
      </c>
      <c r="D11" s="41" t="s">
        <v>1162</v>
      </c>
      <c r="E11" s="14"/>
      <c r="F11" s="15">
        <v>1000</v>
      </c>
      <c r="G11" s="15">
        <v>216</v>
      </c>
      <c r="H11" s="14" t="s">
        <v>8087</v>
      </c>
      <c r="I11" s="15">
        <f>VLOOKUP(H11,[2]heso!$A$2:$B$82,2,0)*F11*G11</f>
        <v>216000</v>
      </c>
      <c r="J11" s="15">
        <v>0</v>
      </c>
      <c r="K11" s="14" t="s">
        <v>1188</v>
      </c>
      <c r="L11" s="36" t="s">
        <v>18847</v>
      </c>
      <c r="M11" s="14" t="s">
        <v>2255</v>
      </c>
      <c r="N11" s="14" t="s">
        <v>18866</v>
      </c>
      <c r="O11" s="14"/>
      <c r="P11" s="15">
        <f t="shared" si="0"/>
        <v>0</v>
      </c>
      <c r="Q11" s="22">
        <f t="shared" si="2"/>
        <v>1000</v>
      </c>
      <c r="R11" s="15">
        <f>VLOOKUP(H11,[2]heso!$A$2:$B$82,2,0)*Q11*G11</f>
        <v>216000</v>
      </c>
      <c r="S11" s="15"/>
      <c r="T11" s="15"/>
      <c r="U11" s="14"/>
      <c r="V11" s="14"/>
      <c r="W11" s="14"/>
    </row>
    <row r="12" spans="1:23" ht="31.5">
      <c r="A12" s="14">
        <f t="shared" si="1"/>
        <v>9</v>
      </c>
      <c r="B12" s="14" t="s">
        <v>18867</v>
      </c>
      <c r="C12" s="41" t="s">
        <v>18868</v>
      </c>
      <c r="D12" s="41" t="s">
        <v>1187</v>
      </c>
      <c r="E12" s="14"/>
      <c r="F12" s="15">
        <v>2000</v>
      </c>
      <c r="G12" s="15">
        <v>264</v>
      </c>
      <c r="H12" s="14" t="s">
        <v>8165</v>
      </c>
      <c r="I12" s="15">
        <f>VLOOKUP(H12,[2]heso!$A$2:$B$82,2,0)*F12*G12</f>
        <v>426307.82169890666</v>
      </c>
      <c r="J12" s="15">
        <v>83000</v>
      </c>
      <c r="K12" s="14" t="s">
        <v>1193</v>
      </c>
      <c r="L12" s="36" t="s">
        <v>18847</v>
      </c>
      <c r="M12" s="14" t="s">
        <v>513</v>
      </c>
      <c r="N12" s="14" t="s">
        <v>18869</v>
      </c>
      <c r="O12" s="14"/>
      <c r="P12" s="15">
        <f t="shared" si="0"/>
        <v>166000000</v>
      </c>
      <c r="Q12" s="22">
        <f t="shared" si="2"/>
        <v>2000</v>
      </c>
      <c r="R12" s="15">
        <f>VLOOKUP(H12,[2]heso!$A$2:$B$82,2,0)*Q12*G12</f>
        <v>426307.82169890666</v>
      </c>
      <c r="S12" s="15"/>
      <c r="T12" s="15"/>
      <c r="U12" s="14"/>
      <c r="V12" s="14"/>
      <c r="W12" s="14"/>
    </row>
    <row r="13" spans="1:23" ht="31.5">
      <c r="A13" s="14">
        <f t="shared" si="1"/>
        <v>10</v>
      </c>
      <c r="B13" s="14" t="s">
        <v>18870</v>
      </c>
      <c r="C13" s="41" t="s">
        <v>2744</v>
      </c>
      <c r="D13" s="41" t="s">
        <v>1187</v>
      </c>
      <c r="E13" s="14"/>
      <c r="F13" s="15">
        <v>5000</v>
      </c>
      <c r="G13" s="15">
        <v>52</v>
      </c>
      <c r="H13" s="14" t="s">
        <v>8076</v>
      </c>
      <c r="I13" s="15">
        <f>VLOOKUP(H13,[2]heso!$A$2:$B$82,2,0)*F13*G13</f>
        <v>216047.09840201848</v>
      </c>
      <c r="J13" s="15">
        <v>14000</v>
      </c>
      <c r="K13" s="14" t="s">
        <v>4935</v>
      </c>
      <c r="L13" s="36" t="s">
        <v>18847</v>
      </c>
      <c r="M13" s="14" t="s">
        <v>513</v>
      </c>
      <c r="N13" s="14" t="s">
        <v>18871</v>
      </c>
      <c r="O13" s="14"/>
      <c r="P13" s="15">
        <f t="shared" si="0"/>
        <v>70000000</v>
      </c>
      <c r="Q13" s="22">
        <f t="shared" si="2"/>
        <v>5000</v>
      </c>
      <c r="R13" s="15">
        <f>VLOOKUP(H13,[2]heso!$A$2:$B$82,2,0)*Q13*G13</f>
        <v>216047.09840201848</v>
      </c>
      <c r="S13" s="15"/>
      <c r="T13" s="15"/>
      <c r="U13" s="14"/>
      <c r="V13" s="14"/>
      <c r="W13" s="14"/>
    </row>
    <row r="14" spans="1:23" ht="47.25">
      <c r="A14" s="14">
        <f t="shared" si="1"/>
        <v>11</v>
      </c>
      <c r="B14" s="14" t="s">
        <v>18872</v>
      </c>
      <c r="C14" s="41" t="s">
        <v>13183</v>
      </c>
      <c r="D14" s="41" t="s">
        <v>1187</v>
      </c>
      <c r="E14" s="14" t="s">
        <v>8163</v>
      </c>
      <c r="F14" s="15">
        <v>20034</v>
      </c>
      <c r="G14" s="15">
        <v>188</v>
      </c>
      <c r="H14" s="14" t="s">
        <v>8076</v>
      </c>
      <c r="I14" s="15">
        <f>VLOOKUP(H14,[2]heso!$A$2:$B$82,2,0)*F14*G14</f>
        <v>3129684.8578637512</v>
      </c>
      <c r="J14" s="15">
        <v>35000</v>
      </c>
      <c r="K14" s="14" t="s">
        <v>1188</v>
      </c>
      <c r="L14" s="36" t="s">
        <v>18847</v>
      </c>
      <c r="M14" s="14" t="s">
        <v>2255</v>
      </c>
      <c r="N14" s="14" t="s">
        <v>18873</v>
      </c>
      <c r="O14" s="14"/>
      <c r="P14" s="15">
        <f t="shared" si="0"/>
        <v>701190000</v>
      </c>
      <c r="Q14" s="22">
        <f t="shared" si="2"/>
        <v>40034</v>
      </c>
      <c r="R14" s="15">
        <f>VLOOKUP(H14,[2]heso!$A$2:$B$82,2,0)*Q14*G14</f>
        <v>6254058.2809083266</v>
      </c>
      <c r="S14" s="15">
        <v>20000</v>
      </c>
      <c r="T14" s="15"/>
      <c r="U14" s="14"/>
      <c r="V14" s="14"/>
      <c r="W14" s="14"/>
    </row>
    <row r="15" spans="1:23" ht="31.5">
      <c r="A15" s="14">
        <f t="shared" si="1"/>
        <v>12</v>
      </c>
      <c r="B15" s="14" t="s">
        <v>18874</v>
      </c>
      <c r="C15" s="41" t="s">
        <v>18875</v>
      </c>
      <c r="D15" s="41" t="s">
        <v>1187</v>
      </c>
      <c r="E15" s="14"/>
      <c r="F15" s="15">
        <v>1000</v>
      </c>
      <c r="G15" s="15">
        <v>364</v>
      </c>
      <c r="H15" s="14" t="s">
        <v>8087</v>
      </c>
      <c r="I15" s="15">
        <f>VLOOKUP(H15,[2]heso!$A$2:$B$82,2,0)*F15*G15</f>
        <v>364000</v>
      </c>
      <c r="J15" s="15">
        <v>136000</v>
      </c>
      <c r="K15" s="14" t="s">
        <v>1193</v>
      </c>
      <c r="L15" s="36" t="s">
        <v>18847</v>
      </c>
      <c r="M15" s="14" t="s">
        <v>2255</v>
      </c>
      <c r="N15" s="14" t="s">
        <v>18876</v>
      </c>
      <c r="O15" s="14"/>
      <c r="P15" s="15">
        <f t="shared" si="0"/>
        <v>136000000</v>
      </c>
      <c r="Q15" s="22">
        <f t="shared" si="2"/>
        <v>1000</v>
      </c>
      <c r="R15" s="15">
        <f>VLOOKUP(H15,[2]heso!$A$2:$B$82,2,0)*Q15*G15</f>
        <v>364000</v>
      </c>
      <c r="S15" s="15"/>
      <c r="T15" s="15"/>
      <c r="U15" s="14"/>
      <c r="V15" s="14"/>
      <c r="W15" s="14"/>
    </row>
    <row r="16" spans="1:23" ht="47.25">
      <c r="A16" s="14">
        <f t="shared" si="1"/>
        <v>13</v>
      </c>
      <c r="B16" s="14" t="s">
        <v>18877</v>
      </c>
      <c r="C16" s="41" t="s">
        <v>18878</v>
      </c>
      <c r="D16" s="41" t="s">
        <v>1162</v>
      </c>
      <c r="E16" s="14"/>
      <c r="F16" s="15">
        <v>200</v>
      </c>
      <c r="G16" s="15">
        <v>108</v>
      </c>
      <c r="H16" s="14" t="s">
        <v>16842</v>
      </c>
      <c r="I16" s="15">
        <f>VLOOKUP(H16,[2]heso!$A$2:$B$82,2,0)*F16*G16</f>
        <v>40111.690496215306</v>
      </c>
      <c r="J16" s="15">
        <v>0</v>
      </c>
      <c r="K16" s="14" t="s">
        <v>1188</v>
      </c>
      <c r="L16" s="36" t="s">
        <v>18847</v>
      </c>
      <c r="M16" s="14" t="s">
        <v>2255</v>
      </c>
      <c r="N16" s="14" t="s">
        <v>18879</v>
      </c>
      <c r="O16" s="14"/>
      <c r="P16" s="15">
        <f t="shared" si="0"/>
        <v>0</v>
      </c>
      <c r="Q16" s="22">
        <f t="shared" si="2"/>
        <v>200</v>
      </c>
      <c r="R16" s="15">
        <f>VLOOKUP(H16,[2]heso!$A$2:$B$82,2,0)*Q16*G16</f>
        <v>40111.690496215306</v>
      </c>
      <c r="S16" s="15"/>
      <c r="T16" s="15"/>
      <c r="U16" s="14"/>
      <c r="V16" s="14"/>
      <c r="W16" s="14"/>
    </row>
    <row r="17" spans="1:23" ht="31.5">
      <c r="A17" s="14">
        <f t="shared" si="1"/>
        <v>14</v>
      </c>
      <c r="B17" s="14" t="s">
        <v>18880</v>
      </c>
      <c r="C17" s="41" t="s">
        <v>5721</v>
      </c>
      <c r="D17" s="41" t="s">
        <v>1187</v>
      </c>
      <c r="E17" s="14"/>
      <c r="F17" s="15">
        <v>3000</v>
      </c>
      <c r="G17" s="15">
        <v>384</v>
      </c>
      <c r="H17" s="14" t="s">
        <v>8087</v>
      </c>
      <c r="I17" s="15">
        <f>VLOOKUP(H17,[2]heso!$A$2:$B$82,2,0)*F17*G17</f>
        <v>1152000</v>
      </c>
      <c r="J17" s="15">
        <v>127000</v>
      </c>
      <c r="K17" s="14" t="s">
        <v>1193</v>
      </c>
      <c r="L17" s="36" t="s">
        <v>18847</v>
      </c>
      <c r="M17" s="14" t="s">
        <v>513</v>
      </c>
      <c r="N17" s="14" t="s">
        <v>18881</v>
      </c>
      <c r="O17" s="14"/>
      <c r="P17" s="15">
        <f t="shared" si="0"/>
        <v>381000000</v>
      </c>
      <c r="Q17" s="22">
        <f t="shared" si="2"/>
        <v>3000</v>
      </c>
      <c r="R17" s="15">
        <f>VLOOKUP(H17,[2]heso!$A$2:$B$82,2,0)*Q17*G17</f>
        <v>1152000</v>
      </c>
      <c r="S17" s="15"/>
      <c r="T17" s="15"/>
      <c r="U17" s="14"/>
      <c r="V17" s="14"/>
      <c r="W17" s="14"/>
    </row>
    <row r="18" spans="1:23" ht="31.5">
      <c r="A18" s="14">
        <f t="shared" si="1"/>
        <v>15</v>
      </c>
      <c r="B18" s="14" t="s">
        <v>17478</v>
      </c>
      <c r="C18" s="41" t="s">
        <v>18177</v>
      </c>
      <c r="D18" s="41" t="s">
        <v>1187</v>
      </c>
      <c r="E18" s="14" t="s">
        <v>8163</v>
      </c>
      <c r="F18" s="15">
        <v>5034</v>
      </c>
      <c r="G18" s="15">
        <v>64</v>
      </c>
      <c r="H18" s="14" t="s">
        <v>3703</v>
      </c>
      <c r="I18" s="15">
        <f>VLOOKUP(H18,[2]heso!$A$2:$B$82,2,0)*F18*G18</f>
        <v>556017.78973927675</v>
      </c>
      <c r="J18" s="15">
        <v>25000</v>
      </c>
      <c r="K18" s="14" t="s">
        <v>1188</v>
      </c>
      <c r="L18" s="36" t="s">
        <v>18847</v>
      </c>
      <c r="M18" s="14" t="s">
        <v>2255</v>
      </c>
      <c r="N18" s="14" t="s">
        <v>18882</v>
      </c>
      <c r="O18" s="14"/>
      <c r="P18" s="15">
        <f t="shared" si="0"/>
        <v>125850000</v>
      </c>
      <c r="Q18" s="22">
        <f t="shared" si="2"/>
        <v>15034</v>
      </c>
      <c r="R18" s="15">
        <f>VLOOKUP(H18,[2]heso!$A$2:$B$82,2,0)*Q18*G18</f>
        <v>1660542.6005046258</v>
      </c>
      <c r="S18" s="15">
        <v>10000</v>
      </c>
      <c r="T18" s="15"/>
      <c r="U18" s="14"/>
      <c r="V18" s="14"/>
      <c r="W18" s="14"/>
    </row>
    <row r="19" spans="1:23" ht="31.5">
      <c r="A19" s="14">
        <f t="shared" si="1"/>
        <v>16</v>
      </c>
      <c r="B19" s="14" t="s">
        <v>17477</v>
      </c>
      <c r="C19" s="41" t="s">
        <v>18177</v>
      </c>
      <c r="D19" s="41" t="s">
        <v>1187</v>
      </c>
      <c r="E19" s="14" t="s">
        <v>8163</v>
      </c>
      <c r="F19" s="15">
        <v>5034</v>
      </c>
      <c r="G19" s="15">
        <v>96</v>
      </c>
      <c r="H19" s="14" t="s">
        <v>3703</v>
      </c>
      <c r="I19" s="15">
        <f>VLOOKUP(H19,[2]heso!$A$2:$B$82,2,0)*F19*G19</f>
        <v>834026.68460891512</v>
      </c>
      <c r="J19" s="15">
        <v>34000</v>
      </c>
      <c r="K19" s="14" t="s">
        <v>1188</v>
      </c>
      <c r="L19" s="36" t="s">
        <v>18847</v>
      </c>
      <c r="M19" s="14" t="s">
        <v>2255</v>
      </c>
      <c r="N19" s="14" t="s">
        <v>18883</v>
      </c>
      <c r="O19" s="14"/>
      <c r="P19" s="15">
        <f t="shared" si="0"/>
        <v>171156000</v>
      </c>
      <c r="Q19" s="22">
        <f t="shared" si="2"/>
        <v>5034</v>
      </c>
      <c r="R19" s="15">
        <f>VLOOKUP(H19,[2]heso!$A$2:$B$82,2,0)*Q19*G19</f>
        <v>834026.68460891512</v>
      </c>
      <c r="S19" s="15"/>
      <c r="T19" s="15"/>
      <c r="U19" s="14"/>
      <c r="V19" s="14"/>
      <c r="W19" s="14"/>
    </row>
    <row r="20" spans="1:23" ht="31.5">
      <c r="A20" s="14">
        <f t="shared" si="1"/>
        <v>17</v>
      </c>
      <c r="B20" s="14" t="s">
        <v>16452</v>
      </c>
      <c r="C20" s="41" t="s">
        <v>2744</v>
      </c>
      <c r="D20" s="41" t="s">
        <v>1187</v>
      </c>
      <c r="E20" s="14" t="s">
        <v>8163</v>
      </c>
      <c r="F20" s="15">
        <v>2012</v>
      </c>
      <c r="G20" s="15">
        <v>60</v>
      </c>
      <c r="H20" s="14" t="s">
        <v>8076</v>
      </c>
      <c r="I20" s="15">
        <f>VLOOKUP(H20,[2]heso!$A$2:$B$82,2,0)*F20*G20</f>
        <v>100312.32968881413</v>
      </c>
      <c r="J20" s="15">
        <v>27000</v>
      </c>
      <c r="K20" s="14" t="s">
        <v>4935</v>
      </c>
      <c r="L20" s="36" t="s">
        <v>18847</v>
      </c>
      <c r="M20" s="14" t="s">
        <v>513</v>
      </c>
      <c r="N20" s="14" t="s">
        <v>18884</v>
      </c>
      <c r="O20" s="14"/>
      <c r="P20" s="15">
        <f t="shared" si="0"/>
        <v>54324000</v>
      </c>
      <c r="Q20" s="22">
        <f t="shared" si="2"/>
        <v>2012</v>
      </c>
      <c r="R20" s="15">
        <f>VLOOKUP(H20,[2]heso!$A$2:$B$82,2,0)*Q20*G20</f>
        <v>100312.32968881413</v>
      </c>
      <c r="S20" s="15"/>
      <c r="T20" s="15"/>
      <c r="U20" s="14"/>
      <c r="V20" s="14"/>
      <c r="W20" s="14"/>
    </row>
    <row r="21" spans="1:23" ht="31.5">
      <c r="A21" s="14">
        <f t="shared" si="1"/>
        <v>18</v>
      </c>
      <c r="B21" s="14" t="s">
        <v>15331</v>
      </c>
      <c r="C21" s="41" t="s">
        <v>2744</v>
      </c>
      <c r="D21" s="41" t="s">
        <v>1187</v>
      </c>
      <c r="E21" s="14" t="s">
        <v>8163</v>
      </c>
      <c r="F21" s="15">
        <v>3012</v>
      </c>
      <c r="G21" s="15">
        <v>120</v>
      </c>
      <c r="H21" s="14" t="s">
        <v>8076</v>
      </c>
      <c r="I21" s="15">
        <f>VLOOKUP(H21,[2]heso!$A$2:$B$82,2,0)*F21*G21</f>
        <v>300338.70479394455</v>
      </c>
      <c r="J21" s="15">
        <v>34000</v>
      </c>
      <c r="K21" s="14" t="s">
        <v>4935</v>
      </c>
      <c r="L21" s="36" t="s">
        <v>18847</v>
      </c>
      <c r="M21" s="14" t="s">
        <v>513</v>
      </c>
      <c r="N21" s="14" t="s">
        <v>18885</v>
      </c>
      <c r="O21" s="14"/>
      <c r="P21" s="15">
        <f t="shared" si="0"/>
        <v>102408000</v>
      </c>
      <c r="Q21" s="22">
        <f t="shared" si="2"/>
        <v>13012</v>
      </c>
      <c r="R21" s="15">
        <f>VLOOKUP(H21,[2]heso!$A$2:$B$82,2,0)*Q21*G21</f>
        <v>1297479.158957107</v>
      </c>
      <c r="S21" s="15">
        <v>10000</v>
      </c>
      <c r="T21" s="15"/>
      <c r="U21" s="14"/>
      <c r="V21" s="14"/>
      <c r="W21" s="14"/>
    </row>
    <row r="22" spans="1:23" ht="31.5">
      <c r="A22" s="14">
        <f t="shared" si="1"/>
        <v>19</v>
      </c>
      <c r="B22" s="14" t="s">
        <v>18886</v>
      </c>
      <c r="C22" s="41" t="s">
        <v>2744</v>
      </c>
      <c r="D22" s="41" t="s">
        <v>1187</v>
      </c>
      <c r="E22" s="14" t="s">
        <v>8163</v>
      </c>
      <c r="F22" s="15">
        <v>3012</v>
      </c>
      <c r="G22" s="15">
        <v>192</v>
      </c>
      <c r="H22" s="14" t="s">
        <v>8076</v>
      </c>
      <c r="I22" s="15">
        <f>VLOOKUP(H22,[2]heso!$A$2:$B$82,2,0)*F22*G22</f>
        <v>480541.92767031124</v>
      </c>
      <c r="J22" s="15">
        <v>48000</v>
      </c>
      <c r="K22" s="14" t="s">
        <v>4935</v>
      </c>
      <c r="L22" s="36" t="s">
        <v>18847</v>
      </c>
      <c r="M22" s="14" t="s">
        <v>513</v>
      </c>
      <c r="N22" s="14" t="s">
        <v>18887</v>
      </c>
      <c r="O22" s="14"/>
      <c r="P22" s="15">
        <f t="shared" si="0"/>
        <v>144576000</v>
      </c>
      <c r="Q22" s="22">
        <f t="shared" si="2"/>
        <v>11012</v>
      </c>
      <c r="R22" s="15">
        <f>VLOOKUP(H22,[2]heso!$A$2:$B$82,2,0)*Q22*G22</f>
        <v>1756881.7089991588</v>
      </c>
      <c r="S22" s="15">
        <v>8000</v>
      </c>
      <c r="T22" s="15"/>
      <c r="U22" s="14"/>
      <c r="V22" s="14"/>
      <c r="W22" s="14"/>
    </row>
    <row r="23" spans="1:23" ht="31.5">
      <c r="A23" s="14">
        <f t="shared" si="1"/>
        <v>20</v>
      </c>
      <c r="B23" s="14" t="s">
        <v>15339</v>
      </c>
      <c r="C23" s="41" t="s">
        <v>2744</v>
      </c>
      <c r="D23" s="41" t="s">
        <v>1187</v>
      </c>
      <c r="E23" s="14" t="s">
        <v>8163</v>
      </c>
      <c r="F23" s="15">
        <v>3012</v>
      </c>
      <c r="G23" s="15">
        <v>72</v>
      </c>
      <c r="H23" s="14" t="s">
        <v>8076</v>
      </c>
      <c r="I23" s="15">
        <f>VLOOKUP(H23,[2]heso!$A$2:$B$82,2,0)*F23*G23</f>
        <v>180203.22287636672</v>
      </c>
      <c r="J23" s="15">
        <v>24000</v>
      </c>
      <c r="K23" s="14" t="s">
        <v>4935</v>
      </c>
      <c r="L23" s="36" t="s">
        <v>18847</v>
      </c>
      <c r="M23" s="14" t="s">
        <v>513</v>
      </c>
      <c r="N23" s="14" t="s">
        <v>18888</v>
      </c>
      <c r="O23" s="14"/>
      <c r="P23" s="22">
        <f t="shared" si="0"/>
        <v>72288000</v>
      </c>
      <c r="Q23" s="22">
        <f t="shared" si="2"/>
        <v>13012</v>
      </c>
      <c r="R23" s="15">
        <f>VLOOKUP(H23,[2]heso!$A$2:$B$82,2,0)*Q23*G23</f>
        <v>778487.4953742642</v>
      </c>
      <c r="S23" s="15">
        <v>10000</v>
      </c>
      <c r="T23" s="15"/>
      <c r="U23" s="14"/>
      <c r="V23" s="14"/>
      <c r="W23" s="14"/>
    </row>
    <row r="24" spans="1:23" ht="31.5">
      <c r="A24" s="14">
        <f t="shared" si="1"/>
        <v>21</v>
      </c>
      <c r="B24" s="14" t="s">
        <v>18112</v>
      </c>
      <c r="C24" s="41" t="s">
        <v>2744</v>
      </c>
      <c r="D24" s="41" t="s">
        <v>1187</v>
      </c>
      <c r="E24" s="14" t="s">
        <v>8163</v>
      </c>
      <c r="F24" s="15">
        <v>2012</v>
      </c>
      <c r="G24" s="15">
        <v>48</v>
      </c>
      <c r="H24" s="14" t="s">
        <v>8076</v>
      </c>
      <c r="I24" s="15">
        <f>VLOOKUP(H24,[2]heso!$A$2:$B$82,2,0)*F24*G24</f>
        <v>80249.863751051307</v>
      </c>
      <c r="J24" s="15">
        <v>22000</v>
      </c>
      <c r="K24" s="14" t="s">
        <v>4935</v>
      </c>
      <c r="L24" s="36" t="s">
        <v>18847</v>
      </c>
      <c r="M24" s="14" t="s">
        <v>513</v>
      </c>
      <c r="N24" s="14" t="s">
        <v>18889</v>
      </c>
      <c r="O24" s="14"/>
      <c r="P24" s="22">
        <f t="shared" si="0"/>
        <v>44264000</v>
      </c>
      <c r="Q24" s="22">
        <f t="shared" si="2"/>
        <v>12012</v>
      </c>
      <c r="R24" s="15">
        <f>VLOOKUP(H24,[2]heso!$A$2:$B$82,2,0)*Q24*G24</f>
        <v>479106.04541631625</v>
      </c>
      <c r="S24" s="15">
        <v>10000</v>
      </c>
      <c r="T24" s="15"/>
      <c r="U24" s="14"/>
      <c r="V24" s="14"/>
      <c r="W24" s="14"/>
    </row>
    <row r="25" spans="1:23" ht="31.5">
      <c r="A25" s="14">
        <f t="shared" si="1"/>
        <v>22</v>
      </c>
      <c r="B25" s="14" t="s">
        <v>15378</v>
      </c>
      <c r="C25" s="41" t="s">
        <v>2744</v>
      </c>
      <c r="D25" s="41" t="s">
        <v>1187</v>
      </c>
      <c r="E25" s="14" t="s">
        <v>8163</v>
      </c>
      <c r="F25" s="15">
        <v>5012</v>
      </c>
      <c r="G25" s="15">
        <v>96</v>
      </c>
      <c r="H25" s="14" t="s">
        <v>8076</v>
      </c>
      <c r="I25" s="15">
        <f>VLOOKUP(H25,[2]heso!$A$2:$B$82,2,0)*F25*G25</f>
        <v>399813.4365012616</v>
      </c>
      <c r="J25" s="15">
        <v>28000</v>
      </c>
      <c r="K25" s="14" t="s">
        <v>4935</v>
      </c>
      <c r="L25" s="36" t="s">
        <v>18891</v>
      </c>
      <c r="M25" s="14" t="s">
        <v>513</v>
      </c>
      <c r="N25" s="14" t="s">
        <v>18890</v>
      </c>
      <c r="O25" s="14"/>
      <c r="P25" s="22">
        <f t="shared" si="0"/>
        <v>140336000</v>
      </c>
      <c r="Q25" s="22">
        <f t="shared" si="2"/>
        <v>5012</v>
      </c>
      <c r="R25" s="15">
        <f>VLOOKUP(H25,[2]heso!$A$2:$B$82,2,0)*Q25*G25</f>
        <v>399813.4365012616</v>
      </c>
      <c r="S25" s="15"/>
      <c r="T25" s="15"/>
      <c r="U25" s="14"/>
      <c r="V25" s="14"/>
      <c r="W25" s="14"/>
    </row>
    <row r="26" spans="1:23" ht="31.5">
      <c r="A26" s="14">
        <f t="shared" si="1"/>
        <v>23</v>
      </c>
      <c r="B26" s="14" t="s">
        <v>15232</v>
      </c>
      <c r="C26" s="41" t="s">
        <v>2744</v>
      </c>
      <c r="D26" s="41" t="s">
        <v>1187</v>
      </c>
      <c r="E26" s="14" t="s">
        <v>8163</v>
      </c>
      <c r="F26" s="15">
        <v>3012</v>
      </c>
      <c r="G26" s="15">
        <v>132</v>
      </c>
      <c r="H26" s="14" t="s">
        <v>8076</v>
      </c>
      <c r="I26" s="15">
        <f>VLOOKUP(H26,[2]heso!$A$2:$B$82,2,0)*F26*G26</f>
        <v>330372.575273339</v>
      </c>
      <c r="J26" s="15">
        <v>37000</v>
      </c>
      <c r="K26" s="14" t="s">
        <v>4935</v>
      </c>
      <c r="L26" s="36" t="s">
        <v>18847</v>
      </c>
      <c r="M26" s="14" t="s">
        <v>513</v>
      </c>
      <c r="N26" s="14" t="s">
        <v>18892</v>
      </c>
      <c r="O26" s="14"/>
      <c r="P26" s="22">
        <f t="shared" si="0"/>
        <v>111444000</v>
      </c>
      <c r="Q26" s="22">
        <f t="shared" si="2"/>
        <v>3012</v>
      </c>
      <c r="R26" s="15">
        <f>VLOOKUP(H26,[2]heso!$A$2:$B$82,2,0)*Q26*G26</f>
        <v>330372.575273339</v>
      </c>
      <c r="S26" s="15"/>
      <c r="T26" s="15"/>
      <c r="U26" s="14"/>
      <c r="V26" s="14"/>
      <c r="W26" s="14"/>
    </row>
    <row r="27" spans="1:23" ht="31.5">
      <c r="A27" s="14">
        <f t="shared" si="1"/>
        <v>24</v>
      </c>
      <c r="B27" s="14" t="s">
        <v>18893</v>
      </c>
      <c r="C27" s="41" t="s">
        <v>2744</v>
      </c>
      <c r="D27" s="41" t="s">
        <v>1187</v>
      </c>
      <c r="E27" s="14"/>
      <c r="F27" s="15">
        <v>700</v>
      </c>
      <c r="G27" s="15">
        <v>208</v>
      </c>
      <c r="H27" s="14" t="s">
        <v>8076</v>
      </c>
      <c r="I27" s="15">
        <f>VLOOKUP(H27,[2]heso!$A$2:$B$82,2,0)*F27*G27</f>
        <v>120986.37510513037</v>
      </c>
      <c r="J27" s="15">
        <v>89000</v>
      </c>
      <c r="K27" s="14" t="s">
        <v>4935</v>
      </c>
      <c r="L27" s="36" t="s">
        <v>18847</v>
      </c>
      <c r="M27" s="14" t="s">
        <v>513</v>
      </c>
      <c r="N27" s="14" t="s">
        <v>18894</v>
      </c>
      <c r="O27" s="14"/>
      <c r="P27" s="22">
        <f t="shared" si="0"/>
        <v>62300000</v>
      </c>
      <c r="Q27" s="22">
        <f t="shared" si="2"/>
        <v>700</v>
      </c>
      <c r="R27" s="15">
        <f>VLOOKUP(H27,[2]heso!$A$2:$B$82,2,0)*Q27*G27</f>
        <v>120986.37510513037</v>
      </c>
      <c r="S27" s="15"/>
      <c r="T27" s="15"/>
      <c r="U27" s="14"/>
      <c r="V27" s="14"/>
      <c r="W27" s="14"/>
    </row>
    <row r="28" spans="1:23" ht="31.5">
      <c r="A28" s="14">
        <f t="shared" si="1"/>
        <v>25</v>
      </c>
      <c r="B28" s="14" t="s">
        <v>15582</v>
      </c>
      <c r="C28" s="41" t="s">
        <v>2744</v>
      </c>
      <c r="D28" s="41" t="s">
        <v>1187</v>
      </c>
      <c r="E28" s="14" t="s">
        <v>8163</v>
      </c>
      <c r="F28" s="15">
        <v>3012</v>
      </c>
      <c r="G28" s="15">
        <v>216</v>
      </c>
      <c r="H28" s="14" t="s">
        <v>8076</v>
      </c>
      <c r="I28" s="15">
        <f>VLOOKUP(H28,[2]heso!$A$2:$B$82,2,0)*F28*G28</f>
        <v>540609.6686291002</v>
      </c>
      <c r="J28" s="15">
        <v>53000</v>
      </c>
      <c r="K28" s="14" t="s">
        <v>4935</v>
      </c>
      <c r="L28" s="36" t="s">
        <v>18847</v>
      </c>
      <c r="M28" s="14" t="s">
        <v>513</v>
      </c>
      <c r="N28" s="14" t="s">
        <v>18895</v>
      </c>
      <c r="O28" s="14"/>
      <c r="P28" s="22">
        <f t="shared" si="0"/>
        <v>159636000</v>
      </c>
      <c r="Q28" s="22">
        <f t="shared" si="2"/>
        <v>3012</v>
      </c>
      <c r="R28" s="15">
        <f>VLOOKUP(H28,[2]heso!$A$2:$B$82,2,0)*Q28*G28</f>
        <v>540609.6686291002</v>
      </c>
      <c r="S28" s="15"/>
      <c r="T28" s="15"/>
      <c r="U28" s="14"/>
      <c r="V28" s="14"/>
      <c r="W28" s="14"/>
    </row>
    <row r="29" spans="1:23" ht="31.5">
      <c r="A29" s="14">
        <f t="shared" si="1"/>
        <v>26</v>
      </c>
      <c r="B29" s="14" t="s">
        <v>18320</v>
      </c>
      <c r="C29" s="41" t="s">
        <v>2744</v>
      </c>
      <c r="D29" s="41" t="s">
        <v>1187</v>
      </c>
      <c r="E29" s="14" t="s">
        <v>8163</v>
      </c>
      <c r="F29" s="15">
        <v>3012</v>
      </c>
      <c r="G29" s="15">
        <v>104</v>
      </c>
      <c r="H29" s="14" t="s">
        <v>8076</v>
      </c>
      <c r="I29" s="15">
        <f>VLOOKUP(H29,[2]heso!$A$2:$B$82,2,0)*F29*G29</f>
        <v>260293.54415475193</v>
      </c>
      <c r="J29" s="15">
        <v>24000</v>
      </c>
      <c r="K29" s="14" t="s">
        <v>4935</v>
      </c>
      <c r="L29" s="36" t="s">
        <v>18847</v>
      </c>
      <c r="M29" s="14" t="s">
        <v>513</v>
      </c>
      <c r="N29" s="14" t="s">
        <v>18896</v>
      </c>
      <c r="O29" s="14"/>
      <c r="P29" s="22">
        <f t="shared" si="0"/>
        <v>72288000</v>
      </c>
      <c r="Q29" s="22">
        <f t="shared" si="2"/>
        <v>3012</v>
      </c>
      <c r="R29" s="15">
        <f>VLOOKUP(H29,[2]heso!$A$2:$B$82,2,0)*Q29*G29</f>
        <v>260293.54415475193</v>
      </c>
      <c r="S29" s="15"/>
      <c r="T29" s="15"/>
      <c r="U29" s="14"/>
      <c r="V29" s="14"/>
      <c r="W29" s="14"/>
    </row>
    <row r="30" spans="1:23" ht="31.5">
      <c r="A30" s="14">
        <f t="shared" si="1"/>
        <v>27</v>
      </c>
      <c r="B30" s="14" t="s">
        <v>18897</v>
      </c>
      <c r="C30" s="41" t="s">
        <v>2744</v>
      </c>
      <c r="D30" s="41" t="s">
        <v>1187</v>
      </c>
      <c r="E30" s="14"/>
      <c r="F30" s="15">
        <v>5000</v>
      </c>
      <c r="G30" s="15">
        <v>300</v>
      </c>
      <c r="H30" s="14" t="s">
        <v>8076</v>
      </c>
      <c r="I30" s="15">
        <f>VLOOKUP(H30,[2]heso!$A$2:$B$82,2,0)*F30*G30</f>
        <v>1246425.5677039528</v>
      </c>
      <c r="J30" s="15">
        <v>71000</v>
      </c>
      <c r="K30" s="14" t="s">
        <v>4935</v>
      </c>
      <c r="L30" s="36" t="s">
        <v>18847</v>
      </c>
      <c r="M30" s="14" t="s">
        <v>2255</v>
      </c>
      <c r="N30" s="14" t="s">
        <v>18898</v>
      </c>
      <c r="O30" s="14"/>
      <c r="P30" s="22">
        <f t="shared" si="0"/>
        <v>355000000</v>
      </c>
      <c r="Q30" s="22">
        <f t="shared" si="2"/>
        <v>11000</v>
      </c>
      <c r="R30" s="15">
        <f>VLOOKUP(H30,[2]heso!$A$2:$B$82,2,0)*Q30*G30</f>
        <v>2742136.2489486965</v>
      </c>
      <c r="S30" s="15">
        <v>6000</v>
      </c>
      <c r="T30" s="15"/>
      <c r="U30" s="14"/>
      <c r="V30" s="14"/>
      <c r="W30" s="14"/>
    </row>
    <row r="31" spans="1:23" ht="31.5">
      <c r="A31" s="14">
        <f t="shared" si="1"/>
        <v>28</v>
      </c>
      <c r="B31" s="14" t="s">
        <v>18899</v>
      </c>
      <c r="C31" s="41" t="s">
        <v>2744</v>
      </c>
      <c r="D31" s="41" t="s">
        <v>1187</v>
      </c>
      <c r="E31" s="14" t="s">
        <v>8163</v>
      </c>
      <c r="F31" s="15">
        <v>10012</v>
      </c>
      <c r="G31" s="15">
        <v>296</v>
      </c>
      <c r="H31" s="14" t="s">
        <v>8076</v>
      </c>
      <c r="I31" s="15">
        <f>VLOOKUP(H31,[2]heso!$A$2:$B$82,2,0)*F31*G31</f>
        <v>2462564.6560134571</v>
      </c>
      <c r="J31" s="15">
        <v>70000</v>
      </c>
      <c r="K31" s="14" t="s">
        <v>4935</v>
      </c>
      <c r="L31" s="36" t="s">
        <v>18847</v>
      </c>
      <c r="M31" s="14" t="s">
        <v>2255</v>
      </c>
      <c r="N31" s="14" t="s">
        <v>18900</v>
      </c>
      <c r="O31" s="14"/>
      <c r="P31" s="22">
        <f t="shared" si="0"/>
        <v>700840000</v>
      </c>
      <c r="Q31" s="22">
        <f t="shared" si="2"/>
        <v>10012</v>
      </c>
      <c r="R31" s="15">
        <f>VLOOKUP(H31,[2]heso!$A$2:$B$82,2,0)*Q31*G31</f>
        <v>2462564.6560134571</v>
      </c>
      <c r="S31" s="15"/>
      <c r="T31" s="15"/>
      <c r="U31" s="14"/>
      <c r="V31" s="14"/>
      <c r="W31" s="14"/>
    </row>
    <row r="32" spans="1:23" ht="31.5">
      <c r="A32" s="14">
        <f t="shared" si="1"/>
        <v>29</v>
      </c>
      <c r="B32" s="14" t="s">
        <v>15341</v>
      </c>
      <c r="C32" s="41" t="s">
        <v>2744</v>
      </c>
      <c r="D32" s="41" t="s">
        <v>1187</v>
      </c>
      <c r="E32" s="14" t="s">
        <v>8163</v>
      </c>
      <c r="F32" s="15">
        <v>10012</v>
      </c>
      <c r="G32" s="15">
        <v>352</v>
      </c>
      <c r="H32" s="14" t="s">
        <v>8087</v>
      </c>
      <c r="I32" s="15">
        <f>VLOOKUP(H32,[2]heso!$A$2:$B$82,2,0)*F32*G32</f>
        <v>3524224</v>
      </c>
      <c r="J32" s="15">
        <v>93000</v>
      </c>
      <c r="K32" s="14" t="s">
        <v>4935</v>
      </c>
      <c r="L32" s="36" t="s">
        <v>18847</v>
      </c>
      <c r="M32" s="14" t="s">
        <v>2255</v>
      </c>
      <c r="N32" s="14" t="s">
        <v>18901</v>
      </c>
      <c r="O32" s="14"/>
      <c r="P32" s="22">
        <f t="shared" si="0"/>
        <v>931116000</v>
      </c>
      <c r="Q32" s="22">
        <f t="shared" si="2"/>
        <v>30012</v>
      </c>
      <c r="R32" s="15">
        <f>VLOOKUP(H32,[2]heso!$A$2:$B$82,2,0)*Q32*G32</f>
        <v>10564224</v>
      </c>
      <c r="S32" s="15">
        <v>20000</v>
      </c>
      <c r="T32" s="15"/>
      <c r="U32" s="14"/>
      <c r="V32" s="14"/>
      <c r="W32" s="14"/>
    </row>
    <row r="33" spans="1:23" ht="31.5">
      <c r="A33" s="14">
        <f t="shared" si="1"/>
        <v>30</v>
      </c>
      <c r="B33" s="14" t="s">
        <v>17880</v>
      </c>
      <c r="C33" s="41" t="s">
        <v>17881</v>
      </c>
      <c r="D33" s="41" t="s">
        <v>1187</v>
      </c>
      <c r="E33" s="14" t="s">
        <v>8163</v>
      </c>
      <c r="F33" s="15">
        <v>2034</v>
      </c>
      <c r="G33" s="15">
        <v>180</v>
      </c>
      <c r="H33" s="14" t="s">
        <v>8076</v>
      </c>
      <c r="I33" s="15">
        <f>VLOOKUP(H33,[2]heso!$A$2:$B$82,2,0)*F33*G33</f>
        <v>304227.55256518087</v>
      </c>
      <c r="J33" s="15">
        <v>68000</v>
      </c>
      <c r="K33" s="14" t="s">
        <v>1193</v>
      </c>
      <c r="L33" s="36" t="s">
        <v>18891</v>
      </c>
      <c r="M33" s="14" t="s">
        <v>513</v>
      </c>
      <c r="N33" s="14" t="s">
        <v>18902</v>
      </c>
      <c r="O33" s="14" t="s">
        <v>20049</v>
      </c>
      <c r="P33" s="22">
        <f t="shared" si="0"/>
        <v>138312000</v>
      </c>
      <c r="Q33" s="22">
        <f t="shared" si="2"/>
        <v>5034</v>
      </c>
      <c r="R33" s="15">
        <f>VLOOKUP(H33,[2]heso!$A$2:$B$82,2,0)*Q33*G33</f>
        <v>752940.75693860394</v>
      </c>
      <c r="S33" s="15">
        <v>3000</v>
      </c>
      <c r="T33" s="15"/>
      <c r="U33" s="14"/>
      <c r="V33" s="14"/>
      <c r="W33" s="14"/>
    </row>
    <row r="34" spans="1:23" ht="31.5">
      <c r="A34" s="14">
        <f t="shared" si="1"/>
        <v>31</v>
      </c>
      <c r="B34" s="14" t="s">
        <v>17190</v>
      </c>
      <c r="C34" s="41" t="s">
        <v>2744</v>
      </c>
      <c r="D34" s="41" t="s">
        <v>1187</v>
      </c>
      <c r="E34" s="14" t="s">
        <v>8163</v>
      </c>
      <c r="F34" s="15">
        <v>2012</v>
      </c>
      <c r="G34" s="15">
        <v>196</v>
      </c>
      <c r="H34" s="14" t="s">
        <v>8076</v>
      </c>
      <c r="I34" s="15">
        <f>VLOOKUP(H34,[2]heso!$A$2:$B$82,2,0)*F34*G34</f>
        <v>327686.94365012617</v>
      </c>
      <c r="J34" s="15">
        <v>51000</v>
      </c>
      <c r="K34" s="14" t="s">
        <v>4935</v>
      </c>
      <c r="L34" s="36" t="s">
        <v>18891</v>
      </c>
      <c r="M34" s="14" t="s">
        <v>513</v>
      </c>
      <c r="N34" s="14" t="s">
        <v>18903</v>
      </c>
      <c r="O34" s="14"/>
      <c r="P34" s="22">
        <f t="shared" si="0"/>
        <v>102612000</v>
      </c>
      <c r="Q34" s="22">
        <f t="shared" si="2"/>
        <v>2012</v>
      </c>
      <c r="R34" s="15">
        <f>VLOOKUP(H34,[2]heso!$A$2:$B$82,2,0)*Q34*G34</f>
        <v>327686.94365012617</v>
      </c>
      <c r="S34" s="15"/>
      <c r="T34" s="15"/>
      <c r="U34" s="14"/>
      <c r="V34" s="14"/>
      <c r="W34" s="14"/>
    </row>
    <row r="35" spans="1:23" ht="31.5">
      <c r="A35" s="14">
        <f t="shared" si="1"/>
        <v>32</v>
      </c>
      <c r="B35" s="14" t="s">
        <v>18904</v>
      </c>
      <c r="C35" s="41" t="s">
        <v>12302</v>
      </c>
      <c r="D35" s="41" t="s">
        <v>1187</v>
      </c>
      <c r="E35" s="14" t="s">
        <v>8163</v>
      </c>
      <c r="F35" s="15">
        <v>1034</v>
      </c>
      <c r="G35" s="15">
        <v>264</v>
      </c>
      <c r="H35" s="14" t="s">
        <v>3449</v>
      </c>
      <c r="I35" s="15">
        <f>VLOOKUP(H35,[2]heso!$A$2:$B$82,2,0)*F35*G35</f>
        <v>133159.0243902439</v>
      </c>
      <c r="J35" s="15">
        <v>69000</v>
      </c>
      <c r="K35" s="14" t="s">
        <v>7909</v>
      </c>
      <c r="L35" s="36" t="s">
        <v>18891</v>
      </c>
      <c r="M35" s="14" t="s">
        <v>513</v>
      </c>
      <c r="N35" s="14" t="s">
        <v>18905</v>
      </c>
      <c r="O35" s="14"/>
      <c r="P35" s="22">
        <f t="shared" si="0"/>
        <v>71346000</v>
      </c>
      <c r="Q35" s="22">
        <f t="shared" si="2"/>
        <v>1034</v>
      </c>
      <c r="R35" s="15">
        <f>VLOOKUP(H35,[2]heso!$A$2:$B$82,2,0)*Q35*G35</f>
        <v>133159.0243902439</v>
      </c>
      <c r="S35" s="15"/>
      <c r="T35" s="15"/>
      <c r="U35" s="14"/>
      <c r="V35" s="14"/>
      <c r="W35" s="14"/>
    </row>
    <row r="36" spans="1:23" ht="31.5">
      <c r="A36" s="14">
        <f t="shared" si="1"/>
        <v>33</v>
      </c>
      <c r="B36" s="14" t="s">
        <v>17476</v>
      </c>
      <c r="C36" s="41" t="s">
        <v>18177</v>
      </c>
      <c r="D36" s="41" t="s">
        <v>1187</v>
      </c>
      <c r="E36" s="14" t="s">
        <v>8163</v>
      </c>
      <c r="F36" s="15">
        <v>5034</v>
      </c>
      <c r="G36" s="15">
        <v>96</v>
      </c>
      <c r="H36" s="14" t="s">
        <v>3703</v>
      </c>
      <c r="I36" s="15">
        <f>VLOOKUP(H36,[2]heso!$A$2:$B$82,2,0)*F36*G36</f>
        <v>834026.68460891512</v>
      </c>
      <c r="J36" s="15">
        <v>34000</v>
      </c>
      <c r="K36" s="14" t="s">
        <v>1188</v>
      </c>
      <c r="L36" s="36" t="s">
        <v>18891</v>
      </c>
      <c r="M36" s="14" t="s">
        <v>2255</v>
      </c>
      <c r="N36" s="14" t="s">
        <v>18906</v>
      </c>
      <c r="O36" s="14"/>
      <c r="P36" s="22">
        <f t="shared" si="0"/>
        <v>171156000</v>
      </c>
      <c r="Q36" s="22">
        <f t="shared" si="2"/>
        <v>5034</v>
      </c>
      <c r="R36" s="15">
        <f>VLOOKUP(H36,[2]heso!$A$2:$B$82,2,0)*Q36*G36</f>
        <v>834026.68460891512</v>
      </c>
      <c r="S36" s="15"/>
      <c r="T36" s="15"/>
      <c r="U36" s="14"/>
      <c r="V36" s="14"/>
      <c r="W36" s="14"/>
    </row>
    <row r="37" spans="1:23" ht="31.5">
      <c r="A37" s="14">
        <f t="shared" si="1"/>
        <v>34</v>
      </c>
      <c r="B37" s="14" t="s">
        <v>18907</v>
      </c>
      <c r="C37" s="41" t="s">
        <v>2744</v>
      </c>
      <c r="D37" s="41" t="s">
        <v>1187</v>
      </c>
      <c r="E37" s="14" t="s">
        <v>8163</v>
      </c>
      <c r="F37" s="15">
        <v>10012</v>
      </c>
      <c r="G37" s="15">
        <v>220</v>
      </c>
      <c r="H37" s="14" t="s">
        <v>8076</v>
      </c>
      <c r="I37" s="15">
        <f>VLOOKUP(H37,[2]heso!$A$2:$B$82,2,0)*F37*G37</f>
        <v>1830284.5416316234</v>
      </c>
      <c r="J37" s="15">
        <v>54000</v>
      </c>
      <c r="K37" s="14" t="s">
        <v>4935</v>
      </c>
      <c r="L37" s="36" t="s">
        <v>18891</v>
      </c>
      <c r="M37" s="14" t="s">
        <v>513</v>
      </c>
      <c r="N37" s="14" t="s">
        <v>18908</v>
      </c>
      <c r="O37" s="14"/>
      <c r="P37" s="22">
        <f t="shared" si="0"/>
        <v>540648000</v>
      </c>
      <c r="Q37" s="22">
        <f t="shared" si="2"/>
        <v>10012</v>
      </c>
      <c r="R37" s="15">
        <f>VLOOKUP(H37,[2]heso!$A$2:$B$82,2,0)*Q37*G37</f>
        <v>1830284.5416316234</v>
      </c>
      <c r="S37" s="15"/>
      <c r="T37" s="15"/>
      <c r="U37" s="14"/>
      <c r="V37" s="14"/>
      <c r="W37" s="14"/>
    </row>
    <row r="38" spans="1:23" ht="31.5">
      <c r="A38" s="14">
        <f t="shared" si="1"/>
        <v>35</v>
      </c>
      <c r="B38" s="14" t="s">
        <v>18232</v>
      </c>
      <c r="C38" s="41" t="s">
        <v>2744</v>
      </c>
      <c r="D38" s="41" t="s">
        <v>1187</v>
      </c>
      <c r="E38" s="14" t="s">
        <v>8163</v>
      </c>
      <c r="F38" s="15">
        <v>4012</v>
      </c>
      <c r="G38" s="15">
        <v>80</v>
      </c>
      <c r="H38" s="14" t="s">
        <v>8076</v>
      </c>
      <c r="I38" s="15">
        <f>VLOOKUP(H38,[2]heso!$A$2:$B$82,2,0)*F38*G38</f>
        <v>266701.8334735072</v>
      </c>
      <c r="J38" s="15">
        <v>26000</v>
      </c>
      <c r="K38" s="14" t="s">
        <v>4935</v>
      </c>
      <c r="L38" s="36" t="s">
        <v>18891</v>
      </c>
      <c r="M38" s="14" t="s">
        <v>513</v>
      </c>
      <c r="N38" s="14" t="s">
        <v>18909</v>
      </c>
      <c r="O38" s="14"/>
      <c r="P38" s="22">
        <f t="shared" si="0"/>
        <v>104312000</v>
      </c>
      <c r="Q38" s="22">
        <f t="shared" si="2"/>
        <v>4012</v>
      </c>
      <c r="R38" s="15">
        <f>VLOOKUP(H38,[2]heso!$A$2:$B$82,2,0)*Q38*G38</f>
        <v>266701.8334735072</v>
      </c>
      <c r="S38" s="15"/>
      <c r="T38" s="15"/>
      <c r="U38" s="14"/>
      <c r="V38" s="14"/>
      <c r="W38" s="14"/>
    </row>
    <row r="39" spans="1:23" ht="31.5">
      <c r="A39" s="14">
        <f t="shared" si="1"/>
        <v>36</v>
      </c>
      <c r="B39" s="14" t="s">
        <v>18910</v>
      </c>
      <c r="C39" s="41" t="s">
        <v>2744</v>
      </c>
      <c r="D39" s="41" t="s">
        <v>1187</v>
      </c>
      <c r="E39" s="14" t="s">
        <v>8163</v>
      </c>
      <c r="F39" s="15">
        <v>5012</v>
      </c>
      <c r="G39" s="15">
        <v>92</v>
      </c>
      <c r="H39" s="14" t="s">
        <v>8076</v>
      </c>
      <c r="I39" s="15">
        <f>VLOOKUP(H39,[2]heso!$A$2:$B$82,2,0)*F39*G39</f>
        <v>383154.54331370903</v>
      </c>
      <c r="J39" s="15">
        <v>27000</v>
      </c>
      <c r="K39" s="14" t="s">
        <v>4935</v>
      </c>
      <c r="L39" s="36" t="s">
        <v>18891</v>
      </c>
      <c r="M39" s="14" t="s">
        <v>513</v>
      </c>
      <c r="N39" s="14" t="s">
        <v>18911</v>
      </c>
      <c r="O39" s="14"/>
      <c r="P39" s="22">
        <f t="shared" si="0"/>
        <v>135324000</v>
      </c>
      <c r="Q39" s="22">
        <f t="shared" si="2"/>
        <v>5012</v>
      </c>
      <c r="R39" s="15">
        <f>VLOOKUP(H39,[2]heso!$A$2:$B$82,2,0)*Q39*G39</f>
        <v>383154.54331370903</v>
      </c>
      <c r="S39" s="15"/>
      <c r="T39" s="15"/>
      <c r="U39" s="14"/>
      <c r="V39" s="14"/>
      <c r="W39" s="14"/>
    </row>
    <row r="40" spans="1:23" ht="31.5">
      <c r="A40" s="14">
        <f t="shared" si="1"/>
        <v>37</v>
      </c>
      <c r="B40" s="14" t="s">
        <v>18912</v>
      </c>
      <c r="C40" s="41" t="s">
        <v>2744</v>
      </c>
      <c r="D40" s="41" t="s">
        <v>1187</v>
      </c>
      <c r="E40" s="14" t="s">
        <v>8163</v>
      </c>
      <c r="F40" s="15">
        <v>3012</v>
      </c>
      <c r="G40" s="15">
        <v>276</v>
      </c>
      <c r="H40" s="14" t="s">
        <v>8076</v>
      </c>
      <c r="I40" s="15">
        <f>VLOOKUP(H40,[2]heso!$A$2:$B$82,2,0)*F40*G40</f>
        <v>690779.02102607244</v>
      </c>
      <c r="J40" s="15">
        <v>75000</v>
      </c>
      <c r="K40" s="14" t="s">
        <v>4935</v>
      </c>
      <c r="L40" s="36" t="s">
        <v>18891</v>
      </c>
      <c r="M40" s="14" t="s">
        <v>513</v>
      </c>
      <c r="N40" s="14" t="s">
        <v>18913</v>
      </c>
      <c r="O40" s="14"/>
      <c r="P40" s="22">
        <f t="shared" si="0"/>
        <v>225900000</v>
      </c>
      <c r="Q40" s="22">
        <f t="shared" si="2"/>
        <v>8012</v>
      </c>
      <c r="R40" s="15">
        <f>VLOOKUP(H40,[2]heso!$A$2:$B$82,2,0)*Q40*G40</f>
        <v>1837490.5433137091</v>
      </c>
      <c r="S40" s="15">
        <v>5000</v>
      </c>
      <c r="T40" s="15"/>
      <c r="U40" s="14"/>
      <c r="V40" s="14"/>
      <c r="W40" s="14"/>
    </row>
    <row r="41" spans="1:23" ht="31.5">
      <c r="A41" s="14">
        <f t="shared" si="1"/>
        <v>38</v>
      </c>
      <c r="B41" s="248" t="s">
        <v>2326</v>
      </c>
      <c r="C41" s="41" t="s">
        <v>6423</v>
      </c>
      <c r="D41" s="41" t="s">
        <v>1187</v>
      </c>
      <c r="E41" s="14" t="s">
        <v>8163</v>
      </c>
      <c r="F41" s="15">
        <v>3110</v>
      </c>
      <c r="G41" s="15">
        <v>120</v>
      </c>
      <c r="H41" s="14" t="s">
        <v>8165</v>
      </c>
      <c r="I41" s="15">
        <f>VLOOKUP(H41,[2]heso!$A$2:$B$82,2,0)*F41*G41</f>
        <v>301322.11942809087</v>
      </c>
      <c r="J41" s="15">
        <v>34000</v>
      </c>
      <c r="K41" s="14" t="s">
        <v>60</v>
      </c>
      <c r="L41" s="36" t="s">
        <v>18915</v>
      </c>
      <c r="M41" s="14" t="s">
        <v>513</v>
      </c>
      <c r="N41" s="14" t="s">
        <v>18914</v>
      </c>
      <c r="O41" s="14"/>
      <c r="P41" s="22">
        <f t="shared" si="0"/>
        <v>105740000</v>
      </c>
      <c r="Q41" s="22">
        <f t="shared" si="2"/>
        <v>3110</v>
      </c>
      <c r="R41" s="15">
        <f>VLOOKUP(H41,[2]heso!$A$2:$B$82,2,0)*Q41*G41</f>
        <v>301322.11942809087</v>
      </c>
      <c r="S41" s="15"/>
      <c r="T41" s="15"/>
      <c r="U41" s="14"/>
      <c r="V41" s="14"/>
      <c r="W41" s="14"/>
    </row>
    <row r="42" spans="1:23" ht="31.5">
      <c r="A42" s="14">
        <f t="shared" si="1"/>
        <v>39</v>
      </c>
      <c r="B42" s="14" t="s">
        <v>17438</v>
      </c>
      <c r="C42" s="41" t="s">
        <v>18939</v>
      </c>
      <c r="D42" s="41" t="s">
        <v>1187</v>
      </c>
      <c r="E42" s="14" t="s">
        <v>8163</v>
      </c>
      <c r="F42" s="15">
        <v>1034</v>
      </c>
      <c r="G42" s="15">
        <v>200</v>
      </c>
      <c r="H42" s="14" t="s">
        <v>2161</v>
      </c>
      <c r="I42" s="15">
        <f>VLOOKUP(H42,[2]heso!$A$2:$B$82,2,0)*F42*G42</f>
        <v>267152.90159798152</v>
      </c>
      <c r="J42" s="15">
        <v>99000</v>
      </c>
      <c r="K42" s="14" t="s">
        <v>1188</v>
      </c>
      <c r="L42" s="36" t="s">
        <v>18891</v>
      </c>
      <c r="M42" s="14" t="s">
        <v>2255</v>
      </c>
      <c r="N42" s="14" t="s">
        <v>18940</v>
      </c>
      <c r="O42" s="14"/>
      <c r="P42" s="22">
        <f t="shared" si="0"/>
        <v>102366000</v>
      </c>
      <c r="Q42" s="22">
        <f t="shared" si="2"/>
        <v>1034</v>
      </c>
      <c r="R42" s="15">
        <f>VLOOKUP(H42,[2]heso!$A$2:$B$82,2,0)*Q42*G42</f>
        <v>267152.90159798152</v>
      </c>
      <c r="S42" s="15"/>
      <c r="T42" s="15"/>
      <c r="U42" s="14"/>
      <c r="V42" s="14"/>
      <c r="W42" s="14"/>
    </row>
    <row r="43" spans="1:23" ht="66.75" customHeight="1">
      <c r="A43" s="14">
        <f t="shared" si="1"/>
        <v>40</v>
      </c>
      <c r="B43" s="14" t="s">
        <v>18941</v>
      </c>
      <c r="C43" s="41" t="s">
        <v>18942</v>
      </c>
      <c r="D43" s="41" t="s">
        <v>1187</v>
      </c>
      <c r="E43" s="14" t="s">
        <v>8163</v>
      </c>
      <c r="F43" s="15">
        <v>1030</v>
      </c>
      <c r="G43" s="15">
        <v>288</v>
      </c>
      <c r="H43" s="14" t="s">
        <v>2161</v>
      </c>
      <c r="I43" s="15">
        <f>VLOOKUP(H43,[2]heso!$A$2:$B$82,2,0)*F43*G43</f>
        <v>383211.97645079903</v>
      </c>
      <c r="J43" s="15">
        <v>129000</v>
      </c>
      <c r="K43" s="14" t="s">
        <v>70</v>
      </c>
      <c r="L43" s="36" t="s">
        <v>18891</v>
      </c>
      <c r="M43" s="14" t="s">
        <v>513</v>
      </c>
      <c r="N43" s="14" t="s">
        <v>18943</v>
      </c>
      <c r="O43" s="14"/>
      <c r="P43" s="22">
        <f t="shared" si="0"/>
        <v>132870000</v>
      </c>
      <c r="Q43" s="22">
        <f t="shared" si="2"/>
        <v>1030</v>
      </c>
      <c r="R43" s="15">
        <f>VLOOKUP(H43,[2]heso!$A$2:$B$82,2,0)*Q43*G43</f>
        <v>383211.97645079903</v>
      </c>
      <c r="S43" s="15"/>
      <c r="T43" s="15"/>
      <c r="U43" s="14"/>
      <c r="V43" s="14"/>
      <c r="W43" s="14"/>
    </row>
    <row r="44" spans="1:23" ht="54.75" customHeight="1">
      <c r="A44" s="14">
        <f t="shared" si="1"/>
        <v>41</v>
      </c>
      <c r="B44" s="21" t="s">
        <v>18944</v>
      </c>
      <c r="C44" s="41" t="s">
        <v>18945</v>
      </c>
      <c r="D44" s="41" t="s">
        <v>1162</v>
      </c>
      <c r="E44" s="14"/>
      <c r="F44" s="15">
        <v>600</v>
      </c>
      <c r="G44" s="15">
        <v>232</v>
      </c>
      <c r="H44" s="14" t="s">
        <v>18304</v>
      </c>
      <c r="I44" s="15">
        <f>VLOOKUP(H44,[2]heso!$A$2:$B$82,2,0)*F44*G44</f>
        <v>269268.29268292681</v>
      </c>
      <c r="J44" s="15">
        <v>0</v>
      </c>
      <c r="K44" s="14" t="s">
        <v>7909</v>
      </c>
      <c r="L44" s="36" t="s">
        <v>18847</v>
      </c>
      <c r="M44" s="14" t="s">
        <v>13494</v>
      </c>
      <c r="N44" s="14" t="s">
        <v>18946</v>
      </c>
      <c r="O44" s="14"/>
      <c r="P44" s="22">
        <f t="shared" si="0"/>
        <v>0</v>
      </c>
      <c r="Q44" s="22">
        <f t="shared" si="2"/>
        <v>600</v>
      </c>
      <c r="R44" s="15">
        <f>VLOOKUP(H44,[2]heso!$A$2:$B$82,2,0)*Q44*G44</f>
        <v>269268.29268292681</v>
      </c>
      <c r="S44" s="15"/>
      <c r="T44" s="15"/>
      <c r="U44" s="14"/>
      <c r="V44" s="14"/>
      <c r="W44" s="14"/>
    </row>
    <row r="45" spans="1:23" ht="50.25" customHeight="1">
      <c r="A45" s="14">
        <f t="shared" si="1"/>
        <v>42</v>
      </c>
      <c r="B45" s="14" t="s">
        <v>18947</v>
      </c>
      <c r="C45" s="41" t="s">
        <v>18948</v>
      </c>
      <c r="D45" s="41" t="s">
        <v>1162</v>
      </c>
      <c r="E45" s="14"/>
      <c r="F45" s="15">
        <v>200</v>
      </c>
      <c r="G45" s="15">
        <v>744</v>
      </c>
      <c r="H45" s="14" t="s">
        <v>2161</v>
      </c>
      <c r="I45" s="15">
        <f>VLOOKUP(H45,[2]heso!$A$2:$B$82,2,0)*F45*G45</f>
        <v>192226.07232968882</v>
      </c>
      <c r="J45" s="15">
        <v>0</v>
      </c>
      <c r="K45" s="14" t="s">
        <v>7909</v>
      </c>
      <c r="L45" s="36" t="s">
        <v>18915</v>
      </c>
      <c r="M45" s="14" t="s">
        <v>13494</v>
      </c>
      <c r="N45" s="14" t="s">
        <v>18949</v>
      </c>
      <c r="O45" s="14"/>
      <c r="P45" s="22">
        <f t="shared" si="0"/>
        <v>0</v>
      </c>
      <c r="Q45" s="22">
        <f t="shared" si="2"/>
        <v>300</v>
      </c>
      <c r="R45" s="15">
        <f>VLOOKUP(H45,[2]heso!$A$2:$B$82,2,0)*Q45*G45</f>
        <v>288339.10849453323</v>
      </c>
      <c r="S45" s="15">
        <v>100</v>
      </c>
      <c r="T45" s="15"/>
      <c r="U45" s="14"/>
      <c r="V45" s="14"/>
      <c r="W45" s="14"/>
    </row>
    <row r="46" spans="1:23" ht="31.5">
      <c r="A46" s="14">
        <f t="shared" si="1"/>
        <v>43</v>
      </c>
      <c r="B46" s="21" t="s">
        <v>18950</v>
      </c>
      <c r="C46" s="41" t="s">
        <v>18951</v>
      </c>
      <c r="D46" s="41" t="s">
        <v>1187</v>
      </c>
      <c r="E46" s="14" t="s">
        <v>8163</v>
      </c>
      <c r="F46" s="15">
        <v>2034</v>
      </c>
      <c r="G46" s="15">
        <v>228</v>
      </c>
      <c r="H46" s="14" t="s">
        <v>8087</v>
      </c>
      <c r="I46" s="15">
        <f>VLOOKUP(H46,[2]heso!$A$2:$B$82,2,0)*F46*G46</f>
        <v>463752</v>
      </c>
      <c r="J46" s="15">
        <v>104000</v>
      </c>
      <c r="K46" s="14" t="s">
        <v>7909</v>
      </c>
      <c r="L46" s="36" t="s">
        <v>18891</v>
      </c>
      <c r="M46" s="14" t="s">
        <v>513</v>
      </c>
      <c r="N46" s="14" t="s">
        <v>18952</v>
      </c>
      <c r="O46" s="14"/>
      <c r="P46" s="22">
        <f t="shared" si="0"/>
        <v>211536000</v>
      </c>
      <c r="Q46" s="22">
        <f t="shared" si="2"/>
        <v>2034</v>
      </c>
      <c r="R46" s="15">
        <f>VLOOKUP(H46,[2]heso!$A$2:$B$82,2,0)*Q46*G46</f>
        <v>463752</v>
      </c>
      <c r="S46" s="15"/>
      <c r="T46" s="15"/>
      <c r="U46" s="14"/>
      <c r="V46" s="14"/>
      <c r="W46" s="14"/>
    </row>
    <row r="47" spans="1:23" ht="56.25" customHeight="1">
      <c r="A47" s="14">
        <f t="shared" si="1"/>
        <v>44</v>
      </c>
      <c r="B47" s="14" t="s">
        <v>18953</v>
      </c>
      <c r="C47" s="41" t="s">
        <v>18954</v>
      </c>
      <c r="D47" s="41" t="s">
        <v>1162</v>
      </c>
      <c r="E47" s="14"/>
      <c r="F47" s="15">
        <v>1800</v>
      </c>
      <c r="G47" s="15">
        <v>208</v>
      </c>
      <c r="H47" s="14" t="s">
        <v>8087</v>
      </c>
      <c r="I47" s="15">
        <f>VLOOKUP(H47,[2]heso!$A$2:$B$82,2,0)*F47*G47</f>
        <v>374400</v>
      </c>
      <c r="J47" s="15">
        <v>0</v>
      </c>
      <c r="K47" s="14" t="s">
        <v>1188</v>
      </c>
      <c r="L47" s="36" t="s">
        <v>18915</v>
      </c>
      <c r="M47" s="14" t="s">
        <v>14859</v>
      </c>
      <c r="N47" s="14" t="s">
        <v>18955</v>
      </c>
      <c r="O47" s="14"/>
      <c r="P47" s="22">
        <f t="shared" si="0"/>
        <v>0</v>
      </c>
      <c r="Q47" s="22">
        <f t="shared" si="2"/>
        <v>1800</v>
      </c>
      <c r="R47" s="15">
        <f>VLOOKUP(H47,[2]heso!$A$2:$B$82,2,0)*Q47*G47</f>
        <v>374400</v>
      </c>
      <c r="S47" s="15"/>
      <c r="T47" s="15"/>
      <c r="U47" s="14"/>
      <c r="V47" s="14"/>
      <c r="W47" s="14"/>
    </row>
    <row r="48" spans="1:23" ht="47.25">
      <c r="A48" s="14">
        <f t="shared" si="1"/>
        <v>45</v>
      </c>
      <c r="B48" s="14" t="s">
        <v>19057</v>
      </c>
      <c r="C48" s="41" t="s">
        <v>19058</v>
      </c>
      <c r="D48" s="41" t="s">
        <v>1162</v>
      </c>
      <c r="E48" s="14"/>
      <c r="F48" s="15">
        <v>200</v>
      </c>
      <c r="G48" s="15">
        <v>204</v>
      </c>
      <c r="H48" s="14" t="s">
        <v>2161</v>
      </c>
      <c r="I48" s="15">
        <f>VLOOKUP(H48,[2]heso!$A$2:$B$82,2,0)*F48*G48</f>
        <v>52707.148864592098</v>
      </c>
      <c r="J48" s="15">
        <v>0</v>
      </c>
      <c r="K48" s="14" t="s">
        <v>4935</v>
      </c>
      <c r="L48" s="36" t="s">
        <v>18915</v>
      </c>
      <c r="M48" s="14" t="s">
        <v>5629</v>
      </c>
      <c r="N48" s="14" t="s">
        <v>19059</v>
      </c>
      <c r="O48" s="14"/>
      <c r="P48" s="22">
        <f t="shared" si="0"/>
        <v>0</v>
      </c>
      <c r="Q48" s="22">
        <f t="shared" si="2"/>
        <v>200</v>
      </c>
      <c r="R48" s="15">
        <f>VLOOKUP(H48,[2]heso!$A$2:$B$82,2,0)*Q48*G48</f>
        <v>52707.148864592098</v>
      </c>
      <c r="S48" s="15"/>
      <c r="T48" s="15"/>
      <c r="U48" s="14"/>
      <c r="V48" s="14"/>
      <c r="W48" s="14"/>
    </row>
    <row r="49" spans="1:23" ht="94.5" customHeight="1">
      <c r="A49" s="14">
        <f t="shared" si="1"/>
        <v>46</v>
      </c>
      <c r="B49" s="14" t="s">
        <v>17479</v>
      </c>
      <c r="C49" s="41" t="s">
        <v>18177</v>
      </c>
      <c r="D49" s="41" t="s">
        <v>1187</v>
      </c>
      <c r="E49" s="14" t="s">
        <v>8163</v>
      </c>
      <c r="F49" s="15">
        <v>5034</v>
      </c>
      <c r="G49" s="15">
        <v>64</v>
      </c>
      <c r="H49" s="14" t="s">
        <v>3703</v>
      </c>
      <c r="I49" s="15">
        <f>VLOOKUP(H49,[2]heso!$A$2:$B$82,2,0)*F49*G49</f>
        <v>556017.78973927675</v>
      </c>
      <c r="J49" s="15">
        <v>25000</v>
      </c>
      <c r="K49" s="14" t="s">
        <v>1188</v>
      </c>
      <c r="L49" s="36" t="s">
        <v>18915</v>
      </c>
      <c r="M49" s="14" t="s">
        <v>513</v>
      </c>
      <c r="N49" s="14" t="s">
        <v>19060</v>
      </c>
      <c r="O49" s="14"/>
      <c r="P49" s="22">
        <f t="shared" si="0"/>
        <v>125850000</v>
      </c>
      <c r="Q49" s="22">
        <f t="shared" si="2"/>
        <v>5034</v>
      </c>
      <c r="R49" s="15">
        <f>VLOOKUP(H49,[2]heso!$A$2:$B$82,2,0)*Q49*G49</f>
        <v>556017.78973927675</v>
      </c>
      <c r="S49" s="15"/>
      <c r="T49" s="15"/>
      <c r="U49" s="14"/>
      <c r="V49" s="14"/>
      <c r="W49" s="14"/>
    </row>
    <row r="50" spans="1:23" ht="63">
      <c r="A50" s="14">
        <f t="shared" si="1"/>
        <v>47</v>
      </c>
      <c r="B50" s="14" t="s">
        <v>19061</v>
      </c>
      <c r="C50" s="41" t="s">
        <v>9192</v>
      </c>
      <c r="D50" s="41" t="s">
        <v>12961</v>
      </c>
      <c r="E50" s="14"/>
      <c r="F50" s="15">
        <v>2000</v>
      </c>
      <c r="G50" s="15">
        <v>72</v>
      </c>
      <c r="H50" s="14" t="s">
        <v>8076</v>
      </c>
      <c r="I50" s="15">
        <f>VLOOKUP(H50,[2]heso!$A$2:$B$82,2,0)*F50*G50</f>
        <v>119656.85449957949</v>
      </c>
      <c r="J50" s="15">
        <v>0</v>
      </c>
      <c r="K50" s="14" t="s">
        <v>1188</v>
      </c>
      <c r="L50" s="36" t="s">
        <v>18915</v>
      </c>
      <c r="M50" s="14" t="s">
        <v>2255</v>
      </c>
      <c r="N50" s="14" t="s">
        <v>19062</v>
      </c>
      <c r="O50" s="14"/>
      <c r="P50" s="22">
        <f t="shared" si="0"/>
        <v>0</v>
      </c>
      <c r="Q50" s="22">
        <f t="shared" si="2"/>
        <v>282000</v>
      </c>
      <c r="R50" s="15">
        <f>VLOOKUP(H50,[2]heso!$A$2:$B$82,2,0)*Q50*G50</f>
        <v>16871616.484440707</v>
      </c>
      <c r="S50" s="15">
        <v>280000</v>
      </c>
      <c r="T50" s="15"/>
      <c r="U50" s="14"/>
      <c r="V50" s="14"/>
      <c r="W50" s="14"/>
    </row>
    <row r="51" spans="1:23" ht="63">
      <c r="A51" s="14">
        <f t="shared" si="1"/>
        <v>48</v>
      </c>
      <c r="B51" s="14" t="s">
        <v>19063</v>
      </c>
      <c r="C51" s="41" t="s">
        <v>19064</v>
      </c>
      <c r="D51" s="41" t="s">
        <v>1162</v>
      </c>
      <c r="E51" s="14"/>
      <c r="F51" s="15">
        <v>500</v>
      </c>
      <c r="G51" s="15">
        <v>300</v>
      </c>
      <c r="H51" s="14" t="s">
        <v>2161</v>
      </c>
      <c r="I51" s="15">
        <f>VLOOKUP(H51,[2]heso!$A$2:$B$82,2,0)*F51*G51</f>
        <v>193776.28259041213</v>
      </c>
      <c r="J51" s="15">
        <v>0</v>
      </c>
      <c r="K51" s="14" t="s">
        <v>1193</v>
      </c>
      <c r="L51" s="36" t="s">
        <v>18915</v>
      </c>
      <c r="M51" s="14" t="s">
        <v>13494</v>
      </c>
      <c r="N51" s="14" t="s">
        <v>19065</v>
      </c>
      <c r="O51" s="14"/>
      <c r="P51" s="22">
        <f t="shared" si="0"/>
        <v>0</v>
      </c>
      <c r="Q51" s="22">
        <f t="shared" si="2"/>
        <v>500</v>
      </c>
      <c r="R51" s="15">
        <f>VLOOKUP(H51,[2]heso!$A$2:$B$82,2,0)*Q51*G51</f>
        <v>193776.28259041213</v>
      </c>
      <c r="S51" s="15"/>
      <c r="T51" s="15"/>
      <c r="U51" s="14"/>
      <c r="V51" s="14"/>
      <c r="W51" s="14"/>
    </row>
    <row r="52" spans="1:23" ht="84" customHeight="1">
      <c r="A52" s="14">
        <f t="shared" si="1"/>
        <v>49</v>
      </c>
      <c r="B52" s="14" t="s">
        <v>19066</v>
      </c>
      <c r="C52" s="41" t="s">
        <v>15352</v>
      </c>
      <c r="D52" s="41" t="s">
        <v>1162</v>
      </c>
      <c r="E52" s="14"/>
      <c r="F52" s="15">
        <v>16665</v>
      </c>
      <c r="G52" s="15">
        <v>212</v>
      </c>
      <c r="H52" s="14" t="s">
        <v>8087</v>
      </c>
      <c r="I52" s="15">
        <f>VLOOKUP(H52,[2]heso!$A$2:$B$82,2,0)*F52*G52</f>
        <v>3532980</v>
      </c>
      <c r="J52" s="15">
        <v>0</v>
      </c>
      <c r="K52" s="14" t="s">
        <v>7909</v>
      </c>
      <c r="L52" s="36" t="s">
        <v>18847</v>
      </c>
      <c r="M52" s="14" t="s">
        <v>2255</v>
      </c>
      <c r="N52" s="14" t="s">
        <v>19067</v>
      </c>
      <c r="O52" s="14"/>
      <c r="P52" s="22">
        <f t="shared" si="0"/>
        <v>0</v>
      </c>
      <c r="Q52" s="22">
        <f t="shared" si="2"/>
        <v>16665</v>
      </c>
      <c r="R52" s="15">
        <f>VLOOKUP(H52,[2]heso!$A$2:$B$82,2,0)*Q52*G52</f>
        <v>3532980</v>
      </c>
      <c r="S52" s="15"/>
      <c r="T52" s="15"/>
      <c r="U52" s="14"/>
      <c r="V52" s="14"/>
      <c r="W52" s="14"/>
    </row>
    <row r="53" spans="1:23" ht="31.5">
      <c r="A53" s="14">
        <f t="shared" si="1"/>
        <v>50</v>
      </c>
      <c r="B53" s="14" t="s">
        <v>19068</v>
      </c>
      <c r="C53" s="41" t="s">
        <v>2744</v>
      </c>
      <c r="D53" s="41" t="s">
        <v>1187</v>
      </c>
      <c r="E53" s="14"/>
      <c r="F53" s="15">
        <v>20000</v>
      </c>
      <c r="G53" s="15">
        <v>276</v>
      </c>
      <c r="H53" s="14" t="s">
        <v>8076</v>
      </c>
      <c r="I53" s="15">
        <f>VLOOKUP(H53,[2]heso!$A$2:$B$82,2,0)*F53*G53</f>
        <v>4586846.0891505461</v>
      </c>
      <c r="J53" s="15">
        <v>62000</v>
      </c>
      <c r="K53" s="14" t="s">
        <v>4935</v>
      </c>
      <c r="L53" s="36" t="s">
        <v>18915</v>
      </c>
      <c r="M53" s="14" t="s">
        <v>11673</v>
      </c>
      <c r="N53" s="14" t="s">
        <v>19069</v>
      </c>
      <c r="O53" s="14"/>
      <c r="P53" s="22">
        <f t="shared" si="0"/>
        <v>1240000000</v>
      </c>
      <c r="Q53" s="22">
        <f t="shared" si="2"/>
        <v>20000</v>
      </c>
      <c r="R53" s="15">
        <f>VLOOKUP(H53,[2]heso!$A$2:$B$82,2,0)*Q53*G53</f>
        <v>4586846.0891505461</v>
      </c>
      <c r="S53" s="15"/>
      <c r="T53" s="15"/>
      <c r="U53" s="14"/>
      <c r="V53" s="14"/>
      <c r="W53" s="14"/>
    </row>
    <row r="54" spans="1:23" ht="31.5">
      <c r="A54" s="14">
        <f t="shared" si="1"/>
        <v>51</v>
      </c>
      <c r="B54" s="14" t="s">
        <v>3764</v>
      </c>
      <c r="C54" s="41" t="s">
        <v>2744</v>
      </c>
      <c r="D54" s="41" t="s">
        <v>1187</v>
      </c>
      <c r="E54" s="14"/>
      <c r="F54" s="15">
        <v>30000</v>
      </c>
      <c r="G54" s="15">
        <v>436</v>
      </c>
      <c r="H54" s="14" t="s">
        <v>8087</v>
      </c>
      <c r="I54" s="15">
        <f>VLOOKUP(H54,[2]heso!$A$2:$B$82,2,0)*F54*G54</f>
        <v>13080000</v>
      </c>
      <c r="J54" s="15">
        <v>109000</v>
      </c>
      <c r="K54" s="14" t="s">
        <v>4935</v>
      </c>
      <c r="L54" s="36" t="s">
        <v>18915</v>
      </c>
      <c r="M54" s="14" t="s">
        <v>11673</v>
      </c>
      <c r="N54" s="14" t="s">
        <v>19070</v>
      </c>
      <c r="O54" s="14"/>
      <c r="P54" s="22">
        <f t="shared" si="0"/>
        <v>3270000000</v>
      </c>
      <c r="Q54" s="22">
        <f t="shared" si="2"/>
        <v>30000</v>
      </c>
      <c r="R54" s="15">
        <f>VLOOKUP(H54,[2]heso!$A$2:$B$82,2,0)*Q54*G54</f>
        <v>13080000</v>
      </c>
      <c r="S54" s="15"/>
      <c r="T54" s="15"/>
      <c r="U54" s="14"/>
      <c r="V54" s="14"/>
      <c r="W54" s="14"/>
    </row>
    <row r="55" spans="1:23" ht="42" customHeight="1">
      <c r="A55" s="14">
        <f t="shared" si="1"/>
        <v>52</v>
      </c>
      <c r="B55" s="14" t="s">
        <v>3333</v>
      </c>
      <c r="C55" s="41" t="s">
        <v>3334</v>
      </c>
      <c r="D55" s="41" t="s">
        <v>1187</v>
      </c>
      <c r="E55" s="14" t="s">
        <v>8163</v>
      </c>
      <c r="F55" s="15">
        <v>5000</v>
      </c>
      <c r="G55" s="15">
        <v>696</v>
      </c>
      <c r="H55" s="14" t="s">
        <v>2161</v>
      </c>
      <c r="I55" s="15">
        <f>VLOOKUP(H55,[2]heso!$A$2:$B$82,2,0)*F55*G55</f>
        <v>4495609.7560975607</v>
      </c>
      <c r="J55" s="15">
        <v>285000</v>
      </c>
      <c r="K55" s="14" t="s">
        <v>70</v>
      </c>
      <c r="L55" s="36" t="s">
        <v>18915</v>
      </c>
      <c r="M55" s="14" t="s">
        <v>11673</v>
      </c>
      <c r="N55" s="14" t="s">
        <v>19071</v>
      </c>
      <c r="O55" s="14" t="s">
        <v>19072</v>
      </c>
      <c r="P55" s="22">
        <f t="shared" si="0"/>
        <v>1425000000</v>
      </c>
      <c r="Q55" s="22">
        <f t="shared" si="2"/>
        <v>5000</v>
      </c>
      <c r="R55" s="15">
        <f>VLOOKUP(H55,[2]heso!$A$2:$B$82,2,0)*Q55*G55</f>
        <v>4495609.7560975607</v>
      </c>
      <c r="S55" s="15"/>
      <c r="T55" s="15"/>
      <c r="U55" s="14"/>
      <c r="V55" s="14"/>
      <c r="W55" s="14"/>
    </row>
    <row r="56" spans="1:23" ht="31.5">
      <c r="A56" s="14">
        <f t="shared" si="1"/>
        <v>53</v>
      </c>
      <c r="B56" s="14" t="s">
        <v>19073</v>
      </c>
      <c r="C56" s="41" t="s">
        <v>19074</v>
      </c>
      <c r="D56" s="41" t="s">
        <v>1187</v>
      </c>
      <c r="E56" s="14"/>
      <c r="F56" s="15">
        <v>1000</v>
      </c>
      <c r="G56" s="15">
        <v>152</v>
      </c>
      <c r="H56" s="14" t="s">
        <v>8087</v>
      </c>
      <c r="I56" s="15">
        <f>VLOOKUP(H56,[2]heso!$A$2:$B$82,2,0)*F56*G56</f>
        <v>152000</v>
      </c>
      <c r="J56" s="15">
        <v>63000</v>
      </c>
      <c r="K56" s="14" t="s">
        <v>4935</v>
      </c>
      <c r="L56" s="36" t="s">
        <v>18915</v>
      </c>
      <c r="M56" s="14" t="s">
        <v>513</v>
      </c>
      <c r="N56" s="14" t="s">
        <v>19075</v>
      </c>
      <c r="O56" s="14"/>
      <c r="P56" s="22">
        <f t="shared" si="0"/>
        <v>63000000</v>
      </c>
      <c r="Q56" s="22">
        <f t="shared" si="2"/>
        <v>1000</v>
      </c>
      <c r="R56" s="15">
        <f>VLOOKUP(H56,[2]heso!$A$2:$B$82,2,0)*Q56*G56</f>
        <v>152000</v>
      </c>
      <c r="S56" s="15"/>
      <c r="T56" s="15"/>
      <c r="U56" s="14"/>
      <c r="V56" s="14"/>
      <c r="W56" s="14"/>
    </row>
    <row r="57" spans="1:23" ht="47.25">
      <c r="A57" s="14">
        <f t="shared" si="1"/>
        <v>54</v>
      </c>
      <c r="B57" s="14" t="s">
        <v>19076</v>
      </c>
      <c r="C57" s="41" t="s">
        <v>19077</v>
      </c>
      <c r="D57" s="41" t="s">
        <v>1421</v>
      </c>
      <c r="E57" s="14"/>
      <c r="F57" s="15">
        <v>1500</v>
      </c>
      <c r="G57" s="15">
        <v>564</v>
      </c>
      <c r="H57" s="14" t="s">
        <v>2161</v>
      </c>
      <c r="I57" s="15">
        <f>VLOOKUP(H57,[2]heso!$A$2:$B$82,2,0)*F57*G57</f>
        <v>1092898.2338099245</v>
      </c>
      <c r="J57" s="15">
        <v>0</v>
      </c>
      <c r="K57" s="14" t="s">
        <v>1193</v>
      </c>
      <c r="L57" s="36" t="s">
        <v>18915</v>
      </c>
      <c r="M57" s="14" t="s">
        <v>5408</v>
      </c>
      <c r="N57" s="14" t="s">
        <v>19078</v>
      </c>
      <c r="O57" s="14"/>
      <c r="P57" s="22">
        <f t="shared" si="0"/>
        <v>0</v>
      </c>
      <c r="Q57" s="22">
        <f t="shared" si="2"/>
        <v>1500</v>
      </c>
      <c r="R57" s="15">
        <f>VLOOKUP(H57,[2]heso!$A$2:$B$82,2,0)*Q57*G57</f>
        <v>1092898.2338099245</v>
      </c>
      <c r="S57" s="15"/>
      <c r="T57" s="15"/>
      <c r="U57" s="14"/>
      <c r="V57" s="14"/>
      <c r="W57" s="14"/>
    </row>
    <row r="58" spans="1:23" ht="31.5">
      <c r="A58" s="14">
        <f t="shared" si="1"/>
        <v>55</v>
      </c>
      <c r="B58" s="249" t="s">
        <v>9351</v>
      </c>
      <c r="C58" s="41" t="s">
        <v>9352</v>
      </c>
      <c r="D58" s="41" t="s">
        <v>1187</v>
      </c>
      <c r="E58" s="14" t="s">
        <v>8163</v>
      </c>
      <c r="F58" s="15">
        <v>3300</v>
      </c>
      <c r="G58" s="15">
        <v>180</v>
      </c>
      <c r="H58" s="14" t="s">
        <v>8165</v>
      </c>
      <c r="I58" s="15">
        <f>VLOOKUP(H58,[2]heso!$A$2:$B$82,2,0)*F58*G58</f>
        <v>479596.29941126995</v>
      </c>
      <c r="J58" s="15">
        <v>49000</v>
      </c>
      <c r="K58" s="14" t="s">
        <v>1193</v>
      </c>
      <c r="L58" s="36" t="s">
        <v>18915</v>
      </c>
      <c r="M58" s="14" t="s">
        <v>513</v>
      </c>
      <c r="N58" s="14" t="s">
        <v>19079</v>
      </c>
      <c r="O58" s="14"/>
      <c r="P58" s="22">
        <f t="shared" si="0"/>
        <v>161700000</v>
      </c>
      <c r="Q58" s="22">
        <f t="shared" si="2"/>
        <v>3300</v>
      </c>
      <c r="R58" s="15">
        <f>VLOOKUP(H58,[2]heso!$A$2:$B$82,2,0)*Q58*G58</f>
        <v>479596.29941126995</v>
      </c>
      <c r="S58" s="15"/>
      <c r="T58" s="15"/>
      <c r="U58" s="14"/>
      <c r="V58" s="14"/>
      <c r="W58" s="14"/>
    </row>
    <row r="59" spans="1:23" s="220" customFormat="1" ht="31.5">
      <c r="A59" s="14">
        <f t="shared" si="1"/>
        <v>56</v>
      </c>
      <c r="B59" s="215" t="s">
        <v>19080</v>
      </c>
      <c r="C59" s="216" t="s">
        <v>19081</v>
      </c>
      <c r="D59" s="216" t="s">
        <v>1187</v>
      </c>
      <c r="E59" s="215"/>
      <c r="F59" s="217">
        <v>3000</v>
      </c>
      <c r="G59" s="217">
        <v>364</v>
      </c>
      <c r="H59" s="215" t="s">
        <v>8087</v>
      </c>
      <c r="I59" s="217">
        <f>VLOOKUP(H59,[2]heso!$A$2:$B$82,2,0)*F59*G59</f>
        <v>1092000</v>
      </c>
      <c r="J59" s="217">
        <v>133000</v>
      </c>
      <c r="K59" s="215" t="s">
        <v>7909</v>
      </c>
      <c r="L59" s="218" t="s">
        <v>18915</v>
      </c>
      <c r="M59" s="215" t="s">
        <v>513</v>
      </c>
      <c r="N59" s="215" t="s">
        <v>19082</v>
      </c>
      <c r="O59" s="215"/>
      <c r="P59" s="219">
        <f t="shared" si="0"/>
        <v>399000000</v>
      </c>
      <c r="Q59" s="22">
        <f t="shared" si="2"/>
        <v>3000</v>
      </c>
      <c r="R59" s="15">
        <f>VLOOKUP(H59,[2]heso!$A$2:$B$82,2,0)*Q59*G59</f>
        <v>1092000</v>
      </c>
      <c r="S59" s="217"/>
      <c r="T59" s="217"/>
      <c r="U59" s="215"/>
      <c r="V59" s="215"/>
      <c r="W59" s="215"/>
    </row>
    <row r="60" spans="1:23" ht="63">
      <c r="A60" s="14">
        <f t="shared" si="1"/>
        <v>57</v>
      </c>
      <c r="B60" s="21" t="s">
        <v>19083</v>
      </c>
      <c r="C60" s="41" t="s">
        <v>19084</v>
      </c>
      <c r="D60" s="41" t="s">
        <v>1187</v>
      </c>
      <c r="E60" s="14"/>
      <c r="F60" s="15">
        <v>1000</v>
      </c>
      <c r="G60" s="15">
        <v>280</v>
      </c>
      <c r="H60" s="14" t="s">
        <v>8087</v>
      </c>
      <c r="I60" s="15">
        <f>VLOOKUP(H60,[2]heso!$A$2:$B$82,2,0)*F60*G60</f>
        <v>280000</v>
      </c>
      <c r="J60" s="15">
        <v>107000</v>
      </c>
      <c r="K60" s="14" t="s">
        <v>1193</v>
      </c>
      <c r="L60" s="36" t="s">
        <v>18915</v>
      </c>
      <c r="M60" s="14" t="s">
        <v>513</v>
      </c>
      <c r="N60" s="14" t="s">
        <v>19085</v>
      </c>
      <c r="O60" s="14"/>
      <c r="P60" s="22">
        <f t="shared" si="0"/>
        <v>107000000</v>
      </c>
      <c r="Q60" s="22">
        <f t="shared" si="2"/>
        <v>1000</v>
      </c>
      <c r="R60" s="15">
        <f>VLOOKUP(H60,[2]heso!$A$2:$B$82,2,0)*Q60*G60</f>
        <v>280000</v>
      </c>
      <c r="S60" s="15"/>
      <c r="T60" s="15"/>
      <c r="U60" s="14"/>
      <c r="V60" s="14"/>
      <c r="W60" s="14"/>
    </row>
    <row r="61" spans="1:23" ht="31.5">
      <c r="A61" s="14">
        <f t="shared" si="1"/>
        <v>58</v>
      </c>
      <c r="B61" s="14" t="s">
        <v>19086</v>
      </c>
      <c r="C61" s="41" t="s">
        <v>2744</v>
      </c>
      <c r="D61" s="41" t="s">
        <v>1187</v>
      </c>
      <c r="E61" s="14" t="s">
        <v>8163</v>
      </c>
      <c r="F61" s="15">
        <v>20000</v>
      </c>
      <c r="G61" s="15">
        <v>496</v>
      </c>
      <c r="H61" s="14" t="s">
        <v>8087</v>
      </c>
      <c r="I61" s="15">
        <f>VLOOKUP(H61,[2]heso!$A$2:$B$82,2,0)*F61*G61</f>
        <v>9920000</v>
      </c>
      <c r="J61" s="15">
        <v>131000</v>
      </c>
      <c r="K61" s="14" t="s">
        <v>4935</v>
      </c>
      <c r="L61" s="36" t="s">
        <v>18915</v>
      </c>
      <c r="M61" s="14" t="s">
        <v>11673</v>
      </c>
      <c r="N61" s="14" t="s">
        <v>19087</v>
      </c>
      <c r="O61" s="14"/>
      <c r="P61" s="22">
        <f t="shared" si="0"/>
        <v>2620000000</v>
      </c>
      <c r="Q61" s="22">
        <f t="shared" si="2"/>
        <v>20000</v>
      </c>
      <c r="R61" s="15">
        <f>VLOOKUP(H61,[2]heso!$A$2:$B$82,2,0)*Q61*G61</f>
        <v>9920000</v>
      </c>
      <c r="S61" s="15"/>
      <c r="T61" s="15"/>
      <c r="U61" s="14"/>
      <c r="V61" s="14"/>
      <c r="W61" s="14"/>
    </row>
    <row r="62" spans="1:23" ht="31.5">
      <c r="A62" s="14">
        <f t="shared" si="1"/>
        <v>59</v>
      </c>
      <c r="B62" s="14" t="s">
        <v>19088</v>
      </c>
      <c r="C62" s="41" t="s">
        <v>2744</v>
      </c>
      <c r="D62" s="41" t="s">
        <v>1187</v>
      </c>
      <c r="E62" s="14" t="s">
        <v>8163</v>
      </c>
      <c r="F62" s="15">
        <v>20000</v>
      </c>
      <c r="G62" s="15">
        <v>456</v>
      </c>
      <c r="H62" s="14" t="s">
        <v>8087</v>
      </c>
      <c r="I62" s="15">
        <f>VLOOKUP(H62,[2]heso!$A$2:$B$82,2,0)*F62*G62</f>
        <v>9120000</v>
      </c>
      <c r="J62" s="15">
        <v>121000</v>
      </c>
      <c r="K62" s="14" t="s">
        <v>4935</v>
      </c>
      <c r="L62" s="36" t="s">
        <v>18915</v>
      </c>
      <c r="M62" s="14" t="s">
        <v>11673</v>
      </c>
      <c r="N62" s="14" t="s">
        <v>19089</v>
      </c>
      <c r="O62" s="14"/>
      <c r="P62" s="22">
        <f t="shared" si="0"/>
        <v>2420000000</v>
      </c>
      <c r="Q62" s="22">
        <f t="shared" si="2"/>
        <v>20000</v>
      </c>
      <c r="R62" s="15">
        <f>VLOOKUP(H62,[2]heso!$A$2:$B$82,2,0)*Q62*G62</f>
        <v>9120000</v>
      </c>
      <c r="S62" s="15"/>
      <c r="T62" s="15"/>
      <c r="U62" s="14"/>
      <c r="V62" s="14"/>
      <c r="W62" s="14"/>
    </row>
    <row r="63" spans="1:23" ht="31.5">
      <c r="A63" s="14">
        <f t="shared" si="1"/>
        <v>60</v>
      </c>
      <c r="B63" s="21" t="s">
        <v>3364</v>
      </c>
      <c r="C63" s="41" t="s">
        <v>11192</v>
      </c>
      <c r="D63" s="41" t="s">
        <v>1187</v>
      </c>
      <c r="E63" s="14" t="s">
        <v>8163</v>
      </c>
      <c r="F63" s="15">
        <v>20000</v>
      </c>
      <c r="G63" s="15">
        <v>72</v>
      </c>
      <c r="H63" s="14" t="s">
        <v>3449</v>
      </c>
      <c r="I63" s="15">
        <f>VLOOKUP(H63,[2]heso!$A$2:$B$82,2,0)*F63*G63</f>
        <v>702439.02439024393</v>
      </c>
      <c r="J63" s="15">
        <v>15000</v>
      </c>
      <c r="K63" s="14" t="s">
        <v>7909</v>
      </c>
      <c r="L63" s="36" t="s">
        <v>19090</v>
      </c>
      <c r="M63" s="14" t="s">
        <v>513</v>
      </c>
      <c r="N63" s="14" t="s">
        <v>19091</v>
      </c>
      <c r="O63" s="14"/>
      <c r="P63" s="22">
        <f t="shared" si="0"/>
        <v>300000000</v>
      </c>
      <c r="Q63" s="22">
        <f t="shared" si="2"/>
        <v>20000</v>
      </c>
      <c r="R63" s="15">
        <f>VLOOKUP(H63,[2]heso!$A$2:$B$82,2,0)*Q63*G63</f>
        <v>702439.02439024393</v>
      </c>
      <c r="S63" s="15"/>
      <c r="T63" s="15"/>
      <c r="U63" s="14"/>
      <c r="V63" s="14"/>
      <c r="W63" s="14"/>
    </row>
    <row r="64" spans="1:23" ht="31.5">
      <c r="A64" s="14">
        <f t="shared" si="1"/>
        <v>61</v>
      </c>
      <c r="B64" s="14" t="s">
        <v>448</v>
      </c>
      <c r="C64" s="41" t="s">
        <v>3939</v>
      </c>
      <c r="D64" s="41" t="s">
        <v>1187</v>
      </c>
      <c r="E64" s="14" t="s">
        <v>8163</v>
      </c>
      <c r="F64" s="15">
        <v>1000</v>
      </c>
      <c r="G64" s="15">
        <v>912</v>
      </c>
      <c r="H64" s="14" t="s">
        <v>2161</v>
      </c>
      <c r="I64" s="15">
        <f>VLOOKUP(H64,[2]heso!$A$2:$B$82,2,0)*F64*G64</f>
        <v>1178159.7981497059</v>
      </c>
      <c r="J64" s="15">
        <v>395000</v>
      </c>
      <c r="K64" s="14" t="s">
        <v>1193</v>
      </c>
      <c r="L64" s="36" t="s">
        <v>19090</v>
      </c>
      <c r="M64" s="14" t="s">
        <v>2255</v>
      </c>
      <c r="N64" s="14" t="s">
        <v>19092</v>
      </c>
      <c r="O64" s="14"/>
      <c r="P64" s="22">
        <f t="shared" si="0"/>
        <v>395000000</v>
      </c>
      <c r="Q64" s="22">
        <f t="shared" si="2"/>
        <v>1000</v>
      </c>
      <c r="R64" s="15">
        <f>VLOOKUP(H64,[2]heso!$A$2:$B$82,2,0)*Q64*G64</f>
        <v>1178159.7981497059</v>
      </c>
      <c r="S64" s="15"/>
      <c r="T64" s="15"/>
      <c r="U64" s="14"/>
      <c r="V64" s="14"/>
      <c r="W64" s="14"/>
    </row>
    <row r="65" spans="1:23" ht="31.5">
      <c r="A65" s="14">
        <f t="shared" si="1"/>
        <v>62</v>
      </c>
      <c r="B65" s="248" t="s">
        <v>19093</v>
      </c>
      <c r="C65" s="41" t="s">
        <v>5212</v>
      </c>
      <c r="D65" s="41" t="s">
        <v>1187</v>
      </c>
      <c r="E65" s="14" t="s">
        <v>8163</v>
      </c>
      <c r="F65" s="15">
        <v>1000</v>
      </c>
      <c r="G65" s="15">
        <v>324</v>
      </c>
      <c r="H65" s="14" t="s">
        <v>8076</v>
      </c>
      <c r="I65" s="15">
        <f>VLOOKUP(H65,[2]heso!$A$2:$B$82,2,0)*F65*G65</f>
        <v>269227.92262405384</v>
      </c>
      <c r="J65" s="15">
        <v>155000</v>
      </c>
      <c r="K65" s="14" t="s">
        <v>1193</v>
      </c>
      <c r="L65" s="36" t="s">
        <v>19090</v>
      </c>
      <c r="M65" s="14" t="s">
        <v>2255</v>
      </c>
      <c r="N65" s="14" t="s">
        <v>19094</v>
      </c>
      <c r="O65" s="14"/>
      <c r="P65" s="22">
        <f t="shared" si="0"/>
        <v>155000000</v>
      </c>
      <c r="Q65" s="22">
        <f t="shared" si="2"/>
        <v>1000</v>
      </c>
      <c r="R65" s="15">
        <f>VLOOKUP(H65,[2]heso!$A$2:$B$82,2,0)*Q65*G65</f>
        <v>269227.92262405384</v>
      </c>
      <c r="S65" s="15"/>
      <c r="T65" s="15"/>
      <c r="U65" s="14"/>
      <c r="V65" s="14"/>
      <c r="W65" s="14"/>
    </row>
    <row r="66" spans="1:23" ht="61.5" customHeight="1">
      <c r="A66" s="14">
        <f t="shared" si="1"/>
        <v>63</v>
      </c>
      <c r="B66" s="14" t="s">
        <v>18053</v>
      </c>
      <c r="C66" s="41" t="s">
        <v>19095</v>
      </c>
      <c r="D66" s="41" t="s">
        <v>1187</v>
      </c>
      <c r="E66" s="14" t="s">
        <v>8163</v>
      </c>
      <c r="F66" s="15">
        <v>1000</v>
      </c>
      <c r="G66" s="15">
        <v>960</v>
      </c>
      <c r="H66" s="14" t="s">
        <v>2161</v>
      </c>
      <c r="I66" s="15">
        <f>VLOOKUP(H66,[2]heso!$A$2:$B$82,2,0)*F66*G66</f>
        <v>1240168.2085786376</v>
      </c>
      <c r="J66" s="15">
        <v>384000</v>
      </c>
      <c r="K66" s="14" t="s">
        <v>70</v>
      </c>
      <c r="L66" s="36" t="s">
        <v>19090</v>
      </c>
      <c r="M66" s="14" t="s">
        <v>2255</v>
      </c>
      <c r="N66" s="14" t="s">
        <v>19096</v>
      </c>
      <c r="O66" s="14"/>
      <c r="P66" s="22">
        <f t="shared" si="0"/>
        <v>384000000</v>
      </c>
      <c r="Q66" s="22">
        <f t="shared" si="2"/>
        <v>1000</v>
      </c>
      <c r="R66" s="15">
        <f>VLOOKUP(H66,[2]heso!$A$2:$B$82,2,0)*Q66*G66</f>
        <v>1240168.2085786376</v>
      </c>
      <c r="S66" s="15"/>
      <c r="T66" s="15"/>
      <c r="U66" s="14"/>
      <c r="V66" s="14"/>
      <c r="W66" s="14"/>
    </row>
    <row r="67" spans="1:23" ht="47.25">
      <c r="A67" s="14">
        <f t="shared" si="1"/>
        <v>64</v>
      </c>
      <c r="B67" s="14" t="s">
        <v>19097</v>
      </c>
      <c r="C67" s="41" t="s">
        <v>19098</v>
      </c>
      <c r="D67" s="41" t="s">
        <v>1187</v>
      </c>
      <c r="E67" s="14"/>
      <c r="F67" s="15">
        <v>450</v>
      </c>
      <c r="G67" s="222">
        <v>344</v>
      </c>
      <c r="H67" s="14" t="s">
        <v>2161</v>
      </c>
      <c r="I67" s="15">
        <f>VLOOKUP(H67,[2]heso!$A$2:$B$82,2,0)*F67*G67</f>
        <v>199977.12363330531</v>
      </c>
      <c r="J67" s="15">
        <v>320000</v>
      </c>
      <c r="K67" s="14" t="s">
        <v>7909</v>
      </c>
      <c r="L67" s="36" t="s">
        <v>19090</v>
      </c>
      <c r="M67" s="14" t="s">
        <v>13494</v>
      </c>
      <c r="N67" s="14" t="s">
        <v>19099</v>
      </c>
      <c r="O67" s="14"/>
      <c r="P67" s="22">
        <f t="shared" si="0"/>
        <v>144000000</v>
      </c>
      <c r="Q67" s="22">
        <f t="shared" si="2"/>
        <v>5450</v>
      </c>
      <c r="R67" s="15">
        <f>VLOOKUP(H67,[2]heso!$A$2:$B$82,2,0)*Q67*G67</f>
        <v>2421945.1640033643</v>
      </c>
      <c r="S67" s="15">
        <v>1300</v>
      </c>
      <c r="T67" s="15">
        <v>1300</v>
      </c>
      <c r="U67" s="15">
        <v>1200</v>
      </c>
      <c r="V67" s="15">
        <v>1200</v>
      </c>
      <c r="W67" s="14"/>
    </row>
    <row r="68" spans="1:23" ht="31.5">
      <c r="A68" s="14">
        <f t="shared" si="1"/>
        <v>65</v>
      </c>
      <c r="B68" s="248" t="s">
        <v>19100</v>
      </c>
      <c r="C68" s="41" t="s">
        <v>19101</v>
      </c>
      <c r="D68" s="41" t="s">
        <v>1187</v>
      </c>
      <c r="E68" s="14"/>
      <c r="F68" s="15">
        <v>1000</v>
      </c>
      <c r="G68" s="15">
        <v>400</v>
      </c>
      <c r="H68" s="14" t="s">
        <v>8087</v>
      </c>
      <c r="I68" s="15">
        <f>VLOOKUP(H68,[2]heso!$A$2:$B$82,2,0)*F68*G68</f>
        <v>400000</v>
      </c>
      <c r="J68" s="15">
        <v>148000</v>
      </c>
      <c r="K68" s="14" t="s">
        <v>1193</v>
      </c>
      <c r="L68" s="36" t="s">
        <v>19090</v>
      </c>
      <c r="M68" s="14" t="s">
        <v>2255</v>
      </c>
      <c r="N68" s="14" t="s">
        <v>19102</v>
      </c>
      <c r="O68" s="14"/>
      <c r="P68" s="22">
        <f t="shared" ref="P68" si="3">F68*J68</f>
        <v>148000000</v>
      </c>
      <c r="Q68" s="22">
        <f t="shared" si="2"/>
        <v>1000</v>
      </c>
      <c r="R68" s="15">
        <f>VLOOKUP(H68,[2]heso!$A$2:$B$82,2,0)*Q68*G68</f>
        <v>400000</v>
      </c>
      <c r="S68" s="15"/>
      <c r="T68" s="15"/>
      <c r="U68" s="14"/>
      <c r="V68" s="14"/>
      <c r="W68" s="14"/>
    </row>
    <row r="69" spans="1:23" ht="78.75">
      <c r="A69" s="14">
        <f t="shared" ref="A69:A132" si="4">A68+1</f>
        <v>66</v>
      </c>
      <c r="B69" s="14" t="s">
        <v>19014</v>
      </c>
      <c r="C69" s="41" t="s">
        <v>19015</v>
      </c>
      <c r="D69" s="41" t="s">
        <v>1187</v>
      </c>
      <c r="E69" s="14" t="s">
        <v>8163</v>
      </c>
      <c r="F69" s="15">
        <v>2000</v>
      </c>
      <c r="G69" s="15">
        <v>580</v>
      </c>
      <c r="H69" s="14" t="s">
        <v>2161</v>
      </c>
      <c r="I69" s="15">
        <f>VLOOKUP(H69,[3]heso!$A$2:$B$82,2,0)*F69*G69</f>
        <v>1498536.5853658537</v>
      </c>
      <c r="J69" s="15">
        <v>193000</v>
      </c>
      <c r="K69" s="14" t="s">
        <v>7909</v>
      </c>
      <c r="L69" s="36" t="s">
        <v>19090</v>
      </c>
      <c r="M69" s="23" t="s">
        <v>2255</v>
      </c>
      <c r="N69" s="21" t="s">
        <v>19103</v>
      </c>
      <c r="O69" s="14"/>
      <c r="Q69" s="22">
        <f t="shared" ref="Q69:Q132" si="5">F69+S69+T69+U69+V69+W69</f>
        <v>2000</v>
      </c>
      <c r="R69" s="15">
        <f>VLOOKUP(H69,[2]heso!$A$2:$B$82,2,0)*Q69*G69</f>
        <v>1498536.5853658537</v>
      </c>
      <c r="S69" s="15"/>
      <c r="T69" s="15"/>
      <c r="U69" s="14"/>
      <c r="V69" s="14"/>
      <c r="W69" s="14"/>
    </row>
    <row r="70" spans="1:23" ht="31.5">
      <c r="A70" s="14">
        <f t="shared" si="4"/>
        <v>67</v>
      </c>
      <c r="B70" s="14" t="s">
        <v>6553</v>
      </c>
      <c r="C70" s="41" t="s">
        <v>15357</v>
      </c>
      <c r="D70" s="41" t="s">
        <v>1187</v>
      </c>
      <c r="E70" s="14" t="s">
        <v>8163</v>
      </c>
      <c r="F70" s="15">
        <v>1000</v>
      </c>
      <c r="G70" s="15">
        <v>152</v>
      </c>
      <c r="H70" s="14" t="s">
        <v>8165</v>
      </c>
      <c r="I70" s="15">
        <f>VLOOKUP(H70,[2]heso!$A$2:$B$82,2,0)*F70*G70</f>
        <v>122724.97897392767</v>
      </c>
      <c r="J70" s="15">
        <v>65000</v>
      </c>
      <c r="K70" s="14" t="s">
        <v>70</v>
      </c>
      <c r="L70" s="36" t="s">
        <v>19090</v>
      </c>
      <c r="M70" s="14" t="s">
        <v>513</v>
      </c>
      <c r="N70" s="14" t="s">
        <v>19104</v>
      </c>
      <c r="O70" s="14"/>
      <c r="Q70" s="22">
        <f t="shared" si="5"/>
        <v>1000</v>
      </c>
      <c r="R70" s="15">
        <f>VLOOKUP(H70,[2]heso!$A$2:$B$82,2,0)*Q70*G70</f>
        <v>122724.97897392767</v>
      </c>
      <c r="S70" s="15"/>
      <c r="T70" s="15"/>
      <c r="U70" s="14"/>
      <c r="V70" s="14"/>
      <c r="W70" s="14"/>
    </row>
    <row r="71" spans="1:23" ht="31.5">
      <c r="A71" s="14">
        <f t="shared" si="4"/>
        <v>68</v>
      </c>
      <c r="B71" s="14" t="s">
        <v>19105</v>
      </c>
      <c r="C71" s="41" t="s">
        <v>17281</v>
      </c>
      <c r="D71" s="41" t="s">
        <v>1187</v>
      </c>
      <c r="E71" s="14" t="s">
        <v>8163</v>
      </c>
      <c r="F71" s="15">
        <v>1000</v>
      </c>
      <c r="G71" s="15">
        <v>232</v>
      </c>
      <c r="H71" s="14" t="s">
        <v>9488</v>
      </c>
      <c r="I71" s="15">
        <f>VLOOKUP(H71,[2]heso!$A$2:$B$82,2,0)*F71*G71</f>
        <v>449560.97560975607</v>
      </c>
      <c r="J71" s="15">
        <v>565000</v>
      </c>
      <c r="K71" s="14" t="s">
        <v>7909</v>
      </c>
      <c r="L71" s="36" t="s">
        <v>19090</v>
      </c>
      <c r="M71" s="14" t="s">
        <v>11673</v>
      </c>
      <c r="N71" s="14" t="s">
        <v>19106</v>
      </c>
      <c r="O71" s="14"/>
      <c r="Q71" s="22">
        <f t="shared" si="5"/>
        <v>1000</v>
      </c>
      <c r="R71" s="15">
        <f>VLOOKUP(H71,[2]heso!$A$2:$B$82,2,0)*Q71*G71</f>
        <v>449560.97560975607</v>
      </c>
      <c r="S71" s="15"/>
      <c r="T71" s="15"/>
      <c r="U71" s="14"/>
      <c r="V71" s="14"/>
      <c r="W71" s="14"/>
    </row>
    <row r="72" spans="1:23" ht="31.5">
      <c r="A72" s="14">
        <f t="shared" si="4"/>
        <v>69</v>
      </c>
      <c r="B72" s="14" t="s">
        <v>19107</v>
      </c>
      <c r="C72" s="41" t="s">
        <v>17281</v>
      </c>
      <c r="D72" s="41" t="s">
        <v>4473</v>
      </c>
      <c r="E72" s="14"/>
      <c r="F72" s="15">
        <v>1000</v>
      </c>
      <c r="G72" s="15">
        <v>304</v>
      </c>
      <c r="H72" s="14" t="s">
        <v>9488</v>
      </c>
      <c r="I72" s="15">
        <f>VLOOKUP(H72,[2]heso!$A$2:$B$82,2,0)*F72*G72</f>
        <v>589079.89907485282</v>
      </c>
      <c r="J72" s="15">
        <v>0</v>
      </c>
      <c r="K72" s="14" t="s">
        <v>70</v>
      </c>
      <c r="L72" s="36" t="s">
        <v>19090</v>
      </c>
      <c r="M72" s="14" t="s">
        <v>11673</v>
      </c>
      <c r="N72" s="14" t="s">
        <v>19108</v>
      </c>
      <c r="O72" s="14"/>
      <c r="Q72" s="22">
        <f t="shared" si="5"/>
        <v>1000</v>
      </c>
      <c r="R72" s="15">
        <f>VLOOKUP(H72,[2]heso!$A$2:$B$82,2,0)*Q72*G72</f>
        <v>589079.89907485282</v>
      </c>
      <c r="S72" s="15"/>
      <c r="T72" s="15"/>
      <c r="U72" s="14"/>
      <c r="V72" s="14"/>
      <c r="W72" s="14"/>
    </row>
    <row r="73" spans="1:23" ht="31.5">
      <c r="A73" s="14">
        <f t="shared" si="4"/>
        <v>70</v>
      </c>
      <c r="B73" s="14" t="s">
        <v>19109</v>
      </c>
      <c r="C73" s="41" t="s">
        <v>17281</v>
      </c>
      <c r="D73" s="41" t="s">
        <v>4473</v>
      </c>
      <c r="E73" s="14"/>
      <c r="F73" s="15">
        <v>1000</v>
      </c>
      <c r="G73" s="15">
        <v>304</v>
      </c>
      <c r="H73" s="14" t="s">
        <v>9488</v>
      </c>
      <c r="I73" s="15">
        <f>VLOOKUP(H73,[2]heso!$A$2:$B$82,2,0)*F73*G73</f>
        <v>589079.89907485282</v>
      </c>
      <c r="J73" s="15">
        <v>0</v>
      </c>
      <c r="K73" s="14" t="s">
        <v>70</v>
      </c>
      <c r="L73" s="36" t="s">
        <v>19090</v>
      </c>
      <c r="M73" s="14" t="s">
        <v>11673</v>
      </c>
      <c r="N73" s="14" t="s">
        <v>19110</v>
      </c>
      <c r="O73" s="14"/>
      <c r="Q73" s="22">
        <f t="shared" si="5"/>
        <v>1000</v>
      </c>
      <c r="R73" s="15">
        <f>VLOOKUP(H73,[2]heso!$A$2:$B$82,2,0)*Q73*G73</f>
        <v>589079.89907485282</v>
      </c>
      <c r="S73" s="15"/>
      <c r="T73" s="15"/>
      <c r="U73" s="14"/>
      <c r="V73" s="14"/>
      <c r="W73" s="14"/>
    </row>
    <row r="74" spans="1:23" ht="31.5">
      <c r="A74" s="14">
        <f t="shared" si="4"/>
        <v>71</v>
      </c>
      <c r="B74" s="14" t="s">
        <v>19111</v>
      </c>
      <c r="C74" s="41" t="s">
        <v>17281</v>
      </c>
      <c r="D74" s="41" t="s">
        <v>4473</v>
      </c>
      <c r="E74" s="14"/>
      <c r="F74" s="15">
        <v>1000</v>
      </c>
      <c r="G74" s="15">
        <v>304</v>
      </c>
      <c r="H74" s="14" t="s">
        <v>9488</v>
      </c>
      <c r="I74" s="15">
        <f>VLOOKUP(H74,[2]heso!$A$2:$B$82,2,0)*F74*G74</f>
        <v>589079.89907485282</v>
      </c>
      <c r="J74" s="15">
        <v>0</v>
      </c>
      <c r="K74" s="14" t="s">
        <v>70</v>
      </c>
      <c r="L74" s="36" t="s">
        <v>19090</v>
      </c>
      <c r="M74" s="14" t="s">
        <v>11673</v>
      </c>
      <c r="N74" s="14" t="s">
        <v>19112</v>
      </c>
      <c r="O74" s="14"/>
      <c r="Q74" s="22">
        <f t="shared" si="5"/>
        <v>1000</v>
      </c>
      <c r="R74" s="15">
        <f>VLOOKUP(H74,[2]heso!$A$2:$B$82,2,0)*Q74*G74</f>
        <v>589079.89907485282</v>
      </c>
      <c r="S74" s="15"/>
      <c r="T74" s="15"/>
      <c r="U74" s="14"/>
      <c r="V74" s="14"/>
      <c r="W74" s="14"/>
    </row>
    <row r="75" spans="1:23" ht="31.5">
      <c r="A75" s="14">
        <f t="shared" si="4"/>
        <v>72</v>
      </c>
      <c r="B75" s="14" t="s">
        <v>19113</v>
      </c>
      <c r="C75" s="41" t="s">
        <v>17281</v>
      </c>
      <c r="D75" s="41" t="s">
        <v>4473</v>
      </c>
      <c r="E75" s="14"/>
      <c r="F75" s="15">
        <v>1000</v>
      </c>
      <c r="G75" s="15">
        <v>300</v>
      </c>
      <c r="H75" s="14" t="s">
        <v>9488</v>
      </c>
      <c r="I75" s="15">
        <f>VLOOKUP(H75,[2]heso!$A$2:$B$82,2,0)*F75*G75</f>
        <v>581328.84777123632</v>
      </c>
      <c r="J75" s="15">
        <v>0</v>
      </c>
      <c r="K75" s="14" t="s">
        <v>70</v>
      </c>
      <c r="L75" s="36" t="s">
        <v>19090</v>
      </c>
      <c r="M75" s="14" t="s">
        <v>11673</v>
      </c>
      <c r="N75" s="14" t="s">
        <v>19114</v>
      </c>
      <c r="O75" s="14"/>
      <c r="Q75" s="22">
        <f t="shared" si="5"/>
        <v>1000</v>
      </c>
      <c r="R75" s="15">
        <f>VLOOKUP(H75,[2]heso!$A$2:$B$82,2,0)*Q75*G75</f>
        <v>581328.84777123632</v>
      </c>
      <c r="S75" s="15"/>
      <c r="T75" s="15"/>
      <c r="U75" s="14"/>
      <c r="V75" s="14"/>
      <c r="W75" s="14"/>
    </row>
    <row r="76" spans="1:23" ht="31.5">
      <c r="A76" s="14">
        <f t="shared" si="4"/>
        <v>73</v>
      </c>
      <c r="B76" s="14" t="s">
        <v>19115</v>
      </c>
      <c r="C76" s="41" t="s">
        <v>17281</v>
      </c>
      <c r="D76" s="41" t="s">
        <v>4473</v>
      </c>
      <c r="E76" s="14"/>
      <c r="F76" s="15">
        <v>1000</v>
      </c>
      <c r="G76" s="15">
        <v>304</v>
      </c>
      <c r="H76" s="14" t="s">
        <v>9488</v>
      </c>
      <c r="I76" s="15">
        <f>VLOOKUP(H76,[2]heso!$A$2:$B$82,2,0)*F76*G76</f>
        <v>589079.89907485282</v>
      </c>
      <c r="J76" s="15">
        <v>0</v>
      </c>
      <c r="K76" s="14" t="s">
        <v>70</v>
      </c>
      <c r="L76" s="36" t="s">
        <v>19090</v>
      </c>
      <c r="M76" s="14" t="s">
        <v>11673</v>
      </c>
      <c r="N76" s="14" t="s">
        <v>19116</v>
      </c>
      <c r="O76" s="14"/>
      <c r="Q76" s="22">
        <f t="shared" si="5"/>
        <v>1000</v>
      </c>
      <c r="R76" s="15">
        <f>VLOOKUP(H76,[2]heso!$A$2:$B$82,2,0)*Q76*G76</f>
        <v>589079.89907485282</v>
      </c>
      <c r="S76" s="15"/>
      <c r="T76" s="15"/>
      <c r="U76" s="14"/>
      <c r="V76" s="14"/>
      <c r="W76" s="14"/>
    </row>
    <row r="77" spans="1:23" ht="47.25">
      <c r="A77" s="14">
        <f t="shared" si="4"/>
        <v>74</v>
      </c>
      <c r="B77" s="21" t="s">
        <v>19117</v>
      </c>
      <c r="C77" s="41" t="s">
        <v>19118</v>
      </c>
      <c r="D77" s="41" t="s">
        <v>1187</v>
      </c>
      <c r="E77" s="14"/>
      <c r="F77" s="15">
        <v>2000</v>
      </c>
      <c r="G77" s="15">
        <v>348</v>
      </c>
      <c r="H77" s="14" t="s">
        <v>2161</v>
      </c>
      <c r="I77" s="15">
        <f>VLOOKUP(H77,[2]heso!$A$2:$B$82,2,0)*F77*G77</f>
        <v>899121.95121951227</v>
      </c>
      <c r="J77" s="15">
        <v>128000</v>
      </c>
      <c r="K77" s="14" t="s">
        <v>70</v>
      </c>
      <c r="L77" s="36" t="s">
        <v>18915</v>
      </c>
      <c r="M77" s="14" t="s">
        <v>11673</v>
      </c>
      <c r="N77" s="14" t="s">
        <v>19119</v>
      </c>
      <c r="O77" s="14"/>
      <c r="Q77" s="22">
        <f t="shared" si="5"/>
        <v>5000</v>
      </c>
      <c r="R77" s="15">
        <f>VLOOKUP(H77,[2]heso!$A$2:$B$82,2,0)*Q77*G77</f>
        <v>2247804.8780487804</v>
      </c>
      <c r="S77" s="15">
        <v>3000</v>
      </c>
      <c r="T77" s="15"/>
      <c r="U77" s="14"/>
      <c r="V77" s="14"/>
      <c r="W77" s="14"/>
    </row>
    <row r="78" spans="1:23" ht="31.5">
      <c r="A78" s="14">
        <f t="shared" si="4"/>
        <v>75</v>
      </c>
      <c r="B78" s="14" t="s">
        <v>19120</v>
      </c>
      <c r="C78" s="41" t="s">
        <v>19121</v>
      </c>
      <c r="D78" s="41" t="s">
        <v>1187</v>
      </c>
      <c r="E78" s="14"/>
      <c r="F78" s="15">
        <v>1000</v>
      </c>
      <c r="G78" s="15">
        <v>252</v>
      </c>
      <c r="H78" s="14" t="s">
        <v>8087</v>
      </c>
      <c r="I78" s="15">
        <f>VLOOKUP(H78,[2]heso!$A$2:$B$82,2,0)*F78*G78</f>
        <v>252000</v>
      </c>
      <c r="J78" s="15">
        <v>112000</v>
      </c>
      <c r="K78" s="14" t="s">
        <v>60</v>
      </c>
      <c r="L78" s="36" t="s">
        <v>19090</v>
      </c>
      <c r="M78" s="14" t="s">
        <v>513</v>
      </c>
      <c r="N78" s="14" t="s">
        <v>19122</v>
      </c>
      <c r="O78" s="14"/>
      <c r="Q78" s="22">
        <f t="shared" si="5"/>
        <v>1000</v>
      </c>
      <c r="R78" s="15">
        <f>VLOOKUP(H78,[2]heso!$A$2:$B$82,2,0)*Q78*G78</f>
        <v>252000</v>
      </c>
      <c r="S78" s="15"/>
      <c r="T78" s="15"/>
      <c r="U78" s="14"/>
      <c r="V78" s="14"/>
      <c r="W78" s="14"/>
    </row>
    <row r="79" spans="1:23" ht="31.5">
      <c r="A79" s="14">
        <f t="shared" si="4"/>
        <v>76</v>
      </c>
      <c r="B79" s="14" t="s">
        <v>19123</v>
      </c>
      <c r="C79" s="41" t="s">
        <v>19124</v>
      </c>
      <c r="D79" s="41" t="s">
        <v>1187</v>
      </c>
      <c r="E79" s="14"/>
      <c r="F79" s="15">
        <v>1000</v>
      </c>
      <c r="G79" s="15">
        <v>424</v>
      </c>
      <c r="H79" s="14" t="s">
        <v>8087</v>
      </c>
      <c r="I79" s="15">
        <f>VLOOKUP(H79,[2]heso!$A$2:$B$82,2,0)*F79*G79</f>
        <v>424000</v>
      </c>
      <c r="J79" s="15">
        <v>174000</v>
      </c>
      <c r="K79" s="14" t="s">
        <v>60</v>
      </c>
      <c r="L79" s="36" t="s">
        <v>19090</v>
      </c>
      <c r="M79" s="14" t="s">
        <v>513</v>
      </c>
      <c r="N79" s="14" t="s">
        <v>19125</v>
      </c>
      <c r="O79" s="14"/>
      <c r="Q79" s="22">
        <f t="shared" si="5"/>
        <v>1000</v>
      </c>
      <c r="R79" s="15">
        <f>VLOOKUP(H79,[2]heso!$A$2:$B$82,2,0)*Q79*G79</f>
        <v>424000</v>
      </c>
      <c r="S79" s="15"/>
      <c r="T79" s="15"/>
      <c r="U79" s="14"/>
      <c r="V79" s="14"/>
      <c r="W79" s="14"/>
    </row>
    <row r="80" spans="1:23" ht="63">
      <c r="A80" s="14">
        <f t="shared" si="4"/>
        <v>77</v>
      </c>
      <c r="B80" s="248" t="s">
        <v>19126</v>
      </c>
      <c r="C80" s="41" t="s">
        <v>19127</v>
      </c>
      <c r="D80" s="41" t="s">
        <v>1187</v>
      </c>
      <c r="E80" s="14" t="s">
        <v>8163</v>
      </c>
      <c r="F80" s="15">
        <v>3120</v>
      </c>
      <c r="G80" s="15">
        <v>304</v>
      </c>
      <c r="H80" s="14" t="s">
        <v>8165</v>
      </c>
      <c r="I80" s="15">
        <f>VLOOKUP(H80,[2]heso!$A$2:$B$82,2,0)*F80*G80</f>
        <v>765803.86879730865</v>
      </c>
      <c r="J80" s="15">
        <v>88000</v>
      </c>
      <c r="K80" s="14" t="s">
        <v>60</v>
      </c>
      <c r="L80" s="36" t="s">
        <v>19090</v>
      </c>
      <c r="M80" s="14" t="s">
        <v>2255</v>
      </c>
      <c r="N80" s="14" t="s">
        <v>19128</v>
      </c>
      <c r="O80" s="14"/>
      <c r="Q80" s="22">
        <f t="shared" si="5"/>
        <v>3120</v>
      </c>
      <c r="R80" s="15">
        <f>VLOOKUP(H80,[2]heso!$A$2:$B$82,2,0)*Q80*G80</f>
        <v>765803.86879730865</v>
      </c>
      <c r="S80" s="15"/>
      <c r="T80" s="15"/>
      <c r="U80" s="14"/>
      <c r="V80" s="14"/>
      <c r="W80" s="14"/>
    </row>
    <row r="81" spans="1:23" ht="63">
      <c r="A81" s="14">
        <f t="shared" si="4"/>
        <v>78</v>
      </c>
      <c r="B81" s="248" t="s">
        <v>19129</v>
      </c>
      <c r="C81" s="41" t="s">
        <v>19127</v>
      </c>
      <c r="D81" s="41" t="s">
        <v>1187</v>
      </c>
      <c r="E81" s="14" t="s">
        <v>8163</v>
      </c>
      <c r="F81" s="15">
        <v>3120</v>
      </c>
      <c r="G81" s="15">
        <v>304</v>
      </c>
      <c r="H81" s="14" t="s">
        <v>8165</v>
      </c>
      <c r="I81" s="15">
        <f>VLOOKUP(H81,[2]heso!$A$2:$B$82,2,0)*F81*G81</f>
        <v>765803.86879730865</v>
      </c>
      <c r="J81" s="15">
        <v>68000</v>
      </c>
      <c r="K81" s="14" t="s">
        <v>60</v>
      </c>
      <c r="L81" s="36" t="s">
        <v>19090</v>
      </c>
      <c r="M81" s="14" t="s">
        <v>2255</v>
      </c>
      <c r="N81" s="14" t="s">
        <v>19130</v>
      </c>
      <c r="O81" s="14"/>
      <c r="Q81" s="22">
        <f t="shared" si="5"/>
        <v>3120</v>
      </c>
      <c r="R81" s="15">
        <f>VLOOKUP(H81,[2]heso!$A$2:$B$82,2,0)*Q81*G81</f>
        <v>765803.86879730865</v>
      </c>
      <c r="S81" s="15"/>
      <c r="T81" s="15"/>
      <c r="U81" s="14"/>
      <c r="V81" s="14"/>
      <c r="W81" s="14"/>
    </row>
    <row r="82" spans="1:23" ht="31.5">
      <c r="A82" s="14">
        <f t="shared" si="4"/>
        <v>79</v>
      </c>
      <c r="B82" s="248" t="s">
        <v>12034</v>
      </c>
      <c r="C82" s="41" t="s">
        <v>5721</v>
      </c>
      <c r="D82" s="41" t="s">
        <v>1187</v>
      </c>
      <c r="E82" s="14" t="s">
        <v>8163</v>
      </c>
      <c r="F82" s="15">
        <v>3115</v>
      </c>
      <c r="G82" s="15">
        <v>268</v>
      </c>
      <c r="H82" s="14" t="s">
        <v>8165</v>
      </c>
      <c r="I82" s="15">
        <f>VLOOKUP(H82,[2]heso!$A$2:$B$82,2,0)*F82*G82</f>
        <v>674034.65096719924</v>
      </c>
      <c r="J82" s="15">
        <v>54000</v>
      </c>
      <c r="K82" s="14" t="s">
        <v>1188</v>
      </c>
      <c r="L82" s="36" t="s">
        <v>19090</v>
      </c>
      <c r="M82" s="14" t="s">
        <v>2255</v>
      </c>
      <c r="N82" s="14" t="s">
        <v>19131</v>
      </c>
      <c r="O82" s="14"/>
      <c r="Q82" s="22">
        <f t="shared" si="5"/>
        <v>3115</v>
      </c>
      <c r="R82" s="15">
        <f>VLOOKUP(H82,[2]heso!$A$2:$B$82,2,0)*Q82*G82</f>
        <v>674034.65096719924</v>
      </c>
      <c r="S82" s="15"/>
      <c r="T82" s="15"/>
      <c r="U82" s="14"/>
      <c r="V82" s="14"/>
      <c r="W82" s="14"/>
    </row>
    <row r="83" spans="1:23" ht="31.5">
      <c r="A83" s="14">
        <f t="shared" si="4"/>
        <v>80</v>
      </c>
      <c r="B83" s="14" t="s">
        <v>7630</v>
      </c>
      <c r="C83" s="41" t="s">
        <v>2744</v>
      </c>
      <c r="D83" s="41" t="s">
        <v>1187</v>
      </c>
      <c r="E83" s="14" t="s">
        <v>8163</v>
      </c>
      <c r="F83" s="15">
        <v>10000</v>
      </c>
      <c r="G83" s="15">
        <v>164</v>
      </c>
      <c r="H83" s="14" t="s">
        <v>8076</v>
      </c>
      <c r="I83" s="15">
        <f>VLOOKUP(H83,[2]heso!$A$2:$B$82,2,0)*F83*G83</f>
        <v>1362758.6206896552</v>
      </c>
      <c r="J83" s="15">
        <v>40000</v>
      </c>
      <c r="K83" s="14" t="s">
        <v>4935</v>
      </c>
      <c r="L83" s="36" t="s">
        <v>19090</v>
      </c>
      <c r="M83" s="14" t="s">
        <v>2255</v>
      </c>
      <c r="N83" s="14" t="s">
        <v>19132</v>
      </c>
      <c r="O83" s="14"/>
      <c r="Q83" s="22">
        <f t="shared" si="5"/>
        <v>10000</v>
      </c>
      <c r="R83" s="15">
        <f>VLOOKUP(H83,[2]heso!$A$2:$B$82,2,0)*Q83*G83</f>
        <v>1362758.6206896552</v>
      </c>
      <c r="S83" s="15"/>
      <c r="T83" s="15"/>
      <c r="U83" s="14"/>
      <c r="V83" s="14"/>
      <c r="W83" s="14"/>
    </row>
    <row r="84" spans="1:23" ht="31.5">
      <c r="A84" s="14">
        <f t="shared" si="4"/>
        <v>81</v>
      </c>
      <c r="B84" s="14" t="s">
        <v>19133</v>
      </c>
      <c r="C84" s="41" t="s">
        <v>3683</v>
      </c>
      <c r="D84" s="41" t="s">
        <v>1162</v>
      </c>
      <c r="E84" s="14"/>
      <c r="F84" s="15">
        <v>300</v>
      </c>
      <c r="G84" s="15">
        <v>688</v>
      </c>
      <c r="H84" s="14" t="s">
        <v>2161</v>
      </c>
      <c r="I84" s="15">
        <f>VLOOKUP(H84,[2]heso!$A$2:$B$82,2,0)*F84*G84</f>
        <v>266636.16484440706</v>
      </c>
      <c r="J84" s="15">
        <v>325000</v>
      </c>
      <c r="K84" s="14" t="s">
        <v>7909</v>
      </c>
      <c r="L84" s="36" t="s">
        <v>19090</v>
      </c>
      <c r="M84" s="14" t="s">
        <v>13494</v>
      </c>
      <c r="N84" s="14" t="s">
        <v>19134</v>
      </c>
      <c r="O84" s="14"/>
      <c r="Q84" s="22">
        <f t="shared" si="5"/>
        <v>500</v>
      </c>
      <c r="R84" s="15">
        <f>VLOOKUP(H84,[2]heso!$A$2:$B$82,2,0)*Q84*G84</f>
        <v>444393.60807401181</v>
      </c>
      <c r="S84" s="15">
        <v>200</v>
      </c>
      <c r="T84" s="15"/>
      <c r="U84" s="14"/>
      <c r="V84" s="14"/>
      <c r="W84" s="14"/>
    </row>
    <row r="85" spans="1:23" ht="31.5">
      <c r="A85" s="14">
        <f t="shared" si="4"/>
        <v>82</v>
      </c>
      <c r="B85" s="14" t="s">
        <v>19135</v>
      </c>
      <c r="C85" s="41" t="s">
        <v>11284</v>
      </c>
      <c r="D85" s="41" t="s">
        <v>1187</v>
      </c>
      <c r="E85" s="14"/>
      <c r="F85" s="15">
        <v>600</v>
      </c>
      <c r="G85" s="15">
        <v>372</v>
      </c>
      <c r="H85" s="14" t="s">
        <v>8087</v>
      </c>
      <c r="I85" s="15">
        <f>VLOOKUP(H85,[2]heso!$A$2:$B$82,2,0)*F85*G85</f>
        <v>223200</v>
      </c>
      <c r="J85" s="15">
        <v>213000</v>
      </c>
      <c r="K85" s="14" t="s">
        <v>4935</v>
      </c>
      <c r="L85" s="36" t="s">
        <v>19090</v>
      </c>
      <c r="M85" s="14" t="s">
        <v>5129</v>
      </c>
      <c r="N85" s="14" t="s">
        <v>19136</v>
      </c>
      <c r="O85" s="14"/>
      <c r="Q85" s="22">
        <f t="shared" si="5"/>
        <v>600</v>
      </c>
      <c r="R85" s="15">
        <f>VLOOKUP(H85,[2]heso!$A$2:$B$82,2,0)*Q85*G85</f>
        <v>223200</v>
      </c>
      <c r="S85" s="15"/>
      <c r="T85" s="15"/>
      <c r="U85" s="14"/>
      <c r="V85" s="14"/>
      <c r="W85" s="14"/>
    </row>
    <row r="86" spans="1:23" ht="78.75">
      <c r="A86" s="14">
        <f t="shared" si="4"/>
        <v>83</v>
      </c>
      <c r="B86" s="14" t="s">
        <v>19137</v>
      </c>
      <c r="C86" s="41" t="s">
        <v>19138</v>
      </c>
      <c r="D86" s="41" t="s">
        <v>1162</v>
      </c>
      <c r="E86" s="14"/>
      <c r="F86" s="15">
        <v>200</v>
      </c>
      <c r="G86" s="15">
        <v>476</v>
      </c>
      <c r="H86" s="14" t="s">
        <v>2161</v>
      </c>
      <c r="I86" s="15">
        <f>VLOOKUP(H86,[2]heso!$A$2:$B$82,2,0)*F86*G86</f>
        <v>122983.34735071489</v>
      </c>
      <c r="J86" s="15">
        <v>0</v>
      </c>
      <c r="K86" s="14" t="s">
        <v>4935</v>
      </c>
      <c r="L86" s="36" t="s">
        <v>19090</v>
      </c>
      <c r="M86" s="14" t="s">
        <v>5629</v>
      </c>
      <c r="N86" s="14" t="s">
        <v>19139</v>
      </c>
      <c r="O86" s="14"/>
      <c r="Q86" s="22">
        <f t="shared" si="5"/>
        <v>200</v>
      </c>
      <c r="R86" s="15">
        <f>VLOOKUP(H86,[2]heso!$A$2:$B$82,2,0)*Q86*G86</f>
        <v>122983.34735071489</v>
      </c>
      <c r="S86" s="15"/>
      <c r="T86" s="15"/>
      <c r="U86" s="14"/>
      <c r="V86" s="14"/>
      <c r="W86" s="14"/>
    </row>
    <row r="87" spans="1:23" ht="31.5">
      <c r="A87" s="14">
        <f t="shared" si="4"/>
        <v>84</v>
      </c>
      <c r="B87" s="14" t="s">
        <v>19140</v>
      </c>
      <c r="C87" s="41" t="s">
        <v>19141</v>
      </c>
      <c r="D87" s="41" t="s">
        <v>1187</v>
      </c>
      <c r="E87" s="14"/>
      <c r="F87" s="15">
        <v>2000</v>
      </c>
      <c r="G87" s="15">
        <v>336</v>
      </c>
      <c r="H87" s="14" t="s">
        <v>2161</v>
      </c>
      <c r="I87" s="15">
        <f>VLOOKUP(H87,[2]heso!$A$2:$B$82,2,0)*F87*G87</f>
        <v>868117.7460050463</v>
      </c>
      <c r="J87" s="15">
        <v>188000</v>
      </c>
      <c r="K87" s="14" t="s">
        <v>70</v>
      </c>
      <c r="L87" s="36" t="s">
        <v>19090</v>
      </c>
      <c r="M87" s="14" t="s">
        <v>19142</v>
      </c>
      <c r="N87" s="14" t="s">
        <v>19143</v>
      </c>
      <c r="O87" s="14"/>
      <c r="Q87" s="22">
        <f t="shared" si="5"/>
        <v>2000</v>
      </c>
      <c r="R87" s="15">
        <f>VLOOKUP(H87,[2]heso!$A$2:$B$82,2,0)*Q87*G87</f>
        <v>868117.7460050463</v>
      </c>
      <c r="S87" s="15"/>
      <c r="T87" s="15"/>
      <c r="U87" s="14"/>
      <c r="V87" s="14"/>
      <c r="W87" s="14"/>
    </row>
    <row r="88" spans="1:23" ht="78.75">
      <c r="A88" s="14">
        <f t="shared" si="4"/>
        <v>85</v>
      </c>
      <c r="B88" s="14" t="s">
        <v>19144</v>
      </c>
      <c r="C88" s="41" t="s">
        <v>5212</v>
      </c>
      <c r="D88" s="41" t="s">
        <v>1187</v>
      </c>
      <c r="E88" s="14" t="s">
        <v>8163</v>
      </c>
      <c r="F88" s="15">
        <v>1300</v>
      </c>
      <c r="G88" s="15">
        <v>624</v>
      </c>
      <c r="H88" s="14" t="s">
        <v>2161</v>
      </c>
      <c r="I88" s="15">
        <f>VLOOKUP(H88,[2]heso!$A$2:$B$82,2,0)*F88*G88</f>
        <v>1047942.1362489488</v>
      </c>
      <c r="J88" s="15">
        <v>360000</v>
      </c>
      <c r="K88" s="14" t="s">
        <v>1193</v>
      </c>
      <c r="L88" s="36" t="s">
        <v>19090</v>
      </c>
      <c r="M88" s="14" t="s">
        <v>13494</v>
      </c>
      <c r="N88" s="14" t="s">
        <v>19145</v>
      </c>
      <c r="O88" s="14" t="s">
        <v>20211</v>
      </c>
      <c r="Q88" s="22">
        <f t="shared" si="5"/>
        <v>1600</v>
      </c>
      <c r="R88" s="15">
        <f>VLOOKUP(H88,[2]heso!$A$2:$B$82,2,0)*Q88*G88</f>
        <v>1289774.936921783</v>
      </c>
      <c r="S88" s="15">
        <v>300</v>
      </c>
      <c r="T88" s="15"/>
      <c r="U88" s="14"/>
      <c r="V88" s="14"/>
      <c r="W88" s="14"/>
    </row>
    <row r="89" spans="1:23" ht="47.25">
      <c r="A89" s="14">
        <f t="shared" si="4"/>
        <v>86</v>
      </c>
      <c r="B89" s="14" t="s">
        <v>19146</v>
      </c>
      <c r="C89" s="41" t="s">
        <v>14445</v>
      </c>
      <c r="D89" s="41" t="s">
        <v>1162</v>
      </c>
      <c r="E89" s="14"/>
      <c r="F89" s="15">
        <v>500</v>
      </c>
      <c r="G89" s="15">
        <v>900</v>
      </c>
      <c r="H89" s="14" t="s">
        <v>2161</v>
      </c>
      <c r="I89" s="15">
        <f>VLOOKUP(H89,[2]heso!$A$2:$B$82,2,0)*F89*G89</f>
        <v>581328.84777123644</v>
      </c>
      <c r="J89" s="15">
        <v>0</v>
      </c>
      <c r="K89" s="14" t="s">
        <v>7909</v>
      </c>
      <c r="L89" s="36" t="s">
        <v>19090</v>
      </c>
      <c r="M89" s="14" t="s">
        <v>13494</v>
      </c>
      <c r="N89" s="14" t="s">
        <v>19147</v>
      </c>
      <c r="O89" s="14" t="s">
        <v>19148</v>
      </c>
      <c r="Q89" s="22">
        <f t="shared" si="5"/>
        <v>500</v>
      </c>
      <c r="R89" s="15">
        <f>VLOOKUP(H89,[2]heso!$A$2:$B$82,2,0)*Q89*G89</f>
        <v>581328.84777123644</v>
      </c>
      <c r="S89" s="15"/>
      <c r="T89" s="15"/>
      <c r="U89" s="14"/>
      <c r="V89" s="14"/>
      <c r="W89" s="14"/>
    </row>
    <row r="90" spans="1:23" ht="47.25">
      <c r="A90" s="14">
        <f t="shared" si="4"/>
        <v>87</v>
      </c>
      <c r="B90" s="14" t="s">
        <v>19149</v>
      </c>
      <c r="C90" s="41" t="s">
        <v>14445</v>
      </c>
      <c r="D90" s="41" t="s">
        <v>1162</v>
      </c>
      <c r="E90" s="14"/>
      <c r="F90" s="15">
        <v>500</v>
      </c>
      <c r="G90" s="15">
        <v>692</v>
      </c>
      <c r="H90" s="14" t="s">
        <v>2161</v>
      </c>
      <c r="I90" s="15">
        <f>VLOOKUP(H90,[2]heso!$A$2:$B$82,2,0)*F90*G90</f>
        <v>446977.29184188397</v>
      </c>
      <c r="J90" s="15">
        <v>0</v>
      </c>
      <c r="K90" s="14" t="s">
        <v>7909</v>
      </c>
      <c r="L90" s="36" t="s">
        <v>19090</v>
      </c>
      <c r="M90" s="14" t="s">
        <v>13494</v>
      </c>
      <c r="N90" s="14" t="s">
        <v>19150</v>
      </c>
      <c r="O90" s="14" t="s">
        <v>19148</v>
      </c>
      <c r="Q90" s="22">
        <f t="shared" si="5"/>
        <v>500</v>
      </c>
      <c r="R90" s="15">
        <f>VLOOKUP(H90,[2]heso!$A$2:$B$82,2,0)*Q90*G90</f>
        <v>446977.29184188397</v>
      </c>
      <c r="S90" s="15"/>
      <c r="T90" s="15"/>
      <c r="U90" s="14"/>
      <c r="V90" s="14"/>
      <c r="W90" s="14"/>
    </row>
    <row r="91" spans="1:23" ht="63">
      <c r="A91" s="14">
        <f t="shared" si="4"/>
        <v>88</v>
      </c>
      <c r="B91" s="14" t="s">
        <v>19151</v>
      </c>
      <c r="C91" s="41" t="s">
        <v>19152</v>
      </c>
      <c r="D91" s="41" t="s">
        <v>1162</v>
      </c>
      <c r="E91" s="14" t="s">
        <v>8163</v>
      </c>
      <c r="F91" s="15">
        <v>700</v>
      </c>
      <c r="G91" s="15">
        <v>284</v>
      </c>
      <c r="H91" s="14" t="s">
        <v>2161</v>
      </c>
      <c r="I91" s="15">
        <f>VLOOKUP(H91,[2]heso!$A$2:$B$82,2,0)*F91*G91</f>
        <v>256818.16652649286</v>
      </c>
      <c r="J91" s="15">
        <v>0</v>
      </c>
      <c r="K91" s="14" t="s">
        <v>1188</v>
      </c>
      <c r="L91" s="36" t="s">
        <v>19090</v>
      </c>
      <c r="M91" s="14" t="s">
        <v>12365</v>
      </c>
      <c r="N91" s="14" t="s">
        <v>19153</v>
      </c>
      <c r="O91" s="14"/>
      <c r="Q91" s="22">
        <f t="shared" si="5"/>
        <v>700</v>
      </c>
      <c r="R91" s="15">
        <f>VLOOKUP(H91,[2]heso!$A$2:$B$82,2,0)*Q91*G91</f>
        <v>256818.16652649286</v>
      </c>
      <c r="S91" s="15"/>
      <c r="T91" s="15"/>
      <c r="U91" s="14"/>
      <c r="V91" s="14"/>
      <c r="W91" s="14"/>
    </row>
    <row r="92" spans="1:23" ht="31.5">
      <c r="A92" s="14">
        <f t="shared" si="4"/>
        <v>89</v>
      </c>
      <c r="B92" s="14" t="s">
        <v>19154</v>
      </c>
      <c r="C92" s="41" t="s">
        <v>2744</v>
      </c>
      <c r="D92" s="41" t="s">
        <v>1187</v>
      </c>
      <c r="E92" s="14"/>
      <c r="F92" s="15">
        <v>20000</v>
      </c>
      <c r="G92" s="15">
        <v>452</v>
      </c>
      <c r="H92" s="14" t="s">
        <v>8087</v>
      </c>
      <c r="I92" s="15">
        <f>VLOOKUP(H92,[2]heso!$A$2:$B$82,2,0)*F92*G92</f>
        <v>9040000</v>
      </c>
      <c r="J92" s="15">
        <v>120000</v>
      </c>
      <c r="K92" s="14" t="s">
        <v>4935</v>
      </c>
      <c r="L92" s="36" t="s">
        <v>19090</v>
      </c>
      <c r="M92" s="14" t="s">
        <v>5129</v>
      </c>
      <c r="N92" s="14" t="s">
        <v>19155</v>
      </c>
      <c r="O92" s="14"/>
      <c r="Q92" s="22">
        <f t="shared" si="5"/>
        <v>20000</v>
      </c>
      <c r="R92" s="15">
        <f>VLOOKUP(H92,[2]heso!$A$2:$B$82,2,0)*Q92*G92</f>
        <v>9040000</v>
      </c>
      <c r="S92" s="15"/>
      <c r="T92" s="15"/>
      <c r="U92" s="14"/>
      <c r="V92" s="14"/>
      <c r="W92" s="14"/>
    </row>
    <row r="93" spans="1:23" ht="47.25">
      <c r="A93" s="14">
        <f t="shared" si="4"/>
        <v>90</v>
      </c>
      <c r="B93" s="14" t="s">
        <v>16575</v>
      </c>
      <c r="C93" s="41" t="s">
        <v>10218</v>
      </c>
      <c r="D93" s="41" t="s">
        <v>1187</v>
      </c>
      <c r="E93" s="14" t="s">
        <v>8163</v>
      </c>
      <c r="F93" s="15">
        <v>40000</v>
      </c>
      <c r="G93" s="15">
        <v>292</v>
      </c>
      <c r="H93" s="14" t="s">
        <v>8087</v>
      </c>
      <c r="I93" s="15">
        <f>VLOOKUP(H93,[2]heso!$A$2:$B$82,2,0)*F93*G93</f>
        <v>11680000</v>
      </c>
      <c r="J93" s="15">
        <v>48000</v>
      </c>
      <c r="K93" s="14" t="s">
        <v>1188</v>
      </c>
      <c r="L93" s="36" t="s">
        <v>19090</v>
      </c>
      <c r="M93" s="14" t="s">
        <v>2255</v>
      </c>
      <c r="N93" s="14" t="s">
        <v>19156</v>
      </c>
      <c r="O93" s="14"/>
      <c r="Q93" s="22">
        <f t="shared" si="5"/>
        <v>40000</v>
      </c>
      <c r="R93" s="15">
        <f>VLOOKUP(H93,[2]heso!$A$2:$B$82,2,0)*Q93*G93</f>
        <v>11680000</v>
      </c>
      <c r="S93" s="15"/>
      <c r="T93" s="15"/>
      <c r="U93" s="14"/>
      <c r="V93" s="14"/>
      <c r="W93" s="14"/>
    </row>
    <row r="94" spans="1:23" ht="47.25">
      <c r="A94" s="14">
        <f t="shared" si="4"/>
        <v>91</v>
      </c>
      <c r="B94" s="14" t="s">
        <v>16574</v>
      </c>
      <c r="C94" s="41" t="s">
        <v>10218</v>
      </c>
      <c r="D94" s="41" t="s">
        <v>1187</v>
      </c>
      <c r="E94" s="14" t="s">
        <v>8163</v>
      </c>
      <c r="F94" s="15">
        <v>30000</v>
      </c>
      <c r="G94" s="15">
        <v>276</v>
      </c>
      <c r="H94" s="14" t="s">
        <v>8087</v>
      </c>
      <c r="I94" s="15">
        <f>VLOOKUP(H94,[2]heso!$A$2:$B$82,2,0)*F94*G94</f>
        <v>8280000</v>
      </c>
      <c r="J94" s="15">
        <v>46000</v>
      </c>
      <c r="K94" s="14" t="s">
        <v>1188</v>
      </c>
      <c r="L94" s="36" t="s">
        <v>19163</v>
      </c>
      <c r="M94" s="14" t="s">
        <v>2255</v>
      </c>
      <c r="N94" s="14" t="s">
        <v>19193</v>
      </c>
      <c r="O94" s="14"/>
      <c r="Q94" s="22">
        <f t="shared" si="5"/>
        <v>30000</v>
      </c>
      <c r="R94" s="15">
        <f>VLOOKUP(H94,[2]heso!$A$2:$B$82,2,0)*Q94*G94</f>
        <v>8280000</v>
      </c>
      <c r="S94" s="15"/>
      <c r="T94" s="15"/>
      <c r="U94" s="14"/>
      <c r="V94" s="14"/>
      <c r="W94" s="14"/>
    </row>
    <row r="95" spans="1:23" ht="31.5">
      <c r="A95" s="14">
        <f t="shared" si="4"/>
        <v>92</v>
      </c>
      <c r="B95" s="14" t="s">
        <v>19164</v>
      </c>
      <c r="C95" s="41" t="s">
        <v>2744</v>
      </c>
      <c r="D95" s="41" t="s">
        <v>1187</v>
      </c>
      <c r="E95" s="14"/>
      <c r="F95" s="15">
        <v>1000</v>
      </c>
      <c r="G95" s="15">
        <v>60</v>
      </c>
      <c r="H95" s="14" t="s">
        <v>8076</v>
      </c>
      <c r="I95" s="15">
        <f>VLOOKUP(H95,[2]heso!$A$2:$B$82,2,0)*F95*G95</f>
        <v>49857.022708158118</v>
      </c>
      <c r="J95" s="15">
        <v>27000</v>
      </c>
      <c r="K95" s="14" t="s">
        <v>4935</v>
      </c>
      <c r="L95" s="36" t="s">
        <v>19163</v>
      </c>
      <c r="M95" s="14" t="s">
        <v>2255</v>
      </c>
      <c r="N95" s="14" t="s">
        <v>19194</v>
      </c>
      <c r="O95" s="14"/>
      <c r="Q95" s="22">
        <f t="shared" si="5"/>
        <v>6000</v>
      </c>
      <c r="R95" s="15">
        <f>VLOOKUP(H95,[2]heso!$A$2:$B$82,2,0)*Q95*G95</f>
        <v>299142.13624894869</v>
      </c>
      <c r="S95" s="15">
        <v>5000</v>
      </c>
      <c r="T95" s="15"/>
      <c r="U95" s="14"/>
      <c r="V95" s="14"/>
      <c r="W95" s="14"/>
    </row>
    <row r="96" spans="1:23" ht="31.5">
      <c r="A96" s="14">
        <f t="shared" si="4"/>
        <v>93</v>
      </c>
      <c r="B96" s="14" t="s">
        <v>19165</v>
      </c>
      <c r="C96" s="41" t="s">
        <v>2744</v>
      </c>
      <c r="D96" s="41" t="s">
        <v>1187</v>
      </c>
      <c r="E96" s="14"/>
      <c r="F96" s="15">
        <v>1000</v>
      </c>
      <c r="G96" s="15">
        <v>252</v>
      </c>
      <c r="H96" s="14" t="s">
        <v>8087</v>
      </c>
      <c r="I96" s="15">
        <f>VLOOKUP(H96,[2]heso!$A$2:$B$82,2,0)*F96*G96</f>
        <v>252000</v>
      </c>
      <c r="J96" s="15">
        <v>97000</v>
      </c>
      <c r="K96" s="14" t="s">
        <v>4935</v>
      </c>
      <c r="L96" s="36" t="s">
        <v>19163</v>
      </c>
      <c r="M96" s="14" t="s">
        <v>2255</v>
      </c>
      <c r="N96" s="14" t="s">
        <v>19195</v>
      </c>
      <c r="O96" s="14"/>
      <c r="Q96" s="22">
        <f t="shared" si="5"/>
        <v>1000</v>
      </c>
      <c r="R96" s="15">
        <f>VLOOKUP(H96,[2]heso!$A$2:$B$82,2,0)*Q96*G96</f>
        <v>252000</v>
      </c>
      <c r="S96" s="15"/>
      <c r="T96" s="15"/>
      <c r="U96" s="14"/>
      <c r="V96" s="14"/>
      <c r="W96" s="14"/>
    </row>
    <row r="97" spans="1:23" ht="31.5">
      <c r="A97" s="14">
        <f t="shared" si="4"/>
        <v>94</v>
      </c>
      <c r="B97" s="14" t="s">
        <v>19166</v>
      </c>
      <c r="C97" s="41" t="s">
        <v>2744</v>
      </c>
      <c r="D97" s="41" t="s">
        <v>1187</v>
      </c>
      <c r="E97" s="14"/>
      <c r="F97" s="15">
        <v>1000</v>
      </c>
      <c r="G97" s="15">
        <v>104</v>
      </c>
      <c r="H97" s="14" t="s">
        <v>8076</v>
      </c>
      <c r="I97" s="15">
        <f>VLOOKUP(H97,[2]heso!$A$2:$B$82,2,0)*F97*G97</f>
        <v>86418.839360807411</v>
      </c>
      <c r="J97" s="15">
        <v>40000</v>
      </c>
      <c r="K97" s="14" t="s">
        <v>4935</v>
      </c>
      <c r="L97" s="36" t="s">
        <v>19163</v>
      </c>
      <c r="M97" s="14" t="s">
        <v>2255</v>
      </c>
      <c r="N97" s="14" t="s">
        <v>19196</v>
      </c>
      <c r="O97" s="14"/>
      <c r="Q97" s="22">
        <f t="shared" si="5"/>
        <v>1000</v>
      </c>
      <c r="R97" s="15">
        <f>VLOOKUP(H97,[2]heso!$A$2:$B$82,2,0)*Q97*G97</f>
        <v>86418.839360807411</v>
      </c>
      <c r="S97" s="15"/>
      <c r="T97" s="15"/>
      <c r="U97" s="14"/>
      <c r="V97" s="14"/>
      <c r="W97" s="14"/>
    </row>
    <row r="98" spans="1:23" ht="31.5">
      <c r="A98" s="14">
        <f t="shared" si="4"/>
        <v>95</v>
      </c>
      <c r="B98" s="14" t="s">
        <v>19167</v>
      </c>
      <c r="C98" s="41" t="s">
        <v>2744</v>
      </c>
      <c r="D98" s="41" t="s">
        <v>1187</v>
      </c>
      <c r="E98" s="14"/>
      <c r="F98" s="15">
        <v>3000</v>
      </c>
      <c r="G98" s="15">
        <v>80</v>
      </c>
      <c r="H98" s="14" t="s">
        <v>8076</v>
      </c>
      <c r="I98" s="15">
        <f>VLOOKUP(H98,[2]heso!$A$2:$B$82,2,0)*F98*G98</f>
        <v>199428.09083263247</v>
      </c>
      <c r="J98" s="15">
        <v>29000</v>
      </c>
      <c r="K98" s="14" t="s">
        <v>4935</v>
      </c>
      <c r="L98" s="36" t="s">
        <v>19163</v>
      </c>
      <c r="M98" s="14" t="s">
        <v>2255</v>
      </c>
      <c r="N98" s="14" t="s">
        <v>19197</v>
      </c>
      <c r="O98" s="14"/>
      <c r="Q98" s="22">
        <f t="shared" si="5"/>
        <v>3000</v>
      </c>
      <c r="R98" s="15">
        <f>VLOOKUP(H98,[2]heso!$A$2:$B$82,2,0)*Q98*G98</f>
        <v>199428.09083263247</v>
      </c>
      <c r="S98" s="15"/>
      <c r="T98" s="15"/>
      <c r="U98" s="14"/>
      <c r="V98" s="14"/>
      <c r="W98" s="14"/>
    </row>
    <row r="99" spans="1:23" ht="31.5" customHeight="1">
      <c r="A99" s="14">
        <f t="shared" si="4"/>
        <v>96</v>
      </c>
      <c r="B99" s="14" t="s">
        <v>19168</v>
      </c>
      <c r="C99" s="41" t="s">
        <v>2744</v>
      </c>
      <c r="D99" s="41" t="s">
        <v>1187</v>
      </c>
      <c r="E99" s="14"/>
      <c r="F99" s="15">
        <v>5000</v>
      </c>
      <c r="G99" s="15">
        <v>64</v>
      </c>
      <c r="H99" s="14" t="s">
        <v>8076</v>
      </c>
      <c r="I99" s="15">
        <f>VLOOKUP(H99,[2]heso!$A$2:$B$82,2,0)*F99*G99</f>
        <v>265904.12111017661</v>
      </c>
      <c r="J99" s="15">
        <v>21000</v>
      </c>
      <c r="K99" s="14" t="s">
        <v>4935</v>
      </c>
      <c r="L99" s="36" t="s">
        <v>19163</v>
      </c>
      <c r="M99" s="14" t="s">
        <v>2255</v>
      </c>
      <c r="N99" s="14" t="s">
        <v>19198</v>
      </c>
      <c r="O99" s="14"/>
      <c r="Q99" s="22">
        <f t="shared" si="5"/>
        <v>5000</v>
      </c>
      <c r="R99" s="15">
        <f>VLOOKUP(H99,[2]heso!$A$2:$B$82,2,0)*Q99*G99</f>
        <v>265904.12111017661</v>
      </c>
      <c r="S99" s="15"/>
      <c r="T99" s="15"/>
      <c r="U99" s="14"/>
      <c r="V99" s="14"/>
      <c r="W99" s="14"/>
    </row>
    <row r="100" spans="1:23" ht="31.5">
      <c r="A100" s="14">
        <f t="shared" si="4"/>
        <v>97</v>
      </c>
      <c r="B100" s="14" t="s">
        <v>19169</v>
      </c>
      <c r="C100" s="41" t="s">
        <v>2744</v>
      </c>
      <c r="D100" s="41" t="s">
        <v>1187</v>
      </c>
      <c r="E100" s="14"/>
      <c r="F100" s="15">
        <v>10000</v>
      </c>
      <c r="G100" s="15">
        <v>160</v>
      </c>
      <c r="H100" s="14" t="s">
        <v>8076</v>
      </c>
      <c r="I100" s="15">
        <f>VLOOKUP(H100,[2]heso!$A$2:$B$82,2,0)*F100*G100</f>
        <v>1329520.6055508831</v>
      </c>
      <c r="J100" s="15">
        <v>41000</v>
      </c>
      <c r="K100" s="14" t="s">
        <v>4935</v>
      </c>
      <c r="L100" s="36" t="s">
        <v>19163</v>
      </c>
      <c r="M100" s="14" t="s">
        <v>2255</v>
      </c>
      <c r="N100" s="14" t="s">
        <v>19199</v>
      </c>
      <c r="O100" s="14"/>
      <c r="Q100" s="22">
        <f t="shared" si="5"/>
        <v>10000</v>
      </c>
      <c r="R100" s="15">
        <f>VLOOKUP(H100,[2]heso!$A$2:$B$82,2,0)*Q100*G100</f>
        <v>1329520.6055508831</v>
      </c>
      <c r="S100" s="15"/>
      <c r="T100" s="15"/>
      <c r="U100" s="14"/>
      <c r="V100" s="14"/>
      <c r="W100" s="14"/>
    </row>
    <row r="101" spans="1:23" ht="63">
      <c r="A101" s="14">
        <f t="shared" si="4"/>
        <v>98</v>
      </c>
      <c r="B101" s="14" t="s">
        <v>19170</v>
      </c>
      <c r="C101" s="41" t="s">
        <v>19171</v>
      </c>
      <c r="D101" s="41" t="s">
        <v>1187</v>
      </c>
      <c r="E101" s="14"/>
      <c r="F101" s="15">
        <v>800</v>
      </c>
      <c r="G101" s="15">
        <v>276</v>
      </c>
      <c r="H101" s="14" t="s">
        <v>8087</v>
      </c>
      <c r="I101" s="15">
        <f>VLOOKUP(H101,[2]heso!$A$2:$B$82,2,0)*F101*G101</f>
        <v>220800</v>
      </c>
      <c r="J101" s="15">
        <v>129000</v>
      </c>
      <c r="K101" s="14" t="s">
        <v>1188</v>
      </c>
      <c r="L101" s="36" t="s">
        <v>19163</v>
      </c>
      <c r="M101" s="14" t="s">
        <v>19142</v>
      </c>
      <c r="N101" s="14" t="s">
        <v>19200</v>
      </c>
      <c r="O101" s="14"/>
      <c r="Q101" s="22">
        <f t="shared" si="5"/>
        <v>800</v>
      </c>
      <c r="R101" s="15">
        <f>VLOOKUP(H101,[2]heso!$A$2:$B$82,2,0)*Q101*G101</f>
        <v>220800</v>
      </c>
      <c r="S101" s="15"/>
      <c r="T101" s="15"/>
      <c r="U101" s="14"/>
      <c r="V101" s="14"/>
      <c r="W101" s="14"/>
    </row>
    <row r="102" spans="1:23" ht="47.25">
      <c r="A102" s="14">
        <f t="shared" si="4"/>
        <v>99</v>
      </c>
      <c r="B102" s="14" t="s">
        <v>19172</v>
      </c>
      <c r="C102" s="41" t="s">
        <v>9192</v>
      </c>
      <c r="D102" s="41" t="s">
        <v>1187</v>
      </c>
      <c r="E102" s="14"/>
      <c r="F102" s="15">
        <v>1000</v>
      </c>
      <c r="G102" s="15">
        <v>64</v>
      </c>
      <c r="H102" s="14" t="s">
        <v>8076</v>
      </c>
      <c r="I102" s="15">
        <f>VLOOKUP(H102,[2]heso!$A$2:$B$82,2,0)*F102*G102</f>
        <v>53180.824222035328</v>
      </c>
      <c r="J102" s="15">
        <v>26000</v>
      </c>
      <c r="K102" s="14" t="s">
        <v>1188</v>
      </c>
      <c r="L102" s="36" t="s">
        <v>19163</v>
      </c>
      <c r="M102" s="14" t="s">
        <v>2255</v>
      </c>
      <c r="N102" s="14" t="s">
        <v>19201</v>
      </c>
      <c r="O102" s="14"/>
      <c r="Q102" s="22">
        <f t="shared" si="5"/>
        <v>1000</v>
      </c>
      <c r="R102" s="15">
        <f>VLOOKUP(H102,[2]heso!$A$2:$B$82,2,0)*Q102*G102</f>
        <v>53180.824222035328</v>
      </c>
      <c r="S102" s="15"/>
      <c r="T102" s="15"/>
      <c r="U102" s="14"/>
      <c r="V102" s="14"/>
      <c r="W102" s="14"/>
    </row>
    <row r="103" spans="1:23" ht="31.5">
      <c r="A103" s="14">
        <f t="shared" si="4"/>
        <v>100</v>
      </c>
      <c r="B103" s="14" t="s">
        <v>19173</v>
      </c>
      <c r="C103" s="41" t="s">
        <v>19174</v>
      </c>
      <c r="D103" s="41" t="s">
        <v>1162</v>
      </c>
      <c r="E103" s="14"/>
      <c r="F103" s="15">
        <v>300</v>
      </c>
      <c r="G103" s="15">
        <v>196</v>
      </c>
      <c r="H103" s="14" t="s">
        <v>8087</v>
      </c>
      <c r="I103" s="15">
        <f>VLOOKUP(H103,[2]heso!$A$2:$B$82,2,0)*F103*G103</f>
        <v>58800</v>
      </c>
      <c r="J103" s="15">
        <v>145000</v>
      </c>
      <c r="K103" s="14" t="s">
        <v>12918</v>
      </c>
      <c r="L103" s="36" t="s">
        <v>19090</v>
      </c>
      <c r="M103" s="14" t="s">
        <v>2255</v>
      </c>
      <c r="N103" s="14" t="s">
        <v>19202</v>
      </c>
      <c r="O103" s="14"/>
      <c r="Q103" s="22">
        <f t="shared" si="5"/>
        <v>300</v>
      </c>
      <c r="R103" s="15">
        <f>VLOOKUP(H103,[2]heso!$A$2:$B$82,2,0)*Q103*G103</f>
        <v>58800</v>
      </c>
      <c r="S103" s="15"/>
      <c r="T103" s="15"/>
      <c r="U103" s="14"/>
      <c r="V103" s="14"/>
      <c r="W103" s="14"/>
    </row>
    <row r="104" spans="1:23" ht="47.25">
      <c r="A104" s="14">
        <f t="shared" si="4"/>
        <v>101</v>
      </c>
      <c r="B104" s="14" t="s">
        <v>19175</v>
      </c>
      <c r="C104" s="41" t="s">
        <v>13480</v>
      </c>
      <c r="D104" s="41" t="s">
        <v>1162</v>
      </c>
      <c r="E104" s="14"/>
      <c r="F104" s="15">
        <v>300</v>
      </c>
      <c r="G104" s="15">
        <v>600</v>
      </c>
      <c r="H104" s="14" t="s">
        <v>2161</v>
      </c>
      <c r="I104" s="15">
        <f>VLOOKUP(H104,[2]heso!$A$2:$B$82,2,0)*F104*G104</f>
        <v>232531.53910849453</v>
      </c>
      <c r="J104" s="15">
        <v>0</v>
      </c>
      <c r="K104" s="14" t="s">
        <v>1193</v>
      </c>
      <c r="L104" s="36" t="s">
        <v>19163</v>
      </c>
      <c r="M104" s="14" t="s">
        <v>19176</v>
      </c>
      <c r="N104" s="14" t="s">
        <v>19203</v>
      </c>
      <c r="O104" s="14"/>
      <c r="Q104" s="22">
        <f t="shared" si="5"/>
        <v>300</v>
      </c>
      <c r="R104" s="15">
        <f>VLOOKUP(H104,[2]heso!$A$2:$B$82,2,0)*Q104*G104</f>
        <v>232531.53910849453</v>
      </c>
      <c r="S104" s="15"/>
      <c r="T104" s="15"/>
      <c r="U104" s="14"/>
      <c r="V104" s="14"/>
      <c r="W104" s="14"/>
    </row>
    <row r="105" spans="1:23" ht="47.25">
      <c r="A105" s="14">
        <f t="shared" si="4"/>
        <v>102</v>
      </c>
      <c r="B105" s="14" t="s">
        <v>19177</v>
      </c>
      <c r="C105" s="41" t="s">
        <v>19178</v>
      </c>
      <c r="D105" s="41" t="s">
        <v>1162</v>
      </c>
      <c r="E105" s="14"/>
      <c r="F105" s="15">
        <v>1000</v>
      </c>
      <c r="G105" s="15">
        <v>332</v>
      </c>
      <c r="H105" s="14" t="s">
        <v>8087</v>
      </c>
      <c r="I105" s="15">
        <f>VLOOKUP(H105,[2]heso!$A$2:$B$82,2,0)*F105*G105</f>
        <v>332000</v>
      </c>
      <c r="J105" s="15">
        <v>0</v>
      </c>
      <c r="K105" s="14" t="s">
        <v>1193</v>
      </c>
      <c r="L105" s="36" t="s">
        <v>19090</v>
      </c>
      <c r="M105" s="14" t="s">
        <v>5629</v>
      </c>
      <c r="N105" s="14" t="s">
        <v>19204</v>
      </c>
      <c r="O105" s="14"/>
      <c r="Q105" s="22">
        <f t="shared" si="5"/>
        <v>1000</v>
      </c>
      <c r="R105" s="15">
        <f>VLOOKUP(H105,[2]heso!$A$2:$B$82,2,0)*Q105*G105</f>
        <v>332000</v>
      </c>
      <c r="S105" s="15"/>
      <c r="T105" s="15"/>
      <c r="U105" s="14"/>
      <c r="V105" s="14"/>
      <c r="W105" s="14"/>
    </row>
    <row r="106" spans="1:23" ht="78.75">
      <c r="A106" s="14">
        <f t="shared" si="4"/>
        <v>103</v>
      </c>
      <c r="B106" s="14" t="s">
        <v>19179</v>
      </c>
      <c r="C106" s="41" t="s">
        <v>9192</v>
      </c>
      <c r="D106" s="41" t="s">
        <v>1187</v>
      </c>
      <c r="E106" s="14"/>
      <c r="F106" s="15">
        <v>2000</v>
      </c>
      <c r="G106" s="15">
        <v>60</v>
      </c>
      <c r="H106" s="14" t="s">
        <v>8076</v>
      </c>
      <c r="I106" s="15">
        <f>VLOOKUP(H106,[2]heso!$A$2:$B$82,2,0)*F106*G106</f>
        <v>99714.045416316236</v>
      </c>
      <c r="J106" s="15">
        <v>25000</v>
      </c>
      <c r="K106" s="14" t="s">
        <v>1188</v>
      </c>
      <c r="L106" s="36" t="s">
        <v>19163</v>
      </c>
      <c r="M106" s="14" t="s">
        <v>19142</v>
      </c>
      <c r="N106" s="14" t="s">
        <v>19205</v>
      </c>
      <c r="O106" s="14"/>
      <c r="Q106" s="22">
        <f t="shared" si="5"/>
        <v>2000</v>
      </c>
      <c r="R106" s="15">
        <f>VLOOKUP(H106,[2]heso!$A$2:$B$82,2,0)*Q106*G106</f>
        <v>99714.045416316236</v>
      </c>
      <c r="S106" s="15"/>
      <c r="T106" s="15"/>
      <c r="U106" s="14"/>
      <c r="V106" s="14"/>
      <c r="W106" s="14"/>
    </row>
    <row r="107" spans="1:23" ht="31.5">
      <c r="A107" s="14">
        <f t="shared" si="4"/>
        <v>104</v>
      </c>
      <c r="B107" s="14" t="s">
        <v>19180</v>
      </c>
      <c r="C107" s="41" t="s">
        <v>2744</v>
      </c>
      <c r="D107" s="41" t="s">
        <v>1187</v>
      </c>
      <c r="E107" s="14"/>
      <c r="F107" s="15">
        <v>5000</v>
      </c>
      <c r="G107" s="15">
        <v>36</v>
      </c>
      <c r="H107" s="14" t="s">
        <v>8076</v>
      </c>
      <c r="I107" s="15">
        <f>VLOOKUP(H107,[2]heso!$A$2:$B$82,2,0)*F107*G107</f>
        <v>149571.06812447435</v>
      </c>
      <c r="J107" s="15">
        <v>16000</v>
      </c>
      <c r="K107" s="14" t="s">
        <v>4935</v>
      </c>
      <c r="L107" s="36" t="s">
        <v>19163</v>
      </c>
      <c r="M107" s="14" t="s">
        <v>19142</v>
      </c>
      <c r="N107" s="14" t="s">
        <v>19206</v>
      </c>
      <c r="O107" s="14"/>
      <c r="Q107" s="22">
        <f t="shared" si="5"/>
        <v>5000</v>
      </c>
      <c r="R107" s="15">
        <f>VLOOKUP(H107,[2]heso!$A$2:$B$82,2,0)*Q107*G107</f>
        <v>149571.06812447435</v>
      </c>
      <c r="S107" s="15"/>
      <c r="T107" s="15"/>
      <c r="U107" s="14"/>
      <c r="V107" s="14"/>
      <c r="W107" s="14"/>
    </row>
    <row r="108" spans="1:23" ht="31.5">
      <c r="A108" s="14">
        <f t="shared" si="4"/>
        <v>105</v>
      </c>
      <c r="B108" s="14" t="s">
        <v>19181</v>
      </c>
      <c r="C108" s="41" t="s">
        <v>15436</v>
      </c>
      <c r="D108" s="41" t="s">
        <v>1187</v>
      </c>
      <c r="E108" s="14"/>
      <c r="F108" s="15">
        <v>2000</v>
      </c>
      <c r="G108" s="15">
        <v>180</v>
      </c>
      <c r="H108" s="14" t="s">
        <v>8087</v>
      </c>
      <c r="I108" s="15">
        <f>VLOOKUP(H108,[2]heso!$A$2:$B$82,2,0)*F108*G108</f>
        <v>360000</v>
      </c>
      <c r="J108" s="15">
        <v>54000</v>
      </c>
      <c r="K108" s="14" t="s">
        <v>4935</v>
      </c>
      <c r="L108" s="36" t="s">
        <v>19163</v>
      </c>
      <c r="M108" s="14" t="s">
        <v>19142</v>
      </c>
      <c r="N108" s="14" t="s">
        <v>19207</v>
      </c>
      <c r="O108" s="14"/>
      <c r="Q108" s="22">
        <f t="shared" si="5"/>
        <v>2000</v>
      </c>
      <c r="R108" s="15">
        <f>VLOOKUP(H108,[2]heso!$A$2:$B$82,2,0)*Q108*G108</f>
        <v>360000</v>
      </c>
      <c r="S108" s="15"/>
      <c r="T108" s="15"/>
      <c r="U108" s="14"/>
      <c r="V108" s="14"/>
      <c r="W108" s="14"/>
    </row>
    <row r="109" spans="1:23" ht="31.5">
      <c r="A109" s="14">
        <f t="shared" si="4"/>
        <v>106</v>
      </c>
      <c r="B109" s="14" t="s">
        <v>19182</v>
      </c>
      <c r="C109" s="41" t="s">
        <v>4078</v>
      </c>
      <c r="D109" s="41" t="s">
        <v>1187</v>
      </c>
      <c r="E109" s="14"/>
      <c r="F109" s="15">
        <v>1000</v>
      </c>
      <c r="G109" s="15">
        <v>240</v>
      </c>
      <c r="H109" s="14" t="s">
        <v>3449</v>
      </c>
      <c r="I109" s="15">
        <f>VLOOKUP(H109,[2]heso!$A$2:$B$82,2,0)*F109*G109</f>
        <v>117073.17073170732</v>
      </c>
      <c r="J109" s="15">
        <v>60000</v>
      </c>
      <c r="K109" s="14" t="s">
        <v>1188</v>
      </c>
      <c r="L109" s="36" t="s">
        <v>19163</v>
      </c>
      <c r="M109" s="14" t="s">
        <v>2255</v>
      </c>
      <c r="N109" s="14" t="s">
        <v>19208</v>
      </c>
      <c r="O109" s="14"/>
      <c r="Q109" s="22">
        <f t="shared" si="5"/>
        <v>1000</v>
      </c>
      <c r="R109" s="15">
        <f>VLOOKUP(H109,[2]heso!$A$2:$B$82,2,0)*Q109*G109</f>
        <v>117073.17073170732</v>
      </c>
      <c r="S109" s="15"/>
      <c r="T109" s="15"/>
      <c r="U109" s="14"/>
      <c r="V109" s="14"/>
      <c r="W109" s="14"/>
    </row>
    <row r="110" spans="1:23" ht="31.5">
      <c r="A110" s="14">
        <f t="shared" si="4"/>
        <v>107</v>
      </c>
      <c r="B110" s="14" t="s">
        <v>19183</v>
      </c>
      <c r="C110" s="41" t="s">
        <v>2744</v>
      </c>
      <c r="D110" s="41" t="s">
        <v>1187</v>
      </c>
      <c r="E110" s="14" t="s">
        <v>8163</v>
      </c>
      <c r="F110" s="15">
        <v>10000</v>
      </c>
      <c r="G110" s="15">
        <v>192</v>
      </c>
      <c r="H110" s="14" t="s">
        <v>8076</v>
      </c>
      <c r="I110" s="15">
        <f>VLOOKUP(H110,[2]heso!$A$2:$B$82,2,0)*F110*G110</f>
        <v>1595424.7266610595</v>
      </c>
      <c r="J110" s="15">
        <v>50000</v>
      </c>
      <c r="K110" s="14" t="s">
        <v>4935</v>
      </c>
      <c r="L110" s="36" t="s">
        <v>19163</v>
      </c>
      <c r="M110" s="14" t="s">
        <v>5129</v>
      </c>
      <c r="N110" s="14" t="s">
        <v>19209</v>
      </c>
      <c r="O110" s="14"/>
      <c r="Q110" s="22">
        <f t="shared" si="5"/>
        <v>20000</v>
      </c>
      <c r="R110" s="15">
        <f>VLOOKUP(H110,[2]heso!$A$2:$B$82,2,0)*Q110*G110</f>
        <v>3190849.4533221191</v>
      </c>
      <c r="S110" s="15">
        <v>10000</v>
      </c>
      <c r="T110" s="15"/>
      <c r="U110" s="14"/>
      <c r="V110" s="14"/>
      <c r="W110" s="14"/>
    </row>
    <row r="111" spans="1:23" ht="47.25">
      <c r="A111" s="14">
        <f t="shared" si="4"/>
        <v>108</v>
      </c>
      <c r="B111" s="14" t="s">
        <v>19184</v>
      </c>
      <c r="C111" s="41" t="s">
        <v>19185</v>
      </c>
      <c r="D111" s="41" t="s">
        <v>9193</v>
      </c>
      <c r="E111" s="14"/>
      <c r="F111" s="15">
        <v>1000</v>
      </c>
      <c r="G111" s="15">
        <v>268</v>
      </c>
      <c r="H111" s="14" t="s">
        <v>10856</v>
      </c>
      <c r="I111" s="15">
        <f>VLOOKUP(H111,[2]heso!$A$2:$B$82,2,0)*F111*G111</f>
        <v>540958.78889823391</v>
      </c>
      <c r="J111" s="15">
        <v>0</v>
      </c>
      <c r="K111" s="14" t="s">
        <v>1188</v>
      </c>
      <c r="L111" s="36" t="s">
        <v>19090</v>
      </c>
      <c r="M111" s="14" t="s">
        <v>5129</v>
      </c>
      <c r="N111" s="14" t="s">
        <v>19210</v>
      </c>
      <c r="O111" s="182" t="s">
        <v>20050</v>
      </c>
      <c r="Q111" s="22">
        <f t="shared" si="5"/>
        <v>2000</v>
      </c>
      <c r="R111" s="15">
        <f>VLOOKUP(H111,[2]heso!$A$2:$B$82,2,0)*Q111*G111</f>
        <v>1081917.5777964678</v>
      </c>
      <c r="S111" s="221">
        <v>1000</v>
      </c>
      <c r="T111" s="15"/>
      <c r="U111" s="14"/>
      <c r="V111" s="14"/>
      <c r="W111" s="14"/>
    </row>
    <row r="112" spans="1:23" ht="63">
      <c r="A112" s="14">
        <f t="shared" si="4"/>
        <v>109</v>
      </c>
      <c r="B112" s="14" t="s">
        <v>19186</v>
      </c>
      <c r="C112" s="41" t="s">
        <v>10218</v>
      </c>
      <c r="D112" s="41" t="s">
        <v>1187</v>
      </c>
      <c r="E112" s="14" t="s">
        <v>8163</v>
      </c>
      <c r="F112" s="15">
        <v>2012</v>
      </c>
      <c r="G112" s="15">
        <v>228</v>
      </c>
      <c r="H112" s="14" t="s">
        <v>8087</v>
      </c>
      <c r="I112" s="15">
        <f>VLOOKUP(H112,[2]heso!$A$2:$B$82,2,0)*F112*G112</f>
        <v>458736</v>
      </c>
      <c r="J112" s="15">
        <v>69000</v>
      </c>
      <c r="K112" s="14" t="s">
        <v>1188</v>
      </c>
      <c r="L112" s="36" t="s">
        <v>19163</v>
      </c>
      <c r="M112" s="14" t="s">
        <v>11673</v>
      </c>
      <c r="N112" s="14" t="s">
        <v>19211</v>
      </c>
      <c r="O112" s="14"/>
      <c r="Q112" s="22">
        <f t="shared" si="5"/>
        <v>2012</v>
      </c>
      <c r="R112" s="15">
        <f>VLOOKUP(H112,[2]heso!$A$2:$B$82,2,0)*Q112*G112</f>
        <v>458736</v>
      </c>
      <c r="S112" s="15"/>
      <c r="T112" s="15"/>
      <c r="U112" s="14"/>
      <c r="V112" s="14"/>
      <c r="W112" s="14"/>
    </row>
    <row r="113" spans="1:23" ht="31.5">
      <c r="A113" s="14">
        <f t="shared" si="4"/>
        <v>110</v>
      </c>
      <c r="B113" s="14" t="s">
        <v>12050</v>
      </c>
      <c r="C113" s="41" t="s">
        <v>19074</v>
      </c>
      <c r="D113" s="41" t="s">
        <v>1187</v>
      </c>
      <c r="E113" s="14"/>
      <c r="F113" s="15">
        <v>1000</v>
      </c>
      <c r="G113" s="15">
        <v>360</v>
      </c>
      <c r="H113" s="14" t="s">
        <v>8087</v>
      </c>
      <c r="I113" s="15">
        <f>VLOOKUP(H113,[2]heso!$A$2:$B$82,2,0)*F113*G113</f>
        <v>360000</v>
      </c>
      <c r="J113" s="15">
        <v>133000</v>
      </c>
      <c r="K113" s="14" t="s">
        <v>4935</v>
      </c>
      <c r="L113" s="36" t="s">
        <v>19163</v>
      </c>
      <c r="M113" s="14" t="s">
        <v>19142</v>
      </c>
      <c r="N113" s="14" t="s">
        <v>19212</v>
      </c>
      <c r="O113" s="14"/>
      <c r="Q113" s="22">
        <f t="shared" si="5"/>
        <v>1000</v>
      </c>
      <c r="R113" s="15">
        <f>VLOOKUP(H113,[2]heso!$A$2:$B$82,2,0)*Q113*G113</f>
        <v>360000</v>
      </c>
      <c r="S113" s="15"/>
      <c r="T113" s="15"/>
      <c r="U113" s="14"/>
      <c r="V113" s="14"/>
      <c r="W113" s="14"/>
    </row>
    <row r="114" spans="1:23" ht="31.5">
      <c r="A114" s="14">
        <f t="shared" si="4"/>
        <v>111</v>
      </c>
      <c r="B114" s="14" t="s">
        <v>19187</v>
      </c>
      <c r="C114" s="41" t="s">
        <v>19188</v>
      </c>
      <c r="D114" s="41" t="s">
        <v>1187</v>
      </c>
      <c r="E114" s="14"/>
      <c r="F114" s="15">
        <v>1000</v>
      </c>
      <c r="G114" s="15">
        <v>384</v>
      </c>
      <c r="H114" s="14" t="s">
        <v>8087</v>
      </c>
      <c r="I114" s="15">
        <f>VLOOKUP(H114,[2]heso!$A$2:$B$82,2,0)*F114*G114</f>
        <v>384000</v>
      </c>
      <c r="J114" s="15">
        <v>142000</v>
      </c>
      <c r="K114" s="14" t="s">
        <v>1193</v>
      </c>
      <c r="L114" s="36" t="s">
        <v>19163</v>
      </c>
      <c r="M114" s="14" t="s">
        <v>19142</v>
      </c>
      <c r="N114" s="14" t="s">
        <v>19213</v>
      </c>
      <c r="O114" s="14"/>
      <c r="Q114" s="22">
        <f t="shared" si="5"/>
        <v>1000</v>
      </c>
      <c r="R114" s="15">
        <f>VLOOKUP(H114,[2]heso!$A$2:$B$82,2,0)*Q114*G114</f>
        <v>384000</v>
      </c>
      <c r="S114" s="15"/>
      <c r="T114" s="15"/>
      <c r="U114" s="14"/>
      <c r="V114" s="14"/>
      <c r="W114" s="14"/>
    </row>
    <row r="115" spans="1:23" ht="31.5">
      <c r="A115" s="14">
        <f t="shared" si="4"/>
        <v>112</v>
      </c>
      <c r="B115" s="14" t="s">
        <v>19189</v>
      </c>
      <c r="C115" s="41" t="s">
        <v>19190</v>
      </c>
      <c r="D115" s="41" t="s">
        <v>1162</v>
      </c>
      <c r="E115" s="14"/>
      <c r="F115" s="15">
        <v>300</v>
      </c>
      <c r="G115" s="15">
        <v>168</v>
      </c>
      <c r="H115" s="14" t="s">
        <v>8165</v>
      </c>
      <c r="I115" s="15">
        <f>VLOOKUP(H115,[2]heso!$A$2:$B$82,2,0)*F115*G115</f>
        <v>40693.019343986547</v>
      </c>
      <c r="J115" s="15">
        <v>141000</v>
      </c>
      <c r="K115" s="14" t="s">
        <v>7909</v>
      </c>
      <c r="L115" s="36" t="s">
        <v>19163</v>
      </c>
      <c r="M115" s="14" t="s">
        <v>13494</v>
      </c>
      <c r="N115" s="14" t="s">
        <v>19214</v>
      </c>
      <c r="O115" s="14"/>
      <c r="Q115" s="22">
        <f t="shared" si="5"/>
        <v>300</v>
      </c>
      <c r="R115" s="15">
        <f>VLOOKUP(H115,[2]heso!$A$2:$B$82,2,0)*Q115*G115</f>
        <v>40693.019343986547</v>
      </c>
      <c r="S115" s="15"/>
      <c r="T115" s="15"/>
      <c r="U115" s="14"/>
      <c r="V115" s="14"/>
      <c r="W115" s="14"/>
    </row>
    <row r="116" spans="1:23" ht="78.75">
      <c r="A116" s="14">
        <f t="shared" si="4"/>
        <v>113</v>
      </c>
      <c r="B116" s="14" t="s">
        <v>19191</v>
      </c>
      <c r="C116" s="41" t="s">
        <v>19192</v>
      </c>
      <c r="D116" s="41" t="s">
        <v>1162</v>
      </c>
      <c r="E116" s="14"/>
      <c r="F116" s="15">
        <v>500</v>
      </c>
      <c r="G116" s="15">
        <v>496</v>
      </c>
      <c r="H116" s="14" t="s">
        <v>2161</v>
      </c>
      <c r="I116" s="15">
        <f>VLOOKUP(H116,[2]heso!$A$2:$B$82,2,0)*F116*G116</f>
        <v>320376.78721614805</v>
      </c>
      <c r="J116" s="15">
        <v>0</v>
      </c>
      <c r="K116" s="14" t="s">
        <v>70</v>
      </c>
      <c r="L116" s="36" t="s">
        <v>19163</v>
      </c>
      <c r="M116" s="14" t="s">
        <v>18100</v>
      </c>
      <c r="N116" s="14" t="s">
        <v>19215</v>
      </c>
      <c r="O116" s="14"/>
      <c r="Q116" s="22">
        <f t="shared" si="5"/>
        <v>500</v>
      </c>
      <c r="R116" s="15">
        <f>VLOOKUP(H116,[2]heso!$A$2:$B$82,2,0)*Q116*G116</f>
        <v>320376.78721614805</v>
      </c>
      <c r="S116" s="15"/>
      <c r="T116" s="15"/>
      <c r="U116" s="14"/>
      <c r="V116" s="14"/>
      <c r="W116" s="14"/>
    </row>
    <row r="117" spans="1:23" ht="31.5">
      <c r="A117" s="14">
        <f t="shared" si="4"/>
        <v>114</v>
      </c>
      <c r="B117" s="14" t="s">
        <v>19217</v>
      </c>
      <c r="C117" s="41" t="s">
        <v>6874</v>
      </c>
      <c r="D117" s="41" t="s">
        <v>1187</v>
      </c>
      <c r="E117" s="14"/>
      <c r="F117" s="15">
        <v>1000</v>
      </c>
      <c r="G117" s="15">
        <v>300</v>
      </c>
      <c r="H117" s="14" t="s">
        <v>8087</v>
      </c>
      <c r="I117" s="15">
        <f>VLOOKUP(H117,[2]heso!$A$2:$B$82,2,0)*F117*G117</f>
        <v>300000</v>
      </c>
      <c r="J117" s="15">
        <v>112000</v>
      </c>
      <c r="K117" s="14" t="s">
        <v>4935</v>
      </c>
      <c r="L117" s="36" t="s">
        <v>19163</v>
      </c>
      <c r="M117" s="14" t="s">
        <v>2255</v>
      </c>
      <c r="N117" s="14" t="s">
        <v>19218</v>
      </c>
      <c r="O117" s="14"/>
      <c r="Q117" s="22">
        <f t="shared" si="5"/>
        <v>1000</v>
      </c>
      <c r="R117" s="15">
        <f>VLOOKUP(H117,[2]heso!$A$2:$B$82,2,0)*Q117*G117</f>
        <v>300000</v>
      </c>
      <c r="S117" s="15"/>
      <c r="T117" s="15"/>
      <c r="U117" s="14"/>
      <c r="V117" s="14"/>
      <c r="W117" s="14"/>
    </row>
    <row r="118" spans="1:23" ht="31.5">
      <c r="A118" s="14">
        <f t="shared" si="4"/>
        <v>115</v>
      </c>
      <c r="B118" s="14" t="s">
        <v>19219</v>
      </c>
      <c r="C118" s="41" t="s">
        <v>6874</v>
      </c>
      <c r="D118" s="41" t="s">
        <v>1187</v>
      </c>
      <c r="E118" s="14"/>
      <c r="F118" s="15">
        <v>1000</v>
      </c>
      <c r="G118" s="15">
        <v>320</v>
      </c>
      <c r="H118" s="14" t="s">
        <v>8087</v>
      </c>
      <c r="I118" s="15">
        <f>VLOOKUP(H118,[2]heso!$A$2:$B$82,2,0)*F118*G118</f>
        <v>320000</v>
      </c>
      <c r="J118" s="15">
        <v>119000</v>
      </c>
      <c r="K118" s="14" t="s">
        <v>4935</v>
      </c>
      <c r="L118" s="36" t="s">
        <v>19163</v>
      </c>
      <c r="M118" s="14" t="s">
        <v>2255</v>
      </c>
      <c r="N118" s="14" t="s">
        <v>19220</v>
      </c>
      <c r="O118" s="14"/>
      <c r="Q118" s="22">
        <f t="shared" si="5"/>
        <v>1000</v>
      </c>
      <c r="R118" s="15">
        <f>VLOOKUP(H118,[2]heso!$A$2:$B$82,2,0)*Q118*G118</f>
        <v>320000</v>
      </c>
      <c r="S118" s="15"/>
      <c r="T118" s="15"/>
      <c r="U118" s="14"/>
      <c r="V118" s="14"/>
      <c r="W118" s="14"/>
    </row>
    <row r="119" spans="1:23" ht="31.5">
      <c r="A119" s="14">
        <f t="shared" si="4"/>
        <v>116</v>
      </c>
      <c r="B119" s="14" t="s">
        <v>19221</v>
      </c>
      <c r="C119" s="41" t="s">
        <v>19074</v>
      </c>
      <c r="D119" s="41" t="s">
        <v>1187</v>
      </c>
      <c r="E119" s="14"/>
      <c r="F119" s="15">
        <v>1000</v>
      </c>
      <c r="G119" s="15">
        <v>140</v>
      </c>
      <c r="H119" s="14" t="s">
        <v>8087</v>
      </c>
      <c r="I119" s="15">
        <f>VLOOKUP(H119,[2]heso!$A$2:$B$82,2,0)*F119*G119</f>
        <v>140000</v>
      </c>
      <c r="J119" s="15">
        <v>59000</v>
      </c>
      <c r="K119" s="14" t="s">
        <v>4935</v>
      </c>
      <c r="L119" s="36" t="s">
        <v>19163</v>
      </c>
      <c r="M119" s="14" t="s">
        <v>2255</v>
      </c>
      <c r="N119" s="14" t="s">
        <v>19222</v>
      </c>
      <c r="O119" s="14"/>
      <c r="Q119" s="22">
        <f t="shared" si="5"/>
        <v>1000</v>
      </c>
      <c r="R119" s="15">
        <f>VLOOKUP(H119,[2]heso!$A$2:$B$82,2,0)*Q119*G119</f>
        <v>140000</v>
      </c>
      <c r="S119" s="15"/>
      <c r="T119" s="15"/>
      <c r="U119" s="14"/>
      <c r="V119" s="14"/>
      <c r="W119" s="14"/>
    </row>
    <row r="120" spans="1:23" ht="31.5">
      <c r="A120" s="14">
        <f t="shared" si="4"/>
        <v>117</v>
      </c>
      <c r="B120" s="14" t="s">
        <v>19223</v>
      </c>
      <c r="C120" s="41" t="s">
        <v>2744</v>
      </c>
      <c r="D120" s="41" t="s">
        <v>1187</v>
      </c>
      <c r="E120" s="14" t="s">
        <v>8163</v>
      </c>
      <c r="F120" s="15">
        <v>2000</v>
      </c>
      <c r="G120" s="15">
        <v>104</v>
      </c>
      <c r="H120" s="14" t="s">
        <v>8076</v>
      </c>
      <c r="I120" s="15">
        <f>VLOOKUP(H120,[2]heso!$A$2:$B$82,2,0)*F120*G120</f>
        <v>172837.67872161482</v>
      </c>
      <c r="J120" s="15">
        <v>34000</v>
      </c>
      <c r="K120" s="14" t="s">
        <v>4935</v>
      </c>
      <c r="L120" s="36" t="s">
        <v>19163</v>
      </c>
      <c r="M120" s="14" t="s">
        <v>19142</v>
      </c>
      <c r="N120" s="14" t="s">
        <v>19224</v>
      </c>
      <c r="O120" s="14"/>
      <c r="Q120" s="22">
        <f t="shared" si="5"/>
        <v>2000</v>
      </c>
      <c r="R120" s="15">
        <f>VLOOKUP(H120,[2]heso!$A$2:$B$82,2,0)*Q120*G120</f>
        <v>172837.67872161482</v>
      </c>
      <c r="S120" s="15"/>
      <c r="T120" s="15"/>
      <c r="U120" s="14"/>
      <c r="V120" s="14"/>
      <c r="W120" s="14"/>
    </row>
    <row r="121" spans="1:23" ht="31.5">
      <c r="A121" s="14">
        <f t="shared" si="4"/>
        <v>118</v>
      </c>
      <c r="B121" s="248" t="s">
        <v>19225</v>
      </c>
      <c r="C121" s="41" t="s">
        <v>19226</v>
      </c>
      <c r="D121" s="41" t="s">
        <v>1187</v>
      </c>
      <c r="E121" s="14"/>
      <c r="F121" s="15">
        <v>1500</v>
      </c>
      <c r="G121" s="15">
        <v>328</v>
      </c>
      <c r="H121" s="14" t="s">
        <v>8087</v>
      </c>
      <c r="I121" s="15">
        <f>VLOOKUP(H121,[2]heso!$A$2:$B$82,2,0)*F121*G121</f>
        <v>492000</v>
      </c>
      <c r="J121" s="15">
        <v>106000</v>
      </c>
      <c r="K121" s="14" t="s">
        <v>1193</v>
      </c>
      <c r="L121" s="36" t="s">
        <v>19163</v>
      </c>
      <c r="M121" s="14" t="s">
        <v>19142</v>
      </c>
      <c r="N121" s="14" t="s">
        <v>19227</v>
      </c>
      <c r="O121" s="14"/>
      <c r="Q121" s="22">
        <f t="shared" si="5"/>
        <v>1500</v>
      </c>
      <c r="R121" s="15">
        <f>VLOOKUP(H121,[2]heso!$A$2:$B$82,2,0)*Q121*G121</f>
        <v>492000</v>
      </c>
      <c r="S121" s="15"/>
      <c r="T121" s="15"/>
      <c r="U121" s="14"/>
      <c r="V121" s="14"/>
      <c r="W121" s="14"/>
    </row>
    <row r="122" spans="1:23" ht="90.75" customHeight="1">
      <c r="A122" s="14">
        <f t="shared" si="4"/>
        <v>119</v>
      </c>
      <c r="B122" s="14" t="s">
        <v>19228</v>
      </c>
      <c r="C122" s="41" t="s">
        <v>19229</v>
      </c>
      <c r="D122" s="41" t="s">
        <v>1187</v>
      </c>
      <c r="E122" s="14"/>
      <c r="F122" s="15">
        <v>700</v>
      </c>
      <c r="G122" s="15">
        <v>208</v>
      </c>
      <c r="H122" s="14" t="s">
        <v>8087</v>
      </c>
      <c r="I122" s="15">
        <f>VLOOKUP(H122,[2]heso!$A$2:$B$82,2,0)*F122*G122</f>
        <v>145600</v>
      </c>
      <c r="J122" s="15">
        <v>107000</v>
      </c>
      <c r="K122" s="14" t="s">
        <v>1188</v>
      </c>
      <c r="L122" s="36" t="s">
        <v>19163</v>
      </c>
      <c r="M122" s="14" t="s">
        <v>19142</v>
      </c>
      <c r="N122" s="14" t="s">
        <v>19230</v>
      </c>
      <c r="O122" s="14"/>
      <c r="Q122" s="22">
        <f t="shared" si="5"/>
        <v>700</v>
      </c>
      <c r="R122" s="15">
        <f>VLOOKUP(H122,[2]heso!$A$2:$B$82,2,0)*Q122*G122</f>
        <v>145600</v>
      </c>
      <c r="S122" s="15"/>
      <c r="T122" s="15"/>
      <c r="U122" s="14"/>
      <c r="V122" s="14"/>
      <c r="W122" s="14"/>
    </row>
    <row r="123" spans="1:23" ht="63">
      <c r="A123" s="14">
        <f t="shared" si="4"/>
        <v>120</v>
      </c>
      <c r="B123" s="14" t="s">
        <v>19231</v>
      </c>
      <c r="C123" s="41" t="s">
        <v>19232</v>
      </c>
      <c r="D123" s="41" t="s">
        <v>1162</v>
      </c>
      <c r="E123" s="14"/>
      <c r="F123" s="15">
        <v>300</v>
      </c>
      <c r="G123" s="15">
        <v>316</v>
      </c>
      <c r="H123" s="14" t="s">
        <v>8087</v>
      </c>
      <c r="I123" s="15">
        <f>VLOOKUP(H123,[2]heso!$A$2:$B$82,2,0)*F123*G123</f>
        <v>94800</v>
      </c>
      <c r="J123" s="15">
        <v>0</v>
      </c>
      <c r="K123" s="14" t="s">
        <v>1193</v>
      </c>
      <c r="L123" s="36" t="s">
        <v>18915</v>
      </c>
      <c r="M123" s="14" t="s">
        <v>2255</v>
      </c>
      <c r="N123" s="14" t="s">
        <v>19233</v>
      </c>
      <c r="O123" s="14"/>
      <c r="Q123" s="22">
        <f t="shared" si="5"/>
        <v>300</v>
      </c>
      <c r="R123" s="15">
        <f>VLOOKUP(H123,[2]heso!$A$2:$B$82,2,0)*Q123*G123</f>
        <v>94800</v>
      </c>
      <c r="S123" s="15"/>
      <c r="T123" s="15"/>
      <c r="U123" s="14"/>
      <c r="V123" s="14"/>
      <c r="W123" s="14"/>
    </row>
    <row r="124" spans="1:23" ht="31.5">
      <c r="A124" s="14">
        <f t="shared" si="4"/>
        <v>121</v>
      </c>
      <c r="B124" s="14" t="s">
        <v>19234</v>
      </c>
      <c r="C124" s="41" t="s">
        <v>2744</v>
      </c>
      <c r="D124" s="41" t="s">
        <v>1187</v>
      </c>
      <c r="E124" s="14" t="s">
        <v>8163</v>
      </c>
      <c r="F124" s="15">
        <v>5000</v>
      </c>
      <c r="G124" s="15">
        <v>76</v>
      </c>
      <c r="H124" s="14" t="s">
        <v>8076</v>
      </c>
      <c r="I124" s="15">
        <f>VLOOKUP(H124,[2]heso!$A$2:$B$82,2,0)*F124*G124</f>
        <v>315761.14381833473</v>
      </c>
      <c r="J124" s="15">
        <v>24000</v>
      </c>
      <c r="K124" s="14" t="s">
        <v>4935</v>
      </c>
      <c r="L124" s="36" t="s">
        <v>19163</v>
      </c>
      <c r="M124" s="14" t="s">
        <v>2255</v>
      </c>
      <c r="N124" s="14" t="s">
        <v>19235</v>
      </c>
      <c r="O124" s="14"/>
      <c r="Q124" s="22">
        <f t="shared" si="5"/>
        <v>5000</v>
      </c>
      <c r="R124" s="15">
        <f>VLOOKUP(H124,[2]heso!$A$2:$B$82,2,0)*Q124*G124</f>
        <v>315761.14381833473</v>
      </c>
      <c r="S124" s="15"/>
      <c r="T124" s="15"/>
      <c r="U124" s="14"/>
      <c r="V124" s="14"/>
      <c r="W124" s="14"/>
    </row>
    <row r="125" spans="1:23" ht="31.5">
      <c r="A125" s="14">
        <f t="shared" si="4"/>
        <v>122</v>
      </c>
      <c r="B125" s="14" t="s">
        <v>19236</v>
      </c>
      <c r="C125" s="41" t="s">
        <v>2744</v>
      </c>
      <c r="D125" s="41" t="s">
        <v>1187</v>
      </c>
      <c r="E125" s="14"/>
      <c r="F125" s="15">
        <v>2000</v>
      </c>
      <c r="G125" s="15">
        <v>144</v>
      </c>
      <c r="H125" s="14" t="s">
        <v>8076</v>
      </c>
      <c r="I125" s="15">
        <f>VLOOKUP(H125,[2]heso!$A$2:$B$82,2,0)*F125*G125</f>
        <v>239313.70899915899</v>
      </c>
      <c r="J125" s="15">
        <v>44000</v>
      </c>
      <c r="K125" s="14" t="s">
        <v>4935</v>
      </c>
      <c r="L125" s="36" t="s">
        <v>19163</v>
      </c>
      <c r="M125" s="14" t="s">
        <v>2255</v>
      </c>
      <c r="N125" s="14" t="s">
        <v>19237</v>
      </c>
      <c r="O125" s="14"/>
      <c r="Q125" s="22">
        <f t="shared" si="5"/>
        <v>2000</v>
      </c>
      <c r="R125" s="15">
        <f>VLOOKUP(H125,[2]heso!$A$2:$B$82,2,0)*Q125*G125</f>
        <v>239313.70899915899</v>
      </c>
      <c r="S125" s="15"/>
      <c r="T125" s="15"/>
      <c r="U125" s="14"/>
      <c r="V125" s="14"/>
      <c r="W125" s="14"/>
    </row>
    <row r="126" spans="1:23" ht="31.5">
      <c r="A126" s="14">
        <f t="shared" si="4"/>
        <v>123</v>
      </c>
      <c r="B126" s="14" t="s">
        <v>19238</v>
      </c>
      <c r="C126" s="41" t="s">
        <v>2744</v>
      </c>
      <c r="D126" s="41" t="s">
        <v>1187</v>
      </c>
      <c r="E126" s="14" t="s">
        <v>8163</v>
      </c>
      <c r="F126" s="15">
        <v>5000</v>
      </c>
      <c r="G126" s="15">
        <v>348</v>
      </c>
      <c r="H126" s="14" t="s">
        <v>8076</v>
      </c>
      <c r="I126" s="15">
        <f>VLOOKUP(H126,[2]heso!$A$2:$B$82,2,0)*F126*G126</f>
        <v>1445853.6585365853</v>
      </c>
      <c r="J126" s="15">
        <v>81000</v>
      </c>
      <c r="K126" s="14" t="s">
        <v>4935</v>
      </c>
      <c r="L126" s="36" t="s">
        <v>19163</v>
      </c>
      <c r="M126" s="14" t="s">
        <v>19142</v>
      </c>
      <c r="N126" s="14" t="s">
        <v>19239</v>
      </c>
      <c r="O126" s="14"/>
      <c r="Q126" s="22">
        <f t="shared" si="5"/>
        <v>5000</v>
      </c>
      <c r="R126" s="15">
        <f>VLOOKUP(H126,[2]heso!$A$2:$B$82,2,0)*Q126*G126</f>
        <v>1445853.6585365853</v>
      </c>
      <c r="S126" s="15"/>
      <c r="T126" s="15"/>
      <c r="U126" s="14"/>
      <c r="V126" s="14"/>
      <c r="W126" s="14"/>
    </row>
    <row r="127" spans="1:23" ht="47.25">
      <c r="A127" s="14">
        <f t="shared" si="4"/>
        <v>124</v>
      </c>
      <c r="B127" s="14" t="s">
        <v>19240</v>
      </c>
      <c r="C127" s="41" t="s">
        <v>9192</v>
      </c>
      <c r="D127" s="41" t="s">
        <v>1187</v>
      </c>
      <c r="E127" s="14" t="s">
        <v>8163</v>
      </c>
      <c r="F127" s="15">
        <v>2000</v>
      </c>
      <c r="G127" s="15">
        <v>464</v>
      </c>
      <c r="H127" s="14" t="s">
        <v>2161</v>
      </c>
      <c r="I127" s="15">
        <f>VLOOKUP(H127,[2]heso!$A$2:$B$82,2,0)*F127*G127</f>
        <v>1198829.2682926829</v>
      </c>
      <c r="J127" s="15">
        <v>199000</v>
      </c>
      <c r="K127" s="14" t="s">
        <v>1188</v>
      </c>
      <c r="L127" s="36" t="s">
        <v>19163</v>
      </c>
      <c r="M127" s="14" t="s">
        <v>19142</v>
      </c>
      <c r="N127" s="14" t="s">
        <v>19241</v>
      </c>
      <c r="O127" s="14"/>
      <c r="Q127" s="22">
        <f t="shared" si="5"/>
        <v>2000</v>
      </c>
      <c r="R127" s="15">
        <f>VLOOKUP(H127,[2]heso!$A$2:$B$82,2,0)*Q127*G127</f>
        <v>1198829.2682926829</v>
      </c>
      <c r="S127" s="15"/>
      <c r="T127" s="15"/>
      <c r="U127" s="14"/>
      <c r="V127" s="14"/>
      <c r="W127" s="14"/>
    </row>
    <row r="128" spans="1:23" ht="47.25">
      <c r="A128" s="14">
        <f t="shared" si="4"/>
        <v>125</v>
      </c>
      <c r="B128" s="14" t="s">
        <v>18653</v>
      </c>
      <c r="C128" s="41" t="s">
        <v>18654</v>
      </c>
      <c r="D128" s="41" t="s">
        <v>1187</v>
      </c>
      <c r="E128" s="14" t="s">
        <v>8163</v>
      </c>
      <c r="F128" s="15">
        <v>1000</v>
      </c>
      <c r="G128" s="15">
        <v>800</v>
      </c>
      <c r="H128" s="14" t="s">
        <v>2161</v>
      </c>
      <c r="I128" s="15">
        <f>VLOOKUP(H128,[2]heso!$A$2:$B$82,2,0)*F128*G128</f>
        <v>1033473.5071488647</v>
      </c>
      <c r="J128" s="15">
        <v>323000</v>
      </c>
      <c r="K128" s="14" t="s">
        <v>1188</v>
      </c>
      <c r="L128" s="36" t="s">
        <v>19242</v>
      </c>
      <c r="M128" s="14" t="s">
        <v>13494</v>
      </c>
      <c r="N128" s="14" t="s">
        <v>19243</v>
      </c>
      <c r="O128" s="14"/>
      <c r="Q128" s="22">
        <f t="shared" si="5"/>
        <v>1000</v>
      </c>
      <c r="R128" s="15">
        <f>VLOOKUP(H128,[2]heso!$A$2:$B$82,2,0)*Q128*G128</f>
        <v>1033473.5071488647</v>
      </c>
      <c r="S128" s="15"/>
      <c r="T128" s="15"/>
      <c r="U128" s="14"/>
      <c r="V128" s="14"/>
      <c r="W128" s="14"/>
    </row>
    <row r="129" spans="1:24" ht="31.5">
      <c r="A129" s="14">
        <f t="shared" si="4"/>
        <v>126</v>
      </c>
      <c r="B129" s="14" t="s">
        <v>19244</v>
      </c>
      <c r="C129" s="41" t="s">
        <v>19245</v>
      </c>
      <c r="D129" s="41" t="s">
        <v>1187</v>
      </c>
      <c r="E129" s="14"/>
      <c r="F129" s="15">
        <v>2000</v>
      </c>
      <c r="G129" s="15">
        <v>568</v>
      </c>
      <c r="H129" s="14" t="s">
        <v>2161</v>
      </c>
      <c r="I129" s="15">
        <f>VLOOKUP(H129,[2]heso!$A$2:$B$82,2,0)*F129*G129</f>
        <v>1467532.3801513878</v>
      </c>
      <c r="J129" s="15">
        <v>197000</v>
      </c>
      <c r="K129" s="14" t="s">
        <v>1193</v>
      </c>
      <c r="L129" s="36" t="s">
        <v>19163</v>
      </c>
      <c r="M129" s="14" t="s">
        <v>19142</v>
      </c>
      <c r="N129" s="14" t="s">
        <v>19246</v>
      </c>
      <c r="O129" s="14"/>
      <c r="Q129" s="22">
        <f t="shared" si="5"/>
        <v>2000</v>
      </c>
      <c r="R129" s="15">
        <f>VLOOKUP(H129,[2]heso!$A$2:$B$82,2,0)*Q129*G129</f>
        <v>1467532.3801513878</v>
      </c>
      <c r="S129" s="15"/>
      <c r="T129" s="15"/>
      <c r="U129" s="14"/>
      <c r="V129" s="14"/>
      <c r="W129" s="14"/>
    </row>
    <row r="130" spans="1:24" ht="31.5">
      <c r="A130" s="14">
        <f t="shared" si="4"/>
        <v>127</v>
      </c>
      <c r="B130" s="14" t="s">
        <v>19247</v>
      </c>
      <c r="C130" s="41" t="s">
        <v>19245</v>
      </c>
      <c r="D130" s="41" t="s">
        <v>1187</v>
      </c>
      <c r="E130" s="14"/>
      <c r="F130" s="15">
        <v>1000</v>
      </c>
      <c r="G130" s="15">
        <v>560</v>
      </c>
      <c r="H130" s="14" t="s">
        <v>8087</v>
      </c>
      <c r="I130" s="15">
        <f>VLOOKUP(H130,[2]heso!$A$2:$B$82,2,0)*F130*G130</f>
        <v>560000</v>
      </c>
      <c r="J130" s="15">
        <v>190000</v>
      </c>
      <c r="K130" s="14" t="s">
        <v>1193</v>
      </c>
      <c r="L130" s="36" t="s">
        <v>19163</v>
      </c>
      <c r="M130" s="14" t="s">
        <v>2255</v>
      </c>
      <c r="N130" s="14" t="s">
        <v>19248</v>
      </c>
      <c r="O130" s="14"/>
      <c r="Q130" s="22">
        <f t="shared" si="5"/>
        <v>1000</v>
      </c>
      <c r="R130" s="15">
        <f>VLOOKUP(H130,[2]heso!$A$2:$B$82,2,0)*Q130*G130</f>
        <v>560000</v>
      </c>
      <c r="S130" s="15"/>
      <c r="T130" s="15"/>
      <c r="U130" s="14"/>
      <c r="V130" s="14"/>
      <c r="W130" s="14"/>
    </row>
    <row r="131" spans="1:24" ht="63">
      <c r="A131" s="14">
        <f t="shared" si="4"/>
        <v>128</v>
      </c>
      <c r="B131" s="14" t="s">
        <v>19249</v>
      </c>
      <c r="C131" s="41" t="s">
        <v>18761</v>
      </c>
      <c r="D131" s="41" t="s">
        <v>1187</v>
      </c>
      <c r="E131" s="14" t="s">
        <v>8163</v>
      </c>
      <c r="F131" s="15">
        <v>1000</v>
      </c>
      <c r="G131" s="15">
        <v>320</v>
      </c>
      <c r="H131" s="14" t="s">
        <v>2161</v>
      </c>
      <c r="I131" s="15">
        <f>VLOOKUP(H131,[2]heso!$A$2:$B$82,2,0)*F131*G131</f>
        <v>413389.40285954589</v>
      </c>
      <c r="J131" s="15">
        <v>137000</v>
      </c>
      <c r="K131" s="14" t="s">
        <v>60</v>
      </c>
      <c r="L131" s="36" t="s">
        <v>19163</v>
      </c>
      <c r="M131" s="14" t="s">
        <v>19142</v>
      </c>
      <c r="N131" s="14" t="s">
        <v>19250</v>
      </c>
      <c r="O131" s="14"/>
      <c r="Q131" s="22">
        <f t="shared" si="5"/>
        <v>1000</v>
      </c>
      <c r="R131" s="15">
        <f>VLOOKUP(H131,[2]heso!$A$2:$B$82,2,0)*Q131*G131</f>
        <v>413389.40285954589</v>
      </c>
      <c r="S131" s="15"/>
      <c r="T131" s="15"/>
      <c r="U131" s="14"/>
      <c r="V131" s="14"/>
      <c r="W131" s="14"/>
    </row>
    <row r="132" spans="1:24" ht="47.25">
      <c r="A132" s="14">
        <f t="shared" si="4"/>
        <v>129</v>
      </c>
      <c r="B132" s="14" t="s">
        <v>19251</v>
      </c>
      <c r="C132" s="41" t="s">
        <v>19252</v>
      </c>
      <c r="D132" s="41" t="s">
        <v>1162</v>
      </c>
      <c r="E132" s="14"/>
      <c r="F132" s="15">
        <v>1200</v>
      </c>
      <c r="G132" s="15">
        <v>776</v>
      </c>
      <c r="H132" s="14" t="s">
        <v>1228</v>
      </c>
      <c r="I132" s="15">
        <f>VLOOKUP(H132,[2]heso!$A$2:$B$82,2,0)*F132*G132</f>
        <v>1033796.4676198488</v>
      </c>
      <c r="J132" s="15">
        <v>0</v>
      </c>
      <c r="K132" s="14" t="s">
        <v>4935</v>
      </c>
      <c r="L132" s="36" t="s">
        <v>19163</v>
      </c>
      <c r="M132" s="14" t="s">
        <v>19142</v>
      </c>
      <c r="N132" s="14" t="s">
        <v>19253</v>
      </c>
      <c r="O132" s="14"/>
      <c r="Q132" s="22">
        <f t="shared" si="5"/>
        <v>1200</v>
      </c>
      <c r="R132" s="15">
        <f>VLOOKUP(H132,[2]heso!$A$2:$B$82,2,0)*Q132*G132</f>
        <v>1033796.4676198488</v>
      </c>
      <c r="S132" s="15"/>
      <c r="T132" s="15"/>
      <c r="U132" s="14"/>
      <c r="V132" s="14"/>
      <c r="W132" s="14"/>
    </row>
    <row r="133" spans="1:24" ht="47.25">
      <c r="A133" s="14">
        <f t="shared" ref="A133:A196" si="6">A132+1</f>
        <v>130</v>
      </c>
      <c r="B133" s="14" t="s">
        <v>19254</v>
      </c>
      <c r="C133" s="41" t="s">
        <v>19252</v>
      </c>
      <c r="D133" s="41" t="s">
        <v>1162</v>
      </c>
      <c r="E133" s="14"/>
      <c r="F133" s="15">
        <v>1200</v>
      </c>
      <c r="G133" s="15">
        <v>804</v>
      </c>
      <c r="H133" s="14" t="s">
        <v>1228</v>
      </c>
      <c r="I133" s="15">
        <f>VLOOKUP(H133,[2]heso!$A$2:$B$82,2,0)*F133*G133</f>
        <v>1071098.4020185031</v>
      </c>
      <c r="J133" s="15">
        <v>0</v>
      </c>
      <c r="K133" s="14" t="s">
        <v>4935</v>
      </c>
      <c r="L133" s="36" t="s">
        <v>19163</v>
      </c>
      <c r="M133" s="14" t="s">
        <v>19142</v>
      </c>
      <c r="N133" s="14" t="s">
        <v>19255</v>
      </c>
      <c r="O133" s="14"/>
      <c r="Q133" s="22">
        <f t="shared" ref="Q133:Q196" si="7">F133+S133+T133+U133+V133+W133</f>
        <v>1200</v>
      </c>
      <c r="R133" s="15">
        <f>VLOOKUP(H133,[2]heso!$A$2:$B$82,2,0)*Q133*G133</f>
        <v>1071098.4020185031</v>
      </c>
      <c r="S133" s="15"/>
      <c r="T133" s="15"/>
      <c r="U133" s="14"/>
      <c r="V133" s="14"/>
      <c r="W133" s="14"/>
    </row>
    <row r="134" spans="1:24" ht="47.25">
      <c r="A134" s="14">
        <f t="shared" si="6"/>
        <v>131</v>
      </c>
      <c r="B134" s="21" t="s">
        <v>19256</v>
      </c>
      <c r="C134" s="41" t="s">
        <v>9192</v>
      </c>
      <c r="D134" s="183" t="s">
        <v>16646</v>
      </c>
      <c r="E134" s="14"/>
      <c r="F134" s="15">
        <v>500</v>
      </c>
      <c r="G134" s="15">
        <v>844</v>
      </c>
      <c r="H134" s="14" t="s">
        <v>2161</v>
      </c>
      <c r="I134" s="15">
        <f>VLOOKUP(H134,[2]heso!$A$2:$B$82,2,0)*F134*G134</f>
        <v>545157.27502102614</v>
      </c>
      <c r="J134" s="15">
        <v>0</v>
      </c>
      <c r="K134" s="14" t="s">
        <v>1188</v>
      </c>
      <c r="L134" s="36" t="s">
        <v>19090</v>
      </c>
      <c r="M134" s="14" t="s">
        <v>13494</v>
      </c>
      <c r="N134" s="14" t="s">
        <v>19257</v>
      </c>
      <c r="O134" s="14"/>
      <c r="Q134" s="22">
        <f t="shared" si="7"/>
        <v>26000</v>
      </c>
      <c r="R134" s="15">
        <f>VLOOKUP(H134,[2]heso!$A$2:$B$82,2,0)*Q134*G134</f>
        <v>28348178.301093359</v>
      </c>
      <c r="S134" s="15">
        <v>500</v>
      </c>
      <c r="T134" s="15">
        <v>500</v>
      </c>
      <c r="U134" s="14">
        <v>500</v>
      </c>
      <c r="V134" s="14">
        <v>23000</v>
      </c>
      <c r="W134" s="14">
        <v>1000</v>
      </c>
      <c r="X134" s="21" t="s">
        <v>20051</v>
      </c>
    </row>
    <row r="135" spans="1:24" ht="31.5">
      <c r="A135" s="14">
        <f t="shared" si="6"/>
        <v>132</v>
      </c>
      <c r="B135" s="14" t="s">
        <v>19258</v>
      </c>
      <c r="C135" s="41" t="s">
        <v>9192</v>
      </c>
      <c r="D135" s="183" t="s">
        <v>16646</v>
      </c>
      <c r="E135" s="14"/>
      <c r="F135" s="15">
        <v>2000</v>
      </c>
      <c r="G135" s="15">
        <v>928</v>
      </c>
      <c r="H135" s="14" t="s">
        <v>2161</v>
      </c>
      <c r="I135" s="15">
        <f>VLOOKUP(H135,[2]heso!$A$2:$B$82,2,0)*F135*G135</f>
        <v>2397658.5365853659</v>
      </c>
      <c r="J135" s="15">
        <v>0</v>
      </c>
      <c r="K135" s="14" t="s">
        <v>1188</v>
      </c>
      <c r="L135" s="36" t="s">
        <v>19242</v>
      </c>
      <c r="M135" s="14" t="s">
        <v>11729</v>
      </c>
      <c r="N135" s="14" t="s">
        <v>19259</v>
      </c>
      <c r="O135" s="14"/>
      <c r="Q135" s="22">
        <f t="shared" si="7"/>
        <v>9000</v>
      </c>
      <c r="R135" s="15">
        <f>VLOOKUP(H135,[2]heso!$A$2:$B$82,2,0)*Q135*G135</f>
        <v>10789463.414634148</v>
      </c>
      <c r="S135" s="15">
        <v>2000</v>
      </c>
      <c r="T135" s="15">
        <v>5000</v>
      </c>
      <c r="U135" s="14"/>
      <c r="V135" s="14"/>
      <c r="W135" s="14"/>
    </row>
    <row r="136" spans="1:24" ht="31.5">
      <c r="A136" s="14">
        <f t="shared" si="6"/>
        <v>133</v>
      </c>
      <c r="B136" s="21" t="s">
        <v>19260</v>
      </c>
      <c r="C136" s="41" t="s">
        <v>4078</v>
      </c>
      <c r="D136" s="41" t="s">
        <v>1187</v>
      </c>
      <c r="E136" s="14" t="s">
        <v>8163</v>
      </c>
      <c r="F136" s="15">
        <v>1120</v>
      </c>
      <c r="G136" s="15">
        <v>200</v>
      </c>
      <c r="H136" s="15" t="s">
        <v>8165</v>
      </c>
      <c r="I136" s="15">
        <f>VLOOKUP(H136,[2]heso!$A$2:$B$82,2,0)*F136*G136</f>
        <v>180857.86375105131</v>
      </c>
      <c r="J136" s="15">
        <v>60000</v>
      </c>
      <c r="K136" s="15" t="s">
        <v>1188</v>
      </c>
      <c r="L136" s="36" t="s">
        <v>19163</v>
      </c>
      <c r="M136" s="15" t="s">
        <v>19142</v>
      </c>
      <c r="N136" s="15" t="s">
        <v>19261</v>
      </c>
      <c r="O136" s="190"/>
      <c r="P136" s="190"/>
      <c r="Q136" s="22">
        <f t="shared" si="7"/>
        <v>1120</v>
      </c>
      <c r="R136" s="15">
        <f>VLOOKUP(H136,[2]heso!$A$2:$B$82,2,0)*Q136*G136</f>
        <v>180857.86375105131</v>
      </c>
      <c r="S136" s="190"/>
      <c r="T136" s="190"/>
      <c r="U136" s="190"/>
      <c r="V136" s="190"/>
      <c r="W136" s="190"/>
    </row>
    <row r="137" spans="1:24" ht="31.5">
      <c r="A137" s="14">
        <f t="shared" si="6"/>
        <v>134</v>
      </c>
      <c r="B137" s="14" t="s">
        <v>19262</v>
      </c>
      <c r="C137" s="41" t="s">
        <v>19263</v>
      </c>
      <c r="D137" s="41" t="s">
        <v>1187</v>
      </c>
      <c r="E137" s="14"/>
      <c r="F137" s="191">
        <v>5000</v>
      </c>
      <c r="G137" s="192">
        <v>240</v>
      </c>
      <c r="H137" s="14" t="s">
        <v>8165</v>
      </c>
      <c r="I137" s="15">
        <f>VLOOKUP(H137,[2]heso!$A$2:$B$82,2,0)*F137*G137</f>
        <v>968881.41295206058</v>
      </c>
      <c r="J137" s="15">
        <v>94000</v>
      </c>
      <c r="K137" s="14" t="s">
        <v>70</v>
      </c>
      <c r="L137" s="74">
        <v>45455</v>
      </c>
      <c r="M137" s="14" t="s">
        <v>19142</v>
      </c>
      <c r="N137" s="14" t="s">
        <v>19264</v>
      </c>
      <c r="O137" s="14"/>
      <c r="Q137" s="22">
        <f t="shared" si="7"/>
        <v>5000</v>
      </c>
      <c r="R137" s="15">
        <f>VLOOKUP(H137,[2]heso!$A$2:$B$82,2,0)*Q137*G137</f>
        <v>968881.41295206058</v>
      </c>
      <c r="S137" s="15"/>
      <c r="T137" s="15"/>
      <c r="U137" s="14"/>
      <c r="V137" s="14"/>
      <c r="W137" s="14"/>
    </row>
    <row r="138" spans="1:24" ht="69" customHeight="1">
      <c r="A138" s="14">
        <f t="shared" si="6"/>
        <v>135</v>
      </c>
      <c r="B138" s="14" t="s">
        <v>19265</v>
      </c>
      <c r="C138" s="41" t="s">
        <v>9192</v>
      </c>
      <c r="D138" s="41" t="s">
        <v>1187</v>
      </c>
      <c r="E138" s="14" t="s">
        <v>8163</v>
      </c>
      <c r="F138" s="15">
        <v>2000</v>
      </c>
      <c r="G138" s="15">
        <v>508</v>
      </c>
      <c r="H138" s="14" t="s">
        <v>2161</v>
      </c>
      <c r="I138" s="15">
        <f>VLOOKUP(H138,[2]heso!$A$2:$B$82,2,0)*F138*G138</f>
        <v>1312511.3540790582</v>
      </c>
      <c r="J138" s="15">
        <v>185000</v>
      </c>
      <c r="K138" s="14" t="s">
        <v>1188</v>
      </c>
      <c r="L138" s="36" t="s">
        <v>19163</v>
      </c>
      <c r="M138" s="14" t="s">
        <v>19142</v>
      </c>
      <c r="N138" s="14" t="s">
        <v>19266</v>
      </c>
      <c r="O138" s="14" t="s">
        <v>19267</v>
      </c>
      <c r="Q138" s="22">
        <f t="shared" si="7"/>
        <v>2000</v>
      </c>
      <c r="R138" s="15">
        <f>VLOOKUP(H138,[2]heso!$A$2:$B$82,2,0)*Q138*G138</f>
        <v>1312511.3540790582</v>
      </c>
      <c r="S138" s="15"/>
      <c r="T138" s="15"/>
      <c r="U138" s="14"/>
      <c r="V138" s="14"/>
      <c r="W138" s="14"/>
    </row>
    <row r="139" spans="1:24" ht="47.25">
      <c r="A139" s="14">
        <f t="shared" si="6"/>
        <v>136</v>
      </c>
      <c r="B139" s="14" t="s">
        <v>19268</v>
      </c>
      <c r="C139" s="41" t="s">
        <v>18821</v>
      </c>
      <c r="D139" s="41" t="s">
        <v>1187</v>
      </c>
      <c r="E139" s="14" t="s">
        <v>8163</v>
      </c>
      <c r="F139" s="191">
        <v>1000</v>
      </c>
      <c r="G139" s="14">
        <v>292</v>
      </c>
      <c r="H139" s="14" t="s">
        <v>8087</v>
      </c>
      <c r="I139" s="15">
        <f>VLOOKUP(H139,[2]heso!$A$2:$B$82,2,0)*F139*G139</f>
        <v>292000</v>
      </c>
      <c r="J139" s="15">
        <v>115000</v>
      </c>
      <c r="K139" s="14" t="s">
        <v>4642</v>
      </c>
      <c r="L139" s="74">
        <v>45441</v>
      </c>
      <c r="M139" s="14" t="s">
        <v>11673</v>
      </c>
      <c r="N139" s="14" t="s">
        <v>19269</v>
      </c>
      <c r="O139" s="14"/>
      <c r="Q139" s="22">
        <f t="shared" si="7"/>
        <v>2000</v>
      </c>
      <c r="R139" s="15">
        <f>VLOOKUP(H139,[2]heso!$A$2:$B$82,2,0)*Q139*G139</f>
        <v>584000</v>
      </c>
      <c r="S139" s="15">
        <v>1000</v>
      </c>
      <c r="T139" s="15"/>
      <c r="U139" s="14"/>
      <c r="V139" s="14"/>
      <c r="W139" s="14"/>
    </row>
    <row r="140" spans="1:24" ht="63">
      <c r="A140" s="14">
        <f t="shared" si="6"/>
        <v>137</v>
      </c>
      <c r="B140" s="14" t="s">
        <v>19270</v>
      </c>
      <c r="C140" s="41" t="s">
        <v>19271</v>
      </c>
      <c r="D140" s="41" t="s">
        <v>1187</v>
      </c>
      <c r="E140" s="14" t="s">
        <v>8163</v>
      </c>
      <c r="F140" s="191">
        <v>1000</v>
      </c>
      <c r="G140" s="191">
        <v>896</v>
      </c>
      <c r="H140" s="14" t="s">
        <v>2161</v>
      </c>
      <c r="I140" s="15">
        <f>VLOOKUP(H140,[2]heso!$A$2:$B$82,2,0)*F140*G140</f>
        <v>1157490.3280067286</v>
      </c>
      <c r="J140" s="15">
        <v>358000</v>
      </c>
      <c r="K140" s="14" t="s">
        <v>1188</v>
      </c>
      <c r="L140" s="74">
        <v>45448</v>
      </c>
      <c r="M140" s="14" t="s">
        <v>2255</v>
      </c>
      <c r="N140" s="14" t="s">
        <v>19272</v>
      </c>
      <c r="O140" s="14" t="s">
        <v>19273</v>
      </c>
      <c r="Q140" s="22">
        <f t="shared" si="7"/>
        <v>1000</v>
      </c>
      <c r="R140" s="15">
        <f>VLOOKUP(H140,[2]heso!$A$2:$B$82,2,0)*Q140*G140</f>
        <v>1157490.3280067286</v>
      </c>
      <c r="S140" s="15"/>
      <c r="T140" s="15"/>
      <c r="U140" s="14"/>
      <c r="V140" s="14"/>
      <c r="W140" s="14"/>
    </row>
    <row r="141" spans="1:24" ht="90.75" customHeight="1">
      <c r="A141" s="14">
        <f t="shared" si="6"/>
        <v>138</v>
      </c>
      <c r="B141" s="14" t="s">
        <v>19274</v>
      </c>
      <c r="C141" s="41" t="s">
        <v>9192</v>
      </c>
      <c r="D141" s="41" t="s">
        <v>1187</v>
      </c>
      <c r="E141" s="14"/>
      <c r="F141" s="191">
        <v>2000</v>
      </c>
      <c r="G141" s="14">
        <v>60</v>
      </c>
      <c r="H141" s="14" t="s">
        <v>8076</v>
      </c>
      <c r="I141" s="15">
        <f>VLOOKUP(H141,[2]heso!$A$2:$B$82,2,0)*F141*G141</f>
        <v>99714.045416316236</v>
      </c>
      <c r="J141" s="15">
        <v>20000</v>
      </c>
      <c r="K141" s="14" t="s">
        <v>1188</v>
      </c>
      <c r="L141" s="74">
        <v>45449</v>
      </c>
      <c r="M141" s="14" t="s">
        <v>2255</v>
      </c>
      <c r="N141" s="14" t="s">
        <v>19275</v>
      </c>
      <c r="O141" s="14"/>
      <c r="Q141" s="22">
        <f t="shared" si="7"/>
        <v>2000</v>
      </c>
      <c r="R141" s="15">
        <f>VLOOKUP(H141,[2]heso!$A$2:$B$82,2,0)*Q141*G141</f>
        <v>99714.045416316236</v>
      </c>
      <c r="S141" s="15"/>
      <c r="T141" s="15"/>
      <c r="U141" s="14"/>
      <c r="V141" s="14"/>
      <c r="W141" s="14"/>
    </row>
    <row r="142" spans="1:24" ht="31.5">
      <c r="A142" s="14">
        <f t="shared" si="6"/>
        <v>139</v>
      </c>
      <c r="B142" s="14" t="s">
        <v>17474</v>
      </c>
      <c r="C142" s="41" t="s">
        <v>18177</v>
      </c>
      <c r="D142" s="41" t="s">
        <v>1187</v>
      </c>
      <c r="E142" s="14" t="s">
        <v>8163</v>
      </c>
      <c r="F142" s="191">
        <v>5000</v>
      </c>
      <c r="G142" s="14">
        <v>96</v>
      </c>
      <c r="H142" s="14" t="s">
        <v>3703</v>
      </c>
      <c r="I142" s="15">
        <f>VLOOKUP(H142,[2]heso!$A$2:$B$82,2,0)*F142*G142</f>
        <v>828393.60807401175</v>
      </c>
      <c r="J142" s="15">
        <v>34000</v>
      </c>
      <c r="K142" s="14" t="s">
        <v>1188</v>
      </c>
      <c r="L142" s="74">
        <v>45453</v>
      </c>
      <c r="M142" s="14" t="s">
        <v>2255</v>
      </c>
      <c r="N142" s="14" t="s">
        <v>19276</v>
      </c>
      <c r="O142" s="14"/>
      <c r="Q142" s="22">
        <f t="shared" si="7"/>
        <v>5000</v>
      </c>
      <c r="R142" s="15">
        <f>VLOOKUP(H142,[2]heso!$A$2:$B$82,2,0)*Q142*G142</f>
        <v>828393.60807401175</v>
      </c>
      <c r="S142" s="15"/>
      <c r="T142" s="15"/>
      <c r="U142" s="14"/>
      <c r="V142" s="14"/>
      <c r="W142" s="14"/>
    </row>
    <row r="143" spans="1:24" ht="31.5">
      <c r="A143" s="14">
        <f t="shared" si="6"/>
        <v>140</v>
      </c>
      <c r="B143" s="14" t="s">
        <v>18687</v>
      </c>
      <c r="C143" s="41" t="s">
        <v>2744</v>
      </c>
      <c r="D143" s="41" t="s">
        <v>1187</v>
      </c>
      <c r="E143" s="14" t="s">
        <v>8163</v>
      </c>
      <c r="F143" s="191">
        <v>2000</v>
      </c>
      <c r="G143" s="14">
        <v>64</v>
      </c>
      <c r="H143" s="14" t="s">
        <v>8076</v>
      </c>
      <c r="I143" s="15">
        <f>VLOOKUP(H143,[2]heso!$A$2:$B$82,2,0)*F143*G143</f>
        <v>106361.64844407066</v>
      </c>
      <c r="J143" s="15">
        <v>21000</v>
      </c>
      <c r="K143" s="14" t="s">
        <v>4935</v>
      </c>
      <c r="L143" s="74">
        <v>45457</v>
      </c>
      <c r="M143" s="14" t="s">
        <v>2255</v>
      </c>
      <c r="N143" s="14" t="s">
        <v>19277</v>
      </c>
      <c r="O143" s="14"/>
      <c r="Q143" s="22">
        <f t="shared" si="7"/>
        <v>2000</v>
      </c>
      <c r="R143" s="15">
        <f>VLOOKUP(H143,[2]heso!$A$2:$B$82,2,0)*Q143*G143</f>
        <v>106361.64844407066</v>
      </c>
      <c r="S143" s="15"/>
      <c r="T143" s="15"/>
      <c r="U143" s="14"/>
      <c r="V143" s="14"/>
      <c r="W143" s="14"/>
    </row>
    <row r="144" spans="1:24" ht="31.5">
      <c r="A144" s="14">
        <f t="shared" si="6"/>
        <v>141</v>
      </c>
      <c r="B144" s="14" t="s">
        <v>18683</v>
      </c>
      <c r="C144" s="41" t="s">
        <v>2744</v>
      </c>
      <c r="D144" s="41" t="s">
        <v>1187</v>
      </c>
      <c r="E144" s="14" t="s">
        <v>8163</v>
      </c>
      <c r="F144" s="191">
        <v>5000</v>
      </c>
      <c r="G144" s="14">
        <v>148</v>
      </c>
      <c r="H144" s="14" t="s">
        <v>8076</v>
      </c>
      <c r="I144" s="15">
        <f>VLOOKUP(H144,[2]heso!$A$2:$B$82,2,0)*F144*G144</f>
        <v>614903.28006728343</v>
      </c>
      <c r="J144" s="15">
        <v>38000</v>
      </c>
      <c r="K144" s="14" t="s">
        <v>4935</v>
      </c>
      <c r="L144" s="74">
        <v>45457</v>
      </c>
      <c r="M144" s="14" t="s">
        <v>2255</v>
      </c>
      <c r="N144" s="14" t="s">
        <v>19278</v>
      </c>
      <c r="O144" s="14"/>
      <c r="Q144" s="22">
        <f t="shared" si="7"/>
        <v>5000</v>
      </c>
      <c r="R144" s="15">
        <f>VLOOKUP(H144,[2]heso!$A$2:$B$82,2,0)*Q144*G144</f>
        <v>614903.28006728343</v>
      </c>
      <c r="S144" s="15"/>
      <c r="T144" s="15"/>
      <c r="U144" s="14"/>
      <c r="V144" s="14"/>
      <c r="W144" s="14"/>
    </row>
    <row r="145" spans="1:46" ht="31.5">
      <c r="A145" s="14">
        <f t="shared" si="6"/>
        <v>142</v>
      </c>
      <c r="B145" s="14" t="s">
        <v>18684</v>
      </c>
      <c r="C145" s="41" t="s">
        <v>2744</v>
      </c>
      <c r="D145" s="41" t="s">
        <v>1187</v>
      </c>
      <c r="E145" s="14" t="s">
        <v>8163</v>
      </c>
      <c r="F145" s="191">
        <v>2000</v>
      </c>
      <c r="G145" s="14">
        <v>104</v>
      </c>
      <c r="H145" s="14" t="s">
        <v>8076</v>
      </c>
      <c r="I145" s="15">
        <f>VLOOKUP(H145,[2]heso!$A$2:$B$82,2,0)*F145*G145</f>
        <v>172837.67872161482</v>
      </c>
      <c r="J145" s="15">
        <v>29000</v>
      </c>
      <c r="K145" s="14" t="s">
        <v>4935</v>
      </c>
      <c r="L145" s="74">
        <v>45457</v>
      </c>
      <c r="M145" s="14" t="s">
        <v>2255</v>
      </c>
      <c r="N145" s="14" t="s">
        <v>19279</v>
      </c>
      <c r="O145" s="14"/>
      <c r="Q145" s="22">
        <f t="shared" si="7"/>
        <v>2000</v>
      </c>
      <c r="R145" s="15">
        <f>VLOOKUP(H145,[2]heso!$A$2:$B$82,2,0)*Q145*G145</f>
        <v>172837.67872161482</v>
      </c>
      <c r="S145" s="15"/>
      <c r="T145" s="15"/>
      <c r="U145" s="14"/>
      <c r="V145" s="14"/>
      <c r="W145" s="14"/>
    </row>
    <row r="146" spans="1:46" ht="47.25">
      <c r="A146" s="14">
        <f t="shared" si="6"/>
        <v>143</v>
      </c>
      <c r="B146" s="14" t="s">
        <v>19280</v>
      </c>
      <c r="C146" s="41" t="s">
        <v>18732</v>
      </c>
      <c r="D146" s="41" t="s">
        <v>1162</v>
      </c>
      <c r="E146" s="14" t="s">
        <v>8163</v>
      </c>
      <c r="F146" s="193">
        <v>1000</v>
      </c>
      <c r="G146" s="14">
        <v>232</v>
      </c>
      <c r="H146" s="14" t="s">
        <v>8087</v>
      </c>
      <c r="I146" s="15">
        <f>VLOOKUP(H146,[2]heso!$A$2:$B$82,2,0)*F146*G146</f>
        <v>232000</v>
      </c>
      <c r="J146" s="15">
        <v>0</v>
      </c>
      <c r="K146" s="14" t="s">
        <v>70</v>
      </c>
      <c r="L146" s="74">
        <v>45365</v>
      </c>
      <c r="M146" s="14" t="s">
        <v>13080</v>
      </c>
      <c r="N146" s="14" t="s">
        <v>19281</v>
      </c>
      <c r="O146" s="14"/>
      <c r="Q146" s="22">
        <f t="shared" si="7"/>
        <v>1000</v>
      </c>
      <c r="R146" s="15">
        <f>VLOOKUP(H146,[2]heso!$A$2:$B$82,2,0)*Q146*G146</f>
        <v>232000</v>
      </c>
      <c r="S146" s="15"/>
      <c r="T146" s="15"/>
      <c r="U146" s="14"/>
      <c r="V146" s="14"/>
      <c r="W146" s="14"/>
    </row>
    <row r="147" spans="1:46" ht="63">
      <c r="A147" s="14">
        <f t="shared" si="6"/>
        <v>144</v>
      </c>
      <c r="B147" s="14" t="s">
        <v>19282</v>
      </c>
      <c r="C147" s="41" t="s">
        <v>19283</v>
      </c>
      <c r="D147" s="41" t="s">
        <v>1162</v>
      </c>
      <c r="E147" s="14"/>
      <c r="F147" s="194">
        <v>500</v>
      </c>
      <c r="G147" s="14">
        <v>360</v>
      </c>
      <c r="H147" s="14" t="s">
        <v>8087</v>
      </c>
      <c r="I147" s="15">
        <f>VLOOKUP(H147,[2]heso!$A$2:$B$82,2,0)*F147*G147</f>
        <v>180000</v>
      </c>
      <c r="J147" s="15">
        <v>0</v>
      </c>
      <c r="K147" s="14" t="s">
        <v>1188</v>
      </c>
      <c r="L147" s="74">
        <v>45461</v>
      </c>
      <c r="M147" s="14" t="s">
        <v>12365</v>
      </c>
      <c r="N147" s="14" t="s">
        <v>19284</v>
      </c>
      <c r="O147" s="14" t="s">
        <v>19285</v>
      </c>
      <c r="Q147" s="22">
        <f t="shared" si="7"/>
        <v>500</v>
      </c>
      <c r="R147" s="15">
        <f>VLOOKUP(H147,[2]heso!$A$2:$B$82,2,0)*Q147*G147</f>
        <v>180000</v>
      </c>
      <c r="S147" s="15"/>
      <c r="T147" s="15"/>
      <c r="U147" s="14"/>
      <c r="V147" s="14"/>
      <c r="W147" s="14"/>
    </row>
    <row r="148" spans="1:46" ht="78.75">
      <c r="A148" s="14">
        <f t="shared" si="6"/>
        <v>145</v>
      </c>
      <c r="B148" s="14" t="s">
        <v>19286</v>
      </c>
      <c r="C148" s="41" t="s">
        <v>19287</v>
      </c>
      <c r="D148" s="41" t="s">
        <v>1187</v>
      </c>
      <c r="E148" s="14" t="s">
        <v>8163</v>
      </c>
      <c r="F148" s="191">
        <v>2000</v>
      </c>
      <c r="G148" s="14">
        <v>248</v>
      </c>
      <c r="H148" s="14" t="s">
        <v>8087</v>
      </c>
      <c r="I148" s="15">
        <f>VLOOKUP(H148,[2]heso!$A$2:$B$82,2,0)*F148*G148</f>
        <v>496000</v>
      </c>
      <c r="J148" s="15">
        <v>73000</v>
      </c>
      <c r="K148" s="14" t="s">
        <v>60</v>
      </c>
      <c r="L148" s="74">
        <v>45457</v>
      </c>
      <c r="M148" s="14" t="s">
        <v>2255</v>
      </c>
      <c r="N148" s="14" t="s">
        <v>19288</v>
      </c>
      <c r="O148" s="14"/>
      <c r="Q148" s="22">
        <f t="shared" si="7"/>
        <v>2000</v>
      </c>
      <c r="R148" s="15">
        <f>VLOOKUP(H148,[2]heso!$A$2:$B$82,2,0)*Q148*G148</f>
        <v>496000</v>
      </c>
      <c r="S148" s="15"/>
      <c r="T148" s="15"/>
      <c r="U148" s="14"/>
      <c r="V148" s="14"/>
      <c r="W148" s="14"/>
    </row>
    <row r="149" spans="1:46" ht="31.5">
      <c r="A149" s="14">
        <f t="shared" si="6"/>
        <v>146</v>
      </c>
      <c r="B149" s="14" t="s">
        <v>19289</v>
      </c>
      <c r="C149" s="41" t="s">
        <v>11263</v>
      </c>
      <c r="D149" s="41" t="s">
        <v>1187</v>
      </c>
      <c r="E149" s="14" t="s">
        <v>8163</v>
      </c>
      <c r="F149" s="191">
        <v>1000</v>
      </c>
      <c r="G149" s="14">
        <v>236</v>
      </c>
      <c r="H149" s="14" t="s">
        <v>8087</v>
      </c>
      <c r="I149" s="15">
        <f>VLOOKUP(H149,[2]heso!$A$2:$B$82,2,0)*F149*G149</f>
        <v>236000</v>
      </c>
      <c r="J149" s="15">
        <v>85000</v>
      </c>
      <c r="K149" s="14" t="s">
        <v>60</v>
      </c>
      <c r="L149" s="74">
        <v>45453</v>
      </c>
      <c r="M149" s="14" t="s">
        <v>2255</v>
      </c>
      <c r="N149" s="14" t="s">
        <v>19290</v>
      </c>
      <c r="O149" s="14"/>
      <c r="Q149" s="22">
        <f t="shared" si="7"/>
        <v>1000</v>
      </c>
      <c r="R149" s="15">
        <f>VLOOKUP(H149,[2]heso!$A$2:$B$82,2,0)*Q149*G149</f>
        <v>236000</v>
      </c>
      <c r="S149" s="15"/>
      <c r="T149" s="15"/>
      <c r="U149" s="14"/>
      <c r="V149" s="14"/>
      <c r="W149" s="14"/>
    </row>
    <row r="150" spans="1:46" ht="78.75">
      <c r="A150" s="14">
        <f t="shared" si="6"/>
        <v>147</v>
      </c>
      <c r="B150" s="14" t="s">
        <v>19291</v>
      </c>
      <c r="C150" s="41" t="s">
        <v>9192</v>
      </c>
      <c r="D150" s="41" t="s">
        <v>1187</v>
      </c>
      <c r="E150" s="14" t="s">
        <v>8163</v>
      </c>
      <c r="F150" s="191">
        <v>2000</v>
      </c>
      <c r="G150" s="14">
        <v>444</v>
      </c>
      <c r="H150" s="14" t="s">
        <v>2161</v>
      </c>
      <c r="I150" s="15">
        <f>VLOOKUP(H150,[2]heso!$A$2:$B$82,2,0)*F150*G150</f>
        <v>1147155.5929352399</v>
      </c>
      <c r="J150" s="15">
        <v>251000</v>
      </c>
      <c r="K150" s="14" t="s">
        <v>1188</v>
      </c>
      <c r="L150" s="74">
        <v>45433</v>
      </c>
      <c r="M150" s="14" t="s">
        <v>19142</v>
      </c>
      <c r="N150" s="14" t="s">
        <v>19292</v>
      </c>
      <c r="O150" s="14"/>
      <c r="Q150" s="22">
        <f t="shared" si="7"/>
        <v>2000</v>
      </c>
      <c r="R150" s="15">
        <f>VLOOKUP(H150,[2]heso!$A$2:$B$82,2,0)*Q150*G150</f>
        <v>1147155.5929352399</v>
      </c>
      <c r="S150" s="15"/>
      <c r="T150" s="15"/>
      <c r="U150" s="14"/>
      <c r="V150" s="14"/>
      <c r="W150" s="14"/>
    </row>
    <row r="151" spans="1:46" ht="110.25">
      <c r="A151" s="14">
        <f t="shared" si="6"/>
        <v>148</v>
      </c>
      <c r="B151" s="14" t="s">
        <v>19293</v>
      </c>
      <c r="C151" s="41" t="s">
        <v>20052</v>
      </c>
      <c r="D151" s="41" t="s">
        <v>1187</v>
      </c>
      <c r="E151" s="14" t="s">
        <v>8163</v>
      </c>
      <c r="F151" s="191">
        <v>1000</v>
      </c>
      <c r="G151" s="14">
        <v>616</v>
      </c>
      <c r="H151" s="14" t="s">
        <v>2161</v>
      </c>
      <c r="I151" s="15">
        <f>VLOOKUP(H151,[2]heso!$A$2:$B$82,2,0)*F151*G151</f>
        <v>795774.60050462582</v>
      </c>
      <c r="J151" s="15">
        <v>255000</v>
      </c>
      <c r="K151" s="14" t="s">
        <v>60</v>
      </c>
      <c r="L151" s="74">
        <v>45433</v>
      </c>
      <c r="M151" s="14" t="s">
        <v>19142</v>
      </c>
      <c r="N151" s="14" t="s">
        <v>19294</v>
      </c>
      <c r="O151" s="14"/>
      <c r="Q151" s="22">
        <f t="shared" si="7"/>
        <v>1000</v>
      </c>
      <c r="R151" s="15">
        <f>VLOOKUP(H151,[2]heso!$A$2:$B$82,2,0)*Q151*G151</f>
        <v>795774.60050462582</v>
      </c>
      <c r="S151" s="15"/>
      <c r="T151" s="15"/>
      <c r="U151" s="14"/>
      <c r="V151" s="14"/>
      <c r="W151" s="14"/>
    </row>
    <row r="152" spans="1:46" s="14" customFormat="1" ht="78.75">
      <c r="A152" s="14">
        <f t="shared" si="6"/>
        <v>149</v>
      </c>
      <c r="B152" s="14" t="s">
        <v>19295</v>
      </c>
      <c r="C152" s="41" t="s">
        <v>18712</v>
      </c>
      <c r="D152" s="41" t="s">
        <v>1187</v>
      </c>
      <c r="E152" s="14" t="s">
        <v>8163</v>
      </c>
      <c r="F152" s="191">
        <v>2000</v>
      </c>
      <c r="G152" s="14">
        <v>360</v>
      </c>
      <c r="H152" s="14" t="s">
        <v>2161</v>
      </c>
      <c r="I152" s="15">
        <f>VLOOKUP(H152,[2]heso!$A$2:$B$82,2,0)*F152*G152</f>
        <v>930126.15643397823</v>
      </c>
      <c r="J152" s="15">
        <v>112000</v>
      </c>
      <c r="K152" s="14" t="s">
        <v>7909</v>
      </c>
      <c r="L152" s="36" t="s">
        <v>19242</v>
      </c>
      <c r="M152" s="14" t="s">
        <v>2255</v>
      </c>
      <c r="N152" s="21" t="s">
        <v>19062</v>
      </c>
      <c r="P152" s="15"/>
      <c r="Q152" s="22">
        <f t="shared" si="7"/>
        <v>2000</v>
      </c>
      <c r="R152" s="15">
        <f>VLOOKUP(H152,[2]heso!$A$2:$B$82,2,0)*Q152*G152</f>
        <v>930126.15643397823</v>
      </c>
      <c r="S152" s="15"/>
      <c r="T152" s="15"/>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row>
    <row r="153" spans="1:46" ht="31.5">
      <c r="A153" s="14">
        <f t="shared" si="6"/>
        <v>150</v>
      </c>
      <c r="B153" s="14" t="s">
        <v>19296</v>
      </c>
      <c r="C153" s="41" t="s">
        <v>19297</v>
      </c>
      <c r="D153" s="41" t="s">
        <v>1187</v>
      </c>
      <c r="E153" s="14"/>
      <c r="F153" s="191">
        <v>1000</v>
      </c>
      <c r="G153" s="14">
        <v>244</v>
      </c>
      <c r="H153" s="14" t="s">
        <v>2161</v>
      </c>
      <c r="I153" s="15">
        <f>VLOOKUP(H153,[2]heso!$A$2:$B$82,2,0)*F153*G153</f>
        <v>315209.41968040372</v>
      </c>
      <c r="J153" s="15">
        <v>138000</v>
      </c>
      <c r="K153" s="14" t="s">
        <v>70</v>
      </c>
      <c r="L153" s="36" t="s">
        <v>19242</v>
      </c>
      <c r="M153" s="14" t="s">
        <v>513</v>
      </c>
      <c r="N153" s="14" t="s">
        <v>19298</v>
      </c>
      <c r="O153" s="14"/>
      <c r="Q153" s="22">
        <f t="shared" si="7"/>
        <v>2000</v>
      </c>
      <c r="R153" s="15">
        <f>VLOOKUP(H153,[2]heso!$A$2:$B$82,2,0)*Q153*G153</f>
        <v>630418.83936080744</v>
      </c>
      <c r="S153" s="91">
        <v>1000</v>
      </c>
      <c r="T153" s="91"/>
      <c r="U153" s="91"/>
      <c r="V153" s="91"/>
      <c r="W153" s="91"/>
    </row>
    <row r="154" spans="1:46" ht="47.25">
      <c r="A154" s="14">
        <f t="shared" si="6"/>
        <v>151</v>
      </c>
      <c r="B154" s="14" t="s">
        <v>19299</v>
      </c>
      <c r="C154" s="41" t="s">
        <v>19300</v>
      </c>
      <c r="D154" s="41" t="s">
        <v>1162</v>
      </c>
      <c r="E154" s="14"/>
      <c r="F154" s="191">
        <v>500</v>
      </c>
      <c r="G154" s="14">
        <v>208</v>
      </c>
      <c r="H154" s="14" t="s">
        <v>8087</v>
      </c>
      <c r="I154" s="15">
        <f>VLOOKUP(H154,[2]heso!$A$2:$B$82,2,0)*F154*G154</f>
        <v>104000</v>
      </c>
      <c r="J154" s="15">
        <v>0</v>
      </c>
      <c r="K154" s="14" t="s">
        <v>4935</v>
      </c>
      <c r="L154" s="74">
        <v>45457</v>
      </c>
      <c r="M154" s="14" t="s">
        <v>5629</v>
      </c>
      <c r="N154" s="14" t="s">
        <v>19301</v>
      </c>
      <c r="O154" s="14"/>
      <c r="Q154" s="22">
        <f t="shared" si="7"/>
        <v>500</v>
      </c>
      <c r="R154" s="15">
        <f>VLOOKUP(H154,[2]heso!$A$2:$B$82,2,0)*Q154*G154</f>
        <v>104000</v>
      </c>
      <c r="S154" s="15"/>
      <c r="T154" s="15"/>
      <c r="U154" s="14"/>
      <c r="V154" s="14"/>
      <c r="W154" s="14"/>
    </row>
    <row r="155" spans="1:46" ht="63">
      <c r="A155" s="14">
        <f t="shared" si="6"/>
        <v>152</v>
      </c>
      <c r="B155" s="14" t="s">
        <v>19302</v>
      </c>
      <c r="C155" s="41" t="s">
        <v>19303</v>
      </c>
      <c r="D155" s="41" t="s">
        <v>1187</v>
      </c>
      <c r="E155" s="14"/>
      <c r="F155" s="191">
        <v>700</v>
      </c>
      <c r="G155" s="14">
        <v>364</v>
      </c>
      <c r="H155" s="14" t="s">
        <v>8087</v>
      </c>
      <c r="I155" s="15">
        <f>VLOOKUP(H155,[2]heso!$A$2:$B$82,2,0)*F155*G155</f>
        <v>254800</v>
      </c>
      <c r="J155" s="15">
        <v>171000</v>
      </c>
      <c r="K155" s="14" t="s">
        <v>60</v>
      </c>
      <c r="L155" s="36" t="s">
        <v>19242</v>
      </c>
      <c r="M155" s="14" t="s">
        <v>513</v>
      </c>
      <c r="N155" s="14" t="s">
        <v>19304</v>
      </c>
      <c r="O155" s="14"/>
      <c r="Q155" s="22">
        <f t="shared" si="7"/>
        <v>700</v>
      </c>
      <c r="R155" s="15">
        <f>VLOOKUP(H155,[2]heso!$A$2:$B$82,2,0)*Q155*G155</f>
        <v>254800</v>
      </c>
      <c r="S155" s="15"/>
      <c r="T155" s="15"/>
      <c r="U155" s="14"/>
      <c r="V155" s="14"/>
      <c r="W155" s="14"/>
    </row>
    <row r="156" spans="1:46" ht="31.5">
      <c r="A156" s="14">
        <f t="shared" si="6"/>
        <v>153</v>
      </c>
      <c r="B156" s="14" t="s">
        <v>19305</v>
      </c>
      <c r="C156" s="41" t="s">
        <v>13898</v>
      </c>
      <c r="D156" s="41" t="s">
        <v>1187</v>
      </c>
      <c r="E156" s="14"/>
      <c r="F156" s="191">
        <v>2000</v>
      </c>
      <c r="G156" s="14">
        <v>540</v>
      </c>
      <c r="H156" s="14" t="s">
        <v>8087</v>
      </c>
      <c r="I156" s="15">
        <f>VLOOKUP(H156,[2]heso!$A$2:$B$82,2,0)*F156*G156</f>
        <v>1080000</v>
      </c>
      <c r="J156" s="15">
        <v>162000</v>
      </c>
      <c r="K156" s="14" t="s">
        <v>4935</v>
      </c>
      <c r="L156" s="74">
        <v>45435</v>
      </c>
      <c r="M156" s="14" t="s">
        <v>19142</v>
      </c>
      <c r="N156" s="14" t="s">
        <v>19306</v>
      </c>
      <c r="O156" s="14"/>
      <c r="Q156" s="22">
        <f t="shared" si="7"/>
        <v>2000</v>
      </c>
      <c r="R156" s="15">
        <f>VLOOKUP(H156,[2]heso!$A$2:$B$82,2,0)*Q156*G156</f>
        <v>1080000</v>
      </c>
      <c r="S156" s="15"/>
      <c r="T156" s="15"/>
      <c r="U156" s="14"/>
      <c r="V156" s="14"/>
      <c r="W156" s="14"/>
    </row>
    <row r="157" spans="1:46" ht="31.5">
      <c r="A157" s="14">
        <f t="shared" si="6"/>
        <v>154</v>
      </c>
      <c r="B157" s="14" t="s">
        <v>18685</v>
      </c>
      <c r="C157" s="41" t="s">
        <v>2744</v>
      </c>
      <c r="D157" s="41" t="s">
        <v>1187</v>
      </c>
      <c r="E157" s="14" t="s">
        <v>8163</v>
      </c>
      <c r="F157" s="191">
        <v>5000</v>
      </c>
      <c r="G157" s="14">
        <v>40</v>
      </c>
      <c r="H157" s="14" t="s">
        <v>8076</v>
      </c>
      <c r="I157" s="15">
        <f>VLOOKUP(H157,[2]heso!$A$2:$B$82,2,0)*F157*G157</f>
        <v>166190.07569386039</v>
      </c>
      <c r="J157" s="15">
        <v>16000</v>
      </c>
      <c r="K157" s="14" t="s">
        <v>4935</v>
      </c>
      <c r="L157" s="74">
        <v>45457</v>
      </c>
      <c r="M157" s="14" t="s">
        <v>2255</v>
      </c>
      <c r="N157" s="14" t="s">
        <v>19307</v>
      </c>
      <c r="O157" s="14"/>
      <c r="Q157" s="22">
        <f t="shared" si="7"/>
        <v>5000</v>
      </c>
      <c r="R157" s="15">
        <f>VLOOKUP(H157,[2]heso!$A$2:$B$82,2,0)*Q157*G157</f>
        <v>166190.07569386039</v>
      </c>
      <c r="S157" s="15"/>
      <c r="T157" s="15"/>
      <c r="U157" s="14"/>
      <c r="V157" s="14"/>
      <c r="W157" s="14"/>
    </row>
    <row r="158" spans="1:46" ht="31.5">
      <c r="A158" s="14">
        <f t="shared" si="6"/>
        <v>155</v>
      </c>
      <c r="B158" s="104" t="s">
        <v>19308</v>
      </c>
      <c r="C158" s="195" t="s">
        <v>2744</v>
      </c>
      <c r="D158" s="195" t="s">
        <v>1187</v>
      </c>
      <c r="E158" s="104"/>
      <c r="F158" s="196">
        <v>2000</v>
      </c>
      <c r="G158" s="104">
        <v>72</v>
      </c>
      <c r="H158" s="104" t="s">
        <v>8076</v>
      </c>
      <c r="I158" s="62">
        <f>VLOOKUP(H158,[2]heso!$A$2:$B$82,2,0)*F158*G158</f>
        <v>119656.85449957949</v>
      </c>
      <c r="J158" s="62">
        <v>26000</v>
      </c>
      <c r="K158" s="104" t="s">
        <v>4935</v>
      </c>
      <c r="L158" s="179">
        <v>45461</v>
      </c>
      <c r="M158" s="104" t="s">
        <v>2255</v>
      </c>
      <c r="N158" s="104" t="s">
        <v>19309</v>
      </c>
      <c r="O158" s="104"/>
      <c r="Q158" s="22">
        <f t="shared" si="7"/>
        <v>2000</v>
      </c>
      <c r="R158" s="15">
        <f>VLOOKUP(H158,[2]heso!$A$2:$B$82,2,0)*Q158*G158</f>
        <v>119656.85449957949</v>
      </c>
      <c r="S158" s="62"/>
      <c r="T158" s="62"/>
      <c r="U158" s="104"/>
      <c r="V158" s="104"/>
      <c r="W158" s="104"/>
    </row>
    <row r="159" spans="1:46" ht="63">
      <c r="A159" s="14">
        <f t="shared" si="6"/>
        <v>156</v>
      </c>
      <c r="B159" s="14" t="s">
        <v>19310</v>
      </c>
      <c r="C159" s="41" t="s">
        <v>19311</v>
      </c>
      <c r="D159" s="41" t="s">
        <v>1187</v>
      </c>
      <c r="E159" s="14" t="s">
        <v>8163</v>
      </c>
      <c r="F159" s="191">
        <v>2000</v>
      </c>
      <c r="G159" s="14">
        <v>548</v>
      </c>
      <c r="H159" s="14" t="s">
        <v>8087</v>
      </c>
      <c r="I159" s="15">
        <f>VLOOKUP(H159,[2]heso!$A$2:$B$82,2,0)*F159*G159</f>
        <v>1096000</v>
      </c>
      <c r="J159" s="15">
        <v>163000</v>
      </c>
      <c r="K159" s="14" t="s">
        <v>7909</v>
      </c>
      <c r="L159" s="74">
        <v>45436</v>
      </c>
      <c r="M159" s="14" t="s">
        <v>19142</v>
      </c>
      <c r="N159" s="14" t="s">
        <v>19312</v>
      </c>
      <c r="O159" s="14"/>
      <c r="Q159" s="22">
        <f t="shared" si="7"/>
        <v>2000</v>
      </c>
      <c r="R159" s="15">
        <f>VLOOKUP(H159,[2]heso!$A$2:$B$82,2,0)*Q159*G159</f>
        <v>1096000</v>
      </c>
      <c r="S159" s="15"/>
      <c r="T159" s="15"/>
      <c r="U159" s="14"/>
      <c r="V159" s="14"/>
      <c r="W159" s="14"/>
    </row>
    <row r="160" spans="1:46" ht="31.5">
      <c r="A160" s="14">
        <f t="shared" si="6"/>
        <v>157</v>
      </c>
      <c r="B160" s="14" t="s">
        <v>19313</v>
      </c>
      <c r="C160" s="41" t="s">
        <v>19314</v>
      </c>
      <c r="D160" s="41" t="s">
        <v>1162</v>
      </c>
      <c r="E160" s="14"/>
      <c r="F160" s="191">
        <v>800</v>
      </c>
      <c r="G160" s="14">
        <v>192</v>
      </c>
      <c r="H160" s="14" t="s">
        <v>19315</v>
      </c>
      <c r="I160" s="15">
        <f>VLOOKUP(H160,[2]heso!$A$2:$B$82,2,0)*F160*G160</f>
        <v>249583.85197645082</v>
      </c>
      <c r="J160" s="15">
        <v>0</v>
      </c>
      <c r="K160" s="14" t="s">
        <v>4935</v>
      </c>
      <c r="L160" s="74">
        <v>45474</v>
      </c>
      <c r="M160" s="14" t="s">
        <v>19142</v>
      </c>
      <c r="N160" s="14" t="s">
        <v>19316</v>
      </c>
      <c r="O160" s="14"/>
      <c r="Q160" s="22">
        <f t="shared" si="7"/>
        <v>800</v>
      </c>
      <c r="R160" s="15">
        <f>VLOOKUP(H160,[2]heso!$A$2:$B$82,2,0)*Q160*G160</f>
        <v>249583.85197645082</v>
      </c>
      <c r="S160" s="15"/>
      <c r="T160" s="15"/>
      <c r="U160" s="14"/>
      <c r="V160" s="14"/>
      <c r="W160" s="14"/>
    </row>
    <row r="161" spans="1:46" ht="31.5">
      <c r="A161" s="14">
        <f t="shared" si="6"/>
        <v>158</v>
      </c>
      <c r="B161" s="14" t="s">
        <v>19317</v>
      </c>
      <c r="C161" s="41" t="s">
        <v>19314</v>
      </c>
      <c r="D161" s="41" t="s">
        <v>1162</v>
      </c>
      <c r="E161" s="14"/>
      <c r="F161" s="191">
        <v>800</v>
      </c>
      <c r="G161" s="14">
        <v>356</v>
      </c>
      <c r="H161" s="14" t="s">
        <v>4914</v>
      </c>
      <c r="I161" s="15">
        <f>VLOOKUP(H161,[2]heso!$A$2:$B$82,2,0)*F161*G161</f>
        <v>536544.99579478556</v>
      </c>
      <c r="J161" s="15">
        <v>0</v>
      </c>
      <c r="K161" s="14" t="s">
        <v>4935</v>
      </c>
      <c r="L161" s="74">
        <v>45474</v>
      </c>
      <c r="M161" s="14" t="s">
        <v>19142</v>
      </c>
      <c r="N161" s="14" t="s">
        <v>19318</v>
      </c>
      <c r="O161" s="14"/>
      <c r="Q161" s="22">
        <f t="shared" si="7"/>
        <v>800</v>
      </c>
      <c r="R161" s="15">
        <f>VLOOKUP(H161,[2]heso!$A$2:$B$82,2,0)*Q161*G161</f>
        <v>536544.99579478556</v>
      </c>
      <c r="S161" s="15"/>
      <c r="T161" s="15"/>
      <c r="U161" s="14"/>
      <c r="V161" s="14"/>
      <c r="W161" s="14"/>
    </row>
    <row r="162" spans="1:46" ht="47.25">
      <c r="A162" s="14">
        <f t="shared" si="6"/>
        <v>159</v>
      </c>
      <c r="B162" s="14" t="s">
        <v>19319</v>
      </c>
      <c r="C162" s="41" t="s">
        <v>19320</v>
      </c>
      <c r="D162" s="41" t="s">
        <v>1162</v>
      </c>
      <c r="E162" s="14"/>
      <c r="F162" s="191">
        <v>300</v>
      </c>
      <c r="G162" s="14">
        <v>288</v>
      </c>
      <c r="H162" s="14" t="s">
        <v>2161</v>
      </c>
      <c r="I162" s="15">
        <f>VLOOKUP(H162,[2]heso!$A$2:$B$82,2,0)*F162*G162</f>
        <v>111615.13877207738</v>
      </c>
      <c r="J162" s="15">
        <v>0</v>
      </c>
      <c r="K162" s="14" t="s">
        <v>70</v>
      </c>
      <c r="L162" s="74">
        <v>45474</v>
      </c>
      <c r="M162" s="14" t="s">
        <v>19142</v>
      </c>
      <c r="N162" s="14" t="s">
        <v>19321</v>
      </c>
      <c r="O162" s="14"/>
      <c r="Q162" s="22">
        <f t="shared" si="7"/>
        <v>300</v>
      </c>
      <c r="R162" s="15">
        <f>VLOOKUP(H162,[2]heso!$A$2:$B$82,2,0)*Q162*G162</f>
        <v>111615.13877207738</v>
      </c>
      <c r="S162" s="15"/>
      <c r="T162" s="15"/>
      <c r="U162" s="14"/>
      <c r="V162" s="14"/>
      <c r="W162" s="14"/>
    </row>
    <row r="163" spans="1:46" ht="31.5">
      <c r="A163" s="14">
        <f t="shared" si="6"/>
        <v>160</v>
      </c>
      <c r="B163" s="14" t="s">
        <v>19322</v>
      </c>
      <c r="C163" s="41" t="s">
        <v>14477</v>
      </c>
      <c r="D163" s="41" t="s">
        <v>1187</v>
      </c>
      <c r="E163" s="14" t="s">
        <v>8163</v>
      </c>
      <c r="F163" s="191">
        <v>2000</v>
      </c>
      <c r="G163" s="14">
        <v>224</v>
      </c>
      <c r="H163" s="14" t="s">
        <v>8087</v>
      </c>
      <c r="I163" s="15">
        <f>VLOOKUP(H163,[2]heso!$A$2:$B$82,2,0)*F163*G163</f>
        <v>448000</v>
      </c>
      <c r="J163" s="15">
        <v>88000</v>
      </c>
      <c r="K163" s="14" t="s">
        <v>4642</v>
      </c>
      <c r="L163" s="74">
        <v>45457</v>
      </c>
      <c r="M163" s="14" t="s">
        <v>11673</v>
      </c>
      <c r="N163" s="14" t="s">
        <v>19323</v>
      </c>
      <c r="O163" s="14"/>
      <c r="Q163" s="22">
        <f t="shared" si="7"/>
        <v>2000</v>
      </c>
      <c r="R163" s="15">
        <f>VLOOKUP(H163,[2]heso!$A$2:$B$82,2,0)*Q163*G163</f>
        <v>448000</v>
      </c>
      <c r="S163" s="15"/>
      <c r="T163" s="15"/>
      <c r="U163" s="14"/>
      <c r="V163" s="14"/>
      <c r="W163" s="14"/>
    </row>
    <row r="164" spans="1:46" ht="47.25">
      <c r="A164" s="14">
        <f t="shared" si="6"/>
        <v>161</v>
      </c>
      <c r="B164" s="14" t="s">
        <v>19324</v>
      </c>
      <c r="C164" s="41" t="s">
        <v>18833</v>
      </c>
      <c r="D164" s="41" t="s">
        <v>1187</v>
      </c>
      <c r="E164" s="14" t="s">
        <v>8163</v>
      </c>
      <c r="F164" s="15">
        <v>1000</v>
      </c>
      <c r="G164" s="15">
        <v>516</v>
      </c>
      <c r="H164" s="14" t="s">
        <v>2161</v>
      </c>
      <c r="I164" s="15">
        <f>VLOOKUP(H164,[3]heso!$A$2:$B$82,2,0)*F164*G164</f>
        <v>666590.41211101774</v>
      </c>
      <c r="J164" s="15">
        <v>193000</v>
      </c>
      <c r="K164" s="14" t="s">
        <v>1188</v>
      </c>
      <c r="L164" s="36" t="s">
        <v>19325</v>
      </c>
      <c r="M164" s="23" t="s">
        <v>513</v>
      </c>
      <c r="N164" s="14" t="s">
        <v>19326</v>
      </c>
      <c r="O164" s="14"/>
      <c r="Q164" s="22">
        <f t="shared" si="7"/>
        <v>1000</v>
      </c>
      <c r="R164" s="15">
        <f>VLOOKUP(H164,[2]heso!$A$2:$B$82,2,0)*Q164*G164</f>
        <v>666590.41211101774</v>
      </c>
      <c r="S164" s="15"/>
      <c r="T164" s="15"/>
      <c r="U164" s="14"/>
      <c r="V164" s="14"/>
      <c r="W164" s="14"/>
    </row>
    <row r="165" spans="1:46" ht="141.75">
      <c r="A165" s="14">
        <f t="shared" si="6"/>
        <v>162</v>
      </c>
      <c r="B165" s="14" t="s">
        <v>19327</v>
      </c>
      <c r="C165" s="41" t="s">
        <v>18924</v>
      </c>
      <c r="D165" s="41" t="s">
        <v>1187</v>
      </c>
      <c r="E165" s="14" t="s">
        <v>8163</v>
      </c>
      <c r="F165" s="191">
        <v>1000</v>
      </c>
      <c r="G165" s="191">
        <v>892</v>
      </c>
      <c r="H165" s="14" t="s">
        <v>2161</v>
      </c>
      <c r="I165" s="15">
        <f>VLOOKUP(H165,[2]heso!$A$2:$B$82,2,0)*F165*G165</f>
        <v>1152322.9604709842</v>
      </c>
      <c r="J165" s="15">
        <v>364000</v>
      </c>
      <c r="K165" s="14" t="s">
        <v>60</v>
      </c>
      <c r="L165" s="74">
        <v>45448</v>
      </c>
      <c r="M165" s="14" t="s">
        <v>19142</v>
      </c>
      <c r="N165" s="14" t="s">
        <v>19328</v>
      </c>
      <c r="O165" s="14"/>
      <c r="Q165" s="22">
        <f t="shared" si="7"/>
        <v>1000</v>
      </c>
      <c r="R165" s="15">
        <f>VLOOKUP(H165,[2]heso!$A$2:$B$82,2,0)*Q165*G165</f>
        <v>1152322.9604709842</v>
      </c>
      <c r="S165" s="15"/>
      <c r="T165" s="15"/>
      <c r="U165" s="14"/>
      <c r="V165" s="14"/>
      <c r="W165" s="14"/>
    </row>
    <row r="166" spans="1:46" ht="31.5">
      <c r="A166" s="14">
        <f t="shared" si="6"/>
        <v>163</v>
      </c>
      <c r="B166" s="14" t="s">
        <v>19329</v>
      </c>
      <c r="C166" s="41" t="s">
        <v>19330</v>
      </c>
      <c r="D166" s="41" t="s">
        <v>1187</v>
      </c>
      <c r="E166" s="14"/>
      <c r="F166" s="191">
        <v>500</v>
      </c>
      <c r="G166" s="14">
        <v>392</v>
      </c>
      <c r="H166" s="14" t="s">
        <v>8087</v>
      </c>
      <c r="I166" s="15">
        <f>VLOOKUP(H166,[2]heso!$A$2:$B$82,2,0)*F166*G166</f>
        <v>196000</v>
      </c>
      <c r="J166" s="15">
        <v>225000</v>
      </c>
      <c r="K166" s="14" t="s">
        <v>4642</v>
      </c>
      <c r="L166" s="36" t="s">
        <v>19242</v>
      </c>
      <c r="M166" s="14" t="s">
        <v>11673</v>
      </c>
      <c r="N166" s="14" t="s">
        <v>19331</v>
      </c>
      <c r="O166" s="14"/>
      <c r="Q166" s="22">
        <f t="shared" si="7"/>
        <v>500</v>
      </c>
      <c r="R166" s="15">
        <f>VLOOKUP(H166,[2]heso!$A$2:$B$82,2,0)*Q166*G166</f>
        <v>196000</v>
      </c>
      <c r="S166" s="15"/>
      <c r="T166" s="15"/>
      <c r="U166" s="14"/>
      <c r="V166" s="14"/>
      <c r="W166" s="14"/>
    </row>
    <row r="167" spans="1:46" ht="65.25" customHeight="1">
      <c r="A167" s="14">
        <f t="shared" si="6"/>
        <v>164</v>
      </c>
      <c r="B167" s="14" t="s">
        <v>19332</v>
      </c>
      <c r="C167" s="41" t="s">
        <v>19333</v>
      </c>
      <c r="D167" s="41" t="s">
        <v>12961</v>
      </c>
      <c r="E167" s="14"/>
      <c r="F167" s="15">
        <v>1000</v>
      </c>
      <c r="G167" s="15">
        <v>232</v>
      </c>
      <c r="H167" s="14" t="s">
        <v>3449</v>
      </c>
      <c r="I167" s="15">
        <f>VLOOKUP(H167,[2]heso!$A$2:$B$82,2,0)*F167*G167</f>
        <v>113170.73170731707</v>
      </c>
      <c r="J167" s="15">
        <v>0</v>
      </c>
      <c r="K167" s="14" t="s">
        <v>60</v>
      </c>
      <c r="L167" s="36" t="s">
        <v>19325</v>
      </c>
      <c r="M167" s="23" t="s">
        <v>2255</v>
      </c>
      <c r="N167" s="14" t="s">
        <v>19334</v>
      </c>
      <c r="O167" s="14"/>
      <c r="Q167" s="22">
        <f t="shared" si="7"/>
        <v>1200</v>
      </c>
      <c r="R167" s="15">
        <f>VLOOKUP(H167,[2]heso!$A$2:$B$82,2,0)*Q167*G167</f>
        <v>135804.87804878049</v>
      </c>
      <c r="S167" s="15">
        <v>200</v>
      </c>
      <c r="T167" s="15"/>
      <c r="U167" s="14"/>
      <c r="V167" s="14"/>
      <c r="W167" s="14"/>
    </row>
    <row r="168" spans="1:46" ht="63">
      <c r="A168" s="14">
        <f t="shared" si="6"/>
        <v>165</v>
      </c>
      <c r="B168" s="14" t="s">
        <v>19335</v>
      </c>
      <c r="C168" s="41" t="s">
        <v>9192</v>
      </c>
      <c r="D168" s="41" t="s">
        <v>1187</v>
      </c>
      <c r="E168" s="14" t="s">
        <v>8163</v>
      </c>
      <c r="F168" s="191">
        <v>2000</v>
      </c>
      <c r="G168" s="14">
        <v>808</v>
      </c>
      <c r="H168" s="14" t="s">
        <v>2161</v>
      </c>
      <c r="I168" s="15">
        <f>VLOOKUP(H168,[2]heso!$A$2:$B$82,2,0)*F168*G168</f>
        <v>2087616.4844407067</v>
      </c>
      <c r="J168" s="15">
        <v>413000</v>
      </c>
      <c r="K168" s="14" t="s">
        <v>1188</v>
      </c>
      <c r="L168" s="36" t="s">
        <v>19242</v>
      </c>
      <c r="M168" s="14" t="s">
        <v>19336</v>
      </c>
      <c r="N168" s="14" t="s">
        <v>19337</v>
      </c>
      <c r="O168" s="14"/>
      <c r="P168" s="15"/>
      <c r="Q168" s="22">
        <f t="shared" si="7"/>
        <v>4000</v>
      </c>
      <c r="R168" s="15">
        <f>VLOOKUP(H168,[2]heso!$A$2:$B$82,2,0)*Q168*G168</f>
        <v>4175232.9688814133</v>
      </c>
      <c r="S168" s="222">
        <v>500</v>
      </c>
      <c r="T168" s="222">
        <v>500</v>
      </c>
      <c r="U168" s="223">
        <v>500</v>
      </c>
      <c r="V168" s="223">
        <v>500</v>
      </c>
      <c r="W168" s="14"/>
    </row>
    <row r="169" spans="1:46" ht="63">
      <c r="A169" s="14">
        <f t="shared" si="6"/>
        <v>166</v>
      </c>
      <c r="B169" s="14" t="s">
        <v>19338</v>
      </c>
      <c r="C169" s="41" t="s">
        <v>9192</v>
      </c>
      <c r="D169" s="41" t="s">
        <v>1187</v>
      </c>
      <c r="E169" s="14" t="s">
        <v>8163</v>
      </c>
      <c r="F169" s="191">
        <v>2000</v>
      </c>
      <c r="G169" s="14">
        <v>748</v>
      </c>
      <c r="H169" s="14" t="s">
        <v>2161</v>
      </c>
      <c r="I169" s="15">
        <f>VLOOKUP(H169,[2]heso!$A$2:$B$82,2,0)*F169*G169</f>
        <v>1932595.4583683771</v>
      </c>
      <c r="J169" s="15">
        <v>383000</v>
      </c>
      <c r="K169" s="14" t="s">
        <v>1188</v>
      </c>
      <c r="L169" s="36" t="s">
        <v>19242</v>
      </c>
      <c r="M169" s="14" t="s">
        <v>19336</v>
      </c>
      <c r="N169" s="14" t="s">
        <v>19339</v>
      </c>
      <c r="O169" s="14"/>
      <c r="P169" s="15"/>
      <c r="Q169" s="22">
        <f t="shared" si="7"/>
        <v>2000</v>
      </c>
      <c r="R169" s="15">
        <f>VLOOKUP(H169,[2]heso!$A$2:$B$82,2,0)*Q169*G169</f>
        <v>1932595.4583683771</v>
      </c>
      <c r="S169" s="15"/>
      <c r="T169" s="15"/>
      <c r="U169" s="14"/>
      <c r="V169" s="14"/>
      <c r="W169" s="14"/>
    </row>
    <row r="170" spans="1:46" ht="47.25">
      <c r="A170" s="14">
        <f t="shared" si="6"/>
        <v>167</v>
      </c>
      <c r="B170" s="14" t="s">
        <v>19340</v>
      </c>
      <c r="C170" s="41" t="s">
        <v>10218</v>
      </c>
      <c r="D170" s="41" t="s">
        <v>1187</v>
      </c>
      <c r="E170" s="14" t="s">
        <v>8163</v>
      </c>
      <c r="F170" s="191">
        <v>40000</v>
      </c>
      <c r="G170" s="14">
        <v>272</v>
      </c>
      <c r="H170" s="14" t="s">
        <v>8087</v>
      </c>
      <c r="I170" s="15">
        <f>VLOOKUP(H170,[2]heso!$A$2:$B$82,2,0)*F170*G170</f>
        <v>10880000</v>
      </c>
      <c r="J170" s="15">
        <v>45000</v>
      </c>
      <c r="K170" s="15" t="s">
        <v>1188</v>
      </c>
      <c r="L170" s="74">
        <v>45461</v>
      </c>
      <c r="M170" s="15" t="s">
        <v>5129</v>
      </c>
      <c r="N170" s="15" t="s">
        <v>19341</v>
      </c>
      <c r="O170" s="190"/>
      <c r="P170" s="190"/>
      <c r="Q170" s="22">
        <f t="shared" si="7"/>
        <v>40000</v>
      </c>
      <c r="R170" s="15">
        <f>VLOOKUP(H170,[2]heso!$A$2:$B$82,2,0)*Q170*G170</f>
        <v>10880000</v>
      </c>
      <c r="S170" s="15"/>
      <c r="T170" s="15"/>
      <c r="U170" s="14"/>
      <c r="V170" s="14"/>
      <c r="W170" s="14"/>
    </row>
    <row r="171" spans="1:46" ht="63">
      <c r="A171" s="14">
        <f t="shared" si="6"/>
        <v>168</v>
      </c>
      <c r="B171" s="14" t="s">
        <v>19342</v>
      </c>
      <c r="C171" s="41" t="s">
        <v>19343</v>
      </c>
      <c r="D171" s="41" t="s">
        <v>1187</v>
      </c>
      <c r="E171" s="14"/>
      <c r="F171" s="15">
        <v>650</v>
      </c>
      <c r="G171" s="15">
        <v>352</v>
      </c>
      <c r="H171" s="14" t="s">
        <v>8087</v>
      </c>
      <c r="I171" s="15">
        <f>VLOOKUP(H171,[2]heso!$A$2:$B$82,2,0)*F171*G171</f>
        <v>228800</v>
      </c>
      <c r="J171" s="15">
        <v>207000</v>
      </c>
      <c r="K171" s="14" t="s">
        <v>19344</v>
      </c>
      <c r="L171" s="36" t="s">
        <v>19325</v>
      </c>
      <c r="M171" s="23" t="s">
        <v>513</v>
      </c>
      <c r="N171" s="14" t="s">
        <v>19345</v>
      </c>
      <c r="O171" s="14"/>
      <c r="Q171" s="22">
        <f t="shared" si="7"/>
        <v>650</v>
      </c>
      <c r="R171" s="15">
        <f>VLOOKUP(H171,[2]heso!$A$2:$B$82,2,0)*Q171*G171</f>
        <v>228800</v>
      </c>
      <c r="S171" s="15"/>
      <c r="T171" s="15"/>
      <c r="U171" s="14"/>
      <c r="V171" s="14"/>
      <c r="W171" s="14"/>
    </row>
    <row r="172" spans="1:46" ht="31.5">
      <c r="A172" s="14">
        <f t="shared" si="6"/>
        <v>169</v>
      </c>
      <c r="B172" s="14" t="s">
        <v>19346</v>
      </c>
      <c r="C172" s="41" t="s">
        <v>19263</v>
      </c>
      <c r="D172" s="41" t="s">
        <v>1187</v>
      </c>
      <c r="E172" s="14"/>
      <c r="F172" s="194">
        <v>5000</v>
      </c>
      <c r="G172" s="14">
        <v>240</v>
      </c>
      <c r="H172" s="14" t="s">
        <v>8165</v>
      </c>
      <c r="I172" s="15">
        <f>VLOOKUP(H172,[2]heso!$A$2:$B$82,2,0)*F172*G172</f>
        <v>968881.41295206058</v>
      </c>
      <c r="J172" s="15">
        <v>93000</v>
      </c>
      <c r="K172" s="14" t="s">
        <v>70</v>
      </c>
      <c r="L172" s="74">
        <v>45461</v>
      </c>
      <c r="M172" s="14" t="s">
        <v>19142</v>
      </c>
      <c r="N172" s="14" t="s">
        <v>19347</v>
      </c>
      <c r="O172" s="14"/>
      <c r="Q172" s="22">
        <f t="shared" si="7"/>
        <v>5000</v>
      </c>
      <c r="R172" s="15">
        <f>VLOOKUP(H172,[2]heso!$A$2:$B$82,2,0)*Q172*G172</f>
        <v>968881.41295206058</v>
      </c>
      <c r="S172" s="15"/>
      <c r="T172" s="15"/>
      <c r="U172" s="14"/>
      <c r="V172" s="14"/>
      <c r="W172" s="14"/>
    </row>
    <row r="173" spans="1:46" ht="63">
      <c r="A173" s="14">
        <f t="shared" si="6"/>
        <v>170</v>
      </c>
      <c r="B173" s="14" t="s">
        <v>19348</v>
      </c>
      <c r="C173" s="41" t="s">
        <v>19349</v>
      </c>
      <c r="D173" s="41" t="s">
        <v>1162</v>
      </c>
      <c r="E173" s="14"/>
      <c r="F173" s="15">
        <v>1000</v>
      </c>
      <c r="G173" s="15">
        <v>508</v>
      </c>
      <c r="H173" s="14" t="s">
        <v>2161</v>
      </c>
      <c r="I173" s="15">
        <f>VLOOKUP(H173,[2]heso!$A$2:$B$82,2,0)*F173*G173</f>
        <v>656255.67703952908</v>
      </c>
      <c r="J173" s="15">
        <v>0</v>
      </c>
      <c r="K173" s="14" t="s">
        <v>7909</v>
      </c>
      <c r="L173" s="36" t="s">
        <v>19325</v>
      </c>
      <c r="M173" s="23" t="s">
        <v>13494</v>
      </c>
      <c r="N173" s="14" t="s">
        <v>19350</v>
      </c>
      <c r="O173" s="14"/>
      <c r="Q173" s="22">
        <f t="shared" si="7"/>
        <v>1000</v>
      </c>
      <c r="R173" s="15">
        <f>VLOOKUP(H173,[2]heso!$A$2:$B$82,2,0)*Q173*G173</f>
        <v>656255.67703952908</v>
      </c>
      <c r="S173" s="15"/>
      <c r="T173" s="15"/>
      <c r="U173" s="14"/>
      <c r="V173" s="14"/>
      <c r="W173" s="14"/>
    </row>
    <row r="174" spans="1:46" s="14" customFormat="1" ht="141.75">
      <c r="A174" s="14">
        <f t="shared" si="6"/>
        <v>171</v>
      </c>
      <c r="B174" s="104" t="s">
        <v>19351</v>
      </c>
      <c r="C174" s="195" t="s">
        <v>19352</v>
      </c>
      <c r="D174" s="195" t="s">
        <v>1187</v>
      </c>
      <c r="E174" s="104"/>
      <c r="F174" s="196">
        <v>300</v>
      </c>
      <c r="G174" s="104">
        <v>1000</v>
      </c>
      <c r="H174" s="104" t="s">
        <v>2161</v>
      </c>
      <c r="I174" s="62">
        <f>VLOOKUP(H174,[2]heso!$A$2:$B$82,2,0)*F174*G174</f>
        <v>387552.5651808242</v>
      </c>
      <c r="J174" s="62">
        <v>0</v>
      </c>
      <c r="K174" s="104" t="s">
        <v>12918</v>
      </c>
      <c r="L174" s="44" t="s">
        <v>19242</v>
      </c>
      <c r="M174" s="104" t="s">
        <v>2255</v>
      </c>
      <c r="N174" s="14" t="s">
        <v>19353</v>
      </c>
      <c r="O174" s="104"/>
      <c r="P174" s="15"/>
      <c r="Q174" s="22">
        <f t="shared" si="7"/>
        <v>300</v>
      </c>
      <c r="R174" s="15">
        <f>VLOOKUP(H174,[2]heso!$A$2:$B$82,2,0)*Q174*G174</f>
        <v>387552.5651808242</v>
      </c>
      <c r="S174" s="15"/>
      <c r="T174" s="15"/>
      <c r="X174" s="21"/>
      <c r="Y174" s="224"/>
      <c r="Z174" s="224"/>
      <c r="AA174" s="224"/>
      <c r="AB174" s="224"/>
      <c r="AC174" s="224"/>
      <c r="AD174" s="224"/>
      <c r="AE174" s="224"/>
      <c r="AF174" s="224"/>
      <c r="AG174" s="224"/>
      <c r="AH174" s="224"/>
      <c r="AI174" s="224"/>
      <c r="AJ174" s="224"/>
      <c r="AK174" s="224"/>
      <c r="AL174" s="224"/>
      <c r="AM174" s="224"/>
      <c r="AN174" s="224"/>
      <c r="AO174" s="224"/>
      <c r="AP174" s="224"/>
      <c r="AQ174" s="224"/>
      <c r="AR174" s="224"/>
      <c r="AS174" s="224"/>
      <c r="AT174" s="224"/>
    </row>
    <row r="175" spans="1:46" ht="110.25">
      <c r="A175" s="14">
        <f t="shared" si="6"/>
        <v>172</v>
      </c>
      <c r="B175" s="14" t="s">
        <v>19354</v>
      </c>
      <c r="C175" s="41" t="s">
        <v>19355</v>
      </c>
      <c r="D175" s="41" t="s">
        <v>1162</v>
      </c>
      <c r="E175" s="14"/>
      <c r="F175" s="15">
        <v>120</v>
      </c>
      <c r="G175" s="15">
        <v>608</v>
      </c>
      <c r="H175" s="14" t="s">
        <v>2161</v>
      </c>
      <c r="I175" s="15">
        <f>VLOOKUP(H175,[2]heso!$A$2:$B$82,2,0)*F175*G175</f>
        <v>94252.783851976463</v>
      </c>
      <c r="J175" s="15">
        <v>0</v>
      </c>
      <c r="K175" s="14" t="s">
        <v>1188</v>
      </c>
      <c r="L175" s="36" t="s">
        <v>19325</v>
      </c>
      <c r="M175" s="23" t="s">
        <v>13494</v>
      </c>
      <c r="N175" s="14" t="s">
        <v>19356</v>
      </c>
      <c r="O175" s="14"/>
      <c r="Q175" s="22">
        <f t="shared" si="7"/>
        <v>200</v>
      </c>
      <c r="R175" s="15">
        <f>VLOOKUP(H175,[2]heso!$A$2:$B$82,2,0)*Q175*G175</f>
        <v>157087.97308662743</v>
      </c>
      <c r="S175" s="15">
        <v>80</v>
      </c>
      <c r="T175" s="15"/>
      <c r="U175" s="14"/>
      <c r="V175" s="14"/>
      <c r="W175" s="14"/>
    </row>
    <row r="176" spans="1:46" ht="63">
      <c r="A176" s="14">
        <f t="shared" si="6"/>
        <v>173</v>
      </c>
      <c r="B176" s="14" t="s">
        <v>19357</v>
      </c>
      <c r="C176" s="41" t="s">
        <v>13183</v>
      </c>
      <c r="D176" s="41" t="s">
        <v>1187</v>
      </c>
      <c r="E176" s="14" t="s">
        <v>8163</v>
      </c>
      <c r="F176" s="15">
        <v>10000</v>
      </c>
      <c r="G176" s="15">
        <v>240</v>
      </c>
      <c r="H176" s="14" t="s">
        <v>8076</v>
      </c>
      <c r="I176" s="15">
        <f>VLOOKUP(H176,[4]heso!$A$2:$B$82,2,0)*F176*G176</f>
        <v>1994280.9083263245</v>
      </c>
      <c r="J176" s="15">
        <v>49000</v>
      </c>
      <c r="K176" s="14" t="s">
        <v>1188</v>
      </c>
      <c r="L176" s="36" t="s">
        <v>19325</v>
      </c>
      <c r="M176" s="45" t="s">
        <v>2255</v>
      </c>
      <c r="N176" s="14" t="s">
        <v>19358</v>
      </c>
      <c r="O176" s="14"/>
      <c r="Q176" s="22">
        <f t="shared" si="7"/>
        <v>35000</v>
      </c>
      <c r="R176" s="15">
        <f>VLOOKUP(H176,[2]heso!$A$2:$B$82,2,0)*Q176*G176</f>
        <v>6979983.1791421371</v>
      </c>
      <c r="S176" s="15">
        <v>25000</v>
      </c>
      <c r="T176" s="15"/>
      <c r="U176" s="14"/>
      <c r="V176" s="14"/>
      <c r="W176" s="14"/>
    </row>
    <row r="177" spans="1:23" ht="63">
      <c r="A177" s="14">
        <f t="shared" si="6"/>
        <v>174</v>
      </c>
      <c r="B177" s="14" t="s">
        <v>19359</v>
      </c>
      <c r="C177" s="41" t="s">
        <v>19360</v>
      </c>
      <c r="D177" s="41" t="s">
        <v>1162</v>
      </c>
      <c r="E177" s="14"/>
      <c r="F177" s="191">
        <v>200</v>
      </c>
      <c r="G177" s="14">
        <v>362</v>
      </c>
      <c r="H177" s="14" t="s">
        <v>8087</v>
      </c>
      <c r="I177" s="15">
        <f>VLOOKUP(H177,[2]heso!$A$2:$B$82,2,0)*F177*G177</f>
        <v>72400</v>
      </c>
      <c r="J177" s="15">
        <v>0</v>
      </c>
      <c r="K177" s="14" t="s">
        <v>60</v>
      </c>
      <c r="L177" s="74">
        <v>45457</v>
      </c>
      <c r="M177" s="14" t="s">
        <v>2255</v>
      </c>
      <c r="N177" s="14" t="s">
        <v>19361</v>
      </c>
      <c r="O177" s="14" t="s">
        <v>19362</v>
      </c>
      <c r="Q177" s="22">
        <f t="shared" si="7"/>
        <v>200</v>
      </c>
      <c r="R177" s="15">
        <f>VLOOKUP(H177,[2]heso!$A$2:$B$82,2,0)*Q177*G177</f>
        <v>72400</v>
      </c>
      <c r="S177" s="15"/>
      <c r="T177" s="15"/>
      <c r="U177" s="14"/>
      <c r="V177" s="14"/>
      <c r="W177" s="14"/>
    </row>
    <row r="178" spans="1:23" ht="31.5">
      <c r="A178" s="14">
        <f t="shared" si="6"/>
        <v>175</v>
      </c>
      <c r="B178" s="14" t="s">
        <v>19363</v>
      </c>
      <c r="C178" s="41" t="s">
        <v>18641</v>
      </c>
      <c r="D178" s="41" t="s">
        <v>4473</v>
      </c>
      <c r="E178" s="14" t="s">
        <v>8163</v>
      </c>
      <c r="F178" s="191">
        <v>1300</v>
      </c>
      <c r="G178" s="14">
        <v>456</v>
      </c>
      <c r="H178" s="14" t="s">
        <v>2161</v>
      </c>
      <c r="I178" s="15">
        <f>VLOOKUP(H178,[2]heso!$A$2:$B$82,2,0)*F178*G178</f>
        <v>765803.86879730865</v>
      </c>
      <c r="J178" s="15">
        <v>0</v>
      </c>
      <c r="K178" s="14" t="s">
        <v>1188</v>
      </c>
      <c r="L178" s="36" t="s">
        <v>19242</v>
      </c>
      <c r="M178" s="14" t="s">
        <v>19336</v>
      </c>
      <c r="N178" s="21" t="s">
        <v>19364</v>
      </c>
      <c r="O178" s="14"/>
      <c r="Q178" s="22">
        <f t="shared" si="7"/>
        <v>1300</v>
      </c>
      <c r="R178" s="15">
        <f>VLOOKUP(H178,[2]heso!$A$2:$B$82,2,0)*Q178*G178</f>
        <v>765803.86879730865</v>
      </c>
      <c r="S178" s="15"/>
      <c r="T178" s="15"/>
      <c r="U178" s="14"/>
      <c r="V178" s="14"/>
      <c r="W178" s="14"/>
    </row>
    <row r="179" spans="1:23" ht="31.5">
      <c r="A179" s="14">
        <f t="shared" si="6"/>
        <v>176</v>
      </c>
      <c r="B179" s="14" t="s">
        <v>19365</v>
      </c>
      <c r="C179" s="41" t="s">
        <v>18641</v>
      </c>
      <c r="D179" s="41" t="s">
        <v>4473</v>
      </c>
      <c r="E179" s="14" t="s">
        <v>8163</v>
      </c>
      <c r="F179" s="191">
        <v>1300</v>
      </c>
      <c r="G179" s="14">
        <v>352</v>
      </c>
      <c r="H179" s="14" t="s">
        <v>2161</v>
      </c>
      <c r="I179" s="15">
        <f>VLOOKUP(H179,[2]heso!$A$2:$B$82,2,0)*F179*G179</f>
        <v>591146.84608915052</v>
      </c>
      <c r="J179" s="15">
        <v>0</v>
      </c>
      <c r="K179" s="14" t="s">
        <v>1188</v>
      </c>
      <c r="L179" s="36" t="s">
        <v>19242</v>
      </c>
      <c r="M179" s="14" t="s">
        <v>19336</v>
      </c>
      <c r="N179" s="21" t="s">
        <v>19366</v>
      </c>
      <c r="O179" s="14"/>
      <c r="Q179" s="22">
        <f t="shared" si="7"/>
        <v>1300</v>
      </c>
      <c r="R179" s="15">
        <f>VLOOKUP(H179,[2]heso!$A$2:$B$82,2,0)*Q179*G179</f>
        <v>591146.84608915052</v>
      </c>
      <c r="S179" s="15"/>
      <c r="T179" s="15"/>
      <c r="U179" s="14"/>
      <c r="V179" s="14"/>
      <c r="W179" s="14"/>
    </row>
    <row r="180" spans="1:23" ht="31.5">
      <c r="A180" s="14">
        <f t="shared" si="6"/>
        <v>177</v>
      </c>
      <c r="B180" s="14" t="s">
        <v>19367</v>
      </c>
      <c r="C180" s="41" t="s">
        <v>18641</v>
      </c>
      <c r="D180" s="41" t="s">
        <v>4473</v>
      </c>
      <c r="E180" s="14" t="s">
        <v>8163</v>
      </c>
      <c r="F180" s="191">
        <v>1300</v>
      </c>
      <c r="G180" s="14">
        <v>836</v>
      </c>
      <c r="H180" s="14" t="s">
        <v>2161</v>
      </c>
      <c r="I180" s="15">
        <f>VLOOKUP(H180,[2]heso!$A$2:$B$82,2,0)*F180*G180</f>
        <v>1403973.7594617326</v>
      </c>
      <c r="J180" s="15">
        <v>0</v>
      </c>
      <c r="K180" s="14" t="s">
        <v>1188</v>
      </c>
      <c r="L180" s="36" t="s">
        <v>19242</v>
      </c>
      <c r="M180" s="14" t="s">
        <v>19336</v>
      </c>
      <c r="N180" s="21" t="s">
        <v>19368</v>
      </c>
      <c r="O180" s="14"/>
      <c r="Q180" s="22">
        <f t="shared" si="7"/>
        <v>1300</v>
      </c>
      <c r="R180" s="15">
        <f>VLOOKUP(H180,[2]heso!$A$2:$B$82,2,0)*Q180*G180</f>
        <v>1403973.7594617326</v>
      </c>
      <c r="S180" s="15"/>
      <c r="T180" s="15"/>
      <c r="U180" s="14"/>
      <c r="V180" s="14"/>
      <c r="W180" s="14"/>
    </row>
    <row r="181" spans="1:23" ht="47.25">
      <c r="A181" s="14">
        <f t="shared" si="6"/>
        <v>178</v>
      </c>
      <c r="B181" s="14" t="s">
        <v>19369</v>
      </c>
      <c r="C181" s="41" t="s">
        <v>19370</v>
      </c>
      <c r="D181" s="41" t="s">
        <v>1162</v>
      </c>
      <c r="E181" s="14"/>
      <c r="F181" s="191">
        <v>200</v>
      </c>
      <c r="G181" s="14">
        <v>136</v>
      </c>
      <c r="H181" s="14" t="s">
        <v>8087</v>
      </c>
      <c r="I181" s="15">
        <f>VLOOKUP(H181,[2]heso!$A$2:$B$82,2,0)*F181*G181</f>
        <v>27200</v>
      </c>
      <c r="J181" s="15">
        <v>0</v>
      </c>
      <c r="K181" s="14" t="s">
        <v>4935</v>
      </c>
      <c r="L181" s="74">
        <v>45461</v>
      </c>
      <c r="M181" s="14" t="s">
        <v>5629</v>
      </c>
      <c r="N181" s="14" t="s">
        <v>19371</v>
      </c>
      <c r="O181" s="14"/>
      <c r="Q181" s="22">
        <f t="shared" si="7"/>
        <v>200</v>
      </c>
      <c r="R181" s="15">
        <f>VLOOKUP(H181,[2]heso!$A$2:$B$82,2,0)*Q181*G181</f>
        <v>27200</v>
      </c>
      <c r="S181" s="15"/>
      <c r="T181" s="15"/>
      <c r="U181" s="14"/>
      <c r="V181" s="14"/>
      <c r="W181" s="14"/>
    </row>
    <row r="182" spans="1:23" ht="78.75">
      <c r="A182" s="14">
        <f t="shared" si="6"/>
        <v>179</v>
      </c>
      <c r="B182" s="14" t="s">
        <v>19372</v>
      </c>
      <c r="C182" s="41" t="s">
        <v>19373</v>
      </c>
      <c r="D182" s="41" t="s">
        <v>1187</v>
      </c>
      <c r="E182" s="14"/>
      <c r="F182" s="191">
        <v>670</v>
      </c>
      <c r="G182" s="14">
        <v>708</v>
      </c>
      <c r="H182" s="14" t="s">
        <v>2161</v>
      </c>
      <c r="I182" s="15">
        <f>VLOOKUP(H182,[2]heso!$A$2:$B$82,2,0)*F182*G182</f>
        <v>612798.11606391927</v>
      </c>
      <c r="J182" s="15">
        <v>421000</v>
      </c>
      <c r="K182" s="14" t="s">
        <v>4935</v>
      </c>
      <c r="L182" s="74">
        <v>45474</v>
      </c>
      <c r="M182" s="14" t="s">
        <v>2255</v>
      </c>
      <c r="N182" s="14" t="s">
        <v>19374</v>
      </c>
      <c r="O182" s="14"/>
      <c r="Q182" s="22">
        <f t="shared" si="7"/>
        <v>670</v>
      </c>
      <c r="R182" s="15">
        <f>VLOOKUP(H182,[2]heso!$A$2:$B$82,2,0)*Q182*G182</f>
        <v>612798.11606391927</v>
      </c>
      <c r="S182" s="15"/>
      <c r="T182" s="15"/>
      <c r="U182" s="14"/>
      <c r="V182" s="14"/>
      <c r="W182" s="14"/>
    </row>
    <row r="183" spans="1:23" ht="31.5">
      <c r="A183" s="14">
        <f t="shared" si="6"/>
        <v>180</v>
      </c>
      <c r="B183" s="14" t="s">
        <v>13454</v>
      </c>
      <c r="C183" s="41" t="s">
        <v>16523</v>
      </c>
      <c r="D183" s="41" t="s">
        <v>1187</v>
      </c>
      <c r="E183" s="14"/>
      <c r="F183" s="191">
        <v>30000</v>
      </c>
      <c r="G183" s="14">
        <v>160</v>
      </c>
      <c r="H183" s="14" t="s">
        <v>2161</v>
      </c>
      <c r="I183" s="15">
        <f>VLOOKUP(H183,[2]heso!$A$2:$B$82,2,0)*F183*G183</f>
        <v>6200841.0428931881</v>
      </c>
      <c r="J183" s="15">
        <v>90000</v>
      </c>
      <c r="K183" s="14" t="s">
        <v>1193</v>
      </c>
      <c r="L183" s="74">
        <v>45474</v>
      </c>
      <c r="M183" s="14" t="s">
        <v>19142</v>
      </c>
      <c r="N183" s="14" t="s">
        <v>19375</v>
      </c>
      <c r="O183" s="14"/>
      <c r="Q183" s="22">
        <f t="shared" si="7"/>
        <v>30000</v>
      </c>
      <c r="R183" s="15">
        <f>VLOOKUP(H183,[2]heso!$A$2:$B$82,2,0)*Q183*G183</f>
        <v>6200841.0428931881</v>
      </c>
      <c r="S183" s="15"/>
      <c r="T183" s="15"/>
      <c r="U183" s="14"/>
      <c r="V183" s="14"/>
      <c r="W183" s="14"/>
    </row>
    <row r="184" spans="1:23" ht="31.5">
      <c r="A184" s="14">
        <f t="shared" si="6"/>
        <v>181</v>
      </c>
      <c r="B184" s="14" t="s">
        <v>13843</v>
      </c>
      <c r="C184" s="41" t="s">
        <v>16523</v>
      </c>
      <c r="D184" s="41" t="s">
        <v>1187</v>
      </c>
      <c r="E184" s="14"/>
      <c r="F184" s="191">
        <v>20000</v>
      </c>
      <c r="G184" s="14">
        <v>160</v>
      </c>
      <c r="H184" s="14" t="s">
        <v>2161</v>
      </c>
      <c r="I184" s="15">
        <f>VLOOKUP(H184,[2]heso!$A$2:$B$82,2,0)*F184*G184</f>
        <v>4133894.0285954583</v>
      </c>
      <c r="J184" s="15">
        <v>48000</v>
      </c>
      <c r="K184" s="14" t="s">
        <v>1193</v>
      </c>
      <c r="L184" s="74">
        <v>45474</v>
      </c>
      <c r="M184" s="14" t="s">
        <v>19142</v>
      </c>
      <c r="N184" s="14" t="s">
        <v>19376</v>
      </c>
      <c r="O184" s="14"/>
      <c r="Q184" s="22">
        <f t="shared" si="7"/>
        <v>20000</v>
      </c>
      <c r="R184" s="15">
        <f>VLOOKUP(H184,[2]heso!$A$2:$B$82,2,0)*Q184*G184</f>
        <v>4133894.0285954583</v>
      </c>
      <c r="S184" s="15"/>
      <c r="T184" s="15"/>
      <c r="U184" s="14"/>
      <c r="V184" s="14"/>
      <c r="W184" s="14"/>
    </row>
    <row r="185" spans="1:23" ht="63">
      <c r="A185" s="14">
        <f t="shared" si="6"/>
        <v>182</v>
      </c>
      <c r="B185" s="14" t="s">
        <v>19400</v>
      </c>
      <c r="C185" s="41" t="s">
        <v>19401</v>
      </c>
      <c r="D185" s="41" t="s">
        <v>1162</v>
      </c>
      <c r="E185" s="14"/>
      <c r="F185" s="191">
        <v>350</v>
      </c>
      <c r="G185" s="14">
        <v>280</v>
      </c>
      <c r="H185" s="14" t="s">
        <v>8087</v>
      </c>
      <c r="I185" s="15">
        <f>VLOOKUP(H185,[2]heso!$A$2:$B$82,2,0)*F185*G185</f>
        <v>98000</v>
      </c>
      <c r="J185" s="15">
        <v>0</v>
      </c>
      <c r="K185" s="14" t="s">
        <v>1188</v>
      </c>
      <c r="L185" s="74">
        <v>45474</v>
      </c>
      <c r="M185" s="14" t="s">
        <v>5629</v>
      </c>
      <c r="N185" s="14" t="s">
        <v>19402</v>
      </c>
      <c r="O185" s="14"/>
      <c r="Q185" s="22">
        <f t="shared" si="7"/>
        <v>350</v>
      </c>
      <c r="R185" s="15">
        <f>VLOOKUP(H185,[2]heso!$A$2:$B$82,2,0)*Q185*G185</f>
        <v>98000</v>
      </c>
      <c r="S185" s="15"/>
      <c r="T185" s="15"/>
      <c r="U185" s="14"/>
      <c r="V185" s="14"/>
      <c r="W185" s="14"/>
    </row>
    <row r="186" spans="1:23" ht="47.25" customHeight="1">
      <c r="A186" s="14">
        <f t="shared" si="6"/>
        <v>183</v>
      </c>
      <c r="B186" s="14" t="s">
        <v>19403</v>
      </c>
      <c r="C186" s="41" t="s">
        <v>19404</v>
      </c>
      <c r="D186" s="41" t="s">
        <v>1162</v>
      </c>
      <c r="E186" s="14"/>
      <c r="F186" s="191">
        <v>700</v>
      </c>
      <c r="G186" s="14">
        <v>420</v>
      </c>
      <c r="H186" s="14" t="s">
        <v>8087</v>
      </c>
      <c r="I186" s="15">
        <f>VLOOKUP(H186,[2]heso!$A$2:$B$82,2,0)*F186*G186</f>
        <v>294000</v>
      </c>
      <c r="J186" s="15">
        <v>0</v>
      </c>
      <c r="K186" s="14" t="s">
        <v>60</v>
      </c>
      <c r="L186" s="74">
        <v>45474</v>
      </c>
      <c r="M186" s="14" t="s">
        <v>19405</v>
      </c>
      <c r="N186" s="14" t="s">
        <v>19406</v>
      </c>
      <c r="O186" s="14"/>
      <c r="Q186" s="22">
        <f t="shared" si="7"/>
        <v>700</v>
      </c>
      <c r="R186" s="15">
        <f>VLOOKUP(H186,[2]heso!$A$2:$B$82,2,0)*Q186*G186</f>
        <v>294000</v>
      </c>
      <c r="S186" s="15"/>
      <c r="T186" s="15"/>
      <c r="U186" s="14"/>
      <c r="V186" s="14"/>
      <c r="W186" s="14"/>
    </row>
    <row r="187" spans="1:23" ht="47.25">
      <c r="A187" s="14">
        <f t="shared" si="6"/>
        <v>184</v>
      </c>
      <c r="B187" s="14" t="s">
        <v>19407</v>
      </c>
      <c r="C187" s="41" t="s">
        <v>13183</v>
      </c>
      <c r="D187" s="41" t="s">
        <v>1187</v>
      </c>
      <c r="E187" s="14" t="s">
        <v>8163</v>
      </c>
      <c r="F187" s="191">
        <v>15000</v>
      </c>
      <c r="G187" s="14">
        <v>252</v>
      </c>
      <c r="H187" s="14" t="s">
        <v>8076</v>
      </c>
      <c r="I187" s="15">
        <f>VLOOKUP(H187,[2]heso!$A$2:$B$82,2,0)*F187*G187</f>
        <v>3140992.4306139615</v>
      </c>
      <c r="J187" s="15">
        <v>50000</v>
      </c>
      <c r="K187" s="14" t="s">
        <v>1188</v>
      </c>
      <c r="L187" s="74">
        <v>45474</v>
      </c>
      <c r="M187" s="14" t="s">
        <v>2255</v>
      </c>
      <c r="N187" s="14" t="s">
        <v>19408</v>
      </c>
      <c r="O187" s="14"/>
      <c r="Q187" s="22">
        <f t="shared" si="7"/>
        <v>15000</v>
      </c>
      <c r="R187" s="15">
        <f>VLOOKUP(H187,[2]heso!$A$2:$B$82,2,0)*Q187*G187</f>
        <v>3140992.4306139615</v>
      </c>
      <c r="S187" s="15"/>
      <c r="T187" s="15"/>
      <c r="U187" s="14"/>
      <c r="V187" s="14"/>
      <c r="W187" s="14"/>
    </row>
    <row r="188" spans="1:23" ht="47.25" customHeight="1">
      <c r="A188" s="14">
        <f t="shared" si="6"/>
        <v>185</v>
      </c>
      <c r="B188" s="14" t="s">
        <v>19409</v>
      </c>
      <c r="C188" s="41" t="s">
        <v>13183</v>
      </c>
      <c r="D188" s="41" t="s">
        <v>1187</v>
      </c>
      <c r="E188" s="14" t="s">
        <v>8163</v>
      </c>
      <c r="F188" s="191">
        <v>10000</v>
      </c>
      <c r="G188" s="14">
        <v>152</v>
      </c>
      <c r="H188" s="14" t="s">
        <v>8076</v>
      </c>
      <c r="I188" s="15">
        <f>VLOOKUP(H188,[2]heso!$A$2:$B$82,2,0)*F188*G188</f>
        <v>1263044.5752733389</v>
      </c>
      <c r="J188" s="15">
        <v>34000</v>
      </c>
      <c r="K188" s="14" t="s">
        <v>1188</v>
      </c>
      <c r="L188" s="74">
        <v>45474</v>
      </c>
      <c r="M188" s="14" t="s">
        <v>513</v>
      </c>
      <c r="N188" s="14" t="s">
        <v>19410</v>
      </c>
      <c r="O188" s="14"/>
      <c r="Q188" s="22">
        <f t="shared" si="7"/>
        <v>10000</v>
      </c>
      <c r="R188" s="15">
        <f>VLOOKUP(H188,[2]heso!$A$2:$B$82,2,0)*Q188*G188</f>
        <v>1263044.5752733389</v>
      </c>
      <c r="S188" s="15"/>
      <c r="T188" s="15"/>
      <c r="U188" s="14"/>
      <c r="V188" s="14"/>
      <c r="W188" s="14"/>
    </row>
    <row r="189" spans="1:23" ht="31.5">
      <c r="A189" s="14">
        <f t="shared" si="6"/>
        <v>186</v>
      </c>
      <c r="B189" s="14" t="s">
        <v>19411</v>
      </c>
      <c r="C189" s="41" t="s">
        <v>17373</v>
      </c>
      <c r="D189" s="41" t="s">
        <v>1187</v>
      </c>
      <c r="E189" s="14"/>
      <c r="F189" s="191">
        <v>1200</v>
      </c>
      <c r="G189" s="14">
        <v>656</v>
      </c>
      <c r="H189" s="14" t="s">
        <v>2161</v>
      </c>
      <c r="I189" s="15">
        <f>VLOOKUP(H189,[2]heso!$A$2:$B$82,2,0)*F189*G189</f>
        <v>1016937.9310344828</v>
      </c>
      <c r="J189" s="15">
        <v>314000</v>
      </c>
      <c r="K189" s="14" t="s">
        <v>60</v>
      </c>
      <c r="L189" s="74">
        <v>45474</v>
      </c>
      <c r="M189" s="14" t="s">
        <v>6101</v>
      </c>
      <c r="N189" s="14" t="s">
        <v>19412</v>
      </c>
      <c r="O189" s="14"/>
      <c r="Q189" s="22">
        <f t="shared" si="7"/>
        <v>2000</v>
      </c>
      <c r="R189" s="15">
        <f>VLOOKUP(H189,[2]heso!$A$2:$B$82,2,0)*Q189*G189</f>
        <v>1694896.5517241382</v>
      </c>
      <c r="S189" s="15">
        <v>800</v>
      </c>
      <c r="T189" s="15"/>
      <c r="U189" s="14"/>
      <c r="V189" s="14"/>
      <c r="W189" s="14"/>
    </row>
    <row r="190" spans="1:23" ht="31.5">
      <c r="A190" s="14">
        <f t="shared" si="6"/>
        <v>187</v>
      </c>
      <c r="B190" s="14" t="s">
        <v>19413</v>
      </c>
      <c r="C190" s="41" t="s">
        <v>2744</v>
      </c>
      <c r="D190" s="41" t="s">
        <v>1187</v>
      </c>
      <c r="E190" s="14"/>
      <c r="F190" s="191">
        <v>5000</v>
      </c>
      <c r="G190" s="14">
        <v>44</v>
      </c>
      <c r="H190" s="14" t="s">
        <v>8076</v>
      </c>
      <c r="I190" s="15">
        <f>VLOOKUP(H190,[2]heso!$A$2:$B$82,2,0)*F190*G190</f>
        <v>182809.08326324643</v>
      </c>
      <c r="J190" s="15">
        <v>19000</v>
      </c>
      <c r="K190" s="14" t="s">
        <v>4935</v>
      </c>
      <c r="L190" s="74">
        <v>45474</v>
      </c>
      <c r="M190" s="14" t="s">
        <v>2255</v>
      </c>
      <c r="N190" s="14" t="s">
        <v>19414</v>
      </c>
      <c r="O190" s="14"/>
      <c r="Q190" s="22">
        <f t="shared" si="7"/>
        <v>5000</v>
      </c>
      <c r="R190" s="15">
        <f>VLOOKUP(H190,[2]heso!$A$2:$B$82,2,0)*Q190*G190</f>
        <v>182809.08326324643</v>
      </c>
      <c r="S190" s="15"/>
      <c r="T190" s="15"/>
      <c r="U190" s="14"/>
      <c r="V190" s="14"/>
      <c r="W190" s="14"/>
    </row>
    <row r="191" spans="1:23" ht="31.5">
      <c r="A191" s="14">
        <f t="shared" si="6"/>
        <v>188</v>
      </c>
      <c r="B191" s="14" t="s">
        <v>19415</v>
      </c>
      <c r="C191" s="41" t="s">
        <v>2744</v>
      </c>
      <c r="D191" s="41" t="s">
        <v>1187</v>
      </c>
      <c r="E191" s="14"/>
      <c r="F191" s="191">
        <v>5000</v>
      </c>
      <c r="G191" s="14">
        <v>68</v>
      </c>
      <c r="H191" s="14" t="s">
        <v>8076</v>
      </c>
      <c r="I191" s="15">
        <f>VLOOKUP(H191,[2]heso!$A$2:$B$82,2,0)*F191*G191</f>
        <v>282523.12867956265</v>
      </c>
      <c r="J191" s="15">
        <v>21000</v>
      </c>
      <c r="K191" s="14" t="s">
        <v>4935</v>
      </c>
      <c r="L191" s="74">
        <v>45474</v>
      </c>
      <c r="M191" s="14" t="s">
        <v>513</v>
      </c>
      <c r="N191" s="14" t="s">
        <v>19416</v>
      </c>
      <c r="O191" s="14"/>
      <c r="Q191" s="22">
        <f t="shared" si="7"/>
        <v>5000</v>
      </c>
      <c r="R191" s="15">
        <f>VLOOKUP(H191,[2]heso!$A$2:$B$82,2,0)*Q191*G191</f>
        <v>282523.12867956265</v>
      </c>
      <c r="S191" s="15"/>
      <c r="T191" s="15"/>
      <c r="U191" s="14"/>
      <c r="V191" s="14"/>
      <c r="W191" s="14"/>
    </row>
    <row r="192" spans="1:23" ht="31.5">
      <c r="A192" s="14">
        <f t="shared" si="6"/>
        <v>189</v>
      </c>
      <c r="B192" s="14" t="s">
        <v>19417</v>
      </c>
      <c r="C192" s="41" t="s">
        <v>2744</v>
      </c>
      <c r="D192" s="41" t="s">
        <v>1187</v>
      </c>
      <c r="E192" s="14"/>
      <c r="F192" s="191">
        <v>3000</v>
      </c>
      <c r="G192" s="14">
        <v>124</v>
      </c>
      <c r="H192" s="14" t="s">
        <v>8076</v>
      </c>
      <c r="I192" s="15">
        <f>VLOOKUP(H192,[2]heso!$A$2:$B$82,2,0)*F192*G192</f>
        <v>309113.54079058033</v>
      </c>
      <c r="J192" s="15">
        <v>40000</v>
      </c>
      <c r="K192" s="14" t="s">
        <v>4935</v>
      </c>
      <c r="L192" s="74">
        <v>45474</v>
      </c>
      <c r="M192" s="14" t="s">
        <v>2255</v>
      </c>
      <c r="N192" s="14" t="s">
        <v>19418</v>
      </c>
      <c r="O192" s="14"/>
      <c r="Q192" s="22">
        <f t="shared" si="7"/>
        <v>3000</v>
      </c>
      <c r="R192" s="15">
        <f>VLOOKUP(H192,[2]heso!$A$2:$B$82,2,0)*Q192*G192</f>
        <v>309113.54079058033</v>
      </c>
      <c r="S192" s="15"/>
      <c r="T192" s="15"/>
      <c r="U192" s="14"/>
      <c r="V192" s="14"/>
      <c r="W192" s="14"/>
    </row>
    <row r="193" spans="1:24" ht="31.5">
      <c r="A193" s="14">
        <f t="shared" si="6"/>
        <v>190</v>
      </c>
      <c r="B193" s="14" t="s">
        <v>19419</v>
      </c>
      <c r="C193" s="41" t="s">
        <v>2744</v>
      </c>
      <c r="D193" s="41" t="s">
        <v>1187</v>
      </c>
      <c r="E193" s="14"/>
      <c r="F193" s="15">
        <v>20000</v>
      </c>
      <c r="G193" s="15">
        <v>176</v>
      </c>
      <c r="H193" s="14" t="s">
        <v>8076</v>
      </c>
      <c r="I193" s="15">
        <f>VLOOKUP(H193,[2]heso!$A$2:$B$82,2,0)*F193*G193</f>
        <v>2924945.3322119429</v>
      </c>
      <c r="J193" s="15">
        <v>42000</v>
      </c>
      <c r="K193" s="14" t="s">
        <v>4935</v>
      </c>
      <c r="L193" s="36" t="s">
        <v>19325</v>
      </c>
      <c r="M193" s="14" t="s">
        <v>2255</v>
      </c>
      <c r="N193" s="14" t="s">
        <v>19420</v>
      </c>
      <c r="O193" s="14"/>
      <c r="Q193" s="22">
        <f t="shared" si="7"/>
        <v>20000</v>
      </c>
      <c r="R193" s="15">
        <f>VLOOKUP(H193,[2]heso!$A$2:$B$82,2,0)*Q193*G193</f>
        <v>2924945.3322119429</v>
      </c>
      <c r="S193" s="15"/>
      <c r="T193" s="15"/>
      <c r="U193" s="15"/>
      <c r="V193" s="15"/>
      <c r="W193" s="15"/>
      <c r="X193" s="22"/>
    </row>
    <row r="194" spans="1:24" ht="31.5">
      <c r="A194" s="14">
        <f t="shared" si="6"/>
        <v>191</v>
      </c>
      <c r="B194" s="14" t="s">
        <v>19421</v>
      </c>
      <c r="C194" s="41" t="s">
        <v>2744</v>
      </c>
      <c r="D194" s="41" t="s">
        <v>1187</v>
      </c>
      <c r="E194" s="14"/>
      <c r="F194" s="15">
        <v>20000</v>
      </c>
      <c r="G194" s="15">
        <v>148</v>
      </c>
      <c r="H194" s="14" t="s">
        <v>8076</v>
      </c>
      <c r="I194" s="15">
        <f>VLOOKUP(H194,[2]heso!$A$2:$B$82,2,0)*F194*G194</f>
        <v>2459613.1202691337</v>
      </c>
      <c r="J194" s="15">
        <v>37000</v>
      </c>
      <c r="K194" s="14" t="s">
        <v>4935</v>
      </c>
      <c r="L194" s="36" t="s">
        <v>19325</v>
      </c>
      <c r="M194" s="14" t="s">
        <v>2255</v>
      </c>
      <c r="N194" s="14" t="s">
        <v>19422</v>
      </c>
      <c r="O194" s="14"/>
      <c r="Q194" s="22">
        <f t="shared" si="7"/>
        <v>20000</v>
      </c>
      <c r="R194" s="15">
        <f>VLOOKUP(H194,[2]heso!$A$2:$B$82,2,0)*Q194*G194</f>
        <v>2459613.1202691337</v>
      </c>
      <c r="S194" s="15"/>
      <c r="T194" s="15"/>
      <c r="U194" s="14"/>
      <c r="V194" s="14"/>
      <c r="W194" s="14"/>
    </row>
    <row r="195" spans="1:24" ht="31.5">
      <c r="A195" s="14">
        <f t="shared" si="6"/>
        <v>192</v>
      </c>
      <c r="B195" s="14" t="s">
        <v>19423</v>
      </c>
      <c r="C195" s="41" t="s">
        <v>2744</v>
      </c>
      <c r="D195" s="41" t="s">
        <v>1187</v>
      </c>
      <c r="E195" s="14"/>
      <c r="F195" s="15">
        <v>10000</v>
      </c>
      <c r="G195" s="15">
        <v>136</v>
      </c>
      <c r="H195" s="14" t="s">
        <v>8076</v>
      </c>
      <c r="I195" s="15">
        <f>VLOOKUP(H195,[2]heso!$A$2:$B$82,2,0)*F195*G195</f>
        <v>1130092.5147182506</v>
      </c>
      <c r="J195" s="15">
        <v>35000</v>
      </c>
      <c r="K195" s="14" t="s">
        <v>4935</v>
      </c>
      <c r="L195" s="36" t="s">
        <v>19325</v>
      </c>
      <c r="M195" s="14" t="s">
        <v>513</v>
      </c>
      <c r="N195" s="14" t="s">
        <v>19424</v>
      </c>
      <c r="O195" s="14"/>
      <c r="Q195" s="22">
        <f t="shared" si="7"/>
        <v>10000</v>
      </c>
      <c r="R195" s="15">
        <f>VLOOKUP(H195,[2]heso!$A$2:$B$82,2,0)*Q195*G195</f>
        <v>1130092.5147182506</v>
      </c>
      <c r="S195" s="15"/>
      <c r="T195" s="15"/>
      <c r="U195" s="14"/>
      <c r="V195" s="14"/>
      <c r="W195" s="14"/>
    </row>
    <row r="196" spans="1:24" ht="31.5">
      <c r="A196" s="14">
        <f t="shared" si="6"/>
        <v>193</v>
      </c>
      <c r="B196" s="14" t="s">
        <v>19425</v>
      </c>
      <c r="C196" s="41" t="s">
        <v>2744</v>
      </c>
      <c r="D196" s="41" t="s">
        <v>1187</v>
      </c>
      <c r="E196" s="14"/>
      <c r="F196" s="15">
        <v>6000</v>
      </c>
      <c r="G196" s="15">
        <v>120</v>
      </c>
      <c r="H196" s="14" t="s">
        <v>8076</v>
      </c>
      <c r="I196" s="15">
        <f>VLOOKUP(H196,[2]heso!$A$2:$B$82,2,0)*F196*G196</f>
        <v>598284.27249789739</v>
      </c>
      <c r="J196" s="15">
        <v>32000</v>
      </c>
      <c r="K196" s="14" t="s">
        <v>4935</v>
      </c>
      <c r="L196" s="36" t="s">
        <v>19325</v>
      </c>
      <c r="M196" s="14" t="s">
        <v>513</v>
      </c>
      <c r="N196" s="14" t="s">
        <v>19426</v>
      </c>
      <c r="O196" s="14"/>
      <c r="Q196" s="22">
        <f t="shared" si="7"/>
        <v>6000</v>
      </c>
      <c r="R196" s="15">
        <f>VLOOKUP(H196,[2]heso!$A$2:$B$82,2,0)*Q196*G196</f>
        <v>598284.27249789739</v>
      </c>
      <c r="S196" s="15"/>
      <c r="T196" s="15"/>
      <c r="U196" s="14"/>
      <c r="V196" s="14"/>
      <c r="W196" s="14"/>
    </row>
    <row r="197" spans="1:24" ht="31.5">
      <c r="A197" s="14">
        <f t="shared" ref="A197:A260" si="8">A196+1</f>
        <v>194</v>
      </c>
      <c r="B197" s="14" t="s">
        <v>19427</v>
      </c>
      <c r="C197" s="41" t="s">
        <v>2744</v>
      </c>
      <c r="D197" s="41" t="s">
        <v>1187</v>
      </c>
      <c r="E197" s="14"/>
      <c r="F197" s="15">
        <v>10000</v>
      </c>
      <c r="G197" s="15">
        <v>144</v>
      </c>
      <c r="H197" s="14" t="s">
        <v>8076</v>
      </c>
      <c r="I197" s="15">
        <f>VLOOKUP(H197,[2]heso!$A$2:$B$82,2,0)*F197*G197</f>
        <v>1196568.5449957948</v>
      </c>
      <c r="J197" s="15">
        <v>36000</v>
      </c>
      <c r="K197" s="14" t="s">
        <v>4935</v>
      </c>
      <c r="L197" s="36" t="s">
        <v>19325</v>
      </c>
      <c r="M197" s="14" t="s">
        <v>513</v>
      </c>
      <c r="N197" s="14" t="s">
        <v>19428</v>
      </c>
      <c r="O197" s="14"/>
      <c r="Q197" s="22">
        <f t="shared" ref="Q197:Q260" si="9">F197+S197+T197+U197+V197+W197</f>
        <v>10000</v>
      </c>
      <c r="R197" s="15">
        <f>VLOOKUP(H197,[2]heso!$A$2:$B$82,2,0)*Q197*G197</f>
        <v>1196568.5449957948</v>
      </c>
      <c r="S197" s="15"/>
      <c r="T197" s="15"/>
      <c r="U197" s="14"/>
      <c r="V197" s="14"/>
      <c r="W197" s="14"/>
    </row>
    <row r="198" spans="1:24" ht="31.5">
      <c r="A198" s="14">
        <f t="shared" si="8"/>
        <v>195</v>
      </c>
      <c r="B198" s="14" t="s">
        <v>19429</v>
      </c>
      <c r="C198" s="41" t="s">
        <v>2744</v>
      </c>
      <c r="D198" s="41" t="s">
        <v>1187</v>
      </c>
      <c r="E198" s="14"/>
      <c r="F198" s="15">
        <v>5000</v>
      </c>
      <c r="G198" s="15">
        <v>136</v>
      </c>
      <c r="H198" s="14" t="s">
        <v>8076</v>
      </c>
      <c r="I198" s="15">
        <f>VLOOKUP(H198,[2]heso!$A$2:$B$82,2,0)*F198*G198</f>
        <v>565046.2573591253</v>
      </c>
      <c r="J198" s="15">
        <v>36000</v>
      </c>
      <c r="K198" s="14" t="s">
        <v>4935</v>
      </c>
      <c r="L198" s="36" t="s">
        <v>19325</v>
      </c>
      <c r="M198" s="14" t="s">
        <v>513</v>
      </c>
      <c r="N198" s="14" t="s">
        <v>19430</v>
      </c>
      <c r="O198" s="14"/>
      <c r="Q198" s="22">
        <f t="shared" si="9"/>
        <v>5000</v>
      </c>
      <c r="R198" s="15">
        <f>VLOOKUP(H198,[2]heso!$A$2:$B$82,2,0)*Q198*G198</f>
        <v>565046.2573591253</v>
      </c>
      <c r="S198" s="15"/>
      <c r="T198" s="15"/>
      <c r="U198" s="14"/>
      <c r="V198" s="14"/>
      <c r="W198" s="14"/>
    </row>
    <row r="199" spans="1:24" ht="31.5">
      <c r="A199" s="14">
        <f t="shared" si="8"/>
        <v>196</v>
      </c>
      <c r="B199" s="14" t="s">
        <v>19431</v>
      </c>
      <c r="C199" s="41" t="s">
        <v>2744</v>
      </c>
      <c r="D199" s="41" t="s">
        <v>1187</v>
      </c>
      <c r="E199" s="14"/>
      <c r="F199" s="15">
        <v>10000</v>
      </c>
      <c r="G199" s="15">
        <v>136</v>
      </c>
      <c r="H199" s="14" t="s">
        <v>8076</v>
      </c>
      <c r="I199" s="15">
        <f>VLOOKUP(H199,[2]heso!$A$2:$B$82,2,0)*F199*G199</f>
        <v>1130092.5147182506</v>
      </c>
      <c r="J199" s="15">
        <v>35000</v>
      </c>
      <c r="K199" s="14" t="s">
        <v>4935</v>
      </c>
      <c r="L199" s="36" t="s">
        <v>19325</v>
      </c>
      <c r="M199" s="14" t="s">
        <v>513</v>
      </c>
      <c r="N199" s="14" t="s">
        <v>19432</v>
      </c>
      <c r="O199" s="14"/>
      <c r="Q199" s="22">
        <f t="shared" si="9"/>
        <v>10000</v>
      </c>
      <c r="R199" s="15">
        <f>VLOOKUP(H199,[2]heso!$A$2:$B$82,2,0)*Q199*G199</f>
        <v>1130092.5147182506</v>
      </c>
      <c r="S199" s="15"/>
      <c r="T199" s="15"/>
      <c r="U199" s="14"/>
      <c r="V199" s="14"/>
      <c r="W199" s="14"/>
    </row>
    <row r="200" spans="1:24" ht="126">
      <c r="A200" s="14">
        <f t="shared" si="8"/>
        <v>197</v>
      </c>
      <c r="B200" s="14" t="s">
        <v>19433</v>
      </c>
      <c r="C200" s="102" t="s">
        <v>20053</v>
      </c>
      <c r="D200" s="41" t="s">
        <v>1187</v>
      </c>
      <c r="E200" s="14" t="s">
        <v>8163</v>
      </c>
      <c r="F200" s="15">
        <v>3000</v>
      </c>
      <c r="G200" s="15">
        <v>624</v>
      </c>
      <c r="H200" s="14" t="s">
        <v>11934</v>
      </c>
      <c r="I200" s="15">
        <f>VLOOKUP(H200,[2]heso!$A$2:$B$82,2,0)*F200*G200</f>
        <v>3936080.7401177459</v>
      </c>
      <c r="J200" s="15">
        <v>845000</v>
      </c>
      <c r="K200" s="14" t="s">
        <v>7909</v>
      </c>
      <c r="L200" s="36" t="s">
        <v>19242</v>
      </c>
      <c r="M200" s="14" t="s">
        <v>19142</v>
      </c>
      <c r="N200" s="14" t="s">
        <v>19434</v>
      </c>
      <c r="O200" s="14"/>
      <c r="Q200" s="22">
        <f t="shared" si="9"/>
        <v>3000</v>
      </c>
      <c r="R200" s="15">
        <f>VLOOKUP(H200,[2]heso!$A$2:$B$82,2,0)*Q200*G200</f>
        <v>3936080.7401177459</v>
      </c>
      <c r="S200" s="15"/>
      <c r="T200" s="15"/>
      <c r="U200" s="14"/>
      <c r="V200" s="14"/>
      <c r="W200" s="14"/>
    </row>
    <row r="201" spans="1:24" ht="78.75">
      <c r="A201" s="14">
        <f t="shared" si="8"/>
        <v>198</v>
      </c>
      <c r="B201" s="14" t="s">
        <v>19435</v>
      </c>
      <c r="C201" s="207" t="s">
        <v>9192</v>
      </c>
      <c r="D201" s="41" t="s">
        <v>1187</v>
      </c>
      <c r="E201" s="14" t="s">
        <v>8163</v>
      </c>
      <c r="F201" s="15">
        <v>2000</v>
      </c>
      <c r="G201" s="15">
        <v>620</v>
      </c>
      <c r="H201" s="14" t="s">
        <v>2161</v>
      </c>
      <c r="I201" s="15">
        <f>VLOOKUP(H201,[2]heso!$A$2:$B$82,2,0)*F201*G201</f>
        <v>1601883.9360807403</v>
      </c>
      <c r="J201" s="15">
        <v>326000</v>
      </c>
      <c r="K201" s="14" t="s">
        <v>1188</v>
      </c>
      <c r="L201" s="36" t="s">
        <v>19242</v>
      </c>
      <c r="M201" s="14" t="s">
        <v>19142</v>
      </c>
      <c r="N201" s="21" t="s">
        <v>19436</v>
      </c>
      <c r="O201" s="14"/>
      <c r="Q201" s="22">
        <f t="shared" si="9"/>
        <v>2000</v>
      </c>
      <c r="R201" s="15">
        <f>VLOOKUP(H201,[2]heso!$A$2:$B$82,2,0)*Q201*G201</f>
        <v>1601883.9360807403</v>
      </c>
      <c r="S201" s="15"/>
      <c r="T201" s="15"/>
      <c r="U201" s="14"/>
      <c r="V201" s="14"/>
      <c r="W201" s="14"/>
    </row>
    <row r="202" spans="1:24" ht="78.75">
      <c r="A202" s="14">
        <f t="shared" si="8"/>
        <v>199</v>
      </c>
      <c r="B202" s="14" t="s">
        <v>19437</v>
      </c>
      <c r="C202" s="41" t="s">
        <v>19438</v>
      </c>
      <c r="D202" s="41" t="s">
        <v>1162</v>
      </c>
      <c r="E202" s="14"/>
      <c r="F202" s="15">
        <v>230</v>
      </c>
      <c r="G202" s="15">
        <v>288</v>
      </c>
      <c r="H202" s="14" t="s">
        <v>8087</v>
      </c>
      <c r="I202" s="15">
        <f>VLOOKUP(H202,[2]heso!$A$2:$B$82,2,0)*F202*G202</f>
        <v>66240</v>
      </c>
      <c r="J202" s="15">
        <v>0</v>
      </c>
      <c r="K202" s="14" t="s">
        <v>60</v>
      </c>
      <c r="L202" s="36" t="s">
        <v>19325</v>
      </c>
      <c r="M202" s="14" t="s">
        <v>6101</v>
      </c>
      <c r="N202" s="14" t="s">
        <v>19439</v>
      </c>
      <c r="O202" s="14" t="s">
        <v>20054</v>
      </c>
      <c r="Q202" s="22">
        <f t="shared" si="9"/>
        <v>230</v>
      </c>
      <c r="R202" s="15">
        <f>VLOOKUP(H202,[2]heso!$A$2:$B$82,2,0)*Q202*G202</f>
        <v>66240</v>
      </c>
      <c r="S202" s="15"/>
      <c r="T202" s="15"/>
      <c r="U202" s="14"/>
      <c r="V202" s="14"/>
      <c r="W202" s="14"/>
    </row>
    <row r="203" spans="1:24" ht="63">
      <c r="A203" s="14">
        <f t="shared" si="8"/>
        <v>200</v>
      </c>
      <c r="B203" s="14" t="s">
        <v>19440</v>
      </c>
      <c r="C203" s="41" t="s">
        <v>19441</v>
      </c>
      <c r="D203" s="41" t="s">
        <v>1162</v>
      </c>
      <c r="E203" s="14"/>
      <c r="F203" s="15">
        <v>230</v>
      </c>
      <c r="G203" s="15">
        <v>480</v>
      </c>
      <c r="H203" s="14" t="s">
        <v>8087</v>
      </c>
      <c r="I203" s="15">
        <f>VLOOKUP(H203,[2]heso!$A$2:$B$82,2,0)*F203*G203</f>
        <v>110400</v>
      </c>
      <c r="J203" s="15">
        <v>0</v>
      </c>
      <c r="K203" s="14" t="s">
        <v>60</v>
      </c>
      <c r="L203" s="36" t="s">
        <v>19325</v>
      </c>
      <c r="M203" s="14" t="s">
        <v>19405</v>
      </c>
      <c r="N203" s="14" t="s">
        <v>19442</v>
      </c>
      <c r="O203" s="14" t="s">
        <v>20055</v>
      </c>
      <c r="Q203" s="22">
        <f t="shared" si="9"/>
        <v>230</v>
      </c>
      <c r="R203" s="15">
        <f>VLOOKUP(H203,[2]heso!$A$2:$B$82,2,0)*Q203*G203</f>
        <v>110400</v>
      </c>
      <c r="S203" s="15"/>
      <c r="T203" s="15"/>
      <c r="U203" s="14"/>
      <c r="V203" s="14"/>
      <c r="W203" s="14"/>
    </row>
    <row r="204" spans="1:24" ht="63">
      <c r="A204" s="14">
        <f t="shared" si="8"/>
        <v>201</v>
      </c>
      <c r="B204" s="14" t="s">
        <v>19443</v>
      </c>
      <c r="C204" s="41" t="s">
        <v>19444</v>
      </c>
      <c r="D204" s="41" t="s">
        <v>1187</v>
      </c>
      <c r="E204" s="14"/>
      <c r="F204" s="15">
        <v>1000</v>
      </c>
      <c r="G204" s="15">
        <v>632</v>
      </c>
      <c r="H204" s="14" t="s">
        <v>2161</v>
      </c>
      <c r="I204" s="15">
        <f>VLOOKUP(H204,[2]heso!$A$2:$B$82,2,0)*F204*G204</f>
        <v>816444.07064760313</v>
      </c>
      <c r="J204" s="15">
        <v>287000</v>
      </c>
      <c r="K204" s="14" t="s">
        <v>4935</v>
      </c>
      <c r="L204" s="36" t="s">
        <v>19325</v>
      </c>
      <c r="M204" s="14" t="s">
        <v>2255</v>
      </c>
      <c r="N204" s="14" t="s">
        <v>19445</v>
      </c>
      <c r="O204" s="14"/>
      <c r="Q204" s="22">
        <f t="shared" si="9"/>
        <v>1000</v>
      </c>
      <c r="R204" s="15">
        <f>VLOOKUP(H204,[2]heso!$A$2:$B$82,2,0)*Q204*G204</f>
        <v>816444.07064760313</v>
      </c>
      <c r="S204" s="15"/>
      <c r="T204" s="15"/>
      <c r="U204" s="14"/>
      <c r="V204" s="14"/>
      <c r="W204" s="14"/>
    </row>
    <row r="205" spans="1:24" ht="63">
      <c r="A205" s="14">
        <f t="shared" si="8"/>
        <v>202</v>
      </c>
      <c r="B205" s="14" t="s">
        <v>19446</v>
      </c>
      <c r="C205" s="41" t="s">
        <v>17281</v>
      </c>
      <c r="D205" s="41" t="s">
        <v>1187</v>
      </c>
      <c r="E205" s="14" t="s">
        <v>8163</v>
      </c>
      <c r="F205" s="15">
        <v>1000</v>
      </c>
      <c r="G205" s="15">
        <v>536</v>
      </c>
      <c r="H205" s="14" t="s">
        <v>2161</v>
      </c>
      <c r="I205" s="15">
        <f>VLOOKUP(H205,[2]heso!$A$2:$B$82,2,0)*F205*G205</f>
        <v>692427.24978973938</v>
      </c>
      <c r="J205" s="15">
        <v>246000</v>
      </c>
      <c r="K205" s="14" t="s">
        <v>4935</v>
      </c>
      <c r="L205" s="36" t="s">
        <v>19325</v>
      </c>
      <c r="M205" s="14" t="s">
        <v>2255</v>
      </c>
      <c r="N205" s="14" t="s">
        <v>19447</v>
      </c>
      <c r="O205" s="14"/>
      <c r="Q205" s="22">
        <f t="shared" si="9"/>
        <v>1000</v>
      </c>
      <c r="R205" s="15">
        <f>VLOOKUP(H205,[2]heso!$A$2:$B$82,2,0)*Q205*G205</f>
        <v>692427.24978973938</v>
      </c>
      <c r="S205" s="15"/>
      <c r="T205" s="15"/>
      <c r="U205" s="14"/>
      <c r="V205" s="14"/>
      <c r="W205" s="14"/>
    </row>
    <row r="206" spans="1:24" ht="31.5">
      <c r="A206" s="14">
        <f t="shared" si="8"/>
        <v>203</v>
      </c>
      <c r="B206" s="14" t="s">
        <v>19448</v>
      </c>
      <c r="C206" s="41" t="s">
        <v>19449</v>
      </c>
      <c r="D206" s="41" t="s">
        <v>1187</v>
      </c>
      <c r="E206" s="14"/>
      <c r="F206" s="15">
        <v>1000</v>
      </c>
      <c r="G206" s="15">
        <v>316</v>
      </c>
      <c r="H206" s="14" t="s">
        <v>8087</v>
      </c>
      <c r="I206" s="15">
        <f>VLOOKUP(H206,[2]heso!$A$2:$B$82,2,0)*F206*G206</f>
        <v>316000</v>
      </c>
      <c r="J206" s="15">
        <v>119000</v>
      </c>
      <c r="K206" s="14" t="s">
        <v>1193</v>
      </c>
      <c r="L206" s="36" t="s">
        <v>19325</v>
      </c>
      <c r="M206" s="14" t="s">
        <v>2255</v>
      </c>
      <c r="N206" s="14" t="s">
        <v>19450</v>
      </c>
      <c r="O206" s="14"/>
      <c r="Q206" s="22">
        <f t="shared" si="9"/>
        <v>1000</v>
      </c>
      <c r="R206" s="15">
        <f>VLOOKUP(H206,[2]heso!$A$2:$B$82,2,0)*Q206*G206</f>
        <v>316000</v>
      </c>
      <c r="S206" s="15"/>
      <c r="T206" s="15"/>
      <c r="U206" s="14"/>
      <c r="V206" s="14"/>
      <c r="W206" s="14"/>
    </row>
    <row r="207" spans="1:24" ht="31.5">
      <c r="A207" s="14">
        <f t="shared" si="8"/>
        <v>204</v>
      </c>
      <c r="B207" s="14" t="s">
        <v>19451</v>
      </c>
      <c r="C207" s="41" t="s">
        <v>2744</v>
      </c>
      <c r="D207" s="41" t="s">
        <v>1187</v>
      </c>
      <c r="E207" s="14" t="s">
        <v>8163</v>
      </c>
      <c r="F207" s="15">
        <v>20000</v>
      </c>
      <c r="G207" s="15">
        <v>100</v>
      </c>
      <c r="H207" s="14" t="s">
        <v>8076</v>
      </c>
      <c r="I207" s="15">
        <f>VLOOKUP(H207,[2]heso!$A$2:$B$82,2,0)*F207*G207</f>
        <v>1661900.7569386037</v>
      </c>
      <c r="J207" s="15">
        <v>28000</v>
      </c>
      <c r="K207" s="14" t="s">
        <v>4935</v>
      </c>
      <c r="L207" s="36" t="s">
        <v>19325</v>
      </c>
      <c r="M207" s="14" t="s">
        <v>2255</v>
      </c>
      <c r="N207" s="14" t="s">
        <v>19452</v>
      </c>
      <c r="O207" s="14"/>
      <c r="Q207" s="22">
        <f t="shared" si="9"/>
        <v>20000</v>
      </c>
      <c r="R207" s="15">
        <f>VLOOKUP(H207,[2]heso!$A$2:$B$82,2,0)*Q207*G207</f>
        <v>1661900.7569386037</v>
      </c>
      <c r="S207" s="15"/>
      <c r="T207" s="15"/>
      <c r="U207" s="14"/>
      <c r="V207" s="14"/>
      <c r="W207" s="14"/>
    </row>
    <row r="208" spans="1:24" ht="63">
      <c r="A208" s="14">
        <f t="shared" si="8"/>
        <v>205</v>
      </c>
      <c r="B208" s="14" t="s">
        <v>18622</v>
      </c>
      <c r="C208" s="41" t="s">
        <v>18623</v>
      </c>
      <c r="D208" s="41" t="s">
        <v>1162</v>
      </c>
      <c r="E208" s="14" t="s">
        <v>8163</v>
      </c>
      <c r="F208" s="15">
        <v>400</v>
      </c>
      <c r="G208" s="15">
        <v>568</v>
      </c>
      <c r="H208" s="14" t="s">
        <v>2161</v>
      </c>
      <c r="I208" s="15">
        <f>VLOOKUP(H208,[2]heso!$A$2:$B$82,2,0)*F208*G208</f>
        <v>293506.47603027755</v>
      </c>
      <c r="J208" s="15">
        <v>0</v>
      </c>
      <c r="K208" s="14" t="s">
        <v>70</v>
      </c>
      <c r="L208" s="36" t="s">
        <v>19325</v>
      </c>
      <c r="M208" s="14" t="s">
        <v>19142</v>
      </c>
      <c r="N208" s="14" t="s">
        <v>19458</v>
      </c>
      <c r="O208" s="14"/>
      <c r="Q208" s="22">
        <f t="shared" si="9"/>
        <v>750</v>
      </c>
      <c r="R208" s="15">
        <f>VLOOKUP(H208,[2]heso!$A$2:$B$82,2,0)*Q208*G208</f>
        <v>550324.64255677047</v>
      </c>
      <c r="S208" s="15">
        <v>350</v>
      </c>
      <c r="T208" s="15"/>
      <c r="U208" s="14"/>
      <c r="V208" s="14"/>
      <c r="W208" s="14"/>
    </row>
    <row r="209" spans="1:23" ht="31.5">
      <c r="A209" s="14">
        <f t="shared" si="8"/>
        <v>206</v>
      </c>
      <c r="B209" s="248" t="s">
        <v>19459</v>
      </c>
      <c r="C209" s="41" t="s">
        <v>7111</v>
      </c>
      <c r="D209" s="41" t="s">
        <v>1187</v>
      </c>
      <c r="E209" s="14" t="s">
        <v>8163</v>
      </c>
      <c r="F209" s="15">
        <v>4000</v>
      </c>
      <c r="G209" s="15">
        <v>272</v>
      </c>
      <c r="H209" s="14" t="s">
        <v>8165</v>
      </c>
      <c r="I209" s="15">
        <f>VLOOKUP(H209,[2]heso!$A$2:$B$82,2,0)*F209*G209</f>
        <v>878452.48107653495</v>
      </c>
      <c r="J209" s="15">
        <v>65000</v>
      </c>
      <c r="K209" s="14" t="s">
        <v>1193</v>
      </c>
      <c r="L209" s="36" t="s">
        <v>19325</v>
      </c>
      <c r="M209" s="14" t="s">
        <v>2255</v>
      </c>
      <c r="N209" s="14" t="s">
        <v>19460</v>
      </c>
      <c r="O209" s="14"/>
      <c r="Q209" s="22">
        <f t="shared" si="9"/>
        <v>4000</v>
      </c>
      <c r="R209" s="15">
        <f>VLOOKUP(H209,[2]heso!$A$2:$B$82,2,0)*Q209*G209</f>
        <v>878452.48107653495</v>
      </c>
      <c r="S209" s="15"/>
      <c r="T209" s="15"/>
      <c r="U209" s="14"/>
      <c r="V209" s="14"/>
      <c r="W209" s="14"/>
    </row>
    <row r="210" spans="1:23" ht="31.5">
      <c r="A210" s="14">
        <f t="shared" si="8"/>
        <v>207</v>
      </c>
      <c r="B210" s="14" t="s">
        <v>19461</v>
      </c>
      <c r="C210" s="41" t="s">
        <v>19462</v>
      </c>
      <c r="D210" s="41" t="s">
        <v>1187</v>
      </c>
      <c r="E210" s="14"/>
      <c r="F210" s="15">
        <v>2000</v>
      </c>
      <c r="G210" s="15">
        <v>120</v>
      </c>
      <c r="H210" s="14" t="s">
        <v>8165</v>
      </c>
      <c r="I210" s="15">
        <f>VLOOKUP(H210,[2]heso!$A$2:$B$82,2,0)*F210*G210</f>
        <v>193776.2825904121</v>
      </c>
      <c r="J210" s="15">
        <v>58000</v>
      </c>
      <c r="K210" s="14" t="s">
        <v>70</v>
      </c>
      <c r="L210" s="36" t="s">
        <v>19325</v>
      </c>
      <c r="M210" s="14" t="s">
        <v>2255</v>
      </c>
      <c r="N210" s="14" t="s">
        <v>19463</v>
      </c>
      <c r="O210" s="14"/>
      <c r="Q210" s="22">
        <f t="shared" si="9"/>
        <v>2000</v>
      </c>
      <c r="R210" s="15">
        <f>VLOOKUP(H210,[2]heso!$A$2:$B$82,2,0)*Q210*G210</f>
        <v>193776.2825904121</v>
      </c>
      <c r="S210" s="15"/>
      <c r="T210" s="15"/>
      <c r="U210" s="14"/>
      <c r="V210" s="14"/>
      <c r="W210" s="14"/>
    </row>
    <row r="211" spans="1:23" ht="31.5">
      <c r="A211" s="14">
        <f t="shared" si="8"/>
        <v>208</v>
      </c>
      <c r="B211" s="14" t="s">
        <v>19464</v>
      </c>
      <c r="C211" s="41" t="s">
        <v>19465</v>
      </c>
      <c r="D211" s="41" t="s">
        <v>1187</v>
      </c>
      <c r="E211" s="14"/>
      <c r="F211" s="15">
        <v>5000</v>
      </c>
      <c r="G211" s="15">
        <v>236</v>
      </c>
      <c r="H211" s="14" t="s">
        <v>8165</v>
      </c>
      <c r="I211" s="15">
        <f>VLOOKUP(H211,[2]heso!$A$2:$B$82,2,0)*F211*G211</f>
        <v>952733.3894028595</v>
      </c>
      <c r="J211" s="15">
        <v>148000</v>
      </c>
      <c r="K211" s="14" t="s">
        <v>70</v>
      </c>
      <c r="L211" s="36" t="s">
        <v>19466</v>
      </c>
      <c r="M211" s="14" t="s">
        <v>19142</v>
      </c>
      <c r="N211" s="14" t="s">
        <v>19467</v>
      </c>
      <c r="O211" s="14"/>
      <c r="Q211" s="22">
        <f t="shared" si="9"/>
        <v>5000</v>
      </c>
      <c r="R211" s="15">
        <f>VLOOKUP(H211,[2]heso!$A$2:$B$82,2,0)*Q211*G211</f>
        <v>952733.3894028595</v>
      </c>
      <c r="S211" s="15"/>
      <c r="T211" s="15"/>
      <c r="U211" s="14"/>
      <c r="V211" s="14"/>
      <c r="W211" s="14"/>
    </row>
    <row r="212" spans="1:23" ht="31.5">
      <c r="A212" s="14">
        <f t="shared" si="8"/>
        <v>209</v>
      </c>
      <c r="B212" s="14" t="s">
        <v>19468</v>
      </c>
      <c r="C212" s="41" t="s">
        <v>14702</v>
      </c>
      <c r="D212" s="41" t="s">
        <v>1162</v>
      </c>
      <c r="E212" s="14"/>
      <c r="F212" s="15">
        <v>300</v>
      </c>
      <c r="G212" s="15">
        <v>384</v>
      </c>
      <c r="H212" s="14" t="s">
        <v>2161</v>
      </c>
      <c r="I212" s="15">
        <f>VLOOKUP(H212,[2]heso!$A$2:$B$82,2,0)*F212*G212</f>
        <v>148820.18502943648</v>
      </c>
      <c r="J212" s="15">
        <v>0</v>
      </c>
      <c r="K212" s="14" t="s">
        <v>1193</v>
      </c>
      <c r="L212" s="36" t="s">
        <v>19466</v>
      </c>
      <c r="M212" s="14" t="s">
        <v>19142</v>
      </c>
      <c r="N212" s="14" t="s">
        <v>19469</v>
      </c>
      <c r="O212" s="14" t="s">
        <v>19470</v>
      </c>
      <c r="Q212" s="22">
        <f t="shared" si="9"/>
        <v>300</v>
      </c>
      <c r="R212" s="15">
        <f>VLOOKUP(H212,[2]heso!$A$2:$B$82,2,0)*Q212*G212</f>
        <v>148820.18502943648</v>
      </c>
      <c r="S212" s="15"/>
      <c r="T212" s="15"/>
      <c r="U212" s="14"/>
      <c r="V212" s="14"/>
      <c r="W212" s="14"/>
    </row>
    <row r="213" spans="1:23" ht="63">
      <c r="A213" s="14">
        <f t="shared" si="8"/>
        <v>210</v>
      </c>
      <c r="B213" s="248" t="s">
        <v>19471</v>
      </c>
      <c r="C213" s="41" t="s">
        <v>19472</v>
      </c>
      <c r="D213" s="41" t="s">
        <v>1162</v>
      </c>
      <c r="E213" s="14"/>
      <c r="F213" s="15">
        <v>500</v>
      </c>
      <c r="G213" s="15">
        <v>196</v>
      </c>
      <c r="H213" s="14" t="s">
        <v>8087</v>
      </c>
      <c r="I213" s="15">
        <f>VLOOKUP(H213,[2]heso!$A$2:$B$82,2,0)*F213*G213</f>
        <v>98000</v>
      </c>
      <c r="J213" s="15">
        <v>0</v>
      </c>
      <c r="K213" s="14" t="s">
        <v>60</v>
      </c>
      <c r="L213" s="36" t="s">
        <v>19325</v>
      </c>
      <c r="M213" s="14" t="s">
        <v>19142</v>
      </c>
      <c r="N213" s="14" t="s">
        <v>19473</v>
      </c>
      <c r="O213" s="14"/>
      <c r="Q213" s="22">
        <f t="shared" si="9"/>
        <v>500</v>
      </c>
      <c r="R213" s="15">
        <f>VLOOKUP(H213,[2]heso!$A$2:$B$82,2,0)*Q213*G213</f>
        <v>98000</v>
      </c>
      <c r="S213" s="15"/>
      <c r="T213" s="15"/>
      <c r="U213" s="14"/>
      <c r="V213" s="14"/>
      <c r="W213" s="14"/>
    </row>
    <row r="214" spans="1:23" ht="47.25">
      <c r="A214" s="14">
        <f t="shared" si="8"/>
        <v>211</v>
      </c>
      <c r="B214" s="14" t="s">
        <v>19474</v>
      </c>
      <c r="C214" s="41" t="s">
        <v>17614</v>
      </c>
      <c r="D214" s="41" t="s">
        <v>1187</v>
      </c>
      <c r="E214" s="14" t="s">
        <v>8163</v>
      </c>
      <c r="F214" s="15">
        <v>1000</v>
      </c>
      <c r="G214" s="15">
        <v>156</v>
      </c>
      <c r="H214" s="14" t="s">
        <v>8076</v>
      </c>
      <c r="I214" s="15">
        <f>VLOOKUP(H214,[2]heso!$A$2:$B$82,2,0)*F214*G214</f>
        <v>129628.25904121112</v>
      </c>
      <c r="J214" s="15">
        <v>75000</v>
      </c>
      <c r="K214" s="14" t="s">
        <v>1193</v>
      </c>
      <c r="L214" s="36" t="s">
        <v>19325</v>
      </c>
      <c r="M214" s="14" t="s">
        <v>2255</v>
      </c>
      <c r="N214" s="14" t="s">
        <v>19475</v>
      </c>
      <c r="O214" s="14"/>
      <c r="Q214" s="22">
        <f t="shared" si="9"/>
        <v>1000</v>
      </c>
      <c r="R214" s="15">
        <f>VLOOKUP(H214,[2]heso!$A$2:$B$82,2,0)*Q214*G214</f>
        <v>129628.25904121112</v>
      </c>
      <c r="S214" s="15"/>
      <c r="T214" s="15"/>
      <c r="U214" s="14"/>
      <c r="V214" s="14"/>
      <c r="W214" s="14"/>
    </row>
    <row r="215" spans="1:23" ht="63">
      <c r="A215" s="14">
        <f t="shared" si="8"/>
        <v>212</v>
      </c>
      <c r="B215" s="14" t="s">
        <v>19476</v>
      </c>
      <c r="C215" s="41" t="s">
        <v>19477</v>
      </c>
      <c r="D215" s="41" t="s">
        <v>1162</v>
      </c>
      <c r="E215" s="14"/>
      <c r="F215" s="15">
        <v>300</v>
      </c>
      <c r="G215" s="15">
        <v>284</v>
      </c>
      <c r="H215" s="14" t="s">
        <v>8087</v>
      </c>
      <c r="I215" s="15">
        <f>VLOOKUP(H215,[2]heso!$A$2:$B$82,2,0)*F215*G215</f>
        <v>85200</v>
      </c>
      <c r="J215" s="15">
        <v>0</v>
      </c>
      <c r="K215" s="14" t="s">
        <v>1193</v>
      </c>
      <c r="L215" s="36" t="s">
        <v>19325</v>
      </c>
      <c r="M215" s="14" t="s">
        <v>5629</v>
      </c>
      <c r="N215" s="14" t="s">
        <v>19478</v>
      </c>
      <c r="O215" s="14"/>
      <c r="Q215" s="22">
        <f t="shared" si="9"/>
        <v>300</v>
      </c>
      <c r="R215" s="15">
        <f>VLOOKUP(H215,[2]heso!$A$2:$B$82,2,0)*Q215*G215</f>
        <v>85200</v>
      </c>
      <c r="S215" s="15"/>
      <c r="T215" s="15"/>
      <c r="U215" s="14"/>
      <c r="V215" s="14"/>
      <c r="W215" s="14"/>
    </row>
    <row r="216" spans="1:23" ht="47.25">
      <c r="A216" s="14">
        <f t="shared" si="8"/>
        <v>213</v>
      </c>
      <c r="B216" s="14" t="s">
        <v>15735</v>
      </c>
      <c r="C216" s="41" t="s">
        <v>19479</v>
      </c>
      <c r="D216" s="41" t="s">
        <v>1187</v>
      </c>
      <c r="E216" s="14" t="s">
        <v>8163</v>
      </c>
      <c r="F216" s="15">
        <v>1000</v>
      </c>
      <c r="G216" s="15">
        <v>268</v>
      </c>
      <c r="H216" s="14" t="s">
        <v>8087</v>
      </c>
      <c r="I216" s="15">
        <f>VLOOKUP(H216,[2]heso!$A$2:$B$82,2,0)*F216*G216</f>
        <v>268000</v>
      </c>
      <c r="J216" s="15">
        <v>96000</v>
      </c>
      <c r="K216" s="14" t="s">
        <v>4935</v>
      </c>
      <c r="L216" s="36" t="s">
        <v>19466</v>
      </c>
      <c r="M216" s="14" t="s">
        <v>5629</v>
      </c>
      <c r="N216" s="14" t="s">
        <v>19480</v>
      </c>
      <c r="O216" s="14"/>
      <c r="Q216" s="22">
        <f t="shared" si="9"/>
        <v>1000</v>
      </c>
      <c r="R216" s="15">
        <f>VLOOKUP(H216,[2]heso!$A$2:$B$82,2,0)*Q216*G216</f>
        <v>268000</v>
      </c>
      <c r="S216" s="15"/>
      <c r="T216" s="15"/>
      <c r="U216" s="14"/>
      <c r="V216" s="14"/>
      <c r="W216" s="14"/>
    </row>
    <row r="217" spans="1:23" ht="63">
      <c r="A217" s="14">
        <f t="shared" si="8"/>
        <v>214</v>
      </c>
      <c r="B217" s="248" t="s">
        <v>19481</v>
      </c>
      <c r="C217" s="41" t="s">
        <v>19482</v>
      </c>
      <c r="D217" s="41" t="s">
        <v>1162</v>
      </c>
      <c r="E217" s="14"/>
      <c r="F217" s="15">
        <v>300</v>
      </c>
      <c r="G217" s="15">
        <v>112</v>
      </c>
      <c r="H217" s="14" t="s">
        <v>2161</v>
      </c>
      <c r="I217" s="15">
        <f>VLOOKUP(H217,[2]heso!$A$2:$B$82,2,0)*F217*G217</f>
        <v>43405.887300252311</v>
      </c>
      <c r="J217" s="15">
        <v>0</v>
      </c>
      <c r="K217" s="14" t="s">
        <v>70</v>
      </c>
      <c r="L217" s="36" t="s">
        <v>19325</v>
      </c>
      <c r="M217" s="14" t="s">
        <v>5129</v>
      </c>
      <c r="N217" s="14" t="s">
        <v>19483</v>
      </c>
      <c r="O217" s="14"/>
      <c r="Q217" s="22">
        <f t="shared" si="9"/>
        <v>300</v>
      </c>
      <c r="R217" s="15">
        <f>VLOOKUP(H217,[2]heso!$A$2:$B$82,2,0)*Q217*G217</f>
        <v>43405.887300252311</v>
      </c>
      <c r="S217" s="15"/>
      <c r="T217" s="15"/>
      <c r="U217" s="14"/>
      <c r="V217" s="14"/>
      <c r="W217" s="14"/>
    </row>
    <row r="218" spans="1:23" ht="94.5">
      <c r="A218" s="14">
        <f t="shared" si="8"/>
        <v>215</v>
      </c>
      <c r="B218" s="248" t="s">
        <v>19484</v>
      </c>
      <c r="C218" s="41" t="s">
        <v>19485</v>
      </c>
      <c r="D218" s="41" t="s">
        <v>1187</v>
      </c>
      <c r="E218" s="14"/>
      <c r="F218" s="15">
        <v>300</v>
      </c>
      <c r="G218" s="15">
        <v>940</v>
      </c>
      <c r="H218" s="14" t="s">
        <v>3703</v>
      </c>
      <c r="I218" s="15">
        <f>VLOOKUP(H218,[2]heso!$A$2:$B$82,2,0)*F218*G218</f>
        <v>486681.24474348198</v>
      </c>
      <c r="J218" s="15">
        <v>0</v>
      </c>
      <c r="K218" s="14" t="s">
        <v>7909</v>
      </c>
      <c r="L218" s="36" t="s">
        <v>19466</v>
      </c>
      <c r="M218" s="14" t="s">
        <v>2255</v>
      </c>
      <c r="N218" s="14" t="s">
        <v>19486</v>
      </c>
      <c r="O218" s="14"/>
      <c r="Q218" s="22">
        <f t="shared" si="9"/>
        <v>300</v>
      </c>
      <c r="R218" s="15">
        <f>VLOOKUP(H218,[2]heso!$A$2:$B$82,2,0)*Q218*G218</f>
        <v>486681.24474348198</v>
      </c>
      <c r="S218" s="15"/>
      <c r="T218" s="15"/>
      <c r="U218" s="14"/>
      <c r="V218" s="14"/>
      <c r="W218" s="14"/>
    </row>
    <row r="219" spans="1:23" ht="31.5">
      <c r="A219" s="14">
        <f t="shared" si="8"/>
        <v>216</v>
      </c>
      <c r="B219" s="21" t="s">
        <v>17233</v>
      </c>
      <c r="C219" s="41" t="s">
        <v>17234</v>
      </c>
      <c r="D219" s="41" t="s">
        <v>1187</v>
      </c>
      <c r="E219" s="14" t="s">
        <v>8163</v>
      </c>
      <c r="F219" s="15">
        <v>325</v>
      </c>
      <c r="G219" s="15">
        <v>152</v>
      </c>
      <c r="H219" s="14" t="s">
        <v>8076</v>
      </c>
      <c r="I219" s="15">
        <f>VLOOKUP(H219,[2]heso!$A$2:$B$82,2,0)*F219*G219</f>
        <v>41048.948696383515</v>
      </c>
      <c r="J219" s="15">
        <v>50000</v>
      </c>
      <c r="K219" s="14" t="s">
        <v>1193</v>
      </c>
      <c r="L219" s="36" t="s">
        <v>19466</v>
      </c>
      <c r="M219" s="14" t="s">
        <v>2255</v>
      </c>
      <c r="N219" s="14" t="s">
        <v>19487</v>
      </c>
      <c r="O219" s="14"/>
      <c r="Q219" s="22">
        <f t="shared" si="9"/>
        <v>325</v>
      </c>
      <c r="R219" s="15">
        <f>VLOOKUP(H219,[2]heso!$A$2:$B$82,2,0)*Q219*G219</f>
        <v>41048.948696383515</v>
      </c>
      <c r="S219" s="15"/>
      <c r="T219" s="15"/>
      <c r="U219" s="14"/>
      <c r="V219" s="14"/>
      <c r="W219" s="14"/>
    </row>
    <row r="220" spans="1:23" ht="31.5">
      <c r="A220" s="14">
        <f t="shared" si="8"/>
        <v>217</v>
      </c>
      <c r="B220" s="14" t="s">
        <v>17475</v>
      </c>
      <c r="C220" s="41" t="s">
        <v>18177</v>
      </c>
      <c r="D220" s="41" t="s">
        <v>1187</v>
      </c>
      <c r="E220" s="14" t="s">
        <v>8163</v>
      </c>
      <c r="F220" s="15">
        <v>10000</v>
      </c>
      <c r="G220" s="15">
        <v>96</v>
      </c>
      <c r="H220" s="14" t="s">
        <v>3703</v>
      </c>
      <c r="I220" s="15">
        <f>VLOOKUP(H220,[2]heso!$A$2:$B$82,2,0)*F220*G220</f>
        <v>1656787.2161480235</v>
      </c>
      <c r="J220" s="15">
        <v>34000</v>
      </c>
      <c r="K220" s="14" t="s">
        <v>1188</v>
      </c>
      <c r="L220" s="36" t="s">
        <v>19466</v>
      </c>
      <c r="M220" s="14" t="s">
        <v>2255</v>
      </c>
      <c r="N220" s="14" t="s">
        <v>19488</v>
      </c>
      <c r="O220" s="14"/>
      <c r="Q220" s="22">
        <f t="shared" si="9"/>
        <v>10000</v>
      </c>
      <c r="R220" s="15">
        <f>VLOOKUP(H220,[2]heso!$A$2:$B$82,2,0)*Q220*G220</f>
        <v>1656787.2161480235</v>
      </c>
      <c r="S220" s="15"/>
      <c r="T220" s="15"/>
      <c r="U220" s="14"/>
      <c r="V220" s="14"/>
      <c r="W220" s="14"/>
    </row>
    <row r="221" spans="1:23" ht="31.5">
      <c r="A221" s="14">
        <f t="shared" si="8"/>
        <v>218</v>
      </c>
      <c r="B221" s="21" t="s">
        <v>19489</v>
      </c>
      <c r="C221" s="41" t="s">
        <v>19490</v>
      </c>
      <c r="D221" s="41" t="s">
        <v>1187</v>
      </c>
      <c r="E221" s="14"/>
      <c r="F221" s="15">
        <v>3000</v>
      </c>
      <c r="G221" s="15">
        <v>436</v>
      </c>
      <c r="H221" s="14" t="s">
        <v>7154</v>
      </c>
      <c r="I221" s="15">
        <f>VLOOKUP(H221,[2]heso!$A$2:$B$82,2,0)*F221*G221</f>
        <v>2679804.8780487804</v>
      </c>
      <c r="J221" s="15">
        <v>270000</v>
      </c>
      <c r="K221" s="14" t="s">
        <v>4935</v>
      </c>
      <c r="L221" s="36" t="s">
        <v>19325</v>
      </c>
      <c r="M221" s="14" t="s">
        <v>2255</v>
      </c>
      <c r="N221" s="14" t="s">
        <v>19491</v>
      </c>
      <c r="O221" s="14"/>
      <c r="Q221" s="22">
        <f t="shared" si="9"/>
        <v>3000</v>
      </c>
      <c r="R221" s="15">
        <f>VLOOKUP(H221,[2]heso!$A$2:$B$82,2,0)*Q221*G221</f>
        <v>2679804.8780487804</v>
      </c>
      <c r="S221" s="15"/>
      <c r="T221" s="15"/>
      <c r="U221" s="14"/>
      <c r="V221" s="14"/>
      <c r="W221" s="14"/>
    </row>
    <row r="222" spans="1:23" ht="31.5">
      <c r="A222" s="14">
        <f t="shared" si="8"/>
        <v>219</v>
      </c>
      <c r="B222" s="248" t="s">
        <v>19492</v>
      </c>
      <c r="C222" s="41" t="s">
        <v>1406</v>
      </c>
      <c r="D222" s="41" t="s">
        <v>1187</v>
      </c>
      <c r="E222" s="14" t="s">
        <v>8163</v>
      </c>
      <c r="F222" s="15">
        <v>5000</v>
      </c>
      <c r="G222" s="15">
        <v>116</v>
      </c>
      <c r="H222" s="14" t="s">
        <v>5624</v>
      </c>
      <c r="I222" s="15">
        <f>VLOOKUP(H222,[2]heso!$A$2:$B$82,2,0)*F222*G222</f>
        <v>499999.99999999994</v>
      </c>
      <c r="J222" s="15">
        <v>25000</v>
      </c>
      <c r="K222" s="14" t="s">
        <v>7909</v>
      </c>
      <c r="L222" s="36" t="s">
        <v>19466</v>
      </c>
      <c r="M222" s="14" t="s">
        <v>513</v>
      </c>
      <c r="N222" s="14" t="s">
        <v>19493</v>
      </c>
      <c r="O222" s="14"/>
      <c r="Q222" s="22">
        <f t="shared" si="9"/>
        <v>5000</v>
      </c>
      <c r="R222" s="15">
        <f>VLOOKUP(H222,[2]heso!$A$2:$B$82,2,0)*Q222*G222</f>
        <v>499999.99999999994</v>
      </c>
      <c r="S222" s="15"/>
      <c r="T222" s="15"/>
      <c r="U222" s="14"/>
      <c r="V222" s="14"/>
      <c r="W222" s="14"/>
    </row>
    <row r="223" spans="1:23" ht="31.5">
      <c r="A223" s="14">
        <f t="shared" si="8"/>
        <v>220</v>
      </c>
      <c r="B223" s="14" t="s">
        <v>19494</v>
      </c>
      <c r="C223" s="41" t="s">
        <v>19495</v>
      </c>
      <c r="D223" s="41" t="s">
        <v>1187</v>
      </c>
      <c r="E223" s="14"/>
      <c r="F223" s="15">
        <v>1000</v>
      </c>
      <c r="G223" s="15">
        <v>196</v>
      </c>
      <c r="H223" s="14" t="s">
        <v>8165</v>
      </c>
      <c r="I223" s="15">
        <f>VLOOKUP(H223,[2]heso!$A$2:$B$82,2,0)*F223*G223</f>
        <v>158250.6307821699</v>
      </c>
      <c r="J223" s="15">
        <v>91000</v>
      </c>
      <c r="K223" s="14" t="s">
        <v>70</v>
      </c>
      <c r="L223" s="36" t="s">
        <v>19466</v>
      </c>
      <c r="M223" s="14" t="s">
        <v>513</v>
      </c>
      <c r="N223" s="14" t="s">
        <v>19496</v>
      </c>
      <c r="O223" s="14"/>
      <c r="Q223" s="22">
        <f t="shared" si="9"/>
        <v>1000</v>
      </c>
      <c r="R223" s="15">
        <f>VLOOKUP(H223,[2]heso!$A$2:$B$82,2,0)*Q223*G223</f>
        <v>158250.6307821699</v>
      </c>
      <c r="S223" s="15"/>
      <c r="T223" s="15"/>
      <c r="U223" s="14"/>
      <c r="V223" s="14"/>
      <c r="W223" s="14"/>
    </row>
    <row r="224" spans="1:23" ht="31.5">
      <c r="A224" s="14">
        <f t="shared" si="8"/>
        <v>221</v>
      </c>
      <c r="B224" s="14" t="s">
        <v>19497</v>
      </c>
      <c r="C224" s="41" t="s">
        <v>9395</v>
      </c>
      <c r="D224" s="41" t="s">
        <v>1187</v>
      </c>
      <c r="E224" s="14"/>
      <c r="F224" s="15">
        <v>3000</v>
      </c>
      <c r="G224" s="15">
        <v>40</v>
      </c>
      <c r="H224" s="14" t="s">
        <v>8076</v>
      </c>
      <c r="I224" s="15">
        <f>VLOOKUP(H224,[2]heso!$A$2:$B$82,2,0)*F224*G224</f>
        <v>99714.045416316236</v>
      </c>
      <c r="J224" s="15">
        <v>20000</v>
      </c>
      <c r="K224" s="14" t="s">
        <v>4935</v>
      </c>
      <c r="L224" s="36" t="s">
        <v>19466</v>
      </c>
      <c r="M224" s="14" t="s">
        <v>2255</v>
      </c>
      <c r="N224" s="14" t="s">
        <v>19498</v>
      </c>
      <c r="O224" s="14"/>
      <c r="Q224" s="22">
        <f t="shared" si="9"/>
        <v>3000</v>
      </c>
      <c r="R224" s="15">
        <f>VLOOKUP(H224,[2]heso!$A$2:$B$82,2,0)*Q224*G224</f>
        <v>99714.045416316236</v>
      </c>
      <c r="S224" s="15"/>
      <c r="T224" s="15"/>
      <c r="U224" s="14"/>
      <c r="V224" s="14"/>
      <c r="W224" s="14"/>
    </row>
    <row r="225" spans="1:23" ht="31.5">
      <c r="A225" s="14">
        <f t="shared" si="8"/>
        <v>222</v>
      </c>
      <c r="B225" s="14" t="s">
        <v>19499</v>
      </c>
      <c r="C225" s="41" t="s">
        <v>19500</v>
      </c>
      <c r="D225" s="41" t="s">
        <v>1187</v>
      </c>
      <c r="E225" s="14"/>
      <c r="F225" s="15">
        <v>1000</v>
      </c>
      <c r="G225" s="15">
        <v>288</v>
      </c>
      <c r="H225" s="14" t="s">
        <v>8087</v>
      </c>
      <c r="I225" s="15">
        <f>VLOOKUP(H225,[2]heso!$A$2:$B$82,2,0)*F225*G225</f>
        <v>288000</v>
      </c>
      <c r="J225" s="15">
        <v>124000</v>
      </c>
      <c r="K225" s="14" t="s">
        <v>70</v>
      </c>
      <c r="L225" s="36" t="s">
        <v>19466</v>
      </c>
      <c r="M225" s="14" t="s">
        <v>2255</v>
      </c>
      <c r="N225" s="14" t="s">
        <v>19501</v>
      </c>
      <c r="O225" s="14"/>
      <c r="Q225" s="22">
        <f t="shared" si="9"/>
        <v>1000</v>
      </c>
      <c r="R225" s="15">
        <f>VLOOKUP(H225,[2]heso!$A$2:$B$82,2,0)*Q225*G225</f>
        <v>288000</v>
      </c>
      <c r="S225" s="15"/>
      <c r="T225" s="15"/>
      <c r="U225" s="14"/>
      <c r="V225" s="14"/>
      <c r="W225" s="14"/>
    </row>
    <row r="226" spans="1:23" ht="63">
      <c r="A226" s="14">
        <f t="shared" si="8"/>
        <v>223</v>
      </c>
      <c r="B226" s="14" t="s">
        <v>19502</v>
      </c>
      <c r="C226" s="41" t="s">
        <v>19503</v>
      </c>
      <c r="D226" s="41" t="s">
        <v>1187</v>
      </c>
      <c r="E226" s="14"/>
      <c r="F226" s="15">
        <v>600</v>
      </c>
      <c r="G226" s="15">
        <v>292</v>
      </c>
      <c r="H226" s="14" t="s">
        <v>8087</v>
      </c>
      <c r="I226" s="15">
        <f>VLOOKUP(H226,[2]heso!$A$2:$B$82,2,0)*F226*G226</f>
        <v>175200</v>
      </c>
      <c r="J226" s="15">
        <v>160000</v>
      </c>
      <c r="K226" s="14" t="s">
        <v>60</v>
      </c>
      <c r="L226" s="36" t="s">
        <v>19325</v>
      </c>
      <c r="M226" s="14" t="s">
        <v>2255</v>
      </c>
      <c r="N226" s="14" t="s">
        <v>19504</v>
      </c>
      <c r="O226" s="14"/>
      <c r="Q226" s="22">
        <f t="shared" si="9"/>
        <v>600</v>
      </c>
      <c r="R226" s="15">
        <f>VLOOKUP(H226,[2]heso!$A$2:$B$82,2,0)*Q226*G226</f>
        <v>175200</v>
      </c>
      <c r="S226" s="15"/>
      <c r="T226" s="15"/>
      <c r="U226" s="14"/>
      <c r="V226" s="14"/>
      <c r="W226" s="14"/>
    </row>
    <row r="227" spans="1:23" ht="47.25">
      <c r="A227" s="14">
        <f t="shared" si="8"/>
        <v>224</v>
      </c>
      <c r="B227" s="14" t="s">
        <v>19505</v>
      </c>
      <c r="C227" s="41" t="s">
        <v>19506</v>
      </c>
      <c r="D227" s="41" t="s">
        <v>1187</v>
      </c>
      <c r="E227" s="14"/>
      <c r="F227" s="15">
        <v>1000</v>
      </c>
      <c r="G227" s="15">
        <v>360</v>
      </c>
      <c r="H227" s="14" t="s">
        <v>2161</v>
      </c>
      <c r="I227" s="15">
        <f>VLOOKUP(H227,[2]heso!$A$2:$B$82,2,0)*F227*G227</f>
        <v>465063.07821698912</v>
      </c>
      <c r="J227" s="15">
        <v>170000</v>
      </c>
      <c r="K227" s="14" t="s">
        <v>4935</v>
      </c>
      <c r="L227" s="36" t="s">
        <v>19466</v>
      </c>
      <c r="M227" s="14" t="s">
        <v>2255</v>
      </c>
      <c r="N227" s="14" t="s">
        <v>19507</v>
      </c>
      <c r="O227" s="14"/>
      <c r="Q227" s="22">
        <f t="shared" si="9"/>
        <v>1000</v>
      </c>
      <c r="R227" s="15">
        <f>VLOOKUP(H227,[2]heso!$A$2:$B$82,2,0)*Q227*G227</f>
        <v>465063.07821698912</v>
      </c>
      <c r="S227" s="15"/>
      <c r="T227" s="15"/>
      <c r="U227" s="14"/>
      <c r="V227" s="14"/>
      <c r="W227" s="14"/>
    </row>
    <row r="228" spans="1:23" ht="47.25">
      <c r="A228" s="14">
        <f t="shared" si="8"/>
        <v>225</v>
      </c>
      <c r="B228" s="249" t="s">
        <v>19508</v>
      </c>
      <c r="C228" s="41" t="s">
        <v>19509</v>
      </c>
      <c r="D228" s="41" t="s">
        <v>1187</v>
      </c>
      <c r="E228" s="14"/>
      <c r="F228" s="15">
        <v>750</v>
      </c>
      <c r="G228" s="15">
        <v>328</v>
      </c>
      <c r="H228" s="14" t="s">
        <v>8087</v>
      </c>
      <c r="I228" s="15">
        <f>VLOOKUP(H228,[2]heso!$A$2:$B$82,2,0)*F228*G228</f>
        <v>246000</v>
      </c>
      <c r="J228" s="15">
        <v>158000</v>
      </c>
      <c r="K228" s="14" t="s">
        <v>60</v>
      </c>
      <c r="L228" s="36" t="s">
        <v>19466</v>
      </c>
      <c r="M228" s="14" t="s">
        <v>19142</v>
      </c>
      <c r="N228" s="14" t="s">
        <v>19510</v>
      </c>
      <c r="O228" s="14"/>
      <c r="Q228" s="22">
        <f t="shared" si="9"/>
        <v>750</v>
      </c>
      <c r="R228" s="15">
        <f>VLOOKUP(H228,[2]heso!$A$2:$B$82,2,0)*Q228*G228</f>
        <v>246000</v>
      </c>
      <c r="S228" s="15"/>
      <c r="T228" s="15"/>
      <c r="U228" s="14"/>
      <c r="V228" s="14"/>
      <c r="W228" s="14"/>
    </row>
    <row r="229" spans="1:23" ht="31.5">
      <c r="A229" s="14">
        <f t="shared" si="8"/>
        <v>226</v>
      </c>
      <c r="B229" s="14" t="s">
        <v>19511</v>
      </c>
      <c r="C229" s="41" t="s">
        <v>19512</v>
      </c>
      <c r="D229" s="41" t="s">
        <v>1187</v>
      </c>
      <c r="E229" s="14"/>
      <c r="F229" s="15">
        <v>800</v>
      </c>
      <c r="G229" s="15">
        <v>288</v>
      </c>
      <c r="H229" s="14" t="s">
        <v>8087</v>
      </c>
      <c r="I229" s="15">
        <f>VLOOKUP(H229,[2]heso!$A$2:$B$82,2,0)*F229*G229</f>
        <v>230400</v>
      </c>
      <c r="J229" s="15">
        <v>131000</v>
      </c>
      <c r="K229" s="14" t="s">
        <v>60</v>
      </c>
      <c r="L229" s="36" t="s">
        <v>19466</v>
      </c>
      <c r="M229" s="14" t="s">
        <v>19142</v>
      </c>
      <c r="N229" s="14" t="s">
        <v>19513</v>
      </c>
      <c r="O229" s="14"/>
      <c r="Q229" s="22">
        <f t="shared" si="9"/>
        <v>800</v>
      </c>
      <c r="R229" s="15">
        <f>VLOOKUP(H229,[2]heso!$A$2:$B$82,2,0)*Q229*G229</f>
        <v>230400</v>
      </c>
      <c r="S229" s="15"/>
      <c r="T229" s="15"/>
      <c r="U229" s="14"/>
      <c r="V229" s="14"/>
      <c r="W229" s="14"/>
    </row>
    <row r="230" spans="1:23" ht="31.5">
      <c r="A230" s="14">
        <f t="shared" si="8"/>
        <v>227</v>
      </c>
      <c r="B230" s="248" t="s">
        <v>19514</v>
      </c>
      <c r="C230" s="41" t="s">
        <v>19515</v>
      </c>
      <c r="D230" s="41" t="s">
        <v>4473</v>
      </c>
      <c r="E230" s="14"/>
      <c r="F230" s="15">
        <v>500</v>
      </c>
      <c r="G230" s="15">
        <v>264</v>
      </c>
      <c r="H230" s="14" t="s">
        <v>13743</v>
      </c>
      <c r="I230" s="15">
        <f>VLOOKUP(H230,[2]heso!$A$2:$B$82,2,0)*F230*G230</f>
        <v>177628.2590412111</v>
      </c>
      <c r="J230" s="15">
        <v>0</v>
      </c>
      <c r="K230" s="14" t="s">
        <v>7909</v>
      </c>
      <c r="L230" s="36" t="s">
        <v>19466</v>
      </c>
      <c r="M230" s="14" t="s">
        <v>19142</v>
      </c>
      <c r="N230" s="14" t="s">
        <v>19516</v>
      </c>
      <c r="O230" s="14"/>
      <c r="Q230" s="22">
        <f t="shared" si="9"/>
        <v>500</v>
      </c>
      <c r="R230" s="15">
        <f>VLOOKUP(H230,[2]heso!$A$2:$B$82,2,0)*Q230*G230</f>
        <v>177628.2590412111</v>
      </c>
      <c r="S230" s="15"/>
      <c r="T230" s="15"/>
      <c r="U230" s="14"/>
      <c r="V230" s="14"/>
      <c r="W230" s="14"/>
    </row>
    <row r="231" spans="1:23" ht="31.5">
      <c r="A231" s="14">
        <f t="shared" si="8"/>
        <v>228</v>
      </c>
      <c r="B231" s="14" t="s">
        <v>19517</v>
      </c>
      <c r="C231" s="41" t="s">
        <v>19518</v>
      </c>
      <c r="D231" s="41" t="s">
        <v>1187</v>
      </c>
      <c r="E231" s="14"/>
      <c r="F231" s="15">
        <v>1000</v>
      </c>
      <c r="G231" s="15">
        <v>356</v>
      </c>
      <c r="H231" s="14" t="s">
        <v>2325</v>
      </c>
      <c r="I231" s="15">
        <f>VLOOKUP(H231,[2]heso!$A$2:$B$82,2,0)*F231*G231</f>
        <v>319172.41379310348</v>
      </c>
      <c r="J231" s="15">
        <v>141000</v>
      </c>
      <c r="K231" s="14" t="s">
        <v>7909</v>
      </c>
      <c r="L231" s="36" t="s">
        <v>19466</v>
      </c>
      <c r="M231" s="14" t="s">
        <v>19519</v>
      </c>
      <c r="N231" s="14" t="s">
        <v>19520</v>
      </c>
      <c r="O231" s="14"/>
      <c r="Q231" s="22">
        <f t="shared" si="9"/>
        <v>1000</v>
      </c>
      <c r="R231" s="15">
        <f>VLOOKUP(H231,[2]heso!$A$2:$B$82,2,0)*Q231*G231</f>
        <v>319172.41379310348</v>
      </c>
      <c r="S231" s="15"/>
      <c r="T231" s="15"/>
      <c r="U231" s="14"/>
      <c r="V231" s="14"/>
      <c r="W231" s="14"/>
    </row>
    <row r="232" spans="1:23" ht="31.5">
      <c r="A232" s="14">
        <f t="shared" si="8"/>
        <v>229</v>
      </c>
      <c r="B232" s="14" t="s">
        <v>19521</v>
      </c>
      <c r="C232" s="41" t="s">
        <v>9395</v>
      </c>
      <c r="D232" s="41" t="s">
        <v>1187</v>
      </c>
      <c r="E232" s="14" t="s">
        <v>8163</v>
      </c>
      <c r="F232" s="15">
        <v>10000</v>
      </c>
      <c r="G232" s="15">
        <v>300</v>
      </c>
      <c r="H232" s="14" t="s">
        <v>8076</v>
      </c>
      <c r="I232" s="15">
        <f>VLOOKUP(H232,[2]heso!$A$2:$B$82,2,0)*F232*G232</f>
        <v>2492851.1354079056</v>
      </c>
      <c r="J232" s="15">
        <v>67000</v>
      </c>
      <c r="K232" s="14" t="s">
        <v>4935</v>
      </c>
      <c r="L232" s="36" t="s">
        <v>19466</v>
      </c>
      <c r="M232" s="14" t="s">
        <v>2255</v>
      </c>
      <c r="N232" s="14" t="s">
        <v>19522</v>
      </c>
      <c r="O232" s="14"/>
      <c r="Q232" s="22">
        <f t="shared" si="9"/>
        <v>10000</v>
      </c>
      <c r="R232" s="15">
        <f>VLOOKUP(H232,[2]heso!$A$2:$B$82,2,0)*Q232*G232</f>
        <v>2492851.1354079056</v>
      </c>
      <c r="S232" s="15"/>
      <c r="T232" s="15"/>
      <c r="U232" s="14"/>
      <c r="V232" s="14"/>
      <c r="W232" s="14"/>
    </row>
    <row r="233" spans="1:23" ht="31.5">
      <c r="A233" s="14">
        <f t="shared" si="8"/>
        <v>230</v>
      </c>
      <c r="B233" s="248" t="s">
        <v>19523</v>
      </c>
      <c r="C233" s="41" t="s">
        <v>3653</v>
      </c>
      <c r="D233" s="41" t="s">
        <v>1187</v>
      </c>
      <c r="E233" s="14"/>
      <c r="F233" s="15">
        <v>1000</v>
      </c>
      <c r="G233" s="15">
        <v>236</v>
      </c>
      <c r="H233" s="14" t="s">
        <v>8087</v>
      </c>
      <c r="I233" s="15">
        <f>VLOOKUP(H233,[2]heso!$A$2:$B$82,2,0)*F233*G233</f>
        <v>236000</v>
      </c>
      <c r="J233" s="15">
        <v>115000</v>
      </c>
      <c r="K233" s="14" t="s">
        <v>1188</v>
      </c>
      <c r="L233" s="36" t="s">
        <v>19466</v>
      </c>
      <c r="M233" s="14" t="s">
        <v>2255</v>
      </c>
      <c r="N233" s="14" t="s">
        <v>19524</v>
      </c>
      <c r="O233" s="14"/>
      <c r="Q233" s="22">
        <f t="shared" si="9"/>
        <v>1000</v>
      </c>
      <c r="R233" s="15">
        <f>VLOOKUP(H233,[2]heso!$A$2:$B$82,2,0)*Q233*G233</f>
        <v>236000</v>
      </c>
      <c r="S233" s="15"/>
      <c r="T233" s="15"/>
      <c r="U233" s="14"/>
      <c r="V233" s="14"/>
      <c r="W233" s="14"/>
    </row>
    <row r="234" spans="1:23" ht="31.5">
      <c r="A234" s="14">
        <f t="shared" si="8"/>
        <v>231</v>
      </c>
      <c r="B234" s="14" t="s">
        <v>19525</v>
      </c>
      <c r="C234" s="41" t="s">
        <v>19462</v>
      </c>
      <c r="D234" s="41" t="s">
        <v>1187</v>
      </c>
      <c r="E234" s="14"/>
      <c r="F234" s="15">
        <v>2000</v>
      </c>
      <c r="G234" s="15">
        <v>124</v>
      </c>
      <c r="H234" s="14" t="s">
        <v>8165</v>
      </c>
      <c r="I234" s="15">
        <f>VLOOKUP(H234,[2]heso!$A$2:$B$82,2,0)*F234*G234</f>
        <v>200235.49201009251</v>
      </c>
      <c r="J234" s="15">
        <v>66000</v>
      </c>
      <c r="K234" s="14" t="s">
        <v>70</v>
      </c>
      <c r="L234" s="36" t="s">
        <v>19466</v>
      </c>
      <c r="M234" s="14" t="s">
        <v>2255</v>
      </c>
      <c r="N234" s="14" t="s">
        <v>19526</v>
      </c>
      <c r="O234" s="14"/>
      <c r="Q234" s="22">
        <f t="shared" si="9"/>
        <v>2000</v>
      </c>
      <c r="R234" s="15">
        <f>VLOOKUP(H234,[2]heso!$A$2:$B$82,2,0)*Q234*G234</f>
        <v>200235.49201009251</v>
      </c>
      <c r="S234" s="15"/>
      <c r="T234" s="15"/>
      <c r="U234" s="14"/>
      <c r="V234" s="14"/>
      <c r="W234" s="14"/>
    </row>
    <row r="235" spans="1:23" ht="31.5">
      <c r="A235" s="14">
        <f t="shared" si="8"/>
        <v>232</v>
      </c>
      <c r="B235" s="14" t="s">
        <v>19527</v>
      </c>
      <c r="C235" s="41" t="s">
        <v>19462</v>
      </c>
      <c r="D235" s="41" t="s">
        <v>1187</v>
      </c>
      <c r="E235" s="14"/>
      <c r="F235" s="15">
        <v>2000</v>
      </c>
      <c r="G235" s="15">
        <v>116</v>
      </c>
      <c r="H235" s="14" t="s">
        <v>8165</v>
      </c>
      <c r="I235" s="15">
        <f>VLOOKUP(H235,[2]heso!$A$2:$B$82,2,0)*F235*G235</f>
        <v>187317.07317073172</v>
      </c>
      <c r="J235" s="15">
        <v>57000</v>
      </c>
      <c r="K235" s="14" t="s">
        <v>70</v>
      </c>
      <c r="L235" s="36" t="s">
        <v>19466</v>
      </c>
      <c r="M235" s="14" t="s">
        <v>2255</v>
      </c>
      <c r="N235" s="14" t="s">
        <v>19528</v>
      </c>
      <c r="O235" s="14"/>
      <c r="Q235" s="22">
        <f t="shared" si="9"/>
        <v>2000</v>
      </c>
      <c r="R235" s="15">
        <f>VLOOKUP(H235,[2]heso!$A$2:$B$82,2,0)*Q235*G235</f>
        <v>187317.07317073172</v>
      </c>
      <c r="S235" s="15"/>
      <c r="T235" s="15"/>
      <c r="U235" s="14"/>
      <c r="V235" s="14"/>
      <c r="W235" s="14"/>
    </row>
    <row r="236" spans="1:23" ht="31.5">
      <c r="A236" s="14">
        <f t="shared" si="8"/>
        <v>233</v>
      </c>
      <c r="B236" s="14" t="s">
        <v>19529</v>
      </c>
      <c r="C236" s="41" t="s">
        <v>19462</v>
      </c>
      <c r="D236" s="41" t="s">
        <v>1187</v>
      </c>
      <c r="E236" s="14"/>
      <c r="F236" s="15">
        <v>2000</v>
      </c>
      <c r="G236" s="15">
        <v>140</v>
      </c>
      <c r="H236" s="14" t="s">
        <v>8165</v>
      </c>
      <c r="I236" s="15">
        <f>VLOOKUP(H236,[2]heso!$A$2:$B$82,2,0)*F236*G236</f>
        <v>226072.32968881412</v>
      </c>
      <c r="J236" s="15">
        <v>65000</v>
      </c>
      <c r="K236" s="14" t="s">
        <v>70</v>
      </c>
      <c r="L236" s="36" t="s">
        <v>19466</v>
      </c>
      <c r="M236" s="14" t="s">
        <v>2255</v>
      </c>
      <c r="N236" s="14" t="s">
        <v>19530</v>
      </c>
      <c r="O236" s="14"/>
      <c r="Q236" s="22">
        <f t="shared" si="9"/>
        <v>2000</v>
      </c>
      <c r="R236" s="15">
        <f>VLOOKUP(H236,[2]heso!$A$2:$B$82,2,0)*Q236*G236</f>
        <v>226072.32968881412</v>
      </c>
      <c r="S236" s="15"/>
      <c r="T236" s="15"/>
      <c r="U236" s="14"/>
      <c r="V236" s="14"/>
      <c r="W236" s="14"/>
    </row>
    <row r="237" spans="1:23" ht="31.5">
      <c r="A237" s="14">
        <f t="shared" si="8"/>
        <v>234</v>
      </c>
      <c r="B237" s="14" t="s">
        <v>19531</v>
      </c>
      <c r="C237" s="41" t="s">
        <v>19462</v>
      </c>
      <c r="D237" s="41" t="s">
        <v>1187</v>
      </c>
      <c r="E237" s="14"/>
      <c r="F237" s="15">
        <v>2000</v>
      </c>
      <c r="G237" s="15">
        <v>164</v>
      </c>
      <c r="H237" s="14" t="s">
        <v>8165</v>
      </c>
      <c r="I237" s="15">
        <f>VLOOKUP(H237,[2]heso!$A$2:$B$82,2,0)*F237*G237</f>
        <v>264827.58620689658</v>
      </c>
      <c r="J237" s="15">
        <v>72000</v>
      </c>
      <c r="K237" s="14" t="s">
        <v>70</v>
      </c>
      <c r="L237" s="36" t="s">
        <v>19466</v>
      </c>
      <c r="M237" s="14" t="s">
        <v>2255</v>
      </c>
      <c r="N237" s="14" t="s">
        <v>19532</v>
      </c>
      <c r="O237" s="14"/>
      <c r="Q237" s="22">
        <f t="shared" si="9"/>
        <v>2000</v>
      </c>
      <c r="R237" s="15">
        <f>VLOOKUP(H237,[2]heso!$A$2:$B$82,2,0)*Q237*G237</f>
        <v>264827.58620689658</v>
      </c>
      <c r="S237" s="15"/>
      <c r="T237" s="15"/>
      <c r="U237" s="14"/>
      <c r="V237" s="14"/>
      <c r="W237" s="14"/>
    </row>
    <row r="238" spans="1:23" ht="31.5" customHeight="1">
      <c r="A238" s="14">
        <f t="shared" si="8"/>
        <v>235</v>
      </c>
      <c r="B238" s="248" t="s">
        <v>19533</v>
      </c>
      <c r="C238" s="41" t="s">
        <v>18314</v>
      </c>
      <c r="D238" s="41" t="s">
        <v>1162</v>
      </c>
      <c r="E238" s="14"/>
      <c r="F238" s="15">
        <v>350</v>
      </c>
      <c r="G238" s="15">
        <v>944</v>
      </c>
      <c r="H238" s="14" t="s">
        <v>3703</v>
      </c>
      <c r="I238" s="15">
        <f>VLOOKUP(H238,[2]heso!$A$2:$B$82,2,0)*F238*G238</f>
        <v>570210.93355761154</v>
      </c>
      <c r="J238" s="15">
        <v>0</v>
      </c>
      <c r="K238" s="14" t="s">
        <v>7909</v>
      </c>
      <c r="L238" s="36" t="s">
        <v>19466</v>
      </c>
      <c r="M238" s="14" t="s">
        <v>11673</v>
      </c>
      <c r="N238" s="14" t="s">
        <v>19534</v>
      </c>
      <c r="O238" s="14" t="s">
        <v>19535</v>
      </c>
      <c r="Q238" s="22">
        <f t="shared" si="9"/>
        <v>500</v>
      </c>
      <c r="R238" s="15">
        <f>VLOOKUP(H238,[2]heso!$A$2:$B$82,2,0)*Q238*G238</f>
        <v>814587.04793944501</v>
      </c>
      <c r="S238" s="15">
        <v>150</v>
      </c>
      <c r="T238" s="15"/>
      <c r="U238" s="14"/>
      <c r="V238" s="14"/>
      <c r="W238" s="14"/>
    </row>
    <row r="239" spans="1:23" ht="78.75">
      <c r="A239" s="14">
        <f t="shared" si="8"/>
        <v>236</v>
      </c>
      <c r="B239" s="14" t="s">
        <v>19536</v>
      </c>
      <c r="C239" s="41" t="s">
        <v>19537</v>
      </c>
      <c r="D239" s="41" t="s">
        <v>1187</v>
      </c>
      <c r="E239" s="14"/>
      <c r="F239" s="15">
        <v>300</v>
      </c>
      <c r="G239" s="15">
        <v>500</v>
      </c>
      <c r="H239" s="14" t="s">
        <v>2161</v>
      </c>
      <c r="I239" s="15">
        <f>VLOOKUP(H239,[2]heso!$A$2:$B$82,2,0)*F239*G239</f>
        <v>193776.2825904121</v>
      </c>
      <c r="J239" s="15">
        <v>0</v>
      </c>
      <c r="K239" s="14" t="s">
        <v>12918</v>
      </c>
      <c r="L239" s="36" t="s">
        <v>19466</v>
      </c>
      <c r="M239" s="14" t="s">
        <v>2255</v>
      </c>
      <c r="N239" s="14" t="s">
        <v>19538</v>
      </c>
      <c r="O239" s="14"/>
      <c r="Q239" s="22">
        <f t="shared" si="9"/>
        <v>300</v>
      </c>
      <c r="R239" s="15">
        <f>VLOOKUP(H239,[2]heso!$A$2:$B$82,2,0)*Q239*G239</f>
        <v>193776.2825904121</v>
      </c>
      <c r="S239" s="15"/>
      <c r="T239" s="15"/>
      <c r="U239" s="14"/>
      <c r="V239" s="14"/>
      <c r="W239" s="14"/>
    </row>
    <row r="240" spans="1:23" ht="126" customHeight="1">
      <c r="A240" s="14">
        <f t="shared" si="8"/>
        <v>237</v>
      </c>
      <c r="B240" s="248" t="s">
        <v>19539</v>
      </c>
      <c r="C240" s="41" t="s">
        <v>19540</v>
      </c>
      <c r="D240" s="41" t="s">
        <v>1187</v>
      </c>
      <c r="E240" s="14"/>
      <c r="F240" s="15">
        <v>300</v>
      </c>
      <c r="G240" s="15">
        <v>600</v>
      </c>
      <c r="H240" s="14" t="s">
        <v>3703</v>
      </c>
      <c r="I240" s="15">
        <f>VLOOKUP(H240,[2]heso!$A$2:$B$82,2,0)*F240*G240</f>
        <v>310647.60302775446</v>
      </c>
      <c r="J240" s="15">
        <v>0</v>
      </c>
      <c r="K240" s="14" t="s">
        <v>12918</v>
      </c>
      <c r="L240" s="36" t="s">
        <v>19466</v>
      </c>
      <c r="M240" s="14" t="s">
        <v>2255</v>
      </c>
      <c r="N240" s="14" t="s">
        <v>19541</v>
      </c>
      <c r="O240" s="14"/>
      <c r="Q240" s="22">
        <f t="shared" si="9"/>
        <v>300</v>
      </c>
      <c r="R240" s="15">
        <f>VLOOKUP(H240,[2]heso!$A$2:$B$82,2,0)*Q240*G240</f>
        <v>310647.60302775446</v>
      </c>
      <c r="S240" s="15"/>
      <c r="T240" s="15"/>
      <c r="U240" s="14"/>
      <c r="V240" s="14"/>
      <c r="W240" s="14"/>
    </row>
    <row r="241" spans="1:23" ht="157.5">
      <c r="A241" s="14">
        <f t="shared" si="8"/>
        <v>238</v>
      </c>
      <c r="B241" s="14" t="s">
        <v>19542</v>
      </c>
      <c r="C241" s="41" t="s">
        <v>19543</v>
      </c>
      <c r="D241" s="41" t="s">
        <v>1187</v>
      </c>
      <c r="E241" s="14" t="s">
        <v>8163</v>
      </c>
      <c r="F241" s="15">
        <v>2000</v>
      </c>
      <c r="G241" s="15">
        <v>876</v>
      </c>
      <c r="H241" s="14" t="s">
        <v>2161</v>
      </c>
      <c r="I241" s="15">
        <f>VLOOKUP(H241,[2]heso!$A$2:$B$82,2,0)*F241*G241</f>
        <v>2263306.9806560138</v>
      </c>
      <c r="J241" s="15">
        <v>316000</v>
      </c>
      <c r="K241" s="14" t="s">
        <v>70</v>
      </c>
      <c r="L241" s="36" t="s">
        <v>19466</v>
      </c>
      <c r="M241" s="14" t="s">
        <v>2255</v>
      </c>
      <c r="N241" s="14" t="s">
        <v>19544</v>
      </c>
      <c r="O241" s="14"/>
      <c r="Q241" s="22">
        <f t="shared" si="9"/>
        <v>2000</v>
      </c>
      <c r="R241" s="15">
        <f>VLOOKUP(H241,[2]heso!$A$2:$B$82,2,0)*Q241*G241</f>
        <v>2263306.9806560138</v>
      </c>
      <c r="S241" s="15"/>
      <c r="T241" s="15"/>
      <c r="U241" s="14"/>
      <c r="V241" s="14"/>
      <c r="W241" s="14"/>
    </row>
    <row r="242" spans="1:23" ht="31.5">
      <c r="A242" s="14">
        <f t="shared" si="8"/>
        <v>239</v>
      </c>
      <c r="B242" s="14" t="s">
        <v>19545</v>
      </c>
      <c r="C242" s="41" t="s">
        <v>9395</v>
      </c>
      <c r="D242" s="41" t="s">
        <v>1187</v>
      </c>
      <c r="E242" s="14" t="s">
        <v>8163</v>
      </c>
      <c r="F242" s="15">
        <v>5000</v>
      </c>
      <c r="G242" s="15">
        <v>112</v>
      </c>
      <c r="H242" s="14" t="s">
        <v>8076</v>
      </c>
      <c r="I242" s="15">
        <f>VLOOKUP(H242,[2]heso!$A$2:$B$82,2,0)*F242*G242</f>
        <v>465332.21194280905</v>
      </c>
      <c r="J242" s="15">
        <v>33000</v>
      </c>
      <c r="K242" s="14" t="s">
        <v>4935</v>
      </c>
      <c r="L242" s="36" t="s">
        <v>19466</v>
      </c>
      <c r="M242" s="14" t="s">
        <v>2255</v>
      </c>
      <c r="N242" s="14" t="s">
        <v>19546</v>
      </c>
      <c r="O242" s="14"/>
      <c r="Q242" s="22">
        <f t="shared" si="9"/>
        <v>5000</v>
      </c>
      <c r="R242" s="15">
        <f>VLOOKUP(H242,[2]heso!$A$2:$B$82,2,0)*Q242*G242</f>
        <v>465332.21194280905</v>
      </c>
      <c r="S242" s="15"/>
      <c r="T242" s="15"/>
      <c r="U242" s="14"/>
      <c r="V242" s="14"/>
      <c r="W242" s="14"/>
    </row>
    <row r="243" spans="1:23" ht="31.5">
      <c r="A243" s="14">
        <f t="shared" si="8"/>
        <v>240</v>
      </c>
      <c r="B243" s="14" t="s">
        <v>19547</v>
      </c>
      <c r="C243" s="41" t="s">
        <v>17881</v>
      </c>
      <c r="D243" s="41" t="s">
        <v>1187</v>
      </c>
      <c r="E243" s="14"/>
      <c r="F243" s="15">
        <v>2000</v>
      </c>
      <c r="G243" s="15">
        <v>172</v>
      </c>
      <c r="H243" s="14" t="s">
        <v>8165</v>
      </c>
      <c r="I243" s="15">
        <f>VLOOKUP(H243,[2]heso!$A$2:$B$82,2,0)*F243*G243</f>
        <v>277746.00504625734</v>
      </c>
      <c r="J243" s="15">
        <v>68000</v>
      </c>
      <c r="K243" s="14" t="s">
        <v>60</v>
      </c>
      <c r="L243" s="36" t="s">
        <v>19466</v>
      </c>
      <c r="M243" s="14" t="s">
        <v>19142</v>
      </c>
      <c r="N243" s="14" t="s">
        <v>19548</v>
      </c>
      <c r="O243" s="14"/>
      <c r="Q243" s="22">
        <f t="shared" si="9"/>
        <v>2000</v>
      </c>
      <c r="R243" s="15">
        <f>VLOOKUP(H243,[2]heso!$A$2:$B$82,2,0)*Q243*G243</f>
        <v>277746.00504625734</v>
      </c>
      <c r="S243" s="15"/>
      <c r="T243" s="15"/>
      <c r="U243" s="14"/>
      <c r="V243" s="14"/>
      <c r="W243" s="14"/>
    </row>
    <row r="244" spans="1:23" ht="31.5">
      <c r="A244" s="14">
        <f t="shared" si="8"/>
        <v>241</v>
      </c>
      <c r="B244" s="14" t="s">
        <v>19549</v>
      </c>
      <c r="C244" s="41" t="s">
        <v>2744</v>
      </c>
      <c r="D244" s="41" t="s">
        <v>1187</v>
      </c>
      <c r="E244" s="14" t="s">
        <v>8163</v>
      </c>
      <c r="F244" s="15">
        <v>5000</v>
      </c>
      <c r="G244" s="15">
        <v>156</v>
      </c>
      <c r="H244" s="14" t="s">
        <v>8076</v>
      </c>
      <c r="I244" s="15">
        <f>VLOOKUP(H244,[2]heso!$A$2:$B$82,2,0)*F244*G244</f>
        <v>648141.29520605551</v>
      </c>
      <c r="J244" s="15">
        <v>33000</v>
      </c>
      <c r="K244" s="14" t="s">
        <v>4935</v>
      </c>
      <c r="L244" s="36" t="s">
        <v>19466</v>
      </c>
      <c r="M244" s="14" t="s">
        <v>19550</v>
      </c>
      <c r="N244" s="14" t="s">
        <v>19551</v>
      </c>
      <c r="O244" s="14"/>
      <c r="Q244" s="22">
        <f t="shared" si="9"/>
        <v>12000</v>
      </c>
      <c r="R244" s="15">
        <f>VLOOKUP(H244,[2]heso!$A$2:$B$82,2,0)*Q244*G244</f>
        <v>1555539.1084945332</v>
      </c>
      <c r="S244" s="15">
        <v>7000</v>
      </c>
      <c r="T244" s="15"/>
      <c r="U244" s="14"/>
      <c r="V244" s="14"/>
      <c r="W244" s="14"/>
    </row>
    <row r="245" spans="1:23" ht="31.5">
      <c r="A245" s="14">
        <f t="shared" si="8"/>
        <v>242</v>
      </c>
      <c r="B245" s="14" t="s">
        <v>19552</v>
      </c>
      <c r="C245" s="41" t="s">
        <v>2744</v>
      </c>
      <c r="D245" s="41" t="s">
        <v>1187</v>
      </c>
      <c r="E245" s="14" t="s">
        <v>8163</v>
      </c>
      <c r="F245" s="15">
        <v>5000</v>
      </c>
      <c r="G245" s="15">
        <v>64</v>
      </c>
      <c r="H245" s="14" t="s">
        <v>8076</v>
      </c>
      <c r="I245" s="15">
        <f>VLOOKUP(H245,[2]heso!$A$2:$B$82,2,0)*F245*G245</f>
        <v>265904.12111017661</v>
      </c>
      <c r="J245" s="15">
        <v>22000</v>
      </c>
      <c r="K245" s="14" t="s">
        <v>4935</v>
      </c>
      <c r="L245" s="36" t="s">
        <v>19466</v>
      </c>
      <c r="M245" s="14" t="s">
        <v>19550</v>
      </c>
      <c r="N245" s="14" t="s">
        <v>19553</v>
      </c>
      <c r="O245" s="14"/>
      <c r="Q245" s="22">
        <f t="shared" si="9"/>
        <v>5000</v>
      </c>
      <c r="R245" s="15">
        <f>VLOOKUP(H245,[2]heso!$A$2:$B$82,2,0)*Q245*G245</f>
        <v>265904.12111017661</v>
      </c>
      <c r="S245" s="15"/>
      <c r="T245" s="15"/>
      <c r="U245" s="14"/>
      <c r="V245" s="14"/>
      <c r="W245" s="14"/>
    </row>
    <row r="246" spans="1:23" ht="31.5">
      <c r="A246" s="14">
        <f t="shared" si="8"/>
        <v>243</v>
      </c>
      <c r="B246" s="14" t="s">
        <v>19554</v>
      </c>
      <c r="C246" s="41" t="s">
        <v>2744</v>
      </c>
      <c r="D246" s="41" t="s">
        <v>1187</v>
      </c>
      <c r="E246" s="14" t="s">
        <v>8163</v>
      </c>
      <c r="F246" s="15">
        <v>6000</v>
      </c>
      <c r="G246" s="15">
        <v>56</v>
      </c>
      <c r="H246" s="14" t="s">
        <v>8076</v>
      </c>
      <c r="I246" s="15">
        <f>VLOOKUP(H246,[2]heso!$A$2:$B$82,2,0)*F246*G246</f>
        <v>279199.32716568548</v>
      </c>
      <c r="J246" s="15">
        <v>20000</v>
      </c>
      <c r="K246" s="14" t="s">
        <v>4935</v>
      </c>
      <c r="L246" s="36" t="s">
        <v>19466</v>
      </c>
      <c r="M246" s="14" t="s">
        <v>19550</v>
      </c>
      <c r="N246" s="14" t="s">
        <v>19555</v>
      </c>
      <c r="O246" s="14"/>
      <c r="Q246" s="22">
        <f t="shared" si="9"/>
        <v>6000</v>
      </c>
      <c r="R246" s="15">
        <f>VLOOKUP(H246,[2]heso!$A$2:$B$82,2,0)*Q246*G246</f>
        <v>279199.32716568548</v>
      </c>
      <c r="S246" s="15"/>
      <c r="T246" s="15"/>
      <c r="U246" s="14"/>
      <c r="V246" s="14"/>
      <c r="W246" s="14"/>
    </row>
    <row r="247" spans="1:23" ht="31.5">
      <c r="A247" s="14">
        <f t="shared" si="8"/>
        <v>244</v>
      </c>
      <c r="B247" s="14" t="s">
        <v>19556</v>
      </c>
      <c r="C247" s="41" t="s">
        <v>2744</v>
      </c>
      <c r="D247" s="41" t="s">
        <v>1187</v>
      </c>
      <c r="E247" s="14" t="s">
        <v>8163</v>
      </c>
      <c r="F247" s="15">
        <v>5000</v>
      </c>
      <c r="G247" s="15">
        <v>48</v>
      </c>
      <c r="H247" s="14" t="s">
        <v>8076</v>
      </c>
      <c r="I247" s="15">
        <f>VLOOKUP(H247,[2]heso!$A$2:$B$82,2,0)*F247*G247</f>
        <v>199428.09083263244</v>
      </c>
      <c r="J247" s="15">
        <v>17000</v>
      </c>
      <c r="K247" s="14" t="s">
        <v>4935</v>
      </c>
      <c r="L247" s="36" t="s">
        <v>19466</v>
      </c>
      <c r="M247" s="14" t="s">
        <v>19519</v>
      </c>
      <c r="N247" s="14" t="s">
        <v>19557</v>
      </c>
      <c r="O247" s="14"/>
      <c r="Q247" s="22">
        <f t="shared" si="9"/>
        <v>5000</v>
      </c>
      <c r="R247" s="15">
        <f>VLOOKUP(H247,[2]heso!$A$2:$B$82,2,0)*Q247*G247</f>
        <v>199428.09083263244</v>
      </c>
      <c r="S247" s="15"/>
      <c r="T247" s="15"/>
      <c r="U247" s="14"/>
      <c r="V247" s="14"/>
      <c r="W247" s="14"/>
    </row>
    <row r="248" spans="1:23" ht="31.5">
      <c r="A248" s="14">
        <f t="shared" si="8"/>
        <v>245</v>
      </c>
      <c r="B248" s="14" t="s">
        <v>19558</v>
      </c>
      <c r="C248" s="41" t="s">
        <v>2744</v>
      </c>
      <c r="D248" s="41" t="s">
        <v>1187</v>
      </c>
      <c r="E248" s="14" t="s">
        <v>8163</v>
      </c>
      <c r="F248" s="15">
        <v>5000</v>
      </c>
      <c r="G248" s="15">
        <v>104</v>
      </c>
      <c r="H248" s="14" t="s">
        <v>8076</v>
      </c>
      <c r="I248" s="15">
        <f>VLOOKUP(H248,[2]heso!$A$2:$B$82,2,0)*F248*G248</f>
        <v>432094.19680403697</v>
      </c>
      <c r="J248" s="15">
        <v>29000</v>
      </c>
      <c r="K248" s="14" t="s">
        <v>4935</v>
      </c>
      <c r="L248" s="36" t="s">
        <v>19466</v>
      </c>
      <c r="M248" s="14" t="s">
        <v>19559</v>
      </c>
      <c r="N248" s="14" t="s">
        <v>19560</v>
      </c>
      <c r="O248" s="14"/>
      <c r="Q248" s="22">
        <f t="shared" si="9"/>
        <v>5000</v>
      </c>
      <c r="R248" s="15">
        <f>VLOOKUP(H248,[2]heso!$A$2:$B$82,2,0)*Q248*G248</f>
        <v>432094.19680403697</v>
      </c>
      <c r="S248" s="15"/>
      <c r="T248" s="15"/>
      <c r="U248" s="14"/>
      <c r="V248" s="14"/>
      <c r="W248" s="14"/>
    </row>
    <row r="249" spans="1:23" ht="47.25">
      <c r="A249" s="14">
        <f t="shared" si="8"/>
        <v>246</v>
      </c>
      <c r="B249" s="14" t="s">
        <v>12278</v>
      </c>
      <c r="C249" s="41" t="s">
        <v>13677</v>
      </c>
      <c r="D249" s="41" t="s">
        <v>1187</v>
      </c>
      <c r="E249" s="14" t="s">
        <v>8163</v>
      </c>
      <c r="F249" s="15">
        <v>2000</v>
      </c>
      <c r="G249" s="15">
        <v>452</v>
      </c>
      <c r="H249" s="14" t="s">
        <v>2161</v>
      </c>
      <c r="I249" s="15">
        <f>VLOOKUP(H249,[2]heso!$A$2:$B$82,2,0)*F249*G249</f>
        <v>1167825.0630782172</v>
      </c>
      <c r="J249" s="15">
        <v>145000</v>
      </c>
      <c r="K249" s="14" t="s">
        <v>4935</v>
      </c>
      <c r="L249" s="36" t="s">
        <v>19466</v>
      </c>
      <c r="M249" s="14" t="s">
        <v>19559</v>
      </c>
      <c r="N249" s="14" t="s">
        <v>19561</v>
      </c>
      <c r="O249" s="14"/>
      <c r="Q249" s="22">
        <f t="shared" si="9"/>
        <v>2000</v>
      </c>
      <c r="R249" s="15">
        <f>VLOOKUP(H249,[2]heso!$A$2:$B$82,2,0)*Q249*G249</f>
        <v>1167825.0630782172</v>
      </c>
      <c r="S249" s="15"/>
      <c r="T249" s="15"/>
      <c r="U249" s="14"/>
      <c r="V249" s="14"/>
      <c r="W249" s="14"/>
    </row>
    <row r="250" spans="1:23" ht="78.75">
      <c r="A250" s="14">
        <f t="shared" si="8"/>
        <v>247</v>
      </c>
      <c r="B250" s="14" t="s">
        <v>19562</v>
      </c>
      <c r="C250" s="41" t="s">
        <v>19563</v>
      </c>
      <c r="D250" s="41" t="s">
        <v>1187</v>
      </c>
      <c r="E250" s="14" t="s">
        <v>8163</v>
      </c>
      <c r="F250" s="15">
        <v>1000</v>
      </c>
      <c r="G250" s="15">
        <v>152</v>
      </c>
      <c r="H250" s="14" t="s">
        <v>2161</v>
      </c>
      <c r="I250" s="15">
        <f>VLOOKUP(H250,[2]heso!$A$2:$B$82,2,0)*F250*G250</f>
        <v>196359.96635828429</v>
      </c>
      <c r="J250" s="15">
        <v>65000</v>
      </c>
      <c r="K250" s="14" t="s">
        <v>60</v>
      </c>
      <c r="L250" s="36" t="s">
        <v>19564</v>
      </c>
      <c r="M250" s="14" t="s">
        <v>2255</v>
      </c>
      <c r="N250" s="14" t="s">
        <v>19565</v>
      </c>
      <c r="O250" s="14"/>
      <c r="Q250" s="22">
        <f t="shared" si="9"/>
        <v>1000</v>
      </c>
      <c r="R250" s="15">
        <f>VLOOKUP(H250,[2]heso!$A$2:$B$82,2,0)*Q250*G250</f>
        <v>196359.96635828429</v>
      </c>
      <c r="S250" s="15"/>
      <c r="T250" s="15"/>
      <c r="U250" s="14"/>
      <c r="V250" s="14"/>
      <c r="W250" s="14"/>
    </row>
    <row r="251" spans="1:23" ht="78.75">
      <c r="A251" s="14">
        <f t="shared" si="8"/>
        <v>248</v>
      </c>
      <c r="B251" s="14" t="s">
        <v>19566</v>
      </c>
      <c r="C251" s="41" t="s">
        <v>15872</v>
      </c>
      <c r="D251" s="41" t="s">
        <v>1187</v>
      </c>
      <c r="E251" s="14" t="s">
        <v>8163</v>
      </c>
      <c r="F251" s="15">
        <v>1000</v>
      </c>
      <c r="G251" s="15">
        <v>180</v>
      </c>
      <c r="H251" s="14" t="s">
        <v>2161</v>
      </c>
      <c r="I251" s="15">
        <f>VLOOKUP(H251,[2]heso!$A$2:$B$82,2,0)*F251*G251</f>
        <v>232531.53910849456</v>
      </c>
      <c r="J251" s="15">
        <v>163000</v>
      </c>
      <c r="K251" s="14" t="s">
        <v>60</v>
      </c>
      <c r="L251" s="36" t="s">
        <v>19564</v>
      </c>
      <c r="M251" s="14" t="s">
        <v>19142</v>
      </c>
      <c r="N251" s="14" t="s">
        <v>19567</v>
      </c>
      <c r="O251" s="14"/>
      <c r="Q251" s="22">
        <f t="shared" si="9"/>
        <v>1000</v>
      </c>
      <c r="R251" s="15">
        <f>VLOOKUP(H251,[2]heso!$A$2:$B$82,2,0)*Q251*G251</f>
        <v>232531.53910849456</v>
      </c>
      <c r="S251" s="15"/>
      <c r="T251" s="15"/>
      <c r="U251" s="14"/>
      <c r="V251" s="14"/>
      <c r="W251" s="14"/>
    </row>
    <row r="252" spans="1:23" ht="31.5">
      <c r="A252" s="14">
        <f t="shared" si="8"/>
        <v>249</v>
      </c>
      <c r="B252" s="14" t="s">
        <v>19568</v>
      </c>
      <c r="C252" s="41" t="s">
        <v>2744</v>
      </c>
      <c r="D252" s="41" t="s">
        <v>1187</v>
      </c>
      <c r="E252" s="14"/>
      <c r="F252" s="15">
        <v>10000</v>
      </c>
      <c r="G252" s="15">
        <v>60</v>
      </c>
      <c r="H252" s="14" t="s">
        <v>8076</v>
      </c>
      <c r="I252" s="15">
        <f>VLOOKUP(H252,[2]heso!$A$2:$B$82,2,0)*F252*G252</f>
        <v>498570.22708158114</v>
      </c>
      <c r="J252" s="15">
        <v>20000</v>
      </c>
      <c r="K252" s="14" t="s">
        <v>4935</v>
      </c>
      <c r="L252" s="36" t="s">
        <v>19564</v>
      </c>
      <c r="M252" s="14" t="s">
        <v>2255</v>
      </c>
      <c r="N252" s="14" t="s">
        <v>19569</v>
      </c>
      <c r="O252" s="14"/>
      <c r="Q252" s="22">
        <f t="shared" si="9"/>
        <v>10000</v>
      </c>
      <c r="R252" s="15">
        <f>VLOOKUP(H252,[2]heso!$A$2:$B$82,2,0)*Q252*G252</f>
        <v>498570.22708158114</v>
      </c>
      <c r="S252" s="15"/>
      <c r="T252" s="15"/>
      <c r="U252" s="14"/>
      <c r="V252" s="14"/>
      <c r="W252" s="14"/>
    </row>
    <row r="253" spans="1:23" ht="31.5">
      <c r="A253" s="14">
        <f t="shared" si="8"/>
        <v>250</v>
      </c>
      <c r="B253" s="14" t="s">
        <v>19570</v>
      </c>
      <c r="C253" s="41" t="s">
        <v>2744</v>
      </c>
      <c r="D253" s="41" t="s">
        <v>1187</v>
      </c>
      <c r="E253" s="14" t="s">
        <v>8163</v>
      </c>
      <c r="F253" s="15">
        <v>20000</v>
      </c>
      <c r="G253" s="15">
        <v>136</v>
      </c>
      <c r="H253" s="14" t="s">
        <v>8076</v>
      </c>
      <c r="I253" s="15">
        <f>VLOOKUP(H253,[2]heso!$A$2:$B$82,2,0)*F253*G253</f>
        <v>2260185.0294365012</v>
      </c>
      <c r="J253" s="15">
        <v>35000</v>
      </c>
      <c r="K253" s="14" t="s">
        <v>4935</v>
      </c>
      <c r="L253" s="36" t="s">
        <v>19564</v>
      </c>
      <c r="M253" s="14" t="s">
        <v>2255</v>
      </c>
      <c r="N253" s="14" t="s">
        <v>19571</v>
      </c>
      <c r="O253" s="14"/>
      <c r="Q253" s="22">
        <f t="shared" si="9"/>
        <v>20000</v>
      </c>
      <c r="R253" s="15">
        <f>VLOOKUP(H253,[2]heso!$A$2:$B$82,2,0)*Q253*G253</f>
        <v>2260185.0294365012</v>
      </c>
      <c r="S253" s="15"/>
      <c r="T253" s="15"/>
      <c r="U253" s="14"/>
      <c r="V253" s="14"/>
      <c r="W253" s="14"/>
    </row>
    <row r="254" spans="1:23" ht="31.5">
      <c r="A254" s="14">
        <f t="shared" si="8"/>
        <v>251</v>
      </c>
      <c r="B254" s="14" t="s">
        <v>19572</v>
      </c>
      <c r="C254" s="41" t="s">
        <v>15436</v>
      </c>
      <c r="D254" s="41" t="s">
        <v>1187</v>
      </c>
      <c r="E254" s="14"/>
      <c r="F254" s="15">
        <v>1000</v>
      </c>
      <c r="G254" s="15">
        <v>160</v>
      </c>
      <c r="H254" s="14" t="s">
        <v>8087</v>
      </c>
      <c r="I254" s="15">
        <f>VLOOKUP(H254,[2]heso!$A$2:$B$82,2,0)*F254*G254</f>
        <v>160000</v>
      </c>
      <c r="J254" s="15">
        <v>66000</v>
      </c>
      <c r="K254" s="14" t="s">
        <v>4935</v>
      </c>
      <c r="L254" s="36" t="s">
        <v>19564</v>
      </c>
      <c r="M254" s="14" t="s">
        <v>2255</v>
      </c>
      <c r="N254" s="14" t="s">
        <v>19573</v>
      </c>
      <c r="O254" s="14"/>
      <c r="Q254" s="22">
        <f t="shared" si="9"/>
        <v>1000</v>
      </c>
      <c r="R254" s="15">
        <f>VLOOKUP(H254,[2]heso!$A$2:$B$82,2,0)*Q254*G254</f>
        <v>160000</v>
      </c>
      <c r="S254" s="15"/>
      <c r="T254" s="15"/>
      <c r="U254" s="14"/>
      <c r="V254" s="14"/>
      <c r="W254" s="14"/>
    </row>
    <row r="255" spans="1:23" ht="31.5">
      <c r="A255" s="14">
        <f t="shared" si="8"/>
        <v>252</v>
      </c>
      <c r="B255" s="14" t="s">
        <v>19574</v>
      </c>
      <c r="C255" s="41" t="s">
        <v>13677</v>
      </c>
      <c r="D255" s="41" t="s">
        <v>1187</v>
      </c>
      <c r="E255" s="14" t="s">
        <v>8163</v>
      </c>
      <c r="F255" s="15">
        <v>2000</v>
      </c>
      <c r="G255" s="15">
        <v>208</v>
      </c>
      <c r="H255" s="14" t="s">
        <v>2161</v>
      </c>
      <c r="I255" s="15">
        <f>VLOOKUP(H255,[2]heso!$A$2:$B$82,2,0)*F255*G255</f>
        <v>537406.22371740965</v>
      </c>
      <c r="J255" s="15">
        <v>73000</v>
      </c>
      <c r="K255" s="14" t="s">
        <v>4935</v>
      </c>
      <c r="L255" s="36" t="s">
        <v>19466</v>
      </c>
      <c r="M255" s="14" t="s">
        <v>19405</v>
      </c>
      <c r="N255" s="14" t="s">
        <v>19575</v>
      </c>
      <c r="O255" s="14"/>
      <c r="Q255" s="22">
        <f t="shared" si="9"/>
        <v>2000</v>
      </c>
      <c r="R255" s="15">
        <f>VLOOKUP(H255,[2]heso!$A$2:$B$82,2,0)*Q255*G255</f>
        <v>537406.22371740965</v>
      </c>
      <c r="S255" s="15"/>
      <c r="T255" s="15"/>
      <c r="U255" s="14"/>
      <c r="V255" s="14"/>
      <c r="W255" s="14"/>
    </row>
    <row r="256" spans="1:23" ht="31.5">
      <c r="A256" s="14">
        <f t="shared" si="8"/>
        <v>253</v>
      </c>
      <c r="B256" s="14" t="s">
        <v>19576</v>
      </c>
      <c r="C256" s="41" t="s">
        <v>2744</v>
      </c>
      <c r="D256" s="41" t="s">
        <v>1187</v>
      </c>
      <c r="E256" s="14" t="s">
        <v>8163</v>
      </c>
      <c r="F256" s="15">
        <v>5000</v>
      </c>
      <c r="G256" s="15">
        <v>280</v>
      </c>
      <c r="H256" s="14" t="s">
        <v>8076</v>
      </c>
      <c r="I256" s="15">
        <f>VLOOKUP(H256,[2]heso!$A$2:$B$82,2,0)*F256*G256</f>
        <v>1163330.5298570227</v>
      </c>
      <c r="J256" s="15">
        <v>68000</v>
      </c>
      <c r="K256" s="14" t="s">
        <v>4935</v>
      </c>
      <c r="L256" s="36" t="s">
        <v>19564</v>
      </c>
      <c r="M256" s="14" t="s">
        <v>5408</v>
      </c>
      <c r="N256" s="14" t="s">
        <v>19577</v>
      </c>
      <c r="O256" s="14"/>
      <c r="Q256" s="22">
        <f t="shared" si="9"/>
        <v>5000</v>
      </c>
      <c r="R256" s="15">
        <f>VLOOKUP(H256,[2]heso!$A$2:$B$82,2,0)*Q256*G256</f>
        <v>1163330.5298570227</v>
      </c>
      <c r="S256" s="15"/>
      <c r="T256" s="15"/>
      <c r="U256" s="14"/>
      <c r="V256" s="14"/>
      <c r="W256" s="14"/>
    </row>
    <row r="257" spans="1:23" ht="63">
      <c r="A257" s="14">
        <f t="shared" si="8"/>
        <v>254</v>
      </c>
      <c r="B257" s="14" t="s">
        <v>19578</v>
      </c>
      <c r="C257" s="41" t="s">
        <v>19579</v>
      </c>
      <c r="D257" s="41" t="s">
        <v>9193</v>
      </c>
      <c r="E257" s="14"/>
      <c r="F257" s="15">
        <v>1000</v>
      </c>
      <c r="G257" s="15">
        <v>408</v>
      </c>
      <c r="H257" s="14" t="s">
        <v>2161</v>
      </c>
      <c r="I257" s="15">
        <f>VLOOKUP(H257,[2]heso!$A$2:$B$82,2,0)*F257*G257</f>
        <v>527071.488645921</v>
      </c>
      <c r="J257" s="15">
        <v>0</v>
      </c>
      <c r="K257" s="14" t="s">
        <v>1188</v>
      </c>
      <c r="L257" s="36" t="s">
        <v>19466</v>
      </c>
      <c r="M257" s="14" t="s">
        <v>19142</v>
      </c>
      <c r="N257" s="14" t="s">
        <v>19580</v>
      </c>
      <c r="O257" s="14" t="s">
        <v>19581</v>
      </c>
      <c r="Q257" s="22">
        <f t="shared" si="9"/>
        <v>2000</v>
      </c>
      <c r="R257" s="15">
        <f>VLOOKUP(H257,[2]heso!$A$2:$B$82,2,0)*Q257*G257</f>
        <v>1054142.977291842</v>
      </c>
      <c r="S257" s="15">
        <v>1000</v>
      </c>
      <c r="T257" s="15"/>
      <c r="U257" s="14"/>
      <c r="V257" s="14"/>
      <c r="W257" s="14"/>
    </row>
    <row r="258" spans="1:23" ht="78.75">
      <c r="A258" s="14">
        <f t="shared" si="8"/>
        <v>255</v>
      </c>
      <c r="B258" s="14" t="s">
        <v>19582</v>
      </c>
      <c r="C258" s="41" t="s">
        <v>18936</v>
      </c>
      <c r="D258" s="41" t="s">
        <v>1187</v>
      </c>
      <c r="E258" s="14" t="s">
        <v>8163</v>
      </c>
      <c r="F258" s="15">
        <v>1000</v>
      </c>
      <c r="G258" s="15">
        <v>320</v>
      </c>
      <c r="H258" s="14" t="s">
        <v>2161</v>
      </c>
      <c r="I258" s="15">
        <f>VLOOKUP(H258,[2]heso!$A$2:$B$82,2,0)*F258*G258</f>
        <v>413389.40285954589</v>
      </c>
      <c r="J258" s="15">
        <v>133000</v>
      </c>
      <c r="K258" s="14" t="s">
        <v>1188</v>
      </c>
      <c r="L258" s="36" t="s">
        <v>19564</v>
      </c>
      <c r="M258" s="14" t="s">
        <v>513</v>
      </c>
      <c r="N258" s="14" t="s">
        <v>19583</v>
      </c>
      <c r="O258" s="14"/>
      <c r="Q258" s="22">
        <f t="shared" si="9"/>
        <v>1000</v>
      </c>
      <c r="R258" s="15">
        <f>VLOOKUP(H258,[2]heso!$A$2:$B$82,2,0)*Q258*G258</f>
        <v>413389.40285954589</v>
      </c>
      <c r="S258" s="15"/>
      <c r="T258" s="15"/>
      <c r="U258" s="14"/>
      <c r="V258" s="14"/>
      <c r="W258" s="14"/>
    </row>
    <row r="259" spans="1:23" ht="47.25" customHeight="1">
      <c r="A259" s="14">
        <f t="shared" si="8"/>
        <v>256</v>
      </c>
      <c r="B259" s="14" t="s">
        <v>19584</v>
      </c>
      <c r="C259" s="41" t="s">
        <v>18359</v>
      </c>
      <c r="D259" s="41" t="s">
        <v>1162</v>
      </c>
      <c r="E259" s="14"/>
      <c r="F259" s="15">
        <v>500</v>
      </c>
      <c r="G259" s="15">
        <v>484</v>
      </c>
      <c r="H259" s="14" t="s">
        <v>2161</v>
      </c>
      <c r="I259" s="15">
        <f>VLOOKUP(H259,[2]heso!$A$2:$B$82,2,0)*F259*G259</f>
        <v>312625.73591253156</v>
      </c>
      <c r="J259" s="15">
        <v>0</v>
      </c>
      <c r="K259" s="14" t="s">
        <v>60</v>
      </c>
      <c r="L259" s="36" t="s">
        <v>19466</v>
      </c>
      <c r="M259" s="14" t="s">
        <v>6101</v>
      </c>
      <c r="N259" s="14" t="s">
        <v>19585</v>
      </c>
      <c r="O259" s="14"/>
      <c r="Q259" s="22">
        <f t="shared" si="9"/>
        <v>1000</v>
      </c>
      <c r="R259" s="15">
        <f>VLOOKUP(H259,[2]heso!$A$2:$B$82,2,0)*Q259*G259</f>
        <v>625251.47182506311</v>
      </c>
      <c r="S259" s="15">
        <v>500</v>
      </c>
      <c r="T259" s="15"/>
      <c r="U259" s="14"/>
      <c r="V259" s="14"/>
      <c r="W259" s="14"/>
    </row>
    <row r="260" spans="1:23" ht="110.25">
      <c r="A260" s="14">
        <f t="shared" si="8"/>
        <v>257</v>
      </c>
      <c r="B260" s="14" t="s">
        <v>19586</v>
      </c>
      <c r="C260" s="41" t="s">
        <v>19587</v>
      </c>
      <c r="D260" s="41" t="s">
        <v>1187</v>
      </c>
      <c r="E260" s="14" t="s">
        <v>8163</v>
      </c>
      <c r="F260" s="15">
        <v>1000</v>
      </c>
      <c r="G260" s="15">
        <v>500</v>
      </c>
      <c r="H260" s="14" t="s">
        <v>2161</v>
      </c>
      <c r="I260" s="15">
        <f>VLOOKUP(H260,[2]heso!$A$2:$B$82,2,0)*F260*G260</f>
        <v>645920.94196804042</v>
      </c>
      <c r="J260" s="15">
        <v>253000</v>
      </c>
      <c r="K260" s="14" t="s">
        <v>60</v>
      </c>
      <c r="L260" s="36" t="s">
        <v>19466</v>
      </c>
      <c r="M260" s="14" t="s">
        <v>19142</v>
      </c>
      <c r="N260" s="14" t="s">
        <v>19588</v>
      </c>
      <c r="O260" s="14"/>
      <c r="Q260" s="22">
        <f t="shared" si="9"/>
        <v>1000</v>
      </c>
      <c r="R260" s="15">
        <f>VLOOKUP(H260,[2]heso!$A$2:$B$82,2,0)*Q260*G260</f>
        <v>645920.94196804042</v>
      </c>
      <c r="S260" s="15"/>
      <c r="T260" s="15"/>
      <c r="U260" s="14"/>
      <c r="V260" s="14"/>
      <c r="W260" s="14"/>
    </row>
    <row r="261" spans="1:23" ht="63">
      <c r="A261" s="14">
        <f t="shared" ref="A261:A324" si="10">A260+1</f>
        <v>258</v>
      </c>
      <c r="B261" s="14" t="s">
        <v>18659</v>
      </c>
      <c r="C261" s="41" t="s">
        <v>19589</v>
      </c>
      <c r="D261" s="41" t="s">
        <v>1187</v>
      </c>
      <c r="E261" s="14" t="s">
        <v>8163</v>
      </c>
      <c r="F261" s="15">
        <v>1000</v>
      </c>
      <c r="G261" s="15">
        <v>416</v>
      </c>
      <c r="H261" s="14" t="s">
        <v>2161</v>
      </c>
      <c r="I261" s="15">
        <f>VLOOKUP(H261,[2]heso!$A$2:$B$82,2,0)*F261*G261</f>
        <v>537406.22371740965</v>
      </c>
      <c r="J261" s="15">
        <v>195000</v>
      </c>
      <c r="K261" s="14" t="s">
        <v>70</v>
      </c>
      <c r="L261" s="36" t="s">
        <v>19564</v>
      </c>
      <c r="M261" s="14" t="s">
        <v>19142</v>
      </c>
      <c r="N261" s="14" t="s">
        <v>19590</v>
      </c>
      <c r="O261" s="14"/>
      <c r="Q261" s="22">
        <f t="shared" ref="Q261:Q324" si="11">F261+S261+T261+U261+V261+W261</f>
        <v>1000</v>
      </c>
      <c r="R261" s="15">
        <f>VLOOKUP(H261,[2]heso!$A$2:$B$82,2,0)*Q261*G261</f>
        <v>537406.22371740965</v>
      </c>
      <c r="S261" s="15"/>
      <c r="T261" s="15"/>
      <c r="U261" s="14"/>
      <c r="V261" s="14"/>
      <c r="W261" s="14"/>
    </row>
    <row r="262" spans="1:23" ht="78.75">
      <c r="A262" s="14">
        <f t="shared" si="10"/>
        <v>259</v>
      </c>
      <c r="B262" s="14" t="s">
        <v>19591</v>
      </c>
      <c r="C262" s="41" t="s">
        <v>17281</v>
      </c>
      <c r="D262" s="41" t="s">
        <v>1187</v>
      </c>
      <c r="E262" s="14" t="s">
        <v>8163</v>
      </c>
      <c r="F262" s="15">
        <v>1000</v>
      </c>
      <c r="G262" s="15">
        <v>344</v>
      </c>
      <c r="H262" s="14" t="s">
        <v>2161</v>
      </c>
      <c r="I262" s="15">
        <f>VLOOKUP(H262,[2]heso!$A$2:$B$82,2,0)*F262*G262</f>
        <v>444393.60807401181</v>
      </c>
      <c r="J262" s="15">
        <v>163000</v>
      </c>
      <c r="K262" s="14" t="s">
        <v>1193</v>
      </c>
      <c r="L262" s="36" t="s">
        <v>19564</v>
      </c>
      <c r="M262" s="14" t="s">
        <v>2255</v>
      </c>
      <c r="N262" s="14" t="s">
        <v>19592</v>
      </c>
      <c r="O262" s="14"/>
      <c r="Q262" s="22">
        <f t="shared" si="11"/>
        <v>1000</v>
      </c>
      <c r="R262" s="15">
        <f>VLOOKUP(H262,[2]heso!$A$2:$B$82,2,0)*Q262*G262</f>
        <v>444393.60807401181</v>
      </c>
      <c r="S262" s="15"/>
      <c r="T262" s="15"/>
      <c r="U262" s="14"/>
      <c r="V262" s="14"/>
      <c r="W262" s="14"/>
    </row>
    <row r="263" spans="1:23" ht="110.25">
      <c r="A263" s="14">
        <f t="shared" si="10"/>
        <v>260</v>
      </c>
      <c r="B263" s="14" t="s">
        <v>19593</v>
      </c>
      <c r="C263" s="41" t="s">
        <v>19594</v>
      </c>
      <c r="D263" s="41" t="s">
        <v>1187</v>
      </c>
      <c r="E263" s="14" t="s">
        <v>8163</v>
      </c>
      <c r="F263" s="15">
        <v>1000</v>
      </c>
      <c r="G263" s="15">
        <v>880</v>
      </c>
      <c r="H263" s="14" t="s">
        <v>2161</v>
      </c>
      <c r="I263" s="15">
        <f>VLOOKUP(H263,[2]heso!$A$2:$B$82,2,0)*F263*G263</f>
        <v>1136820.8578637512</v>
      </c>
      <c r="J263" s="15">
        <v>398000</v>
      </c>
      <c r="K263" s="14" t="s">
        <v>70</v>
      </c>
      <c r="L263" s="36" t="s">
        <v>19564</v>
      </c>
      <c r="M263" s="14" t="s">
        <v>513</v>
      </c>
      <c r="N263" s="14" t="s">
        <v>19595</v>
      </c>
      <c r="O263" s="14"/>
      <c r="Q263" s="22">
        <f t="shared" si="11"/>
        <v>1000</v>
      </c>
      <c r="R263" s="15">
        <f>VLOOKUP(H263,[2]heso!$A$2:$B$82,2,0)*Q263*G263</f>
        <v>1136820.8578637512</v>
      </c>
      <c r="S263" s="15"/>
      <c r="T263" s="15"/>
      <c r="U263" s="14"/>
      <c r="V263" s="14"/>
      <c r="W263" s="14"/>
    </row>
    <row r="264" spans="1:23" ht="47.25">
      <c r="A264" s="14">
        <f t="shared" si="10"/>
        <v>261</v>
      </c>
      <c r="B264" s="14" t="s">
        <v>19596</v>
      </c>
      <c r="C264" s="41" t="s">
        <v>13083</v>
      </c>
      <c r="D264" s="41" t="s">
        <v>1162</v>
      </c>
      <c r="E264" s="14"/>
      <c r="F264" s="15">
        <v>300</v>
      </c>
      <c r="G264" s="15">
        <v>280</v>
      </c>
      <c r="H264" s="14" t="s">
        <v>8087</v>
      </c>
      <c r="I264" s="15">
        <f>VLOOKUP(H264,[2]heso!$A$2:$B$82,2,0)*F264*G264</f>
        <v>84000</v>
      </c>
      <c r="J264" s="15">
        <v>0</v>
      </c>
      <c r="K264" s="14" t="s">
        <v>4935</v>
      </c>
      <c r="L264" s="36" t="s">
        <v>19466</v>
      </c>
      <c r="M264" s="14" t="s">
        <v>5629</v>
      </c>
      <c r="N264" s="14" t="s">
        <v>19597</v>
      </c>
      <c r="O264" s="14"/>
      <c r="Q264" s="22">
        <f t="shared" si="11"/>
        <v>300</v>
      </c>
      <c r="R264" s="15">
        <f>VLOOKUP(H264,[2]heso!$A$2:$B$82,2,0)*Q264*G264</f>
        <v>84000</v>
      </c>
      <c r="S264" s="15"/>
      <c r="T264" s="15"/>
      <c r="U264" s="14"/>
      <c r="V264" s="14"/>
      <c r="W264" s="14"/>
    </row>
    <row r="265" spans="1:23" ht="94.5">
      <c r="A265" s="14">
        <f t="shared" si="10"/>
        <v>262</v>
      </c>
      <c r="B265" s="14" t="s">
        <v>16969</v>
      </c>
      <c r="C265" s="41" t="s">
        <v>19598</v>
      </c>
      <c r="D265" s="41" t="s">
        <v>1187</v>
      </c>
      <c r="E265" s="14" t="s">
        <v>8163</v>
      </c>
      <c r="F265" s="15">
        <v>1000</v>
      </c>
      <c r="G265" s="15">
        <v>444</v>
      </c>
      <c r="H265" s="14" t="s">
        <v>2161</v>
      </c>
      <c r="I265" s="15">
        <f>VLOOKUP(H265,[2]heso!$A$2:$B$82,2,0)*F265*G265</f>
        <v>573577.79646761995</v>
      </c>
      <c r="J265" s="15">
        <v>216000</v>
      </c>
      <c r="K265" s="14" t="s">
        <v>60</v>
      </c>
      <c r="L265" s="36" t="s">
        <v>19564</v>
      </c>
      <c r="M265" s="14" t="s">
        <v>5408</v>
      </c>
      <c r="N265" s="14" t="s">
        <v>19599</v>
      </c>
      <c r="O265" s="14"/>
      <c r="Q265" s="22">
        <f t="shared" si="11"/>
        <v>1000</v>
      </c>
      <c r="R265" s="15">
        <f>VLOOKUP(H265,[2]heso!$A$2:$B$82,2,0)*Q265*G265</f>
        <v>573577.79646761995</v>
      </c>
      <c r="S265" s="15"/>
      <c r="T265" s="15"/>
      <c r="U265" s="14"/>
      <c r="V265" s="14"/>
      <c r="W265" s="14"/>
    </row>
    <row r="266" spans="1:23" ht="31.5">
      <c r="A266" s="14">
        <f t="shared" si="10"/>
        <v>263</v>
      </c>
      <c r="B266" s="14" t="s">
        <v>19600</v>
      </c>
      <c r="C266" s="41" t="s">
        <v>19601</v>
      </c>
      <c r="D266" s="41" t="s">
        <v>1187</v>
      </c>
      <c r="E266" s="14"/>
      <c r="F266" s="15">
        <v>2000</v>
      </c>
      <c r="G266" s="15">
        <v>344</v>
      </c>
      <c r="H266" s="14" t="s">
        <v>8087</v>
      </c>
      <c r="I266" s="15">
        <f>VLOOKUP(H266,[2]heso!$A$2:$B$82,2,0)*F266*G266</f>
        <v>688000</v>
      </c>
      <c r="J266" s="15">
        <v>95000</v>
      </c>
      <c r="K266" s="14" t="s">
        <v>4935</v>
      </c>
      <c r="L266" s="36" t="s">
        <v>19564</v>
      </c>
      <c r="M266" s="14" t="s">
        <v>513</v>
      </c>
      <c r="N266" s="14" t="s">
        <v>19602</v>
      </c>
      <c r="O266" s="14"/>
      <c r="Q266" s="22">
        <f t="shared" si="11"/>
        <v>2000</v>
      </c>
      <c r="R266" s="15">
        <f>VLOOKUP(H266,[2]heso!$A$2:$B$82,2,0)*Q266*G266</f>
        <v>688000</v>
      </c>
      <c r="S266" s="15"/>
      <c r="T266" s="15"/>
      <c r="U266" s="14"/>
      <c r="V266" s="14"/>
      <c r="W266" s="14"/>
    </row>
    <row r="267" spans="1:23" ht="31.5">
      <c r="A267" s="14">
        <f t="shared" si="10"/>
        <v>264</v>
      </c>
      <c r="B267" s="14" t="s">
        <v>19603</v>
      </c>
      <c r="C267" s="41" t="s">
        <v>2744</v>
      </c>
      <c r="D267" s="41" t="s">
        <v>1187</v>
      </c>
      <c r="E267" s="14"/>
      <c r="F267" s="15">
        <v>30000</v>
      </c>
      <c r="G267" s="15">
        <v>436</v>
      </c>
      <c r="H267" s="14" t="s">
        <v>8087</v>
      </c>
      <c r="I267" s="15">
        <f>VLOOKUP(H267,[2]heso!$A$2:$B$82,2,0)*F267*G267</f>
        <v>13080000</v>
      </c>
      <c r="J267" s="15">
        <v>109000</v>
      </c>
      <c r="K267" s="14" t="s">
        <v>4935</v>
      </c>
      <c r="L267" s="36" t="s">
        <v>19564</v>
      </c>
      <c r="M267" s="14" t="s">
        <v>5408</v>
      </c>
      <c r="N267" s="14" t="s">
        <v>19604</v>
      </c>
      <c r="O267" s="14" t="s">
        <v>19605</v>
      </c>
      <c r="Q267" s="22">
        <f t="shared" si="11"/>
        <v>30000</v>
      </c>
      <c r="R267" s="15">
        <f>VLOOKUP(H267,[2]heso!$A$2:$B$82,2,0)*Q267*G267</f>
        <v>13080000</v>
      </c>
      <c r="S267" s="15"/>
      <c r="T267" s="15"/>
      <c r="U267" s="14"/>
      <c r="V267" s="14"/>
      <c r="W267" s="14"/>
    </row>
    <row r="268" spans="1:23" s="227" customFormat="1" ht="47.25">
      <c r="A268" s="14">
        <f t="shared" si="10"/>
        <v>265</v>
      </c>
      <c r="B268" s="181" t="s">
        <v>19606</v>
      </c>
      <c r="C268" s="225" t="s">
        <v>19607</v>
      </c>
      <c r="D268" s="225" t="s">
        <v>1187</v>
      </c>
      <c r="E268" s="181"/>
      <c r="F268" s="208">
        <v>600</v>
      </c>
      <c r="G268" s="208">
        <v>344</v>
      </c>
      <c r="H268" s="181" t="s">
        <v>8087</v>
      </c>
      <c r="I268" s="208">
        <f>VLOOKUP(H268,[2]heso!$A$2:$B$82,2,0)*F268*G268</f>
        <v>206400</v>
      </c>
      <c r="J268" s="208">
        <v>195000</v>
      </c>
      <c r="K268" s="181" t="s">
        <v>1193</v>
      </c>
      <c r="L268" s="209" t="s">
        <v>19564</v>
      </c>
      <c r="M268" s="181" t="s">
        <v>19142</v>
      </c>
      <c r="N268" s="181" t="s">
        <v>19608</v>
      </c>
      <c r="O268" s="181"/>
      <c r="P268" s="226"/>
      <c r="Q268" s="22">
        <f t="shared" si="11"/>
        <v>600</v>
      </c>
      <c r="R268" s="15">
        <f>VLOOKUP(H268,[2]heso!$A$2:$B$82,2,0)*Q268*G268</f>
        <v>206400</v>
      </c>
      <c r="S268" s="208"/>
      <c r="T268" s="208"/>
      <c r="U268" s="181"/>
      <c r="V268" s="181"/>
      <c r="W268" s="181"/>
    </row>
    <row r="269" spans="1:23" ht="31.5">
      <c r="A269" s="14">
        <f t="shared" si="10"/>
        <v>266</v>
      </c>
      <c r="B269" s="14" t="s">
        <v>17899</v>
      </c>
      <c r="C269" s="41" t="s">
        <v>10218</v>
      </c>
      <c r="D269" s="41" t="s">
        <v>1187</v>
      </c>
      <c r="E269" s="14" t="s">
        <v>8163</v>
      </c>
      <c r="F269" s="15">
        <v>40000</v>
      </c>
      <c r="G269" s="15">
        <v>496</v>
      </c>
      <c r="H269" s="14" t="s">
        <v>8087</v>
      </c>
      <c r="I269" s="15">
        <f>VLOOKUP(H269,[2]heso!$A$2:$B$82,2,0)*F269*G269</f>
        <v>19840000</v>
      </c>
      <c r="J269" s="15">
        <v>78000</v>
      </c>
      <c r="K269" s="14" t="s">
        <v>1188</v>
      </c>
      <c r="L269" s="36" t="s">
        <v>19564</v>
      </c>
      <c r="M269" s="14" t="s">
        <v>5408</v>
      </c>
      <c r="N269" s="14" t="s">
        <v>19609</v>
      </c>
      <c r="O269" s="14" t="s">
        <v>19605</v>
      </c>
      <c r="Q269" s="22">
        <f t="shared" si="11"/>
        <v>40000</v>
      </c>
      <c r="R269" s="15">
        <f>VLOOKUP(H269,[2]heso!$A$2:$B$82,2,0)*Q269*G269</f>
        <v>19840000</v>
      </c>
      <c r="S269" s="15"/>
      <c r="T269" s="15"/>
      <c r="U269" s="14"/>
      <c r="V269" s="14"/>
      <c r="W269" s="14"/>
    </row>
    <row r="270" spans="1:23" ht="31.5">
      <c r="A270" s="14">
        <f t="shared" si="10"/>
        <v>267</v>
      </c>
      <c r="B270" s="14" t="s">
        <v>19610</v>
      </c>
      <c r="C270" s="41" t="s">
        <v>11192</v>
      </c>
      <c r="D270" s="41" t="s">
        <v>1187</v>
      </c>
      <c r="E270" s="14"/>
      <c r="F270" s="15">
        <v>7000</v>
      </c>
      <c r="G270" s="15">
        <v>64</v>
      </c>
      <c r="H270" s="14" t="s">
        <v>3703</v>
      </c>
      <c r="I270" s="15">
        <f>VLOOKUP(H270,[2]heso!$A$2:$B$82,2,0)*F270*G270</f>
        <v>773167.36753574433</v>
      </c>
      <c r="J270" s="15">
        <v>28000</v>
      </c>
      <c r="K270" s="14" t="s">
        <v>1188</v>
      </c>
      <c r="L270" s="36" t="s">
        <v>19564</v>
      </c>
      <c r="M270" s="14" t="s">
        <v>2255</v>
      </c>
      <c r="N270" s="14" t="s">
        <v>19611</v>
      </c>
      <c r="O270" s="14"/>
      <c r="Q270" s="22">
        <f t="shared" si="11"/>
        <v>7000</v>
      </c>
      <c r="R270" s="15">
        <f>VLOOKUP(H270,[2]heso!$A$2:$B$82,2,0)*Q270*G270</f>
        <v>773167.36753574433</v>
      </c>
      <c r="S270" s="15"/>
      <c r="T270" s="15"/>
      <c r="U270" s="14"/>
      <c r="V270" s="14"/>
      <c r="W270" s="14"/>
    </row>
    <row r="271" spans="1:23" ht="63">
      <c r="A271" s="14">
        <f t="shared" si="10"/>
        <v>268</v>
      </c>
      <c r="B271" s="14" t="s">
        <v>19612</v>
      </c>
      <c r="C271" s="41" t="s">
        <v>19613</v>
      </c>
      <c r="D271" s="41" t="s">
        <v>1162</v>
      </c>
      <c r="E271" s="14"/>
      <c r="F271" s="15">
        <v>300</v>
      </c>
      <c r="G271" s="15">
        <v>196</v>
      </c>
      <c r="H271" s="14" t="s">
        <v>8087</v>
      </c>
      <c r="I271" s="15">
        <f>VLOOKUP(H271,[2]heso!$A$2:$B$82,2,0)*F271*G271</f>
        <v>58800</v>
      </c>
      <c r="J271" s="15">
        <v>0</v>
      </c>
      <c r="K271" s="14" t="s">
        <v>4935</v>
      </c>
      <c r="L271" s="36" t="s">
        <v>19564</v>
      </c>
      <c r="M271" s="14" t="s">
        <v>2255</v>
      </c>
      <c r="N271" s="14" t="s">
        <v>19614</v>
      </c>
      <c r="O271" s="14" t="s">
        <v>19615</v>
      </c>
      <c r="Q271" s="22">
        <f t="shared" si="11"/>
        <v>300</v>
      </c>
      <c r="R271" s="15">
        <f>VLOOKUP(H271,[2]heso!$A$2:$B$82,2,0)*Q271*G271</f>
        <v>58800</v>
      </c>
      <c r="S271" s="15"/>
      <c r="T271" s="15"/>
      <c r="U271" s="14"/>
      <c r="V271" s="14"/>
      <c r="W271" s="14"/>
    </row>
    <row r="272" spans="1:23" ht="47.25">
      <c r="A272" s="14">
        <f t="shared" si="10"/>
        <v>269</v>
      </c>
      <c r="B272" s="14" t="s">
        <v>19616</v>
      </c>
      <c r="C272" s="41" t="s">
        <v>16809</v>
      </c>
      <c r="D272" s="41" t="s">
        <v>4473</v>
      </c>
      <c r="E272" s="14"/>
      <c r="F272" s="15">
        <v>1000</v>
      </c>
      <c r="G272" s="15">
        <v>248</v>
      </c>
      <c r="H272" s="14" t="s">
        <v>2161</v>
      </c>
      <c r="I272" s="15">
        <f>VLOOKUP(H272,[2]heso!$A$2:$B$82,2,0)*F272*G272</f>
        <v>320376.78721614805</v>
      </c>
      <c r="J272" s="15">
        <v>0</v>
      </c>
      <c r="K272" s="14" t="s">
        <v>1188</v>
      </c>
      <c r="L272" s="36" t="s">
        <v>19466</v>
      </c>
      <c r="M272" s="14" t="s">
        <v>2255</v>
      </c>
      <c r="N272" s="14" t="s">
        <v>19617</v>
      </c>
      <c r="O272" s="14"/>
      <c r="Q272" s="22">
        <f t="shared" si="11"/>
        <v>1000</v>
      </c>
      <c r="R272" s="15">
        <f>VLOOKUP(H272,[2]heso!$A$2:$B$82,2,0)*Q272*G272</f>
        <v>320376.78721614805</v>
      </c>
      <c r="S272" s="15"/>
      <c r="T272" s="15"/>
      <c r="U272" s="14"/>
      <c r="V272" s="14"/>
      <c r="W272" s="14"/>
    </row>
    <row r="273" spans="1:23" ht="31.5">
      <c r="A273" s="14">
        <f t="shared" si="10"/>
        <v>270</v>
      </c>
      <c r="B273" s="14" t="s">
        <v>19618</v>
      </c>
      <c r="C273" s="41" t="s">
        <v>19619</v>
      </c>
      <c r="D273" s="41" t="s">
        <v>1187</v>
      </c>
      <c r="E273" s="14"/>
      <c r="F273" s="15">
        <v>500</v>
      </c>
      <c r="G273" s="15">
        <v>208</v>
      </c>
      <c r="H273" s="14" t="s">
        <v>8087</v>
      </c>
      <c r="I273" s="15">
        <f>VLOOKUP(H273,[2]heso!$A$2:$B$82,2,0)*F273*G273</f>
        <v>104000</v>
      </c>
      <c r="J273" s="15">
        <v>138000</v>
      </c>
      <c r="K273" s="14" t="s">
        <v>4935</v>
      </c>
      <c r="L273" s="36" t="s">
        <v>19564</v>
      </c>
      <c r="M273" s="14" t="s">
        <v>19405</v>
      </c>
      <c r="N273" s="14" t="s">
        <v>19620</v>
      </c>
      <c r="O273" s="14"/>
      <c r="Q273" s="22">
        <f t="shared" si="11"/>
        <v>500</v>
      </c>
      <c r="R273" s="15">
        <f>VLOOKUP(H273,[2]heso!$A$2:$B$82,2,0)*Q273*G273</f>
        <v>104000</v>
      </c>
      <c r="S273" s="15"/>
      <c r="T273" s="15"/>
      <c r="U273" s="14"/>
      <c r="V273" s="14"/>
      <c r="W273" s="14"/>
    </row>
    <row r="274" spans="1:23" ht="63">
      <c r="A274" s="14">
        <f t="shared" si="10"/>
        <v>271</v>
      </c>
      <c r="B274" s="14" t="s">
        <v>19621</v>
      </c>
      <c r="C274" s="41" t="s">
        <v>19622</v>
      </c>
      <c r="D274" s="41" t="s">
        <v>1162</v>
      </c>
      <c r="E274" s="14"/>
      <c r="F274" s="15">
        <v>500</v>
      </c>
      <c r="G274" s="15">
        <v>240</v>
      </c>
      <c r="H274" s="14" t="s">
        <v>8087</v>
      </c>
      <c r="I274" s="15">
        <f>VLOOKUP(H274,[2]heso!$A$2:$B$82,2,0)*F274*G274</f>
        <v>120000</v>
      </c>
      <c r="J274" s="15">
        <v>0</v>
      </c>
      <c r="K274" s="14" t="s">
        <v>1188</v>
      </c>
      <c r="L274" s="36" t="s">
        <v>19466</v>
      </c>
      <c r="M274" s="14" t="s">
        <v>2255</v>
      </c>
      <c r="N274" s="14" t="s">
        <v>19623</v>
      </c>
      <c r="O274" s="14"/>
      <c r="Q274" s="22">
        <f t="shared" si="11"/>
        <v>500</v>
      </c>
      <c r="R274" s="15">
        <f>VLOOKUP(H274,[2]heso!$A$2:$B$82,2,0)*Q274*G274</f>
        <v>120000</v>
      </c>
      <c r="S274" s="15"/>
      <c r="T274" s="15"/>
      <c r="U274" s="14"/>
      <c r="V274" s="14"/>
      <c r="W274" s="14"/>
    </row>
    <row r="275" spans="1:23" ht="31.5">
      <c r="A275" s="14">
        <f t="shared" si="10"/>
        <v>272</v>
      </c>
      <c r="B275" s="248" t="s">
        <v>19624</v>
      </c>
      <c r="C275" s="41" t="s">
        <v>3495</v>
      </c>
      <c r="D275" s="41" t="s">
        <v>1187</v>
      </c>
      <c r="E275" s="14" t="s">
        <v>8163</v>
      </c>
      <c r="F275" s="15">
        <v>3000</v>
      </c>
      <c r="G275" s="15">
        <v>416</v>
      </c>
      <c r="H275" s="14" t="s">
        <v>2325</v>
      </c>
      <c r="I275" s="15">
        <f>VLOOKUP(H275,[2]heso!$A$2:$B$82,2,0)*F275*G275</f>
        <v>1118896.551724138</v>
      </c>
      <c r="J275" s="15">
        <v>130000</v>
      </c>
      <c r="K275" s="14" t="s">
        <v>7909</v>
      </c>
      <c r="L275" s="36" t="s">
        <v>19564</v>
      </c>
      <c r="M275" s="14" t="s">
        <v>2255</v>
      </c>
      <c r="N275" s="14" t="s">
        <v>19625</v>
      </c>
      <c r="O275" s="14"/>
      <c r="Q275" s="22">
        <f t="shared" si="11"/>
        <v>3000</v>
      </c>
      <c r="R275" s="15">
        <f>VLOOKUP(H275,[2]heso!$A$2:$B$82,2,0)*Q275*G275</f>
        <v>1118896.551724138</v>
      </c>
      <c r="S275" s="15"/>
      <c r="T275" s="15"/>
      <c r="U275" s="14"/>
      <c r="V275" s="14"/>
      <c r="W275" s="14"/>
    </row>
    <row r="276" spans="1:23" ht="78.75" customHeight="1">
      <c r="A276" s="14">
        <f t="shared" si="10"/>
        <v>273</v>
      </c>
      <c r="B276" s="14" t="s">
        <v>19626</v>
      </c>
      <c r="C276" s="41" t="s">
        <v>19627</v>
      </c>
      <c r="D276" s="41" t="s">
        <v>9193</v>
      </c>
      <c r="E276" s="14"/>
      <c r="F276" s="15">
        <v>2000</v>
      </c>
      <c r="G276" s="15">
        <v>300</v>
      </c>
      <c r="H276" s="14" t="s">
        <v>2161</v>
      </c>
      <c r="I276" s="15">
        <f>VLOOKUP(H276,[2]heso!$A$2:$B$82,2,0)*F276*G276</f>
        <v>775105.13036164851</v>
      </c>
      <c r="J276" s="15">
        <v>0</v>
      </c>
      <c r="K276" s="14" t="s">
        <v>70</v>
      </c>
      <c r="L276" s="36" t="s">
        <v>19628</v>
      </c>
      <c r="M276" s="14" t="s">
        <v>2255</v>
      </c>
      <c r="N276" s="14" t="s">
        <v>19629</v>
      </c>
      <c r="O276" s="14" t="s">
        <v>19630</v>
      </c>
      <c r="Q276" s="22">
        <f t="shared" si="11"/>
        <v>2000</v>
      </c>
      <c r="R276" s="15">
        <f>VLOOKUP(H276,[2]heso!$A$2:$B$82,2,0)*Q276*G276</f>
        <v>775105.13036164851</v>
      </c>
      <c r="S276" s="15"/>
      <c r="T276" s="15"/>
      <c r="U276" s="14"/>
      <c r="V276" s="14"/>
      <c r="W276" s="14"/>
    </row>
    <row r="277" spans="1:23" ht="63">
      <c r="A277" s="14">
        <f t="shared" si="10"/>
        <v>274</v>
      </c>
      <c r="B277" s="14" t="s">
        <v>19631</v>
      </c>
      <c r="C277" s="41" t="s">
        <v>19632</v>
      </c>
      <c r="D277" s="41" t="s">
        <v>18350</v>
      </c>
      <c r="E277" s="14"/>
      <c r="F277" s="15">
        <v>1500</v>
      </c>
      <c r="G277" s="15">
        <v>312</v>
      </c>
      <c r="H277" s="14" t="s">
        <v>8087</v>
      </c>
      <c r="I277" s="15">
        <f>VLOOKUP(H277,[2]heso!$A$2:$B$82,2,0)*F277*G277</f>
        <v>468000</v>
      </c>
      <c r="J277" s="15">
        <v>0</v>
      </c>
      <c r="K277" s="14" t="s">
        <v>70</v>
      </c>
      <c r="L277" s="36" t="s">
        <v>19564</v>
      </c>
      <c r="M277" s="14" t="s">
        <v>2255</v>
      </c>
      <c r="N277" s="14" t="s">
        <v>19633</v>
      </c>
      <c r="O277" s="14"/>
      <c r="Q277" s="22">
        <f t="shared" si="11"/>
        <v>1500</v>
      </c>
      <c r="R277" s="15">
        <f>VLOOKUP(H277,[2]heso!$A$2:$B$82,2,0)*Q277*G277</f>
        <v>468000</v>
      </c>
      <c r="S277" s="15"/>
      <c r="T277" s="15"/>
      <c r="U277" s="14"/>
      <c r="V277" s="14"/>
      <c r="W277" s="14"/>
    </row>
    <row r="278" spans="1:23" ht="78.75">
      <c r="A278" s="14">
        <f t="shared" si="10"/>
        <v>275</v>
      </c>
      <c r="B278" s="14" t="s">
        <v>19634</v>
      </c>
      <c r="C278" s="41" t="s">
        <v>17370</v>
      </c>
      <c r="D278" s="41" t="s">
        <v>1162</v>
      </c>
      <c r="E278" s="14" t="s">
        <v>8163</v>
      </c>
      <c r="F278" s="15">
        <v>200</v>
      </c>
      <c r="G278" s="15">
        <v>284</v>
      </c>
      <c r="H278" s="14" t="s">
        <v>8076</v>
      </c>
      <c r="I278" s="15">
        <f>VLOOKUP(H278,[2]heso!$A$2:$B$82,2,0)*F278*G278</f>
        <v>47197.981497056353</v>
      </c>
      <c r="J278" s="15">
        <v>156000</v>
      </c>
      <c r="K278" s="14" t="s">
        <v>1188</v>
      </c>
      <c r="L278" s="36" t="s">
        <v>19564</v>
      </c>
      <c r="M278" s="14" t="s">
        <v>12365</v>
      </c>
      <c r="N278" s="14" t="s">
        <v>19635</v>
      </c>
      <c r="O278" s="14"/>
      <c r="Q278" s="22">
        <f t="shared" si="11"/>
        <v>200</v>
      </c>
      <c r="R278" s="15">
        <f>VLOOKUP(H278,[2]heso!$A$2:$B$82,2,0)*Q278*G278</f>
        <v>47197.981497056353</v>
      </c>
      <c r="S278" s="15"/>
      <c r="T278" s="15"/>
      <c r="U278" s="14"/>
      <c r="V278" s="14"/>
      <c r="W278" s="14"/>
    </row>
    <row r="279" spans="1:23" ht="63">
      <c r="A279" s="14">
        <f t="shared" si="10"/>
        <v>276</v>
      </c>
      <c r="B279" s="14" t="s">
        <v>19636</v>
      </c>
      <c r="C279" s="41" t="s">
        <v>18678</v>
      </c>
      <c r="D279" s="41" t="s">
        <v>1162</v>
      </c>
      <c r="E279" s="14"/>
      <c r="F279" s="15">
        <v>200</v>
      </c>
      <c r="G279" s="15">
        <v>280</v>
      </c>
      <c r="H279" s="14" t="s">
        <v>2161</v>
      </c>
      <c r="I279" s="15">
        <f>VLOOKUP(H279,[2]heso!$A$2:$B$82,2,0)*F279*G279</f>
        <v>72343.14550042052</v>
      </c>
      <c r="J279" s="15">
        <v>0</v>
      </c>
      <c r="K279" s="14" t="s">
        <v>1188</v>
      </c>
      <c r="L279" s="36" t="s">
        <v>19242</v>
      </c>
      <c r="M279" s="14" t="s">
        <v>5629</v>
      </c>
      <c r="N279" s="14" t="s">
        <v>19637</v>
      </c>
      <c r="O279" s="14"/>
      <c r="Q279" s="22">
        <f t="shared" si="11"/>
        <v>200</v>
      </c>
      <c r="R279" s="15">
        <f>VLOOKUP(H279,[2]heso!$A$2:$B$82,2,0)*Q279*G279</f>
        <v>72343.14550042052</v>
      </c>
      <c r="S279" s="15"/>
      <c r="T279" s="15"/>
      <c r="U279" s="14"/>
      <c r="V279" s="14"/>
      <c r="W279" s="14"/>
    </row>
    <row r="280" spans="1:23" ht="31.5">
      <c r="A280" s="14">
        <f t="shared" si="10"/>
        <v>277</v>
      </c>
      <c r="B280" s="14" t="s">
        <v>19638</v>
      </c>
      <c r="C280" s="41" t="s">
        <v>2744</v>
      </c>
      <c r="D280" s="41" t="s">
        <v>1187</v>
      </c>
      <c r="E280" s="14" t="s">
        <v>8163</v>
      </c>
      <c r="F280" s="15">
        <v>5000</v>
      </c>
      <c r="G280" s="15">
        <v>296</v>
      </c>
      <c r="H280" s="14" t="s">
        <v>8076</v>
      </c>
      <c r="I280" s="15">
        <f>VLOOKUP(H280,[2]heso!$A$2:$B$82,2,0)*F280*G280</f>
        <v>1229806.5601345669</v>
      </c>
      <c r="J280" s="15">
        <v>70000</v>
      </c>
      <c r="K280" s="14" t="s">
        <v>4935</v>
      </c>
      <c r="L280" s="36" t="s">
        <v>19564</v>
      </c>
      <c r="M280" s="14" t="s">
        <v>19142</v>
      </c>
      <c r="N280" s="14" t="s">
        <v>19639</v>
      </c>
      <c r="O280" s="14"/>
      <c r="Q280" s="22">
        <f t="shared" si="11"/>
        <v>5000</v>
      </c>
      <c r="R280" s="15">
        <f>VLOOKUP(H280,[2]heso!$A$2:$B$82,2,0)*Q280*G280</f>
        <v>1229806.5601345669</v>
      </c>
      <c r="S280" s="15"/>
      <c r="T280" s="15"/>
      <c r="U280" s="14"/>
      <c r="V280" s="14"/>
      <c r="W280" s="14"/>
    </row>
    <row r="281" spans="1:23" ht="47.25">
      <c r="A281" s="14">
        <f t="shared" si="10"/>
        <v>278</v>
      </c>
      <c r="B281" s="14" t="s">
        <v>19640</v>
      </c>
      <c r="C281" s="41" t="s">
        <v>19641</v>
      </c>
      <c r="D281" s="41" t="s">
        <v>1162</v>
      </c>
      <c r="E281" s="14"/>
      <c r="F281" s="15">
        <v>500</v>
      </c>
      <c r="G281" s="15">
        <v>224</v>
      </c>
      <c r="H281" s="14" t="s">
        <v>2161</v>
      </c>
      <c r="I281" s="15">
        <f>VLOOKUP(H281,[2]heso!$A$2:$B$82,2,0)*F281*G281</f>
        <v>144686.29100084107</v>
      </c>
      <c r="J281" s="15">
        <v>0</v>
      </c>
      <c r="K281" s="14" t="s">
        <v>70</v>
      </c>
      <c r="L281" s="36" t="s">
        <v>19628</v>
      </c>
      <c r="M281" s="14" t="s">
        <v>19142</v>
      </c>
      <c r="N281" s="14" t="s">
        <v>19642</v>
      </c>
      <c r="O281" s="14"/>
      <c r="Q281" s="22">
        <f t="shared" si="11"/>
        <v>500</v>
      </c>
      <c r="R281" s="15">
        <f>VLOOKUP(H281,[2]heso!$A$2:$B$82,2,0)*Q281*G281</f>
        <v>144686.29100084107</v>
      </c>
      <c r="S281" s="15"/>
      <c r="T281" s="15"/>
      <c r="U281" s="14"/>
      <c r="V281" s="14"/>
      <c r="W281" s="14"/>
    </row>
    <row r="282" spans="1:23" ht="31.5">
      <c r="A282" s="14">
        <f t="shared" si="10"/>
        <v>279</v>
      </c>
      <c r="B282" s="14" t="s">
        <v>19643</v>
      </c>
      <c r="C282" s="41" t="s">
        <v>19644</v>
      </c>
      <c r="D282" s="41" t="s">
        <v>1187</v>
      </c>
      <c r="E282" s="14"/>
      <c r="F282" s="15">
        <v>3000</v>
      </c>
      <c r="G282" s="15">
        <v>200</v>
      </c>
      <c r="H282" s="14" t="s">
        <v>8165</v>
      </c>
      <c r="I282" s="15">
        <f>VLOOKUP(H282,[2]heso!$A$2:$B$82,2,0)*F282*G282</f>
        <v>484440.70647603029</v>
      </c>
      <c r="J282" s="15">
        <v>140000</v>
      </c>
      <c r="K282" s="14" t="s">
        <v>70</v>
      </c>
      <c r="L282" s="36" t="s">
        <v>19628</v>
      </c>
      <c r="M282" s="14" t="s">
        <v>19142</v>
      </c>
      <c r="N282" s="14" t="s">
        <v>19645</v>
      </c>
      <c r="O282" s="14"/>
      <c r="Q282" s="22">
        <f t="shared" si="11"/>
        <v>3000</v>
      </c>
      <c r="R282" s="15">
        <f>VLOOKUP(H282,[2]heso!$A$2:$B$82,2,0)*Q282*G282</f>
        <v>484440.70647603029</v>
      </c>
      <c r="S282" s="15"/>
      <c r="T282" s="15"/>
      <c r="U282" s="14"/>
      <c r="V282" s="14"/>
      <c r="W282" s="14"/>
    </row>
    <row r="283" spans="1:23" ht="31.5">
      <c r="A283" s="14">
        <f t="shared" si="10"/>
        <v>280</v>
      </c>
      <c r="B283" s="14" t="s">
        <v>16568</v>
      </c>
      <c r="C283" s="41" t="s">
        <v>10218</v>
      </c>
      <c r="D283" s="41" t="s">
        <v>1187</v>
      </c>
      <c r="E283" s="14" t="s">
        <v>8163</v>
      </c>
      <c r="F283" s="15">
        <v>2000</v>
      </c>
      <c r="G283" s="15">
        <v>560</v>
      </c>
      <c r="H283" s="14" t="s">
        <v>8087</v>
      </c>
      <c r="I283" s="15">
        <f>VLOOKUP(H283,[2]heso!$A$2:$B$82,2,0)*F283*G283</f>
        <v>1120000</v>
      </c>
      <c r="J283" s="15">
        <v>107000</v>
      </c>
      <c r="K283" s="14" t="s">
        <v>1188</v>
      </c>
      <c r="L283" s="36" t="s">
        <v>19628</v>
      </c>
      <c r="M283" s="14" t="s">
        <v>2255</v>
      </c>
      <c r="N283" s="14" t="s">
        <v>19646</v>
      </c>
      <c r="O283" s="14"/>
      <c r="Q283" s="22">
        <f t="shared" si="11"/>
        <v>2000</v>
      </c>
      <c r="R283" s="15">
        <f>VLOOKUP(H283,[2]heso!$A$2:$B$82,2,0)*Q283*G283</f>
        <v>1120000</v>
      </c>
      <c r="S283" s="15"/>
      <c r="T283" s="15"/>
      <c r="U283" s="14"/>
      <c r="V283" s="14"/>
      <c r="W283" s="14"/>
    </row>
    <row r="284" spans="1:23" ht="63">
      <c r="A284" s="14">
        <f t="shared" si="10"/>
        <v>281</v>
      </c>
      <c r="B284" s="14" t="s">
        <v>19647</v>
      </c>
      <c r="C284" s="41" t="s">
        <v>19648</v>
      </c>
      <c r="D284" s="41" t="s">
        <v>1162</v>
      </c>
      <c r="E284" s="14"/>
      <c r="F284" s="15">
        <v>200</v>
      </c>
      <c r="G284" s="15">
        <v>320</v>
      </c>
      <c r="H284" s="14" t="s">
        <v>8087</v>
      </c>
      <c r="I284" s="15">
        <f>VLOOKUP(H284,[2]heso!$A$2:$B$82,2,0)*F284*G284</f>
        <v>64000</v>
      </c>
      <c r="J284" s="15">
        <v>190000</v>
      </c>
      <c r="K284" s="14" t="s">
        <v>1188</v>
      </c>
      <c r="L284" s="36" t="s">
        <v>19564</v>
      </c>
      <c r="M284" s="14" t="s">
        <v>12365</v>
      </c>
      <c r="N284" s="14" t="s">
        <v>19649</v>
      </c>
      <c r="O284" s="14"/>
      <c r="Q284" s="22">
        <f t="shared" si="11"/>
        <v>200</v>
      </c>
      <c r="R284" s="15">
        <f>VLOOKUP(H284,[2]heso!$A$2:$B$82,2,0)*Q284*G284</f>
        <v>64000</v>
      </c>
      <c r="S284" s="15"/>
      <c r="T284" s="15"/>
      <c r="U284" s="14"/>
      <c r="V284" s="14"/>
      <c r="W284" s="14"/>
    </row>
    <row r="285" spans="1:23" ht="31.5">
      <c r="A285" s="14">
        <f t="shared" si="10"/>
        <v>282</v>
      </c>
      <c r="B285" s="14" t="s">
        <v>16570</v>
      </c>
      <c r="C285" s="41" t="s">
        <v>10218</v>
      </c>
      <c r="D285" s="41" t="s">
        <v>1187</v>
      </c>
      <c r="E285" s="14" t="s">
        <v>8163</v>
      </c>
      <c r="F285" s="15">
        <v>2000</v>
      </c>
      <c r="G285" s="15">
        <v>440</v>
      </c>
      <c r="H285" s="14" t="s">
        <v>8087</v>
      </c>
      <c r="I285" s="15">
        <f>VLOOKUP(H285,[2]heso!$A$2:$B$82,2,0)*F285*G285</f>
        <v>880000</v>
      </c>
      <c r="J285" s="15">
        <v>85000</v>
      </c>
      <c r="K285" s="14" t="s">
        <v>1188</v>
      </c>
      <c r="L285" s="36" t="s">
        <v>19628</v>
      </c>
      <c r="M285" s="14" t="s">
        <v>2255</v>
      </c>
      <c r="N285" s="14" t="s">
        <v>19650</v>
      </c>
      <c r="O285" s="14"/>
      <c r="Q285" s="22">
        <f t="shared" si="11"/>
        <v>2000</v>
      </c>
      <c r="R285" s="15">
        <f>VLOOKUP(H285,[2]heso!$A$2:$B$82,2,0)*Q285*G285</f>
        <v>880000</v>
      </c>
      <c r="S285" s="15"/>
      <c r="T285" s="15"/>
      <c r="U285" s="14"/>
      <c r="V285" s="14"/>
      <c r="W285" s="14"/>
    </row>
    <row r="286" spans="1:23" ht="31.5">
      <c r="A286" s="14">
        <f t="shared" si="10"/>
        <v>283</v>
      </c>
      <c r="B286" s="14" t="s">
        <v>19651</v>
      </c>
      <c r="C286" s="41" t="s">
        <v>19652</v>
      </c>
      <c r="D286" s="41" t="s">
        <v>1187</v>
      </c>
      <c r="E286" s="14"/>
      <c r="F286" s="15">
        <v>2000</v>
      </c>
      <c r="G286" s="15">
        <v>272</v>
      </c>
      <c r="H286" s="14" t="s">
        <v>5795</v>
      </c>
      <c r="I286" s="15">
        <f>VLOOKUP(H286,[2]heso!$A$2:$B$82,2,0)*F286*G286</f>
        <v>525241.37931034481</v>
      </c>
      <c r="J286" s="15">
        <v>72000</v>
      </c>
      <c r="K286" s="14" t="s">
        <v>1193</v>
      </c>
      <c r="L286" s="36" t="s">
        <v>19628</v>
      </c>
      <c r="M286" s="14" t="s">
        <v>2255</v>
      </c>
      <c r="N286" s="14" t="s">
        <v>19653</v>
      </c>
      <c r="O286" s="14"/>
      <c r="Q286" s="22">
        <f t="shared" si="11"/>
        <v>2000</v>
      </c>
      <c r="R286" s="15">
        <f>VLOOKUP(H286,[2]heso!$A$2:$B$82,2,0)*Q286*G286</f>
        <v>525241.37931034481</v>
      </c>
      <c r="S286" s="15"/>
      <c r="T286" s="15"/>
      <c r="U286" s="14"/>
      <c r="V286" s="14"/>
      <c r="W286" s="14"/>
    </row>
    <row r="287" spans="1:23" ht="110.25">
      <c r="A287" s="14">
        <f t="shared" si="10"/>
        <v>284</v>
      </c>
      <c r="B287" s="14" t="s">
        <v>19654</v>
      </c>
      <c r="C287" s="41" t="s">
        <v>19655</v>
      </c>
      <c r="D287" s="41" t="s">
        <v>1187</v>
      </c>
      <c r="E287" s="14"/>
      <c r="F287" s="15">
        <v>150</v>
      </c>
      <c r="G287" s="15">
        <v>644</v>
      </c>
      <c r="H287" s="14" t="s">
        <v>2161</v>
      </c>
      <c r="I287" s="15">
        <f>VLOOKUP(H287,[2]heso!$A$2:$B$82,2,0)*F287*G287</f>
        <v>124791.9259882254</v>
      </c>
      <c r="J287" s="15">
        <v>0</v>
      </c>
      <c r="K287" s="14" t="s">
        <v>12918</v>
      </c>
      <c r="L287" s="36" t="s">
        <v>19628</v>
      </c>
      <c r="M287" s="14" t="s">
        <v>2255</v>
      </c>
      <c r="N287" s="14" t="s">
        <v>19656</v>
      </c>
      <c r="O287" s="14"/>
      <c r="Q287" s="22">
        <f t="shared" si="11"/>
        <v>150</v>
      </c>
      <c r="R287" s="15">
        <f>VLOOKUP(H287,[2]heso!$A$2:$B$82,2,0)*Q287*G287</f>
        <v>124791.9259882254</v>
      </c>
      <c r="S287" s="15"/>
      <c r="T287" s="15"/>
      <c r="U287" s="14"/>
      <c r="V287" s="14"/>
      <c r="W287" s="14"/>
    </row>
    <row r="288" spans="1:23" ht="63">
      <c r="A288" s="14">
        <f t="shared" si="10"/>
        <v>285</v>
      </c>
      <c r="B288" s="14" t="s">
        <v>19657</v>
      </c>
      <c r="C288" s="41" t="s">
        <v>19658</v>
      </c>
      <c r="D288" s="41" t="s">
        <v>1162</v>
      </c>
      <c r="E288" s="14"/>
      <c r="F288" s="15">
        <v>200</v>
      </c>
      <c r="G288" s="15">
        <v>336</v>
      </c>
      <c r="H288" s="14" t="s">
        <v>8087</v>
      </c>
      <c r="I288" s="15">
        <f>VLOOKUP(H288,[2]heso!$A$2:$B$82,2,0)*F288*G288</f>
        <v>67200</v>
      </c>
      <c r="J288" s="15">
        <v>0</v>
      </c>
      <c r="K288" s="14" t="s">
        <v>1188</v>
      </c>
      <c r="L288" s="36" t="s">
        <v>18847</v>
      </c>
      <c r="M288" s="14" t="s">
        <v>2255</v>
      </c>
      <c r="N288" s="14" t="s">
        <v>19659</v>
      </c>
      <c r="O288" s="14"/>
      <c r="Q288" s="22">
        <f t="shared" si="11"/>
        <v>200</v>
      </c>
      <c r="R288" s="15">
        <f>VLOOKUP(H288,[2]heso!$A$2:$B$82,2,0)*Q288*G288</f>
        <v>67200</v>
      </c>
      <c r="S288" s="15"/>
      <c r="T288" s="15"/>
      <c r="U288" s="14"/>
      <c r="V288" s="14"/>
      <c r="W288" s="14"/>
    </row>
    <row r="289" spans="1:23" ht="31.5">
      <c r="A289" s="14">
        <f t="shared" si="10"/>
        <v>286</v>
      </c>
      <c r="B289" s="14" t="s">
        <v>19660</v>
      </c>
      <c r="C289" s="41" t="s">
        <v>19661</v>
      </c>
      <c r="D289" s="41" t="s">
        <v>1187</v>
      </c>
      <c r="E289" s="14"/>
      <c r="F289" s="15">
        <v>1000</v>
      </c>
      <c r="G289" s="15">
        <v>260</v>
      </c>
      <c r="H289" s="14" t="s">
        <v>8087</v>
      </c>
      <c r="I289" s="15">
        <f>VLOOKUP(H289,[2]heso!$A$2:$B$82,2,0)*F289*G289</f>
        <v>260000</v>
      </c>
      <c r="J289" s="15">
        <v>107000</v>
      </c>
      <c r="K289" s="14" t="s">
        <v>1193</v>
      </c>
      <c r="L289" s="36" t="s">
        <v>19628</v>
      </c>
      <c r="M289" s="14" t="s">
        <v>2255</v>
      </c>
      <c r="N289" s="14" t="s">
        <v>19662</v>
      </c>
      <c r="O289" s="14"/>
      <c r="Q289" s="22">
        <f t="shared" si="11"/>
        <v>1000</v>
      </c>
      <c r="R289" s="15">
        <f>VLOOKUP(H289,[2]heso!$A$2:$B$82,2,0)*Q289*G289</f>
        <v>260000</v>
      </c>
      <c r="S289" s="15"/>
      <c r="T289" s="15"/>
      <c r="U289" s="14"/>
      <c r="V289" s="14"/>
      <c r="W289" s="14"/>
    </row>
    <row r="290" spans="1:23" ht="47.25">
      <c r="A290" s="14">
        <f t="shared" si="10"/>
        <v>287</v>
      </c>
      <c r="B290" s="14" t="s">
        <v>19663</v>
      </c>
      <c r="C290" s="41" t="s">
        <v>19664</v>
      </c>
      <c r="D290" s="41" t="s">
        <v>1187</v>
      </c>
      <c r="E290" s="14"/>
      <c r="F290" s="15">
        <v>1000</v>
      </c>
      <c r="G290" s="15">
        <v>116</v>
      </c>
      <c r="H290" s="14" t="s">
        <v>8076</v>
      </c>
      <c r="I290" s="15">
        <f>VLOOKUP(H290,[2]heso!$A$2:$B$82,2,0)*F290*G290</f>
        <v>96390.243902439033</v>
      </c>
      <c r="J290" s="15">
        <v>44000</v>
      </c>
      <c r="K290" s="14" t="s">
        <v>4935</v>
      </c>
      <c r="L290" s="36" t="s">
        <v>19628</v>
      </c>
      <c r="M290" s="14" t="s">
        <v>2255</v>
      </c>
      <c r="N290" s="14" t="s">
        <v>19665</v>
      </c>
      <c r="O290" s="14"/>
      <c r="Q290" s="22">
        <f t="shared" si="11"/>
        <v>1000</v>
      </c>
      <c r="R290" s="15">
        <f>VLOOKUP(H290,[2]heso!$A$2:$B$82,2,0)*Q290*G290</f>
        <v>96390.243902439033</v>
      </c>
      <c r="S290" s="15"/>
      <c r="T290" s="15"/>
      <c r="U290" s="14"/>
      <c r="V290" s="14"/>
      <c r="W290" s="14"/>
    </row>
    <row r="291" spans="1:23" ht="63">
      <c r="A291" s="14">
        <f t="shared" si="10"/>
        <v>288</v>
      </c>
      <c r="B291" s="14" t="s">
        <v>19666</v>
      </c>
      <c r="C291" s="41" t="s">
        <v>19667</v>
      </c>
      <c r="D291" s="41" t="s">
        <v>1187</v>
      </c>
      <c r="E291" s="14"/>
      <c r="F291" s="15">
        <v>700</v>
      </c>
      <c r="G291" s="15">
        <v>320</v>
      </c>
      <c r="H291" s="14" t="s">
        <v>8087</v>
      </c>
      <c r="I291" s="15">
        <f>VLOOKUP(H291,[2]heso!$A$2:$B$82,2,0)*F291*G291</f>
        <v>224000</v>
      </c>
      <c r="J291" s="15">
        <v>162000</v>
      </c>
      <c r="K291" s="14" t="s">
        <v>4935</v>
      </c>
      <c r="L291" s="36" t="s">
        <v>19628</v>
      </c>
      <c r="M291" s="14" t="s">
        <v>2255</v>
      </c>
      <c r="N291" s="14" t="s">
        <v>19668</v>
      </c>
      <c r="O291" s="14"/>
      <c r="Q291" s="22">
        <f t="shared" si="11"/>
        <v>700</v>
      </c>
      <c r="R291" s="15">
        <f>VLOOKUP(H291,[2]heso!$A$2:$B$82,2,0)*Q291*G291</f>
        <v>224000</v>
      </c>
      <c r="S291" s="15"/>
      <c r="T291" s="15"/>
      <c r="U291" s="14"/>
      <c r="V291" s="14"/>
      <c r="W291" s="14"/>
    </row>
    <row r="292" spans="1:23" ht="31.5">
      <c r="A292" s="14">
        <f t="shared" si="10"/>
        <v>289</v>
      </c>
      <c r="B292" s="14" t="s">
        <v>19669</v>
      </c>
      <c r="C292" s="41" t="s">
        <v>19670</v>
      </c>
      <c r="D292" s="41" t="s">
        <v>1187</v>
      </c>
      <c r="E292" s="14"/>
      <c r="F292" s="15">
        <v>1000</v>
      </c>
      <c r="G292" s="15">
        <v>596</v>
      </c>
      <c r="H292" s="14" t="s">
        <v>2161</v>
      </c>
      <c r="I292" s="15">
        <f>VLOOKUP(H292,[2]heso!$A$2:$B$82,2,0)*F292*G292</f>
        <v>769937.76282590418</v>
      </c>
      <c r="J292" s="15">
        <v>272000</v>
      </c>
      <c r="K292" s="14" t="s">
        <v>4935</v>
      </c>
      <c r="L292" s="36" t="s">
        <v>19628</v>
      </c>
      <c r="M292" s="14" t="s">
        <v>2255</v>
      </c>
      <c r="N292" s="14" t="s">
        <v>19671</v>
      </c>
      <c r="O292" s="14"/>
      <c r="Q292" s="22">
        <f t="shared" si="11"/>
        <v>1000</v>
      </c>
      <c r="R292" s="15">
        <f>VLOOKUP(H292,[2]heso!$A$2:$B$82,2,0)*Q292*G292</f>
        <v>769937.76282590418</v>
      </c>
      <c r="S292" s="15"/>
      <c r="T292" s="15"/>
      <c r="U292" s="14"/>
      <c r="V292" s="14"/>
      <c r="W292" s="14"/>
    </row>
    <row r="293" spans="1:23" ht="47.25">
      <c r="A293" s="14">
        <f t="shared" si="10"/>
        <v>290</v>
      </c>
      <c r="B293" s="14" t="s">
        <v>19672</v>
      </c>
      <c r="C293" s="41" t="s">
        <v>19160</v>
      </c>
      <c r="D293" s="41" t="s">
        <v>1162</v>
      </c>
      <c r="E293" s="14" t="s">
        <v>8163</v>
      </c>
      <c r="F293" s="15">
        <v>1200</v>
      </c>
      <c r="G293" s="15">
        <v>1048</v>
      </c>
      <c r="H293" s="14" t="s">
        <v>2161</v>
      </c>
      <c r="I293" s="15">
        <f>VLOOKUP(H293,[2]heso!$A$2:$B$82,2,0)*F293*G293</f>
        <v>1624620.3532380152</v>
      </c>
      <c r="J293" s="15">
        <v>0</v>
      </c>
      <c r="K293" s="14" t="s">
        <v>7909</v>
      </c>
      <c r="L293" s="36" t="s">
        <v>19628</v>
      </c>
      <c r="M293" s="14" t="s">
        <v>13494</v>
      </c>
      <c r="N293" s="14" t="s">
        <v>19673</v>
      </c>
      <c r="O293" s="14"/>
      <c r="Q293" s="22">
        <f t="shared" si="11"/>
        <v>1200</v>
      </c>
      <c r="R293" s="15">
        <f>VLOOKUP(H293,[2]heso!$A$2:$B$82,2,0)*Q293*G293</f>
        <v>1624620.3532380152</v>
      </c>
      <c r="S293" s="15"/>
      <c r="T293" s="15"/>
      <c r="U293" s="14"/>
      <c r="V293" s="14"/>
      <c r="W293" s="14"/>
    </row>
    <row r="294" spans="1:23" ht="47.25">
      <c r="A294" s="14">
        <f t="shared" si="10"/>
        <v>291</v>
      </c>
      <c r="B294" s="14" t="s">
        <v>19674</v>
      </c>
      <c r="C294" s="41" t="s">
        <v>13581</v>
      </c>
      <c r="D294" s="41" t="s">
        <v>1162</v>
      </c>
      <c r="E294" s="14"/>
      <c r="F294" s="15">
        <v>500</v>
      </c>
      <c r="G294" s="15">
        <v>1000</v>
      </c>
      <c r="H294" s="14" t="s">
        <v>2161</v>
      </c>
      <c r="I294" s="15">
        <f>VLOOKUP(H294,[2]heso!$A$2:$B$82,2,0)*F294*G294</f>
        <v>645920.94196804042</v>
      </c>
      <c r="J294" s="15">
        <v>397000</v>
      </c>
      <c r="K294" s="14" t="s">
        <v>4935</v>
      </c>
      <c r="L294" s="36" t="s">
        <v>19628</v>
      </c>
      <c r="M294" s="14" t="s">
        <v>6101</v>
      </c>
      <c r="N294" s="14" t="s">
        <v>19675</v>
      </c>
      <c r="O294" s="14"/>
      <c r="Q294" s="22">
        <f t="shared" si="11"/>
        <v>500</v>
      </c>
      <c r="R294" s="15">
        <f>VLOOKUP(H294,[2]heso!$A$2:$B$82,2,0)*Q294*G294</f>
        <v>645920.94196804042</v>
      </c>
      <c r="S294" s="15"/>
      <c r="T294" s="15"/>
      <c r="U294" s="14"/>
      <c r="V294" s="14"/>
      <c r="W294" s="14"/>
    </row>
    <row r="295" spans="1:23" ht="63">
      <c r="A295" s="14">
        <f t="shared" si="10"/>
        <v>292</v>
      </c>
      <c r="B295" s="14" t="s">
        <v>19676</v>
      </c>
      <c r="C295" s="41" t="s">
        <v>18759</v>
      </c>
      <c r="D295" s="41" t="s">
        <v>1162</v>
      </c>
      <c r="E295" s="14" t="s">
        <v>8163</v>
      </c>
      <c r="F295" s="15">
        <v>200</v>
      </c>
      <c r="G295" s="15">
        <v>280</v>
      </c>
      <c r="H295" s="14" t="s">
        <v>8087</v>
      </c>
      <c r="I295" s="15">
        <f>VLOOKUP(H295,[2]heso!$A$2:$B$82,2,0)*F295*G295</f>
        <v>56000</v>
      </c>
      <c r="J295" s="15">
        <v>134000</v>
      </c>
      <c r="K295" s="14" t="s">
        <v>60</v>
      </c>
      <c r="L295" s="36" t="s">
        <v>19466</v>
      </c>
      <c r="M295" s="14" t="s">
        <v>6101</v>
      </c>
      <c r="N295" s="14" t="s">
        <v>19677</v>
      </c>
      <c r="O295" s="14"/>
      <c r="Q295" s="22">
        <f t="shared" si="11"/>
        <v>200</v>
      </c>
      <c r="R295" s="15">
        <f>VLOOKUP(H295,[2]heso!$A$2:$B$82,2,0)*Q295*G295</f>
        <v>56000</v>
      </c>
      <c r="S295" s="15"/>
      <c r="T295" s="15"/>
      <c r="U295" s="14"/>
      <c r="V295" s="14"/>
      <c r="W295" s="14"/>
    </row>
    <row r="296" spans="1:23" ht="47.25">
      <c r="A296" s="14">
        <f t="shared" si="10"/>
        <v>293</v>
      </c>
      <c r="B296" s="14" t="s">
        <v>19678</v>
      </c>
      <c r="C296" s="41" t="s">
        <v>9192</v>
      </c>
      <c r="D296" s="41" t="s">
        <v>16646</v>
      </c>
      <c r="E296" s="14"/>
      <c r="F296" s="15">
        <v>1000</v>
      </c>
      <c r="G296" s="15">
        <v>970</v>
      </c>
      <c r="H296" s="14" t="s">
        <v>2161</v>
      </c>
      <c r="I296" s="15">
        <f>VLOOKUP(H296,[2]heso!$A$2:$B$82,2,0)*F296*G296</f>
        <v>1253086.6274179984</v>
      </c>
      <c r="J296" s="15">
        <v>0</v>
      </c>
      <c r="K296" s="14" t="s">
        <v>7909</v>
      </c>
      <c r="L296" s="36" t="s">
        <v>19628</v>
      </c>
      <c r="M296" s="14" t="s">
        <v>2255</v>
      </c>
      <c r="N296" s="14" t="s">
        <v>19679</v>
      </c>
      <c r="O296" s="14" t="s">
        <v>19680</v>
      </c>
      <c r="Q296" s="22">
        <f t="shared" si="11"/>
        <v>1000</v>
      </c>
      <c r="R296" s="15">
        <f>VLOOKUP(H296,[2]heso!$A$2:$B$82,2,0)*Q296*G296</f>
        <v>1253086.6274179984</v>
      </c>
      <c r="S296" s="15"/>
      <c r="T296" s="15"/>
      <c r="U296" s="14"/>
      <c r="V296" s="14"/>
      <c r="W296" s="14"/>
    </row>
    <row r="297" spans="1:23" ht="47.25">
      <c r="A297" s="14">
        <f t="shared" si="10"/>
        <v>294</v>
      </c>
      <c r="B297" s="14" t="s">
        <v>19681</v>
      </c>
      <c r="C297" s="41" t="s">
        <v>9192</v>
      </c>
      <c r="D297" s="41" t="s">
        <v>16646</v>
      </c>
      <c r="E297" s="14"/>
      <c r="F297" s="15">
        <v>1000</v>
      </c>
      <c r="G297" s="15">
        <v>1258</v>
      </c>
      <c r="H297" s="14" t="s">
        <v>2161</v>
      </c>
      <c r="I297" s="15">
        <f>VLOOKUP(H297,[2]heso!$A$2:$B$82,2,0)*F297*G297</f>
        <v>1625137.0899915898</v>
      </c>
      <c r="J297" s="15">
        <v>0</v>
      </c>
      <c r="K297" s="14" t="s">
        <v>7909</v>
      </c>
      <c r="L297" s="36" t="s">
        <v>19628</v>
      </c>
      <c r="M297" s="14" t="s">
        <v>2255</v>
      </c>
      <c r="N297" s="14" t="s">
        <v>19682</v>
      </c>
      <c r="O297" s="14" t="s">
        <v>19680</v>
      </c>
      <c r="Q297" s="22">
        <f t="shared" si="11"/>
        <v>1000</v>
      </c>
      <c r="R297" s="15">
        <f>VLOOKUP(H297,[2]heso!$A$2:$B$82,2,0)*Q297*G297</f>
        <v>1625137.0899915898</v>
      </c>
      <c r="S297" s="15"/>
      <c r="T297" s="15"/>
      <c r="U297" s="14"/>
      <c r="V297" s="14"/>
      <c r="W297" s="14"/>
    </row>
    <row r="298" spans="1:23" ht="63">
      <c r="A298" s="14">
        <f t="shared" si="10"/>
        <v>295</v>
      </c>
      <c r="B298" s="14" t="s">
        <v>19683</v>
      </c>
      <c r="C298" s="41" t="s">
        <v>19684</v>
      </c>
      <c r="D298" s="41" t="s">
        <v>18350</v>
      </c>
      <c r="E298" s="14"/>
      <c r="F298" s="15">
        <v>1500</v>
      </c>
      <c r="G298" s="15">
        <v>528</v>
      </c>
      <c r="H298" s="14" t="s">
        <v>2161</v>
      </c>
      <c r="I298" s="15">
        <f>VLOOKUP(H298,[2]heso!$A$2:$B$82,2,0)*F298*G298</f>
        <v>1023138.772077376</v>
      </c>
      <c r="J298" s="15">
        <v>0</v>
      </c>
      <c r="K298" s="14" t="s">
        <v>70</v>
      </c>
      <c r="L298" s="36" t="s">
        <v>19628</v>
      </c>
      <c r="M298" s="14" t="s">
        <v>2255</v>
      </c>
      <c r="N298" s="14" t="s">
        <v>19685</v>
      </c>
      <c r="O298" s="14"/>
      <c r="Q298" s="22">
        <f t="shared" si="11"/>
        <v>1500</v>
      </c>
      <c r="R298" s="15">
        <f>VLOOKUP(H298,[2]heso!$A$2:$B$82,2,0)*Q298*G298</f>
        <v>1023138.772077376</v>
      </c>
      <c r="S298" s="15"/>
      <c r="T298" s="15"/>
      <c r="U298" s="14"/>
      <c r="V298" s="14"/>
      <c r="W298" s="14"/>
    </row>
    <row r="299" spans="1:23" ht="78.75">
      <c r="A299" s="14">
        <f t="shared" si="10"/>
        <v>296</v>
      </c>
      <c r="B299" s="14" t="s">
        <v>19686</v>
      </c>
      <c r="C299" s="41" t="s">
        <v>19687</v>
      </c>
      <c r="D299" s="41" t="s">
        <v>1162</v>
      </c>
      <c r="E299" s="14" t="s">
        <v>8163</v>
      </c>
      <c r="F299" s="15">
        <v>500</v>
      </c>
      <c r="G299" s="15">
        <v>316</v>
      </c>
      <c r="H299" s="14" t="s">
        <v>2161</v>
      </c>
      <c r="I299" s="15">
        <f>VLOOKUP(H299,[2]heso!$A$2:$B$82,2,0)*F299*G299</f>
        <v>204111.01766190078</v>
      </c>
      <c r="J299" s="15">
        <v>0</v>
      </c>
      <c r="K299" s="14" t="s">
        <v>70</v>
      </c>
      <c r="L299" s="36" t="s">
        <v>19628</v>
      </c>
      <c r="M299" s="36" t="s">
        <v>19688</v>
      </c>
      <c r="N299" s="14" t="s">
        <v>19689</v>
      </c>
      <c r="O299" s="14"/>
      <c r="Q299" s="22">
        <f t="shared" si="11"/>
        <v>500</v>
      </c>
      <c r="R299" s="15">
        <f>VLOOKUP(H299,[2]heso!$A$2:$B$82,2,0)*Q299*G299</f>
        <v>204111.01766190078</v>
      </c>
      <c r="S299" s="15"/>
      <c r="T299" s="15"/>
      <c r="U299" s="14"/>
      <c r="V299" s="14"/>
      <c r="W299" s="14"/>
    </row>
    <row r="300" spans="1:23" ht="47.25">
      <c r="A300" s="14">
        <f t="shared" si="10"/>
        <v>297</v>
      </c>
      <c r="B300" s="14" t="s">
        <v>19690</v>
      </c>
      <c r="C300" s="41" t="s">
        <v>19691</v>
      </c>
      <c r="D300" s="41" t="s">
        <v>1162</v>
      </c>
      <c r="E300" s="14"/>
      <c r="F300" s="15">
        <v>650</v>
      </c>
      <c r="G300" s="15">
        <v>700</v>
      </c>
      <c r="H300" s="14" t="s">
        <v>2161</v>
      </c>
      <c r="I300" s="15">
        <f>VLOOKUP(H300,[2]heso!$A$2:$B$82,2,0)*F300*G300</f>
        <v>587788.05719091673</v>
      </c>
      <c r="J300" s="15">
        <v>0</v>
      </c>
      <c r="K300" s="14" t="s">
        <v>7909</v>
      </c>
      <c r="L300" s="36" t="s">
        <v>19564</v>
      </c>
      <c r="M300" s="14" t="s">
        <v>13494</v>
      </c>
      <c r="N300" s="14" t="s">
        <v>19692</v>
      </c>
      <c r="O300" s="14"/>
      <c r="Q300" s="22">
        <f t="shared" si="11"/>
        <v>650</v>
      </c>
      <c r="R300" s="15">
        <f>VLOOKUP(H300,[2]heso!$A$2:$B$82,2,0)*Q300*G300</f>
        <v>587788.05719091673</v>
      </c>
      <c r="S300" s="15"/>
      <c r="T300" s="15"/>
      <c r="U300" s="14"/>
      <c r="V300" s="14"/>
      <c r="W300" s="14"/>
    </row>
    <row r="301" spans="1:23" ht="47.25">
      <c r="A301" s="14">
        <f t="shared" si="10"/>
        <v>298</v>
      </c>
      <c r="B301" s="14" t="s">
        <v>19693</v>
      </c>
      <c r="C301" s="41" t="s">
        <v>18741</v>
      </c>
      <c r="D301" s="41" t="s">
        <v>1162</v>
      </c>
      <c r="E301" s="14" t="s">
        <v>8163</v>
      </c>
      <c r="F301" s="15">
        <v>100</v>
      </c>
      <c r="G301" s="15">
        <v>888</v>
      </c>
      <c r="H301" s="14" t="s">
        <v>3703</v>
      </c>
      <c r="I301" s="15">
        <f>VLOOKUP(H301,[2]heso!$A$2:$B$82,2,0)*F301*G301</f>
        <v>153252.81749369219</v>
      </c>
      <c r="J301" s="15">
        <v>0</v>
      </c>
      <c r="K301" s="14" t="s">
        <v>7909</v>
      </c>
      <c r="L301" s="36" t="s">
        <v>19628</v>
      </c>
      <c r="M301" s="14" t="s">
        <v>13494</v>
      </c>
      <c r="N301" s="14" t="s">
        <v>19694</v>
      </c>
      <c r="O301" s="14"/>
      <c r="Q301" s="22">
        <f t="shared" si="11"/>
        <v>100</v>
      </c>
      <c r="R301" s="15">
        <f>VLOOKUP(H301,[2]heso!$A$2:$B$82,2,0)*Q301*G301</f>
        <v>153252.81749369219</v>
      </c>
      <c r="S301" s="15"/>
      <c r="T301" s="15"/>
      <c r="U301" s="14"/>
      <c r="V301" s="14"/>
      <c r="W301" s="14"/>
    </row>
    <row r="302" spans="1:23" ht="47.25">
      <c r="A302" s="14">
        <f t="shared" si="10"/>
        <v>299</v>
      </c>
      <c r="B302" s="14" t="s">
        <v>19695</v>
      </c>
      <c r="C302" s="41" t="s">
        <v>18741</v>
      </c>
      <c r="D302" s="41" t="s">
        <v>1162</v>
      </c>
      <c r="E302" s="14" t="s">
        <v>8163</v>
      </c>
      <c r="F302" s="15">
        <v>100</v>
      </c>
      <c r="G302" s="15">
        <v>904</v>
      </c>
      <c r="H302" s="14" t="s">
        <v>3703</v>
      </c>
      <c r="I302" s="15">
        <f>VLOOKUP(H302,[2]heso!$A$2:$B$82,2,0)*F302*G302</f>
        <v>156014.12952060558</v>
      </c>
      <c r="J302" s="15">
        <v>0</v>
      </c>
      <c r="K302" s="14" t="s">
        <v>7909</v>
      </c>
      <c r="L302" s="36" t="s">
        <v>19628</v>
      </c>
      <c r="M302" s="14" t="s">
        <v>13494</v>
      </c>
      <c r="N302" s="14" t="s">
        <v>19696</v>
      </c>
      <c r="O302" s="14"/>
      <c r="Q302" s="22">
        <f t="shared" si="11"/>
        <v>100</v>
      </c>
      <c r="R302" s="15">
        <f>VLOOKUP(H302,[2]heso!$A$2:$B$82,2,0)*Q302*G302</f>
        <v>156014.12952060558</v>
      </c>
      <c r="S302" s="15"/>
      <c r="T302" s="15"/>
      <c r="U302" s="14"/>
      <c r="V302" s="14"/>
      <c r="W302" s="14"/>
    </row>
    <row r="303" spans="1:23" ht="31.5">
      <c r="A303" s="14">
        <f t="shared" si="10"/>
        <v>300</v>
      </c>
      <c r="B303" s="14" t="s">
        <v>19697</v>
      </c>
      <c r="C303" s="41" t="s">
        <v>19698</v>
      </c>
      <c r="D303" s="41" t="s">
        <v>1187</v>
      </c>
      <c r="E303" s="14" t="s">
        <v>8163</v>
      </c>
      <c r="F303" s="15">
        <v>1034</v>
      </c>
      <c r="G303" s="15">
        <v>592</v>
      </c>
      <c r="H303" s="14" t="s">
        <v>1228</v>
      </c>
      <c r="I303" s="15">
        <f>VLOOKUP(H303,[2]heso!$A$2:$B$82,2,0)*F303*G303</f>
        <v>679570.19343986548</v>
      </c>
      <c r="J303" s="15">
        <v>212000</v>
      </c>
      <c r="K303" s="14" t="s">
        <v>1193</v>
      </c>
      <c r="L303" s="36" t="s">
        <v>19628</v>
      </c>
      <c r="M303" s="14" t="s">
        <v>2255</v>
      </c>
      <c r="N303" s="14" t="s">
        <v>19699</v>
      </c>
      <c r="O303" s="14"/>
      <c r="Q303" s="22">
        <f t="shared" si="11"/>
        <v>2034</v>
      </c>
      <c r="R303" s="15">
        <f>VLOOKUP(H303,[2]heso!$A$2:$B$82,2,0)*Q303*G303</f>
        <v>1336794.7518923467</v>
      </c>
      <c r="S303" s="15">
        <v>1000</v>
      </c>
      <c r="T303" s="15"/>
      <c r="U303" s="14"/>
      <c r="V303" s="14"/>
      <c r="W303" s="14"/>
    </row>
    <row r="304" spans="1:23" ht="47.25">
      <c r="A304" s="14">
        <f t="shared" si="10"/>
        <v>301</v>
      </c>
      <c r="B304" s="14" t="s">
        <v>19700</v>
      </c>
      <c r="C304" s="41" t="s">
        <v>19698</v>
      </c>
      <c r="D304" s="41" t="s">
        <v>1187</v>
      </c>
      <c r="E304" s="14" t="s">
        <v>8163</v>
      </c>
      <c r="F304" s="15">
        <v>1034</v>
      </c>
      <c r="G304" s="15">
        <v>480</v>
      </c>
      <c r="H304" s="14" t="s">
        <v>1228</v>
      </c>
      <c r="I304" s="15">
        <f>VLOOKUP(H304,[2]heso!$A$2:$B$82,2,0)*F304*G304</f>
        <v>551002.85954583692</v>
      </c>
      <c r="J304" s="15">
        <v>174000</v>
      </c>
      <c r="K304" s="14" t="s">
        <v>1193</v>
      </c>
      <c r="L304" s="36" t="s">
        <v>19628</v>
      </c>
      <c r="M304" s="14" t="s">
        <v>2255</v>
      </c>
      <c r="N304" s="14" t="s">
        <v>19701</v>
      </c>
      <c r="O304" s="14"/>
      <c r="Q304" s="22">
        <f t="shared" si="11"/>
        <v>2034</v>
      </c>
      <c r="R304" s="15">
        <f>VLOOKUP(H304,[2]heso!$A$2:$B$82,2,0)*Q304*G304</f>
        <v>1083887.6366694702</v>
      </c>
      <c r="S304" s="15">
        <v>1000</v>
      </c>
      <c r="T304" s="15"/>
      <c r="U304" s="14"/>
      <c r="V304" s="14"/>
      <c r="W304" s="14"/>
    </row>
    <row r="305" spans="1:23" ht="31.5">
      <c r="A305" s="14">
        <f t="shared" si="10"/>
        <v>302</v>
      </c>
      <c r="B305" s="14" t="s">
        <v>19702</v>
      </c>
      <c r="C305" s="41" t="s">
        <v>19698</v>
      </c>
      <c r="D305" s="41" t="s">
        <v>1187</v>
      </c>
      <c r="E305" s="14" t="s">
        <v>8163</v>
      </c>
      <c r="F305" s="15">
        <v>1034</v>
      </c>
      <c r="G305" s="15">
        <v>432</v>
      </c>
      <c r="H305" s="14" t="s">
        <v>1228</v>
      </c>
      <c r="I305" s="15">
        <f>VLOOKUP(H305,[2]heso!$A$2:$B$82,2,0)*F305*G305</f>
        <v>495902.5735912532</v>
      </c>
      <c r="J305" s="15">
        <v>159000</v>
      </c>
      <c r="K305" s="14" t="s">
        <v>1193</v>
      </c>
      <c r="L305" s="36" t="s">
        <v>19628</v>
      </c>
      <c r="M305" s="14" t="s">
        <v>2255</v>
      </c>
      <c r="N305" s="14" t="s">
        <v>19703</v>
      </c>
      <c r="O305" s="14"/>
      <c r="Q305" s="22">
        <f t="shared" si="11"/>
        <v>2034</v>
      </c>
      <c r="R305" s="15">
        <f>VLOOKUP(H305,[2]heso!$A$2:$B$82,2,0)*Q305*G305</f>
        <v>975498.87300252332</v>
      </c>
      <c r="S305" s="15">
        <v>1000</v>
      </c>
      <c r="T305" s="15"/>
      <c r="U305" s="14"/>
      <c r="V305" s="14"/>
      <c r="W305" s="14"/>
    </row>
    <row r="306" spans="1:23" ht="31.5">
      <c r="A306" s="14">
        <f t="shared" si="10"/>
        <v>303</v>
      </c>
      <c r="B306" s="14" t="s">
        <v>19704</v>
      </c>
      <c r="C306" s="41" t="s">
        <v>19698</v>
      </c>
      <c r="D306" s="41" t="s">
        <v>1187</v>
      </c>
      <c r="E306" s="14" t="s">
        <v>8163</v>
      </c>
      <c r="F306" s="15">
        <v>1034</v>
      </c>
      <c r="G306" s="15">
        <v>488</v>
      </c>
      <c r="H306" s="14" t="s">
        <v>1228</v>
      </c>
      <c r="I306" s="15">
        <f>VLOOKUP(H306,[2]heso!$A$2:$B$82,2,0)*F306*G306</f>
        <v>560186.24053826754</v>
      </c>
      <c r="J306" s="15">
        <v>170000</v>
      </c>
      <c r="K306" s="14" t="s">
        <v>1193</v>
      </c>
      <c r="L306" s="36" t="s">
        <v>19628</v>
      </c>
      <c r="M306" s="14" t="s">
        <v>2255</v>
      </c>
      <c r="N306" s="14" t="s">
        <v>19705</v>
      </c>
      <c r="O306" s="14"/>
      <c r="Q306" s="22">
        <f t="shared" si="11"/>
        <v>2034</v>
      </c>
      <c r="R306" s="15">
        <f>VLOOKUP(H306,[2]heso!$A$2:$B$82,2,0)*Q306*G306</f>
        <v>1101952.4306139615</v>
      </c>
      <c r="S306" s="15">
        <v>1000</v>
      </c>
      <c r="T306" s="15"/>
      <c r="U306" s="14"/>
      <c r="V306" s="14"/>
      <c r="W306" s="14"/>
    </row>
    <row r="307" spans="1:23" ht="31.5">
      <c r="A307" s="14">
        <f t="shared" si="10"/>
        <v>304</v>
      </c>
      <c r="B307" s="14" t="s">
        <v>19706</v>
      </c>
      <c r="C307" s="41" t="s">
        <v>19698</v>
      </c>
      <c r="D307" s="41" t="s">
        <v>1187</v>
      </c>
      <c r="E307" s="14" t="s">
        <v>8163</v>
      </c>
      <c r="F307" s="15">
        <v>1034</v>
      </c>
      <c r="G307" s="15">
        <v>504</v>
      </c>
      <c r="H307" s="14" t="s">
        <v>1228</v>
      </c>
      <c r="I307" s="15">
        <f>VLOOKUP(H307,[2]heso!$A$2:$B$82,2,0)*F307*G307</f>
        <v>578553.00252312876</v>
      </c>
      <c r="J307" s="15">
        <v>182000</v>
      </c>
      <c r="K307" s="14" t="s">
        <v>1193</v>
      </c>
      <c r="L307" s="36" t="s">
        <v>19628</v>
      </c>
      <c r="M307" s="14" t="s">
        <v>2255</v>
      </c>
      <c r="N307" s="14" t="s">
        <v>19707</v>
      </c>
      <c r="O307" s="14"/>
      <c r="Q307" s="22">
        <f t="shared" si="11"/>
        <v>2034</v>
      </c>
      <c r="R307" s="15">
        <f>VLOOKUP(H307,[2]heso!$A$2:$B$82,2,0)*Q307*G307</f>
        <v>1138082.0185029439</v>
      </c>
      <c r="S307" s="15">
        <v>1000</v>
      </c>
      <c r="T307" s="15"/>
      <c r="U307" s="14"/>
      <c r="V307" s="14"/>
      <c r="W307" s="14"/>
    </row>
    <row r="308" spans="1:23" ht="31.5">
      <c r="A308" s="14">
        <f t="shared" si="10"/>
        <v>305</v>
      </c>
      <c r="B308" s="14" t="s">
        <v>19708</v>
      </c>
      <c r="C308" s="41" t="s">
        <v>19698</v>
      </c>
      <c r="D308" s="41" t="s">
        <v>1187</v>
      </c>
      <c r="E308" s="14" t="s">
        <v>8163</v>
      </c>
      <c r="F308" s="15">
        <v>1034</v>
      </c>
      <c r="G308" s="15">
        <v>480</v>
      </c>
      <c r="H308" s="14" t="s">
        <v>1228</v>
      </c>
      <c r="I308" s="15">
        <f>VLOOKUP(H308,[2]heso!$A$2:$B$82,2,0)*F308*G308</f>
        <v>551002.85954583692</v>
      </c>
      <c r="J308" s="15">
        <v>174000</v>
      </c>
      <c r="K308" s="14" t="s">
        <v>1193</v>
      </c>
      <c r="L308" s="36" t="s">
        <v>19628</v>
      </c>
      <c r="M308" s="14" t="s">
        <v>2255</v>
      </c>
      <c r="N308" s="14" t="s">
        <v>19709</v>
      </c>
      <c r="O308" s="14"/>
      <c r="Q308" s="22">
        <f t="shared" si="11"/>
        <v>2034</v>
      </c>
      <c r="R308" s="15">
        <f>VLOOKUP(H308,[2]heso!$A$2:$B$82,2,0)*Q308*G308</f>
        <v>1083887.6366694702</v>
      </c>
      <c r="S308" s="15">
        <v>1000</v>
      </c>
      <c r="T308" s="15"/>
      <c r="U308" s="14"/>
      <c r="V308" s="14"/>
      <c r="W308" s="14"/>
    </row>
    <row r="309" spans="1:23" ht="31.5">
      <c r="A309" s="14">
        <f t="shared" si="10"/>
        <v>306</v>
      </c>
      <c r="B309" s="14" t="s">
        <v>19710</v>
      </c>
      <c r="C309" s="41" t="s">
        <v>19698</v>
      </c>
      <c r="D309" s="41" t="s">
        <v>1187</v>
      </c>
      <c r="E309" s="14" t="s">
        <v>8163</v>
      </c>
      <c r="F309" s="15">
        <v>1034</v>
      </c>
      <c r="G309" s="15">
        <v>400</v>
      </c>
      <c r="H309" s="14" t="s">
        <v>1228</v>
      </c>
      <c r="I309" s="15">
        <f>VLOOKUP(H309,[2]heso!$A$2:$B$82,2,0)*F309*G309</f>
        <v>459169.04962153075</v>
      </c>
      <c r="J309" s="15">
        <v>148000</v>
      </c>
      <c r="K309" s="14" t="s">
        <v>1193</v>
      </c>
      <c r="L309" s="36" t="s">
        <v>19628</v>
      </c>
      <c r="M309" s="14" t="s">
        <v>2255</v>
      </c>
      <c r="N309" s="14" t="s">
        <v>19711</v>
      </c>
      <c r="O309" s="14"/>
      <c r="Q309" s="22">
        <f t="shared" si="11"/>
        <v>2034</v>
      </c>
      <c r="R309" s="15">
        <f>VLOOKUP(H309,[2]heso!$A$2:$B$82,2,0)*Q309*G309</f>
        <v>903239.69722455856</v>
      </c>
      <c r="S309" s="15">
        <v>1000</v>
      </c>
      <c r="T309" s="15"/>
      <c r="U309" s="14"/>
      <c r="V309" s="14"/>
      <c r="W309" s="14"/>
    </row>
    <row r="310" spans="1:23" ht="31.5">
      <c r="A310" s="14">
        <f t="shared" si="10"/>
        <v>307</v>
      </c>
      <c r="B310" s="14" t="s">
        <v>19712</v>
      </c>
      <c r="C310" s="41" t="s">
        <v>19698</v>
      </c>
      <c r="D310" s="41" t="s">
        <v>1187</v>
      </c>
      <c r="E310" s="14" t="s">
        <v>8163</v>
      </c>
      <c r="F310" s="15">
        <v>1034</v>
      </c>
      <c r="G310" s="15">
        <v>400</v>
      </c>
      <c r="H310" s="14" t="s">
        <v>1228</v>
      </c>
      <c r="I310" s="15">
        <f>VLOOKUP(H310,[2]heso!$A$2:$B$82,2,0)*F310*G310</f>
        <v>459169.04962153075</v>
      </c>
      <c r="J310" s="15">
        <v>148000</v>
      </c>
      <c r="K310" s="14" t="s">
        <v>1193</v>
      </c>
      <c r="L310" s="36" t="s">
        <v>19628</v>
      </c>
      <c r="M310" s="14" t="s">
        <v>2255</v>
      </c>
      <c r="N310" s="14" t="s">
        <v>19713</v>
      </c>
      <c r="O310" s="14"/>
      <c r="Q310" s="22">
        <f t="shared" si="11"/>
        <v>2034</v>
      </c>
      <c r="R310" s="15">
        <f>VLOOKUP(H310,[2]heso!$A$2:$B$82,2,0)*Q310*G310</f>
        <v>903239.69722455856</v>
      </c>
      <c r="S310" s="15">
        <v>1000</v>
      </c>
      <c r="T310" s="15"/>
      <c r="U310" s="14"/>
      <c r="V310" s="14"/>
      <c r="W310" s="14"/>
    </row>
    <row r="311" spans="1:23" ht="47.25">
      <c r="A311" s="14">
        <f t="shared" si="10"/>
        <v>308</v>
      </c>
      <c r="B311" s="14" t="s">
        <v>19714</v>
      </c>
      <c r="C311" s="41" t="s">
        <v>19698</v>
      </c>
      <c r="D311" s="41" t="s">
        <v>1187</v>
      </c>
      <c r="E311" s="14" t="s">
        <v>8163</v>
      </c>
      <c r="F311" s="15">
        <v>1034</v>
      </c>
      <c r="G311" s="15">
        <v>560</v>
      </c>
      <c r="H311" s="14" t="s">
        <v>1228</v>
      </c>
      <c r="I311" s="15">
        <f>VLOOKUP(H311,[2]heso!$A$2:$B$82,2,0)*F311*G311</f>
        <v>642836.66947014304</v>
      </c>
      <c r="J311" s="15">
        <v>201000</v>
      </c>
      <c r="K311" s="14" t="s">
        <v>1193</v>
      </c>
      <c r="L311" s="36" t="s">
        <v>19628</v>
      </c>
      <c r="M311" s="14" t="s">
        <v>2255</v>
      </c>
      <c r="N311" s="14" t="s">
        <v>19715</v>
      </c>
      <c r="O311" s="14"/>
      <c r="Q311" s="22">
        <f t="shared" si="11"/>
        <v>2034</v>
      </c>
      <c r="R311" s="15">
        <f>VLOOKUP(H311,[2]heso!$A$2:$B$82,2,0)*Q311*G311</f>
        <v>1264535.5761143821</v>
      </c>
      <c r="S311" s="15">
        <v>1000</v>
      </c>
      <c r="T311" s="15"/>
      <c r="U311" s="14"/>
      <c r="V311" s="14"/>
      <c r="W311" s="14"/>
    </row>
    <row r="312" spans="1:23" ht="47.25">
      <c r="A312" s="14">
        <f t="shared" si="10"/>
        <v>309</v>
      </c>
      <c r="B312" s="14" t="s">
        <v>19716</v>
      </c>
      <c r="C312" s="41" t="s">
        <v>19698</v>
      </c>
      <c r="D312" s="41" t="s">
        <v>1187</v>
      </c>
      <c r="E312" s="14" t="s">
        <v>8163</v>
      </c>
      <c r="F312" s="15">
        <v>1034</v>
      </c>
      <c r="G312" s="15">
        <v>488</v>
      </c>
      <c r="H312" s="14" t="s">
        <v>1228</v>
      </c>
      <c r="I312" s="15">
        <f>VLOOKUP(H312,[2]heso!$A$2:$B$82,2,0)*F312*G312</f>
        <v>560186.24053826754</v>
      </c>
      <c r="J312" s="15">
        <v>177000</v>
      </c>
      <c r="K312" s="14" t="s">
        <v>1193</v>
      </c>
      <c r="L312" s="36" t="s">
        <v>19628</v>
      </c>
      <c r="M312" s="14" t="s">
        <v>2255</v>
      </c>
      <c r="N312" s="14" t="s">
        <v>19717</v>
      </c>
      <c r="O312" s="14"/>
      <c r="Q312" s="22">
        <f t="shared" si="11"/>
        <v>2034</v>
      </c>
      <c r="R312" s="15">
        <f>VLOOKUP(H312,[2]heso!$A$2:$B$82,2,0)*Q312*G312</f>
        <v>1101952.4306139615</v>
      </c>
      <c r="S312" s="15">
        <v>1000</v>
      </c>
      <c r="T312" s="15"/>
      <c r="U312" s="14"/>
      <c r="V312" s="14"/>
      <c r="W312" s="14"/>
    </row>
    <row r="313" spans="1:23" ht="47.25">
      <c r="A313" s="14">
        <f t="shared" si="10"/>
        <v>310</v>
      </c>
      <c r="B313" s="14" t="s">
        <v>19718</v>
      </c>
      <c r="C313" s="41" t="s">
        <v>19698</v>
      </c>
      <c r="D313" s="41" t="s">
        <v>1187</v>
      </c>
      <c r="E313" s="14" t="s">
        <v>8163</v>
      </c>
      <c r="F313" s="15">
        <v>1034</v>
      </c>
      <c r="G313" s="15">
        <v>552</v>
      </c>
      <c r="H313" s="14" t="s">
        <v>1228</v>
      </c>
      <c r="I313" s="15">
        <f>VLOOKUP(H313,[2]heso!$A$2:$B$82,2,0)*F313*G313</f>
        <v>633653.28847771243</v>
      </c>
      <c r="J313" s="15">
        <v>198000</v>
      </c>
      <c r="K313" s="14" t="s">
        <v>1193</v>
      </c>
      <c r="L313" s="36" t="s">
        <v>19628</v>
      </c>
      <c r="M313" s="14" t="s">
        <v>2255</v>
      </c>
      <c r="N313" s="14" t="s">
        <v>19719</v>
      </c>
      <c r="O313" s="14"/>
      <c r="Q313" s="22">
        <f t="shared" si="11"/>
        <v>2034</v>
      </c>
      <c r="R313" s="15">
        <f>VLOOKUP(H313,[2]heso!$A$2:$B$82,2,0)*Q313*G313</f>
        <v>1246470.7821698908</v>
      </c>
      <c r="S313" s="15">
        <v>1000</v>
      </c>
      <c r="T313" s="15"/>
      <c r="U313" s="14"/>
      <c r="V313" s="14"/>
      <c r="W313" s="14"/>
    </row>
    <row r="314" spans="1:23" ht="47.25">
      <c r="A314" s="14">
        <f t="shared" si="10"/>
        <v>311</v>
      </c>
      <c r="B314" s="14" t="s">
        <v>19720</v>
      </c>
      <c r="C314" s="41" t="s">
        <v>19698</v>
      </c>
      <c r="D314" s="41" t="s">
        <v>1187</v>
      </c>
      <c r="E314" s="14" t="s">
        <v>8163</v>
      </c>
      <c r="F314" s="15">
        <v>1034</v>
      </c>
      <c r="G314" s="15">
        <v>448</v>
      </c>
      <c r="H314" s="14" t="s">
        <v>1228</v>
      </c>
      <c r="I314" s="15">
        <f>VLOOKUP(H314,[2]heso!$A$2:$B$82,2,0)*F314*G314</f>
        <v>514269.33557611448</v>
      </c>
      <c r="J314" s="15">
        <v>164000</v>
      </c>
      <c r="K314" s="14" t="s">
        <v>1193</v>
      </c>
      <c r="L314" s="36" t="s">
        <v>19628</v>
      </c>
      <c r="M314" s="14" t="s">
        <v>2255</v>
      </c>
      <c r="N314" s="14" t="s">
        <v>19721</v>
      </c>
      <c r="O314" s="14"/>
      <c r="Q314" s="22">
        <f t="shared" si="11"/>
        <v>2034</v>
      </c>
      <c r="R314" s="15">
        <f>VLOOKUP(H314,[2]heso!$A$2:$B$82,2,0)*Q314*G314</f>
        <v>1011628.4608915056</v>
      </c>
      <c r="S314" s="15">
        <v>1000</v>
      </c>
      <c r="T314" s="15"/>
      <c r="U314" s="14"/>
      <c r="V314" s="14"/>
      <c r="W314" s="14"/>
    </row>
    <row r="315" spans="1:23" ht="31.5">
      <c r="A315" s="14">
        <f t="shared" si="10"/>
        <v>312</v>
      </c>
      <c r="B315" s="14" t="s">
        <v>19722</v>
      </c>
      <c r="C315" s="41" t="s">
        <v>19698</v>
      </c>
      <c r="D315" s="41" t="s">
        <v>1187</v>
      </c>
      <c r="E315" s="14" t="s">
        <v>8163</v>
      </c>
      <c r="F315" s="15">
        <v>1034</v>
      </c>
      <c r="G315" s="15">
        <v>632</v>
      </c>
      <c r="H315" s="14" t="s">
        <v>1228</v>
      </c>
      <c r="I315" s="15">
        <f>VLOOKUP(H315,[2]heso!$A$2:$B$82,2,0)*F315*G315</f>
        <v>725487.09840201854</v>
      </c>
      <c r="J315" s="15">
        <v>225000</v>
      </c>
      <c r="K315" s="14" t="s">
        <v>1193</v>
      </c>
      <c r="L315" s="36" t="s">
        <v>19628</v>
      </c>
      <c r="M315" s="14" t="s">
        <v>2255</v>
      </c>
      <c r="N315" s="14" t="s">
        <v>19723</v>
      </c>
      <c r="O315" s="14"/>
      <c r="Q315" s="22">
        <f t="shared" si="11"/>
        <v>2034</v>
      </c>
      <c r="R315" s="15">
        <f>VLOOKUP(H315,[2]heso!$A$2:$B$82,2,0)*Q315*G315</f>
        <v>1427118.7216148025</v>
      </c>
      <c r="S315" s="15">
        <v>1000</v>
      </c>
      <c r="T315" s="15"/>
      <c r="U315" s="14"/>
      <c r="V315" s="14"/>
      <c r="W315" s="14"/>
    </row>
    <row r="316" spans="1:23" ht="31.5">
      <c r="A316" s="14">
        <f t="shared" si="10"/>
        <v>313</v>
      </c>
      <c r="B316" s="14" t="s">
        <v>19724</v>
      </c>
      <c r="C316" s="41" t="s">
        <v>19698</v>
      </c>
      <c r="D316" s="41" t="s">
        <v>1187</v>
      </c>
      <c r="E316" s="14" t="s">
        <v>8163</v>
      </c>
      <c r="F316" s="15">
        <v>1034</v>
      </c>
      <c r="G316" s="15">
        <v>440</v>
      </c>
      <c r="H316" s="14" t="s">
        <v>1228</v>
      </c>
      <c r="I316" s="15">
        <f>VLOOKUP(H316,[2]heso!$A$2:$B$82,2,0)*F316*G316</f>
        <v>505085.95458368381</v>
      </c>
      <c r="J316" s="15">
        <v>161000</v>
      </c>
      <c r="K316" s="14" t="s">
        <v>1193</v>
      </c>
      <c r="L316" s="36" t="s">
        <v>19628</v>
      </c>
      <c r="M316" s="14" t="s">
        <v>2255</v>
      </c>
      <c r="N316" s="14" t="s">
        <v>19725</v>
      </c>
      <c r="O316" s="14"/>
      <c r="Q316" s="22">
        <f t="shared" si="11"/>
        <v>2034</v>
      </c>
      <c r="R316" s="15">
        <f>VLOOKUP(H316,[2]heso!$A$2:$B$82,2,0)*Q316*G316</f>
        <v>993563.6669470144</v>
      </c>
      <c r="S316" s="15">
        <v>1000</v>
      </c>
      <c r="T316" s="15"/>
      <c r="U316" s="14"/>
      <c r="V316" s="14"/>
      <c r="W316" s="14"/>
    </row>
    <row r="317" spans="1:23" ht="47.25">
      <c r="A317" s="14">
        <f t="shared" si="10"/>
        <v>314</v>
      </c>
      <c r="B317" s="14" t="s">
        <v>19726</v>
      </c>
      <c r="C317" s="41" t="s">
        <v>19727</v>
      </c>
      <c r="D317" s="41" t="s">
        <v>1162</v>
      </c>
      <c r="E317" s="14"/>
      <c r="F317" s="15">
        <v>350</v>
      </c>
      <c r="G317" s="15">
        <v>484</v>
      </c>
      <c r="H317" s="14" t="s">
        <v>8087</v>
      </c>
      <c r="I317" s="15">
        <f>VLOOKUP(H317,[2]heso!$A$2:$B$82,2,0)*F317*G317</f>
        <v>169400</v>
      </c>
      <c r="J317" s="15">
        <v>1000000</v>
      </c>
      <c r="K317" s="14" t="s">
        <v>4935</v>
      </c>
      <c r="L317" s="36" t="s">
        <v>19628</v>
      </c>
      <c r="M317" s="14" t="s">
        <v>19142</v>
      </c>
      <c r="N317" s="14" t="s">
        <v>19728</v>
      </c>
      <c r="O317" s="14"/>
      <c r="Q317" s="22">
        <f t="shared" si="11"/>
        <v>350</v>
      </c>
      <c r="R317" s="15">
        <f>VLOOKUP(H317,[2]heso!$A$2:$B$82,2,0)*Q317*G317</f>
        <v>169400</v>
      </c>
      <c r="S317" s="15"/>
      <c r="T317" s="15"/>
      <c r="U317" s="14"/>
      <c r="V317" s="14"/>
      <c r="W317" s="14"/>
    </row>
    <row r="318" spans="1:23" ht="63">
      <c r="A318" s="14">
        <f t="shared" si="10"/>
        <v>315</v>
      </c>
      <c r="B318" s="14" t="s">
        <v>19729</v>
      </c>
      <c r="C318" s="41" t="s">
        <v>19730</v>
      </c>
      <c r="D318" s="41" t="s">
        <v>1162</v>
      </c>
      <c r="E318" s="14"/>
      <c r="F318" s="15">
        <v>260</v>
      </c>
      <c r="G318" s="15">
        <v>232</v>
      </c>
      <c r="H318" s="14" t="s">
        <v>8087</v>
      </c>
      <c r="I318" s="15">
        <f>VLOOKUP(H318,[2]heso!$A$2:$B$82,2,0)*F318*G318</f>
        <v>60320</v>
      </c>
      <c r="J318" s="15">
        <v>0</v>
      </c>
      <c r="K318" s="14" t="s">
        <v>1188</v>
      </c>
      <c r="L318" s="36" t="s">
        <v>19564</v>
      </c>
      <c r="M318" s="14" t="s">
        <v>5629</v>
      </c>
      <c r="N318" s="14" t="s">
        <v>19731</v>
      </c>
      <c r="O318" s="14"/>
      <c r="Q318" s="22">
        <f t="shared" si="11"/>
        <v>260</v>
      </c>
      <c r="R318" s="15">
        <f>VLOOKUP(H318,[2]heso!$A$2:$B$82,2,0)*Q318*G318</f>
        <v>60320</v>
      </c>
      <c r="S318" s="15"/>
      <c r="T318" s="15"/>
      <c r="U318" s="14"/>
      <c r="V318" s="14"/>
      <c r="W318" s="14"/>
    </row>
    <row r="319" spans="1:23" ht="63">
      <c r="A319" s="14">
        <f t="shared" si="10"/>
        <v>316</v>
      </c>
      <c r="B319" s="14" t="s">
        <v>19732</v>
      </c>
      <c r="C319" s="41" t="s">
        <v>19733</v>
      </c>
      <c r="D319" s="41" t="s">
        <v>18350</v>
      </c>
      <c r="E319" s="14"/>
      <c r="F319" s="15">
        <v>1000</v>
      </c>
      <c r="G319" s="15">
        <v>272</v>
      </c>
      <c r="H319" s="14" t="s">
        <v>8087</v>
      </c>
      <c r="I319" s="15">
        <f>VLOOKUP(H319,[2]heso!$A$2:$B$82,2,0)*F319*G319</f>
        <v>272000</v>
      </c>
      <c r="J319" s="15">
        <v>0</v>
      </c>
      <c r="K319" s="14" t="s">
        <v>70</v>
      </c>
      <c r="L319" s="36" t="s">
        <v>19628</v>
      </c>
      <c r="M319" s="14" t="s">
        <v>2255</v>
      </c>
      <c r="N319" s="14" t="s">
        <v>19734</v>
      </c>
      <c r="O319" s="14"/>
      <c r="Q319" s="22">
        <f t="shared" si="11"/>
        <v>1000</v>
      </c>
      <c r="R319" s="15">
        <f>VLOOKUP(H319,[2]heso!$A$2:$B$82,2,0)*Q319*G319</f>
        <v>272000</v>
      </c>
      <c r="S319" s="15"/>
      <c r="T319" s="15"/>
      <c r="U319" s="14"/>
      <c r="V319" s="14"/>
      <c r="W319" s="14"/>
    </row>
    <row r="320" spans="1:23" ht="31.5">
      <c r="A320" s="14">
        <f t="shared" si="10"/>
        <v>317</v>
      </c>
      <c r="B320" s="14" t="s">
        <v>19735</v>
      </c>
      <c r="C320" s="41" t="s">
        <v>19462</v>
      </c>
      <c r="D320" s="41" t="s">
        <v>1187</v>
      </c>
      <c r="E320" s="14"/>
      <c r="F320" s="15">
        <v>2000</v>
      </c>
      <c r="G320" s="15">
        <v>220</v>
      </c>
      <c r="H320" s="14" t="s">
        <v>8165</v>
      </c>
      <c r="I320" s="15">
        <f>VLOOKUP(H320,[2]heso!$A$2:$B$82,2,0)*F320*G320</f>
        <v>355256.5180824222</v>
      </c>
      <c r="J320" s="15">
        <v>90000</v>
      </c>
      <c r="K320" s="14" t="s">
        <v>70</v>
      </c>
      <c r="L320" s="36" t="s">
        <v>19628</v>
      </c>
      <c r="M320" s="14" t="s">
        <v>2255</v>
      </c>
      <c r="N320" s="14" t="s">
        <v>19736</v>
      </c>
      <c r="O320" s="14"/>
      <c r="Q320" s="22">
        <f t="shared" si="11"/>
        <v>2000</v>
      </c>
      <c r="R320" s="15">
        <f>VLOOKUP(H320,[2]heso!$A$2:$B$82,2,0)*Q320*G320</f>
        <v>355256.5180824222</v>
      </c>
      <c r="S320" s="15"/>
      <c r="T320" s="15"/>
      <c r="U320" s="14"/>
      <c r="V320" s="14"/>
      <c r="W320" s="14"/>
    </row>
    <row r="321" spans="1:23" ht="31.5">
      <c r="A321" s="14">
        <f t="shared" si="10"/>
        <v>318</v>
      </c>
      <c r="B321" s="14" t="s">
        <v>19737</v>
      </c>
      <c r="C321" s="41" t="s">
        <v>19462</v>
      </c>
      <c r="D321" s="41" t="s">
        <v>1187</v>
      </c>
      <c r="E321" s="14"/>
      <c r="F321" s="15">
        <v>2000</v>
      </c>
      <c r="G321" s="15">
        <v>228</v>
      </c>
      <c r="H321" s="14" t="s">
        <v>8165</v>
      </c>
      <c r="I321" s="15">
        <f>VLOOKUP(H321,[2]heso!$A$2:$B$82,2,0)*F321*G321</f>
        <v>368174.93692178302</v>
      </c>
      <c r="J321" s="15">
        <v>92000</v>
      </c>
      <c r="K321" s="14" t="s">
        <v>70</v>
      </c>
      <c r="L321" s="36" t="s">
        <v>19628</v>
      </c>
      <c r="M321" s="14" t="s">
        <v>2255</v>
      </c>
      <c r="N321" s="14" t="s">
        <v>19738</v>
      </c>
      <c r="O321" s="14"/>
      <c r="Q321" s="22">
        <f t="shared" si="11"/>
        <v>2000</v>
      </c>
      <c r="R321" s="15">
        <f>VLOOKUP(H321,[2]heso!$A$2:$B$82,2,0)*Q321*G321</f>
        <v>368174.93692178302</v>
      </c>
      <c r="S321" s="15"/>
      <c r="T321" s="15"/>
      <c r="U321" s="14"/>
      <c r="V321" s="14"/>
      <c r="W321" s="14"/>
    </row>
    <row r="322" spans="1:23" ht="31.5">
      <c r="A322" s="14">
        <f t="shared" si="10"/>
        <v>319</v>
      </c>
      <c r="B322" s="14" t="s">
        <v>19739</v>
      </c>
      <c r="C322" s="41" t="s">
        <v>19462</v>
      </c>
      <c r="D322" s="41" t="s">
        <v>1187</v>
      </c>
      <c r="E322" s="14"/>
      <c r="F322" s="15">
        <v>2000</v>
      </c>
      <c r="G322" s="15">
        <v>148</v>
      </c>
      <c r="H322" s="14" t="s">
        <v>8165</v>
      </c>
      <c r="I322" s="15">
        <f>VLOOKUP(H322,[2]heso!$A$2:$B$82,2,0)*F322*G322</f>
        <v>238990.74852817494</v>
      </c>
      <c r="J322" s="15">
        <v>67000</v>
      </c>
      <c r="K322" s="14" t="s">
        <v>70</v>
      </c>
      <c r="L322" s="36" t="s">
        <v>19628</v>
      </c>
      <c r="M322" s="14" t="s">
        <v>19142</v>
      </c>
      <c r="N322" s="14" t="s">
        <v>19740</v>
      </c>
      <c r="O322" s="14"/>
      <c r="Q322" s="22">
        <f t="shared" si="11"/>
        <v>2000</v>
      </c>
      <c r="R322" s="15">
        <f>VLOOKUP(H322,[2]heso!$A$2:$B$82,2,0)*Q322*G322</f>
        <v>238990.74852817494</v>
      </c>
      <c r="S322" s="15"/>
      <c r="T322" s="15"/>
      <c r="U322" s="14"/>
      <c r="V322" s="14"/>
      <c r="W322" s="14"/>
    </row>
    <row r="323" spans="1:23" ht="78.75">
      <c r="A323" s="14">
        <f t="shared" si="10"/>
        <v>320</v>
      </c>
      <c r="B323" s="14" t="s">
        <v>19741</v>
      </c>
      <c r="C323" s="41" t="s">
        <v>11192</v>
      </c>
      <c r="D323" s="41" t="s">
        <v>16646</v>
      </c>
      <c r="E323" s="14"/>
      <c r="F323" s="15">
        <v>700000</v>
      </c>
      <c r="G323" s="15">
        <v>320</v>
      </c>
      <c r="H323" s="14" t="s">
        <v>8076</v>
      </c>
      <c r="I323" s="15">
        <f>VLOOKUP(H323,[2]heso!$A$2:$B$82,2,0)*F323*G323</f>
        <v>186132884.77712363</v>
      </c>
      <c r="J323" s="15">
        <v>0</v>
      </c>
      <c r="K323" s="14" t="s">
        <v>7909</v>
      </c>
      <c r="L323" s="36" t="s">
        <v>19628</v>
      </c>
      <c r="M323" s="14" t="s">
        <v>19742</v>
      </c>
      <c r="N323" s="14" t="s">
        <v>19743</v>
      </c>
      <c r="O323" s="14"/>
      <c r="Q323" s="22">
        <f t="shared" si="11"/>
        <v>700000</v>
      </c>
      <c r="R323" s="15">
        <f>VLOOKUP(H323,[2]heso!$A$2:$B$82,2,0)*Q323*G323</f>
        <v>186132884.77712363</v>
      </c>
      <c r="S323" s="15"/>
      <c r="T323" s="15"/>
      <c r="U323" s="14"/>
      <c r="V323" s="14"/>
      <c r="W323" s="14"/>
    </row>
    <row r="324" spans="1:23" ht="31.5">
      <c r="A324" s="14">
        <f t="shared" si="10"/>
        <v>321</v>
      </c>
      <c r="B324" s="14" t="s">
        <v>19744</v>
      </c>
      <c r="C324" s="41" t="s">
        <v>12752</v>
      </c>
      <c r="D324" s="41" t="s">
        <v>1187</v>
      </c>
      <c r="E324" s="14" t="s">
        <v>8163</v>
      </c>
      <c r="F324" s="15">
        <v>1000</v>
      </c>
      <c r="G324" s="15">
        <v>256</v>
      </c>
      <c r="H324" s="14" t="s">
        <v>8087</v>
      </c>
      <c r="I324" s="15">
        <f>VLOOKUP(H324,[2]heso!$A$2:$B$82,2,0)*F324*G324</f>
        <v>256000</v>
      </c>
      <c r="J324" s="15">
        <v>107000</v>
      </c>
      <c r="K324" s="14" t="s">
        <v>4935</v>
      </c>
      <c r="L324" s="36" t="s">
        <v>19628</v>
      </c>
      <c r="M324" s="14" t="s">
        <v>19142</v>
      </c>
      <c r="N324" s="14" t="s">
        <v>19745</v>
      </c>
      <c r="O324" s="14"/>
      <c r="Q324" s="22">
        <f t="shared" si="11"/>
        <v>1000</v>
      </c>
      <c r="R324" s="15">
        <f>VLOOKUP(H324,[2]heso!$A$2:$B$82,2,0)*Q324*G324</f>
        <v>256000</v>
      </c>
      <c r="S324" s="15"/>
      <c r="T324" s="15"/>
      <c r="U324" s="14"/>
      <c r="V324" s="14"/>
      <c r="W324" s="14"/>
    </row>
    <row r="325" spans="1:23" ht="63" customHeight="1">
      <c r="A325" s="14">
        <f t="shared" ref="A325:A388" si="12">A324+1</f>
        <v>322</v>
      </c>
      <c r="B325" s="14" t="s">
        <v>19746</v>
      </c>
      <c r="C325" s="41" t="s">
        <v>1736</v>
      </c>
      <c r="D325" s="41" t="s">
        <v>10827</v>
      </c>
      <c r="E325" s="14"/>
      <c r="F325" s="15">
        <v>2500</v>
      </c>
      <c r="G325" s="15">
        <v>480</v>
      </c>
      <c r="H325" s="14" t="s">
        <v>2161</v>
      </c>
      <c r="I325" s="15">
        <f>VLOOKUP(H325,[2]heso!$A$2:$B$82,2,0)*F325*G325</f>
        <v>1550210.2607232968</v>
      </c>
      <c r="J325" s="15">
        <v>0</v>
      </c>
      <c r="K325" s="14" t="s">
        <v>4935</v>
      </c>
      <c r="L325" s="36" t="s">
        <v>19747</v>
      </c>
      <c r="M325" s="14" t="s">
        <v>19142</v>
      </c>
      <c r="N325" s="14" t="s">
        <v>19748</v>
      </c>
      <c r="O325" s="14" t="s">
        <v>19749</v>
      </c>
      <c r="Q325" s="22">
        <f t="shared" ref="Q325:Q388" si="13">F325+S325+T325+U325+V325+W325</f>
        <v>2500</v>
      </c>
      <c r="R325" s="15">
        <f>VLOOKUP(H325,[2]heso!$A$2:$B$82,2,0)*Q325*G325</f>
        <v>1550210.2607232968</v>
      </c>
      <c r="S325" s="15"/>
      <c r="T325" s="15"/>
      <c r="U325" s="14"/>
      <c r="V325" s="14"/>
      <c r="W325" s="14"/>
    </row>
    <row r="326" spans="1:23" ht="31.5">
      <c r="A326" s="14">
        <f t="shared" si="12"/>
        <v>323</v>
      </c>
      <c r="B326" s="14" t="s">
        <v>19750</v>
      </c>
      <c r="C326" s="41" t="s">
        <v>19751</v>
      </c>
      <c r="D326" s="41" t="s">
        <v>1187</v>
      </c>
      <c r="E326" s="14"/>
      <c r="F326" s="15">
        <v>1000</v>
      </c>
      <c r="G326" s="15">
        <v>384</v>
      </c>
      <c r="H326" s="14" t="s">
        <v>8165</v>
      </c>
      <c r="I326" s="15">
        <f>VLOOKUP(H326,[2]heso!$A$2:$B$82,2,0)*F326*G326</f>
        <v>310042.05214465939</v>
      </c>
      <c r="J326" s="15">
        <v>145000</v>
      </c>
      <c r="K326" s="14" t="s">
        <v>7909</v>
      </c>
      <c r="L326" s="36" t="s">
        <v>19747</v>
      </c>
      <c r="M326" s="14" t="s">
        <v>19142</v>
      </c>
      <c r="N326" s="14" t="s">
        <v>19752</v>
      </c>
      <c r="O326" s="14"/>
      <c r="Q326" s="22">
        <f t="shared" si="13"/>
        <v>1000</v>
      </c>
      <c r="R326" s="15">
        <f>VLOOKUP(H326,[2]heso!$A$2:$B$82,2,0)*Q326*G326</f>
        <v>310042.05214465939</v>
      </c>
      <c r="S326" s="15"/>
      <c r="T326" s="15"/>
      <c r="U326" s="14"/>
      <c r="V326" s="14"/>
      <c r="W326" s="14"/>
    </row>
    <row r="327" spans="1:23" ht="31.5">
      <c r="A327" s="14">
        <f t="shared" si="12"/>
        <v>324</v>
      </c>
      <c r="B327" s="14" t="s">
        <v>19753</v>
      </c>
      <c r="C327" s="41" t="s">
        <v>19462</v>
      </c>
      <c r="D327" s="41" t="s">
        <v>1187</v>
      </c>
      <c r="E327" s="14"/>
      <c r="F327" s="15">
        <v>2000</v>
      </c>
      <c r="G327" s="15">
        <v>260</v>
      </c>
      <c r="H327" s="14" t="s">
        <v>8165</v>
      </c>
      <c r="I327" s="15">
        <f>VLOOKUP(H327,[2]heso!$A$2:$B$82,2,0)*F327*G327</f>
        <v>419848.61227922625</v>
      </c>
      <c r="J327" s="15">
        <v>102000</v>
      </c>
      <c r="K327" s="14" t="s">
        <v>70</v>
      </c>
      <c r="L327" s="36" t="s">
        <v>19747</v>
      </c>
      <c r="M327" s="14" t="s">
        <v>19142</v>
      </c>
      <c r="N327" s="14" t="s">
        <v>19754</v>
      </c>
      <c r="O327" s="14"/>
      <c r="Q327" s="22">
        <f t="shared" si="13"/>
        <v>2000</v>
      </c>
      <c r="R327" s="15">
        <f>VLOOKUP(H327,[2]heso!$A$2:$B$82,2,0)*Q327*G327</f>
        <v>419848.61227922625</v>
      </c>
      <c r="S327" s="15"/>
      <c r="T327" s="15"/>
      <c r="U327" s="14"/>
      <c r="V327" s="14"/>
      <c r="W327" s="14"/>
    </row>
    <row r="328" spans="1:23" ht="47.25">
      <c r="A328" s="14">
        <f t="shared" si="12"/>
        <v>325</v>
      </c>
      <c r="B328" s="14" t="s">
        <v>16576</v>
      </c>
      <c r="C328" s="41" t="s">
        <v>10218</v>
      </c>
      <c r="D328" s="41" t="s">
        <v>1187</v>
      </c>
      <c r="E328" s="14" t="s">
        <v>8163</v>
      </c>
      <c r="F328" s="184">
        <v>20000</v>
      </c>
      <c r="G328" s="15">
        <v>440</v>
      </c>
      <c r="H328" s="14" t="s">
        <v>8087</v>
      </c>
      <c r="I328" s="15">
        <f>VLOOKUP(H328,[2]heso!$A$2:$B$82,2,0)*F328*G328</f>
        <v>8800000</v>
      </c>
      <c r="J328" s="15">
        <v>70000</v>
      </c>
      <c r="K328" s="14" t="s">
        <v>1188</v>
      </c>
      <c r="L328" s="36" t="s">
        <v>19747</v>
      </c>
      <c r="M328" s="14" t="s">
        <v>19142</v>
      </c>
      <c r="N328" s="14" t="s">
        <v>19755</v>
      </c>
      <c r="O328" s="23" t="s">
        <v>19756</v>
      </c>
      <c r="Q328" s="22">
        <f t="shared" si="13"/>
        <v>20000</v>
      </c>
      <c r="R328" s="15">
        <f>VLOOKUP(H328,[2]heso!$A$2:$B$82,2,0)*Q328*G328</f>
        <v>8800000</v>
      </c>
      <c r="S328" s="15"/>
      <c r="T328" s="15"/>
      <c r="U328" s="14"/>
      <c r="V328" s="14"/>
      <c r="W328" s="14"/>
    </row>
    <row r="329" spans="1:23" ht="31.5">
      <c r="A329" s="14">
        <f t="shared" si="12"/>
        <v>326</v>
      </c>
      <c r="B329" s="14" t="s">
        <v>19757</v>
      </c>
      <c r="C329" s="41" t="s">
        <v>19462</v>
      </c>
      <c r="D329" s="41" t="s">
        <v>1187</v>
      </c>
      <c r="E329" s="14"/>
      <c r="F329" s="15">
        <v>2000</v>
      </c>
      <c r="G329" s="15">
        <v>140</v>
      </c>
      <c r="H329" s="14" t="s">
        <v>8165</v>
      </c>
      <c r="I329" s="15">
        <f>VLOOKUP(H329,[2]heso!$A$2:$B$82,2,0)*F329*G329</f>
        <v>226072.32968881412</v>
      </c>
      <c r="J329" s="15">
        <v>65000</v>
      </c>
      <c r="K329" s="14" t="s">
        <v>70</v>
      </c>
      <c r="L329" s="36" t="s">
        <v>19747</v>
      </c>
      <c r="M329" s="14" t="s">
        <v>19142</v>
      </c>
      <c r="N329" s="14" t="s">
        <v>19758</v>
      </c>
      <c r="O329" s="14"/>
      <c r="Q329" s="22">
        <f t="shared" si="13"/>
        <v>2000</v>
      </c>
      <c r="R329" s="15">
        <f>VLOOKUP(H329,[2]heso!$A$2:$B$82,2,0)*Q329*G329</f>
        <v>226072.32968881412</v>
      </c>
      <c r="S329" s="15"/>
      <c r="T329" s="15"/>
      <c r="U329" s="14"/>
      <c r="V329" s="14"/>
      <c r="W329" s="14"/>
    </row>
    <row r="330" spans="1:23" ht="31.5">
      <c r="A330" s="14">
        <f t="shared" si="12"/>
        <v>327</v>
      </c>
      <c r="B330" s="14" t="s">
        <v>19759</v>
      </c>
      <c r="C330" s="41" t="s">
        <v>19760</v>
      </c>
      <c r="D330" s="41" t="s">
        <v>4473</v>
      </c>
      <c r="E330" s="14"/>
      <c r="F330" s="15">
        <v>1000</v>
      </c>
      <c r="G330" s="15">
        <v>976</v>
      </c>
      <c r="H330" s="14" t="s">
        <v>2161</v>
      </c>
      <c r="I330" s="15">
        <f>VLOOKUP(H330,[2]heso!$A$2:$B$82,2,0)*F330*G330</f>
        <v>1260837.6787216149</v>
      </c>
      <c r="J330" s="15">
        <v>0</v>
      </c>
      <c r="K330" s="14" t="s">
        <v>1193</v>
      </c>
      <c r="L330" s="36" t="s">
        <v>19628</v>
      </c>
      <c r="M330" s="14" t="s">
        <v>2255</v>
      </c>
      <c r="N330" s="14" t="s">
        <v>19761</v>
      </c>
      <c r="O330" s="14" t="s">
        <v>19762</v>
      </c>
      <c r="Q330" s="22">
        <f t="shared" si="13"/>
        <v>1000</v>
      </c>
      <c r="R330" s="15">
        <f>VLOOKUP(H330,[2]heso!$A$2:$B$82,2,0)*Q330*G330</f>
        <v>1260837.6787216149</v>
      </c>
      <c r="S330" s="15"/>
      <c r="T330" s="15"/>
      <c r="U330" s="14"/>
      <c r="V330" s="14"/>
      <c r="W330" s="14"/>
    </row>
    <row r="331" spans="1:23" ht="31.5">
      <c r="A331" s="14">
        <f t="shared" si="12"/>
        <v>328</v>
      </c>
      <c r="B331" s="14" t="s">
        <v>19763</v>
      </c>
      <c r="C331" s="41" t="s">
        <v>19760</v>
      </c>
      <c r="D331" s="41" t="s">
        <v>4473</v>
      </c>
      <c r="E331" s="14"/>
      <c r="F331" s="15">
        <v>1000</v>
      </c>
      <c r="G331" s="15">
        <v>836</v>
      </c>
      <c r="H331" s="14" t="s">
        <v>2161</v>
      </c>
      <c r="I331" s="15">
        <f>VLOOKUP(H331,[2]heso!$A$2:$B$82,2,0)*F331*G331</f>
        <v>1079979.8149705636</v>
      </c>
      <c r="J331" s="15">
        <v>0</v>
      </c>
      <c r="K331" s="14" t="s">
        <v>1193</v>
      </c>
      <c r="L331" s="36" t="s">
        <v>19628</v>
      </c>
      <c r="M331" s="14" t="s">
        <v>2255</v>
      </c>
      <c r="N331" s="14" t="s">
        <v>19764</v>
      </c>
      <c r="O331" s="14" t="s">
        <v>19762</v>
      </c>
      <c r="Q331" s="22">
        <f t="shared" si="13"/>
        <v>1000</v>
      </c>
      <c r="R331" s="15">
        <f>VLOOKUP(H331,[2]heso!$A$2:$B$82,2,0)*Q331*G331</f>
        <v>1079979.8149705636</v>
      </c>
      <c r="S331" s="15"/>
      <c r="T331" s="15"/>
      <c r="U331" s="14"/>
      <c r="V331" s="14"/>
      <c r="W331" s="14"/>
    </row>
    <row r="332" spans="1:23" ht="31.5">
      <c r="A332" s="14">
        <f t="shared" si="12"/>
        <v>329</v>
      </c>
      <c r="B332" s="14" t="s">
        <v>19765</v>
      </c>
      <c r="C332" s="41" t="s">
        <v>19760</v>
      </c>
      <c r="D332" s="41" t="s">
        <v>4473</v>
      </c>
      <c r="E332" s="14"/>
      <c r="F332" s="15">
        <v>1000</v>
      </c>
      <c r="G332" s="15">
        <v>988</v>
      </c>
      <c r="H332" s="14" t="s">
        <v>2161</v>
      </c>
      <c r="I332" s="15">
        <f>VLOOKUP(H332,[2]heso!$A$2:$B$82,2,0)*F332*G332</f>
        <v>1276339.7813288479</v>
      </c>
      <c r="J332" s="15">
        <v>0</v>
      </c>
      <c r="K332" s="14" t="s">
        <v>1193</v>
      </c>
      <c r="L332" s="36" t="s">
        <v>19628</v>
      </c>
      <c r="M332" s="14" t="s">
        <v>2255</v>
      </c>
      <c r="N332" s="14" t="s">
        <v>19766</v>
      </c>
      <c r="O332" s="14" t="s">
        <v>19762</v>
      </c>
      <c r="Q332" s="22">
        <f t="shared" si="13"/>
        <v>1000</v>
      </c>
      <c r="R332" s="15">
        <f>VLOOKUP(H332,[2]heso!$A$2:$B$82,2,0)*Q332*G332</f>
        <v>1276339.7813288479</v>
      </c>
      <c r="S332" s="15"/>
      <c r="T332" s="15"/>
      <c r="U332" s="14"/>
      <c r="V332" s="14"/>
      <c r="W332" s="14"/>
    </row>
    <row r="333" spans="1:23" ht="31.5">
      <c r="A333" s="14">
        <f t="shared" si="12"/>
        <v>330</v>
      </c>
      <c r="B333" s="14" t="s">
        <v>19767</v>
      </c>
      <c r="C333" s="41" t="s">
        <v>19760</v>
      </c>
      <c r="D333" s="41" t="s">
        <v>4473</v>
      </c>
      <c r="E333" s="14"/>
      <c r="F333" s="15">
        <v>1000</v>
      </c>
      <c r="G333" s="15">
        <v>1068</v>
      </c>
      <c r="H333" s="14" t="s">
        <v>2161</v>
      </c>
      <c r="I333" s="15">
        <f>VLOOKUP(H333,[2]heso!$A$2:$B$82,2,0)*F333*G333</f>
        <v>1379687.1320437344</v>
      </c>
      <c r="J333" s="15">
        <v>0</v>
      </c>
      <c r="K333" s="14" t="s">
        <v>1193</v>
      </c>
      <c r="L333" s="36" t="s">
        <v>19628</v>
      </c>
      <c r="M333" s="14" t="s">
        <v>2255</v>
      </c>
      <c r="N333" s="14" t="s">
        <v>19768</v>
      </c>
      <c r="O333" s="14" t="s">
        <v>19762</v>
      </c>
      <c r="Q333" s="22">
        <f t="shared" si="13"/>
        <v>1000</v>
      </c>
      <c r="R333" s="15">
        <f>VLOOKUP(H333,[2]heso!$A$2:$B$82,2,0)*Q333*G333</f>
        <v>1379687.1320437344</v>
      </c>
      <c r="S333" s="15"/>
      <c r="T333" s="15"/>
      <c r="U333" s="14"/>
      <c r="V333" s="14"/>
      <c r="W333" s="14"/>
    </row>
    <row r="334" spans="1:23" ht="31.5">
      <c r="A334" s="14">
        <f t="shared" si="12"/>
        <v>331</v>
      </c>
      <c r="B334" s="14" t="s">
        <v>19769</v>
      </c>
      <c r="C334" s="41" t="s">
        <v>19760</v>
      </c>
      <c r="D334" s="41" t="s">
        <v>4473</v>
      </c>
      <c r="E334" s="14"/>
      <c r="F334" s="15">
        <v>1000</v>
      </c>
      <c r="G334" s="15">
        <v>1076</v>
      </c>
      <c r="H334" s="14" t="s">
        <v>2161</v>
      </c>
      <c r="I334" s="15">
        <f>VLOOKUP(H334,[2]heso!$A$2:$B$82,2,0)*F334*G334</f>
        <v>1390021.8671152231</v>
      </c>
      <c r="J334" s="15">
        <v>0</v>
      </c>
      <c r="K334" s="14" t="s">
        <v>1193</v>
      </c>
      <c r="L334" s="36" t="s">
        <v>19628</v>
      </c>
      <c r="M334" s="14" t="s">
        <v>2255</v>
      </c>
      <c r="N334" s="14" t="s">
        <v>19770</v>
      </c>
      <c r="O334" s="14" t="s">
        <v>19762</v>
      </c>
      <c r="Q334" s="22">
        <f t="shared" si="13"/>
        <v>1000</v>
      </c>
      <c r="R334" s="15">
        <f>VLOOKUP(H334,[2]heso!$A$2:$B$82,2,0)*Q334*G334</f>
        <v>1390021.8671152231</v>
      </c>
      <c r="S334" s="15"/>
      <c r="T334" s="15"/>
      <c r="U334" s="14"/>
      <c r="V334" s="14"/>
      <c r="W334" s="14"/>
    </row>
    <row r="335" spans="1:23" ht="31.5">
      <c r="A335" s="14">
        <f t="shared" si="12"/>
        <v>332</v>
      </c>
      <c r="B335" s="14" t="s">
        <v>19771</v>
      </c>
      <c r="C335" s="41" t="s">
        <v>19760</v>
      </c>
      <c r="D335" s="41" t="s">
        <v>4473</v>
      </c>
      <c r="E335" s="14"/>
      <c r="F335" s="15">
        <v>1000</v>
      </c>
      <c r="G335" s="15">
        <v>1056</v>
      </c>
      <c r="H335" s="14" t="s">
        <v>2161</v>
      </c>
      <c r="I335" s="15">
        <f>VLOOKUP(H335,[2]heso!$A$2:$B$82,2,0)*F335*G335</f>
        <v>1364185.0294365014</v>
      </c>
      <c r="J335" s="15">
        <v>0</v>
      </c>
      <c r="K335" s="14" t="s">
        <v>1193</v>
      </c>
      <c r="L335" s="36" t="s">
        <v>19628</v>
      </c>
      <c r="M335" s="14" t="s">
        <v>2255</v>
      </c>
      <c r="N335" s="14" t="s">
        <v>19772</v>
      </c>
      <c r="O335" s="14" t="s">
        <v>19773</v>
      </c>
      <c r="Q335" s="22">
        <f t="shared" si="13"/>
        <v>1000</v>
      </c>
      <c r="R335" s="15">
        <f>VLOOKUP(H335,[2]heso!$A$2:$B$82,2,0)*Q335*G335</f>
        <v>1364185.0294365014</v>
      </c>
      <c r="S335" s="15"/>
      <c r="T335" s="15"/>
      <c r="U335" s="14"/>
      <c r="V335" s="14"/>
      <c r="W335" s="14"/>
    </row>
    <row r="336" spans="1:23" ht="31.5">
      <c r="A336" s="14">
        <f t="shared" si="12"/>
        <v>333</v>
      </c>
      <c r="B336" s="14" t="s">
        <v>19774</v>
      </c>
      <c r="C336" s="41" t="s">
        <v>19775</v>
      </c>
      <c r="D336" s="41" t="s">
        <v>1162</v>
      </c>
      <c r="E336" s="14"/>
      <c r="F336" s="15">
        <v>1000</v>
      </c>
      <c r="G336" s="15">
        <v>272</v>
      </c>
      <c r="H336" s="14" t="s">
        <v>2325</v>
      </c>
      <c r="I336" s="15">
        <f>VLOOKUP(H336,[2]heso!$A$2:$B$82,2,0)*F336*G336</f>
        <v>243862.06896551725</v>
      </c>
      <c r="J336" s="15">
        <v>0</v>
      </c>
      <c r="K336" s="14" t="s">
        <v>60</v>
      </c>
      <c r="L336" s="36" t="s">
        <v>19747</v>
      </c>
      <c r="M336" s="14" t="s">
        <v>2255</v>
      </c>
      <c r="N336" s="14" t="s">
        <v>19776</v>
      </c>
      <c r="O336" s="14"/>
      <c r="Q336" s="22">
        <f t="shared" si="13"/>
        <v>1000</v>
      </c>
      <c r="R336" s="15">
        <f>VLOOKUP(H336,[2]heso!$A$2:$B$82,2,0)*Q336*G336</f>
        <v>243862.06896551725</v>
      </c>
      <c r="S336" s="15"/>
      <c r="T336" s="15"/>
      <c r="U336" s="14"/>
      <c r="V336" s="14"/>
      <c r="W336" s="14"/>
    </row>
    <row r="337" spans="1:23" ht="63">
      <c r="A337" s="14">
        <f t="shared" si="12"/>
        <v>334</v>
      </c>
      <c r="B337" s="14" t="s">
        <v>19777</v>
      </c>
      <c r="C337" s="41" t="s">
        <v>19778</v>
      </c>
      <c r="D337" s="41" t="s">
        <v>18350</v>
      </c>
      <c r="E337" s="14"/>
      <c r="F337" s="15">
        <v>1000</v>
      </c>
      <c r="G337" s="15">
        <v>448</v>
      </c>
      <c r="H337" s="14" t="s">
        <v>2161</v>
      </c>
      <c r="I337" s="15">
        <f>VLOOKUP(H337,[2]heso!$A$2:$B$82,2,0)*F337*G337</f>
        <v>578745.16400336428</v>
      </c>
      <c r="J337" s="15">
        <v>0</v>
      </c>
      <c r="K337" s="14" t="s">
        <v>70</v>
      </c>
      <c r="L337" s="36" t="s">
        <v>19747</v>
      </c>
      <c r="M337" s="14" t="s">
        <v>2255</v>
      </c>
      <c r="N337" s="14" t="s">
        <v>19779</v>
      </c>
      <c r="O337" s="14"/>
      <c r="Q337" s="22">
        <f t="shared" si="13"/>
        <v>1000</v>
      </c>
      <c r="R337" s="15">
        <f>VLOOKUP(H337,[2]heso!$A$2:$B$82,2,0)*Q337*G337</f>
        <v>578745.16400336428</v>
      </c>
      <c r="S337" s="15"/>
      <c r="T337" s="15"/>
      <c r="U337" s="14"/>
      <c r="V337" s="14"/>
      <c r="W337" s="14"/>
    </row>
    <row r="338" spans="1:23" ht="47.25">
      <c r="A338" s="14">
        <f t="shared" si="12"/>
        <v>335</v>
      </c>
      <c r="B338" s="14" t="s">
        <v>19780</v>
      </c>
      <c r="C338" s="41" t="s">
        <v>11330</v>
      </c>
      <c r="D338" s="41" t="s">
        <v>1187</v>
      </c>
      <c r="E338" s="14" t="s">
        <v>8163</v>
      </c>
      <c r="F338" s="15">
        <v>1534</v>
      </c>
      <c r="G338" s="15">
        <v>480</v>
      </c>
      <c r="H338" s="14" t="s">
        <v>8087</v>
      </c>
      <c r="I338" s="15">
        <f>VLOOKUP(H338,[2]heso!$A$2:$B$82,2,0)*F338*G338</f>
        <v>736320</v>
      </c>
      <c r="J338" s="15">
        <v>148000</v>
      </c>
      <c r="K338" s="14" t="s">
        <v>1188</v>
      </c>
      <c r="L338" s="36" t="s">
        <v>19628</v>
      </c>
      <c r="M338" s="14" t="s">
        <v>11673</v>
      </c>
      <c r="N338" s="14" t="s">
        <v>19781</v>
      </c>
      <c r="O338" s="14"/>
      <c r="Q338" s="22">
        <f t="shared" si="13"/>
        <v>1534</v>
      </c>
      <c r="R338" s="15">
        <f>VLOOKUP(H338,[2]heso!$A$2:$B$82,2,0)*Q338*G338</f>
        <v>736320</v>
      </c>
      <c r="S338" s="15"/>
      <c r="T338" s="15"/>
      <c r="U338" s="14"/>
      <c r="V338" s="14"/>
      <c r="W338" s="14"/>
    </row>
    <row r="339" spans="1:23" ht="31.5">
      <c r="A339" s="14">
        <f t="shared" si="12"/>
        <v>336</v>
      </c>
      <c r="B339" s="14" t="s">
        <v>2415</v>
      </c>
      <c r="C339" s="41" t="s">
        <v>9395</v>
      </c>
      <c r="D339" s="41" t="s">
        <v>1187</v>
      </c>
      <c r="E339" s="14" t="s">
        <v>8163</v>
      </c>
      <c r="F339" s="15">
        <v>10000</v>
      </c>
      <c r="G339" s="15">
        <v>92</v>
      </c>
      <c r="H339" s="14" t="s">
        <v>2528</v>
      </c>
      <c r="I339" s="15">
        <f>VLOOKUP(H339,[2]heso!$A$2:$B$82,2,0)*F339*G339</f>
        <v>584962.15306980652</v>
      </c>
      <c r="J339" s="15">
        <v>28000</v>
      </c>
      <c r="K339" s="14" t="s">
        <v>4935</v>
      </c>
      <c r="L339" s="36" t="s">
        <v>19747</v>
      </c>
      <c r="M339" s="14" t="s">
        <v>513</v>
      </c>
      <c r="N339" s="14" t="s">
        <v>19782</v>
      </c>
      <c r="O339" s="14"/>
      <c r="Q339" s="22">
        <f t="shared" si="13"/>
        <v>10000</v>
      </c>
      <c r="R339" s="15">
        <f>VLOOKUP(H339,[2]heso!$A$2:$B$82,2,0)*Q339*G339</f>
        <v>584962.15306980652</v>
      </c>
      <c r="S339" s="15"/>
      <c r="T339" s="15"/>
      <c r="U339" s="14"/>
      <c r="V339" s="14"/>
      <c r="W339" s="14"/>
    </row>
    <row r="340" spans="1:23" ht="94.5">
      <c r="A340" s="14">
        <f t="shared" si="12"/>
        <v>337</v>
      </c>
      <c r="B340" s="14" t="s">
        <v>19783</v>
      </c>
      <c r="C340" s="41" t="s">
        <v>10533</v>
      </c>
      <c r="D340" s="41" t="s">
        <v>12961</v>
      </c>
      <c r="E340" s="14"/>
      <c r="F340" s="15">
        <v>831596</v>
      </c>
      <c r="G340" s="15">
        <v>260</v>
      </c>
      <c r="H340" s="14" t="s">
        <v>3449</v>
      </c>
      <c r="I340" s="15">
        <f>VLOOKUP(H340,[2]heso!$A$2:$B$82,2,0)*F340*G340</f>
        <v>105470712.19512194</v>
      </c>
      <c r="J340" s="15">
        <v>0</v>
      </c>
      <c r="K340" s="14" t="s">
        <v>1188</v>
      </c>
      <c r="L340" s="36" t="s">
        <v>19628</v>
      </c>
      <c r="M340" s="14" t="s">
        <v>19784</v>
      </c>
      <c r="N340" s="14" t="s">
        <v>19785</v>
      </c>
      <c r="O340" s="14" t="s">
        <v>19786</v>
      </c>
      <c r="Q340" s="22">
        <f t="shared" si="13"/>
        <v>831596</v>
      </c>
      <c r="R340" s="15">
        <f>VLOOKUP(H340,[2]heso!$A$2:$B$82,2,0)*Q340*G340</f>
        <v>105470712.19512194</v>
      </c>
      <c r="S340" s="15"/>
      <c r="T340" s="15"/>
      <c r="U340" s="14"/>
      <c r="V340" s="14"/>
      <c r="W340" s="14"/>
    </row>
    <row r="341" spans="1:23" ht="63">
      <c r="A341" s="14">
        <f t="shared" si="12"/>
        <v>338</v>
      </c>
      <c r="B341" s="14" t="s">
        <v>19787</v>
      </c>
      <c r="C341" s="41" t="s">
        <v>19788</v>
      </c>
      <c r="D341" s="41" t="s">
        <v>1162</v>
      </c>
      <c r="E341" s="14"/>
      <c r="F341" s="15">
        <v>400</v>
      </c>
      <c r="G341" s="15">
        <v>212</v>
      </c>
      <c r="H341" s="14" t="s">
        <v>8087</v>
      </c>
      <c r="I341" s="15">
        <f>VLOOKUP(H341,[2]heso!$A$2:$B$82,2,0)*F341*G341</f>
        <v>84800</v>
      </c>
      <c r="J341" s="15">
        <v>0</v>
      </c>
      <c r="K341" s="14" t="s">
        <v>4935</v>
      </c>
      <c r="L341" s="36" t="s">
        <v>19564</v>
      </c>
      <c r="M341" s="14" t="s">
        <v>5629</v>
      </c>
      <c r="N341" s="14" t="s">
        <v>19789</v>
      </c>
      <c r="O341" s="14"/>
      <c r="Q341" s="22">
        <f t="shared" si="13"/>
        <v>400</v>
      </c>
      <c r="R341" s="15">
        <f>VLOOKUP(H341,[2]heso!$A$2:$B$82,2,0)*Q341*G341</f>
        <v>84800</v>
      </c>
      <c r="S341" s="15"/>
      <c r="T341" s="15"/>
      <c r="U341" s="14"/>
      <c r="V341" s="14"/>
      <c r="W341" s="14"/>
    </row>
    <row r="342" spans="1:23" ht="63">
      <c r="A342" s="14">
        <f t="shared" si="12"/>
        <v>339</v>
      </c>
      <c r="B342" s="14" t="s">
        <v>313</v>
      </c>
      <c r="C342" s="41" t="s">
        <v>19790</v>
      </c>
      <c r="D342" s="41" t="s">
        <v>1187</v>
      </c>
      <c r="E342" s="14"/>
      <c r="F342" s="15">
        <v>1000</v>
      </c>
      <c r="G342" s="15">
        <v>160</v>
      </c>
      <c r="H342" s="14" t="s">
        <v>2161</v>
      </c>
      <c r="I342" s="15">
        <f>VLOOKUP(H342,[2]heso!$A$2:$B$82,2,0)*F342*G342</f>
        <v>206694.70142977295</v>
      </c>
      <c r="J342" s="15">
        <v>80000</v>
      </c>
      <c r="K342" s="14" t="s">
        <v>70</v>
      </c>
      <c r="L342" s="36" t="s">
        <v>19747</v>
      </c>
      <c r="M342" s="14" t="s">
        <v>19142</v>
      </c>
      <c r="N342" s="14" t="s">
        <v>19791</v>
      </c>
      <c r="O342" s="14"/>
      <c r="Q342" s="22">
        <f t="shared" si="13"/>
        <v>20000</v>
      </c>
      <c r="R342" s="15">
        <f>VLOOKUP(H342,[2]heso!$A$2:$B$82,2,0)*Q342*G342</f>
        <v>4133894.0285954583</v>
      </c>
      <c r="S342" s="15">
        <v>19000</v>
      </c>
      <c r="T342" s="15"/>
      <c r="U342" s="14"/>
      <c r="V342" s="14"/>
      <c r="W342" s="14"/>
    </row>
    <row r="343" spans="1:23" ht="63">
      <c r="A343" s="14">
        <f t="shared" si="12"/>
        <v>340</v>
      </c>
      <c r="B343" s="14" t="s">
        <v>19792</v>
      </c>
      <c r="C343" s="41" t="s">
        <v>19793</v>
      </c>
      <c r="D343" s="41" t="s">
        <v>1187</v>
      </c>
      <c r="E343" s="14"/>
      <c r="F343" s="15">
        <v>500</v>
      </c>
      <c r="G343" s="15">
        <v>200</v>
      </c>
      <c r="H343" s="14" t="s">
        <v>8087</v>
      </c>
      <c r="I343" s="15">
        <f>VLOOKUP(H343,[2]heso!$A$2:$B$82,2,0)*F343*G343</f>
        <v>100000</v>
      </c>
      <c r="J343" s="15">
        <v>138000</v>
      </c>
      <c r="K343" s="14" t="s">
        <v>19344</v>
      </c>
      <c r="L343" s="36" t="s">
        <v>19747</v>
      </c>
      <c r="M343" s="14" t="s">
        <v>19405</v>
      </c>
      <c r="N343" s="14" t="s">
        <v>19794</v>
      </c>
      <c r="O343" s="14"/>
      <c r="Q343" s="22">
        <f t="shared" si="13"/>
        <v>500</v>
      </c>
      <c r="R343" s="15">
        <f>VLOOKUP(H343,[2]heso!$A$2:$B$82,2,0)*Q343*G343</f>
        <v>100000</v>
      </c>
      <c r="S343" s="15"/>
      <c r="T343" s="15"/>
      <c r="U343" s="14"/>
      <c r="V343" s="14"/>
      <c r="W343" s="14"/>
    </row>
    <row r="344" spans="1:23" ht="47.25">
      <c r="A344" s="14">
        <f t="shared" si="12"/>
        <v>341</v>
      </c>
      <c r="B344" s="14" t="s">
        <v>19795</v>
      </c>
      <c r="C344" s="41" t="s">
        <v>19796</v>
      </c>
      <c r="D344" s="41" t="s">
        <v>1187</v>
      </c>
      <c r="E344" s="14"/>
      <c r="F344" s="15">
        <v>500</v>
      </c>
      <c r="G344" s="15">
        <v>292</v>
      </c>
      <c r="H344" s="14" t="s">
        <v>8087</v>
      </c>
      <c r="I344" s="15">
        <f>VLOOKUP(H344,[2]heso!$A$2:$B$82,2,0)*F344*G344</f>
        <v>146000</v>
      </c>
      <c r="J344" s="15">
        <v>201000</v>
      </c>
      <c r="K344" s="14" t="s">
        <v>19344</v>
      </c>
      <c r="L344" s="36" t="s">
        <v>19747</v>
      </c>
      <c r="M344" s="14" t="s">
        <v>19405</v>
      </c>
      <c r="N344" s="14" t="s">
        <v>19797</v>
      </c>
      <c r="O344" s="14"/>
      <c r="Q344" s="22">
        <f t="shared" si="13"/>
        <v>500</v>
      </c>
      <c r="R344" s="15">
        <f>VLOOKUP(H344,[2]heso!$A$2:$B$82,2,0)*Q344*G344</f>
        <v>146000</v>
      </c>
      <c r="S344" s="15"/>
      <c r="T344" s="15"/>
      <c r="U344" s="14"/>
      <c r="V344" s="14"/>
      <c r="W344" s="14"/>
    </row>
    <row r="345" spans="1:23" ht="63">
      <c r="A345" s="14">
        <f t="shared" si="12"/>
        <v>342</v>
      </c>
      <c r="B345" s="14" t="s">
        <v>19798</v>
      </c>
      <c r="C345" s="41" t="s">
        <v>19799</v>
      </c>
      <c r="D345" s="41" t="s">
        <v>18350</v>
      </c>
      <c r="E345" s="14"/>
      <c r="F345" s="15">
        <v>1000</v>
      </c>
      <c r="G345" s="15">
        <v>240</v>
      </c>
      <c r="H345" s="14" t="s">
        <v>8087</v>
      </c>
      <c r="I345" s="15">
        <f>VLOOKUP(H345,[2]heso!$A$2:$B$82,2,0)*F345*G345</f>
        <v>240000</v>
      </c>
      <c r="J345" s="15">
        <v>0</v>
      </c>
      <c r="K345" s="14" t="s">
        <v>70</v>
      </c>
      <c r="L345" s="36" t="s">
        <v>19747</v>
      </c>
      <c r="M345" s="14" t="s">
        <v>2255</v>
      </c>
      <c r="N345" s="14" t="s">
        <v>19800</v>
      </c>
      <c r="O345" s="14"/>
      <c r="Q345" s="22">
        <f t="shared" si="13"/>
        <v>1000</v>
      </c>
      <c r="R345" s="15">
        <f>VLOOKUP(H345,[2]heso!$A$2:$B$82,2,0)*Q345*G345</f>
        <v>240000</v>
      </c>
      <c r="S345" s="15"/>
      <c r="T345" s="15"/>
      <c r="U345" s="14"/>
      <c r="V345" s="14"/>
      <c r="W345" s="14"/>
    </row>
    <row r="346" spans="1:23" ht="94.5">
      <c r="A346" s="14">
        <f t="shared" si="12"/>
        <v>343</v>
      </c>
      <c r="B346" s="14" t="s">
        <v>19801</v>
      </c>
      <c r="C346" s="41" t="s">
        <v>19802</v>
      </c>
      <c r="D346" s="41" t="s">
        <v>18350</v>
      </c>
      <c r="E346" s="14"/>
      <c r="F346" s="15">
        <v>1000</v>
      </c>
      <c r="G346" s="15">
        <v>252</v>
      </c>
      <c r="H346" s="14" t="s">
        <v>2161</v>
      </c>
      <c r="I346" s="15">
        <f>VLOOKUP(H346,[2]heso!$A$2:$B$82,2,0)*F346*G346</f>
        <v>325544.15475189238</v>
      </c>
      <c r="J346" s="15">
        <v>0</v>
      </c>
      <c r="K346" s="14" t="s">
        <v>70</v>
      </c>
      <c r="L346" s="36" t="s">
        <v>19747</v>
      </c>
      <c r="M346" s="14" t="s">
        <v>2255</v>
      </c>
      <c r="N346" s="14" t="s">
        <v>19803</v>
      </c>
      <c r="O346" s="14"/>
      <c r="Q346" s="22">
        <f t="shared" si="13"/>
        <v>1000</v>
      </c>
      <c r="R346" s="15">
        <f>VLOOKUP(H346,[2]heso!$A$2:$B$82,2,0)*Q346*G346</f>
        <v>325544.15475189238</v>
      </c>
      <c r="S346" s="15"/>
      <c r="T346" s="15"/>
      <c r="U346" s="14"/>
      <c r="V346" s="14"/>
      <c r="W346" s="14"/>
    </row>
    <row r="347" spans="1:23" ht="63">
      <c r="A347" s="14">
        <f t="shared" si="12"/>
        <v>344</v>
      </c>
      <c r="B347" s="14" t="s">
        <v>19804</v>
      </c>
      <c r="C347" s="41" t="s">
        <v>19805</v>
      </c>
      <c r="D347" s="41" t="s">
        <v>18350</v>
      </c>
      <c r="E347" s="14"/>
      <c r="F347" s="15">
        <v>1500</v>
      </c>
      <c r="G347" s="15">
        <v>484</v>
      </c>
      <c r="H347" s="14" t="s">
        <v>2161</v>
      </c>
      <c r="I347" s="15">
        <f>VLOOKUP(H347,[2]heso!$A$2:$B$82,2,0)*F347*G347</f>
        <v>937877.20773759461</v>
      </c>
      <c r="J347" s="15">
        <v>0</v>
      </c>
      <c r="K347" s="14" t="s">
        <v>70</v>
      </c>
      <c r="L347" s="36" t="s">
        <v>19747</v>
      </c>
      <c r="M347" s="14" t="s">
        <v>2255</v>
      </c>
      <c r="N347" s="14" t="s">
        <v>19806</v>
      </c>
      <c r="O347" s="14"/>
      <c r="Q347" s="22">
        <f t="shared" si="13"/>
        <v>1500</v>
      </c>
      <c r="R347" s="15">
        <f>VLOOKUP(H347,[2]heso!$A$2:$B$82,2,0)*Q347*G347</f>
        <v>937877.20773759461</v>
      </c>
      <c r="S347" s="15"/>
      <c r="T347" s="15"/>
      <c r="U347" s="14"/>
      <c r="V347" s="14"/>
      <c r="W347" s="14"/>
    </row>
    <row r="348" spans="1:23" ht="63">
      <c r="A348" s="14">
        <f t="shared" si="12"/>
        <v>345</v>
      </c>
      <c r="B348" s="14" t="s">
        <v>19807</v>
      </c>
      <c r="C348" s="41" t="s">
        <v>19808</v>
      </c>
      <c r="D348" s="41" t="s">
        <v>18350</v>
      </c>
      <c r="E348" s="14"/>
      <c r="F348" s="15">
        <v>1500</v>
      </c>
      <c r="G348" s="15">
        <v>404</v>
      </c>
      <c r="H348" s="14" t="s">
        <v>2161</v>
      </c>
      <c r="I348" s="15">
        <f>VLOOKUP(H348,[2]heso!$A$2:$B$82,2,0)*F348*G348</f>
        <v>782856.181665265</v>
      </c>
      <c r="J348" s="15">
        <v>0</v>
      </c>
      <c r="K348" s="14" t="s">
        <v>70</v>
      </c>
      <c r="L348" s="36" t="s">
        <v>19747</v>
      </c>
      <c r="M348" s="14" t="s">
        <v>2255</v>
      </c>
      <c r="N348" s="14" t="s">
        <v>19809</v>
      </c>
      <c r="O348" s="14"/>
      <c r="Q348" s="22">
        <f t="shared" si="13"/>
        <v>1500</v>
      </c>
      <c r="R348" s="15">
        <f>VLOOKUP(H348,[2]heso!$A$2:$B$82,2,0)*Q348*G348</f>
        <v>782856.181665265</v>
      </c>
      <c r="S348" s="15"/>
      <c r="T348" s="15"/>
      <c r="U348" s="14"/>
      <c r="V348" s="14"/>
      <c r="W348" s="14"/>
    </row>
    <row r="349" spans="1:23" ht="47.25" customHeight="1">
      <c r="A349" s="14">
        <f t="shared" si="12"/>
        <v>346</v>
      </c>
      <c r="B349" s="14" t="s">
        <v>19810</v>
      </c>
      <c r="C349" s="41" t="s">
        <v>19811</v>
      </c>
      <c r="D349" s="41" t="s">
        <v>1187</v>
      </c>
      <c r="E349" s="14"/>
      <c r="F349" s="15">
        <v>1000</v>
      </c>
      <c r="G349" s="15">
        <v>472</v>
      </c>
      <c r="H349" s="14" t="s">
        <v>2161</v>
      </c>
      <c r="I349" s="15">
        <f>VLOOKUP(H349,[2]heso!$A$2:$B$82,2,0)*F349*G349</f>
        <v>609749.36921783013</v>
      </c>
      <c r="J349" s="15">
        <v>366000</v>
      </c>
      <c r="K349" s="14" t="s">
        <v>4642</v>
      </c>
      <c r="L349" s="36" t="s">
        <v>19747</v>
      </c>
      <c r="M349" s="14" t="s">
        <v>2255</v>
      </c>
      <c r="N349" s="14" t="s">
        <v>19812</v>
      </c>
      <c r="O349" s="14"/>
      <c r="Q349" s="22">
        <f t="shared" si="13"/>
        <v>1000</v>
      </c>
      <c r="R349" s="15">
        <f>VLOOKUP(H349,[2]heso!$A$2:$B$82,2,0)*Q349*G349</f>
        <v>609749.36921783013</v>
      </c>
      <c r="S349" s="15"/>
      <c r="T349" s="15"/>
      <c r="U349" s="14"/>
      <c r="V349" s="14"/>
      <c r="W349" s="14"/>
    </row>
    <row r="350" spans="1:23" ht="31.5">
      <c r="A350" s="14">
        <f t="shared" si="12"/>
        <v>347</v>
      </c>
      <c r="B350" s="14" t="s">
        <v>19813</v>
      </c>
      <c r="C350" s="41" t="s">
        <v>19814</v>
      </c>
      <c r="D350" s="41" t="s">
        <v>1162</v>
      </c>
      <c r="E350" s="14"/>
      <c r="F350" s="15">
        <v>250</v>
      </c>
      <c r="G350" s="15">
        <v>628</v>
      </c>
      <c r="H350" s="14" t="s">
        <v>2161</v>
      </c>
      <c r="I350" s="15">
        <f>VLOOKUP(H350,[2]heso!$A$2:$B$82,2,0)*F350*G350</f>
        <v>202819.1757779647</v>
      </c>
      <c r="J350" s="15">
        <v>0</v>
      </c>
      <c r="K350" s="14" t="s">
        <v>1188</v>
      </c>
      <c r="L350" s="36" t="s">
        <v>19747</v>
      </c>
      <c r="M350" s="14" t="s">
        <v>13494</v>
      </c>
      <c r="N350" s="14" t="s">
        <v>19815</v>
      </c>
      <c r="O350" s="14"/>
      <c r="Q350" s="22">
        <f t="shared" si="13"/>
        <v>250</v>
      </c>
      <c r="R350" s="15">
        <f>VLOOKUP(H350,[2]heso!$A$2:$B$82,2,0)*Q350*G350</f>
        <v>202819.1757779647</v>
      </c>
      <c r="S350" s="15"/>
      <c r="T350" s="15"/>
      <c r="U350" s="14"/>
      <c r="V350" s="14"/>
      <c r="W350" s="14"/>
    </row>
    <row r="351" spans="1:23" ht="31.5">
      <c r="A351" s="14">
        <f t="shared" si="12"/>
        <v>348</v>
      </c>
      <c r="B351" s="14" t="s">
        <v>19816</v>
      </c>
      <c r="C351" s="41" t="s">
        <v>18656</v>
      </c>
      <c r="D351" s="41" t="s">
        <v>1187</v>
      </c>
      <c r="E351" s="14"/>
      <c r="F351" s="15">
        <v>1000</v>
      </c>
      <c r="G351" s="15">
        <v>288</v>
      </c>
      <c r="H351" s="14" t="s">
        <v>2161</v>
      </c>
      <c r="I351" s="15">
        <f>VLOOKUP(H351,[2]heso!$A$2:$B$82,2,0)*F351*G351</f>
        <v>372050.46257359127</v>
      </c>
      <c r="J351" s="15">
        <v>138000</v>
      </c>
      <c r="K351" s="14" t="s">
        <v>4935</v>
      </c>
      <c r="L351" s="36" t="s">
        <v>19747</v>
      </c>
      <c r="M351" s="14" t="s">
        <v>2255</v>
      </c>
      <c r="N351" s="14" t="s">
        <v>19817</v>
      </c>
      <c r="O351" s="14"/>
      <c r="Q351" s="22">
        <f t="shared" si="13"/>
        <v>1000</v>
      </c>
      <c r="R351" s="15">
        <f>VLOOKUP(H351,[2]heso!$A$2:$B$82,2,0)*Q351*G351</f>
        <v>372050.46257359127</v>
      </c>
      <c r="S351" s="15"/>
      <c r="T351" s="15"/>
      <c r="U351" s="14"/>
      <c r="V351" s="14"/>
      <c r="W351" s="14"/>
    </row>
    <row r="352" spans="1:23" ht="79.5" customHeight="1">
      <c r="A352" s="14">
        <f t="shared" si="12"/>
        <v>349</v>
      </c>
      <c r="B352" s="14" t="s">
        <v>19818</v>
      </c>
      <c r="C352" s="41" t="s">
        <v>19819</v>
      </c>
      <c r="D352" s="41" t="s">
        <v>1162</v>
      </c>
      <c r="E352" s="14" t="s">
        <v>8163</v>
      </c>
      <c r="F352" s="15">
        <v>500</v>
      </c>
      <c r="G352" s="15">
        <v>660</v>
      </c>
      <c r="H352" s="14" t="s">
        <v>2161</v>
      </c>
      <c r="I352" s="15">
        <f>VLOOKUP(H352,[2]heso!$A$2:$B$82,2,0)*F352*G352</f>
        <v>426307.82169890672</v>
      </c>
      <c r="J352" s="15">
        <v>328000</v>
      </c>
      <c r="K352" s="14" t="s">
        <v>1188</v>
      </c>
      <c r="L352" s="36" t="s">
        <v>19747</v>
      </c>
      <c r="M352" s="14" t="s">
        <v>2255</v>
      </c>
      <c r="N352" s="14" t="s">
        <v>19820</v>
      </c>
      <c r="O352" s="14"/>
      <c r="Q352" s="22">
        <f t="shared" si="13"/>
        <v>500</v>
      </c>
      <c r="R352" s="15">
        <f>VLOOKUP(H352,[2]heso!$A$2:$B$82,2,0)*Q352*G352</f>
        <v>426307.82169890672</v>
      </c>
      <c r="S352" s="15"/>
      <c r="T352" s="15"/>
      <c r="U352" s="14"/>
      <c r="V352" s="14"/>
      <c r="W352" s="14"/>
    </row>
    <row r="353" spans="1:23" ht="94.5">
      <c r="A353" s="14">
        <f t="shared" si="12"/>
        <v>350</v>
      </c>
      <c r="B353" s="14" t="s">
        <v>19821</v>
      </c>
      <c r="C353" s="41" t="s">
        <v>19822</v>
      </c>
      <c r="D353" s="41" t="s">
        <v>18350</v>
      </c>
      <c r="E353" s="14"/>
      <c r="F353" s="15">
        <v>1000</v>
      </c>
      <c r="G353" s="15">
        <v>448</v>
      </c>
      <c r="H353" s="14" t="s">
        <v>2161</v>
      </c>
      <c r="I353" s="15">
        <f>VLOOKUP(H353,[2]heso!$A$2:$B$82,2,0)*F353*G353</f>
        <v>578745.16400336428</v>
      </c>
      <c r="J353" s="15">
        <v>0</v>
      </c>
      <c r="K353" s="14" t="s">
        <v>70</v>
      </c>
      <c r="L353" s="36" t="s">
        <v>19747</v>
      </c>
      <c r="M353" s="14" t="s">
        <v>2255</v>
      </c>
      <c r="N353" s="14" t="s">
        <v>19823</v>
      </c>
      <c r="O353" s="14"/>
      <c r="Q353" s="22">
        <f t="shared" si="13"/>
        <v>1000</v>
      </c>
      <c r="R353" s="15">
        <f>VLOOKUP(H353,[2]heso!$A$2:$B$82,2,0)*Q353*G353</f>
        <v>578745.16400336428</v>
      </c>
      <c r="S353" s="15"/>
      <c r="T353" s="15"/>
      <c r="U353" s="14"/>
      <c r="V353" s="14"/>
      <c r="W353" s="14"/>
    </row>
    <row r="354" spans="1:23" ht="63">
      <c r="A354" s="14">
        <f t="shared" si="12"/>
        <v>351</v>
      </c>
      <c r="B354" s="14" t="s">
        <v>19824</v>
      </c>
      <c r="C354" s="41" t="s">
        <v>19825</v>
      </c>
      <c r="D354" s="41" t="s">
        <v>18350</v>
      </c>
      <c r="E354" s="14"/>
      <c r="F354" s="15">
        <v>1500</v>
      </c>
      <c r="G354" s="15">
        <v>616</v>
      </c>
      <c r="H354" s="14" t="s">
        <v>2161</v>
      </c>
      <c r="I354" s="15">
        <f>VLOOKUP(H354,[2]heso!$A$2:$B$82,2,0)*F354*G354</f>
        <v>1193661.9007569386</v>
      </c>
      <c r="J354" s="15">
        <v>0</v>
      </c>
      <c r="K354" s="14" t="s">
        <v>70</v>
      </c>
      <c r="L354" s="36" t="s">
        <v>19747</v>
      </c>
      <c r="M354" s="14" t="s">
        <v>2255</v>
      </c>
      <c r="N354" s="14" t="s">
        <v>19826</v>
      </c>
      <c r="O354" s="14"/>
      <c r="Q354" s="22">
        <f t="shared" si="13"/>
        <v>1500</v>
      </c>
      <c r="R354" s="15">
        <f>VLOOKUP(H354,[2]heso!$A$2:$B$82,2,0)*Q354*G354</f>
        <v>1193661.9007569386</v>
      </c>
      <c r="S354" s="15"/>
      <c r="T354" s="15"/>
      <c r="U354" s="14"/>
      <c r="V354" s="14"/>
      <c r="W354" s="14"/>
    </row>
    <row r="355" spans="1:23" ht="31.5">
      <c r="A355" s="14">
        <f t="shared" si="12"/>
        <v>352</v>
      </c>
      <c r="B355" s="14" t="s">
        <v>17474</v>
      </c>
      <c r="C355" s="41" t="s">
        <v>18177</v>
      </c>
      <c r="D355" s="41" t="s">
        <v>1187</v>
      </c>
      <c r="E355" s="14" t="s">
        <v>8163</v>
      </c>
      <c r="F355" s="15">
        <v>10000</v>
      </c>
      <c r="G355" s="15">
        <v>160</v>
      </c>
      <c r="H355" s="14" t="s">
        <v>3703</v>
      </c>
      <c r="I355" s="15">
        <f>VLOOKUP(H355,[2]heso!$A$2:$B$82,2,0)*F355*G355</f>
        <v>2761312.0269133728</v>
      </c>
      <c r="J355" s="15">
        <v>47000</v>
      </c>
      <c r="K355" s="14" t="s">
        <v>1188</v>
      </c>
      <c r="L355" s="36" t="s">
        <v>19827</v>
      </c>
      <c r="M355" s="14" t="s">
        <v>19142</v>
      </c>
      <c r="N355" s="14" t="s">
        <v>19828</v>
      </c>
      <c r="O355" s="14"/>
      <c r="Q355" s="22">
        <f t="shared" si="13"/>
        <v>10000</v>
      </c>
      <c r="R355" s="15">
        <f>VLOOKUP(H355,[2]heso!$A$2:$B$82,2,0)*Q355*G355</f>
        <v>2761312.0269133728</v>
      </c>
      <c r="S355" s="15"/>
      <c r="T355" s="15"/>
      <c r="U355" s="14"/>
      <c r="V355" s="14"/>
      <c r="W355" s="14"/>
    </row>
    <row r="356" spans="1:23" ht="31.5">
      <c r="A356" s="14">
        <f t="shared" si="12"/>
        <v>353</v>
      </c>
      <c r="B356" s="14" t="s">
        <v>19829</v>
      </c>
      <c r="C356" s="41" t="s">
        <v>2744</v>
      </c>
      <c r="D356" s="41" t="s">
        <v>1187</v>
      </c>
      <c r="E356" s="14" t="s">
        <v>8163</v>
      </c>
      <c r="F356" s="15">
        <v>6000</v>
      </c>
      <c r="G356" s="15">
        <v>72</v>
      </c>
      <c r="H356" s="14" t="s">
        <v>8076</v>
      </c>
      <c r="I356" s="15">
        <f>VLOOKUP(H356,[2]heso!$A$2:$B$82,2,0)*F356*G356</f>
        <v>358970.56349873845</v>
      </c>
      <c r="J356" s="15">
        <v>26000</v>
      </c>
      <c r="K356" s="14" t="s">
        <v>4935</v>
      </c>
      <c r="L356" s="36" t="s">
        <v>19747</v>
      </c>
      <c r="M356" s="14" t="s">
        <v>19550</v>
      </c>
      <c r="N356" s="14" t="s">
        <v>19830</v>
      </c>
      <c r="O356" s="14"/>
      <c r="Q356" s="22">
        <f t="shared" si="13"/>
        <v>6000</v>
      </c>
      <c r="R356" s="15">
        <f>VLOOKUP(H356,[2]heso!$A$2:$B$82,2,0)*Q356*G356</f>
        <v>358970.56349873845</v>
      </c>
      <c r="S356" s="15"/>
      <c r="T356" s="15"/>
      <c r="U356" s="14"/>
      <c r="V356" s="14"/>
      <c r="W356" s="14"/>
    </row>
    <row r="357" spans="1:23" ht="63">
      <c r="A357" s="14">
        <f t="shared" si="12"/>
        <v>354</v>
      </c>
      <c r="B357" s="14" t="s">
        <v>19831</v>
      </c>
      <c r="C357" s="41" t="s">
        <v>19832</v>
      </c>
      <c r="D357" s="41" t="s">
        <v>1187</v>
      </c>
      <c r="E357" s="14" t="s">
        <v>8163</v>
      </c>
      <c r="F357" s="15">
        <v>900</v>
      </c>
      <c r="G357" s="15">
        <v>500</v>
      </c>
      <c r="H357" s="14" t="s">
        <v>8087</v>
      </c>
      <c r="I357" s="15">
        <f>VLOOKUP(H357,[2]heso!$A$2:$B$82,2,0)*F357*G357</f>
        <v>450000</v>
      </c>
      <c r="J357" s="15">
        <v>272000</v>
      </c>
      <c r="K357" s="14" t="s">
        <v>70</v>
      </c>
      <c r="L357" s="36" t="s">
        <v>19827</v>
      </c>
      <c r="M357" s="14" t="s">
        <v>513</v>
      </c>
      <c r="N357" s="14" t="s">
        <v>19833</v>
      </c>
      <c r="O357" s="14"/>
      <c r="Q357" s="22">
        <f t="shared" si="13"/>
        <v>900</v>
      </c>
      <c r="R357" s="15">
        <f>VLOOKUP(H357,[2]heso!$A$2:$B$82,2,0)*Q357*G357</f>
        <v>450000</v>
      </c>
      <c r="S357" s="15"/>
      <c r="T357" s="15"/>
      <c r="U357" s="14"/>
      <c r="V357" s="14"/>
      <c r="W357" s="14"/>
    </row>
    <row r="358" spans="1:23" ht="94.5">
      <c r="A358" s="14">
        <f t="shared" si="12"/>
        <v>355</v>
      </c>
      <c r="B358" s="14" t="s">
        <v>19834</v>
      </c>
      <c r="C358" s="41" t="s">
        <v>7234</v>
      </c>
      <c r="D358" s="41" t="s">
        <v>4473</v>
      </c>
      <c r="E358" s="14"/>
      <c r="F358" s="15">
        <v>500</v>
      </c>
      <c r="G358" s="15">
        <v>292</v>
      </c>
      <c r="H358" s="14" t="s">
        <v>8087</v>
      </c>
      <c r="I358" s="15">
        <f>VLOOKUP(H358,[2]heso!$A$2:$B$82,2,0)*F358*G358</f>
        <v>146000</v>
      </c>
      <c r="J358" s="15">
        <v>0</v>
      </c>
      <c r="K358" s="14" t="s">
        <v>1193</v>
      </c>
      <c r="L358" s="36" t="s">
        <v>19747</v>
      </c>
      <c r="M358" s="14" t="s">
        <v>513</v>
      </c>
      <c r="N358" s="14" t="s">
        <v>19835</v>
      </c>
      <c r="O358" s="14"/>
      <c r="Q358" s="22">
        <f t="shared" si="13"/>
        <v>500</v>
      </c>
      <c r="R358" s="15">
        <f>VLOOKUP(H358,[2]heso!$A$2:$B$82,2,0)*Q358*G358</f>
        <v>146000</v>
      </c>
      <c r="S358" s="15"/>
      <c r="T358" s="15"/>
      <c r="U358" s="14"/>
      <c r="V358" s="14"/>
      <c r="W358" s="14"/>
    </row>
    <row r="359" spans="1:23" ht="63">
      <c r="A359" s="14">
        <f t="shared" si="12"/>
        <v>356</v>
      </c>
      <c r="B359" s="14" t="s">
        <v>19836</v>
      </c>
      <c r="C359" s="41" t="s">
        <v>7234</v>
      </c>
      <c r="D359" s="41" t="s">
        <v>4473</v>
      </c>
      <c r="E359" s="14"/>
      <c r="F359" s="15">
        <v>500</v>
      </c>
      <c r="G359" s="15">
        <v>224</v>
      </c>
      <c r="H359" s="14" t="s">
        <v>8087</v>
      </c>
      <c r="I359" s="15">
        <f>VLOOKUP(H359,[2]heso!$A$2:$B$82,2,0)*F359*G359</f>
        <v>112000</v>
      </c>
      <c r="J359" s="15">
        <v>0</v>
      </c>
      <c r="K359" s="14" t="s">
        <v>1193</v>
      </c>
      <c r="L359" s="36" t="s">
        <v>19747</v>
      </c>
      <c r="M359" s="14" t="s">
        <v>5408</v>
      </c>
      <c r="N359" s="14" t="s">
        <v>19837</v>
      </c>
      <c r="O359" s="14"/>
      <c r="Q359" s="22">
        <f t="shared" si="13"/>
        <v>500</v>
      </c>
      <c r="R359" s="15">
        <f>VLOOKUP(H359,[2]heso!$A$2:$B$82,2,0)*Q359*G359</f>
        <v>112000</v>
      </c>
      <c r="S359" s="15"/>
      <c r="T359" s="15"/>
      <c r="U359" s="14"/>
      <c r="V359" s="14"/>
      <c r="W359" s="14"/>
    </row>
    <row r="360" spans="1:23" ht="63">
      <c r="A360" s="14">
        <f t="shared" si="12"/>
        <v>357</v>
      </c>
      <c r="B360" s="14" t="s">
        <v>19838</v>
      </c>
      <c r="C360" s="41" t="s">
        <v>7234</v>
      </c>
      <c r="D360" s="41" t="s">
        <v>4473</v>
      </c>
      <c r="E360" s="14"/>
      <c r="F360" s="15">
        <v>500</v>
      </c>
      <c r="G360" s="15">
        <v>176</v>
      </c>
      <c r="H360" s="14" t="s">
        <v>8087</v>
      </c>
      <c r="I360" s="15">
        <f>VLOOKUP(H360,[2]heso!$A$2:$B$82,2,0)*F360*G360</f>
        <v>88000</v>
      </c>
      <c r="J360" s="15">
        <v>0</v>
      </c>
      <c r="K360" s="14" t="s">
        <v>1193</v>
      </c>
      <c r="L360" s="36" t="s">
        <v>19747</v>
      </c>
      <c r="M360" s="14" t="s">
        <v>5408</v>
      </c>
      <c r="N360" s="14" t="s">
        <v>19839</v>
      </c>
      <c r="O360" s="14"/>
      <c r="Q360" s="22">
        <f t="shared" si="13"/>
        <v>500</v>
      </c>
      <c r="R360" s="15">
        <f>VLOOKUP(H360,[2]heso!$A$2:$B$82,2,0)*Q360*G360</f>
        <v>88000</v>
      </c>
      <c r="S360" s="15"/>
      <c r="T360" s="15"/>
      <c r="U360" s="14"/>
      <c r="V360" s="14"/>
      <c r="W360" s="14"/>
    </row>
    <row r="361" spans="1:23" ht="31.5">
      <c r="A361" s="14">
        <f t="shared" si="12"/>
        <v>358</v>
      </c>
      <c r="B361" s="14" t="s">
        <v>19840</v>
      </c>
      <c r="C361" s="41" t="s">
        <v>19841</v>
      </c>
      <c r="D361" s="41" t="s">
        <v>1187</v>
      </c>
      <c r="E361" s="14"/>
      <c r="F361" s="15">
        <v>1000</v>
      </c>
      <c r="G361" s="15">
        <v>332</v>
      </c>
      <c r="H361" s="14" t="s">
        <v>5795</v>
      </c>
      <c r="I361" s="15">
        <f>VLOOKUP(H361,[2]heso!$A$2:$B$82,2,0)*F361*G361</f>
        <v>320551.72413793101</v>
      </c>
      <c r="J361" s="15">
        <v>130000</v>
      </c>
      <c r="K361" s="14" t="s">
        <v>1188</v>
      </c>
      <c r="L361" s="36" t="s">
        <v>19827</v>
      </c>
      <c r="M361" s="14" t="s">
        <v>2255</v>
      </c>
      <c r="N361" s="14" t="s">
        <v>19842</v>
      </c>
      <c r="O361" s="14"/>
      <c r="Q361" s="22">
        <f t="shared" si="13"/>
        <v>1000</v>
      </c>
      <c r="R361" s="15">
        <f>VLOOKUP(H361,[2]heso!$A$2:$B$82,2,0)*Q361*G361</f>
        <v>320551.72413793101</v>
      </c>
      <c r="S361" s="15"/>
      <c r="T361" s="15"/>
      <c r="U361" s="14"/>
      <c r="V361" s="14"/>
      <c r="W361" s="14"/>
    </row>
    <row r="362" spans="1:23" ht="47.25">
      <c r="A362" s="14">
        <f t="shared" si="12"/>
        <v>359</v>
      </c>
      <c r="B362" s="14" t="s">
        <v>19843</v>
      </c>
      <c r="C362" s="41" t="s">
        <v>13183</v>
      </c>
      <c r="D362" s="41" t="s">
        <v>1187</v>
      </c>
      <c r="E362" s="14"/>
      <c r="F362" s="15">
        <v>8850</v>
      </c>
      <c r="G362" s="15">
        <v>88</v>
      </c>
      <c r="H362" s="14" t="s">
        <v>8076</v>
      </c>
      <c r="I362" s="15">
        <f>VLOOKUP(H362,[2]heso!$A$2:$B$82,2,0)*F362*G362</f>
        <v>647144.15475189232</v>
      </c>
      <c r="J362" s="15">
        <v>38000</v>
      </c>
      <c r="K362" s="14" t="s">
        <v>1188</v>
      </c>
      <c r="L362" s="36" t="s">
        <v>19827</v>
      </c>
      <c r="M362" s="14" t="s">
        <v>513</v>
      </c>
      <c r="N362" s="14" t="s">
        <v>19844</v>
      </c>
      <c r="O362" s="14"/>
      <c r="Q362" s="22">
        <f t="shared" si="13"/>
        <v>8850</v>
      </c>
      <c r="R362" s="15">
        <f>VLOOKUP(H362,[2]heso!$A$2:$B$82,2,0)*Q362*G362</f>
        <v>647144.15475189232</v>
      </c>
      <c r="S362" s="15"/>
      <c r="T362" s="15"/>
      <c r="U362" s="14"/>
      <c r="V362" s="14"/>
      <c r="W362" s="14"/>
    </row>
    <row r="363" spans="1:23" ht="47.25">
      <c r="A363" s="14">
        <f t="shared" si="12"/>
        <v>360</v>
      </c>
      <c r="B363" s="14" t="s">
        <v>19845</v>
      </c>
      <c r="C363" s="41" t="s">
        <v>19846</v>
      </c>
      <c r="D363" s="41" t="s">
        <v>1187</v>
      </c>
      <c r="E363" s="14"/>
      <c r="F363" s="15">
        <v>1000</v>
      </c>
      <c r="G363" s="15">
        <v>264</v>
      </c>
      <c r="H363" s="14" t="s">
        <v>8087</v>
      </c>
      <c r="I363" s="15">
        <f>VLOOKUP(H363,[2]heso!$A$2:$B$82,2,0)*F363*G363</f>
        <v>264000</v>
      </c>
      <c r="J363" s="15">
        <v>102000</v>
      </c>
      <c r="K363" s="14" t="s">
        <v>1193</v>
      </c>
      <c r="L363" s="36" t="s">
        <v>19747</v>
      </c>
      <c r="M363" s="14" t="s">
        <v>513</v>
      </c>
      <c r="N363" s="14" t="s">
        <v>19847</v>
      </c>
      <c r="O363" s="14"/>
      <c r="Q363" s="22">
        <f t="shared" si="13"/>
        <v>1000</v>
      </c>
      <c r="R363" s="15">
        <f>VLOOKUP(H363,[2]heso!$A$2:$B$82,2,0)*Q363*G363</f>
        <v>264000</v>
      </c>
      <c r="S363" s="15"/>
      <c r="T363" s="15"/>
      <c r="U363" s="14"/>
      <c r="V363" s="14"/>
      <c r="W363" s="14"/>
    </row>
    <row r="364" spans="1:23" ht="63">
      <c r="A364" s="14">
        <f t="shared" si="12"/>
        <v>361</v>
      </c>
      <c r="B364" s="14" t="s">
        <v>19848</v>
      </c>
      <c r="C364" s="41" t="s">
        <v>19849</v>
      </c>
      <c r="D364" s="41" t="s">
        <v>1187</v>
      </c>
      <c r="E364" s="14"/>
      <c r="F364" s="15">
        <v>2000</v>
      </c>
      <c r="G364" s="15">
        <v>408</v>
      </c>
      <c r="H364" s="14" t="s">
        <v>2161</v>
      </c>
      <c r="I364" s="15">
        <f>VLOOKUP(H364,[2]heso!$A$2:$B$82,2,0)*F364*G364</f>
        <v>1054142.977291842</v>
      </c>
      <c r="J364" s="15">
        <v>168000</v>
      </c>
      <c r="K364" s="14" t="s">
        <v>1193</v>
      </c>
      <c r="L364" s="36" t="s">
        <v>19827</v>
      </c>
      <c r="M364" s="14" t="s">
        <v>19142</v>
      </c>
      <c r="N364" s="14" t="s">
        <v>19850</v>
      </c>
      <c r="O364" s="14"/>
      <c r="Q364" s="22">
        <f t="shared" si="13"/>
        <v>2000</v>
      </c>
      <c r="R364" s="15">
        <f>VLOOKUP(H364,[2]heso!$A$2:$B$82,2,0)*Q364*G364</f>
        <v>1054142.977291842</v>
      </c>
      <c r="S364" s="15"/>
      <c r="T364" s="15"/>
      <c r="U364" s="14"/>
      <c r="V364" s="14"/>
      <c r="W364" s="14"/>
    </row>
    <row r="365" spans="1:23" ht="94.5">
      <c r="A365" s="14">
        <f t="shared" si="12"/>
        <v>362</v>
      </c>
      <c r="B365" s="14" t="s">
        <v>19851</v>
      </c>
      <c r="C365" s="41" t="s">
        <v>19852</v>
      </c>
      <c r="D365" s="41" t="s">
        <v>18350</v>
      </c>
      <c r="E365" s="14"/>
      <c r="F365" s="15">
        <v>1500</v>
      </c>
      <c r="G365" s="15">
        <v>416</v>
      </c>
      <c r="H365" s="14" t="s">
        <v>2161</v>
      </c>
      <c r="I365" s="15">
        <f>VLOOKUP(H365,[2]heso!$A$2:$B$82,2,0)*F365*G365</f>
        <v>806109.33557611448</v>
      </c>
      <c r="J365" s="15">
        <v>0</v>
      </c>
      <c r="K365" s="14" t="s">
        <v>70</v>
      </c>
      <c r="L365" s="36" t="s">
        <v>19747</v>
      </c>
      <c r="M365" s="14" t="s">
        <v>2255</v>
      </c>
      <c r="N365" s="14" t="s">
        <v>19853</v>
      </c>
      <c r="O365" s="14"/>
      <c r="Q365" s="22">
        <f t="shared" si="13"/>
        <v>1500</v>
      </c>
      <c r="R365" s="15">
        <f>VLOOKUP(H365,[2]heso!$A$2:$B$82,2,0)*Q365*G365</f>
        <v>806109.33557611448</v>
      </c>
      <c r="S365" s="15"/>
      <c r="T365" s="15"/>
      <c r="U365" s="14"/>
      <c r="V365" s="14"/>
      <c r="W365" s="14"/>
    </row>
    <row r="366" spans="1:23" ht="47.25">
      <c r="A366" s="14">
        <f t="shared" si="12"/>
        <v>363</v>
      </c>
      <c r="B366" s="14" t="s">
        <v>19854</v>
      </c>
      <c r="C366" s="41" t="s">
        <v>19855</v>
      </c>
      <c r="D366" s="41" t="s">
        <v>1162</v>
      </c>
      <c r="E366" s="14"/>
      <c r="F366" s="15">
        <v>500</v>
      </c>
      <c r="G366" s="15">
        <v>436</v>
      </c>
      <c r="H366" s="14" t="s">
        <v>2161</v>
      </c>
      <c r="I366" s="15">
        <f>VLOOKUP(H366,[2]heso!$A$2:$B$82,2,0)*F366*G366</f>
        <v>281621.53069806565</v>
      </c>
      <c r="J366" s="15">
        <v>0</v>
      </c>
      <c r="K366" s="14" t="s">
        <v>7909</v>
      </c>
      <c r="L366" s="36" t="s">
        <v>19466</v>
      </c>
      <c r="M366" s="14" t="s">
        <v>13494</v>
      </c>
      <c r="N366" s="14" t="s">
        <v>19856</v>
      </c>
      <c r="O366" s="14"/>
      <c r="Q366" s="22">
        <f t="shared" si="13"/>
        <v>500</v>
      </c>
      <c r="R366" s="15">
        <f>VLOOKUP(H366,[2]heso!$A$2:$B$82,2,0)*Q366*G366</f>
        <v>281621.53069806565</v>
      </c>
      <c r="S366" s="15"/>
      <c r="T366" s="15"/>
      <c r="U366" s="14"/>
      <c r="V366" s="14"/>
      <c r="W366" s="14"/>
    </row>
    <row r="367" spans="1:23" ht="94.5">
      <c r="A367" s="14">
        <f t="shared" si="12"/>
        <v>364</v>
      </c>
      <c r="B367" s="248" t="s">
        <v>19857</v>
      </c>
      <c r="C367" s="41" t="s">
        <v>19858</v>
      </c>
      <c r="D367" s="41" t="s">
        <v>1187</v>
      </c>
      <c r="E367" s="14"/>
      <c r="F367" s="15">
        <v>2115</v>
      </c>
      <c r="G367" s="15">
        <v>308</v>
      </c>
      <c r="H367" s="14" t="s">
        <v>8087</v>
      </c>
      <c r="I367" s="15">
        <f>VLOOKUP(H367,[2]heso!$A$2:$B$82,2,0)*F367*G367</f>
        <v>651420</v>
      </c>
      <c r="J367" s="15">
        <v>102000</v>
      </c>
      <c r="K367" s="14" t="s">
        <v>70</v>
      </c>
      <c r="L367" s="36" t="s">
        <v>19827</v>
      </c>
      <c r="M367" s="14" t="s">
        <v>513</v>
      </c>
      <c r="N367" s="14" t="s">
        <v>19859</v>
      </c>
      <c r="O367" s="14"/>
      <c r="Q367" s="22">
        <f t="shared" si="13"/>
        <v>2115</v>
      </c>
      <c r="R367" s="15">
        <f>VLOOKUP(H367,[2]heso!$A$2:$B$82,2,0)*Q367*G367</f>
        <v>651420</v>
      </c>
      <c r="S367" s="15"/>
      <c r="T367" s="15"/>
      <c r="U367" s="14"/>
      <c r="V367" s="14"/>
      <c r="W367" s="14"/>
    </row>
    <row r="368" spans="1:23" ht="31.5">
      <c r="A368" s="14">
        <f t="shared" si="12"/>
        <v>365</v>
      </c>
      <c r="B368" s="248" t="s">
        <v>20307</v>
      </c>
      <c r="C368" s="41" t="s">
        <v>20251</v>
      </c>
      <c r="D368" s="41" t="s">
        <v>1187</v>
      </c>
      <c r="E368" s="14"/>
      <c r="F368" s="15">
        <v>1000</v>
      </c>
      <c r="G368" s="15">
        <v>120</v>
      </c>
      <c r="H368" s="14" t="s">
        <v>7638</v>
      </c>
      <c r="I368" s="15">
        <f>VLOOKUP(H368,[2]heso!$A$2:$B$82,2,0)*F368*G368</f>
        <v>99310.344827586203</v>
      </c>
      <c r="J368" s="15">
        <v>62000</v>
      </c>
      <c r="K368" s="14" t="s">
        <v>4642</v>
      </c>
      <c r="L368" s="36" t="s">
        <v>19827</v>
      </c>
      <c r="M368" s="14" t="s">
        <v>513</v>
      </c>
      <c r="N368" s="14" t="s">
        <v>19860</v>
      </c>
      <c r="O368" s="14"/>
      <c r="Q368" s="22">
        <f t="shared" si="13"/>
        <v>1000</v>
      </c>
      <c r="R368" s="15">
        <f>VLOOKUP(H368,[2]heso!$A$2:$B$82,2,0)*Q368*G368</f>
        <v>99310.344827586203</v>
      </c>
      <c r="S368" s="15"/>
      <c r="T368" s="15"/>
      <c r="U368" s="14"/>
      <c r="V368" s="14"/>
      <c r="W368" s="14"/>
    </row>
    <row r="369" spans="1:23" ht="63">
      <c r="A369" s="14">
        <f t="shared" si="12"/>
        <v>366</v>
      </c>
      <c r="B369" s="14" t="s">
        <v>19861</v>
      </c>
      <c r="C369" s="41" t="s">
        <v>19862</v>
      </c>
      <c r="D369" s="41" t="s">
        <v>1162</v>
      </c>
      <c r="E369" s="14"/>
      <c r="F369" s="15">
        <v>500</v>
      </c>
      <c r="G369" s="15">
        <v>296</v>
      </c>
      <c r="H369" s="14" t="s">
        <v>8087</v>
      </c>
      <c r="I369" s="15">
        <f>VLOOKUP(H369,[2]heso!$A$2:$B$82,2,0)*F369*G369</f>
        <v>148000</v>
      </c>
      <c r="J369" s="15">
        <v>0</v>
      </c>
      <c r="K369" s="14" t="s">
        <v>1188</v>
      </c>
      <c r="L369" s="36" t="s">
        <v>19827</v>
      </c>
      <c r="M369" s="14" t="s">
        <v>5629</v>
      </c>
      <c r="N369" s="14" t="s">
        <v>19863</v>
      </c>
      <c r="O369" s="14"/>
      <c r="Q369" s="22">
        <f t="shared" si="13"/>
        <v>500</v>
      </c>
      <c r="R369" s="15">
        <f>VLOOKUP(H369,[2]heso!$A$2:$B$82,2,0)*Q369*G369</f>
        <v>148000</v>
      </c>
      <c r="S369" s="15"/>
      <c r="T369" s="15"/>
      <c r="U369" s="14"/>
      <c r="V369" s="14"/>
      <c r="W369" s="14"/>
    </row>
    <row r="370" spans="1:23" ht="63">
      <c r="A370" s="14">
        <f t="shared" si="12"/>
        <v>367</v>
      </c>
      <c r="B370" s="14" t="s">
        <v>19864</v>
      </c>
      <c r="C370" s="41" t="s">
        <v>7234</v>
      </c>
      <c r="D370" s="41" t="s">
        <v>4473</v>
      </c>
      <c r="E370" s="14"/>
      <c r="F370" s="15">
        <v>500</v>
      </c>
      <c r="G370" s="15">
        <v>220</v>
      </c>
      <c r="H370" s="14" t="s">
        <v>8087</v>
      </c>
      <c r="I370" s="15">
        <f>VLOOKUP(H370,[2]heso!$A$2:$B$82,2,0)*F370*G370</f>
        <v>110000</v>
      </c>
      <c r="J370" s="15">
        <v>0</v>
      </c>
      <c r="K370" s="14" t="s">
        <v>1193</v>
      </c>
      <c r="L370" s="36" t="s">
        <v>19747</v>
      </c>
      <c r="M370" s="14" t="s">
        <v>2255</v>
      </c>
      <c r="N370" s="14" t="s">
        <v>19865</v>
      </c>
      <c r="O370" s="14"/>
      <c r="Q370" s="22">
        <f t="shared" si="13"/>
        <v>500</v>
      </c>
      <c r="R370" s="15">
        <f>VLOOKUP(H370,[2]heso!$A$2:$B$82,2,0)*Q370*G370</f>
        <v>110000</v>
      </c>
      <c r="S370" s="15"/>
      <c r="T370" s="15"/>
      <c r="U370" s="14"/>
      <c r="V370" s="14"/>
      <c r="W370" s="14"/>
    </row>
    <row r="371" spans="1:23" ht="47.25">
      <c r="A371" s="14">
        <f t="shared" si="12"/>
        <v>368</v>
      </c>
      <c r="B371" s="14" t="s">
        <v>19866</v>
      </c>
      <c r="C371" s="41" t="s">
        <v>19867</v>
      </c>
      <c r="D371" s="41" t="s">
        <v>4473</v>
      </c>
      <c r="E371" s="14"/>
      <c r="F371" s="15">
        <v>1000</v>
      </c>
      <c r="G371" s="15">
        <v>368</v>
      </c>
      <c r="H371" s="14" t="s">
        <v>2161</v>
      </c>
      <c r="I371" s="15">
        <f>VLOOKUP(H371,[2]heso!$A$2:$B$82,2,0)*F371*G371</f>
        <v>475397.81328847777</v>
      </c>
      <c r="J371" s="15">
        <v>0</v>
      </c>
      <c r="K371" s="14" t="s">
        <v>1193</v>
      </c>
      <c r="L371" s="36" t="s">
        <v>19747</v>
      </c>
      <c r="M371" s="14" t="s">
        <v>2255</v>
      </c>
      <c r="N371" s="14" t="s">
        <v>19868</v>
      </c>
      <c r="O371" s="14"/>
      <c r="Q371" s="22">
        <f t="shared" si="13"/>
        <v>1000</v>
      </c>
      <c r="R371" s="15">
        <f>VLOOKUP(H371,[2]heso!$A$2:$B$82,2,0)*Q371*G371</f>
        <v>475397.81328847777</v>
      </c>
      <c r="S371" s="15"/>
      <c r="T371" s="15"/>
      <c r="U371" s="14"/>
      <c r="V371" s="14"/>
      <c r="W371" s="14"/>
    </row>
    <row r="372" spans="1:23" ht="63">
      <c r="A372" s="14">
        <f t="shared" si="12"/>
        <v>369</v>
      </c>
      <c r="B372" s="14" t="s">
        <v>19869</v>
      </c>
      <c r="C372" s="41" t="s">
        <v>19870</v>
      </c>
      <c r="D372" s="41" t="s">
        <v>4473</v>
      </c>
      <c r="E372" s="14"/>
      <c r="F372" s="15">
        <v>800</v>
      </c>
      <c r="G372" s="15">
        <v>500</v>
      </c>
      <c r="H372" s="14" t="s">
        <v>2161</v>
      </c>
      <c r="I372" s="15">
        <f>VLOOKUP(H372,[2]heso!$A$2:$B$82,2,0)*F372*G372</f>
        <v>516736.75357443234</v>
      </c>
      <c r="J372" s="15">
        <v>0</v>
      </c>
      <c r="K372" s="14" t="s">
        <v>1188</v>
      </c>
      <c r="L372" s="36" t="s">
        <v>19747</v>
      </c>
      <c r="M372" s="14" t="s">
        <v>2255</v>
      </c>
      <c r="N372" s="14" t="s">
        <v>19871</v>
      </c>
      <c r="O372" s="14"/>
      <c r="Q372" s="22">
        <f t="shared" si="13"/>
        <v>800</v>
      </c>
      <c r="R372" s="15">
        <f>VLOOKUP(H372,[2]heso!$A$2:$B$82,2,0)*Q372*G372</f>
        <v>516736.75357443234</v>
      </c>
      <c r="S372" s="15"/>
      <c r="T372" s="15"/>
      <c r="U372" s="14"/>
      <c r="V372" s="14"/>
      <c r="W372" s="14"/>
    </row>
    <row r="373" spans="1:23" ht="94.5">
      <c r="A373" s="14">
        <f t="shared" si="12"/>
        <v>370</v>
      </c>
      <c r="B373" s="14" t="s">
        <v>19872</v>
      </c>
      <c r="C373" s="41" t="s">
        <v>5721</v>
      </c>
      <c r="D373" s="41" t="s">
        <v>4473</v>
      </c>
      <c r="E373" s="14"/>
      <c r="F373" s="15">
        <v>1000</v>
      </c>
      <c r="G373" s="15">
        <v>260</v>
      </c>
      <c r="H373" s="14" t="s">
        <v>8087</v>
      </c>
      <c r="I373" s="15">
        <f>VLOOKUP(H373,[2]heso!$A$2:$B$82,2,0)*F373*G373</f>
        <v>260000</v>
      </c>
      <c r="J373" s="15">
        <v>0</v>
      </c>
      <c r="K373" s="14" t="s">
        <v>4642</v>
      </c>
      <c r="L373" s="36" t="s">
        <v>19747</v>
      </c>
      <c r="M373" s="14" t="s">
        <v>2255</v>
      </c>
      <c r="N373" s="14" t="s">
        <v>19873</v>
      </c>
      <c r="O373" s="14" t="s">
        <v>19874</v>
      </c>
      <c r="Q373" s="22">
        <f t="shared" si="13"/>
        <v>1000</v>
      </c>
      <c r="R373" s="15">
        <f>VLOOKUP(H373,[2]heso!$A$2:$B$82,2,0)*Q373*G373</f>
        <v>260000</v>
      </c>
      <c r="S373" s="15"/>
      <c r="T373" s="15"/>
      <c r="U373" s="14"/>
      <c r="V373" s="14"/>
      <c r="W373" s="14"/>
    </row>
    <row r="374" spans="1:23" ht="94.5">
      <c r="A374" s="14">
        <f t="shared" si="12"/>
        <v>371</v>
      </c>
      <c r="B374" s="14" t="s">
        <v>19875</v>
      </c>
      <c r="C374" s="41" t="s">
        <v>19876</v>
      </c>
      <c r="D374" s="41" t="s">
        <v>18350</v>
      </c>
      <c r="E374" s="14"/>
      <c r="F374" s="15">
        <v>1000</v>
      </c>
      <c r="G374" s="15">
        <v>624</v>
      </c>
      <c r="H374" s="14" t="s">
        <v>2161</v>
      </c>
      <c r="I374" s="15">
        <f>VLOOKUP(H374,[2]heso!$A$2:$B$82,2,0)*F374*G374</f>
        <v>806109.33557611448</v>
      </c>
      <c r="J374" s="15">
        <v>0</v>
      </c>
      <c r="K374" s="14" t="s">
        <v>70</v>
      </c>
      <c r="L374" s="36" t="s">
        <v>19747</v>
      </c>
      <c r="M374" s="14" t="s">
        <v>2255</v>
      </c>
      <c r="N374" s="14" t="s">
        <v>19877</v>
      </c>
      <c r="O374" s="14"/>
      <c r="Q374" s="22">
        <f t="shared" si="13"/>
        <v>1000</v>
      </c>
      <c r="R374" s="15">
        <f>VLOOKUP(H374,[2]heso!$A$2:$B$82,2,0)*Q374*G374</f>
        <v>806109.33557611448</v>
      </c>
      <c r="S374" s="15"/>
      <c r="T374" s="15"/>
      <c r="U374" s="14"/>
      <c r="V374" s="14"/>
      <c r="W374" s="14"/>
    </row>
    <row r="375" spans="1:23" ht="63">
      <c r="A375" s="14">
        <f t="shared" si="12"/>
        <v>372</v>
      </c>
      <c r="B375" s="14" t="s">
        <v>19878</v>
      </c>
      <c r="C375" s="41" t="s">
        <v>19879</v>
      </c>
      <c r="D375" s="41" t="s">
        <v>18350</v>
      </c>
      <c r="E375" s="14"/>
      <c r="F375" s="15">
        <v>1500</v>
      </c>
      <c r="G375" s="15">
        <v>864</v>
      </c>
      <c r="H375" s="14" t="s">
        <v>2161</v>
      </c>
      <c r="I375" s="15">
        <f>VLOOKUP(H375,[2]heso!$A$2:$B$82,2,0)*F375*G375</f>
        <v>1674227.0815811607</v>
      </c>
      <c r="J375" s="15">
        <v>0</v>
      </c>
      <c r="K375" s="14" t="s">
        <v>70</v>
      </c>
      <c r="L375" s="36" t="s">
        <v>19747</v>
      </c>
      <c r="M375" s="14" t="s">
        <v>2255</v>
      </c>
      <c r="N375" s="14" t="s">
        <v>19880</v>
      </c>
      <c r="O375" s="14"/>
      <c r="Q375" s="22">
        <f t="shared" si="13"/>
        <v>1500</v>
      </c>
      <c r="R375" s="15">
        <f>VLOOKUP(H375,[2]heso!$A$2:$B$82,2,0)*Q375*G375</f>
        <v>1674227.0815811607</v>
      </c>
      <c r="S375" s="15"/>
      <c r="T375" s="15"/>
      <c r="U375" s="14"/>
      <c r="V375" s="14"/>
      <c r="W375" s="14"/>
    </row>
    <row r="376" spans="1:23" ht="31.5">
      <c r="A376" s="14">
        <f t="shared" si="12"/>
        <v>373</v>
      </c>
      <c r="B376" s="14" t="s">
        <v>19881</v>
      </c>
      <c r="C376" s="41" t="s">
        <v>19882</v>
      </c>
      <c r="D376" s="41" t="s">
        <v>1162</v>
      </c>
      <c r="E376" s="14"/>
      <c r="F376" s="15">
        <v>500</v>
      </c>
      <c r="G376" s="15">
        <v>956</v>
      </c>
      <c r="H376" s="14" t="s">
        <v>3703</v>
      </c>
      <c r="I376" s="15">
        <f>VLOOKUP(H376,[2]heso!$A$2:$B$82,2,0)*F376*G376</f>
        <v>824941.96804037015</v>
      </c>
      <c r="J376" s="15">
        <v>0</v>
      </c>
      <c r="K376" s="14" t="s">
        <v>7909</v>
      </c>
      <c r="L376" s="36" t="s">
        <v>19466</v>
      </c>
      <c r="M376" s="14" t="s">
        <v>13494</v>
      </c>
      <c r="N376" s="14" t="s">
        <v>19883</v>
      </c>
      <c r="O376" s="14"/>
      <c r="Q376" s="22">
        <f t="shared" si="13"/>
        <v>500</v>
      </c>
      <c r="R376" s="15">
        <f>VLOOKUP(H376,[2]heso!$A$2:$B$82,2,0)*Q376*G376</f>
        <v>824941.96804037015</v>
      </c>
      <c r="S376" s="15"/>
      <c r="T376" s="15"/>
      <c r="U376" s="14"/>
      <c r="V376" s="14"/>
      <c r="W376" s="14"/>
    </row>
    <row r="377" spans="1:23" ht="47.25">
      <c r="A377" s="14">
        <f t="shared" si="12"/>
        <v>374</v>
      </c>
      <c r="B377" s="14" t="s">
        <v>19884</v>
      </c>
      <c r="C377" s="41" t="s">
        <v>18182</v>
      </c>
      <c r="D377" s="41" t="s">
        <v>4473</v>
      </c>
      <c r="E377" s="14"/>
      <c r="F377" s="15">
        <v>1000</v>
      </c>
      <c r="G377" s="15">
        <v>472</v>
      </c>
      <c r="H377" s="14" t="s">
        <v>2161</v>
      </c>
      <c r="I377" s="15">
        <f>VLOOKUP(H377,[2]heso!$A$2:$B$82,2,0)*F377*G377</f>
        <v>609749.36921783013</v>
      </c>
      <c r="J377" s="15">
        <v>0</v>
      </c>
      <c r="K377" s="14" t="s">
        <v>7909</v>
      </c>
      <c r="L377" s="36" t="s">
        <v>19827</v>
      </c>
      <c r="M377" s="14" t="s">
        <v>513</v>
      </c>
      <c r="N377" s="14" t="s">
        <v>19885</v>
      </c>
      <c r="O377" s="14"/>
      <c r="Q377" s="22">
        <f t="shared" si="13"/>
        <v>1000</v>
      </c>
      <c r="R377" s="15">
        <f>VLOOKUP(H377,[2]heso!$A$2:$B$82,2,0)*Q377*G377</f>
        <v>609749.36921783013</v>
      </c>
      <c r="S377" s="15"/>
      <c r="T377" s="15"/>
      <c r="U377" s="14"/>
      <c r="V377" s="14"/>
      <c r="W377" s="14"/>
    </row>
    <row r="378" spans="1:23" ht="94.5">
      <c r="A378" s="14">
        <f t="shared" si="12"/>
        <v>375</v>
      </c>
      <c r="B378" s="14" t="s">
        <v>19886</v>
      </c>
      <c r="C378" s="41" t="s">
        <v>19887</v>
      </c>
      <c r="D378" s="41" t="s">
        <v>18350</v>
      </c>
      <c r="E378" s="14"/>
      <c r="F378" s="15">
        <v>1500</v>
      </c>
      <c r="G378" s="15">
        <v>1012</v>
      </c>
      <c r="H378" s="14" t="s">
        <v>2161</v>
      </c>
      <c r="I378" s="15">
        <f>VLOOKUP(H378,[2]heso!$A$2:$B$82,2,0)*F378*G378</f>
        <v>1961015.9798149706</v>
      </c>
      <c r="J378" s="15">
        <v>0</v>
      </c>
      <c r="K378" s="14" t="s">
        <v>70</v>
      </c>
      <c r="L378" s="36" t="s">
        <v>19827</v>
      </c>
      <c r="M378" s="14" t="s">
        <v>2255</v>
      </c>
      <c r="N378" s="14" t="s">
        <v>19888</v>
      </c>
      <c r="O378" s="14"/>
      <c r="Q378" s="22">
        <f t="shared" si="13"/>
        <v>1500</v>
      </c>
      <c r="R378" s="15">
        <f>VLOOKUP(H378,[2]heso!$A$2:$B$82,2,0)*Q378*G378</f>
        <v>1961015.9798149706</v>
      </c>
      <c r="S378" s="15"/>
      <c r="T378" s="15"/>
      <c r="U378" s="14"/>
      <c r="V378" s="14"/>
      <c r="W378" s="14"/>
    </row>
    <row r="379" spans="1:23" ht="31.5">
      <c r="A379" s="14">
        <f t="shared" si="12"/>
        <v>376</v>
      </c>
      <c r="B379" s="14" t="s">
        <v>19889</v>
      </c>
      <c r="C379" s="41" t="s">
        <v>7449</v>
      </c>
      <c r="D379" s="41" t="s">
        <v>1162</v>
      </c>
      <c r="E379" s="14"/>
      <c r="F379" s="15">
        <v>300</v>
      </c>
      <c r="G379" s="15">
        <v>324</v>
      </c>
      <c r="H379" s="14" t="s">
        <v>2161</v>
      </c>
      <c r="I379" s="15">
        <f>VLOOKUP(H379,[2]heso!$A$2:$B$82,2,0)*F379*G379</f>
        <v>125567.03111858705</v>
      </c>
      <c r="J379" s="15">
        <v>0</v>
      </c>
      <c r="K379" s="14" t="s">
        <v>70</v>
      </c>
      <c r="L379" s="36" t="s">
        <v>19466</v>
      </c>
      <c r="M379" s="14" t="s">
        <v>19142</v>
      </c>
      <c r="N379" s="14" t="s">
        <v>19890</v>
      </c>
      <c r="O379" s="14"/>
      <c r="Q379" s="22">
        <f t="shared" si="13"/>
        <v>660</v>
      </c>
      <c r="R379" s="15">
        <f>VLOOKUP(H379,[2]heso!$A$2:$B$82,2,0)*Q379*G379</f>
        <v>276247.46846089151</v>
      </c>
      <c r="S379" s="15">
        <v>30</v>
      </c>
      <c r="T379" s="15">
        <v>330</v>
      </c>
      <c r="U379" s="14"/>
      <c r="V379" s="14"/>
      <c r="W379" s="14"/>
    </row>
    <row r="380" spans="1:23" ht="47.25">
      <c r="A380" s="14">
        <f t="shared" si="12"/>
        <v>377</v>
      </c>
      <c r="B380" s="14" t="s">
        <v>19891</v>
      </c>
      <c r="C380" s="41" t="s">
        <v>19892</v>
      </c>
      <c r="D380" s="41" t="s">
        <v>1162</v>
      </c>
      <c r="E380" s="14"/>
      <c r="F380" s="15">
        <v>600</v>
      </c>
      <c r="G380" s="15">
        <v>376</v>
      </c>
      <c r="H380" s="14" t="s">
        <v>2161</v>
      </c>
      <c r="I380" s="15">
        <f>VLOOKUP(H380,[2]heso!$A$2:$B$82,2,0)*F380*G380</f>
        <v>291439.52901597979</v>
      </c>
      <c r="J380" s="15">
        <v>0</v>
      </c>
      <c r="K380" s="14" t="s">
        <v>70</v>
      </c>
      <c r="L380" s="36" t="s">
        <v>19564</v>
      </c>
      <c r="M380" s="14" t="s">
        <v>19893</v>
      </c>
      <c r="N380" s="14" t="s">
        <v>19894</v>
      </c>
      <c r="O380" s="14"/>
      <c r="Q380" s="22">
        <f t="shared" si="13"/>
        <v>600</v>
      </c>
      <c r="R380" s="15">
        <f>VLOOKUP(H380,[2]heso!$A$2:$B$82,2,0)*Q380*G380</f>
        <v>291439.52901597979</v>
      </c>
      <c r="S380" s="15"/>
      <c r="T380" s="15"/>
      <c r="U380" s="14"/>
      <c r="V380" s="14"/>
      <c r="W380" s="14"/>
    </row>
    <row r="381" spans="1:23" ht="47.25">
      <c r="A381" s="14">
        <f t="shared" si="12"/>
        <v>378</v>
      </c>
      <c r="B381" s="14" t="s">
        <v>19895</v>
      </c>
      <c r="C381" s="41" t="s">
        <v>13183</v>
      </c>
      <c r="D381" s="41" t="s">
        <v>4473</v>
      </c>
      <c r="E381" s="14"/>
      <c r="F381" s="15">
        <v>1000</v>
      </c>
      <c r="G381" s="15">
        <v>720</v>
      </c>
      <c r="H381" s="14" t="s">
        <v>2161</v>
      </c>
      <c r="I381" s="15">
        <f>VLOOKUP(H381,[2]heso!$A$2:$B$82,2,0)*F381*G381</f>
        <v>930126.15643397823</v>
      </c>
      <c r="J381" s="15">
        <v>0</v>
      </c>
      <c r="K381" s="14" t="s">
        <v>1188</v>
      </c>
      <c r="L381" s="36" t="s">
        <v>19827</v>
      </c>
      <c r="M381" s="14" t="s">
        <v>2255</v>
      </c>
      <c r="N381" s="14" t="s">
        <v>19896</v>
      </c>
      <c r="O381" s="14"/>
      <c r="Q381" s="22">
        <f t="shared" si="13"/>
        <v>1000</v>
      </c>
      <c r="R381" s="15">
        <f>VLOOKUP(H381,[2]heso!$A$2:$B$82,2,0)*Q381*G381</f>
        <v>930126.15643397823</v>
      </c>
      <c r="S381" s="15"/>
      <c r="T381" s="15"/>
      <c r="U381" s="14"/>
      <c r="V381" s="14"/>
      <c r="W381" s="14"/>
    </row>
    <row r="382" spans="1:23" ht="31.5">
      <c r="A382" s="14">
        <f t="shared" si="12"/>
        <v>379</v>
      </c>
      <c r="B382" s="14" t="s">
        <v>19897</v>
      </c>
      <c r="C382" s="41" t="s">
        <v>10549</v>
      </c>
      <c r="D382" s="41" t="s">
        <v>9193</v>
      </c>
      <c r="E382" s="14"/>
      <c r="F382" s="15">
        <v>1000</v>
      </c>
      <c r="G382" s="15">
        <v>800</v>
      </c>
      <c r="H382" s="14" t="s">
        <v>8087</v>
      </c>
      <c r="I382" s="15">
        <f>VLOOKUP(H382,[2]heso!$A$2:$B$82,2,0)*F382*G382</f>
        <v>800000</v>
      </c>
      <c r="J382" s="15">
        <v>0</v>
      </c>
      <c r="K382" s="14" t="s">
        <v>4642</v>
      </c>
      <c r="L382" s="36" t="s">
        <v>19747</v>
      </c>
      <c r="M382" s="14" t="s">
        <v>2255</v>
      </c>
      <c r="N382" s="14" t="s">
        <v>19898</v>
      </c>
      <c r="O382" s="14" t="s">
        <v>19874</v>
      </c>
      <c r="Q382" s="22">
        <f t="shared" si="13"/>
        <v>1000</v>
      </c>
      <c r="R382" s="15">
        <f>VLOOKUP(H382,[2]heso!$A$2:$B$82,2,0)*Q382*G382</f>
        <v>800000</v>
      </c>
      <c r="S382" s="15"/>
      <c r="T382" s="15"/>
      <c r="U382" s="14"/>
      <c r="V382" s="14"/>
      <c r="W382" s="14"/>
    </row>
    <row r="383" spans="1:23" ht="78.75">
      <c r="A383" s="14">
        <f t="shared" si="12"/>
        <v>380</v>
      </c>
      <c r="B383" s="14" t="s">
        <v>19899</v>
      </c>
      <c r="C383" s="41" t="s">
        <v>19900</v>
      </c>
      <c r="D383" s="41" t="s">
        <v>4473</v>
      </c>
      <c r="E383" s="14"/>
      <c r="F383" s="15">
        <v>1000</v>
      </c>
      <c r="G383" s="15">
        <v>372</v>
      </c>
      <c r="H383" s="14" t="s">
        <v>2161</v>
      </c>
      <c r="I383" s="15">
        <f>VLOOKUP(H383,[2]heso!$A$2:$B$82,2,0)*F383*G383</f>
        <v>480565.1808242221</v>
      </c>
      <c r="J383" s="15">
        <v>0</v>
      </c>
      <c r="K383" s="14" t="s">
        <v>1188</v>
      </c>
      <c r="L383" s="36" t="s">
        <v>19827</v>
      </c>
      <c r="M383" s="14" t="s">
        <v>2255</v>
      </c>
      <c r="N383" s="14" t="s">
        <v>19901</v>
      </c>
      <c r="O383" s="14"/>
      <c r="Q383" s="22">
        <f t="shared" si="13"/>
        <v>1000</v>
      </c>
      <c r="R383" s="15">
        <f>VLOOKUP(H383,[2]heso!$A$2:$B$82,2,0)*Q383*G383</f>
        <v>480565.1808242221</v>
      </c>
      <c r="S383" s="15"/>
      <c r="T383" s="15"/>
      <c r="U383" s="14"/>
      <c r="V383" s="14"/>
      <c r="W383" s="14"/>
    </row>
    <row r="384" spans="1:23" ht="47.25">
      <c r="A384" s="14">
        <f t="shared" si="12"/>
        <v>381</v>
      </c>
      <c r="B384" s="14" t="s">
        <v>19902</v>
      </c>
      <c r="C384" s="41" t="s">
        <v>19903</v>
      </c>
      <c r="D384" s="41" t="s">
        <v>4473</v>
      </c>
      <c r="E384" s="14"/>
      <c r="F384" s="15">
        <v>1000</v>
      </c>
      <c r="G384" s="15">
        <v>872</v>
      </c>
      <c r="H384" s="14" t="s">
        <v>2161</v>
      </c>
      <c r="I384" s="15">
        <f>VLOOKUP(H384,[2]heso!$A$2:$B$82,2,0)*F384*G384</f>
        <v>1126486.1227922626</v>
      </c>
      <c r="J384" s="15">
        <v>0</v>
      </c>
      <c r="K384" s="14" t="s">
        <v>1188</v>
      </c>
      <c r="L384" s="36" t="s">
        <v>19827</v>
      </c>
      <c r="M384" s="14" t="s">
        <v>19142</v>
      </c>
      <c r="N384" s="14" t="s">
        <v>19904</v>
      </c>
      <c r="O384" s="14"/>
      <c r="Q384" s="22">
        <f t="shared" si="13"/>
        <v>1000</v>
      </c>
      <c r="R384" s="15">
        <f>VLOOKUP(H384,[2]heso!$A$2:$B$82,2,0)*Q384*G384</f>
        <v>1126486.1227922626</v>
      </c>
      <c r="S384" s="15"/>
      <c r="T384" s="15"/>
      <c r="U384" s="14"/>
      <c r="V384" s="14"/>
      <c r="W384" s="14"/>
    </row>
    <row r="385" spans="1:23" ht="47.25">
      <c r="A385" s="14">
        <f t="shared" si="12"/>
        <v>382</v>
      </c>
      <c r="B385" s="14" t="s">
        <v>19905</v>
      </c>
      <c r="C385" s="41" t="s">
        <v>19906</v>
      </c>
      <c r="D385" s="41" t="s">
        <v>4473</v>
      </c>
      <c r="E385" s="14"/>
      <c r="F385" s="15">
        <v>500</v>
      </c>
      <c r="G385" s="15">
        <v>500</v>
      </c>
      <c r="H385" s="14" t="s">
        <v>2161</v>
      </c>
      <c r="I385" s="15">
        <f>VLOOKUP(H385,[2]heso!$A$2:$B$82,2,0)*F385*G385</f>
        <v>322960.47098402021</v>
      </c>
      <c r="J385" s="15">
        <v>0</v>
      </c>
      <c r="K385" s="14" t="s">
        <v>4935</v>
      </c>
      <c r="L385" s="36" t="s">
        <v>19827</v>
      </c>
      <c r="M385" s="14" t="s">
        <v>513</v>
      </c>
      <c r="N385" s="14" t="s">
        <v>19907</v>
      </c>
      <c r="O385" s="14"/>
      <c r="Q385" s="22">
        <f t="shared" si="13"/>
        <v>500</v>
      </c>
      <c r="R385" s="15">
        <f>VLOOKUP(H385,[2]heso!$A$2:$B$82,2,0)*Q385*G385</f>
        <v>322960.47098402021</v>
      </c>
      <c r="S385" s="15"/>
      <c r="T385" s="15"/>
      <c r="U385" s="14"/>
      <c r="V385" s="14"/>
      <c r="W385" s="14"/>
    </row>
    <row r="386" spans="1:23" ht="63">
      <c r="A386" s="14">
        <f t="shared" si="12"/>
        <v>383</v>
      </c>
      <c r="B386" s="14" t="s">
        <v>19908</v>
      </c>
      <c r="C386" s="41" t="s">
        <v>18131</v>
      </c>
      <c r="D386" s="41" t="s">
        <v>18350</v>
      </c>
      <c r="E386" s="14"/>
      <c r="F386" s="15">
        <v>1500</v>
      </c>
      <c r="G386" s="15">
        <v>782</v>
      </c>
      <c r="H386" s="14" t="s">
        <v>2161</v>
      </c>
      <c r="I386" s="15">
        <f>VLOOKUP(H386,[2]heso!$A$2:$B$82,2,0)*F386*G386</f>
        <v>1515330.5298570227</v>
      </c>
      <c r="J386" s="15">
        <v>0</v>
      </c>
      <c r="K386" s="14" t="s">
        <v>70</v>
      </c>
      <c r="L386" s="36" t="s">
        <v>19827</v>
      </c>
      <c r="M386" s="14" t="s">
        <v>2255</v>
      </c>
      <c r="N386" s="14" t="s">
        <v>19909</v>
      </c>
      <c r="O386" s="14"/>
      <c r="Q386" s="22">
        <f t="shared" si="13"/>
        <v>1500</v>
      </c>
      <c r="R386" s="15">
        <f>VLOOKUP(H386,[2]heso!$A$2:$B$82,2,0)*Q386*G386</f>
        <v>1515330.5298570227</v>
      </c>
      <c r="S386" s="15"/>
      <c r="T386" s="15"/>
      <c r="U386" s="14"/>
      <c r="V386" s="14"/>
      <c r="W386" s="14"/>
    </row>
    <row r="387" spans="1:23" ht="63">
      <c r="A387" s="14">
        <f t="shared" si="12"/>
        <v>384</v>
      </c>
      <c r="B387" s="14" t="s">
        <v>19910</v>
      </c>
      <c r="C387" s="41" t="s">
        <v>19911</v>
      </c>
      <c r="D387" s="41" t="s">
        <v>4473</v>
      </c>
      <c r="E387" s="14"/>
      <c r="F387" s="15">
        <v>1000</v>
      </c>
      <c r="G387" s="15">
        <v>472</v>
      </c>
      <c r="H387" s="14" t="s">
        <v>2161</v>
      </c>
      <c r="I387" s="15">
        <f>VLOOKUP(H387,[2]heso!$A$2:$B$82,2,0)*F387*G387</f>
        <v>609749.36921783013</v>
      </c>
      <c r="J387" s="15">
        <v>0</v>
      </c>
      <c r="K387" s="14" t="s">
        <v>60</v>
      </c>
      <c r="L387" s="36" t="s">
        <v>19827</v>
      </c>
      <c r="M387" s="14" t="s">
        <v>2255</v>
      </c>
      <c r="N387" s="14" t="s">
        <v>19912</v>
      </c>
      <c r="O387" s="14"/>
      <c r="Q387" s="22">
        <f t="shared" si="13"/>
        <v>1000</v>
      </c>
      <c r="R387" s="15">
        <f>VLOOKUP(H387,[2]heso!$A$2:$B$82,2,0)*Q387*G387</f>
        <v>609749.36921783013</v>
      </c>
      <c r="S387" s="15"/>
      <c r="T387" s="15"/>
      <c r="U387" s="14"/>
      <c r="V387" s="14"/>
      <c r="W387" s="14"/>
    </row>
    <row r="388" spans="1:23" ht="31.5">
      <c r="A388" s="14">
        <f t="shared" si="12"/>
        <v>385</v>
      </c>
      <c r="B388" s="14" t="s">
        <v>19913</v>
      </c>
      <c r="C388" s="41" t="s">
        <v>19914</v>
      </c>
      <c r="D388" s="41" t="s">
        <v>19915</v>
      </c>
      <c r="E388" s="14"/>
      <c r="F388" s="15">
        <v>1500</v>
      </c>
      <c r="G388" s="15">
        <v>352</v>
      </c>
      <c r="H388" s="14" t="s">
        <v>1228</v>
      </c>
      <c r="I388" s="15">
        <f>VLOOKUP(H388,[2]heso!$A$2:$B$82,2,0)*F388*G388</f>
        <v>586173.25483599666</v>
      </c>
      <c r="J388" s="15">
        <v>0</v>
      </c>
      <c r="K388" s="14" t="s">
        <v>70</v>
      </c>
      <c r="L388" s="36" t="s">
        <v>19827</v>
      </c>
      <c r="M388" s="14" t="s">
        <v>2255</v>
      </c>
      <c r="N388" s="14" t="s">
        <v>19916</v>
      </c>
      <c r="O388" s="14"/>
      <c r="Q388" s="22">
        <f t="shared" si="13"/>
        <v>1500</v>
      </c>
      <c r="R388" s="15">
        <f>VLOOKUP(H388,[2]heso!$A$2:$B$82,2,0)*Q388*G388</f>
        <v>586173.25483599666</v>
      </c>
      <c r="S388" s="15"/>
      <c r="T388" s="15"/>
      <c r="U388" s="14"/>
      <c r="V388" s="14"/>
      <c r="W388" s="14"/>
    </row>
    <row r="389" spans="1:23" ht="47.25">
      <c r="A389" s="14">
        <f t="shared" ref="A389:A452" si="14">A388+1</f>
        <v>386</v>
      </c>
      <c r="B389" s="14" t="s">
        <v>19917</v>
      </c>
      <c r="C389" s="41" t="s">
        <v>19914</v>
      </c>
      <c r="D389" s="41" t="s">
        <v>19915</v>
      </c>
      <c r="E389" s="14"/>
      <c r="F389" s="15">
        <v>1500</v>
      </c>
      <c r="G389" s="15">
        <v>436</v>
      </c>
      <c r="H389" s="14" t="s">
        <v>1228</v>
      </c>
      <c r="I389" s="15">
        <f>VLOOKUP(H389,[2]heso!$A$2:$B$82,2,0)*F389*G389</f>
        <v>726055.50883095036</v>
      </c>
      <c r="J389" s="15">
        <v>0</v>
      </c>
      <c r="K389" s="14" t="s">
        <v>70</v>
      </c>
      <c r="L389" s="36" t="s">
        <v>19827</v>
      </c>
      <c r="M389" s="14" t="s">
        <v>2255</v>
      </c>
      <c r="N389" s="14" t="s">
        <v>19918</v>
      </c>
      <c r="O389" s="14"/>
      <c r="Q389" s="22">
        <f t="shared" ref="Q389:Q452" si="15">F389+S389+T389+U389+V389+W389</f>
        <v>1500</v>
      </c>
      <c r="R389" s="15">
        <f>VLOOKUP(H389,[2]heso!$A$2:$B$82,2,0)*Q389*G389</f>
        <v>726055.50883095036</v>
      </c>
      <c r="S389" s="15"/>
      <c r="T389" s="15"/>
      <c r="U389" s="14"/>
      <c r="V389" s="14"/>
      <c r="W389" s="14"/>
    </row>
    <row r="390" spans="1:23" ht="63">
      <c r="A390" s="14">
        <f t="shared" si="14"/>
        <v>387</v>
      </c>
      <c r="B390" s="14" t="s">
        <v>19919</v>
      </c>
      <c r="C390" s="41" t="s">
        <v>19914</v>
      </c>
      <c r="D390" s="41" t="s">
        <v>19915</v>
      </c>
      <c r="E390" s="14"/>
      <c r="F390" s="15">
        <v>1500</v>
      </c>
      <c r="G390" s="15">
        <v>412</v>
      </c>
      <c r="H390" s="14" t="s">
        <v>1228</v>
      </c>
      <c r="I390" s="15">
        <f>VLOOKUP(H390,[2]heso!$A$2:$B$82,2,0)*F390*G390</f>
        <v>686089.15054667788</v>
      </c>
      <c r="J390" s="15">
        <v>0</v>
      </c>
      <c r="K390" s="14" t="s">
        <v>70</v>
      </c>
      <c r="L390" s="36" t="s">
        <v>19827</v>
      </c>
      <c r="M390" s="14" t="s">
        <v>2255</v>
      </c>
      <c r="N390" s="14" t="s">
        <v>19920</v>
      </c>
      <c r="O390" s="14"/>
      <c r="Q390" s="22">
        <f t="shared" si="15"/>
        <v>1500</v>
      </c>
      <c r="R390" s="15">
        <f>VLOOKUP(H390,[2]heso!$A$2:$B$82,2,0)*Q390*G390</f>
        <v>686089.15054667788</v>
      </c>
      <c r="S390" s="15"/>
      <c r="T390" s="15"/>
      <c r="U390" s="14"/>
      <c r="V390" s="14"/>
      <c r="W390" s="14"/>
    </row>
    <row r="391" spans="1:23" ht="47.25">
      <c r="A391" s="14">
        <f t="shared" si="14"/>
        <v>388</v>
      </c>
      <c r="B391" s="14" t="s">
        <v>19921</v>
      </c>
      <c r="C391" s="41" t="s">
        <v>19914</v>
      </c>
      <c r="D391" s="41" t="s">
        <v>19915</v>
      </c>
      <c r="E391" s="14"/>
      <c r="F391" s="15">
        <v>1500</v>
      </c>
      <c r="G391" s="15">
        <v>488</v>
      </c>
      <c r="H391" s="14" t="s">
        <v>1228</v>
      </c>
      <c r="I391" s="15">
        <f>VLOOKUP(H391,[2]heso!$A$2:$B$82,2,0)*F391*G391</f>
        <v>812649.28511354083</v>
      </c>
      <c r="J391" s="15">
        <v>0</v>
      </c>
      <c r="K391" s="14" t="s">
        <v>70</v>
      </c>
      <c r="L391" s="36" t="s">
        <v>19827</v>
      </c>
      <c r="M391" s="14" t="s">
        <v>2255</v>
      </c>
      <c r="N391" s="14" t="s">
        <v>19922</v>
      </c>
      <c r="O391" s="14"/>
      <c r="Q391" s="22">
        <f t="shared" si="15"/>
        <v>1500</v>
      </c>
      <c r="R391" s="15">
        <f>VLOOKUP(H391,[2]heso!$A$2:$B$82,2,0)*Q391*G391</f>
        <v>812649.28511354083</v>
      </c>
      <c r="S391" s="15"/>
      <c r="T391" s="15"/>
      <c r="U391" s="14"/>
      <c r="V391" s="14"/>
      <c r="W391" s="14"/>
    </row>
    <row r="392" spans="1:23" ht="63">
      <c r="A392" s="14">
        <f t="shared" si="14"/>
        <v>389</v>
      </c>
      <c r="B392" s="14" t="s">
        <v>19923</v>
      </c>
      <c r="C392" s="41" t="s">
        <v>19924</v>
      </c>
      <c r="D392" s="41" t="s">
        <v>1162</v>
      </c>
      <c r="E392" s="14"/>
      <c r="F392" s="15">
        <v>180</v>
      </c>
      <c r="G392" s="15">
        <v>448</v>
      </c>
      <c r="H392" s="14" t="s">
        <v>8087</v>
      </c>
      <c r="I392" s="15">
        <f>VLOOKUP(H392,[2]heso!$A$2:$B$82,2,0)*F392*G392</f>
        <v>80640</v>
      </c>
      <c r="J392" s="15">
        <v>0</v>
      </c>
      <c r="K392" s="14" t="s">
        <v>1188</v>
      </c>
      <c r="L392" s="36" t="s">
        <v>19747</v>
      </c>
      <c r="M392" s="14" t="s">
        <v>13494</v>
      </c>
      <c r="N392" s="14" t="s">
        <v>19925</v>
      </c>
      <c r="O392" s="14"/>
      <c r="Q392" s="22">
        <f t="shared" si="15"/>
        <v>180</v>
      </c>
      <c r="R392" s="15">
        <f>VLOOKUP(H392,[2]heso!$A$2:$B$82,2,0)*Q392*G392</f>
        <v>80640</v>
      </c>
      <c r="S392" s="15"/>
      <c r="T392" s="15"/>
      <c r="U392" s="14"/>
      <c r="V392" s="14"/>
      <c r="W392" s="14"/>
    </row>
    <row r="393" spans="1:23" ht="31.5">
      <c r="A393" s="14">
        <f t="shared" si="14"/>
        <v>390</v>
      </c>
      <c r="B393" s="248" t="s">
        <v>19926</v>
      </c>
      <c r="C393" s="41" t="s">
        <v>19515</v>
      </c>
      <c r="D393" s="41" t="s">
        <v>4473</v>
      </c>
      <c r="E393" s="14"/>
      <c r="F393" s="15">
        <v>500</v>
      </c>
      <c r="G393" s="15">
        <v>264</v>
      </c>
      <c r="H393" s="14" t="s">
        <v>13743</v>
      </c>
      <c r="I393" s="15">
        <f>VLOOKUP(H393,[2]heso!$A$2:$B$82,2,0)*F393*G393</f>
        <v>177628.2590412111</v>
      </c>
      <c r="J393" s="15">
        <v>0</v>
      </c>
      <c r="K393" s="14" t="s">
        <v>7909</v>
      </c>
      <c r="L393" s="36" t="s">
        <v>19827</v>
      </c>
      <c r="M393" s="14" t="s">
        <v>19142</v>
      </c>
      <c r="N393" s="14" t="s">
        <v>19927</v>
      </c>
      <c r="O393" s="14"/>
      <c r="Q393" s="22">
        <f t="shared" si="15"/>
        <v>500</v>
      </c>
      <c r="R393" s="15">
        <f>VLOOKUP(H393,[2]heso!$A$2:$B$82,2,0)*Q393*G393</f>
        <v>177628.2590412111</v>
      </c>
      <c r="S393" s="15"/>
      <c r="T393" s="15"/>
      <c r="U393" s="14"/>
      <c r="V393" s="14"/>
      <c r="W393" s="14"/>
    </row>
    <row r="394" spans="1:23" ht="31.5">
      <c r="A394" s="14">
        <f t="shared" si="14"/>
        <v>391</v>
      </c>
      <c r="B394" s="248" t="s">
        <v>1687</v>
      </c>
      <c r="C394" s="41" t="s">
        <v>4078</v>
      </c>
      <c r="D394" s="41" t="s">
        <v>1187</v>
      </c>
      <c r="E394" s="14" t="s">
        <v>8163</v>
      </c>
      <c r="F394" s="15">
        <v>10000</v>
      </c>
      <c r="G394" s="15">
        <v>48</v>
      </c>
      <c r="H394" s="14" t="s">
        <v>8735</v>
      </c>
      <c r="I394" s="15">
        <f>VLOOKUP(H394,[2]heso!$A$2:$B$82,2,0)*F394*G394</f>
        <v>452144.6593776283</v>
      </c>
      <c r="J394" s="15">
        <v>13000</v>
      </c>
      <c r="K394" s="14" t="s">
        <v>7909</v>
      </c>
      <c r="L394" s="36" t="s">
        <v>19827</v>
      </c>
      <c r="M394" s="14" t="s">
        <v>19142</v>
      </c>
      <c r="N394" s="14" t="s">
        <v>19928</v>
      </c>
      <c r="O394" s="14"/>
      <c r="Q394" s="22">
        <f t="shared" si="15"/>
        <v>10000</v>
      </c>
      <c r="R394" s="15">
        <f>VLOOKUP(H394,[2]heso!$A$2:$B$82,2,0)*Q394*G394</f>
        <v>452144.6593776283</v>
      </c>
      <c r="S394" s="15"/>
      <c r="T394" s="15"/>
      <c r="U394" s="14"/>
      <c r="V394" s="14"/>
      <c r="W394" s="14"/>
    </row>
    <row r="395" spans="1:23" ht="47.25">
      <c r="A395" s="14">
        <f t="shared" si="14"/>
        <v>392</v>
      </c>
      <c r="B395" s="14" t="s">
        <v>19929</v>
      </c>
      <c r="C395" s="41" t="s">
        <v>19930</v>
      </c>
      <c r="D395" s="41" t="s">
        <v>4473</v>
      </c>
      <c r="E395" s="14"/>
      <c r="F395" s="15">
        <v>1000</v>
      </c>
      <c r="G395" s="15">
        <v>352</v>
      </c>
      <c r="H395" s="14" t="s">
        <v>9488</v>
      </c>
      <c r="I395" s="15">
        <f>VLOOKUP(H395,[2]heso!$A$2:$B$82,2,0)*F395*G395</f>
        <v>682092.5147182506</v>
      </c>
      <c r="J395" s="15">
        <v>0</v>
      </c>
      <c r="K395" s="14" t="s">
        <v>7909</v>
      </c>
      <c r="L395" s="36" t="s">
        <v>19827</v>
      </c>
      <c r="M395" s="14" t="s">
        <v>19142</v>
      </c>
      <c r="N395" s="14" t="s">
        <v>19931</v>
      </c>
      <c r="O395" s="14"/>
      <c r="Q395" s="22">
        <f t="shared" si="15"/>
        <v>1000</v>
      </c>
      <c r="R395" s="15">
        <f>VLOOKUP(H395,[2]heso!$A$2:$B$82,2,0)*Q395*G395</f>
        <v>682092.5147182506</v>
      </c>
      <c r="S395" s="15"/>
      <c r="T395" s="15"/>
      <c r="U395" s="14"/>
      <c r="V395" s="14"/>
      <c r="W395" s="14"/>
    </row>
    <row r="396" spans="1:23" ht="31.5">
      <c r="A396" s="14">
        <f t="shared" si="14"/>
        <v>393</v>
      </c>
      <c r="B396" s="14" t="s">
        <v>19932</v>
      </c>
      <c r="C396" s="41" t="s">
        <v>19930</v>
      </c>
      <c r="D396" s="41" t="s">
        <v>1187</v>
      </c>
      <c r="E396" s="14"/>
      <c r="F396" s="15">
        <v>1000</v>
      </c>
      <c r="G396" s="15">
        <v>352</v>
      </c>
      <c r="H396" s="14" t="s">
        <v>9488</v>
      </c>
      <c r="I396" s="15">
        <f>VLOOKUP(H396,[2]heso!$A$2:$B$82,2,0)*F396*G396</f>
        <v>682092.5147182506</v>
      </c>
      <c r="J396" s="15">
        <v>392000</v>
      </c>
      <c r="K396" s="14" t="s">
        <v>7909</v>
      </c>
      <c r="L396" s="36" t="s">
        <v>19827</v>
      </c>
      <c r="M396" s="14" t="s">
        <v>19142</v>
      </c>
      <c r="N396" s="14" t="s">
        <v>19933</v>
      </c>
      <c r="O396" s="14"/>
      <c r="Q396" s="22">
        <f t="shared" si="15"/>
        <v>1500</v>
      </c>
      <c r="R396" s="15">
        <f>VLOOKUP(H396,[2]heso!$A$2:$B$82,2,0)*Q396*G396</f>
        <v>1023138.772077376</v>
      </c>
      <c r="S396" s="15">
        <v>500</v>
      </c>
      <c r="T396" s="15"/>
      <c r="U396" s="14"/>
      <c r="V396" s="14"/>
      <c r="W396" s="14"/>
    </row>
    <row r="397" spans="1:23" ht="94.5">
      <c r="A397" s="14">
        <f t="shared" si="14"/>
        <v>394</v>
      </c>
      <c r="B397" s="14" t="s">
        <v>19934</v>
      </c>
      <c r="C397" s="41" t="s">
        <v>19935</v>
      </c>
      <c r="D397" s="41" t="s">
        <v>1187</v>
      </c>
      <c r="E397" s="14"/>
      <c r="F397" s="15">
        <v>725</v>
      </c>
      <c r="G397" s="15">
        <v>456</v>
      </c>
      <c r="H397" s="14" t="s">
        <v>8087</v>
      </c>
      <c r="I397" s="15">
        <f>VLOOKUP(H397,[2]heso!$A$2:$B$82,2,0)*F397*G397</f>
        <v>330600</v>
      </c>
      <c r="J397" s="15">
        <v>181000</v>
      </c>
      <c r="K397" s="14" t="s">
        <v>4642</v>
      </c>
      <c r="L397" s="36" t="s">
        <v>19827</v>
      </c>
      <c r="M397" s="14" t="s">
        <v>11673</v>
      </c>
      <c r="N397" s="14" t="s">
        <v>19936</v>
      </c>
      <c r="O397" s="14"/>
      <c r="Q397" s="22">
        <f t="shared" si="15"/>
        <v>725</v>
      </c>
      <c r="R397" s="15">
        <f>VLOOKUP(H397,[2]heso!$A$2:$B$82,2,0)*Q397*G397</f>
        <v>330600</v>
      </c>
      <c r="S397" s="15"/>
      <c r="T397" s="15"/>
      <c r="U397" s="14"/>
      <c r="V397" s="14"/>
      <c r="W397" s="14"/>
    </row>
    <row r="398" spans="1:23" ht="47.25">
      <c r="A398" s="14">
        <f t="shared" si="14"/>
        <v>395</v>
      </c>
      <c r="B398" s="14" t="s">
        <v>19937</v>
      </c>
      <c r="C398" s="41" t="s">
        <v>18835</v>
      </c>
      <c r="D398" s="41" t="s">
        <v>4473</v>
      </c>
      <c r="E398" s="14"/>
      <c r="F398" s="15">
        <v>1000</v>
      </c>
      <c r="G398" s="15">
        <v>248</v>
      </c>
      <c r="H398" s="14" t="s">
        <v>2161</v>
      </c>
      <c r="I398" s="15">
        <f>VLOOKUP(H398,[2]heso!$A$2:$B$82,2,0)*F398*G398</f>
        <v>320376.78721614805</v>
      </c>
      <c r="J398" s="15">
        <v>0</v>
      </c>
      <c r="K398" s="14" t="s">
        <v>7909</v>
      </c>
      <c r="L398" s="36" t="s">
        <v>19827</v>
      </c>
      <c r="M398" s="14" t="s">
        <v>2255</v>
      </c>
      <c r="N398" s="14" t="s">
        <v>19938</v>
      </c>
      <c r="O398" s="14"/>
      <c r="Q398" s="22">
        <f t="shared" si="15"/>
        <v>1000</v>
      </c>
      <c r="R398" s="15">
        <f>VLOOKUP(H398,[2]heso!$A$2:$B$82,2,0)*Q398*G398</f>
        <v>320376.78721614805</v>
      </c>
      <c r="S398" s="15"/>
      <c r="T398" s="15"/>
      <c r="U398" s="14"/>
      <c r="V398" s="14"/>
      <c r="W398" s="14"/>
    </row>
    <row r="399" spans="1:23" ht="47.25">
      <c r="A399" s="14">
        <f t="shared" si="14"/>
        <v>396</v>
      </c>
      <c r="B399" s="14" t="s">
        <v>19939</v>
      </c>
      <c r="C399" s="41" t="s">
        <v>19940</v>
      </c>
      <c r="D399" s="41" t="s">
        <v>4473</v>
      </c>
      <c r="E399" s="14"/>
      <c r="F399" s="15">
        <v>800</v>
      </c>
      <c r="G399" s="15">
        <v>728</v>
      </c>
      <c r="H399" s="14" t="s">
        <v>2161</v>
      </c>
      <c r="I399" s="15">
        <f>VLOOKUP(H399,[2]heso!$A$2:$B$82,2,0)*F399*G399</f>
        <v>752368.71320437349</v>
      </c>
      <c r="J399" s="15">
        <v>0</v>
      </c>
      <c r="K399" s="14" t="s">
        <v>60</v>
      </c>
      <c r="L399" s="36" t="s">
        <v>19827</v>
      </c>
      <c r="M399" s="14" t="s">
        <v>2255</v>
      </c>
      <c r="N399" s="14" t="s">
        <v>19941</v>
      </c>
      <c r="O399" s="14"/>
      <c r="Q399" s="22">
        <f t="shared" si="15"/>
        <v>800</v>
      </c>
      <c r="R399" s="15">
        <f>VLOOKUP(H399,[2]heso!$A$2:$B$82,2,0)*Q399*G399</f>
        <v>752368.71320437349</v>
      </c>
      <c r="S399" s="15"/>
      <c r="T399" s="15"/>
      <c r="U399" s="14"/>
      <c r="V399" s="14"/>
      <c r="W399" s="14"/>
    </row>
    <row r="400" spans="1:23" ht="31.5">
      <c r="A400" s="14">
        <f t="shared" si="14"/>
        <v>397</v>
      </c>
      <c r="B400" s="14" t="s">
        <v>19942</v>
      </c>
      <c r="C400" s="41" t="s">
        <v>18971</v>
      </c>
      <c r="D400" s="41" t="s">
        <v>4473</v>
      </c>
      <c r="E400" s="14"/>
      <c r="F400" s="15">
        <v>1000</v>
      </c>
      <c r="G400" s="15">
        <v>252</v>
      </c>
      <c r="H400" s="14" t="s">
        <v>2161</v>
      </c>
      <c r="I400" s="15">
        <f>VLOOKUP(H400,[2]heso!$A$2:$B$82,2,0)*F400*G400</f>
        <v>325544.15475189238</v>
      </c>
      <c r="J400" s="15">
        <v>0</v>
      </c>
      <c r="K400" s="14" t="s">
        <v>4935</v>
      </c>
      <c r="L400" s="36" t="s">
        <v>19827</v>
      </c>
      <c r="M400" s="14" t="s">
        <v>5408</v>
      </c>
      <c r="N400" s="14" t="s">
        <v>19943</v>
      </c>
      <c r="O400" s="14"/>
      <c r="Q400" s="22">
        <f t="shared" si="15"/>
        <v>1000</v>
      </c>
      <c r="R400" s="15">
        <f>VLOOKUP(H400,[2]heso!$A$2:$B$82,2,0)*Q400*G400</f>
        <v>325544.15475189238</v>
      </c>
      <c r="S400" s="15"/>
      <c r="T400" s="15"/>
      <c r="U400" s="14"/>
      <c r="V400" s="14"/>
      <c r="W400" s="14"/>
    </row>
    <row r="401" spans="1:23" ht="78.75">
      <c r="A401" s="14">
        <f t="shared" si="14"/>
        <v>398</v>
      </c>
      <c r="B401" s="14" t="s">
        <v>19944</v>
      </c>
      <c r="C401" s="41" t="s">
        <v>7234</v>
      </c>
      <c r="D401" s="41" t="s">
        <v>4473</v>
      </c>
      <c r="E401" s="14"/>
      <c r="F401" s="15">
        <v>500</v>
      </c>
      <c r="G401" s="15">
        <v>204</v>
      </c>
      <c r="H401" s="14" t="s">
        <v>2161</v>
      </c>
      <c r="I401" s="15">
        <f>VLOOKUP(H401,[2]heso!$A$2:$B$82,2,0)*F401*G401</f>
        <v>131767.87216148025</v>
      </c>
      <c r="J401" s="15">
        <v>0</v>
      </c>
      <c r="K401" s="14" t="s">
        <v>60</v>
      </c>
      <c r="L401" s="36" t="s">
        <v>19827</v>
      </c>
      <c r="M401" s="14" t="s">
        <v>2255</v>
      </c>
      <c r="N401" s="14" t="s">
        <v>19945</v>
      </c>
      <c r="O401" s="14"/>
      <c r="Q401" s="22">
        <f t="shared" si="15"/>
        <v>500</v>
      </c>
      <c r="R401" s="15">
        <f>VLOOKUP(H401,[2]heso!$A$2:$B$82,2,0)*Q401*G401</f>
        <v>131767.87216148025</v>
      </c>
      <c r="S401" s="15"/>
      <c r="T401" s="15"/>
      <c r="U401" s="14"/>
      <c r="V401" s="14"/>
      <c r="W401" s="14"/>
    </row>
    <row r="402" spans="1:23" ht="47.25">
      <c r="A402" s="14">
        <f t="shared" si="14"/>
        <v>399</v>
      </c>
      <c r="B402" s="14" t="s">
        <v>19946</v>
      </c>
      <c r="C402" s="41" t="s">
        <v>17313</v>
      </c>
      <c r="D402" s="41" t="s">
        <v>4473</v>
      </c>
      <c r="E402" s="14"/>
      <c r="F402" s="15">
        <v>1000</v>
      </c>
      <c r="G402" s="15">
        <v>420</v>
      </c>
      <c r="H402" s="14" t="s">
        <v>8087</v>
      </c>
      <c r="I402" s="15">
        <f>VLOOKUP(H402,[2]heso!$A$2:$B$82,2,0)*F402*G402</f>
        <v>420000</v>
      </c>
      <c r="J402" s="15">
        <v>0</v>
      </c>
      <c r="K402" s="14" t="s">
        <v>4935</v>
      </c>
      <c r="L402" s="36" t="s">
        <v>19827</v>
      </c>
      <c r="M402" s="14" t="s">
        <v>2255</v>
      </c>
      <c r="N402" s="14" t="s">
        <v>19947</v>
      </c>
      <c r="O402" s="14"/>
      <c r="Q402" s="22">
        <f t="shared" si="15"/>
        <v>1000</v>
      </c>
      <c r="R402" s="15">
        <f>VLOOKUP(H402,[2]heso!$A$2:$B$82,2,0)*Q402*G402</f>
        <v>420000</v>
      </c>
      <c r="S402" s="15"/>
      <c r="T402" s="15"/>
      <c r="U402" s="14"/>
      <c r="V402" s="14"/>
      <c r="W402" s="14"/>
    </row>
    <row r="403" spans="1:23" ht="110.25">
      <c r="A403" s="14">
        <f t="shared" si="14"/>
        <v>400</v>
      </c>
      <c r="B403" s="14" t="s">
        <v>19948</v>
      </c>
      <c r="C403" s="41" t="s">
        <v>19949</v>
      </c>
      <c r="D403" s="41" t="s">
        <v>1187</v>
      </c>
      <c r="E403" s="14"/>
      <c r="F403" s="15">
        <v>300</v>
      </c>
      <c r="G403" s="15">
        <v>1144</v>
      </c>
      <c r="H403" s="14" t="s">
        <v>3703</v>
      </c>
      <c r="I403" s="15">
        <f>VLOOKUP(H403,[2]heso!$A$2:$B$82,2,0)*F403*G403</f>
        <v>592301.42977291846</v>
      </c>
      <c r="J403" s="15">
        <v>0</v>
      </c>
      <c r="K403" s="14" t="s">
        <v>12918</v>
      </c>
      <c r="L403" s="36" t="s">
        <v>19827</v>
      </c>
      <c r="M403" s="14" t="s">
        <v>2255</v>
      </c>
      <c r="N403" s="14" t="s">
        <v>19844</v>
      </c>
      <c r="O403" s="14"/>
      <c r="Q403" s="22">
        <f t="shared" si="15"/>
        <v>300</v>
      </c>
      <c r="R403" s="15">
        <f>VLOOKUP(H403,[2]heso!$A$2:$B$82,2,0)*Q403*G403</f>
        <v>592301.42977291846</v>
      </c>
      <c r="S403" s="15"/>
      <c r="T403" s="15"/>
      <c r="U403" s="14"/>
      <c r="V403" s="14"/>
      <c r="W403" s="14"/>
    </row>
    <row r="404" spans="1:23" ht="63">
      <c r="A404" s="14">
        <f t="shared" si="14"/>
        <v>401</v>
      </c>
      <c r="B404" s="21" t="s">
        <v>19950</v>
      </c>
      <c r="C404" s="41" t="s">
        <v>13825</v>
      </c>
      <c r="D404" s="41" t="s">
        <v>1187</v>
      </c>
      <c r="E404" s="14" t="s">
        <v>8163</v>
      </c>
      <c r="F404" s="15">
        <v>15000</v>
      </c>
      <c r="G404" s="15">
        <v>200</v>
      </c>
      <c r="H404" s="14" t="s">
        <v>8076</v>
      </c>
      <c r="I404" s="15">
        <f>VLOOKUP(H404,[2]heso!$A$2:$B$82,2,0)*F404*G404</f>
        <v>2492851.135407906</v>
      </c>
      <c r="J404" s="15">
        <v>45000</v>
      </c>
      <c r="K404" s="14" t="s">
        <v>1188</v>
      </c>
      <c r="L404" s="36" t="s">
        <v>19827</v>
      </c>
      <c r="M404" s="14" t="s">
        <v>19142</v>
      </c>
      <c r="N404" s="14" t="s">
        <v>19951</v>
      </c>
      <c r="O404" s="14"/>
      <c r="Q404" s="22">
        <f t="shared" si="15"/>
        <v>15000</v>
      </c>
      <c r="R404" s="15">
        <f>VLOOKUP(H404,[2]heso!$A$2:$B$82,2,0)*Q404*G404</f>
        <v>2492851.135407906</v>
      </c>
      <c r="S404" s="15"/>
      <c r="T404" s="15"/>
      <c r="U404" s="14"/>
      <c r="V404" s="14"/>
      <c r="W404" s="14"/>
    </row>
    <row r="405" spans="1:23" ht="31.5">
      <c r="A405" s="14">
        <f t="shared" si="14"/>
        <v>402</v>
      </c>
      <c r="B405" s="14" t="s">
        <v>19952</v>
      </c>
      <c r="C405" s="41" t="s">
        <v>19953</v>
      </c>
      <c r="D405" s="41" t="s">
        <v>1187</v>
      </c>
      <c r="E405" s="14"/>
      <c r="F405" s="15">
        <v>1000</v>
      </c>
      <c r="G405" s="15">
        <v>380</v>
      </c>
      <c r="H405" s="14" t="s">
        <v>2161</v>
      </c>
      <c r="I405" s="15">
        <f>VLOOKUP(H405,[2]heso!$A$2:$B$82,2,0)*F405*G405</f>
        <v>490899.91589571076</v>
      </c>
      <c r="J405" s="15">
        <v>188000</v>
      </c>
      <c r="K405" s="14" t="s">
        <v>7909</v>
      </c>
      <c r="L405" s="36" t="s">
        <v>19827</v>
      </c>
      <c r="M405" s="14" t="s">
        <v>513</v>
      </c>
      <c r="N405" s="14" t="s">
        <v>19954</v>
      </c>
      <c r="O405" s="14"/>
      <c r="Q405" s="22">
        <f t="shared" si="15"/>
        <v>1000</v>
      </c>
      <c r="R405" s="15">
        <f>VLOOKUP(H405,[2]heso!$A$2:$B$82,2,0)*Q405*G405</f>
        <v>490899.91589571076</v>
      </c>
      <c r="S405" s="15"/>
      <c r="T405" s="15"/>
      <c r="U405" s="14"/>
      <c r="V405" s="14"/>
      <c r="W405" s="14"/>
    </row>
    <row r="406" spans="1:23" ht="63">
      <c r="A406" s="14">
        <f t="shared" si="14"/>
        <v>403</v>
      </c>
      <c r="B406" s="21" t="s">
        <v>19955</v>
      </c>
      <c r="C406" s="41" t="s">
        <v>19956</v>
      </c>
      <c r="D406" s="41" t="s">
        <v>4473</v>
      </c>
      <c r="E406" s="14"/>
      <c r="F406" s="15">
        <v>1000</v>
      </c>
      <c r="G406" s="15">
        <v>388</v>
      </c>
      <c r="H406" s="14" t="s">
        <v>2161</v>
      </c>
      <c r="I406" s="15">
        <f>VLOOKUP(H406,[2]heso!$A$2:$B$82,2,0)*F406*G406</f>
        <v>501234.65096719936</v>
      </c>
      <c r="J406" s="15">
        <v>0</v>
      </c>
      <c r="K406" s="14" t="s">
        <v>1188</v>
      </c>
      <c r="L406" s="36" t="s">
        <v>19827</v>
      </c>
      <c r="M406" s="14" t="s">
        <v>19142</v>
      </c>
      <c r="N406" s="14" t="s">
        <v>19957</v>
      </c>
      <c r="O406" s="14"/>
      <c r="Q406" s="22">
        <f t="shared" si="15"/>
        <v>1000</v>
      </c>
      <c r="R406" s="15">
        <f>VLOOKUP(H406,[2]heso!$A$2:$B$82,2,0)*Q406*G406</f>
        <v>501234.65096719936</v>
      </c>
      <c r="S406" s="15"/>
      <c r="T406" s="15"/>
      <c r="U406" s="14"/>
      <c r="V406" s="14"/>
      <c r="W406" s="14"/>
    </row>
    <row r="407" spans="1:23" ht="31.5">
      <c r="A407" s="14">
        <f t="shared" si="14"/>
        <v>404</v>
      </c>
      <c r="B407" s="14" t="s">
        <v>19958</v>
      </c>
      <c r="C407" s="41" t="s">
        <v>19959</v>
      </c>
      <c r="D407" s="41" t="s">
        <v>1187</v>
      </c>
      <c r="E407" s="14" t="s">
        <v>8163</v>
      </c>
      <c r="F407" s="15">
        <v>1000</v>
      </c>
      <c r="G407" s="15">
        <v>536</v>
      </c>
      <c r="H407" s="14" t="s">
        <v>8087</v>
      </c>
      <c r="I407" s="15">
        <f>VLOOKUP(H407,[2]heso!$A$2:$B$82,2,0)*F407*G407</f>
        <v>536000</v>
      </c>
      <c r="J407" s="15">
        <v>280000</v>
      </c>
      <c r="K407" s="14" t="s">
        <v>4642</v>
      </c>
      <c r="L407" s="36" t="s">
        <v>19827</v>
      </c>
      <c r="M407" s="14" t="s">
        <v>11673</v>
      </c>
      <c r="N407" s="14" t="s">
        <v>19960</v>
      </c>
      <c r="O407" s="14"/>
      <c r="Q407" s="22">
        <f t="shared" si="15"/>
        <v>1000</v>
      </c>
      <c r="R407" s="15">
        <f>VLOOKUP(H407,[2]heso!$A$2:$B$82,2,0)*Q407*G407</f>
        <v>536000</v>
      </c>
      <c r="S407" s="15"/>
      <c r="T407" s="15"/>
      <c r="U407" s="14"/>
      <c r="V407" s="14"/>
      <c r="W407" s="14"/>
    </row>
    <row r="408" spans="1:23" ht="47.25">
      <c r="A408" s="14">
        <f t="shared" si="14"/>
        <v>405</v>
      </c>
      <c r="B408" s="14" t="s">
        <v>19961</v>
      </c>
      <c r="C408" s="41" t="s">
        <v>19962</v>
      </c>
      <c r="D408" s="41" t="s">
        <v>1162</v>
      </c>
      <c r="E408" s="14"/>
      <c r="F408" s="15">
        <v>500</v>
      </c>
      <c r="G408" s="15">
        <v>544</v>
      </c>
      <c r="H408" s="14" t="s">
        <v>2161</v>
      </c>
      <c r="I408" s="15">
        <f>VLOOKUP(H408,[2]heso!$A$2:$B$82,2,0)*F408*G408</f>
        <v>351380.99243061402</v>
      </c>
      <c r="J408" s="15">
        <v>0</v>
      </c>
      <c r="K408" s="14" t="s">
        <v>1188</v>
      </c>
      <c r="L408" s="36" t="s">
        <v>19827</v>
      </c>
      <c r="M408" s="14" t="s">
        <v>11673</v>
      </c>
      <c r="N408" s="14" t="s">
        <v>19963</v>
      </c>
      <c r="O408" s="14"/>
      <c r="Q408" s="22">
        <f t="shared" si="15"/>
        <v>1500</v>
      </c>
      <c r="R408" s="15">
        <f>VLOOKUP(H408,[2]heso!$A$2:$B$82,2,0)*Q408*G408</f>
        <v>1054142.977291842</v>
      </c>
      <c r="S408" s="15">
        <v>1000</v>
      </c>
      <c r="T408" s="15"/>
      <c r="U408" s="14"/>
      <c r="V408" s="14"/>
      <c r="W408" s="14"/>
    </row>
    <row r="409" spans="1:23" ht="78.75">
      <c r="A409" s="14">
        <f t="shared" si="14"/>
        <v>406</v>
      </c>
      <c r="B409" s="14" t="s">
        <v>19964</v>
      </c>
      <c r="C409" s="41" t="s">
        <v>19965</v>
      </c>
      <c r="D409" s="41" t="s">
        <v>4473</v>
      </c>
      <c r="E409" s="14"/>
      <c r="F409" s="15">
        <v>1000</v>
      </c>
      <c r="G409" s="15">
        <v>332</v>
      </c>
      <c r="H409" s="14" t="s">
        <v>2161</v>
      </c>
      <c r="I409" s="15">
        <f>VLOOKUP(H409,[2]heso!$A$2:$B$82,2,0)*F409*G409</f>
        <v>428891.50546677888</v>
      </c>
      <c r="J409" s="15">
        <v>0</v>
      </c>
      <c r="K409" s="14" t="s">
        <v>1193</v>
      </c>
      <c r="L409" s="36" t="s">
        <v>19827</v>
      </c>
      <c r="M409" s="14" t="s">
        <v>2255</v>
      </c>
      <c r="N409" s="14" t="s">
        <v>19966</v>
      </c>
      <c r="O409" s="14"/>
      <c r="Q409" s="22">
        <f t="shared" si="15"/>
        <v>1000</v>
      </c>
      <c r="R409" s="15">
        <f>VLOOKUP(H409,[2]heso!$A$2:$B$82,2,0)*Q409*G409</f>
        <v>428891.50546677888</v>
      </c>
      <c r="S409" s="15"/>
      <c r="T409" s="15"/>
      <c r="U409" s="14"/>
      <c r="V409" s="14"/>
      <c r="W409" s="14"/>
    </row>
    <row r="410" spans="1:23" ht="31.5">
      <c r="A410" s="14">
        <f t="shared" si="14"/>
        <v>407</v>
      </c>
      <c r="B410" s="14" t="s">
        <v>19967</v>
      </c>
      <c r="C410" s="41" t="s">
        <v>19968</v>
      </c>
      <c r="D410" s="41" t="s">
        <v>1162</v>
      </c>
      <c r="E410" s="14"/>
      <c r="F410" s="15">
        <v>400</v>
      </c>
      <c r="G410" s="15">
        <v>304</v>
      </c>
      <c r="H410" s="14" t="s">
        <v>2161</v>
      </c>
      <c r="I410" s="15">
        <f>VLOOKUP(H410,[2]heso!$A$2:$B$82,2,0)*F410*G410</f>
        <v>157087.97308662743</v>
      </c>
      <c r="J410" s="15">
        <v>0</v>
      </c>
      <c r="K410" s="14" t="s">
        <v>1188</v>
      </c>
      <c r="L410" s="36" t="s">
        <v>19827</v>
      </c>
      <c r="M410" s="14" t="s">
        <v>19142</v>
      </c>
      <c r="N410" s="14" t="s">
        <v>19969</v>
      </c>
      <c r="O410" s="14"/>
      <c r="Q410" s="22">
        <f t="shared" si="15"/>
        <v>400</v>
      </c>
      <c r="R410" s="15">
        <f>VLOOKUP(H410,[2]heso!$A$2:$B$82,2,0)*Q410*G410</f>
        <v>157087.97308662743</v>
      </c>
      <c r="S410" s="15"/>
      <c r="T410" s="15"/>
      <c r="U410" s="14"/>
      <c r="V410" s="14"/>
      <c r="W410" s="14"/>
    </row>
    <row r="411" spans="1:23" ht="94.5">
      <c r="A411" s="14">
        <f t="shared" si="14"/>
        <v>408</v>
      </c>
      <c r="B411" s="14" t="s">
        <v>19970</v>
      </c>
      <c r="C411" s="41" t="s">
        <v>19971</v>
      </c>
      <c r="D411" s="41" t="s">
        <v>1162</v>
      </c>
      <c r="E411" s="14"/>
      <c r="F411" s="15">
        <v>500</v>
      </c>
      <c r="G411" s="15">
        <v>424</v>
      </c>
      <c r="H411" s="14" t="s">
        <v>8087</v>
      </c>
      <c r="I411" s="15">
        <f>VLOOKUP(H411,[2]heso!$A$2:$B$82,2,0)*F411*G411</f>
        <v>212000</v>
      </c>
      <c r="J411" s="15">
        <v>102000</v>
      </c>
      <c r="K411" s="14" t="s">
        <v>1188</v>
      </c>
      <c r="L411" s="36" t="s">
        <v>19827</v>
      </c>
      <c r="M411" s="14" t="s">
        <v>2255</v>
      </c>
      <c r="N411" s="14" t="s">
        <v>19972</v>
      </c>
      <c r="O411" s="14"/>
      <c r="Q411" s="22">
        <f t="shared" si="15"/>
        <v>500</v>
      </c>
      <c r="R411" s="15">
        <f>VLOOKUP(H411,[2]heso!$A$2:$B$82,2,0)*Q411*G411</f>
        <v>212000</v>
      </c>
      <c r="S411" s="15"/>
      <c r="T411" s="15"/>
      <c r="U411" s="14"/>
      <c r="V411" s="14"/>
      <c r="W411" s="14"/>
    </row>
    <row r="412" spans="1:23" ht="47.25">
      <c r="A412" s="14">
        <f t="shared" si="14"/>
        <v>409</v>
      </c>
      <c r="B412" s="14" t="s">
        <v>19973</v>
      </c>
      <c r="C412" s="41" t="s">
        <v>19962</v>
      </c>
      <c r="D412" s="41" t="s">
        <v>1162</v>
      </c>
      <c r="E412" s="14"/>
      <c r="F412" s="15">
        <v>500</v>
      </c>
      <c r="G412" s="15">
        <v>496</v>
      </c>
      <c r="H412" s="14" t="s">
        <v>2161</v>
      </c>
      <c r="I412" s="15">
        <f>VLOOKUP(H412,[2]heso!$A$2:$B$82,2,0)*F412*G412</f>
        <v>320376.78721614805</v>
      </c>
      <c r="J412" s="15">
        <v>0</v>
      </c>
      <c r="K412" s="14" t="s">
        <v>1188</v>
      </c>
      <c r="L412" s="36" t="s">
        <v>19827</v>
      </c>
      <c r="M412" s="14" t="s">
        <v>11673</v>
      </c>
      <c r="N412" s="14" t="s">
        <v>19974</v>
      </c>
      <c r="O412" s="14"/>
      <c r="Q412" s="22">
        <f t="shared" si="15"/>
        <v>1500</v>
      </c>
      <c r="R412" s="15">
        <f>VLOOKUP(H412,[2]heso!$A$2:$B$82,2,0)*Q412*G412</f>
        <v>961130.36164844409</v>
      </c>
      <c r="S412" s="15">
        <v>1000</v>
      </c>
      <c r="T412" s="15"/>
      <c r="U412" s="14"/>
      <c r="V412" s="14"/>
      <c r="W412" s="14"/>
    </row>
    <row r="413" spans="1:23" ht="47.25">
      <c r="A413" s="14">
        <f t="shared" si="14"/>
        <v>410</v>
      </c>
      <c r="B413" s="14" t="s">
        <v>19975</v>
      </c>
      <c r="C413" s="41" t="s">
        <v>19976</v>
      </c>
      <c r="D413" s="41" t="s">
        <v>4473</v>
      </c>
      <c r="E413" s="14"/>
      <c r="F413" s="15">
        <v>800</v>
      </c>
      <c r="G413" s="15">
        <v>552</v>
      </c>
      <c r="H413" s="14" t="s">
        <v>2161</v>
      </c>
      <c r="I413" s="15">
        <f>VLOOKUP(H413,[2]heso!$A$2:$B$82,2,0)*F413*G413</f>
        <v>570477.37594617333</v>
      </c>
      <c r="J413" s="15">
        <v>0</v>
      </c>
      <c r="K413" s="14" t="s">
        <v>60</v>
      </c>
      <c r="L413" s="36" t="s">
        <v>19827</v>
      </c>
      <c r="M413" s="14" t="s">
        <v>2255</v>
      </c>
      <c r="N413" s="14" t="s">
        <v>19977</v>
      </c>
      <c r="O413" s="14"/>
      <c r="Q413" s="22">
        <f t="shared" si="15"/>
        <v>800</v>
      </c>
      <c r="R413" s="15">
        <f>VLOOKUP(H413,[2]heso!$A$2:$B$82,2,0)*Q413*G413</f>
        <v>570477.37594617333</v>
      </c>
      <c r="S413" s="15"/>
      <c r="T413" s="15"/>
      <c r="U413" s="14"/>
      <c r="V413" s="14"/>
      <c r="W413" s="14"/>
    </row>
    <row r="414" spans="1:23" ht="31.5">
      <c r="A414" s="14">
        <f t="shared" si="14"/>
        <v>411</v>
      </c>
      <c r="B414" s="14" t="s">
        <v>19978</v>
      </c>
      <c r="C414" s="41" t="s">
        <v>19979</v>
      </c>
      <c r="D414" s="41" t="s">
        <v>4473</v>
      </c>
      <c r="E414" s="14"/>
      <c r="F414" s="15">
        <v>1000</v>
      </c>
      <c r="G414" s="15">
        <v>608</v>
      </c>
      <c r="H414" s="14" t="s">
        <v>2161</v>
      </c>
      <c r="I414" s="15">
        <f>VLOOKUP(H414,[2]heso!$A$2:$B$82,2,0)*F414*G414</f>
        <v>785439.86543313717</v>
      </c>
      <c r="J414" s="15">
        <v>0</v>
      </c>
      <c r="K414" s="14" t="s">
        <v>1188</v>
      </c>
      <c r="L414" s="36" t="s">
        <v>19827</v>
      </c>
      <c r="M414" s="14" t="s">
        <v>2255</v>
      </c>
      <c r="N414" s="14" t="s">
        <v>19980</v>
      </c>
      <c r="O414" s="14"/>
      <c r="Q414" s="22">
        <f t="shared" si="15"/>
        <v>1000</v>
      </c>
      <c r="R414" s="15">
        <f>VLOOKUP(H414,[2]heso!$A$2:$B$82,2,0)*Q414*G414</f>
        <v>785439.86543313717</v>
      </c>
      <c r="S414" s="15"/>
      <c r="T414" s="15"/>
      <c r="U414" s="14"/>
      <c r="V414" s="14"/>
      <c r="W414" s="14"/>
    </row>
    <row r="415" spans="1:23" ht="47.25">
      <c r="A415" s="14">
        <f t="shared" si="14"/>
        <v>412</v>
      </c>
      <c r="B415" s="14" t="s">
        <v>19981</v>
      </c>
      <c r="C415" s="41" t="s">
        <v>16049</v>
      </c>
      <c r="D415" s="41" t="s">
        <v>4473</v>
      </c>
      <c r="E415" s="14"/>
      <c r="F415" s="15">
        <v>1000</v>
      </c>
      <c r="G415" s="15"/>
      <c r="H415" s="14"/>
      <c r="I415" s="15">
        <v>0</v>
      </c>
      <c r="J415" s="15">
        <v>0</v>
      </c>
      <c r="K415" s="14" t="s">
        <v>12918</v>
      </c>
      <c r="L415" s="36" t="s">
        <v>19827</v>
      </c>
      <c r="M415" s="14" t="s">
        <v>17809</v>
      </c>
      <c r="N415" s="14" t="s">
        <v>19982</v>
      </c>
      <c r="O415" s="14"/>
      <c r="Q415" s="22">
        <f t="shared" si="15"/>
        <v>1000</v>
      </c>
      <c r="R415" s="15">
        <v>0</v>
      </c>
      <c r="S415" s="15"/>
      <c r="T415" s="15"/>
      <c r="U415" s="14"/>
      <c r="V415" s="14"/>
      <c r="W415" s="14"/>
    </row>
    <row r="416" spans="1:23" ht="47.25">
      <c r="A416" s="14">
        <f t="shared" si="14"/>
        <v>413</v>
      </c>
      <c r="B416" s="14" t="s">
        <v>19983</v>
      </c>
      <c r="C416" s="41" t="s">
        <v>19984</v>
      </c>
      <c r="D416" s="41" t="s">
        <v>1162</v>
      </c>
      <c r="E416" s="14"/>
      <c r="F416" s="15">
        <v>150</v>
      </c>
      <c r="G416" s="15">
        <v>300</v>
      </c>
      <c r="H416" s="14" t="s">
        <v>8087</v>
      </c>
      <c r="I416" s="15">
        <f>VLOOKUP(H416,[2]heso!$A$2:$B$82,2,0)*F416*G416</f>
        <v>45000</v>
      </c>
      <c r="J416" s="15">
        <v>0</v>
      </c>
      <c r="K416" s="14" t="s">
        <v>70</v>
      </c>
      <c r="L416" s="36" t="s">
        <v>19827</v>
      </c>
      <c r="M416" s="14" t="s">
        <v>19142</v>
      </c>
      <c r="N416" s="14" t="s">
        <v>19985</v>
      </c>
      <c r="O416" s="14"/>
      <c r="Q416" s="22">
        <f t="shared" si="15"/>
        <v>150</v>
      </c>
      <c r="R416" s="15">
        <f>VLOOKUP(H416,[2]heso!$A$2:$B$82,2,0)*Q416*G416</f>
        <v>45000</v>
      </c>
      <c r="S416" s="15"/>
      <c r="T416" s="15"/>
      <c r="U416" s="14"/>
      <c r="V416" s="14"/>
      <c r="W416" s="14"/>
    </row>
    <row r="417" spans="1:23" ht="51" customHeight="1">
      <c r="A417" s="14">
        <f t="shared" si="14"/>
        <v>414</v>
      </c>
      <c r="B417" s="248" t="s">
        <v>19986</v>
      </c>
      <c r="C417" s="41" t="s">
        <v>19515</v>
      </c>
      <c r="D417" s="41" t="s">
        <v>1162</v>
      </c>
      <c r="E417" s="14"/>
      <c r="F417" s="15">
        <v>1000</v>
      </c>
      <c r="G417" s="15">
        <v>268</v>
      </c>
      <c r="H417" s="14" t="s">
        <v>13743</v>
      </c>
      <c r="I417" s="15">
        <f>VLOOKUP(H417,[2]heso!$A$2:$B$82,2,0)*F417*G417</f>
        <v>360639.19259882258</v>
      </c>
      <c r="J417" s="15">
        <v>0</v>
      </c>
      <c r="K417" s="14" t="s">
        <v>7909</v>
      </c>
      <c r="L417" s="36" t="s">
        <v>19827</v>
      </c>
      <c r="M417" s="14" t="s">
        <v>19142</v>
      </c>
      <c r="N417" s="14" t="s">
        <v>19987</v>
      </c>
      <c r="O417" s="14" t="s">
        <v>19988</v>
      </c>
      <c r="Q417" s="22">
        <f t="shared" si="15"/>
        <v>1000</v>
      </c>
      <c r="R417" s="15">
        <f>VLOOKUP(H417,[2]heso!$A$2:$B$82,2,0)*Q417*G417</f>
        <v>360639.19259882258</v>
      </c>
      <c r="S417" s="15"/>
      <c r="T417" s="15"/>
      <c r="U417" s="14"/>
      <c r="V417" s="14"/>
      <c r="W417" s="14"/>
    </row>
    <row r="418" spans="1:23" ht="78.75">
      <c r="A418" s="14">
        <f t="shared" si="14"/>
        <v>415</v>
      </c>
      <c r="B418" s="14" t="s">
        <v>19989</v>
      </c>
      <c r="C418" s="41" t="s">
        <v>19990</v>
      </c>
      <c r="D418" s="41" t="s">
        <v>9193</v>
      </c>
      <c r="E418" s="14"/>
      <c r="F418" s="15">
        <v>1500</v>
      </c>
      <c r="G418" s="15">
        <v>568</v>
      </c>
      <c r="H418" s="14" t="s">
        <v>2161</v>
      </c>
      <c r="I418" s="15">
        <f>VLOOKUP(H418,[2]heso!$A$2:$B$82,2,0)*F418*G418</f>
        <v>1100649.2851135409</v>
      </c>
      <c r="J418" s="15">
        <v>0</v>
      </c>
      <c r="K418" s="14" t="s">
        <v>60</v>
      </c>
      <c r="L418" s="36" t="s">
        <v>19827</v>
      </c>
      <c r="M418" s="14" t="s">
        <v>2255</v>
      </c>
      <c r="N418" s="14" t="s">
        <v>19991</v>
      </c>
      <c r="O418" s="14" t="s">
        <v>19992</v>
      </c>
      <c r="Q418" s="22">
        <f t="shared" si="15"/>
        <v>1500</v>
      </c>
      <c r="R418" s="15">
        <f>VLOOKUP(H418,[2]heso!$A$2:$B$82,2,0)*Q418*G418</f>
        <v>1100649.2851135409</v>
      </c>
      <c r="S418" s="15"/>
      <c r="T418" s="15"/>
      <c r="U418" s="14"/>
      <c r="V418" s="14"/>
      <c r="W418" s="14"/>
    </row>
    <row r="419" spans="1:23" ht="31.5">
      <c r="A419" s="14">
        <f t="shared" si="14"/>
        <v>416</v>
      </c>
      <c r="B419" s="14" t="s">
        <v>19993</v>
      </c>
      <c r="C419" s="41" t="s">
        <v>4203</v>
      </c>
      <c r="D419" s="41" t="s">
        <v>1162</v>
      </c>
      <c r="E419" s="14"/>
      <c r="F419" s="15">
        <v>300</v>
      </c>
      <c r="G419" s="15">
        <v>308</v>
      </c>
      <c r="H419" s="14" t="s">
        <v>2161</v>
      </c>
      <c r="I419" s="15">
        <f>VLOOKUP(H419,[2]heso!$A$2:$B$82,2,0)*F419*G419</f>
        <v>119366.19007569386</v>
      </c>
      <c r="J419" s="15">
        <v>0</v>
      </c>
      <c r="K419" s="14" t="s">
        <v>60</v>
      </c>
      <c r="L419" s="36" t="s">
        <v>19827</v>
      </c>
      <c r="M419" s="14" t="s">
        <v>2255</v>
      </c>
      <c r="N419" s="14" t="s">
        <v>19994</v>
      </c>
      <c r="O419" s="14"/>
      <c r="Q419" s="22">
        <f t="shared" si="15"/>
        <v>300</v>
      </c>
      <c r="R419" s="15">
        <f>VLOOKUP(H419,[2]heso!$A$2:$B$82,2,0)*Q419*G419</f>
        <v>119366.19007569386</v>
      </c>
    </row>
    <row r="420" spans="1:23" ht="31.5">
      <c r="A420" s="14">
        <f t="shared" si="14"/>
        <v>417</v>
      </c>
      <c r="B420" s="21" t="s">
        <v>19995</v>
      </c>
      <c r="C420" s="41" t="s">
        <v>1937</v>
      </c>
      <c r="D420" s="41" t="s">
        <v>1187</v>
      </c>
      <c r="E420" s="14"/>
      <c r="F420" s="15">
        <v>1500</v>
      </c>
      <c r="G420" s="15">
        <v>592</v>
      </c>
      <c r="H420" s="14" t="s">
        <v>2161</v>
      </c>
      <c r="I420" s="15">
        <f>VLOOKUP(H420,[2]heso!$A$2:$B$82,2,0)*F420*G420</f>
        <v>1147155.5929352397</v>
      </c>
      <c r="J420" s="15">
        <v>234000</v>
      </c>
      <c r="K420" s="14" t="s">
        <v>4935</v>
      </c>
      <c r="L420" s="36" t="s">
        <v>19827</v>
      </c>
      <c r="M420" s="14" t="s">
        <v>19405</v>
      </c>
      <c r="N420" s="14" t="s">
        <v>19996</v>
      </c>
      <c r="O420" s="14"/>
      <c r="Q420" s="22">
        <f t="shared" si="15"/>
        <v>1500</v>
      </c>
      <c r="R420" s="15">
        <f>VLOOKUP(H420,[2]heso!$A$2:$B$82,2,0)*Q420*G420</f>
        <v>1147155.5929352397</v>
      </c>
    </row>
    <row r="421" spans="1:23" ht="47.25" customHeight="1">
      <c r="A421" s="14">
        <f t="shared" si="14"/>
        <v>418</v>
      </c>
      <c r="B421" s="14" t="s">
        <v>19997</v>
      </c>
      <c r="C421" s="41" t="s">
        <v>19998</v>
      </c>
      <c r="D421" s="41" t="s">
        <v>1162</v>
      </c>
      <c r="E421" s="14"/>
      <c r="F421" s="15">
        <v>200</v>
      </c>
      <c r="G421" s="15">
        <v>800</v>
      </c>
      <c r="H421" s="14" t="s">
        <v>2161</v>
      </c>
      <c r="I421" s="15">
        <f>VLOOKUP(H421,[2]heso!$A$2:$B$82,2,0)*F421*G421</f>
        <v>206694.70142977292</v>
      </c>
      <c r="J421" s="15">
        <v>0</v>
      </c>
      <c r="K421" s="14" t="s">
        <v>7909</v>
      </c>
      <c r="L421" s="36" t="s">
        <v>19827</v>
      </c>
      <c r="M421" s="14" t="s">
        <v>19142</v>
      </c>
      <c r="N421" s="14" t="s">
        <v>19999</v>
      </c>
      <c r="O421" s="14"/>
      <c r="Q421" s="22">
        <f t="shared" si="15"/>
        <v>200</v>
      </c>
      <c r="R421" s="15">
        <f>VLOOKUP(H421,[2]heso!$A$2:$B$82,2,0)*Q421*G421</f>
        <v>206694.70142977292</v>
      </c>
    </row>
    <row r="422" spans="1:23" ht="63">
      <c r="A422" s="14">
        <f t="shared" si="14"/>
        <v>419</v>
      </c>
      <c r="B422" s="14" t="s">
        <v>20000</v>
      </c>
      <c r="C422" s="41" t="s">
        <v>11192</v>
      </c>
      <c r="D422" s="41" t="s">
        <v>4473</v>
      </c>
      <c r="E422" s="14"/>
      <c r="F422" s="15">
        <v>1458000</v>
      </c>
      <c r="G422" s="15">
        <v>208</v>
      </c>
      <c r="H422" s="14" t="s">
        <v>3703</v>
      </c>
      <c r="I422" s="15">
        <f>VLOOKUP(H422,[2]heso!$A$2:$B$82,2,0)*F422*G422</f>
        <v>523379081.58116066</v>
      </c>
      <c r="J422" s="15">
        <v>0</v>
      </c>
      <c r="K422" s="14" t="s">
        <v>7909</v>
      </c>
      <c r="L422" s="36" t="s">
        <v>19827</v>
      </c>
      <c r="M422" s="14" t="s">
        <v>20001</v>
      </c>
      <c r="N422" s="14" t="s">
        <v>20002</v>
      </c>
      <c r="O422" s="14" t="s">
        <v>20003</v>
      </c>
      <c r="Q422" s="22">
        <f t="shared" si="15"/>
        <v>1458000</v>
      </c>
      <c r="R422" s="15">
        <f>VLOOKUP(H422,[2]heso!$A$2:$B$82,2,0)*Q422*G422</f>
        <v>523379081.58116066</v>
      </c>
    </row>
    <row r="423" spans="1:23" ht="47.25">
      <c r="A423" s="14">
        <f t="shared" si="14"/>
        <v>420</v>
      </c>
      <c r="B423" s="14" t="s">
        <v>20004</v>
      </c>
      <c r="C423" s="41" t="s">
        <v>16764</v>
      </c>
      <c r="D423" s="41" t="s">
        <v>4473</v>
      </c>
      <c r="E423" s="14"/>
      <c r="F423" s="15">
        <v>700</v>
      </c>
      <c r="G423" s="15">
        <v>372</v>
      </c>
      <c r="H423" s="14" t="s">
        <v>2161</v>
      </c>
      <c r="I423" s="15">
        <f>VLOOKUP(H423,[2]heso!$A$2:$B$82,2,0)*F423*G423</f>
        <v>336395.62657695543</v>
      </c>
      <c r="J423" s="15">
        <v>0</v>
      </c>
      <c r="K423" s="14" t="s">
        <v>4935</v>
      </c>
      <c r="L423" s="36" t="s">
        <v>19827</v>
      </c>
      <c r="M423" s="14" t="s">
        <v>19142</v>
      </c>
      <c r="N423" s="14" t="s">
        <v>20005</v>
      </c>
      <c r="O423" s="14"/>
      <c r="Q423" s="22">
        <f t="shared" si="15"/>
        <v>700</v>
      </c>
      <c r="R423" s="15">
        <f>VLOOKUP(H423,[2]heso!$A$2:$B$82,2,0)*Q423*G423</f>
        <v>336395.62657695543</v>
      </c>
    </row>
    <row r="424" spans="1:23" ht="47.25">
      <c r="A424" s="14">
        <f t="shared" si="14"/>
        <v>421</v>
      </c>
      <c r="B424" s="14" t="s">
        <v>20006</v>
      </c>
      <c r="C424" s="41" t="s">
        <v>20007</v>
      </c>
      <c r="D424" s="41" t="s">
        <v>4473</v>
      </c>
      <c r="E424" s="14"/>
      <c r="F424" s="15">
        <v>1000</v>
      </c>
      <c r="G424" s="15">
        <v>704</v>
      </c>
      <c r="H424" s="14" t="s">
        <v>2161</v>
      </c>
      <c r="I424" s="15">
        <f>VLOOKUP(H424,[2]heso!$A$2:$B$82,2,0)*F424*G424</f>
        <v>909456.68629100092</v>
      </c>
      <c r="J424" s="15">
        <v>0</v>
      </c>
      <c r="K424" s="14" t="s">
        <v>1188</v>
      </c>
      <c r="L424" s="36" t="s">
        <v>19827</v>
      </c>
      <c r="M424" s="14" t="s">
        <v>19142</v>
      </c>
      <c r="N424" s="14" t="s">
        <v>20008</v>
      </c>
      <c r="O424" s="14" t="s">
        <v>20009</v>
      </c>
      <c r="Q424" s="22">
        <f t="shared" si="15"/>
        <v>1000</v>
      </c>
      <c r="R424" s="15">
        <f>VLOOKUP(H424,[2]heso!$A$2:$B$82,2,0)*Q424*G424</f>
        <v>909456.68629100092</v>
      </c>
    </row>
    <row r="425" spans="1:23" ht="47.25">
      <c r="A425" s="14">
        <f t="shared" si="14"/>
        <v>422</v>
      </c>
      <c r="B425" s="14" t="s">
        <v>20010</v>
      </c>
      <c r="C425" s="41" t="s">
        <v>886</v>
      </c>
      <c r="D425" s="41" t="s">
        <v>9193</v>
      </c>
      <c r="E425" s="14"/>
      <c r="F425" s="15">
        <v>1500</v>
      </c>
      <c r="G425" s="15">
        <v>340</v>
      </c>
      <c r="H425" s="14" t="s">
        <v>8087</v>
      </c>
      <c r="I425" s="15">
        <f>VLOOKUP(H425,[2]heso!$A$2:$B$82,2,0)*F425*G425</f>
        <v>510000</v>
      </c>
      <c r="J425" s="15">
        <v>0</v>
      </c>
      <c r="K425" s="14" t="s">
        <v>19344</v>
      </c>
      <c r="L425" s="36" t="s">
        <v>19827</v>
      </c>
      <c r="M425" s="14" t="s">
        <v>2255</v>
      </c>
      <c r="N425" s="14" t="s">
        <v>20011</v>
      </c>
      <c r="O425" s="14" t="s">
        <v>20012</v>
      </c>
      <c r="Q425" s="22">
        <f t="shared" si="15"/>
        <v>1500</v>
      </c>
      <c r="R425" s="15">
        <f>VLOOKUP(H425,[2]heso!$A$2:$B$82,2,0)*Q425*G425</f>
        <v>510000</v>
      </c>
    </row>
    <row r="426" spans="1:23" ht="63">
      <c r="A426" s="14">
        <f t="shared" si="14"/>
        <v>423</v>
      </c>
      <c r="B426" s="14" t="s">
        <v>20013</v>
      </c>
      <c r="C426" s="41" t="s">
        <v>20014</v>
      </c>
      <c r="D426" s="41" t="s">
        <v>1162</v>
      </c>
      <c r="E426" s="14"/>
      <c r="F426" s="15">
        <v>150</v>
      </c>
      <c r="G426" s="15">
        <v>288</v>
      </c>
      <c r="H426" s="14" t="s">
        <v>8087</v>
      </c>
      <c r="I426" s="15">
        <f>VLOOKUP(H426,[2]heso!$A$2:$B$82,2,0)*F426*G426</f>
        <v>43200</v>
      </c>
      <c r="J426" s="15">
        <v>0</v>
      </c>
      <c r="K426" s="14" t="s">
        <v>1188</v>
      </c>
      <c r="L426" s="36" t="s">
        <v>19827</v>
      </c>
      <c r="M426" s="14" t="s">
        <v>2255</v>
      </c>
      <c r="N426" s="14" t="s">
        <v>20015</v>
      </c>
      <c r="O426" s="14"/>
      <c r="Q426" s="22">
        <f t="shared" si="15"/>
        <v>150</v>
      </c>
      <c r="R426" s="15">
        <f>VLOOKUP(H426,[2]heso!$A$2:$B$82,2,0)*Q426*G426</f>
        <v>43200</v>
      </c>
    </row>
    <row r="427" spans="1:23" ht="110.25">
      <c r="A427" s="14">
        <f t="shared" si="14"/>
        <v>424</v>
      </c>
      <c r="B427" s="14" t="s">
        <v>20016</v>
      </c>
      <c r="C427" s="41" t="s">
        <v>20017</v>
      </c>
      <c r="D427" s="41" t="s">
        <v>9193</v>
      </c>
      <c r="E427" s="14"/>
      <c r="F427" s="15">
        <v>1500</v>
      </c>
      <c r="G427" s="15">
        <v>492</v>
      </c>
      <c r="H427" s="14" t="s">
        <v>8087</v>
      </c>
      <c r="I427" s="15">
        <f>VLOOKUP(H427,[2]heso!$A$2:$B$82,2,0)*F427*G427</f>
        <v>738000</v>
      </c>
      <c r="J427" s="15">
        <v>0</v>
      </c>
      <c r="K427" s="14" t="s">
        <v>70</v>
      </c>
      <c r="L427" s="36" t="s">
        <v>19827</v>
      </c>
      <c r="M427" s="14" t="s">
        <v>2255</v>
      </c>
      <c r="N427" s="14"/>
      <c r="O427" s="14" t="s">
        <v>20018</v>
      </c>
      <c r="Q427" s="22">
        <f t="shared" si="15"/>
        <v>1500</v>
      </c>
      <c r="R427" s="15">
        <f>VLOOKUP(H427,[2]heso!$A$2:$B$82,2,0)*Q427*G427</f>
        <v>738000</v>
      </c>
    </row>
    <row r="428" spans="1:23" ht="47.25">
      <c r="A428" s="14">
        <f t="shared" si="14"/>
        <v>425</v>
      </c>
      <c r="B428" s="14" t="s">
        <v>20019</v>
      </c>
      <c r="C428" s="41" t="s">
        <v>20020</v>
      </c>
      <c r="D428" s="41" t="s">
        <v>4473</v>
      </c>
      <c r="E428" s="14"/>
      <c r="F428" s="15">
        <v>500</v>
      </c>
      <c r="G428" s="15">
        <v>552</v>
      </c>
      <c r="H428" s="14" t="s">
        <v>2161</v>
      </c>
      <c r="I428" s="15">
        <f>VLOOKUP(H428,[2]heso!$A$2:$B$82,2,0)*F428*G428</f>
        <v>356548.35996635834</v>
      </c>
      <c r="J428" s="15">
        <v>0</v>
      </c>
      <c r="K428" s="14" t="s">
        <v>70</v>
      </c>
      <c r="L428" s="36" t="s">
        <v>19827</v>
      </c>
      <c r="M428" s="14" t="s">
        <v>2255</v>
      </c>
      <c r="N428" s="14"/>
      <c r="O428" s="14"/>
      <c r="Q428" s="22">
        <f t="shared" si="15"/>
        <v>500</v>
      </c>
      <c r="R428" s="15">
        <f>VLOOKUP(H428,[2]heso!$A$2:$B$82,2,0)*Q428*G428</f>
        <v>356548.35996635834</v>
      </c>
    </row>
    <row r="429" spans="1:23" ht="63">
      <c r="A429" s="14">
        <f t="shared" si="14"/>
        <v>426</v>
      </c>
      <c r="B429" s="14" t="s">
        <v>20021</v>
      </c>
      <c r="C429" s="41" t="s">
        <v>20022</v>
      </c>
      <c r="D429" s="41" t="s">
        <v>4473</v>
      </c>
      <c r="E429" s="14"/>
      <c r="F429" s="15">
        <v>500</v>
      </c>
      <c r="G429" s="15">
        <v>632</v>
      </c>
      <c r="H429" s="14" t="s">
        <v>2161</v>
      </c>
      <c r="I429" s="15">
        <f>VLOOKUP(H429,[2]heso!$A$2:$B$82,2,0)*F429*G429</f>
        <v>408222.03532380157</v>
      </c>
      <c r="J429" s="15">
        <v>0</v>
      </c>
      <c r="K429" s="14" t="s">
        <v>70</v>
      </c>
      <c r="L429" s="36" t="s">
        <v>19827</v>
      </c>
      <c r="M429" s="14" t="s">
        <v>2255</v>
      </c>
      <c r="N429" s="14"/>
      <c r="O429" s="14"/>
      <c r="Q429" s="22">
        <f t="shared" si="15"/>
        <v>500</v>
      </c>
      <c r="R429" s="15">
        <f>VLOOKUP(H429,[2]heso!$A$2:$B$82,2,0)*Q429*G429</f>
        <v>408222.03532380157</v>
      </c>
    </row>
    <row r="430" spans="1:23" ht="81.75" customHeight="1">
      <c r="A430" s="14">
        <f t="shared" si="14"/>
        <v>427</v>
      </c>
      <c r="B430" s="14" t="s">
        <v>20023</v>
      </c>
      <c r="C430" s="41" t="s">
        <v>20024</v>
      </c>
      <c r="D430" s="41" t="s">
        <v>4473</v>
      </c>
      <c r="E430" s="14"/>
      <c r="F430" s="15">
        <v>1000</v>
      </c>
      <c r="G430" s="15">
        <v>520</v>
      </c>
      <c r="H430" s="14" t="s">
        <v>2161</v>
      </c>
      <c r="I430" s="15">
        <f>VLOOKUP(H430,[2]heso!$A$2:$B$82,2,0)*F430*G430</f>
        <v>671757.77964676206</v>
      </c>
      <c r="J430" s="15">
        <v>0</v>
      </c>
      <c r="K430" s="14" t="s">
        <v>70</v>
      </c>
      <c r="L430" s="36" t="s">
        <v>19827</v>
      </c>
      <c r="M430" s="14" t="s">
        <v>2255</v>
      </c>
      <c r="N430" s="14"/>
      <c r="O430" s="14"/>
      <c r="Q430" s="22">
        <f t="shared" si="15"/>
        <v>1000</v>
      </c>
      <c r="R430" s="15">
        <f>VLOOKUP(H430,[2]heso!$A$2:$B$82,2,0)*Q430*G430</f>
        <v>671757.77964676206</v>
      </c>
    </row>
    <row r="431" spans="1:23" ht="94.5">
      <c r="A431" s="14">
        <f t="shared" si="14"/>
        <v>428</v>
      </c>
      <c r="B431" s="14" t="s">
        <v>20025</v>
      </c>
      <c r="C431" s="41" t="s">
        <v>20026</v>
      </c>
      <c r="D431" s="41" t="s">
        <v>4473</v>
      </c>
      <c r="E431" s="14"/>
      <c r="F431" s="15">
        <v>500</v>
      </c>
      <c r="G431" s="15">
        <v>328</v>
      </c>
      <c r="H431" s="14" t="s">
        <v>2161</v>
      </c>
      <c r="I431" s="15">
        <f>VLOOKUP(H431,[2]heso!$A$2:$B$82,2,0)*F431*G431</f>
        <v>211862.06896551728</v>
      </c>
      <c r="J431" s="15">
        <v>0</v>
      </c>
      <c r="K431" s="14" t="s">
        <v>1188</v>
      </c>
      <c r="L431" s="36" t="s">
        <v>19827</v>
      </c>
      <c r="M431" s="14" t="s">
        <v>2255</v>
      </c>
      <c r="N431" s="14"/>
      <c r="O431" s="14"/>
      <c r="Q431" s="22">
        <f t="shared" si="15"/>
        <v>500</v>
      </c>
      <c r="R431" s="15">
        <f>VLOOKUP(H431,[2]heso!$A$2:$B$82,2,0)*Q431*G431</f>
        <v>211862.06896551728</v>
      </c>
    </row>
    <row r="432" spans="1:23" ht="31.5" customHeight="1">
      <c r="A432" s="14">
        <f t="shared" si="14"/>
        <v>429</v>
      </c>
      <c r="B432" s="248" t="s">
        <v>20027</v>
      </c>
      <c r="C432" s="41" t="s">
        <v>18314</v>
      </c>
      <c r="D432" s="41" t="s">
        <v>4473</v>
      </c>
      <c r="E432" s="14"/>
      <c r="F432" s="15">
        <v>1000</v>
      </c>
      <c r="G432" s="15">
        <v>160</v>
      </c>
      <c r="H432" s="14" t="s">
        <v>9488</v>
      </c>
      <c r="I432" s="15">
        <f>VLOOKUP(H432,[2]heso!$A$2:$B$82,2,0)*F432*G432</f>
        <v>310042.05214465933</v>
      </c>
      <c r="J432" s="15">
        <v>0</v>
      </c>
      <c r="K432" s="14" t="s">
        <v>7909</v>
      </c>
      <c r="L432" s="36" t="s">
        <v>19827</v>
      </c>
      <c r="M432" s="14" t="s">
        <v>19142</v>
      </c>
      <c r="N432" s="14"/>
      <c r="O432" s="14"/>
      <c r="Q432" s="22">
        <f t="shared" si="15"/>
        <v>1000</v>
      </c>
      <c r="R432" s="15">
        <f>VLOOKUP(H432,[2]heso!$A$2:$B$82,2,0)*Q432*G432</f>
        <v>310042.05214465933</v>
      </c>
    </row>
    <row r="433" spans="1:18">
      <c r="A433" s="14">
        <f t="shared" si="14"/>
        <v>430</v>
      </c>
      <c r="B433" s="14" t="s">
        <v>20028</v>
      </c>
      <c r="C433" s="41" t="s">
        <v>10123</v>
      </c>
      <c r="D433" s="41" t="s">
        <v>4473</v>
      </c>
      <c r="E433" s="14"/>
      <c r="F433" s="15">
        <v>1000</v>
      </c>
      <c r="G433" s="15">
        <v>240</v>
      </c>
      <c r="H433" s="14" t="s">
        <v>9488</v>
      </c>
      <c r="I433" s="15">
        <f>VLOOKUP(H433,[2]heso!$A$2:$B$82,2,0)*F433*G433</f>
        <v>465063.07821698906</v>
      </c>
      <c r="J433" s="15">
        <v>0</v>
      </c>
      <c r="K433" s="14" t="s">
        <v>7909</v>
      </c>
      <c r="L433" s="36" t="s">
        <v>19827</v>
      </c>
      <c r="M433" s="14" t="s">
        <v>19142</v>
      </c>
      <c r="N433" s="14"/>
      <c r="O433" s="14"/>
      <c r="Q433" s="22">
        <f t="shared" si="15"/>
        <v>1000</v>
      </c>
      <c r="R433" s="15">
        <f>VLOOKUP(H433,[2]heso!$A$2:$B$82,2,0)*Q433*G433</f>
        <v>465063.07821698906</v>
      </c>
    </row>
    <row r="434" spans="1:18" ht="63">
      <c r="A434" s="14">
        <f t="shared" si="14"/>
        <v>431</v>
      </c>
      <c r="B434" s="14" t="s">
        <v>20029</v>
      </c>
      <c r="C434" s="41" t="s">
        <v>20030</v>
      </c>
      <c r="D434" s="41" t="s">
        <v>4473</v>
      </c>
      <c r="E434" s="14"/>
      <c r="F434" s="15">
        <v>700</v>
      </c>
      <c r="G434" s="15">
        <v>300</v>
      </c>
      <c r="H434" s="14" t="s">
        <v>2161</v>
      </c>
      <c r="I434" s="15">
        <f>VLOOKUP(H434,[5]heso!$A$2:$B$82,2,0)*F434*G434</f>
        <v>271286.79562657699</v>
      </c>
      <c r="J434" s="15">
        <v>0</v>
      </c>
      <c r="K434" s="14" t="s">
        <v>4935</v>
      </c>
      <c r="L434" s="36" t="s">
        <v>19827</v>
      </c>
      <c r="M434" s="14" t="s">
        <v>18544</v>
      </c>
      <c r="N434" s="14"/>
      <c r="O434" s="14"/>
      <c r="Q434" s="22">
        <f t="shared" si="15"/>
        <v>700</v>
      </c>
      <c r="R434" s="15">
        <f>VLOOKUP(H434,[2]heso!$A$2:$B$82,2,0)*Q434*G434</f>
        <v>271286.79562657699</v>
      </c>
    </row>
    <row r="435" spans="1:18" ht="31.5">
      <c r="A435" s="14">
        <f t="shared" si="14"/>
        <v>432</v>
      </c>
      <c r="B435" s="14" t="s">
        <v>20031</v>
      </c>
      <c r="C435" s="41" t="s">
        <v>11296</v>
      </c>
      <c r="D435" s="41" t="s">
        <v>4473</v>
      </c>
      <c r="E435" s="14"/>
      <c r="F435" s="15">
        <v>1000</v>
      </c>
      <c r="G435" s="15">
        <v>716</v>
      </c>
      <c r="H435" s="14" t="s">
        <v>2161</v>
      </c>
      <c r="I435" s="15">
        <f>VLOOKUP(H435,[2]heso!$A$2:$B$82,2,0)*F435*G435</f>
        <v>924958.78889823391</v>
      </c>
      <c r="J435" s="15">
        <v>0</v>
      </c>
      <c r="K435" s="14" t="s">
        <v>1193</v>
      </c>
      <c r="L435" s="36" t="s">
        <v>19827</v>
      </c>
      <c r="M435" s="14" t="s">
        <v>19142</v>
      </c>
      <c r="N435" s="14"/>
      <c r="O435" s="14"/>
      <c r="Q435" s="22">
        <f t="shared" si="15"/>
        <v>1000</v>
      </c>
      <c r="R435" s="15">
        <f>VLOOKUP(H435,[2]heso!$A$2:$B$82,2,0)*Q435*G435</f>
        <v>924958.78889823391</v>
      </c>
    </row>
    <row r="436" spans="1:18" ht="31.5">
      <c r="A436" s="14">
        <f t="shared" si="14"/>
        <v>433</v>
      </c>
      <c r="B436" s="14" t="s">
        <v>20032</v>
      </c>
      <c r="C436" s="41" t="s">
        <v>11296</v>
      </c>
      <c r="D436" s="41" t="s">
        <v>4473</v>
      </c>
      <c r="E436" s="14"/>
      <c r="F436" s="15">
        <v>1000</v>
      </c>
      <c r="G436" s="15">
        <v>628</v>
      </c>
      <c r="H436" s="14" t="s">
        <v>2161</v>
      </c>
      <c r="I436" s="15">
        <f>VLOOKUP(H436,[2]heso!$A$2:$B$82,2,0)*F436*G436</f>
        <v>811276.70311185881</v>
      </c>
      <c r="J436" s="15">
        <v>0</v>
      </c>
      <c r="K436" s="14" t="s">
        <v>1193</v>
      </c>
      <c r="L436" s="36" t="s">
        <v>19827</v>
      </c>
      <c r="M436" s="14" t="s">
        <v>19142</v>
      </c>
      <c r="N436" s="14"/>
      <c r="O436" s="14"/>
      <c r="Q436" s="22">
        <f t="shared" si="15"/>
        <v>1000</v>
      </c>
      <c r="R436" s="15">
        <f>VLOOKUP(H436,[2]heso!$A$2:$B$82,2,0)*Q436*G436</f>
        <v>811276.70311185881</v>
      </c>
    </row>
    <row r="437" spans="1:18" ht="63">
      <c r="A437" s="14">
        <f t="shared" si="14"/>
        <v>434</v>
      </c>
      <c r="B437" s="14" t="s">
        <v>20033</v>
      </c>
      <c r="C437" s="41" t="s">
        <v>20034</v>
      </c>
      <c r="D437" s="41" t="s">
        <v>9193</v>
      </c>
      <c r="E437" s="14"/>
      <c r="F437" s="15">
        <v>1500</v>
      </c>
      <c r="G437" s="15">
        <v>484</v>
      </c>
      <c r="H437" s="14" t="s">
        <v>2161</v>
      </c>
      <c r="I437" s="15">
        <f>VLOOKUP(H437,[2]heso!$A$2:$B$82,2,0)*F437*G437</f>
        <v>937877.20773759461</v>
      </c>
      <c r="J437" s="15">
        <v>0</v>
      </c>
      <c r="K437" s="14" t="s">
        <v>70</v>
      </c>
      <c r="L437" s="36" t="s">
        <v>19827</v>
      </c>
      <c r="M437" s="14" t="s">
        <v>2255</v>
      </c>
      <c r="N437" s="14"/>
      <c r="O437" s="14" t="s">
        <v>20035</v>
      </c>
      <c r="Q437" s="22">
        <f t="shared" si="15"/>
        <v>1500</v>
      </c>
      <c r="R437" s="15">
        <f>VLOOKUP(H437,[2]heso!$A$2:$B$82,2,0)*Q437*G437</f>
        <v>937877.20773759461</v>
      </c>
    </row>
    <row r="438" spans="1:18" ht="47.25">
      <c r="A438" s="14">
        <f t="shared" si="14"/>
        <v>435</v>
      </c>
      <c r="B438" s="14" t="s">
        <v>20036</v>
      </c>
      <c r="C438" s="41" t="s">
        <v>20037</v>
      </c>
      <c r="D438" s="41" t="s">
        <v>9193</v>
      </c>
      <c r="E438" s="14"/>
      <c r="F438" s="15">
        <v>1500</v>
      </c>
      <c r="G438" s="15">
        <v>400</v>
      </c>
      <c r="H438" s="14" t="s">
        <v>2161</v>
      </c>
      <c r="I438" s="15">
        <f>VLOOKUP(H438,[2]heso!$A$2:$B$82,2,0)*F438*G438</f>
        <v>775105.13036164851</v>
      </c>
      <c r="J438" s="15">
        <v>0</v>
      </c>
      <c r="K438" s="14" t="s">
        <v>70</v>
      </c>
      <c r="L438" s="36" t="s">
        <v>19827</v>
      </c>
      <c r="M438" s="14" t="s">
        <v>2255</v>
      </c>
      <c r="N438" s="14"/>
      <c r="O438" s="14" t="s">
        <v>20035</v>
      </c>
      <c r="Q438" s="22">
        <f t="shared" si="15"/>
        <v>1500</v>
      </c>
      <c r="R438" s="15">
        <f>VLOOKUP(H438,[2]heso!$A$2:$B$82,2,0)*Q438*G438</f>
        <v>775105.13036164851</v>
      </c>
    </row>
    <row r="439" spans="1:18" ht="31.5">
      <c r="A439" s="14">
        <f t="shared" si="14"/>
        <v>436</v>
      </c>
      <c r="B439" s="14" t="s">
        <v>20038</v>
      </c>
      <c r="C439" s="41" t="s">
        <v>20039</v>
      </c>
      <c r="D439" s="41" t="s">
        <v>9193</v>
      </c>
      <c r="E439" s="14"/>
      <c r="F439" s="15">
        <v>1500</v>
      </c>
      <c r="G439" s="15">
        <v>784</v>
      </c>
      <c r="H439" s="14" t="s">
        <v>2161</v>
      </c>
      <c r="I439" s="15">
        <f>VLOOKUP(H439,[2]heso!$A$2:$B$82,2,0)*F439*G439</f>
        <v>1519206.0555088311</v>
      </c>
      <c r="J439" s="15">
        <v>0</v>
      </c>
      <c r="K439" s="14" t="s">
        <v>70</v>
      </c>
      <c r="L439" s="36" t="s">
        <v>19827</v>
      </c>
      <c r="M439" s="14" t="s">
        <v>2255</v>
      </c>
      <c r="N439" s="14"/>
      <c r="O439" s="14" t="s">
        <v>20035</v>
      </c>
      <c r="Q439" s="22">
        <f t="shared" si="15"/>
        <v>1500</v>
      </c>
      <c r="R439" s="15">
        <f>VLOOKUP(H439,[2]heso!$A$2:$B$82,2,0)*Q439*G439</f>
        <v>1519206.0555088311</v>
      </c>
    </row>
    <row r="440" spans="1:18" ht="63">
      <c r="A440" s="14">
        <f t="shared" si="14"/>
        <v>437</v>
      </c>
      <c r="B440" s="14" t="s">
        <v>20056</v>
      </c>
      <c r="C440" s="41" t="s">
        <v>20057</v>
      </c>
      <c r="D440" s="41" t="s">
        <v>1162</v>
      </c>
      <c r="E440" s="14"/>
      <c r="F440" s="15">
        <v>300</v>
      </c>
      <c r="G440" s="15">
        <v>180</v>
      </c>
      <c r="H440" s="14" t="s">
        <v>8087</v>
      </c>
      <c r="I440" s="15">
        <f>VLOOKUP(H440,[2]heso!$A$2:$B$82,2,0)*F440*G440</f>
        <v>54000</v>
      </c>
      <c r="J440" s="15">
        <v>0</v>
      </c>
      <c r="K440" s="14" t="s">
        <v>4642</v>
      </c>
      <c r="L440" s="36" t="s">
        <v>19827</v>
      </c>
      <c r="M440" s="14" t="s">
        <v>20058</v>
      </c>
      <c r="N440" s="14"/>
      <c r="O440" s="14"/>
      <c r="Q440" s="22">
        <f t="shared" si="15"/>
        <v>300</v>
      </c>
      <c r="R440" s="15">
        <f>VLOOKUP(H440,[2]heso!$A$2:$B$82,2,0)*Q440*G440</f>
        <v>54000</v>
      </c>
    </row>
    <row r="441" spans="1:18" ht="63">
      <c r="A441" s="14">
        <f t="shared" si="14"/>
        <v>438</v>
      </c>
      <c r="B441" s="14" t="s">
        <v>20059</v>
      </c>
      <c r="C441" s="41" t="s">
        <v>20060</v>
      </c>
      <c r="D441" s="41" t="s">
        <v>1162</v>
      </c>
      <c r="E441" s="14"/>
      <c r="F441" s="15">
        <v>220</v>
      </c>
      <c r="G441" s="15">
        <v>292</v>
      </c>
      <c r="H441" s="14" t="s">
        <v>8087</v>
      </c>
      <c r="I441" s="15">
        <f>VLOOKUP(H441,[2]heso!$A$2:$B$82,2,0)*F441*G441</f>
        <v>64240</v>
      </c>
      <c r="J441" s="15">
        <v>0</v>
      </c>
      <c r="K441" s="14" t="s">
        <v>4642</v>
      </c>
      <c r="L441" s="36" t="s">
        <v>19827</v>
      </c>
      <c r="M441" s="14" t="s">
        <v>20058</v>
      </c>
      <c r="N441" s="14"/>
      <c r="O441" s="14"/>
      <c r="Q441" s="22">
        <f t="shared" si="15"/>
        <v>220</v>
      </c>
      <c r="R441" s="15">
        <f>VLOOKUP(H441,[2]heso!$A$2:$B$82,2,0)*Q441*G441</f>
        <v>64240</v>
      </c>
    </row>
    <row r="442" spans="1:18" ht="31.5">
      <c r="A442" s="14">
        <f t="shared" si="14"/>
        <v>439</v>
      </c>
      <c r="B442" s="14" t="s">
        <v>20061</v>
      </c>
      <c r="C442" s="41" t="s">
        <v>20062</v>
      </c>
      <c r="D442" s="41" t="s">
        <v>1162</v>
      </c>
      <c r="E442" s="14"/>
      <c r="F442" s="15">
        <v>1000</v>
      </c>
      <c r="G442" s="15">
        <v>536</v>
      </c>
      <c r="H442" s="14" t="s">
        <v>1228</v>
      </c>
      <c r="I442" s="15">
        <f>VLOOKUP(H442,[2]heso!$A$2:$B$82,2,0)*F442*G442</f>
        <v>595054.66778805724</v>
      </c>
      <c r="J442" s="15">
        <v>0</v>
      </c>
      <c r="K442" s="14" t="s">
        <v>4935</v>
      </c>
      <c r="L442" s="36" t="s">
        <v>19827</v>
      </c>
      <c r="M442" s="14" t="s">
        <v>5629</v>
      </c>
      <c r="N442" s="14"/>
      <c r="O442" s="14"/>
      <c r="Q442" s="22">
        <f t="shared" si="15"/>
        <v>1000</v>
      </c>
      <c r="R442" s="15">
        <f>VLOOKUP(H442,[2]heso!$A$2:$B$82,2,0)*Q442*G442</f>
        <v>595054.66778805724</v>
      </c>
    </row>
    <row r="443" spans="1:18" ht="47.25">
      <c r="A443" s="14">
        <f t="shared" si="14"/>
        <v>440</v>
      </c>
      <c r="B443" s="14" t="s">
        <v>20063</v>
      </c>
      <c r="C443" s="41" t="s">
        <v>20064</v>
      </c>
      <c r="D443" s="41" t="s">
        <v>4473</v>
      </c>
      <c r="E443" s="14"/>
      <c r="F443" s="15">
        <v>1500</v>
      </c>
      <c r="G443" s="15">
        <v>968</v>
      </c>
      <c r="H443" s="14" t="s">
        <v>2161</v>
      </c>
      <c r="I443" s="15">
        <f>VLOOKUP(H443,[2]heso!$A$2:$B$82,2,0)*F443*G443</f>
        <v>1875754.4154751892</v>
      </c>
      <c r="J443" s="15">
        <v>0</v>
      </c>
      <c r="K443" s="14" t="s">
        <v>1188</v>
      </c>
      <c r="L443" s="36" t="s">
        <v>19827</v>
      </c>
      <c r="M443" s="14" t="s">
        <v>19142</v>
      </c>
      <c r="N443" s="14"/>
      <c r="O443" s="14"/>
      <c r="Q443" s="22">
        <f t="shared" si="15"/>
        <v>1500</v>
      </c>
      <c r="R443" s="15">
        <f>VLOOKUP(H443,[2]heso!$A$2:$B$82,2,0)*Q443*G443</f>
        <v>1875754.4154751892</v>
      </c>
    </row>
    <row r="444" spans="1:18" ht="47.25">
      <c r="A444" s="14">
        <f t="shared" si="14"/>
        <v>441</v>
      </c>
      <c r="B444" s="14" t="s">
        <v>20065</v>
      </c>
      <c r="C444" s="41" t="s">
        <v>20066</v>
      </c>
      <c r="D444" s="41" t="s">
        <v>1162</v>
      </c>
      <c r="E444" s="14"/>
      <c r="F444" s="15">
        <v>300</v>
      </c>
      <c r="G444" s="15">
        <v>752</v>
      </c>
      <c r="H444" s="14" t="s">
        <v>3703</v>
      </c>
      <c r="I444" s="15">
        <f>VLOOKUP(H444,[2]heso!$A$2:$B$82,2,0)*F444*G444</f>
        <v>389344.99579478562</v>
      </c>
      <c r="J444" s="15">
        <v>0</v>
      </c>
      <c r="K444" s="14" t="s">
        <v>7909</v>
      </c>
      <c r="L444" s="36" t="s">
        <v>19827</v>
      </c>
      <c r="M444" s="14" t="s">
        <v>19142</v>
      </c>
      <c r="N444" s="14"/>
      <c r="O444" s="14"/>
      <c r="Q444" s="22">
        <f t="shared" si="15"/>
        <v>300</v>
      </c>
      <c r="R444" s="15">
        <f>VLOOKUP(H444,[2]heso!$A$2:$B$82,2,0)*Q444*G444</f>
        <v>389344.99579478562</v>
      </c>
    </row>
    <row r="445" spans="1:18" ht="78.75">
      <c r="A445" s="14">
        <f t="shared" si="14"/>
        <v>442</v>
      </c>
      <c r="B445" s="14" t="s">
        <v>20067</v>
      </c>
      <c r="C445" s="41" t="s">
        <v>20068</v>
      </c>
      <c r="D445" s="41" t="s">
        <v>4473</v>
      </c>
      <c r="E445" s="14"/>
      <c r="F445" s="15">
        <v>700</v>
      </c>
      <c r="G445" s="15">
        <v>532</v>
      </c>
      <c r="H445" s="14" t="s">
        <v>2161</v>
      </c>
      <c r="I445" s="15">
        <f>VLOOKUP(H445,[2]heso!$A$2:$B$82,2,0)*F445*G445</f>
        <v>481081.9175777965</v>
      </c>
      <c r="J445" s="15">
        <v>0</v>
      </c>
      <c r="K445" s="14" t="s">
        <v>60</v>
      </c>
      <c r="L445" s="36" t="s">
        <v>19827</v>
      </c>
      <c r="M445" s="14" t="s">
        <v>2255</v>
      </c>
      <c r="N445" s="14"/>
      <c r="O445" s="14"/>
      <c r="Q445" s="22">
        <f t="shared" si="15"/>
        <v>700</v>
      </c>
      <c r="R445" s="15">
        <f>VLOOKUP(H445,[2]heso!$A$2:$B$82,2,0)*Q445*G445</f>
        <v>481081.9175777965</v>
      </c>
    </row>
    <row r="446" spans="1:18" ht="31.5">
      <c r="A446" s="14">
        <f t="shared" si="14"/>
        <v>443</v>
      </c>
      <c r="B446" s="14" t="s">
        <v>20069</v>
      </c>
      <c r="C446" s="41" t="s">
        <v>20070</v>
      </c>
      <c r="D446" s="41" t="s">
        <v>4473</v>
      </c>
      <c r="E446" s="228"/>
      <c r="F446" s="15">
        <v>1000</v>
      </c>
      <c r="G446" s="15">
        <v>488</v>
      </c>
      <c r="H446" s="14" t="s">
        <v>2161</v>
      </c>
      <c r="I446" s="15">
        <f>VLOOKUP(H446,[2]heso!$A$2:$B$82,2,0)*F446*G446</f>
        <v>630418.83936080744</v>
      </c>
      <c r="J446" s="15">
        <v>0</v>
      </c>
      <c r="K446" s="14" t="s">
        <v>7909</v>
      </c>
      <c r="L446" s="36" t="s">
        <v>19827</v>
      </c>
      <c r="M446" s="14" t="s">
        <v>2255</v>
      </c>
      <c r="N446" s="14"/>
      <c r="O446" s="14"/>
      <c r="Q446" s="22">
        <f t="shared" si="15"/>
        <v>1000</v>
      </c>
      <c r="R446" s="15">
        <f>VLOOKUP(H446,[2]heso!$A$2:$B$82,2,0)*Q446*G446</f>
        <v>630418.83936080744</v>
      </c>
    </row>
    <row r="447" spans="1:18" ht="47.25">
      <c r="A447" s="14">
        <f t="shared" si="14"/>
        <v>444</v>
      </c>
      <c r="B447" s="14" t="s">
        <v>20092</v>
      </c>
      <c r="C447" s="41" t="s">
        <v>20112</v>
      </c>
      <c r="D447" s="41" t="s">
        <v>9193</v>
      </c>
      <c r="E447" s="14"/>
      <c r="F447" s="15">
        <v>1500</v>
      </c>
      <c r="G447" s="15">
        <v>388</v>
      </c>
      <c r="H447" s="14" t="s">
        <v>2161</v>
      </c>
      <c r="I447" s="15">
        <f>VLOOKUP(H447,[2]heso!$A$2:$B$82,2,0)*F447*G447</f>
        <v>751851.97645079903</v>
      </c>
      <c r="J447" s="15">
        <v>0</v>
      </c>
      <c r="K447" s="14" t="s">
        <v>70</v>
      </c>
      <c r="L447" s="36" t="s">
        <v>19827</v>
      </c>
      <c r="M447" s="14" t="s">
        <v>2255</v>
      </c>
      <c r="N447" s="14"/>
      <c r="O447" s="14" t="s">
        <v>20113</v>
      </c>
      <c r="Q447" s="22">
        <f t="shared" si="15"/>
        <v>1500</v>
      </c>
      <c r="R447" s="15">
        <f>VLOOKUP(H447,[2]heso!$A$2:$B$82,2,0)*Q447*G447</f>
        <v>751851.97645079903</v>
      </c>
    </row>
    <row r="448" spans="1:18" ht="94.5">
      <c r="A448" s="14">
        <f t="shared" si="14"/>
        <v>445</v>
      </c>
      <c r="B448" s="14" t="s">
        <v>20103</v>
      </c>
      <c r="C448" s="41" t="s">
        <v>20114</v>
      </c>
      <c r="D448" s="41" t="s">
        <v>1162</v>
      </c>
      <c r="E448" s="14"/>
      <c r="F448" s="15">
        <v>1000</v>
      </c>
      <c r="G448" s="15">
        <v>412</v>
      </c>
      <c r="H448" s="14" t="s">
        <v>2161</v>
      </c>
      <c r="I448" s="15">
        <f>VLOOKUP(H448,[2]heso!$A$2:$B$82,2,0)*F448*G448</f>
        <v>532238.85618166532</v>
      </c>
      <c r="J448" s="15">
        <v>0</v>
      </c>
      <c r="K448" s="14" t="s">
        <v>60</v>
      </c>
      <c r="L448" s="36" t="s">
        <v>19827</v>
      </c>
      <c r="M448" s="14" t="s">
        <v>10412</v>
      </c>
      <c r="N448" s="14"/>
      <c r="O448" s="14"/>
      <c r="Q448" s="22">
        <f t="shared" si="15"/>
        <v>1000</v>
      </c>
      <c r="R448" s="15">
        <f>VLOOKUP(H448,[2]heso!$A$2:$B$82,2,0)*Q448*G448</f>
        <v>532238.85618166532</v>
      </c>
    </row>
    <row r="449" spans="1:18" ht="63">
      <c r="A449" s="14">
        <f t="shared" si="14"/>
        <v>446</v>
      </c>
      <c r="B449" s="14" t="s">
        <v>20115</v>
      </c>
      <c r="C449" s="41" t="s">
        <v>20116</v>
      </c>
      <c r="D449" s="41" t="s">
        <v>1162</v>
      </c>
      <c r="E449" s="14"/>
      <c r="F449" s="15">
        <v>1000</v>
      </c>
      <c r="G449" s="15">
        <v>464</v>
      </c>
      <c r="H449" s="14" t="s">
        <v>2161</v>
      </c>
      <c r="I449" s="15">
        <f>VLOOKUP(H449,[2]heso!$A$2:$B$82,2,0)*F449*G449</f>
        <v>599414.63414634147</v>
      </c>
      <c r="J449" s="15">
        <v>0</v>
      </c>
      <c r="K449" s="14" t="s">
        <v>60</v>
      </c>
      <c r="L449" s="36" t="s">
        <v>19827</v>
      </c>
      <c r="M449" s="14" t="s">
        <v>10412</v>
      </c>
      <c r="N449" s="14"/>
      <c r="O449" s="14"/>
      <c r="Q449" s="22">
        <f t="shared" si="15"/>
        <v>1000</v>
      </c>
      <c r="R449" s="15">
        <f>VLOOKUP(H449,[2]heso!$A$2:$B$82,2,0)*Q449*G449</f>
        <v>599414.63414634147</v>
      </c>
    </row>
    <row r="450" spans="1:18" ht="78.75">
      <c r="A450" s="14">
        <f t="shared" si="14"/>
        <v>447</v>
      </c>
      <c r="B450" s="14" t="s">
        <v>20104</v>
      </c>
      <c r="C450" s="41" t="s">
        <v>20117</v>
      </c>
      <c r="D450" s="41" t="s">
        <v>1162</v>
      </c>
      <c r="E450" s="14"/>
      <c r="F450" s="15">
        <v>1000</v>
      </c>
      <c r="G450" s="15">
        <v>320</v>
      </c>
      <c r="H450" s="14" t="s">
        <v>2161</v>
      </c>
      <c r="I450" s="15">
        <f>VLOOKUP(H450,[2]heso!$A$2:$B$82,2,0)*F450*G450</f>
        <v>413389.40285954589</v>
      </c>
      <c r="J450" s="15">
        <v>0</v>
      </c>
      <c r="K450" s="14" t="s">
        <v>60</v>
      </c>
      <c r="L450" s="36" t="s">
        <v>19827</v>
      </c>
      <c r="M450" s="14" t="s">
        <v>10412</v>
      </c>
      <c r="N450" s="14"/>
      <c r="O450" s="14"/>
      <c r="Q450" s="22">
        <f t="shared" si="15"/>
        <v>1000</v>
      </c>
      <c r="R450" s="15">
        <f>VLOOKUP(H450,[2]heso!$A$2:$B$82,2,0)*Q450*G450</f>
        <v>413389.40285954589</v>
      </c>
    </row>
    <row r="451" spans="1:18" ht="31.5">
      <c r="A451" s="14">
        <f t="shared" si="14"/>
        <v>448</v>
      </c>
      <c r="B451" s="248" t="s">
        <v>20102</v>
      </c>
      <c r="C451" s="41" t="s">
        <v>20118</v>
      </c>
      <c r="D451" s="41" t="s">
        <v>1162</v>
      </c>
      <c r="E451" s="14"/>
      <c r="F451" s="15">
        <v>300</v>
      </c>
      <c r="G451" s="15">
        <v>96</v>
      </c>
      <c r="H451" s="14" t="s">
        <v>8087</v>
      </c>
      <c r="I451" s="15">
        <f>VLOOKUP(H451,[2]heso!$A$2:$B$82,2,0)*F451*G451</f>
        <v>28800</v>
      </c>
      <c r="J451" s="15">
        <v>0</v>
      </c>
      <c r="K451" s="14" t="s">
        <v>4642</v>
      </c>
      <c r="L451" s="36" t="s">
        <v>19747</v>
      </c>
      <c r="M451" s="14" t="s">
        <v>20119</v>
      </c>
      <c r="N451" s="14"/>
      <c r="O451" s="14"/>
      <c r="Q451" s="22">
        <f t="shared" si="15"/>
        <v>300</v>
      </c>
      <c r="R451" s="15">
        <f>VLOOKUP(H451,[2]heso!$A$2:$B$82,2,0)*Q451*G451</f>
        <v>28800</v>
      </c>
    </row>
    <row r="452" spans="1:18" ht="47.25">
      <c r="A452" s="14">
        <f t="shared" si="14"/>
        <v>449</v>
      </c>
      <c r="B452" s="14" t="s">
        <v>20084</v>
      </c>
      <c r="C452" s="14" t="s">
        <v>19698</v>
      </c>
      <c r="D452" s="14" t="s">
        <v>4473</v>
      </c>
      <c r="E452" s="14" t="s">
        <v>8163</v>
      </c>
      <c r="F452" s="192">
        <v>1000</v>
      </c>
      <c r="G452" s="14">
        <v>436</v>
      </c>
      <c r="H452" s="14" t="s">
        <v>1228</v>
      </c>
      <c r="I452" s="15">
        <f>VLOOKUP(H452,[2]heso!$A$2:$B$82,2,0)*F452*G452</f>
        <v>484037.00588730036</v>
      </c>
      <c r="J452" s="15">
        <v>0</v>
      </c>
      <c r="K452" s="14" t="s">
        <v>1193</v>
      </c>
      <c r="L452" s="36" t="s">
        <v>19827</v>
      </c>
      <c r="M452" s="14" t="s">
        <v>19142</v>
      </c>
      <c r="N452" s="14"/>
      <c r="O452" s="14" t="s">
        <v>20120</v>
      </c>
      <c r="Q452" s="22">
        <f t="shared" si="15"/>
        <v>1000</v>
      </c>
      <c r="R452" s="15">
        <f>VLOOKUP(H452,[2]heso!$A$2:$B$82,2,0)*Q452*G452</f>
        <v>484037.00588730036</v>
      </c>
    </row>
    <row r="453" spans="1:18" ht="47.25">
      <c r="A453" s="14">
        <f t="shared" ref="A453:A497" si="16">A452+1</f>
        <v>450</v>
      </c>
      <c r="B453" s="14" t="s">
        <v>20085</v>
      </c>
      <c r="C453" s="14" t="s">
        <v>19698</v>
      </c>
      <c r="D453" s="14" t="s">
        <v>4473</v>
      </c>
      <c r="E453" s="14" t="s">
        <v>8163</v>
      </c>
      <c r="F453" s="192">
        <v>1000</v>
      </c>
      <c r="G453" s="14">
        <v>416</v>
      </c>
      <c r="H453" s="14" t="s">
        <v>1228</v>
      </c>
      <c r="I453" s="15">
        <f>VLOOKUP(H453,[2]heso!$A$2:$B$82,2,0)*F453*G453</f>
        <v>461833.47350714891</v>
      </c>
      <c r="J453" s="15">
        <v>0</v>
      </c>
      <c r="K453" s="14" t="s">
        <v>1193</v>
      </c>
      <c r="L453" s="36" t="s">
        <v>19827</v>
      </c>
      <c r="M453" s="14" t="s">
        <v>19142</v>
      </c>
      <c r="N453" s="14"/>
      <c r="O453" s="14" t="s">
        <v>20121</v>
      </c>
      <c r="Q453" s="22">
        <f t="shared" ref="Q453:Q492" si="17">F453+S453+T453+U453+V453+W453</f>
        <v>1000</v>
      </c>
      <c r="R453" s="15">
        <f>VLOOKUP(H453,[2]heso!$A$2:$B$82,2,0)*Q453*G453</f>
        <v>461833.47350714891</v>
      </c>
    </row>
    <row r="454" spans="1:18" ht="47.25">
      <c r="A454" s="14">
        <f t="shared" si="16"/>
        <v>451</v>
      </c>
      <c r="B454" s="14" t="s">
        <v>20086</v>
      </c>
      <c r="C454" s="14" t="s">
        <v>19698</v>
      </c>
      <c r="D454" s="14" t="s">
        <v>4473</v>
      </c>
      <c r="E454" s="14" t="s">
        <v>8163</v>
      </c>
      <c r="F454" s="192">
        <v>1000</v>
      </c>
      <c r="G454" s="14">
        <v>456</v>
      </c>
      <c r="H454" s="14" t="s">
        <v>1228</v>
      </c>
      <c r="I454" s="15">
        <f>VLOOKUP(H454,[2]heso!$A$2:$B$82,2,0)*F454*G454</f>
        <v>506240.53826745175</v>
      </c>
      <c r="J454" s="15">
        <v>0</v>
      </c>
      <c r="K454" s="14" t="s">
        <v>1193</v>
      </c>
      <c r="L454" s="36" t="s">
        <v>19827</v>
      </c>
      <c r="M454" s="14" t="s">
        <v>19142</v>
      </c>
      <c r="N454" s="14"/>
      <c r="O454" s="14" t="s">
        <v>20122</v>
      </c>
      <c r="Q454" s="22">
        <f t="shared" si="17"/>
        <v>1000</v>
      </c>
      <c r="R454" s="15">
        <f>VLOOKUP(H454,[2]heso!$A$2:$B$82,2,0)*Q454*G454</f>
        <v>506240.53826745175</v>
      </c>
    </row>
    <row r="455" spans="1:18" ht="47.25">
      <c r="A455" s="14">
        <f t="shared" si="16"/>
        <v>452</v>
      </c>
      <c r="B455" s="14" t="s">
        <v>20087</v>
      </c>
      <c r="C455" s="14" t="s">
        <v>19698</v>
      </c>
      <c r="D455" s="14" t="s">
        <v>4473</v>
      </c>
      <c r="E455" s="14" t="s">
        <v>8163</v>
      </c>
      <c r="F455" s="192">
        <v>1000</v>
      </c>
      <c r="G455" s="14">
        <v>460</v>
      </c>
      <c r="H455" s="14" t="s">
        <v>1228</v>
      </c>
      <c r="I455" s="15">
        <f>VLOOKUP(H455,[2]heso!$A$2:$B$82,2,0)*F455*G455</f>
        <v>510681.24474348198</v>
      </c>
      <c r="J455" s="15">
        <v>0</v>
      </c>
      <c r="K455" s="14" t="s">
        <v>1193</v>
      </c>
      <c r="L455" s="36" t="s">
        <v>19827</v>
      </c>
      <c r="M455" s="14" t="s">
        <v>19142</v>
      </c>
      <c r="N455" s="14"/>
      <c r="O455" s="14" t="s">
        <v>20123</v>
      </c>
      <c r="Q455" s="22">
        <f t="shared" si="17"/>
        <v>1000</v>
      </c>
      <c r="R455" s="15">
        <f>VLOOKUP(H455,[2]heso!$A$2:$B$82,2,0)*Q455*G455</f>
        <v>510681.24474348198</v>
      </c>
    </row>
    <row r="456" spans="1:18" ht="47.25">
      <c r="A456" s="14">
        <f t="shared" si="16"/>
        <v>453</v>
      </c>
      <c r="B456" s="14" t="s">
        <v>20088</v>
      </c>
      <c r="C456" s="14" t="s">
        <v>19698</v>
      </c>
      <c r="D456" s="14" t="s">
        <v>4473</v>
      </c>
      <c r="E456" s="14" t="s">
        <v>8163</v>
      </c>
      <c r="F456" s="192">
        <v>1000</v>
      </c>
      <c r="G456" s="14">
        <v>800</v>
      </c>
      <c r="H456" s="14" t="s">
        <v>1228</v>
      </c>
      <c r="I456" s="15">
        <f>VLOOKUP(H456,[2]heso!$A$2:$B$82,2,0)*F456*G456</f>
        <v>888141.29520605563</v>
      </c>
      <c r="J456" s="15">
        <v>0</v>
      </c>
      <c r="K456" s="14" t="s">
        <v>1193</v>
      </c>
      <c r="L456" s="36" t="s">
        <v>19827</v>
      </c>
      <c r="M456" s="14" t="s">
        <v>19142</v>
      </c>
      <c r="N456" s="14"/>
      <c r="O456" s="14" t="s">
        <v>20122</v>
      </c>
      <c r="Q456" s="22">
        <f t="shared" si="17"/>
        <v>1000</v>
      </c>
      <c r="R456" s="15">
        <f>VLOOKUP(H456,[2]heso!$A$2:$B$82,2,0)*Q456*G456</f>
        <v>888141.29520605563</v>
      </c>
    </row>
    <row r="457" spans="1:18" ht="63" customHeight="1">
      <c r="A457" s="14">
        <f t="shared" si="16"/>
        <v>454</v>
      </c>
      <c r="B457" s="14" t="s">
        <v>20089</v>
      </c>
      <c r="C457" s="14" t="s">
        <v>19698</v>
      </c>
      <c r="D457" s="14" t="s">
        <v>4473</v>
      </c>
      <c r="E457" s="14" t="s">
        <v>8163</v>
      </c>
      <c r="F457" s="192">
        <v>1000</v>
      </c>
      <c r="G457" s="14">
        <v>576</v>
      </c>
      <c r="H457" s="14" t="s">
        <v>1228</v>
      </c>
      <c r="I457" s="15">
        <f>VLOOKUP(H457,[2]heso!$A$2:$B$82,2,0)*F457*G457</f>
        <v>639461.73254836001</v>
      </c>
      <c r="J457" s="15">
        <v>0</v>
      </c>
      <c r="K457" s="14" t="s">
        <v>1193</v>
      </c>
      <c r="L457" s="36" t="s">
        <v>19827</v>
      </c>
      <c r="M457" s="14" t="s">
        <v>19142</v>
      </c>
      <c r="N457" s="14"/>
      <c r="O457" s="14" t="s">
        <v>20121</v>
      </c>
      <c r="Q457" s="22">
        <f t="shared" si="17"/>
        <v>1000</v>
      </c>
      <c r="R457" s="15">
        <f>VLOOKUP(H457,[2]heso!$A$2:$B$82,2,0)*Q457*G457</f>
        <v>639461.73254836001</v>
      </c>
    </row>
    <row r="458" spans="1:18" ht="63">
      <c r="A458" s="14">
        <f t="shared" si="16"/>
        <v>455</v>
      </c>
      <c r="B458" s="14" t="s">
        <v>20090</v>
      </c>
      <c r="C458" s="14" t="s">
        <v>19698</v>
      </c>
      <c r="D458" s="14" t="s">
        <v>4473</v>
      </c>
      <c r="E458" s="14" t="s">
        <v>8163</v>
      </c>
      <c r="F458" s="192">
        <v>1000</v>
      </c>
      <c r="G458" s="14">
        <v>388</v>
      </c>
      <c r="H458" s="14" t="s">
        <v>1228</v>
      </c>
      <c r="I458" s="15">
        <f>VLOOKUP(H458,[2]heso!$A$2:$B$82,2,0)*F458*G458</f>
        <v>430748.528174937</v>
      </c>
      <c r="J458" s="15">
        <v>0</v>
      </c>
      <c r="K458" s="14" t="s">
        <v>1193</v>
      </c>
      <c r="L458" s="36" t="s">
        <v>19827</v>
      </c>
      <c r="M458" s="14" t="s">
        <v>19142</v>
      </c>
      <c r="N458" s="14"/>
      <c r="O458" s="14"/>
      <c r="Q458" s="22">
        <f t="shared" si="17"/>
        <v>1000</v>
      </c>
      <c r="R458" s="15">
        <f>VLOOKUP(H458,[2]heso!$A$2:$B$82,2,0)*Q458*G458</f>
        <v>430748.528174937</v>
      </c>
    </row>
    <row r="459" spans="1:18" ht="47.25">
      <c r="A459" s="14">
        <f t="shared" si="16"/>
        <v>456</v>
      </c>
      <c r="B459" s="14" t="s">
        <v>20101</v>
      </c>
      <c r="C459" s="41" t="s">
        <v>20124</v>
      </c>
      <c r="D459" s="41" t="s">
        <v>1162</v>
      </c>
      <c r="E459" s="14"/>
      <c r="F459" s="15">
        <v>200</v>
      </c>
      <c r="G459" s="15">
        <v>68</v>
      </c>
      <c r="H459" s="14" t="s">
        <v>8076</v>
      </c>
      <c r="I459" s="15">
        <f>VLOOKUP(H459,[2]heso!$A$2:$B$82,2,0)*F459*G459</f>
        <v>11300.925147182506</v>
      </c>
      <c r="J459" s="15">
        <v>0</v>
      </c>
      <c r="K459" s="14" t="s">
        <v>1188</v>
      </c>
      <c r="L459" s="36" t="s">
        <v>19827</v>
      </c>
      <c r="M459" s="14" t="s">
        <v>12365</v>
      </c>
      <c r="N459" s="14"/>
      <c r="O459" s="14"/>
      <c r="Q459" s="22">
        <f t="shared" si="17"/>
        <v>200</v>
      </c>
      <c r="R459" s="15">
        <f>VLOOKUP(H459,[2]heso!$A$2:$B$82,2,0)*Q459*G459</f>
        <v>11300.925147182506</v>
      </c>
    </row>
    <row r="460" spans="1:18" ht="63">
      <c r="A460" s="14">
        <f t="shared" si="16"/>
        <v>457</v>
      </c>
      <c r="B460" s="14" t="s">
        <v>20105</v>
      </c>
      <c r="C460" s="41" t="s">
        <v>20125</v>
      </c>
      <c r="D460" s="41" t="s">
        <v>1162</v>
      </c>
      <c r="E460" s="14"/>
      <c r="F460" s="15">
        <v>200</v>
      </c>
      <c r="G460" s="15">
        <v>248</v>
      </c>
      <c r="H460" s="14" t="s">
        <v>8087</v>
      </c>
      <c r="I460" s="15">
        <f>VLOOKUP(H460,[2]heso!$A$2:$B$82,2,0)*F460*G460</f>
        <v>49600</v>
      </c>
      <c r="J460" s="15">
        <v>0</v>
      </c>
      <c r="K460" s="14" t="s">
        <v>4935</v>
      </c>
      <c r="L460" s="36" t="s">
        <v>19827</v>
      </c>
      <c r="M460" s="14" t="s">
        <v>5629</v>
      </c>
      <c r="N460" s="14"/>
      <c r="O460" s="14"/>
      <c r="Q460" s="22">
        <f t="shared" si="17"/>
        <v>200</v>
      </c>
      <c r="R460" s="15">
        <f>VLOOKUP(H460,[2]heso!$A$2:$B$82,2,0)*Q460*G460</f>
        <v>49600</v>
      </c>
    </row>
    <row r="461" spans="1:18" ht="63">
      <c r="A461" s="14">
        <f t="shared" si="16"/>
        <v>458</v>
      </c>
      <c r="B461" s="14" t="s">
        <v>20126</v>
      </c>
      <c r="C461" s="41" t="s">
        <v>13183</v>
      </c>
      <c r="D461" s="41" t="s">
        <v>4473</v>
      </c>
      <c r="E461" s="14"/>
      <c r="F461" s="15">
        <v>1000</v>
      </c>
      <c r="G461" s="15">
        <v>712</v>
      </c>
      <c r="H461" s="14" t="s">
        <v>2161</v>
      </c>
      <c r="I461" s="15">
        <f>VLOOKUP(H461,[2]heso!$A$2:$B$82,2,0)*F461*G461</f>
        <v>919791.42136248958</v>
      </c>
      <c r="J461" s="15">
        <v>0</v>
      </c>
      <c r="K461" s="14" t="s">
        <v>1188</v>
      </c>
      <c r="L461" s="36" t="s">
        <v>19827</v>
      </c>
      <c r="M461" s="14" t="s">
        <v>2255</v>
      </c>
      <c r="N461" s="14"/>
      <c r="O461" s="14"/>
      <c r="Q461" s="22">
        <f t="shared" si="17"/>
        <v>1000</v>
      </c>
      <c r="R461" s="15">
        <f>VLOOKUP(H461,[2]heso!$A$2:$B$82,2,0)*Q461*G461</f>
        <v>919791.42136248958</v>
      </c>
    </row>
    <row r="462" spans="1:18" ht="63">
      <c r="A462" s="14">
        <f t="shared" si="16"/>
        <v>459</v>
      </c>
      <c r="B462" s="14" t="s">
        <v>20100</v>
      </c>
      <c r="C462" s="41" t="s">
        <v>20127</v>
      </c>
      <c r="D462" s="41" t="s">
        <v>9193</v>
      </c>
      <c r="E462" s="14"/>
      <c r="F462" s="15">
        <v>1000</v>
      </c>
      <c r="G462" s="15">
        <v>708</v>
      </c>
      <c r="H462" s="14" t="s">
        <v>2161</v>
      </c>
      <c r="I462" s="15">
        <f>VLOOKUP(H462,[2]heso!$A$2:$B$82,2,0)*F462*G462</f>
        <v>914624.05382674525</v>
      </c>
      <c r="J462" s="15">
        <v>0</v>
      </c>
      <c r="K462" s="14" t="s">
        <v>70</v>
      </c>
      <c r="L462" s="36" t="s">
        <v>19827</v>
      </c>
      <c r="M462" s="14" t="s">
        <v>2255</v>
      </c>
      <c r="N462" s="14"/>
      <c r="O462" s="14" t="s">
        <v>13099</v>
      </c>
      <c r="Q462" s="22">
        <f t="shared" si="17"/>
        <v>1000</v>
      </c>
      <c r="R462" s="15">
        <f>VLOOKUP(H462,[2]heso!$A$2:$B$82,2,0)*Q462*G462</f>
        <v>914624.05382674525</v>
      </c>
    </row>
    <row r="463" spans="1:18" ht="63">
      <c r="A463" s="14">
        <f t="shared" si="16"/>
        <v>460</v>
      </c>
      <c r="B463" s="14" t="s">
        <v>20098</v>
      </c>
      <c r="C463" s="41" t="s">
        <v>20128</v>
      </c>
      <c r="D463" s="41" t="s">
        <v>9193</v>
      </c>
      <c r="E463" s="14"/>
      <c r="F463" s="15">
        <v>1500</v>
      </c>
      <c r="G463" s="15">
        <v>468</v>
      </c>
      <c r="H463" s="14" t="s">
        <v>2161</v>
      </c>
      <c r="I463" s="15">
        <f>VLOOKUP(H463,[2]heso!$A$2:$B$82,2,0)*F463*G463</f>
        <v>906873.00252312876</v>
      </c>
      <c r="J463" s="15">
        <v>0</v>
      </c>
      <c r="K463" s="14" t="s">
        <v>70</v>
      </c>
      <c r="L463" s="36" t="s">
        <v>19827</v>
      </c>
      <c r="M463" s="14" t="s">
        <v>2255</v>
      </c>
      <c r="N463" s="14"/>
      <c r="O463" s="14" t="s">
        <v>20129</v>
      </c>
      <c r="Q463" s="22">
        <f t="shared" si="17"/>
        <v>1500</v>
      </c>
      <c r="R463" s="15">
        <f>VLOOKUP(H463,[2]heso!$A$2:$B$82,2,0)*Q463*G463</f>
        <v>906873.00252312876</v>
      </c>
    </row>
    <row r="464" spans="1:18" ht="47.25" customHeight="1">
      <c r="A464" s="14">
        <f t="shared" si="16"/>
        <v>461</v>
      </c>
      <c r="B464" s="14" t="s">
        <v>20097</v>
      </c>
      <c r="C464" s="41" t="s">
        <v>14266</v>
      </c>
      <c r="D464" s="41" t="s">
        <v>4473</v>
      </c>
      <c r="E464" s="14"/>
      <c r="F464" s="15">
        <v>1000</v>
      </c>
      <c r="G464" s="15">
        <v>464</v>
      </c>
      <c r="H464" s="14" t="s">
        <v>2161</v>
      </c>
      <c r="I464" s="15">
        <f>VLOOKUP(H464,[2]heso!$A$2:$B$82,2,0)*F464*G464</f>
        <v>599414.63414634147</v>
      </c>
      <c r="J464" s="15">
        <v>0</v>
      </c>
      <c r="K464" s="14" t="s">
        <v>70</v>
      </c>
      <c r="L464" s="36" t="s">
        <v>19827</v>
      </c>
      <c r="M464" s="14" t="s">
        <v>2255</v>
      </c>
      <c r="N464" s="14"/>
      <c r="O464" s="14"/>
      <c r="Q464" s="22">
        <f t="shared" si="17"/>
        <v>1000</v>
      </c>
      <c r="R464" s="15">
        <f>VLOOKUP(H464,[2]heso!$A$2:$B$82,2,0)*Q464*G464</f>
        <v>599414.63414634147</v>
      </c>
    </row>
    <row r="465" spans="1:18" ht="47.25">
      <c r="A465" s="14">
        <f t="shared" si="16"/>
        <v>462</v>
      </c>
      <c r="B465" s="14" t="s">
        <v>20099</v>
      </c>
      <c r="C465" s="41" t="s">
        <v>20130</v>
      </c>
      <c r="D465" s="41" t="s">
        <v>4473</v>
      </c>
      <c r="E465" s="14"/>
      <c r="F465" s="15">
        <v>1000</v>
      </c>
      <c r="G465" s="15">
        <v>624</v>
      </c>
      <c r="H465" s="14" t="s">
        <v>2161</v>
      </c>
      <c r="I465" s="15">
        <f>VLOOKUP(H465,[2]heso!$A$2:$B$82,2,0)*F465*G465</f>
        <v>806109.33557611448</v>
      </c>
      <c r="J465" s="15">
        <v>0</v>
      </c>
      <c r="K465" s="14" t="s">
        <v>1188</v>
      </c>
      <c r="L465" s="36" t="s">
        <v>19827</v>
      </c>
      <c r="M465" s="14" t="s">
        <v>2255</v>
      </c>
      <c r="N465" s="14"/>
      <c r="O465" s="14"/>
      <c r="Q465" s="22">
        <f t="shared" si="17"/>
        <v>1000</v>
      </c>
      <c r="R465" s="15">
        <f>VLOOKUP(H465,[2]heso!$A$2:$B$82,2,0)*Q465*G465</f>
        <v>806109.33557611448</v>
      </c>
    </row>
    <row r="466" spans="1:18" ht="63">
      <c r="A466" s="14">
        <f t="shared" si="16"/>
        <v>463</v>
      </c>
      <c r="B466" s="14" t="s">
        <v>20096</v>
      </c>
      <c r="C466" s="41" t="s">
        <v>20131</v>
      </c>
      <c r="D466" s="41" t="s">
        <v>9193</v>
      </c>
      <c r="E466" s="14"/>
      <c r="F466" s="15">
        <v>1500</v>
      </c>
      <c r="G466" s="15">
        <v>356</v>
      </c>
      <c r="H466" s="14" t="s">
        <v>2161</v>
      </c>
      <c r="I466" s="15">
        <f>VLOOKUP(H466,[2]heso!$A$2:$B$82,2,0)*F466*G466</f>
        <v>689843.5660218671</v>
      </c>
      <c r="J466" s="15">
        <v>0</v>
      </c>
      <c r="K466" s="14" t="s">
        <v>70</v>
      </c>
      <c r="L466" s="36" t="s">
        <v>19827</v>
      </c>
      <c r="M466" s="14" t="s">
        <v>2255</v>
      </c>
      <c r="N466" s="14"/>
      <c r="O466" s="14" t="s">
        <v>20132</v>
      </c>
      <c r="Q466" s="22">
        <f t="shared" si="17"/>
        <v>1500</v>
      </c>
      <c r="R466" s="15">
        <f>VLOOKUP(H466,[2]heso!$A$2:$B$82,2,0)*Q466*G466</f>
        <v>689843.5660218671</v>
      </c>
    </row>
    <row r="467" spans="1:18" ht="63">
      <c r="A467" s="14">
        <f t="shared" si="16"/>
        <v>464</v>
      </c>
      <c r="B467" s="14" t="s">
        <v>20094</v>
      </c>
      <c r="C467" s="41" t="s">
        <v>20133</v>
      </c>
      <c r="D467" s="41" t="s">
        <v>4473</v>
      </c>
      <c r="E467" s="14"/>
      <c r="F467" s="15">
        <v>1000</v>
      </c>
      <c r="G467" s="15">
        <v>316</v>
      </c>
      <c r="H467" s="14" t="s">
        <v>2161</v>
      </c>
      <c r="I467" s="15">
        <f>VLOOKUP(H467,[2]heso!$A$2:$B$82,2,0)*F467*G467</f>
        <v>408222.03532380157</v>
      </c>
      <c r="J467" s="15">
        <v>0</v>
      </c>
      <c r="K467" s="14" t="s">
        <v>60</v>
      </c>
      <c r="L467" s="36" t="s">
        <v>19827</v>
      </c>
      <c r="M467" s="14" t="s">
        <v>2255</v>
      </c>
      <c r="N467" s="14"/>
      <c r="O467" s="14"/>
      <c r="Q467" s="22">
        <f t="shared" si="17"/>
        <v>1000</v>
      </c>
      <c r="R467" s="15">
        <f>VLOOKUP(H467,[2]heso!$A$2:$B$82,2,0)*Q467*G467</f>
        <v>408222.03532380157</v>
      </c>
    </row>
    <row r="468" spans="1:18" ht="63">
      <c r="A468" s="14">
        <f t="shared" si="16"/>
        <v>465</v>
      </c>
      <c r="B468" s="14" t="s">
        <v>20106</v>
      </c>
      <c r="C468" s="41" t="s">
        <v>20134</v>
      </c>
      <c r="D468" s="41" t="s">
        <v>1162</v>
      </c>
      <c r="E468" s="14"/>
      <c r="F468" s="15">
        <v>500</v>
      </c>
      <c r="G468" s="15">
        <v>284</v>
      </c>
      <c r="H468" s="14" t="s">
        <v>8087</v>
      </c>
      <c r="I468" s="15">
        <f>VLOOKUP(H468,[2]heso!$A$2:$B$82,2,0)*F468*G468</f>
        <v>142000</v>
      </c>
      <c r="J468" s="15">
        <v>0</v>
      </c>
      <c r="K468" s="14" t="s">
        <v>1188</v>
      </c>
      <c r="L468" s="36" t="s">
        <v>19827</v>
      </c>
      <c r="M468" s="14" t="s">
        <v>5629</v>
      </c>
      <c r="N468" s="14"/>
      <c r="O468" s="14"/>
      <c r="Q468" s="22">
        <f t="shared" si="17"/>
        <v>500</v>
      </c>
      <c r="R468" s="15">
        <f>VLOOKUP(H468,[2]heso!$A$2:$B$82,2,0)*Q468*G468</f>
        <v>142000</v>
      </c>
    </row>
    <row r="469" spans="1:18" ht="47.25">
      <c r="A469" s="14">
        <f t="shared" si="16"/>
        <v>466</v>
      </c>
      <c r="B469" s="21" t="s">
        <v>20135</v>
      </c>
      <c r="C469" s="41" t="s">
        <v>19962</v>
      </c>
      <c r="D469" s="41" t="s">
        <v>1162</v>
      </c>
      <c r="E469" s="14"/>
      <c r="F469" s="15">
        <v>500</v>
      </c>
      <c r="G469" s="15">
        <v>264</v>
      </c>
      <c r="H469" s="14" t="s">
        <v>2161</v>
      </c>
      <c r="I469" s="15">
        <f>VLOOKUP(H469,[2]heso!$A$2:$B$82,2,0)*F469*G469</f>
        <v>170523.12867956268</v>
      </c>
      <c r="J469" s="15">
        <v>0</v>
      </c>
      <c r="K469" s="14" t="s">
        <v>1188</v>
      </c>
      <c r="L469" s="36" t="s">
        <v>19827</v>
      </c>
      <c r="M469" s="14" t="s">
        <v>11673</v>
      </c>
      <c r="N469" s="14"/>
      <c r="O469" s="14"/>
      <c r="Q469" s="22">
        <f t="shared" si="17"/>
        <v>500</v>
      </c>
      <c r="R469" s="15">
        <f>VLOOKUP(H469,[2]heso!$A$2:$B$82,2,0)*Q469*G469</f>
        <v>170523.12867956268</v>
      </c>
    </row>
    <row r="470" spans="1:18" ht="63">
      <c r="A470" s="14">
        <f t="shared" si="16"/>
        <v>467</v>
      </c>
      <c r="B470" s="14" t="s">
        <v>20091</v>
      </c>
      <c r="C470" s="41" t="s">
        <v>20136</v>
      </c>
      <c r="D470" s="41" t="s">
        <v>4473</v>
      </c>
      <c r="E470" s="14"/>
      <c r="F470" s="15">
        <v>500</v>
      </c>
      <c r="G470" s="15">
        <v>444</v>
      </c>
      <c r="H470" s="14" t="s">
        <v>8087</v>
      </c>
      <c r="I470" s="15">
        <f>VLOOKUP(H470,[2]heso!$A$2:$B$82,2,0)*F470*G470</f>
        <v>222000</v>
      </c>
      <c r="J470" s="15">
        <v>0</v>
      </c>
      <c r="K470" s="14" t="s">
        <v>70</v>
      </c>
      <c r="L470" s="36" t="s">
        <v>19827</v>
      </c>
      <c r="M470" s="14" t="s">
        <v>19142</v>
      </c>
      <c r="N470" s="14"/>
      <c r="O470" s="14"/>
      <c r="Q470" s="22">
        <f t="shared" si="17"/>
        <v>500</v>
      </c>
      <c r="R470" s="15">
        <f>VLOOKUP(H470,[2]heso!$A$2:$B$82,2,0)*Q470*G470</f>
        <v>222000</v>
      </c>
    </row>
    <row r="471" spans="1:18" ht="47.25">
      <c r="A471" s="14">
        <f t="shared" si="16"/>
        <v>468</v>
      </c>
      <c r="B471" s="14" t="s">
        <v>20137</v>
      </c>
      <c r="C471" s="41" t="s">
        <v>20138</v>
      </c>
      <c r="D471" s="41" t="s">
        <v>4473</v>
      </c>
      <c r="E471" s="14"/>
      <c r="F471" s="15">
        <v>800</v>
      </c>
      <c r="G471" s="15">
        <v>724</v>
      </c>
      <c r="H471" s="14" t="s">
        <v>2161</v>
      </c>
      <c r="I471" s="15">
        <f>VLOOKUP(H471,[2]heso!$A$2:$B$82,2,0)*F471*G471</f>
        <v>748234.81917577796</v>
      </c>
      <c r="J471" s="15">
        <v>0</v>
      </c>
      <c r="K471" s="14" t="s">
        <v>1193</v>
      </c>
      <c r="L471" s="36" t="s">
        <v>19827</v>
      </c>
      <c r="M471" s="14" t="s">
        <v>19142</v>
      </c>
      <c r="N471" s="14"/>
      <c r="O471" s="14"/>
      <c r="Q471" s="22">
        <f t="shared" si="17"/>
        <v>800</v>
      </c>
      <c r="R471" s="15">
        <f>VLOOKUP(H471,[2]heso!$A$2:$B$82,2,0)*Q471*G471</f>
        <v>748234.81917577796</v>
      </c>
    </row>
    <row r="472" spans="1:18" ht="31.5">
      <c r="A472" s="14">
        <f t="shared" si="16"/>
        <v>469</v>
      </c>
      <c r="B472" s="14" t="s">
        <v>20095</v>
      </c>
      <c r="C472" s="41" t="s">
        <v>20139</v>
      </c>
      <c r="D472" s="41" t="s">
        <v>9193</v>
      </c>
      <c r="E472" s="14"/>
      <c r="F472" s="15">
        <v>1500</v>
      </c>
      <c r="G472" s="15">
        <v>352</v>
      </c>
      <c r="H472" s="14" t="s">
        <v>2161</v>
      </c>
      <c r="I472" s="15">
        <f>VLOOKUP(H472,[2]heso!$A$2:$B$82,2,0)*F472*G472</f>
        <v>682092.5147182506</v>
      </c>
      <c r="J472" s="15">
        <v>0</v>
      </c>
      <c r="K472" s="14" t="s">
        <v>60</v>
      </c>
      <c r="L472" s="36" t="s">
        <v>19827</v>
      </c>
      <c r="M472" s="14" t="s">
        <v>2255</v>
      </c>
      <c r="N472" s="14"/>
      <c r="O472" s="14" t="s">
        <v>20129</v>
      </c>
      <c r="Q472" s="22">
        <f t="shared" si="17"/>
        <v>1500</v>
      </c>
      <c r="R472" s="15">
        <f>VLOOKUP(H472,[2]heso!$A$2:$B$82,2,0)*Q472*G472</f>
        <v>682092.5147182506</v>
      </c>
    </row>
    <row r="473" spans="1:18" ht="47.25">
      <c r="A473" s="14">
        <f t="shared" si="16"/>
        <v>470</v>
      </c>
      <c r="B473" s="14" t="s">
        <v>20093</v>
      </c>
      <c r="C473" s="41" t="s">
        <v>20140</v>
      </c>
      <c r="D473" s="41" t="s">
        <v>4473</v>
      </c>
      <c r="E473" s="14"/>
      <c r="F473" s="15">
        <v>1000</v>
      </c>
      <c r="G473" s="15">
        <v>500</v>
      </c>
      <c r="H473" s="14" t="s">
        <v>2161</v>
      </c>
      <c r="I473" s="15">
        <f>VLOOKUP(H473,[2]heso!$A$2:$B$82,2,0)*F473*G473</f>
        <v>645920.94196804042</v>
      </c>
      <c r="J473" s="15">
        <v>0</v>
      </c>
      <c r="K473" s="14" t="s">
        <v>60</v>
      </c>
      <c r="L473" s="36" t="s">
        <v>19827</v>
      </c>
      <c r="M473" s="14" t="s">
        <v>2255</v>
      </c>
      <c r="N473" s="14"/>
      <c r="O473" s="14"/>
      <c r="Q473" s="22">
        <f t="shared" si="17"/>
        <v>1000</v>
      </c>
      <c r="R473" s="15">
        <f>VLOOKUP(H473,[2]heso!$A$2:$B$82,2,0)*Q473*G473</f>
        <v>645920.94196804042</v>
      </c>
    </row>
    <row r="474" spans="1:18" ht="47.25">
      <c r="A474" s="14">
        <f t="shared" si="16"/>
        <v>471</v>
      </c>
      <c r="B474" s="14" t="s">
        <v>20083</v>
      </c>
      <c r="C474" s="41" t="s">
        <v>20141</v>
      </c>
      <c r="D474" s="41" t="s">
        <v>4473</v>
      </c>
      <c r="E474" s="14"/>
      <c r="F474" s="15">
        <v>800</v>
      </c>
      <c r="G474" s="15">
        <v>928</v>
      </c>
      <c r="H474" s="14" t="s">
        <v>3703</v>
      </c>
      <c r="I474" s="15">
        <f>VLOOKUP(H474,[2]heso!$A$2:$B$82,2,0)*F474*G474</f>
        <v>1281248.7804878049</v>
      </c>
      <c r="J474" s="15">
        <v>0</v>
      </c>
      <c r="K474" s="14" t="s">
        <v>7909</v>
      </c>
      <c r="L474" s="36" t="s">
        <v>19827</v>
      </c>
      <c r="M474" s="14" t="s">
        <v>19142</v>
      </c>
      <c r="N474" s="14"/>
      <c r="O474" s="14"/>
      <c r="Q474" s="22">
        <f t="shared" si="17"/>
        <v>800</v>
      </c>
      <c r="R474" s="15">
        <f>VLOOKUP(H474,[2]heso!$A$2:$B$82,2,0)*Q474*G474</f>
        <v>1281248.7804878049</v>
      </c>
    </row>
    <row r="475" spans="1:18" ht="47.25">
      <c r="A475" s="14">
        <f t="shared" si="16"/>
        <v>472</v>
      </c>
      <c r="B475" s="14" t="s">
        <v>18130</v>
      </c>
      <c r="C475" s="41" t="s">
        <v>9192</v>
      </c>
      <c r="D475" s="41" t="s">
        <v>4473</v>
      </c>
      <c r="E475" s="14"/>
      <c r="F475" s="15">
        <v>500</v>
      </c>
      <c r="G475" s="15">
        <v>552</v>
      </c>
      <c r="H475" s="14" t="s">
        <v>2161</v>
      </c>
      <c r="I475" s="15">
        <f>VLOOKUP(H475,[2]heso!$A$2:$B$82,2,0)*F475*G475</f>
        <v>356548.35996635834</v>
      </c>
      <c r="J475" s="15">
        <v>0</v>
      </c>
      <c r="K475" s="14" t="s">
        <v>70</v>
      </c>
      <c r="L475" s="36" t="s">
        <v>19827</v>
      </c>
      <c r="M475" s="14" t="s">
        <v>19142</v>
      </c>
      <c r="N475" s="14"/>
      <c r="O475" s="14" t="s">
        <v>20142</v>
      </c>
      <c r="Q475" s="22">
        <f t="shared" si="17"/>
        <v>500</v>
      </c>
      <c r="R475" s="15">
        <f>VLOOKUP(H475,[2]heso!$A$2:$B$82,2,0)*Q475*G475</f>
        <v>356548.35996635834</v>
      </c>
    </row>
    <row r="476" spans="1:18" ht="47.25">
      <c r="A476" s="14">
        <f t="shared" si="16"/>
        <v>473</v>
      </c>
      <c r="B476" s="14" t="s">
        <v>18132</v>
      </c>
      <c r="C476" s="41" t="s">
        <v>9192</v>
      </c>
      <c r="D476" s="41" t="s">
        <v>4473</v>
      </c>
      <c r="E476" s="14"/>
      <c r="F476" s="15">
        <v>500</v>
      </c>
      <c r="G476" s="15">
        <v>596</v>
      </c>
      <c r="H476" s="14" t="s">
        <v>2161</v>
      </c>
      <c r="I476" s="15">
        <f>VLOOKUP(H476,[2]heso!$A$2:$B$82,2,0)*F476*G476</f>
        <v>384968.88141295209</v>
      </c>
      <c r="J476" s="15">
        <v>0</v>
      </c>
      <c r="K476" s="14" t="s">
        <v>70</v>
      </c>
      <c r="L476" s="36" t="s">
        <v>19827</v>
      </c>
      <c r="M476" s="14" t="s">
        <v>19142</v>
      </c>
      <c r="N476" s="14"/>
      <c r="O476" s="14" t="s">
        <v>20142</v>
      </c>
      <c r="Q476" s="22">
        <f t="shared" si="17"/>
        <v>500</v>
      </c>
      <c r="R476" s="15">
        <f>VLOOKUP(H476,[2]heso!$A$2:$B$82,2,0)*Q476*G476</f>
        <v>384968.88141295209</v>
      </c>
    </row>
    <row r="477" spans="1:18" ht="47.25">
      <c r="A477" s="14">
        <f t="shared" si="16"/>
        <v>474</v>
      </c>
      <c r="B477" s="14" t="s">
        <v>18127</v>
      </c>
      <c r="C477" s="41" t="s">
        <v>9192</v>
      </c>
      <c r="D477" s="41" t="s">
        <v>4473</v>
      </c>
      <c r="E477" s="14"/>
      <c r="F477" s="15">
        <v>1000</v>
      </c>
      <c r="G477" s="15">
        <v>416</v>
      </c>
      <c r="H477" s="14" t="s">
        <v>2161</v>
      </c>
      <c r="I477" s="15">
        <f>VLOOKUP(H477,[2]heso!$A$2:$B$82,2,0)*F477*G477</f>
        <v>537406.22371740965</v>
      </c>
      <c r="J477" s="15">
        <v>0</v>
      </c>
      <c r="K477" s="14" t="s">
        <v>70</v>
      </c>
      <c r="L477" s="36" t="s">
        <v>19827</v>
      </c>
      <c r="M477" s="14" t="s">
        <v>19142</v>
      </c>
      <c r="N477" s="14"/>
      <c r="O477" s="14" t="s">
        <v>20142</v>
      </c>
      <c r="Q477" s="22">
        <f t="shared" si="17"/>
        <v>1000</v>
      </c>
      <c r="R477" s="15">
        <f>VLOOKUP(H477,[2]heso!$A$2:$B$82,2,0)*Q477*G477</f>
        <v>537406.22371740965</v>
      </c>
    </row>
    <row r="478" spans="1:18" ht="47.25">
      <c r="A478" s="14">
        <f t="shared" si="16"/>
        <v>475</v>
      </c>
      <c r="B478" s="14" t="s">
        <v>17958</v>
      </c>
      <c r="C478" s="41" t="s">
        <v>9192</v>
      </c>
      <c r="D478" s="41" t="s">
        <v>4473</v>
      </c>
      <c r="E478" s="14"/>
      <c r="F478" s="15">
        <v>1000</v>
      </c>
      <c r="G478" s="15">
        <v>576</v>
      </c>
      <c r="H478" s="14" t="s">
        <v>2161</v>
      </c>
      <c r="I478" s="15">
        <f>VLOOKUP(H478,[2]heso!$A$2:$B$82,2,0)*F478*G478</f>
        <v>744100.92514718254</v>
      </c>
      <c r="J478" s="15">
        <v>0</v>
      </c>
      <c r="K478" s="14" t="s">
        <v>70</v>
      </c>
      <c r="L478" s="36" t="s">
        <v>19827</v>
      </c>
      <c r="M478" s="14" t="s">
        <v>19142</v>
      </c>
      <c r="N478" s="14"/>
      <c r="O478" s="14" t="s">
        <v>20142</v>
      </c>
      <c r="Q478" s="22">
        <f t="shared" si="17"/>
        <v>1000</v>
      </c>
      <c r="R478" s="15">
        <f>VLOOKUP(H478,[2]heso!$A$2:$B$82,2,0)*Q478*G478</f>
        <v>744100.92514718254</v>
      </c>
    </row>
    <row r="479" spans="1:18" ht="47.25">
      <c r="A479" s="14">
        <f t="shared" si="16"/>
        <v>476</v>
      </c>
      <c r="B479" s="14" t="s">
        <v>18184</v>
      </c>
      <c r="C479" s="41" t="s">
        <v>9192</v>
      </c>
      <c r="D479" s="41" t="s">
        <v>4473</v>
      </c>
      <c r="E479" s="14"/>
      <c r="F479" s="15">
        <v>1000</v>
      </c>
      <c r="G479" s="15">
        <v>540</v>
      </c>
      <c r="H479" s="14" t="s">
        <v>2161</v>
      </c>
      <c r="I479" s="15">
        <f>VLOOKUP(H479,[2]heso!$A$2:$B$82,2,0)*F479*G479</f>
        <v>697594.6173254837</v>
      </c>
      <c r="J479" s="15">
        <v>0</v>
      </c>
      <c r="K479" s="14" t="s">
        <v>70</v>
      </c>
      <c r="L479" s="36" t="s">
        <v>19827</v>
      </c>
      <c r="M479" s="14" t="s">
        <v>19142</v>
      </c>
      <c r="N479" s="14"/>
      <c r="O479" s="14" t="s">
        <v>20142</v>
      </c>
      <c r="Q479" s="22">
        <f t="shared" si="17"/>
        <v>1000</v>
      </c>
      <c r="R479" s="15">
        <f>VLOOKUP(H479,[2]heso!$A$2:$B$82,2,0)*Q479*G479</f>
        <v>697594.6173254837</v>
      </c>
    </row>
    <row r="480" spans="1:18" ht="47.25">
      <c r="A480" s="14">
        <f t="shared" si="16"/>
        <v>477</v>
      </c>
      <c r="B480" s="14" t="s">
        <v>20143</v>
      </c>
      <c r="C480" s="41" t="s">
        <v>9192</v>
      </c>
      <c r="D480" s="41" t="s">
        <v>4473</v>
      </c>
      <c r="E480" s="14"/>
      <c r="F480" s="15">
        <v>2000</v>
      </c>
      <c r="G480" s="15">
        <v>520</v>
      </c>
      <c r="H480" s="14" t="s">
        <v>2161</v>
      </c>
      <c r="I480" s="15">
        <f>VLOOKUP(H480,[2]heso!$A$2:$B$82,2,0)*F480*G480</f>
        <v>1343515.5592935241</v>
      </c>
      <c r="J480" s="15">
        <v>0</v>
      </c>
      <c r="K480" s="14" t="s">
        <v>70</v>
      </c>
      <c r="L480" s="36" t="s">
        <v>19827</v>
      </c>
      <c r="M480" s="14" t="s">
        <v>19142</v>
      </c>
      <c r="N480" s="14"/>
      <c r="O480" s="14" t="s">
        <v>20142</v>
      </c>
      <c r="Q480" s="22">
        <f t="shared" si="17"/>
        <v>2000</v>
      </c>
      <c r="R480" s="15">
        <f>VLOOKUP(H480,[2]heso!$A$2:$B$82,2,0)*Q480*G480</f>
        <v>1343515.5592935241</v>
      </c>
    </row>
    <row r="481" spans="1:18" ht="78.75">
      <c r="A481" s="14">
        <f t="shared" si="16"/>
        <v>478</v>
      </c>
      <c r="B481" s="14" t="s">
        <v>20170</v>
      </c>
      <c r="C481" s="41" t="s">
        <v>20171</v>
      </c>
      <c r="D481" s="41" t="s">
        <v>9193</v>
      </c>
      <c r="E481" s="14"/>
      <c r="F481" s="15">
        <v>1500</v>
      </c>
      <c r="G481" s="15">
        <v>900</v>
      </c>
      <c r="H481" s="14" t="s">
        <v>2161</v>
      </c>
      <c r="I481" s="15">
        <f>VLOOKUP(H481,[2]heso!$A$2:$B$82,2,0)*F481*G481</f>
        <v>1743986.5433137091</v>
      </c>
      <c r="J481" s="15">
        <v>0</v>
      </c>
      <c r="K481" s="14" t="s">
        <v>70</v>
      </c>
      <c r="L481" s="36" t="s">
        <v>19827</v>
      </c>
      <c r="M481" s="14" t="s">
        <v>2255</v>
      </c>
      <c r="N481" s="14"/>
      <c r="O481" s="14" t="s">
        <v>20132</v>
      </c>
      <c r="Q481" s="22">
        <f t="shared" si="17"/>
        <v>1500</v>
      </c>
      <c r="R481" s="15">
        <f>VLOOKUP(H481,[2]heso!$A$2:$B$82,2,0)*Q481*G481</f>
        <v>1743986.5433137091</v>
      </c>
    </row>
    <row r="482" spans="1:18" ht="47.25">
      <c r="A482" s="14">
        <f t="shared" si="16"/>
        <v>479</v>
      </c>
      <c r="B482" s="14" t="s">
        <v>20172</v>
      </c>
      <c r="C482" s="41" t="s">
        <v>20173</v>
      </c>
      <c r="D482" s="41" t="s">
        <v>4473</v>
      </c>
      <c r="E482" s="14"/>
      <c r="F482" s="15">
        <v>500</v>
      </c>
      <c r="G482" s="15">
        <v>304</v>
      </c>
      <c r="H482" s="14" t="s">
        <v>2161</v>
      </c>
      <c r="I482" s="15">
        <f>VLOOKUP(H482,[2]heso!$A$2:$B$82,2,0)*F482*G482</f>
        <v>196359.96635828429</v>
      </c>
      <c r="J482" s="15">
        <v>0</v>
      </c>
      <c r="K482" s="14" t="s">
        <v>1188</v>
      </c>
      <c r="L482" s="36" t="s">
        <v>19827</v>
      </c>
      <c r="M482" s="14" t="s">
        <v>513</v>
      </c>
      <c r="N482" s="14"/>
      <c r="O482" s="14"/>
      <c r="Q482" s="22">
        <f t="shared" si="17"/>
        <v>500</v>
      </c>
      <c r="R482" s="15">
        <f>VLOOKUP(H482,[2]heso!$A$2:$B$82,2,0)*Q482*G482</f>
        <v>196359.96635828429</v>
      </c>
    </row>
    <row r="483" spans="1:18" ht="47.25">
      <c r="A483" s="14">
        <f t="shared" si="16"/>
        <v>480</v>
      </c>
      <c r="B483" s="14" t="s">
        <v>20174</v>
      </c>
      <c r="C483" s="41" t="s">
        <v>20141</v>
      </c>
      <c r="D483" s="41" t="s">
        <v>4473</v>
      </c>
      <c r="E483" s="14"/>
      <c r="F483" s="15">
        <v>800</v>
      </c>
      <c r="G483" s="15">
        <v>992</v>
      </c>
      <c r="H483" s="14" t="s">
        <v>3703</v>
      </c>
      <c r="I483" s="15">
        <f>VLOOKUP(H483,[2]heso!$A$2:$B$82,2,0)*F483*G483</f>
        <v>1369610.7653490328</v>
      </c>
      <c r="J483" s="15">
        <v>0</v>
      </c>
      <c r="K483" s="14" t="s">
        <v>7909</v>
      </c>
      <c r="L483" s="36" t="s">
        <v>19827</v>
      </c>
      <c r="M483" s="14" t="s">
        <v>19142</v>
      </c>
      <c r="N483" s="14"/>
      <c r="O483" s="14"/>
      <c r="Q483" s="22">
        <f t="shared" si="17"/>
        <v>800</v>
      </c>
      <c r="R483" s="15">
        <f>VLOOKUP(H483,[2]heso!$A$2:$B$82,2,0)*Q483*G483</f>
        <v>1369610.7653490328</v>
      </c>
    </row>
    <row r="484" spans="1:18" ht="47.25">
      <c r="A484" s="14">
        <f t="shared" si="16"/>
        <v>481</v>
      </c>
      <c r="B484" s="14" t="s">
        <v>20175</v>
      </c>
      <c r="C484" s="14" t="s">
        <v>20176</v>
      </c>
      <c r="D484" s="14" t="s">
        <v>1162</v>
      </c>
      <c r="E484" s="14"/>
      <c r="F484" s="14">
        <v>300</v>
      </c>
      <c r="G484" s="14">
        <v>296</v>
      </c>
      <c r="H484" s="14" t="s">
        <v>2161</v>
      </c>
      <c r="I484" s="15">
        <f>VLOOKUP(H484,[2]heso!$A$2:$B$82,2,0)*F484*G484</f>
        <v>114715.55929352397</v>
      </c>
      <c r="J484" s="15">
        <v>0</v>
      </c>
      <c r="K484" s="14" t="s">
        <v>1193</v>
      </c>
      <c r="L484" s="36" t="s">
        <v>19827</v>
      </c>
      <c r="M484" s="14" t="s">
        <v>2255</v>
      </c>
      <c r="N484" s="23"/>
      <c r="O484" s="23" t="s">
        <v>19379</v>
      </c>
      <c r="Q484" s="22">
        <f t="shared" si="17"/>
        <v>300</v>
      </c>
      <c r="R484" s="15">
        <f>VLOOKUP(H484,[2]heso!$A$2:$B$82,2,0)*Q484*G484</f>
        <v>114715.55929352397</v>
      </c>
    </row>
    <row r="485" spans="1:18" ht="47.25">
      <c r="A485" s="14">
        <f t="shared" si="16"/>
        <v>482</v>
      </c>
      <c r="B485" s="14" t="s">
        <v>20177</v>
      </c>
      <c r="C485" s="14" t="s">
        <v>20178</v>
      </c>
      <c r="D485" s="14" t="s">
        <v>1162</v>
      </c>
      <c r="E485" s="14"/>
      <c r="F485" s="192">
        <v>300</v>
      </c>
      <c r="G485" s="192">
        <v>180</v>
      </c>
      <c r="H485" s="14" t="s">
        <v>2161</v>
      </c>
      <c r="I485" s="15">
        <f>VLOOKUP(H485,[2]heso!$A$2:$B$82,2,0)*F485*G485</f>
        <v>69759.461732548356</v>
      </c>
      <c r="J485" s="15">
        <v>0</v>
      </c>
      <c r="K485" s="14" t="s">
        <v>1193</v>
      </c>
      <c r="L485" s="36" t="s">
        <v>19827</v>
      </c>
      <c r="M485" s="14" t="s">
        <v>5629</v>
      </c>
      <c r="N485" s="23"/>
      <c r="O485" s="23"/>
      <c r="Q485" s="22">
        <f t="shared" si="17"/>
        <v>300</v>
      </c>
      <c r="R485" s="15">
        <f>VLOOKUP(H485,[2]heso!$A$2:$B$82,2,0)*Q485*G485</f>
        <v>69759.461732548356</v>
      </c>
    </row>
    <row r="486" spans="1:18">
      <c r="A486" s="14">
        <f t="shared" si="16"/>
        <v>483</v>
      </c>
      <c r="B486" s="14" t="s">
        <v>20179</v>
      </c>
      <c r="C486" s="14" t="s">
        <v>5621</v>
      </c>
      <c r="D486" s="14" t="s">
        <v>4473</v>
      </c>
      <c r="E486" s="14"/>
      <c r="F486" s="192">
        <v>1000</v>
      </c>
      <c r="G486" s="14">
        <v>800</v>
      </c>
      <c r="H486" s="14" t="s">
        <v>2161</v>
      </c>
      <c r="I486" s="15">
        <f>VLOOKUP(H486,[2]heso!$A$2:$B$82,2,0)*F486*G486</f>
        <v>1033473.5071488647</v>
      </c>
      <c r="J486" s="15">
        <v>0</v>
      </c>
      <c r="K486" s="14" t="s">
        <v>60</v>
      </c>
      <c r="L486" s="36" t="s">
        <v>19827</v>
      </c>
      <c r="M486" s="14" t="s">
        <v>19142</v>
      </c>
      <c r="N486" s="23"/>
      <c r="O486" s="23"/>
      <c r="Q486" s="22">
        <f t="shared" si="17"/>
        <v>1000</v>
      </c>
      <c r="R486" s="15">
        <f>VLOOKUP(H486,[2]heso!$A$2:$B$82,2,0)*Q486*G486</f>
        <v>1033473.5071488647</v>
      </c>
    </row>
    <row r="487" spans="1:18" ht="47.25">
      <c r="A487" s="14">
        <f t="shared" si="16"/>
        <v>484</v>
      </c>
      <c r="B487" s="14" t="s">
        <v>20180</v>
      </c>
      <c r="C487" s="14" t="s">
        <v>13183</v>
      </c>
      <c r="D487" s="14" t="s">
        <v>4473</v>
      </c>
      <c r="E487" s="14"/>
      <c r="F487" s="192">
        <v>1000</v>
      </c>
      <c r="G487" s="14">
        <v>648</v>
      </c>
      <c r="H487" s="14" t="s">
        <v>2161</v>
      </c>
      <c r="I487" s="15">
        <f>VLOOKUP(H487,[2]heso!$A$2:$B$82,2,0)*F487*G487</f>
        <v>837113.54079058045</v>
      </c>
      <c r="J487" s="15">
        <v>0</v>
      </c>
      <c r="K487" s="14" t="s">
        <v>1188</v>
      </c>
      <c r="L487" s="36" t="s">
        <v>19827</v>
      </c>
      <c r="M487" s="14" t="s">
        <v>2255</v>
      </c>
      <c r="N487" s="23"/>
      <c r="O487" s="23"/>
      <c r="Q487" s="22">
        <f t="shared" si="17"/>
        <v>1000</v>
      </c>
      <c r="R487" s="15">
        <f>VLOOKUP(H487,[2]heso!$A$2:$B$82,2,0)*Q487*G487</f>
        <v>837113.54079058045</v>
      </c>
    </row>
    <row r="488" spans="1:18" ht="47.25">
      <c r="A488" s="14">
        <f t="shared" si="16"/>
        <v>485</v>
      </c>
      <c r="B488" s="14" t="s">
        <v>20212</v>
      </c>
      <c r="C488" s="14" t="s">
        <v>20213</v>
      </c>
      <c r="D488" s="14" t="s">
        <v>9193</v>
      </c>
      <c r="E488" s="14"/>
      <c r="F488" s="192">
        <v>1500</v>
      </c>
      <c r="G488" s="14">
        <v>552</v>
      </c>
      <c r="H488" s="14" t="s">
        <v>2161</v>
      </c>
      <c r="I488" s="15">
        <f>VLOOKUP(H488,[2]heso!$A$2:$B$82,2,0)*F488*G488</f>
        <v>1069645.079899075</v>
      </c>
      <c r="J488" s="15">
        <v>0</v>
      </c>
      <c r="K488" s="14" t="s">
        <v>70</v>
      </c>
      <c r="L488" s="36" t="s">
        <v>19827</v>
      </c>
      <c r="M488" s="14" t="s">
        <v>2255</v>
      </c>
      <c r="N488" s="23"/>
      <c r="O488" s="23" t="s">
        <v>20132</v>
      </c>
      <c r="Q488" s="22">
        <f t="shared" si="17"/>
        <v>1500</v>
      </c>
      <c r="R488" s="15">
        <f>VLOOKUP(H488,[2]heso!$A$2:$B$82,2,0)*Q488*G488</f>
        <v>1069645.079899075</v>
      </c>
    </row>
    <row r="489" spans="1:18" ht="47.25">
      <c r="A489" s="14">
        <f t="shared" si="16"/>
        <v>486</v>
      </c>
      <c r="B489" s="14" t="s">
        <v>20241</v>
      </c>
      <c r="C489" s="14" t="s">
        <v>13183</v>
      </c>
      <c r="D489" s="14" t="s">
        <v>16646</v>
      </c>
      <c r="E489" s="14"/>
      <c r="F489" s="192">
        <v>600</v>
      </c>
      <c r="G489" s="14">
        <v>180</v>
      </c>
      <c r="H489" s="14" t="s">
        <v>11934</v>
      </c>
      <c r="I489" s="15">
        <f>VLOOKUP(H489,[2]heso!$A$2:$B$82,2,0)*F489*G489</f>
        <v>227081.58116063921</v>
      </c>
      <c r="J489" s="15">
        <v>0</v>
      </c>
      <c r="K489" s="14" t="s">
        <v>1188</v>
      </c>
      <c r="L489" s="36" t="s">
        <v>19827</v>
      </c>
      <c r="M489" s="14" t="s">
        <v>2255</v>
      </c>
      <c r="N489" s="23"/>
      <c r="O489" s="23"/>
      <c r="Q489" s="22">
        <f t="shared" si="17"/>
        <v>600</v>
      </c>
      <c r="R489" s="15">
        <f>VLOOKUP(H489,[2]heso!$A$2:$B$82,2,0)*Q489*G489</f>
        <v>227081.58116063921</v>
      </c>
    </row>
    <row r="490" spans="1:18" ht="47.25">
      <c r="A490" s="14">
        <f t="shared" si="16"/>
        <v>487</v>
      </c>
      <c r="B490" s="14" t="s">
        <v>20242</v>
      </c>
      <c r="C490" s="14" t="s">
        <v>20243</v>
      </c>
      <c r="D490" s="14" t="s">
        <v>4473</v>
      </c>
      <c r="E490" s="14"/>
      <c r="F490" s="192">
        <v>1000</v>
      </c>
      <c r="G490" s="14">
        <v>480</v>
      </c>
      <c r="H490" s="14" t="s">
        <v>2161</v>
      </c>
      <c r="I490" s="15">
        <f>VLOOKUP(H490,[2]heso!$A$2:$B$82,2,0)*F490*G490</f>
        <v>620084.10428931878</v>
      </c>
      <c r="J490" s="15">
        <v>0</v>
      </c>
      <c r="K490" s="14" t="s">
        <v>1188</v>
      </c>
      <c r="L490" s="36" t="s">
        <v>19827</v>
      </c>
      <c r="M490" s="14" t="s">
        <v>2255</v>
      </c>
      <c r="N490" s="23"/>
      <c r="O490" s="23" t="s">
        <v>13099</v>
      </c>
      <c r="Q490" s="22">
        <f t="shared" si="17"/>
        <v>1000</v>
      </c>
      <c r="R490" s="15">
        <f>VLOOKUP(H490,[2]heso!$A$2:$B$82,2,0)*Q490*G490</f>
        <v>620084.10428931878</v>
      </c>
    </row>
    <row r="491" spans="1:18" ht="47.25">
      <c r="A491" s="14">
        <f t="shared" si="16"/>
        <v>488</v>
      </c>
      <c r="B491" s="14" t="s">
        <v>20244</v>
      </c>
      <c r="C491" s="41" t="s">
        <v>15921</v>
      </c>
      <c r="D491" s="41" t="s">
        <v>1187</v>
      </c>
      <c r="E491" s="14"/>
      <c r="F491" s="192">
        <v>150</v>
      </c>
      <c r="G491" s="14">
        <v>496</v>
      </c>
      <c r="H491" s="14" t="s">
        <v>2161</v>
      </c>
      <c r="I491" s="15">
        <f>VLOOKUP(H491,[2]heso!$A$2:$B$82,2,0)*F491*G491</f>
        <v>96113.036164844409</v>
      </c>
      <c r="J491" s="15">
        <v>0</v>
      </c>
      <c r="K491" s="14" t="s">
        <v>12918</v>
      </c>
      <c r="L491" s="36" t="s">
        <v>19827</v>
      </c>
      <c r="M491" s="14" t="s">
        <v>2255</v>
      </c>
      <c r="N491" s="23"/>
      <c r="O491" s="23"/>
      <c r="Q491" s="22">
        <f t="shared" si="17"/>
        <v>150</v>
      </c>
      <c r="R491" s="15">
        <f>VLOOKUP(H491,[2]heso!$A$2:$B$82,2,0)*Q491*G491</f>
        <v>96113.036164844409</v>
      </c>
    </row>
    <row r="492" spans="1:18" ht="47.25">
      <c r="A492" s="14">
        <f t="shared" si="16"/>
        <v>489</v>
      </c>
      <c r="B492" s="14" t="s">
        <v>20245</v>
      </c>
      <c r="C492" s="14" t="s">
        <v>20246</v>
      </c>
      <c r="D492" s="14" t="s">
        <v>1162</v>
      </c>
      <c r="E492" s="14"/>
      <c r="F492" s="192">
        <v>500</v>
      </c>
      <c r="G492" s="14">
        <v>960</v>
      </c>
      <c r="H492" s="14" t="s">
        <v>2161</v>
      </c>
      <c r="I492" s="15">
        <f>VLOOKUP(H492,[2]heso!$A$2:$B$82,2,0)*F492*G492</f>
        <v>620084.10428931878</v>
      </c>
      <c r="J492" s="15">
        <v>0</v>
      </c>
      <c r="K492" s="14" t="s">
        <v>1188</v>
      </c>
      <c r="L492" s="83">
        <v>45627</v>
      </c>
      <c r="M492" s="14" t="s">
        <v>19142</v>
      </c>
      <c r="N492" s="23"/>
      <c r="O492" s="23" t="s">
        <v>20247</v>
      </c>
      <c r="Q492" s="22">
        <f t="shared" si="17"/>
        <v>500</v>
      </c>
      <c r="R492" s="15">
        <f>VLOOKUP(H492,[2]heso!$A$2:$B$82,2,0)*Q492*G492</f>
        <v>620084.10428931878</v>
      </c>
    </row>
    <row r="493" spans="1:18" ht="47.25">
      <c r="A493" s="14">
        <f t="shared" si="16"/>
        <v>490</v>
      </c>
      <c r="B493" s="14" t="s">
        <v>20252</v>
      </c>
      <c r="C493" s="14" t="s">
        <v>20064</v>
      </c>
      <c r="D493" s="14" t="s">
        <v>4473</v>
      </c>
      <c r="E493" s="14"/>
      <c r="F493" s="192">
        <v>1500</v>
      </c>
      <c r="G493" s="14">
        <v>600</v>
      </c>
      <c r="H493" s="14" t="s">
        <v>2161</v>
      </c>
      <c r="I493" s="15">
        <f>VLOOKUP(H493,[2]heso!$A$2:$B$82,2,0)*F493*G493</f>
        <v>1162657.6955424726</v>
      </c>
      <c r="J493" s="15">
        <v>0</v>
      </c>
      <c r="K493" s="14" t="s">
        <v>1188</v>
      </c>
      <c r="L493" s="36" t="s">
        <v>19827</v>
      </c>
      <c r="M493" s="14" t="s">
        <v>19142</v>
      </c>
      <c r="N493" s="23"/>
      <c r="O493" s="23"/>
      <c r="Q493" s="22"/>
      <c r="R493" s="22"/>
    </row>
    <row r="494" spans="1:18" ht="47.25">
      <c r="A494" s="14">
        <f t="shared" si="16"/>
        <v>491</v>
      </c>
      <c r="B494" s="14" t="s">
        <v>20253</v>
      </c>
      <c r="C494" s="14" t="s">
        <v>20254</v>
      </c>
      <c r="D494" s="14" t="s">
        <v>4473</v>
      </c>
      <c r="E494" s="14"/>
      <c r="F494" s="192">
        <v>1000</v>
      </c>
      <c r="G494" s="14">
        <v>600</v>
      </c>
      <c r="H494" s="14" t="s">
        <v>2161</v>
      </c>
      <c r="I494" s="15">
        <f>VLOOKUP(H494,[2]heso!$A$2:$B$82,2,0)*F494*G494</f>
        <v>775105.13036164851</v>
      </c>
      <c r="J494" s="15">
        <v>0</v>
      </c>
      <c r="K494" s="14" t="s">
        <v>60</v>
      </c>
      <c r="L494" s="83">
        <v>45627</v>
      </c>
      <c r="M494" s="14" t="s">
        <v>19142</v>
      </c>
      <c r="N494" s="23"/>
      <c r="O494" s="23" t="s">
        <v>20255</v>
      </c>
      <c r="Q494" s="22"/>
      <c r="R494" s="22"/>
    </row>
    <row r="495" spans="1:18" ht="47.25">
      <c r="A495" s="14">
        <f t="shared" si="16"/>
        <v>492</v>
      </c>
      <c r="B495" s="14" t="s">
        <v>20308</v>
      </c>
      <c r="C495" s="14" t="s">
        <v>20309</v>
      </c>
      <c r="D495" s="14" t="s">
        <v>1162</v>
      </c>
      <c r="E495" s="14"/>
      <c r="F495" s="192">
        <v>350</v>
      </c>
      <c r="G495" s="14">
        <v>316</v>
      </c>
      <c r="H495" s="14" t="s">
        <v>2161</v>
      </c>
      <c r="I495" s="15">
        <f>VLOOKUP(H495,[2]heso!$A$2:$B$82,2,0)*F495*G495</f>
        <v>142877.71236333053</v>
      </c>
      <c r="J495" s="15">
        <v>0</v>
      </c>
      <c r="K495" s="14" t="s">
        <v>1193</v>
      </c>
      <c r="L495" s="36" t="s">
        <v>19827</v>
      </c>
      <c r="M495" s="14" t="s">
        <v>19559</v>
      </c>
      <c r="N495" s="23"/>
      <c r="O495" s="23"/>
      <c r="Q495" s="22"/>
      <c r="R495" s="22"/>
    </row>
    <row r="496" spans="1:18" ht="47.25">
      <c r="A496" s="14">
        <f t="shared" si="16"/>
        <v>493</v>
      </c>
      <c r="B496" s="14" t="s">
        <v>20310</v>
      </c>
      <c r="C496" s="14" t="s">
        <v>20311</v>
      </c>
      <c r="D496" s="14" t="s">
        <v>1162</v>
      </c>
      <c r="E496" s="14"/>
      <c r="F496" s="192">
        <v>300</v>
      </c>
      <c r="G496" s="14">
        <v>652</v>
      </c>
      <c r="H496" s="14" t="s">
        <v>2161</v>
      </c>
      <c r="I496" s="15">
        <f>VLOOKUP(H496,[2]heso!$A$2:$B$82,2,0)*F496*G496</f>
        <v>252684.27249789739</v>
      </c>
      <c r="J496" s="15">
        <v>0</v>
      </c>
      <c r="K496" s="14" t="s">
        <v>1193</v>
      </c>
      <c r="L496" s="36" t="s">
        <v>19827</v>
      </c>
      <c r="M496" s="14" t="s">
        <v>19559</v>
      </c>
      <c r="N496" s="23"/>
      <c r="O496" s="23"/>
      <c r="Q496" s="22"/>
      <c r="R496" s="22"/>
    </row>
    <row r="497" spans="1:23" ht="47.25">
      <c r="A497" s="14">
        <f t="shared" si="16"/>
        <v>494</v>
      </c>
      <c r="B497" s="14" t="s">
        <v>20312</v>
      </c>
      <c r="C497" s="41" t="s">
        <v>20313</v>
      </c>
      <c r="D497" s="41" t="s">
        <v>1162</v>
      </c>
      <c r="E497" s="14"/>
      <c r="F497" s="15">
        <v>1500</v>
      </c>
      <c r="G497" s="15">
        <v>468</v>
      </c>
      <c r="H497" s="14" t="s">
        <v>8087</v>
      </c>
      <c r="I497" s="15">
        <f>VLOOKUP(H497,[6]heso!$A$2:$B$82,2,0)*F497*G497</f>
        <v>702000</v>
      </c>
      <c r="J497" s="15">
        <v>0</v>
      </c>
      <c r="K497" s="14" t="s">
        <v>7909</v>
      </c>
      <c r="L497" s="36" t="s">
        <v>19827</v>
      </c>
      <c r="M497" s="14" t="s">
        <v>5408</v>
      </c>
      <c r="N497" s="23"/>
      <c r="O497" s="23"/>
      <c r="Q497" s="22"/>
      <c r="R497" s="22"/>
    </row>
    <row r="498" spans="1:23">
      <c r="F498" s="245"/>
      <c r="G498" s="21"/>
      <c r="L498" s="246"/>
      <c r="M498" s="21"/>
      <c r="Q498" s="22"/>
      <c r="R498" s="22"/>
    </row>
    <row r="499" spans="1:23">
      <c r="F499" s="245"/>
      <c r="G499" s="21"/>
      <c r="L499" s="246"/>
      <c r="M499" s="21"/>
      <c r="Q499" s="22"/>
      <c r="R499" s="22"/>
    </row>
    <row r="500" spans="1:23">
      <c r="F500" s="245"/>
      <c r="G500" s="21"/>
      <c r="L500" s="246"/>
      <c r="M500" s="21"/>
      <c r="Q500" s="22"/>
      <c r="R500" s="22"/>
    </row>
    <row r="501" spans="1:23">
      <c r="F501" s="245"/>
      <c r="G501" s="21"/>
      <c r="L501" s="246"/>
      <c r="M501" s="21"/>
      <c r="Q501" s="22"/>
      <c r="R501" s="22"/>
    </row>
    <row r="502" spans="1:23">
      <c r="F502" s="245"/>
      <c r="G502" s="21"/>
      <c r="L502" s="246"/>
      <c r="M502" s="21"/>
      <c r="Q502" s="22"/>
      <c r="R502" s="22"/>
    </row>
    <row r="503" spans="1:23">
      <c r="F503" s="245"/>
      <c r="G503" s="21"/>
      <c r="L503" s="246"/>
      <c r="M503" s="21"/>
      <c r="Q503" s="22"/>
      <c r="R503" s="22"/>
    </row>
    <row r="504" spans="1:23">
      <c r="F504" s="245"/>
      <c r="G504" s="21"/>
      <c r="L504" s="246"/>
      <c r="M504" s="21"/>
      <c r="Q504" s="22"/>
      <c r="R504" s="22"/>
    </row>
    <row r="505" spans="1:23">
      <c r="F505" s="245"/>
      <c r="G505" s="21"/>
      <c r="L505" s="246"/>
      <c r="M505" s="21"/>
      <c r="Q505" s="22"/>
      <c r="R505" s="22"/>
    </row>
    <row r="506" spans="1:23">
      <c r="F506" s="245"/>
      <c r="G506" s="21"/>
      <c r="L506" s="246"/>
      <c r="M506" s="21"/>
      <c r="Q506" s="22"/>
      <c r="R506" s="22"/>
    </row>
    <row r="507" spans="1:23">
      <c r="Q507" s="89">
        <f>SUM(Q4:Q492)</f>
        <v>5039463</v>
      </c>
      <c r="R507" s="89">
        <f>SUM(R4:R492)</f>
        <v>1408827035.2767026</v>
      </c>
    </row>
    <row r="509" spans="1:23" ht="31.5">
      <c r="C509" s="172" t="s">
        <v>20250</v>
      </c>
      <c r="D509" s="265" t="s">
        <v>20234</v>
      </c>
      <c r="E509" s="285"/>
      <c r="F509" s="89" t="s">
        <v>20232</v>
      </c>
      <c r="G509" s="89" t="s">
        <v>20237</v>
      </c>
    </row>
    <row r="510" spans="1:23">
      <c r="D510" s="264">
        <f>A492</f>
        <v>489</v>
      </c>
      <c r="E510" s="284"/>
      <c r="F510" s="22">
        <f>Q507</f>
        <v>5039463</v>
      </c>
      <c r="G510" s="22">
        <f>R507</f>
        <v>1408827035.2767026</v>
      </c>
    </row>
    <row r="511" spans="1:23">
      <c r="Q511" s="243"/>
      <c r="R511" s="243"/>
      <c r="S511" s="244"/>
      <c r="T511" s="244"/>
      <c r="U511" s="224"/>
      <c r="V511" s="224"/>
      <c r="W511" s="224"/>
    </row>
    <row r="512" spans="1:23">
      <c r="Q512" s="243"/>
      <c r="R512" s="243"/>
      <c r="S512" s="244"/>
      <c r="T512" s="244"/>
      <c r="U512" s="224"/>
      <c r="V512" s="224"/>
      <c r="W512" s="224"/>
    </row>
    <row r="513" spans="17:23">
      <c r="Q513" s="243"/>
      <c r="R513" s="243"/>
      <c r="S513" s="244"/>
      <c r="T513" s="244"/>
      <c r="U513" s="224"/>
      <c r="V513" s="224"/>
      <c r="W513" s="224"/>
    </row>
    <row r="514" spans="17:23">
      <c r="Q514" s="243"/>
      <c r="R514" s="243"/>
      <c r="S514" s="244"/>
      <c r="T514" s="244"/>
      <c r="U514" s="224"/>
      <c r="V514" s="224"/>
      <c r="W514" s="224"/>
    </row>
    <row r="515" spans="17:23">
      <c r="Q515" s="243"/>
      <c r="R515" s="243"/>
      <c r="S515" s="244"/>
      <c r="T515" s="244"/>
      <c r="U515" s="224"/>
      <c r="V515" s="224"/>
      <c r="W515" s="224"/>
    </row>
    <row r="516" spans="17:23">
      <c r="Q516" s="243"/>
      <c r="R516" s="243"/>
      <c r="S516" s="244"/>
      <c r="T516" s="244"/>
      <c r="U516" s="224"/>
      <c r="V516" s="224"/>
      <c r="W516" s="224"/>
    </row>
    <row r="517" spans="17:23">
      <c r="Q517" s="243"/>
      <c r="R517" s="243"/>
      <c r="S517" s="244"/>
      <c r="T517" s="244"/>
      <c r="U517" s="224"/>
      <c r="V517" s="224"/>
      <c r="W517" s="224"/>
    </row>
    <row r="518" spans="17:23">
      <c r="Q518" s="243"/>
      <c r="R518" s="243"/>
      <c r="S518" s="244"/>
      <c r="T518" s="244"/>
      <c r="U518" s="224"/>
      <c r="V518" s="224"/>
      <c r="W518" s="224"/>
    </row>
    <row r="519" spans="17:23">
      <c r="Q519" s="243"/>
      <c r="R519" s="243"/>
      <c r="S519" s="244"/>
      <c r="T519" s="244"/>
      <c r="U519" s="224"/>
      <c r="V519" s="224"/>
      <c r="W519" s="224"/>
    </row>
    <row r="520" spans="17:23">
      <c r="Q520" s="243"/>
      <c r="R520" s="243"/>
      <c r="S520" s="244"/>
      <c r="T520" s="244"/>
      <c r="U520" s="224"/>
      <c r="V520" s="224"/>
      <c r="W520" s="224"/>
    </row>
    <row r="521" spans="17:23">
      <c r="Q521" s="243"/>
      <c r="R521" s="243"/>
      <c r="S521" s="244"/>
      <c r="T521" s="244"/>
      <c r="U521" s="224"/>
      <c r="V521" s="224"/>
      <c r="W521" s="224"/>
    </row>
    <row r="522" spans="17:23">
      <c r="Q522" s="243"/>
      <c r="R522" s="243"/>
      <c r="S522" s="244"/>
      <c r="T522" s="244"/>
      <c r="U522" s="224"/>
      <c r="V522" s="224"/>
      <c r="W522" s="224"/>
    </row>
    <row r="523" spans="17:23">
      <c r="Q523" s="243"/>
      <c r="R523" s="243"/>
      <c r="S523" s="244"/>
      <c r="T523" s="244"/>
      <c r="U523" s="224"/>
      <c r="V523" s="224"/>
      <c r="W523" s="224"/>
    </row>
    <row r="524" spans="17:23">
      <c r="Q524" s="243"/>
      <c r="R524" s="243"/>
      <c r="S524" s="244"/>
      <c r="T524" s="244"/>
      <c r="U524" s="224"/>
      <c r="V524" s="224"/>
      <c r="W524" s="224"/>
    </row>
    <row r="525" spans="17:23">
      <c r="Q525" s="243"/>
      <c r="R525" s="243"/>
      <c r="S525" s="244"/>
      <c r="T525" s="244"/>
      <c r="U525" s="224"/>
      <c r="V525" s="224"/>
      <c r="W525" s="224"/>
    </row>
    <row r="526" spans="17:23">
      <c r="Q526" s="243"/>
      <c r="R526" s="243"/>
      <c r="S526" s="244"/>
      <c r="T526" s="244"/>
      <c r="U526" s="224"/>
      <c r="V526" s="224"/>
      <c r="W526" s="224"/>
    </row>
    <row r="527" spans="17:23">
      <c r="Q527" s="243"/>
      <c r="R527" s="243"/>
      <c r="S527" s="244"/>
      <c r="T527" s="244"/>
      <c r="U527" s="224"/>
      <c r="V527" s="224"/>
      <c r="W527" s="224"/>
    </row>
    <row r="528" spans="17:23">
      <c r="Q528" s="243"/>
      <c r="R528" s="243"/>
      <c r="S528" s="244"/>
      <c r="T528" s="244"/>
      <c r="U528" s="224"/>
      <c r="V528" s="224"/>
      <c r="W528" s="224"/>
    </row>
    <row r="529" spans="17:23">
      <c r="Q529" s="243"/>
      <c r="R529" s="243"/>
      <c r="S529" s="244"/>
      <c r="T529" s="244"/>
      <c r="U529" s="224"/>
      <c r="V529" s="224"/>
      <c r="W529" s="224"/>
    </row>
    <row r="530" spans="17:23">
      <c r="Q530" s="243"/>
      <c r="R530" s="243"/>
      <c r="S530" s="244"/>
      <c r="T530" s="244"/>
      <c r="U530" s="224"/>
      <c r="V530" s="224"/>
      <c r="W530" s="224"/>
    </row>
    <row r="531" spans="17:23">
      <c r="Q531" s="243"/>
      <c r="R531" s="243"/>
      <c r="S531" s="244"/>
      <c r="T531" s="244"/>
      <c r="U531" s="224"/>
      <c r="V531" s="224"/>
      <c r="W531" s="224"/>
    </row>
    <row r="532" spans="17:23">
      <c r="Q532" s="243"/>
      <c r="R532" s="243"/>
      <c r="S532" s="244"/>
      <c r="T532" s="244"/>
      <c r="U532" s="224"/>
      <c r="V532" s="224"/>
      <c r="W532" s="224"/>
    </row>
    <row r="533" spans="17:23">
      <c r="Q533" s="243"/>
      <c r="R533" s="243"/>
      <c r="S533" s="244"/>
      <c r="T533" s="244"/>
      <c r="U533" s="224"/>
      <c r="V533" s="224"/>
      <c r="W533" s="224"/>
    </row>
    <row r="534" spans="17:23">
      <c r="Q534" s="243"/>
      <c r="R534" s="243"/>
      <c r="S534" s="244"/>
      <c r="T534" s="244"/>
      <c r="U534" s="224"/>
      <c r="V534" s="224"/>
      <c r="W534" s="224"/>
    </row>
    <row r="535" spans="17:23">
      <c r="Q535" s="243"/>
      <c r="R535" s="243"/>
      <c r="S535" s="244"/>
      <c r="T535" s="244"/>
      <c r="U535" s="224"/>
      <c r="V535" s="224"/>
      <c r="W535" s="224"/>
    </row>
    <row r="536" spans="17:23">
      <c r="Q536" s="243"/>
      <c r="R536" s="243"/>
      <c r="S536" s="244"/>
      <c r="T536" s="244"/>
      <c r="U536" s="224"/>
      <c r="V536" s="224"/>
      <c r="W536" s="224"/>
    </row>
    <row r="537" spans="17:23">
      <c r="Q537" s="243"/>
      <c r="R537" s="243"/>
      <c r="S537" s="244"/>
      <c r="T537" s="244"/>
      <c r="U537" s="224"/>
      <c r="V537" s="224"/>
      <c r="W537" s="224"/>
    </row>
    <row r="538" spans="17:23">
      <c r="Q538" s="243"/>
      <c r="R538" s="243"/>
      <c r="S538" s="244"/>
      <c r="T538" s="244"/>
      <c r="U538" s="224"/>
      <c r="V538" s="224"/>
      <c r="W538" s="224"/>
    </row>
    <row r="539" spans="17:23">
      <c r="Q539" s="243"/>
      <c r="R539" s="243"/>
      <c r="S539" s="244"/>
      <c r="T539" s="244"/>
      <c r="U539" s="224"/>
      <c r="V539" s="224"/>
      <c r="W539" s="224"/>
    </row>
    <row r="540" spans="17:23">
      <c r="Q540" s="243"/>
      <c r="R540" s="243"/>
      <c r="S540" s="244"/>
      <c r="T540" s="244"/>
      <c r="U540" s="224"/>
      <c r="V540" s="224"/>
      <c r="W540" s="224"/>
    </row>
    <row r="541" spans="17:23">
      <c r="Q541" s="243"/>
      <c r="R541" s="243"/>
      <c r="S541" s="244"/>
      <c r="T541" s="244"/>
      <c r="U541" s="224"/>
      <c r="V541" s="224"/>
      <c r="W541" s="224"/>
    </row>
    <row r="542" spans="17:23">
      <c r="Q542" s="243"/>
      <c r="R542" s="243"/>
      <c r="S542" s="244"/>
      <c r="T542" s="244"/>
      <c r="U542" s="224"/>
      <c r="V542" s="224"/>
      <c r="W542" s="224"/>
    </row>
    <row r="543" spans="17:23">
      <c r="Q543" s="243"/>
      <c r="R543" s="243"/>
      <c r="S543" s="244"/>
      <c r="T543" s="244"/>
      <c r="U543" s="224"/>
      <c r="V543" s="224"/>
      <c r="W543" s="224"/>
    </row>
    <row r="544" spans="17:23">
      <c r="Q544" s="243"/>
      <c r="R544" s="243"/>
      <c r="S544" s="244"/>
      <c r="T544" s="244"/>
      <c r="U544" s="224"/>
      <c r="V544" s="224"/>
      <c r="W544" s="224"/>
    </row>
    <row r="545" spans="17:23">
      <c r="Q545" s="243"/>
      <c r="R545" s="243"/>
      <c r="S545" s="244"/>
      <c r="T545" s="244"/>
      <c r="U545" s="224"/>
      <c r="V545" s="224"/>
      <c r="W545" s="224"/>
    </row>
    <row r="546" spans="17:23">
      <c r="Q546" s="243"/>
      <c r="R546" s="243"/>
      <c r="S546" s="244"/>
      <c r="T546" s="244"/>
      <c r="U546" s="224"/>
      <c r="V546" s="224"/>
      <c r="W546" s="224"/>
    </row>
    <row r="547" spans="17:23">
      <c r="Q547" s="243"/>
      <c r="R547" s="243"/>
      <c r="S547" s="244"/>
      <c r="T547" s="244"/>
      <c r="U547" s="224"/>
      <c r="V547" s="224"/>
      <c r="W547" s="224"/>
    </row>
    <row r="548" spans="17:23">
      <c r="Q548" s="243"/>
      <c r="R548" s="243"/>
      <c r="S548" s="244"/>
      <c r="T548" s="244"/>
      <c r="U548" s="224"/>
      <c r="V548" s="224"/>
      <c r="W548" s="224"/>
    </row>
    <row r="549" spans="17:23">
      <c r="Q549" s="243"/>
      <c r="R549" s="243"/>
      <c r="S549" s="244"/>
      <c r="T549" s="244"/>
      <c r="U549" s="224"/>
      <c r="V549" s="224"/>
      <c r="W549" s="224"/>
    </row>
    <row r="550" spans="17:23">
      <c r="Q550" s="243"/>
      <c r="R550" s="243"/>
      <c r="S550" s="244"/>
      <c r="T550" s="244"/>
      <c r="U550" s="224"/>
      <c r="V550" s="224"/>
      <c r="W550" s="224"/>
    </row>
    <row r="551" spans="17:23">
      <c r="Q551" s="243"/>
      <c r="R551" s="243"/>
      <c r="S551" s="244"/>
      <c r="T551" s="244"/>
      <c r="U551" s="224"/>
      <c r="V551" s="224"/>
      <c r="W551" s="224"/>
    </row>
    <row r="552" spans="17:23">
      <c r="Q552" s="243"/>
      <c r="R552" s="243"/>
      <c r="S552" s="244"/>
      <c r="T552" s="244"/>
      <c r="U552" s="224"/>
      <c r="V552" s="224"/>
      <c r="W552" s="224"/>
    </row>
    <row r="553" spans="17:23">
      <c r="Q553" s="243"/>
      <c r="R553" s="243"/>
      <c r="S553" s="244"/>
      <c r="T553" s="244"/>
      <c r="U553" s="224"/>
      <c r="V553" s="224"/>
      <c r="W553" s="224"/>
    </row>
    <row r="554" spans="17:23">
      <c r="Q554" s="243"/>
      <c r="R554" s="243"/>
      <c r="S554" s="244"/>
      <c r="T554" s="244"/>
      <c r="U554" s="224"/>
      <c r="V554" s="224"/>
      <c r="W554" s="224"/>
    </row>
    <row r="555" spans="17:23">
      <c r="Q555" s="243"/>
      <c r="R555" s="243"/>
      <c r="S555" s="244"/>
      <c r="T555" s="244"/>
      <c r="U555" s="224"/>
      <c r="V555" s="224"/>
      <c r="W555" s="224"/>
    </row>
    <row r="556" spans="17:23">
      <c r="Q556" s="243"/>
      <c r="R556" s="243"/>
      <c r="S556" s="244"/>
      <c r="T556" s="244"/>
      <c r="U556" s="224"/>
      <c r="V556" s="224"/>
      <c r="W556" s="224"/>
    </row>
    <row r="557" spans="17:23">
      <c r="Q557" s="243"/>
      <c r="R557" s="243"/>
      <c r="S557" s="244"/>
      <c r="T557" s="244"/>
      <c r="U557" s="224"/>
      <c r="V557" s="224"/>
      <c r="W557" s="224"/>
    </row>
    <row r="558" spans="17:23">
      <c r="Q558" s="243"/>
      <c r="R558" s="243"/>
      <c r="S558" s="244"/>
      <c r="T558" s="244"/>
      <c r="U558" s="224"/>
      <c r="V558" s="224"/>
      <c r="W558" s="224"/>
    </row>
    <row r="559" spans="17:23">
      <c r="Q559" s="243"/>
      <c r="R559" s="243"/>
      <c r="S559" s="244"/>
      <c r="T559" s="244"/>
      <c r="U559" s="224"/>
      <c r="V559" s="224"/>
      <c r="W559" s="224"/>
    </row>
    <row r="560" spans="17:23">
      <c r="Q560" s="243"/>
      <c r="R560" s="243"/>
      <c r="S560" s="244"/>
      <c r="T560" s="244"/>
      <c r="U560" s="224"/>
      <c r="V560" s="224"/>
      <c r="W560" s="224"/>
    </row>
    <row r="561" spans="17:23">
      <c r="Q561" s="243"/>
      <c r="R561" s="243"/>
      <c r="S561" s="244"/>
      <c r="T561" s="244"/>
      <c r="U561" s="224"/>
      <c r="V561" s="224"/>
      <c r="W561" s="224"/>
    </row>
    <row r="562" spans="17:23">
      <c r="Q562" s="243"/>
      <c r="R562" s="243"/>
      <c r="S562" s="244"/>
      <c r="T562" s="244"/>
      <c r="U562" s="224"/>
      <c r="V562" s="224"/>
      <c r="W562" s="224"/>
    </row>
    <row r="563" spans="17:23">
      <c r="Q563" s="243"/>
      <c r="R563" s="243"/>
      <c r="S563" s="244"/>
      <c r="T563" s="244"/>
      <c r="U563" s="224"/>
      <c r="V563" s="224"/>
      <c r="W563" s="224"/>
    </row>
    <row r="564" spans="17:23">
      <c r="Q564" s="243"/>
      <c r="R564" s="243"/>
      <c r="S564" s="244"/>
      <c r="T564" s="244"/>
      <c r="U564" s="224"/>
      <c r="V564" s="224"/>
      <c r="W564" s="224"/>
    </row>
    <row r="565" spans="17:23">
      <c r="Q565" s="243"/>
      <c r="R565" s="243"/>
      <c r="S565" s="244"/>
      <c r="T565" s="244"/>
      <c r="U565" s="224"/>
      <c r="V565" s="224"/>
      <c r="W565" s="224"/>
    </row>
    <row r="566" spans="17:23">
      <c r="Q566" s="243"/>
      <c r="R566" s="243"/>
      <c r="S566" s="244"/>
      <c r="T566" s="244"/>
      <c r="U566" s="224"/>
      <c r="V566" s="224"/>
      <c r="W566" s="224"/>
    </row>
    <row r="567" spans="17:23">
      <c r="Q567" s="243"/>
      <c r="R567" s="243"/>
      <c r="S567" s="244"/>
      <c r="T567" s="244"/>
      <c r="U567" s="224"/>
      <c r="V567" s="224"/>
      <c r="W567" s="224"/>
    </row>
    <row r="568" spans="17:23">
      <c r="Q568" s="243"/>
      <c r="R568" s="243"/>
      <c r="S568" s="244"/>
      <c r="T568" s="244"/>
      <c r="U568" s="224"/>
      <c r="V568" s="224"/>
      <c r="W568" s="224"/>
    </row>
    <row r="569" spans="17:23">
      <c r="Q569" s="243"/>
      <c r="R569" s="243"/>
      <c r="S569" s="244"/>
      <c r="T569" s="244"/>
      <c r="U569" s="224"/>
      <c r="V569" s="224"/>
      <c r="W569" s="224"/>
    </row>
    <row r="570" spans="17:23">
      <c r="Q570" s="243"/>
      <c r="R570" s="243"/>
      <c r="S570" s="244"/>
      <c r="T570" s="244"/>
      <c r="U570" s="224"/>
      <c r="V570" s="224"/>
      <c r="W570" s="224"/>
    </row>
    <row r="571" spans="17:23">
      <c r="Q571" s="243"/>
      <c r="R571" s="243"/>
      <c r="S571" s="244"/>
      <c r="T571" s="244"/>
      <c r="U571" s="224"/>
      <c r="V571" s="224"/>
      <c r="W571" s="224"/>
    </row>
    <row r="572" spans="17:23">
      <c r="Q572" s="243"/>
      <c r="R572" s="243"/>
      <c r="S572" s="244"/>
      <c r="T572" s="244"/>
      <c r="U572" s="224"/>
      <c r="V572" s="224"/>
      <c r="W572" s="224"/>
    </row>
    <row r="573" spans="17:23">
      <c r="Q573" s="243"/>
      <c r="R573" s="243"/>
      <c r="S573" s="244"/>
      <c r="T573" s="244"/>
      <c r="U573" s="224"/>
      <c r="V573" s="224"/>
      <c r="W573" s="224"/>
    </row>
    <row r="574" spans="17:23">
      <c r="Q574" s="243"/>
      <c r="R574" s="243"/>
      <c r="S574" s="244"/>
      <c r="T574" s="244"/>
      <c r="U574" s="224"/>
      <c r="V574" s="224"/>
      <c r="W574" s="224"/>
    </row>
    <row r="575" spans="17:23">
      <c r="Q575" s="243"/>
      <c r="R575" s="243"/>
      <c r="S575" s="244"/>
      <c r="T575" s="244"/>
      <c r="U575" s="224"/>
      <c r="V575" s="224"/>
      <c r="W575" s="224"/>
    </row>
    <row r="576" spans="17:23">
      <c r="Q576" s="243"/>
      <c r="R576" s="243"/>
      <c r="S576" s="244"/>
      <c r="T576" s="244"/>
      <c r="U576" s="224"/>
      <c r="V576" s="224"/>
      <c r="W576" s="224"/>
    </row>
    <row r="577" spans="17:23">
      <c r="Q577" s="243"/>
      <c r="R577" s="243"/>
      <c r="S577" s="244"/>
      <c r="T577" s="244"/>
      <c r="U577" s="224"/>
      <c r="V577" s="224"/>
      <c r="W577" s="224"/>
    </row>
    <row r="578" spans="17:23">
      <c r="Q578" s="243"/>
      <c r="R578" s="243"/>
      <c r="S578" s="244"/>
      <c r="T578" s="244"/>
      <c r="U578" s="224"/>
      <c r="V578" s="224"/>
      <c r="W578" s="224"/>
    </row>
    <row r="579" spans="17:23">
      <c r="Q579" s="243"/>
      <c r="R579" s="243"/>
      <c r="S579" s="244"/>
      <c r="T579" s="244"/>
      <c r="U579" s="224"/>
      <c r="V579" s="224"/>
      <c r="W579" s="224"/>
    </row>
    <row r="580" spans="17:23">
      <c r="Q580" s="243"/>
      <c r="R580" s="243"/>
      <c r="S580" s="244"/>
      <c r="T580" s="244"/>
      <c r="U580" s="224"/>
      <c r="V580" s="224"/>
      <c r="W580" s="224"/>
    </row>
    <row r="581" spans="17:23">
      <c r="Q581" s="243"/>
      <c r="R581" s="243"/>
      <c r="S581" s="244"/>
      <c r="T581" s="244"/>
      <c r="U581" s="224"/>
      <c r="V581" s="224"/>
      <c r="W581" s="224"/>
    </row>
    <row r="582" spans="17:23">
      <c r="Q582" s="243"/>
      <c r="R582" s="243"/>
      <c r="S582" s="244"/>
      <c r="T582" s="244"/>
      <c r="U582" s="224"/>
      <c r="V582" s="224"/>
      <c r="W582" s="224"/>
    </row>
    <row r="583" spans="17:23">
      <c r="Q583" s="243"/>
      <c r="R583" s="243"/>
      <c r="S583" s="244"/>
      <c r="T583" s="244"/>
      <c r="U583" s="224"/>
      <c r="V583" s="224"/>
      <c r="W583" s="224"/>
    </row>
    <row r="584" spans="17:23">
      <c r="Q584" s="243"/>
      <c r="R584" s="243"/>
      <c r="S584" s="244"/>
      <c r="T584" s="244"/>
      <c r="U584" s="224"/>
      <c r="V584" s="224"/>
      <c r="W584" s="224"/>
    </row>
    <row r="585" spans="17:23">
      <c r="Q585" s="243"/>
      <c r="R585" s="243"/>
      <c r="S585" s="244"/>
      <c r="T585" s="244"/>
      <c r="U585" s="224"/>
      <c r="V585" s="224"/>
      <c r="W585" s="224"/>
    </row>
  </sheetData>
  <mergeCells count="3">
    <mergeCell ref="S2:W2"/>
    <mergeCell ref="D509:E509"/>
    <mergeCell ref="D510:E510"/>
  </mergeCells>
  <conditionalFormatting sqref="L1:L1048576">
    <cfRule type="containsText" dxfId="3" priority="1" operator="containsText" text="2022">
      <formula>NOT(ISERROR(SEARCH("2022",L1)))</formula>
    </cfRule>
  </conditionalFormatting>
  <conditionalFormatting sqref="M299">
    <cfRule type="containsText" dxfId="2" priority="20" operator="containsText" text="2022">
      <formula>NOT(ISERROR(SEARCH("2022",M299)))</formula>
    </cfRule>
  </conditionalFormatting>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430"/>
  <sheetViews>
    <sheetView zoomScale="85" zoomScaleNormal="85" workbookViewId="0">
      <selection activeCell="K6" sqref="K6"/>
    </sheetView>
  </sheetViews>
  <sheetFormatPr defaultColWidth="9.140625" defaultRowHeight="15.75"/>
  <cols>
    <col min="1" max="1" width="5.42578125" style="21" customWidth="1"/>
    <col min="2" max="2" width="43.42578125" style="21" customWidth="1"/>
    <col min="3" max="3" width="22.28515625" style="21" customWidth="1"/>
    <col min="4" max="4" width="10.140625" style="21" customWidth="1"/>
    <col min="5" max="5" width="5.85546875" style="21" customWidth="1"/>
    <col min="6" max="6" width="10.7109375" style="22" customWidth="1"/>
    <col min="7" max="7" width="9.85546875" style="22" customWidth="1"/>
    <col min="8" max="8" width="10.140625" style="21" customWidth="1"/>
    <col min="9" max="9" width="13.7109375" style="22" hidden="1" customWidth="1"/>
    <col min="10" max="10" width="11.28515625" style="22" customWidth="1"/>
    <col min="11" max="11" width="7" style="21" customWidth="1"/>
    <col min="12" max="12" width="11" style="21" customWidth="1"/>
    <col min="13" max="13" width="14.140625" style="45" customWidth="1"/>
    <col min="14" max="14" width="16.140625" style="45" customWidth="1"/>
    <col min="15" max="15" width="17.140625" style="22" hidden="1" customWidth="1"/>
    <col min="16" max="16384" width="9.140625" style="21"/>
  </cols>
  <sheetData>
    <row r="1" spans="1:15" ht="23.25">
      <c r="A1" s="229" t="s">
        <v>20071</v>
      </c>
      <c r="B1" s="213"/>
      <c r="C1" s="213"/>
      <c r="D1" s="230"/>
      <c r="E1" s="230"/>
      <c r="F1" s="230"/>
      <c r="G1" s="230"/>
      <c r="H1" s="230"/>
      <c r="I1" s="230"/>
    </row>
    <row r="2" spans="1:15" ht="15.75" customHeight="1"/>
    <row r="3" spans="1:15" s="81" customFormat="1" ht="31.5">
      <c r="A3" s="48" t="s">
        <v>3915</v>
      </c>
      <c r="B3" s="48" t="s">
        <v>8067</v>
      </c>
      <c r="C3" s="48" t="s">
        <v>18842</v>
      </c>
      <c r="D3" s="48" t="s">
        <v>17469</v>
      </c>
      <c r="E3" s="48" t="s">
        <v>3805</v>
      </c>
      <c r="F3" s="149" t="s">
        <v>8071</v>
      </c>
      <c r="G3" s="50" t="s">
        <v>3803</v>
      </c>
      <c r="H3" s="48" t="s">
        <v>3804</v>
      </c>
      <c r="I3" s="50" t="s">
        <v>20043</v>
      </c>
      <c r="J3" s="149" t="s">
        <v>18843</v>
      </c>
      <c r="K3" s="150" t="s">
        <v>1098</v>
      </c>
      <c r="L3" s="48" t="s">
        <v>3319</v>
      </c>
      <c r="M3" s="150" t="s">
        <v>1183</v>
      </c>
      <c r="N3" s="52" t="s">
        <v>1184</v>
      </c>
      <c r="O3" s="149" t="s">
        <v>18844</v>
      </c>
    </row>
    <row r="4" spans="1:15" ht="47.25">
      <c r="A4" s="14">
        <f>ROW()-3</f>
        <v>1</v>
      </c>
      <c r="B4" s="14" t="s">
        <v>20072</v>
      </c>
      <c r="C4" s="41" t="s">
        <v>20073</v>
      </c>
      <c r="D4" s="41" t="s">
        <v>1162</v>
      </c>
      <c r="E4" s="14"/>
      <c r="F4" s="15">
        <v>300</v>
      </c>
      <c r="G4" s="15">
        <v>180</v>
      </c>
      <c r="H4" s="14" t="s">
        <v>8087</v>
      </c>
      <c r="I4" s="15">
        <f>VLOOKUP(H4,[6]heso!$A$2:$B$82,2,0)*F4*G4</f>
        <v>54000</v>
      </c>
      <c r="J4" s="15">
        <v>0</v>
      </c>
      <c r="K4" s="14" t="s">
        <v>4935</v>
      </c>
      <c r="L4" s="36" t="s">
        <v>20074</v>
      </c>
      <c r="M4" s="14" t="s">
        <v>2255</v>
      </c>
      <c r="N4" s="14"/>
      <c r="O4" s="15">
        <f t="shared" ref="O4" si="0">F4*J4</f>
        <v>0</v>
      </c>
    </row>
    <row r="5" spans="1:15" ht="31.5">
      <c r="A5" s="14">
        <f t="shared" ref="A5:A76" si="1">ROW()-3</f>
        <v>2</v>
      </c>
      <c r="B5" s="14" t="s">
        <v>20075</v>
      </c>
      <c r="C5" s="41" t="s">
        <v>20076</v>
      </c>
      <c r="D5" s="41" t="s">
        <v>1187</v>
      </c>
      <c r="E5" s="14"/>
      <c r="F5" s="15">
        <v>5000</v>
      </c>
      <c r="G5" s="15">
        <v>304</v>
      </c>
      <c r="H5" s="14" t="s">
        <v>8165</v>
      </c>
      <c r="I5" s="15">
        <f>VLOOKUP(H5,[6]heso!$A$2:$B$82,2,0)*F5*G5</f>
        <v>1227249.7897392767</v>
      </c>
      <c r="J5" s="15">
        <v>186000</v>
      </c>
      <c r="K5" s="14" t="s">
        <v>70</v>
      </c>
      <c r="L5" s="36" t="s">
        <v>20074</v>
      </c>
      <c r="M5" s="14" t="s">
        <v>19142</v>
      </c>
      <c r="N5" s="14"/>
      <c r="O5" s="15"/>
    </row>
    <row r="6" spans="1:15" ht="31.5">
      <c r="A6" s="14">
        <f t="shared" si="1"/>
        <v>3</v>
      </c>
      <c r="B6" s="14" t="s">
        <v>20077</v>
      </c>
      <c r="C6" s="41" t="s">
        <v>19074</v>
      </c>
      <c r="D6" s="41" t="s">
        <v>1187</v>
      </c>
      <c r="E6" s="14"/>
      <c r="F6" s="15">
        <v>5000</v>
      </c>
      <c r="G6" s="15">
        <v>456</v>
      </c>
      <c r="H6" s="14" t="s">
        <v>8087</v>
      </c>
      <c r="I6" s="15">
        <f>VLOOKUP(H6,[6]heso!$A$2:$B$82,2,0)*F6*G6</f>
        <v>2280000</v>
      </c>
      <c r="J6" s="15">
        <v>100000</v>
      </c>
      <c r="K6" s="14" t="s">
        <v>4935</v>
      </c>
      <c r="L6" s="36" t="s">
        <v>20074</v>
      </c>
      <c r="M6" s="14" t="s">
        <v>2255</v>
      </c>
      <c r="N6" s="14"/>
      <c r="O6" s="15"/>
    </row>
    <row r="7" spans="1:15" ht="63">
      <c r="A7" s="14">
        <f t="shared" si="1"/>
        <v>4</v>
      </c>
      <c r="B7" s="14" t="s">
        <v>20078</v>
      </c>
      <c r="C7" s="41" t="s">
        <v>19333</v>
      </c>
      <c r="D7" s="41" t="s">
        <v>4473</v>
      </c>
      <c r="E7" s="14" t="s">
        <v>8163</v>
      </c>
      <c r="F7" s="15">
        <v>834000</v>
      </c>
      <c r="G7" s="15">
        <v>232</v>
      </c>
      <c r="H7" s="14" t="s">
        <v>3449</v>
      </c>
      <c r="I7" s="15">
        <f>VLOOKUP(H7,[6]heso!$A$2:$B$82,2,0)*F7*G7</f>
        <v>94384390.243902445</v>
      </c>
      <c r="J7" s="15">
        <v>0</v>
      </c>
      <c r="K7" s="14" t="s">
        <v>60</v>
      </c>
      <c r="L7" s="36" t="s">
        <v>20074</v>
      </c>
      <c r="M7" s="14" t="s">
        <v>19336</v>
      </c>
      <c r="N7" s="14"/>
      <c r="O7" s="15"/>
    </row>
    <row r="8" spans="1:15" ht="47.25">
      <c r="A8" s="14">
        <f t="shared" si="1"/>
        <v>5</v>
      </c>
      <c r="B8" s="14" t="s">
        <v>20079</v>
      </c>
      <c r="C8" s="41" t="s">
        <v>20064</v>
      </c>
      <c r="D8" s="41" t="s">
        <v>1187</v>
      </c>
      <c r="E8" s="14" t="s">
        <v>8163</v>
      </c>
      <c r="F8" s="15">
        <v>1000</v>
      </c>
      <c r="G8" s="15">
        <v>968</v>
      </c>
      <c r="H8" s="14" t="s">
        <v>2161</v>
      </c>
      <c r="I8" s="15">
        <f>VLOOKUP(H8,[6]heso!$A$2:$B$82,2,0)*F8*G8</f>
        <v>1250502.9436501262</v>
      </c>
      <c r="J8" s="15">
        <v>348000</v>
      </c>
      <c r="K8" s="14" t="s">
        <v>1188</v>
      </c>
      <c r="L8" s="36" t="s">
        <v>20074</v>
      </c>
      <c r="M8" s="14" t="s">
        <v>19142</v>
      </c>
      <c r="N8" s="14"/>
      <c r="O8" s="15"/>
    </row>
    <row r="9" spans="1:15">
      <c r="A9" s="14">
        <f t="shared" si="1"/>
        <v>6</v>
      </c>
      <c r="B9" s="248" t="s">
        <v>20080</v>
      </c>
      <c r="C9" s="41" t="s">
        <v>5178</v>
      </c>
      <c r="D9" s="41" t="s">
        <v>1187</v>
      </c>
      <c r="E9" s="14"/>
      <c r="F9" s="15">
        <v>1000</v>
      </c>
      <c r="G9" s="15">
        <v>100</v>
      </c>
      <c r="H9" s="14" t="s">
        <v>8165</v>
      </c>
      <c r="I9" s="15">
        <f>VLOOKUP(H9,[6]heso!$A$2:$B$82,2,0)*F9*G9</f>
        <v>80740.117746005053</v>
      </c>
      <c r="J9" s="15">
        <v>56000</v>
      </c>
      <c r="K9" s="14" t="s">
        <v>7909</v>
      </c>
      <c r="L9" s="36" t="s">
        <v>20081</v>
      </c>
      <c r="M9" s="14" t="s">
        <v>19519</v>
      </c>
      <c r="N9" s="14"/>
      <c r="O9" s="15"/>
    </row>
    <row r="10" spans="1:15" ht="31.5">
      <c r="A10" s="14">
        <f t="shared" si="1"/>
        <v>7</v>
      </c>
      <c r="B10" s="14" t="s">
        <v>20082</v>
      </c>
      <c r="C10" s="41" t="s">
        <v>19953</v>
      </c>
      <c r="D10" s="41" t="s">
        <v>1187</v>
      </c>
      <c r="E10" s="14"/>
      <c r="F10" s="15">
        <v>1000</v>
      </c>
      <c r="G10" s="15">
        <v>124</v>
      </c>
      <c r="H10" s="14" t="s">
        <v>2528</v>
      </c>
      <c r="I10" s="15">
        <f>VLOOKUP(H10,[6]heso!$A$2:$B$82,2,0)*F10*G10</f>
        <v>78842.724978973914</v>
      </c>
      <c r="J10" s="15">
        <v>49000</v>
      </c>
      <c r="K10" s="14" t="s">
        <v>7909</v>
      </c>
      <c r="L10" s="36" t="s">
        <v>20081</v>
      </c>
      <c r="M10" s="14" t="s">
        <v>2255</v>
      </c>
      <c r="N10" s="14"/>
      <c r="O10" s="15"/>
    </row>
    <row r="11" spans="1:15" ht="31.5">
      <c r="A11" s="14">
        <f t="shared" si="1"/>
        <v>8</v>
      </c>
      <c r="B11" s="14" t="s">
        <v>17477</v>
      </c>
      <c r="C11" s="41" t="s">
        <v>18177</v>
      </c>
      <c r="D11" s="41" t="s">
        <v>1187</v>
      </c>
      <c r="E11" s="14" t="s">
        <v>8163</v>
      </c>
      <c r="F11" s="15">
        <v>15000</v>
      </c>
      <c r="G11" s="15">
        <v>96</v>
      </c>
      <c r="H11" s="14" t="s">
        <v>3703</v>
      </c>
      <c r="I11" s="15">
        <f>VLOOKUP(H11,[6]heso!$A$2:$B$82,2,0)*F11*G11</f>
        <v>2485180.8242220357</v>
      </c>
      <c r="J11" s="15">
        <v>34000</v>
      </c>
      <c r="K11" s="14" t="s">
        <v>1188</v>
      </c>
      <c r="L11" s="36" t="s">
        <v>20081</v>
      </c>
      <c r="M11" s="14" t="s">
        <v>2255</v>
      </c>
      <c r="N11" s="14"/>
      <c r="O11" s="15"/>
    </row>
    <row r="12" spans="1:15" ht="31.5">
      <c r="A12" s="14">
        <f t="shared" si="1"/>
        <v>9</v>
      </c>
      <c r="B12" s="14" t="s">
        <v>20144</v>
      </c>
      <c r="C12" s="41" t="s">
        <v>18177</v>
      </c>
      <c r="D12" s="41" t="s">
        <v>1187</v>
      </c>
      <c r="E12" s="14"/>
      <c r="F12" s="15">
        <v>10000</v>
      </c>
      <c r="G12" s="15">
        <v>96</v>
      </c>
      <c r="H12" s="14" t="s">
        <v>3703</v>
      </c>
      <c r="I12" s="15">
        <f>VLOOKUP(H12,[6]heso!$A$2:$B$82,2,0)*F12*G12</f>
        <v>1656787.2161480235</v>
      </c>
      <c r="J12" s="15">
        <v>34000</v>
      </c>
      <c r="K12" s="14" t="s">
        <v>1188</v>
      </c>
      <c r="L12" s="36" t="s">
        <v>20081</v>
      </c>
      <c r="M12" s="14" t="s">
        <v>2255</v>
      </c>
      <c r="N12" s="14"/>
      <c r="O12" s="189"/>
    </row>
    <row r="13" spans="1:15" ht="31.5">
      <c r="A13" s="14">
        <f t="shared" si="1"/>
        <v>10</v>
      </c>
      <c r="B13" s="14" t="s">
        <v>20145</v>
      </c>
      <c r="C13" s="41" t="s">
        <v>19670</v>
      </c>
      <c r="D13" s="41" t="s">
        <v>1187</v>
      </c>
      <c r="E13" s="14"/>
      <c r="F13" s="15">
        <v>2000</v>
      </c>
      <c r="G13" s="15">
        <v>456</v>
      </c>
      <c r="H13" s="14" t="s">
        <v>1604</v>
      </c>
      <c r="I13" s="15">
        <f>VLOOKUP(H13,[6]heso!$A$2:$B$82,2,0)*F13*G13</f>
        <v>1913589.2346509667</v>
      </c>
      <c r="J13" s="15">
        <v>255000</v>
      </c>
      <c r="K13" s="14" t="s">
        <v>4935</v>
      </c>
      <c r="L13" s="36" t="s">
        <v>20081</v>
      </c>
      <c r="M13" s="14" t="s">
        <v>2255</v>
      </c>
      <c r="N13" s="14"/>
      <c r="O13" s="189"/>
    </row>
    <row r="14" spans="1:15" ht="63">
      <c r="A14" s="14">
        <f t="shared" si="1"/>
        <v>11</v>
      </c>
      <c r="B14" s="14" t="s">
        <v>20146</v>
      </c>
      <c r="C14" s="41" t="s">
        <v>20147</v>
      </c>
      <c r="D14" s="41" t="s">
        <v>1162</v>
      </c>
      <c r="E14" s="14"/>
      <c r="F14" s="15">
        <v>300</v>
      </c>
      <c r="G14" s="15">
        <v>172</v>
      </c>
      <c r="H14" s="14" t="s">
        <v>8087</v>
      </c>
      <c r="I14" s="15">
        <f>VLOOKUP(H14,[6]heso!$A$2:$B$82,2,0)*F14*G14</f>
        <v>51600</v>
      </c>
      <c r="J14" s="15">
        <v>83000</v>
      </c>
      <c r="K14" s="14" t="s">
        <v>4935</v>
      </c>
      <c r="L14" s="36" t="s">
        <v>20081</v>
      </c>
      <c r="M14" s="14" t="s">
        <v>6094</v>
      </c>
      <c r="N14" s="14"/>
      <c r="O14" s="189"/>
    </row>
    <row r="15" spans="1:15" ht="31.5">
      <c r="A15" s="14">
        <f t="shared" si="1"/>
        <v>12</v>
      </c>
      <c r="B15" s="14" t="s">
        <v>20148</v>
      </c>
      <c r="C15" s="41" t="s">
        <v>20149</v>
      </c>
      <c r="D15" s="41" t="s">
        <v>1162</v>
      </c>
      <c r="E15" s="14"/>
      <c r="F15" s="15">
        <v>300</v>
      </c>
      <c r="G15" s="15">
        <v>140</v>
      </c>
      <c r="H15" s="14" t="s">
        <v>8087</v>
      </c>
      <c r="I15" s="15">
        <f>VLOOKUP(H15,[6]heso!$A$2:$B$82,2,0)*F15*G15</f>
        <v>42000</v>
      </c>
      <c r="J15" s="15">
        <v>71000</v>
      </c>
      <c r="K15" s="14" t="s">
        <v>4935</v>
      </c>
      <c r="L15" s="36" t="s">
        <v>20081</v>
      </c>
      <c r="M15" s="14" t="s">
        <v>6094</v>
      </c>
      <c r="N15" s="14"/>
      <c r="O15" s="189"/>
    </row>
    <row r="16" spans="1:15" ht="31.5">
      <c r="A16" s="14">
        <f t="shared" si="1"/>
        <v>13</v>
      </c>
      <c r="B16" s="14" t="s">
        <v>20273</v>
      </c>
      <c r="C16" s="41" t="s">
        <v>20150</v>
      </c>
      <c r="D16" s="41" t="s">
        <v>1187</v>
      </c>
      <c r="E16" s="14" t="s">
        <v>8163</v>
      </c>
      <c r="F16" s="15">
        <v>5000</v>
      </c>
      <c r="G16" s="15">
        <v>424</v>
      </c>
      <c r="H16" s="14" t="s">
        <v>2161</v>
      </c>
      <c r="I16" s="15">
        <f>VLOOKUP(H16,[6]heso!$A$2:$B$82,2,0)*F16*G16</f>
        <v>2738704.7939444911</v>
      </c>
      <c r="J16" s="15">
        <v>167000</v>
      </c>
      <c r="K16" s="14" t="s">
        <v>70</v>
      </c>
      <c r="L16" s="36" t="s">
        <v>20081</v>
      </c>
      <c r="M16" s="14" t="s">
        <v>19142</v>
      </c>
      <c r="N16" s="14"/>
      <c r="O16" s="189"/>
    </row>
    <row r="17" spans="1:15" ht="63">
      <c r="A17" s="14">
        <f t="shared" si="1"/>
        <v>14</v>
      </c>
      <c r="B17" s="14" t="s">
        <v>20151</v>
      </c>
      <c r="C17" s="41" t="s">
        <v>19849</v>
      </c>
      <c r="D17" s="41" t="s">
        <v>1187</v>
      </c>
      <c r="E17" s="14"/>
      <c r="F17" s="15">
        <v>2000</v>
      </c>
      <c r="G17" s="15">
        <v>344</v>
      </c>
      <c r="H17" s="14" t="s">
        <v>2161</v>
      </c>
      <c r="I17" s="15">
        <f>VLOOKUP(H17,[6]heso!$A$2:$B$82,2,0)*F17*G17</f>
        <v>888787.21614802361</v>
      </c>
      <c r="J17" s="15">
        <v>161000</v>
      </c>
      <c r="K17" s="14" t="s">
        <v>7909</v>
      </c>
      <c r="L17" s="36" t="s">
        <v>20081</v>
      </c>
      <c r="M17" s="14" t="s">
        <v>2255</v>
      </c>
      <c r="N17" s="14"/>
      <c r="O17" s="189"/>
    </row>
    <row r="18" spans="1:15" ht="47.25">
      <c r="A18" s="14">
        <f t="shared" si="1"/>
        <v>15</v>
      </c>
      <c r="B18" s="14" t="s">
        <v>20152</v>
      </c>
      <c r="C18" s="41" t="s">
        <v>20153</v>
      </c>
      <c r="D18" s="41" t="s">
        <v>1187</v>
      </c>
      <c r="E18" s="14" t="s">
        <v>8163</v>
      </c>
      <c r="F18" s="15">
        <v>35000</v>
      </c>
      <c r="G18" s="15">
        <v>284</v>
      </c>
      <c r="H18" s="14" t="s">
        <v>8076</v>
      </c>
      <c r="I18" s="15">
        <f>VLOOKUP(H18,[6]heso!$A$2:$B$82,2,0)*F18*G18</f>
        <v>8259646.7619848615</v>
      </c>
      <c r="J18" s="15">
        <v>60000</v>
      </c>
      <c r="K18" s="14" t="s">
        <v>1188</v>
      </c>
      <c r="L18" s="36" t="s">
        <v>20154</v>
      </c>
      <c r="M18" s="14" t="s">
        <v>19142</v>
      </c>
      <c r="N18" s="14"/>
      <c r="O18" s="189"/>
    </row>
    <row r="19" spans="1:15" ht="47.25">
      <c r="A19" s="14">
        <f t="shared" si="1"/>
        <v>16</v>
      </c>
      <c r="B19" s="14" t="s">
        <v>20306</v>
      </c>
      <c r="C19" s="41" t="s">
        <v>6874</v>
      </c>
      <c r="D19" s="41" t="s">
        <v>1187</v>
      </c>
      <c r="E19" s="14"/>
      <c r="F19" s="15">
        <v>1500</v>
      </c>
      <c r="G19" s="15">
        <v>540</v>
      </c>
      <c r="H19" s="14" t="s">
        <v>2161</v>
      </c>
      <c r="I19" s="15">
        <f>VLOOKUP(H19,[6]heso!$A$2:$B$82,2,0)*F19*G19</f>
        <v>1046391.9259882255</v>
      </c>
      <c r="J19" s="15">
        <v>235000</v>
      </c>
      <c r="K19" s="14" t="s">
        <v>4935</v>
      </c>
      <c r="L19" s="36" t="s">
        <v>20074</v>
      </c>
      <c r="M19" s="14" t="s">
        <v>19550</v>
      </c>
      <c r="N19" s="14"/>
      <c r="O19" s="189"/>
    </row>
    <row r="20" spans="1:15" ht="31.5">
      <c r="A20" s="14">
        <f t="shared" si="1"/>
        <v>17</v>
      </c>
      <c r="B20" s="14" t="s">
        <v>20305</v>
      </c>
      <c r="C20" s="41" t="s">
        <v>6874</v>
      </c>
      <c r="D20" s="41" t="s">
        <v>1187</v>
      </c>
      <c r="E20" s="14"/>
      <c r="F20" s="15">
        <v>2000</v>
      </c>
      <c r="G20" s="15">
        <v>868</v>
      </c>
      <c r="H20" s="14" t="s">
        <v>2161</v>
      </c>
      <c r="I20" s="15">
        <f>VLOOKUP(H20,[6]heso!$A$2:$B$82,2,0)*F20*G20</f>
        <v>2242637.5105130365</v>
      </c>
      <c r="J20" s="15">
        <v>296000</v>
      </c>
      <c r="K20" s="14" t="s">
        <v>4935</v>
      </c>
      <c r="L20" s="36" t="s">
        <v>20074</v>
      </c>
      <c r="M20" s="14" t="s">
        <v>19550</v>
      </c>
      <c r="N20" s="14"/>
      <c r="O20" s="189"/>
    </row>
    <row r="21" spans="1:15" ht="31.5">
      <c r="A21" s="14">
        <f t="shared" si="1"/>
        <v>18</v>
      </c>
      <c r="B21" s="14" t="s">
        <v>20155</v>
      </c>
      <c r="C21" s="41" t="s">
        <v>20153</v>
      </c>
      <c r="D21" s="41" t="s">
        <v>1187</v>
      </c>
      <c r="E21" s="14" t="s">
        <v>8163</v>
      </c>
      <c r="F21" s="15">
        <v>50000</v>
      </c>
      <c r="G21" s="15">
        <v>296</v>
      </c>
      <c r="H21" s="14" t="s">
        <v>8076</v>
      </c>
      <c r="I21" s="15">
        <f>VLOOKUP(H21,[6]heso!$A$2:$B$82,2,0)*F21*G21</f>
        <v>12298065.601345669</v>
      </c>
      <c r="J21" s="15">
        <v>55000</v>
      </c>
      <c r="K21" s="14" t="s">
        <v>1188</v>
      </c>
      <c r="L21" s="36" t="s">
        <v>20154</v>
      </c>
      <c r="M21" s="14" t="s">
        <v>19142</v>
      </c>
      <c r="N21" s="14"/>
      <c r="O21" s="189"/>
    </row>
    <row r="22" spans="1:15" ht="47.25">
      <c r="A22" s="14">
        <f t="shared" si="1"/>
        <v>19</v>
      </c>
      <c r="B22" s="14" t="s">
        <v>20156</v>
      </c>
      <c r="C22" s="41" t="s">
        <v>20153</v>
      </c>
      <c r="D22" s="41" t="s">
        <v>1187</v>
      </c>
      <c r="E22" s="14" t="s">
        <v>8163</v>
      </c>
      <c r="F22" s="15">
        <v>2000</v>
      </c>
      <c r="G22" s="15">
        <v>280</v>
      </c>
      <c r="H22" s="14" t="s">
        <v>8076</v>
      </c>
      <c r="I22" s="15">
        <f>VLOOKUP(H22,[6]heso!$A$2:$B$82,2,0)*F22*G22</f>
        <v>465332.21194280911</v>
      </c>
      <c r="J22" s="15">
        <v>65000</v>
      </c>
      <c r="K22" s="14" t="s">
        <v>1188</v>
      </c>
      <c r="L22" s="36" t="s">
        <v>20154</v>
      </c>
      <c r="M22" s="14" t="s">
        <v>19142</v>
      </c>
      <c r="N22" s="14"/>
      <c r="O22" s="189"/>
    </row>
    <row r="23" spans="1:15" ht="31.5">
      <c r="A23" s="14">
        <f t="shared" si="1"/>
        <v>20</v>
      </c>
      <c r="B23" s="14" t="s">
        <v>20274</v>
      </c>
      <c r="C23" s="41" t="s">
        <v>20157</v>
      </c>
      <c r="D23" s="41" t="s">
        <v>1187</v>
      </c>
      <c r="E23" s="14" t="s">
        <v>8163</v>
      </c>
      <c r="F23" s="15">
        <v>5000</v>
      </c>
      <c r="G23" s="15">
        <v>396</v>
      </c>
      <c r="H23" s="14" t="s">
        <v>2161</v>
      </c>
      <c r="I23" s="15">
        <f>VLOOKUP(H23,[6]heso!$A$2:$B$82,2,0)*F23*G23</f>
        <v>2557846.9301934401</v>
      </c>
      <c r="J23" s="15">
        <v>159000</v>
      </c>
      <c r="K23" s="14" t="s">
        <v>70</v>
      </c>
      <c r="L23" s="36" t="s">
        <v>20154</v>
      </c>
      <c r="M23" s="14" t="s">
        <v>19142</v>
      </c>
      <c r="N23" s="14"/>
      <c r="O23" s="189"/>
    </row>
    <row r="24" spans="1:15" ht="63" customHeight="1">
      <c r="A24" s="14">
        <f t="shared" si="1"/>
        <v>21</v>
      </c>
      <c r="B24" s="14" t="s">
        <v>20158</v>
      </c>
      <c r="C24" s="41" t="s">
        <v>20159</v>
      </c>
      <c r="D24" s="41" t="s">
        <v>1162</v>
      </c>
      <c r="E24" s="14"/>
      <c r="F24" s="15">
        <v>500</v>
      </c>
      <c r="G24" s="15">
        <v>432</v>
      </c>
      <c r="H24" s="14" t="s">
        <v>2161</v>
      </c>
      <c r="I24" s="15">
        <f>VLOOKUP(H24,[6]heso!$A$2:$B$82,2,0)*F24*G24</f>
        <v>279037.84693019348</v>
      </c>
      <c r="J24" s="15">
        <v>0</v>
      </c>
      <c r="K24" s="14" t="s">
        <v>1188</v>
      </c>
      <c r="L24" s="36" t="s">
        <v>20154</v>
      </c>
      <c r="M24" s="14" t="s">
        <v>2255</v>
      </c>
      <c r="N24" s="14"/>
      <c r="O24" s="189"/>
    </row>
    <row r="25" spans="1:15" ht="47.25">
      <c r="A25" s="14">
        <f t="shared" si="1"/>
        <v>22</v>
      </c>
      <c r="B25" s="14" t="s">
        <v>20160</v>
      </c>
      <c r="C25" s="41" t="s">
        <v>20161</v>
      </c>
      <c r="D25" s="41" t="s">
        <v>1162</v>
      </c>
      <c r="E25" s="14"/>
      <c r="F25" s="15">
        <v>500</v>
      </c>
      <c r="G25" s="15">
        <v>508</v>
      </c>
      <c r="H25" s="14" t="s">
        <v>2161</v>
      </c>
      <c r="I25" s="15">
        <f>VLOOKUP(H25,[6]heso!$A$2:$B$82,2,0)*F25*G25</f>
        <v>328127.83851976454</v>
      </c>
      <c r="J25" s="15">
        <v>0</v>
      </c>
      <c r="K25" s="14" t="s">
        <v>7909</v>
      </c>
      <c r="L25" s="36" t="s">
        <v>20081</v>
      </c>
      <c r="M25" s="14" t="s">
        <v>19142</v>
      </c>
      <c r="N25" s="14"/>
      <c r="O25" s="189"/>
    </row>
    <row r="26" spans="1:15" ht="78.75">
      <c r="A26" s="14">
        <f t="shared" si="1"/>
        <v>23</v>
      </c>
      <c r="B26" s="14" t="s">
        <v>20181</v>
      </c>
      <c r="C26" s="41" t="s">
        <v>20182</v>
      </c>
      <c r="D26" s="41"/>
      <c r="E26" s="14"/>
      <c r="F26" s="15">
        <v>1000</v>
      </c>
      <c r="G26" s="15">
        <v>224</v>
      </c>
      <c r="H26" s="14" t="s">
        <v>3449</v>
      </c>
      <c r="I26" s="15">
        <f>VLOOKUP(H26,[6]heso!$A$2:$B$82,2,0)*F26*G26</f>
        <v>109268.29268292683</v>
      </c>
      <c r="J26" s="15">
        <v>0</v>
      </c>
      <c r="K26" s="14" t="s">
        <v>1188</v>
      </c>
      <c r="L26" s="36" t="s">
        <v>20154</v>
      </c>
      <c r="M26" s="14" t="s">
        <v>2255</v>
      </c>
      <c r="N26" s="14" t="s">
        <v>20275</v>
      </c>
    </row>
    <row r="27" spans="1:15" ht="47.25">
      <c r="A27" s="14">
        <f t="shared" si="1"/>
        <v>24</v>
      </c>
      <c r="B27" s="248" t="s">
        <v>20183</v>
      </c>
      <c r="C27" s="41" t="s">
        <v>16049</v>
      </c>
      <c r="D27" s="41" t="s">
        <v>1187</v>
      </c>
      <c r="E27" s="14" t="s">
        <v>8163</v>
      </c>
      <c r="F27" s="15">
        <v>3000</v>
      </c>
      <c r="G27" s="15">
        <v>188</v>
      </c>
      <c r="H27" s="14" t="s">
        <v>8165</v>
      </c>
      <c r="I27" s="15">
        <f>VLOOKUP(H27,[6]heso!$A$2:$B$82,2,0)*F27*G27</f>
        <v>455374.2640874685</v>
      </c>
      <c r="J27" s="15">
        <v>80000</v>
      </c>
      <c r="K27" s="14" t="s">
        <v>70</v>
      </c>
      <c r="L27" s="36" t="s">
        <v>20154</v>
      </c>
      <c r="M27" s="14" t="s">
        <v>2255</v>
      </c>
      <c r="N27" s="14"/>
    </row>
    <row r="28" spans="1:15" ht="47.25">
      <c r="A28" s="14">
        <f t="shared" si="1"/>
        <v>25</v>
      </c>
      <c r="B28" s="248" t="s">
        <v>20184</v>
      </c>
      <c r="C28" s="41" t="s">
        <v>20185</v>
      </c>
      <c r="D28" s="41" t="s">
        <v>1187</v>
      </c>
      <c r="E28" s="14" t="s">
        <v>8163</v>
      </c>
      <c r="F28" s="15">
        <v>2000</v>
      </c>
      <c r="G28" s="15">
        <v>196</v>
      </c>
      <c r="H28" s="14" t="s">
        <v>8165</v>
      </c>
      <c r="I28" s="15">
        <f>VLOOKUP(H28,[6]heso!$A$2:$B$82,2,0)*F28*G28</f>
        <v>316501.2615643398</v>
      </c>
      <c r="J28" s="15">
        <v>82000</v>
      </c>
      <c r="K28" s="14" t="s">
        <v>70</v>
      </c>
      <c r="L28" s="36" t="s">
        <v>20154</v>
      </c>
      <c r="M28" s="14" t="s">
        <v>2255</v>
      </c>
      <c r="N28" s="14"/>
    </row>
    <row r="29" spans="1:15">
      <c r="A29" s="14">
        <f t="shared" si="1"/>
        <v>26</v>
      </c>
      <c r="B29" s="14" t="s">
        <v>20186</v>
      </c>
      <c r="C29" s="41" t="s">
        <v>9395</v>
      </c>
      <c r="D29" s="41" t="s">
        <v>1187</v>
      </c>
      <c r="E29" s="14"/>
      <c r="F29" s="15">
        <v>2000</v>
      </c>
      <c r="G29" s="15">
        <v>68</v>
      </c>
      <c r="H29" s="14" t="s">
        <v>8076</v>
      </c>
      <c r="I29" s="15">
        <f>VLOOKUP(H29,[6]heso!$A$2:$B$82,2,0)*F29*G29</f>
        <v>113009.25147182507</v>
      </c>
      <c r="J29" s="15">
        <v>21000</v>
      </c>
      <c r="K29" s="14" t="s">
        <v>4935</v>
      </c>
      <c r="L29" s="36" t="s">
        <v>20154</v>
      </c>
      <c r="M29" s="14" t="s">
        <v>18544</v>
      </c>
      <c r="N29" s="14"/>
    </row>
    <row r="30" spans="1:15">
      <c r="A30" s="14">
        <f t="shared" si="1"/>
        <v>27</v>
      </c>
      <c r="B30" s="14" t="s">
        <v>20187</v>
      </c>
      <c r="C30" s="41" t="s">
        <v>9395</v>
      </c>
      <c r="D30" s="41" t="s">
        <v>1187</v>
      </c>
      <c r="E30" s="14"/>
      <c r="F30" s="15">
        <v>5000</v>
      </c>
      <c r="G30" s="15">
        <v>44</v>
      </c>
      <c r="H30" s="14" t="s">
        <v>8076</v>
      </c>
      <c r="I30" s="15">
        <f>VLOOKUP(H30,[6]heso!$A$2:$B$82,2,0)*F30*G30</f>
        <v>182809.08326324643</v>
      </c>
      <c r="J30" s="15">
        <v>16000</v>
      </c>
      <c r="K30" s="14" t="s">
        <v>4935</v>
      </c>
      <c r="L30" s="36" t="s">
        <v>20154</v>
      </c>
      <c r="M30" s="14" t="s">
        <v>18544</v>
      </c>
      <c r="N30" s="14"/>
    </row>
    <row r="31" spans="1:15">
      <c r="A31" s="14">
        <f t="shared" si="1"/>
        <v>28</v>
      </c>
      <c r="B31" s="14" t="s">
        <v>20188</v>
      </c>
      <c r="C31" s="41" t="s">
        <v>9395</v>
      </c>
      <c r="D31" s="41" t="s">
        <v>1187</v>
      </c>
      <c r="E31" s="14"/>
      <c r="F31" s="15">
        <v>5000</v>
      </c>
      <c r="G31" s="15">
        <v>52</v>
      </c>
      <c r="H31" s="14" t="s">
        <v>8076</v>
      </c>
      <c r="I31" s="15">
        <f>VLOOKUP(H31,[6]heso!$A$2:$B$82,2,0)*F31*G31</f>
        <v>216047.09840201848</v>
      </c>
      <c r="J31" s="15">
        <v>17000</v>
      </c>
      <c r="K31" s="14" t="s">
        <v>4935</v>
      </c>
      <c r="L31" s="36" t="s">
        <v>20154</v>
      </c>
      <c r="M31" s="14" t="s">
        <v>18544</v>
      </c>
      <c r="N31" s="14"/>
    </row>
    <row r="32" spans="1:15">
      <c r="A32" s="14">
        <f t="shared" si="1"/>
        <v>29</v>
      </c>
      <c r="B32" s="14" t="s">
        <v>20189</v>
      </c>
      <c r="C32" s="41" t="s">
        <v>9395</v>
      </c>
      <c r="D32" s="41" t="s">
        <v>1187</v>
      </c>
      <c r="E32" s="14"/>
      <c r="F32" s="15">
        <v>5000</v>
      </c>
      <c r="G32" s="15">
        <v>140</v>
      </c>
      <c r="H32" s="14" t="s">
        <v>8076</v>
      </c>
      <c r="I32" s="15">
        <f>VLOOKUP(H32,[6]heso!$A$2:$B$82,2,0)*F32*G32</f>
        <v>581665.26492851134</v>
      </c>
      <c r="J32" s="15">
        <v>34000</v>
      </c>
      <c r="K32" s="14" t="s">
        <v>4935</v>
      </c>
      <c r="L32" s="36" t="s">
        <v>20154</v>
      </c>
      <c r="M32" s="14" t="s">
        <v>18544</v>
      </c>
      <c r="N32" s="14"/>
    </row>
    <row r="33" spans="1:14">
      <c r="A33" s="14">
        <f t="shared" si="1"/>
        <v>30</v>
      </c>
      <c r="B33" s="14" t="s">
        <v>20190</v>
      </c>
      <c r="C33" s="41" t="s">
        <v>9395</v>
      </c>
      <c r="D33" s="41" t="s">
        <v>1187</v>
      </c>
      <c r="E33" s="14"/>
      <c r="F33" s="15">
        <v>2000</v>
      </c>
      <c r="G33" s="15">
        <v>220</v>
      </c>
      <c r="H33" s="14" t="s">
        <v>8076</v>
      </c>
      <c r="I33" s="15">
        <f>VLOOKUP(H33,[6]heso!$A$2:$B$82,2,0)*F33*G33</f>
        <v>365618.16652649286</v>
      </c>
      <c r="J33" s="15">
        <v>51000</v>
      </c>
      <c r="K33" s="14" t="s">
        <v>4935</v>
      </c>
      <c r="L33" s="36" t="s">
        <v>20154</v>
      </c>
      <c r="M33" s="14" t="s">
        <v>18544</v>
      </c>
      <c r="N33" s="14"/>
    </row>
    <row r="34" spans="1:14">
      <c r="A34" s="14">
        <f t="shared" si="1"/>
        <v>31</v>
      </c>
      <c r="B34" s="14" t="s">
        <v>20191</v>
      </c>
      <c r="C34" s="41" t="s">
        <v>9395</v>
      </c>
      <c r="D34" s="41" t="s">
        <v>1187</v>
      </c>
      <c r="E34" s="14"/>
      <c r="F34" s="15">
        <v>5000</v>
      </c>
      <c r="G34" s="15">
        <v>60</v>
      </c>
      <c r="H34" s="14" t="s">
        <v>8076</v>
      </c>
      <c r="I34" s="15">
        <f>VLOOKUP(H34,[6]heso!$A$2:$B$82,2,0)*F34*G34</f>
        <v>249285.11354079057</v>
      </c>
      <c r="J34" s="15">
        <v>19000</v>
      </c>
      <c r="K34" s="14" t="s">
        <v>4935</v>
      </c>
      <c r="L34" s="36" t="s">
        <v>20154</v>
      </c>
      <c r="M34" s="14" t="s">
        <v>18544</v>
      </c>
      <c r="N34" s="14"/>
    </row>
    <row r="35" spans="1:14">
      <c r="A35" s="14">
        <f t="shared" si="1"/>
        <v>32</v>
      </c>
      <c r="B35" s="14" t="s">
        <v>20192</v>
      </c>
      <c r="C35" s="41" t="s">
        <v>9395</v>
      </c>
      <c r="D35" s="41" t="s">
        <v>1187</v>
      </c>
      <c r="E35" s="14"/>
      <c r="F35" s="15">
        <v>5000</v>
      </c>
      <c r="G35" s="15">
        <v>108</v>
      </c>
      <c r="H35" s="14" t="s">
        <v>8076</v>
      </c>
      <c r="I35" s="15">
        <f>VLOOKUP(H35,[6]heso!$A$2:$B$82,2,0)*F35*G35</f>
        <v>448713.20437342301</v>
      </c>
      <c r="J35" s="15">
        <v>28000</v>
      </c>
      <c r="K35" s="14" t="s">
        <v>4935</v>
      </c>
      <c r="L35" s="36" t="s">
        <v>20154</v>
      </c>
      <c r="M35" s="14" t="s">
        <v>18544</v>
      </c>
      <c r="N35" s="14"/>
    </row>
    <row r="36" spans="1:14">
      <c r="A36" s="14">
        <f t="shared" si="1"/>
        <v>33</v>
      </c>
      <c r="B36" s="14" t="s">
        <v>20193</v>
      </c>
      <c r="C36" s="41" t="s">
        <v>9395</v>
      </c>
      <c r="D36" s="41" t="s">
        <v>1187</v>
      </c>
      <c r="E36" s="14"/>
      <c r="F36" s="15">
        <v>2000</v>
      </c>
      <c r="G36" s="15">
        <v>56</v>
      </c>
      <c r="H36" s="14" t="s">
        <v>8076</v>
      </c>
      <c r="I36" s="15">
        <f>VLOOKUP(H36,[6]heso!$A$2:$B$82,2,0)*F36*G36</f>
        <v>93066.442388561816</v>
      </c>
      <c r="J36" s="15">
        <v>19000</v>
      </c>
      <c r="K36" s="14" t="s">
        <v>4935</v>
      </c>
      <c r="L36" s="36" t="s">
        <v>20154</v>
      </c>
      <c r="M36" s="14" t="s">
        <v>18544</v>
      </c>
      <c r="N36" s="14"/>
    </row>
    <row r="37" spans="1:14">
      <c r="A37" s="14">
        <f t="shared" si="1"/>
        <v>34</v>
      </c>
      <c r="B37" s="14" t="s">
        <v>20194</v>
      </c>
      <c r="C37" s="41" t="s">
        <v>9395</v>
      </c>
      <c r="D37" s="41" t="s">
        <v>1187</v>
      </c>
      <c r="E37" s="14"/>
      <c r="F37" s="15">
        <v>5000</v>
      </c>
      <c r="G37" s="15">
        <v>112</v>
      </c>
      <c r="H37" s="14" t="s">
        <v>8076</v>
      </c>
      <c r="I37" s="15">
        <f>VLOOKUP(H37,[6]heso!$A$2:$B$82,2,0)*F37*G37</f>
        <v>465332.21194280905</v>
      </c>
      <c r="J37" s="15">
        <v>28000</v>
      </c>
      <c r="K37" s="14" t="s">
        <v>4935</v>
      </c>
      <c r="L37" s="36" t="s">
        <v>18915</v>
      </c>
      <c r="M37" s="14" t="s">
        <v>2255</v>
      </c>
      <c r="N37" s="14"/>
    </row>
    <row r="38" spans="1:14" ht="31.5">
      <c r="A38" s="14">
        <f t="shared" si="1"/>
        <v>35</v>
      </c>
      <c r="B38" s="14" t="s">
        <v>20195</v>
      </c>
      <c r="C38" s="41" t="s">
        <v>9395</v>
      </c>
      <c r="D38" s="41" t="s">
        <v>1187</v>
      </c>
      <c r="E38" s="14"/>
      <c r="F38" s="15">
        <v>5000</v>
      </c>
      <c r="G38" s="15">
        <v>92</v>
      </c>
      <c r="H38" s="14" t="s">
        <v>8076</v>
      </c>
      <c r="I38" s="15">
        <f>VLOOKUP(H38,[6]heso!$A$2:$B$82,2,0)*F38*G38</f>
        <v>382237.1740958789</v>
      </c>
      <c r="J38" s="15">
        <v>24000</v>
      </c>
      <c r="K38" s="14" t="s">
        <v>4935</v>
      </c>
      <c r="L38" s="36" t="s">
        <v>20154</v>
      </c>
      <c r="M38" s="14" t="s">
        <v>2255</v>
      </c>
      <c r="N38" s="14"/>
    </row>
    <row r="39" spans="1:14">
      <c r="A39" s="14">
        <f t="shared" si="1"/>
        <v>36</v>
      </c>
      <c r="B39" s="14" t="s">
        <v>20196</v>
      </c>
      <c r="C39" s="41" t="s">
        <v>9395</v>
      </c>
      <c r="D39" s="41" t="s">
        <v>1187</v>
      </c>
      <c r="E39" s="14"/>
      <c r="F39" s="15">
        <v>5000</v>
      </c>
      <c r="G39" s="15">
        <v>156</v>
      </c>
      <c r="H39" s="14" t="s">
        <v>8076</v>
      </c>
      <c r="I39" s="15">
        <f>VLOOKUP(H39,[6]heso!$A$2:$B$82,2,0)*F39*G39</f>
        <v>648141.29520605551</v>
      </c>
      <c r="J39" s="15">
        <v>36000</v>
      </c>
      <c r="K39" s="14" t="s">
        <v>4935</v>
      </c>
      <c r="L39" s="36" t="s">
        <v>20154</v>
      </c>
      <c r="M39" s="14" t="s">
        <v>2255</v>
      </c>
      <c r="N39" s="14"/>
    </row>
    <row r="40" spans="1:14" ht="47.25">
      <c r="A40" s="14">
        <f t="shared" si="1"/>
        <v>37</v>
      </c>
      <c r="B40" s="14" t="s">
        <v>20197</v>
      </c>
      <c r="C40" s="41" t="s">
        <v>20198</v>
      </c>
      <c r="D40" s="41" t="s">
        <v>1187</v>
      </c>
      <c r="E40" s="14" t="s">
        <v>8163</v>
      </c>
      <c r="F40" s="15">
        <v>2000</v>
      </c>
      <c r="G40" s="15">
        <v>312</v>
      </c>
      <c r="H40" s="14" t="s">
        <v>2161</v>
      </c>
      <c r="I40" s="15">
        <f>VLOOKUP(H40,[6]heso!$A$2:$B$82,2,0)*F40*G40</f>
        <v>806109.33557611448</v>
      </c>
      <c r="J40" s="15">
        <v>135000</v>
      </c>
      <c r="K40" s="14" t="s">
        <v>7909</v>
      </c>
      <c r="L40" s="36" t="s">
        <v>20154</v>
      </c>
      <c r="M40" s="14" t="s">
        <v>2255</v>
      </c>
      <c r="N40" s="14"/>
    </row>
    <row r="41" spans="1:14" ht="31.5">
      <c r="A41" s="14">
        <f t="shared" si="1"/>
        <v>38</v>
      </c>
      <c r="B41" s="14" t="s">
        <v>20199</v>
      </c>
      <c r="C41" s="41" t="s">
        <v>3044</v>
      </c>
      <c r="D41" s="41" t="s">
        <v>1187</v>
      </c>
      <c r="E41" s="14" t="s">
        <v>8163</v>
      </c>
      <c r="F41" s="15">
        <v>3000</v>
      </c>
      <c r="G41" s="15">
        <v>404</v>
      </c>
      <c r="H41" s="14" t="s">
        <v>8087</v>
      </c>
      <c r="I41" s="15">
        <f>VLOOKUP(H41,[6]heso!$A$2:$B$82,2,0)*F41*G41</f>
        <v>1212000</v>
      </c>
      <c r="J41" s="15">
        <v>112000</v>
      </c>
      <c r="K41" s="14" t="s">
        <v>1188</v>
      </c>
      <c r="L41" s="36" t="s">
        <v>20154</v>
      </c>
      <c r="M41" s="14" t="s">
        <v>2255</v>
      </c>
      <c r="N41" s="14"/>
    </row>
    <row r="42" spans="1:14" ht="47.25">
      <c r="A42" s="14">
        <f t="shared" si="1"/>
        <v>39</v>
      </c>
      <c r="B42" s="248" t="s">
        <v>20200</v>
      </c>
      <c r="C42" s="41" t="s">
        <v>16049</v>
      </c>
      <c r="D42" s="41" t="s">
        <v>1187</v>
      </c>
      <c r="E42" s="14"/>
      <c r="F42" s="15">
        <v>3000</v>
      </c>
      <c r="G42" s="15">
        <v>112</v>
      </c>
      <c r="H42" s="14" t="s">
        <v>8165</v>
      </c>
      <c r="I42" s="15">
        <f>VLOOKUP(H42,[6]heso!$A$2:$B$82,2,0)*F42*G42</f>
        <v>271286.79562657699</v>
      </c>
      <c r="J42" s="15">
        <v>104000</v>
      </c>
      <c r="K42" s="14" t="s">
        <v>20201</v>
      </c>
      <c r="L42" s="36" t="s">
        <v>20154</v>
      </c>
      <c r="M42" s="14" t="s">
        <v>19142</v>
      </c>
      <c r="N42" s="14"/>
    </row>
    <row r="43" spans="1:14" ht="31.5">
      <c r="A43" s="14">
        <f t="shared" si="1"/>
        <v>40</v>
      </c>
      <c r="B43" s="14" t="s">
        <v>20202</v>
      </c>
      <c r="C43" s="41" t="s">
        <v>20076</v>
      </c>
      <c r="D43" s="41" t="s">
        <v>1187</v>
      </c>
      <c r="E43" s="14"/>
      <c r="F43" s="15">
        <v>5000</v>
      </c>
      <c r="G43" s="15">
        <v>264</v>
      </c>
      <c r="H43" s="14" t="s">
        <v>8165</v>
      </c>
      <c r="I43" s="15">
        <f>VLOOKUP(H43,[6]heso!$A$2:$B$82,2,0)*F43*G43</f>
        <v>1065769.5542472666</v>
      </c>
      <c r="J43" s="15">
        <v>176000</v>
      </c>
      <c r="K43" s="14" t="s">
        <v>70</v>
      </c>
      <c r="L43" s="36" t="s">
        <v>20154</v>
      </c>
      <c r="M43" s="14" t="s">
        <v>19142</v>
      </c>
      <c r="N43" s="14"/>
    </row>
    <row r="44" spans="1:14" ht="31.5">
      <c r="A44" s="14">
        <f t="shared" si="1"/>
        <v>41</v>
      </c>
      <c r="B44" s="14" t="s">
        <v>20203</v>
      </c>
      <c r="C44" s="41" t="s">
        <v>3683</v>
      </c>
      <c r="D44" s="41" t="s">
        <v>1187</v>
      </c>
      <c r="E44" s="14" t="s">
        <v>8163</v>
      </c>
      <c r="F44" s="15">
        <v>2000</v>
      </c>
      <c r="G44" s="15">
        <v>612</v>
      </c>
      <c r="H44" s="14" t="s">
        <v>2161</v>
      </c>
      <c r="I44" s="15">
        <f>VLOOKUP(H44,[6]heso!$A$2:$B$82,2,0)*F44*G44</f>
        <v>1581214.465937763</v>
      </c>
      <c r="J44" s="15">
        <v>205000</v>
      </c>
      <c r="K44" s="14" t="s">
        <v>7909</v>
      </c>
      <c r="L44" s="36" t="s">
        <v>20154</v>
      </c>
      <c r="M44" s="14" t="s">
        <v>19142</v>
      </c>
      <c r="N44" s="14"/>
    </row>
    <row r="45" spans="1:14" ht="63">
      <c r="A45" s="14">
        <f t="shared" si="1"/>
        <v>42</v>
      </c>
      <c r="B45" s="14" t="s">
        <v>20204</v>
      </c>
      <c r="C45" s="41" t="s">
        <v>20205</v>
      </c>
      <c r="D45" s="41" t="s">
        <v>1187</v>
      </c>
      <c r="E45" s="14" t="s">
        <v>8163</v>
      </c>
      <c r="F45" s="15">
        <v>2000</v>
      </c>
      <c r="G45" s="15">
        <v>356</v>
      </c>
      <c r="H45" s="14" t="s">
        <v>2161</v>
      </c>
      <c r="I45" s="15">
        <f>VLOOKUP(H45,[6]heso!$A$2:$B$82,2,0)*F45*G45</f>
        <v>919791.42136248958</v>
      </c>
      <c r="J45" s="15">
        <v>101000</v>
      </c>
      <c r="K45" s="14" t="s">
        <v>4935</v>
      </c>
      <c r="L45" s="36" t="s">
        <v>20154</v>
      </c>
      <c r="M45" s="14" t="s">
        <v>2255</v>
      </c>
      <c r="N45" s="14"/>
    </row>
    <row r="46" spans="1:14" ht="78.75">
      <c r="A46" s="14">
        <f t="shared" si="1"/>
        <v>43</v>
      </c>
      <c r="B46" s="14" t="s">
        <v>20206</v>
      </c>
      <c r="C46" s="41" t="s">
        <v>20207</v>
      </c>
      <c r="D46" s="41" t="s">
        <v>1187</v>
      </c>
      <c r="E46" s="14" t="s">
        <v>8163</v>
      </c>
      <c r="F46" s="15">
        <v>1000</v>
      </c>
      <c r="G46" s="15">
        <v>572</v>
      </c>
      <c r="H46" s="14" t="s">
        <v>2161</v>
      </c>
      <c r="I46" s="15">
        <f>VLOOKUP(H46,[6]heso!$A$2:$B$82,2,0)*F46*G46</f>
        <v>738933.55761143821</v>
      </c>
      <c r="J46" s="15">
        <v>255000</v>
      </c>
      <c r="K46" s="14" t="s">
        <v>70</v>
      </c>
      <c r="L46" s="36" t="s">
        <v>20154</v>
      </c>
      <c r="M46" s="14" t="s">
        <v>2255</v>
      </c>
      <c r="N46" s="14"/>
    </row>
    <row r="47" spans="1:14" ht="47.25">
      <c r="A47" s="14">
        <f t="shared" si="1"/>
        <v>44</v>
      </c>
      <c r="B47" s="14" t="s">
        <v>20208</v>
      </c>
      <c r="C47" s="41" t="s">
        <v>20209</v>
      </c>
      <c r="D47" s="41" t="s">
        <v>1187</v>
      </c>
      <c r="E47" s="14"/>
      <c r="F47" s="15">
        <v>1000</v>
      </c>
      <c r="G47" s="15">
        <v>284</v>
      </c>
      <c r="H47" s="14" t="s">
        <v>5795</v>
      </c>
      <c r="I47" s="15">
        <f>VLOOKUP(H47,[6]heso!$A$2:$B$82,2,0)*F47*G47</f>
        <v>274206.89655172412</v>
      </c>
      <c r="J47" s="15">
        <v>158000</v>
      </c>
      <c r="K47" s="14" t="s">
        <v>20201</v>
      </c>
      <c r="L47" s="36" t="s">
        <v>20154</v>
      </c>
      <c r="M47" s="14" t="s">
        <v>2255</v>
      </c>
      <c r="N47" s="14"/>
    </row>
    <row r="48" spans="1:14" ht="78.75">
      <c r="A48" s="14">
        <f t="shared" si="1"/>
        <v>45</v>
      </c>
      <c r="B48" s="14" t="s">
        <v>20210</v>
      </c>
      <c r="C48" s="41" t="s">
        <v>10218</v>
      </c>
      <c r="D48" s="41" t="s">
        <v>1187</v>
      </c>
      <c r="E48" s="14" t="s">
        <v>8163</v>
      </c>
      <c r="F48" s="15">
        <v>4500</v>
      </c>
      <c r="G48" s="15">
        <v>228</v>
      </c>
      <c r="H48" s="14" t="s">
        <v>8087</v>
      </c>
      <c r="I48" s="15">
        <f>VLOOKUP(H48,[6]heso!$A$2:$B$82,2,0)*F48*G48</f>
        <v>1026000</v>
      </c>
      <c r="J48" s="15">
        <v>69000</v>
      </c>
      <c r="K48" s="14" t="s">
        <v>1188</v>
      </c>
      <c r="L48" s="36" t="s">
        <v>20154</v>
      </c>
      <c r="M48" s="14" t="s">
        <v>6094</v>
      </c>
      <c r="N48" s="14"/>
    </row>
    <row r="49" spans="1:14" ht="47.25">
      <c r="A49" s="14">
        <f t="shared" si="1"/>
        <v>46</v>
      </c>
      <c r="B49" s="14" t="s">
        <v>20083</v>
      </c>
      <c r="C49" s="41" t="s">
        <v>20141</v>
      </c>
      <c r="D49" s="41" t="s">
        <v>1187</v>
      </c>
      <c r="E49" s="14" t="s">
        <v>8163</v>
      </c>
      <c r="F49" s="15">
        <v>500</v>
      </c>
      <c r="G49" s="15">
        <v>928</v>
      </c>
      <c r="H49" s="14" t="s">
        <v>3703</v>
      </c>
      <c r="I49" s="15">
        <f>VLOOKUP(H49,[6]heso!$A$2:$B$82,2,0)*F49*G49</f>
        <v>800780.48780487815</v>
      </c>
      <c r="J49" s="15">
        <v>850000</v>
      </c>
      <c r="K49" s="14" t="s">
        <v>7909</v>
      </c>
      <c r="L49" s="36" t="s">
        <v>20154</v>
      </c>
      <c r="M49" s="14" t="s">
        <v>19142</v>
      </c>
      <c r="N49" s="14"/>
    </row>
    <row r="50" spans="1:14" ht="47.25">
      <c r="A50" s="14">
        <f t="shared" si="1"/>
        <v>47</v>
      </c>
      <c r="B50" s="14" t="s">
        <v>20174</v>
      </c>
      <c r="C50" s="41" t="s">
        <v>20141</v>
      </c>
      <c r="D50" s="41" t="s">
        <v>1187</v>
      </c>
      <c r="E50" s="14" t="s">
        <v>8163</v>
      </c>
      <c r="F50" s="15">
        <v>500</v>
      </c>
      <c r="G50" s="15">
        <v>992</v>
      </c>
      <c r="H50" s="14" t="s">
        <v>3703</v>
      </c>
      <c r="I50" s="15">
        <f>VLOOKUP(H50,[6]heso!$A$2:$B$82,2,0)*F50*G50</f>
        <v>856006.72834314557</v>
      </c>
      <c r="J50" s="15">
        <v>900000</v>
      </c>
      <c r="K50" s="14" t="s">
        <v>7909</v>
      </c>
      <c r="L50" s="36" t="s">
        <v>20154</v>
      </c>
      <c r="M50" s="14" t="s">
        <v>19142</v>
      </c>
      <c r="N50" s="14"/>
    </row>
    <row r="51" spans="1:14" ht="63">
      <c r="A51" s="14">
        <f t="shared" si="1"/>
        <v>48</v>
      </c>
      <c r="B51" s="14" t="s">
        <v>20214</v>
      </c>
      <c r="C51" s="41" t="s">
        <v>20215</v>
      </c>
      <c r="D51" s="41" t="s">
        <v>1187</v>
      </c>
      <c r="E51" s="14" t="s">
        <v>8163</v>
      </c>
      <c r="F51" s="15">
        <v>300</v>
      </c>
      <c r="G51" s="15">
        <v>464</v>
      </c>
      <c r="H51" s="14" t="s">
        <v>2161</v>
      </c>
      <c r="I51" s="15">
        <f>VLOOKUP(H51,[6]heso!$A$2:$B$82,2,0)*F51*G51</f>
        <v>179824.39024390242</v>
      </c>
      <c r="J51" s="15">
        <v>298000</v>
      </c>
      <c r="K51" s="14" t="s">
        <v>70</v>
      </c>
      <c r="L51" s="36" t="s">
        <v>20154</v>
      </c>
      <c r="M51" s="14" t="s">
        <v>2255</v>
      </c>
      <c r="N51" s="14"/>
    </row>
    <row r="52" spans="1:14" ht="31.5">
      <c r="A52" s="14">
        <f t="shared" si="1"/>
        <v>49</v>
      </c>
      <c r="B52" s="248" t="s">
        <v>20216</v>
      </c>
      <c r="C52" s="41" t="s">
        <v>1406</v>
      </c>
      <c r="D52" s="41" t="s">
        <v>1187</v>
      </c>
      <c r="E52" s="14" t="s">
        <v>8163</v>
      </c>
      <c r="F52" s="15">
        <v>2000</v>
      </c>
      <c r="G52" s="15">
        <v>192</v>
      </c>
      <c r="H52" s="14" t="s">
        <v>5795</v>
      </c>
      <c r="I52" s="15">
        <f>VLOOKUP(H52,[6]heso!$A$2:$B$82,2,0)*F52*G52</f>
        <v>370758.62068965519</v>
      </c>
      <c r="J52" s="15">
        <v>60000</v>
      </c>
      <c r="K52" s="14" t="s">
        <v>7909</v>
      </c>
      <c r="L52" s="36" t="s">
        <v>20154</v>
      </c>
      <c r="M52" s="14" t="s">
        <v>18544</v>
      </c>
      <c r="N52" s="14"/>
    </row>
    <row r="53" spans="1:14" ht="47.25">
      <c r="A53" s="14">
        <f t="shared" si="1"/>
        <v>50</v>
      </c>
      <c r="B53" s="14" t="s">
        <v>20217</v>
      </c>
      <c r="C53" s="41" t="s">
        <v>20218</v>
      </c>
      <c r="D53" s="41" t="s">
        <v>1187</v>
      </c>
      <c r="E53" s="14" t="s">
        <v>8163</v>
      </c>
      <c r="F53" s="15">
        <v>1500</v>
      </c>
      <c r="G53" s="15">
        <v>368</v>
      </c>
      <c r="H53" s="14" t="s">
        <v>8087</v>
      </c>
      <c r="I53" s="15">
        <f>VLOOKUP(H53,[6]heso!$A$2:$B$82,2,0)*F53*G53</f>
        <v>552000</v>
      </c>
      <c r="J53" s="15">
        <v>118000</v>
      </c>
      <c r="K53" s="14" t="s">
        <v>20201</v>
      </c>
      <c r="L53" s="36" t="s">
        <v>20154</v>
      </c>
      <c r="M53" s="14" t="s">
        <v>2255</v>
      </c>
      <c r="N53" s="14" t="s">
        <v>20219</v>
      </c>
    </row>
    <row r="54" spans="1:14">
      <c r="A54" s="14">
        <f t="shared" si="1"/>
        <v>51</v>
      </c>
      <c r="B54" s="14" t="s">
        <v>20220</v>
      </c>
      <c r="C54" s="41" t="s">
        <v>9395</v>
      </c>
      <c r="D54" s="41" t="s">
        <v>1187</v>
      </c>
      <c r="E54" s="14"/>
      <c r="F54" s="15">
        <v>5000</v>
      </c>
      <c r="G54" s="15">
        <v>168</v>
      </c>
      <c r="H54" s="14" t="s">
        <v>8076</v>
      </c>
      <c r="I54" s="15">
        <f>VLOOKUP(H54,[6]heso!$A$2:$B$82,2,0)*F54*G54</f>
        <v>697998.31791421364</v>
      </c>
      <c r="J54" s="15">
        <v>39000</v>
      </c>
      <c r="K54" s="14" t="s">
        <v>4935</v>
      </c>
      <c r="L54" s="36" t="s">
        <v>20154</v>
      </c>
      <c r="M54" s="14" t="s">
        <v>2255</v>
      </c>
      <c r="N54" s="14"/>
    </row>
    <row r="55" spans="1:14">
      <c r="A55" s="14">
        <f t="shared" si="1"/>
        <v>52</v>
      </c>
      <c r="B55" s="14" t="s">
        <v>20221</v>
      </c>
      <c r="C55" s="41" t="s">
        <v>9395</v>
      </c>
      <c r="D55" s="41" t="s">
        <v>1187</v>
      </c>
      <c r="E55" s="14"/>
      <c r="F55" s="15">
        <v>2000</v>
      </c>
      <c r="G55" s="15">
        <v>152</v>
      </c>
      <c r="H55" s="14" t="s">
        <v>8076</v>
      </c>
      <c r="I55" s="15">
        <f>VLOOKUP(H55,[6]heso!$A$2:$B$82,2,0)*F55*G55</f>
        <v>252608.9150546678</v>
      </c>
      <c r="J55" s="15">
        <v>38000</v>
      </c>
      <c r="K55" s="14" t="s">
        <v>4935</v>
      </c>
      <c r="L55" s="36" t="s">
        <v>20154</v>
      </c>
      <c r="M55" s="14" t="s">
        <v>2255</v>
      </c>
      <c r="N55" s="14"/>
    </row>
    <row r="56" spans="1:14" ht="31.5">
      <c r="A56" s="14">
        <f t="shared" si="1"/>
        <v>53</v>
      </c>
      <c r="B56" s="14" t="s">
        <v>20222</v>
      </c>
      <c r="C56" s="41" t="s">
        <v>10123</v>
      </c>
      <c r="D56" s="41" t="s">
        <v>1187</v>
      </c>
      <c r="E56" s="14"/>
      <c r="F56" s="15">
        <v>1000</v>
      </c>
      <c r="G56" s="15">
        <v>544</v>
      </c>
      <c r="H56" s="14" t="s">
        <v>2161</v>
      </c>
      <c r="I56" s="15">
        <f>VLOOKUP(H56,[6]heso!$A$2:$B$82,2,0)*F56*G56</f>
        <v>702761.98486122803</v>
      </c>
      <c r="J56" s="15">
        <v>231000</v>
      </c>
      <c r="K56" s="14" t="s">
        <v>70</v>
      </c>
      <c r="L56" s="36" t="s">
        <v>20223</v>
      </c>
      <c r="M56" s="14" t="s">
        <v>2255</v>
      </c>
      <c r="N56" s="14"/>
    </row>
    <row r="57" spans="1:14" ht="63">
      <c r="A57" s="14">
        <f t="shared" si="1"/>
        <v>54</v>
      </c>
      <c r="B57" s="14" t="s">
        <v>20224</v>
      </c>
      <c r="C57" s="41" t="s">
        <v>20225</v>
      </c>
      <c r="D57" s="41" t="s">
        <v>1162</v>
      </c>
      <c r="E57" s="14"/>
      <c r="F57" s="15">
        <v>300</v>
      </c>
      <c r="G57" s="15">
        <v>312</v>
      </c>
      <c r="H57" s="14" t="s">
        <v>2161</v>
      </c>
      <c r="I57" s="15">
        <f>VLOOKUP(H57,[6]heso!$A$2:$B$82,2,0)*F57*G57</f>
        <v>120916.40033641715</v>
      </c>
      <c r="J57" s="15">
        <v>0</v>
      </c>
      <c r="K57" s="14" t="s">
        <v>20201</v>
      </c>
      <c r="L57" s="36" t="s">
        <v>20154</v>
      </c>
      <c r="M57" s="14" t="s">
        <v>2255</v>
      </c>
      <c r="N57" s="14"/>
    </row>
    <row r="58" spans="1:14" ht="31.5">
      <c r="A58" s="14">
        <f t="shared" si="1"/>
        <v>55</v>
      </c>
      <c r="B58" s="248" t="s">
        <v>20256</v>
      </c>
      <c r="C58" s="41" t="s">
        <v>20257</v>
      </c>
      <c r="D58" s="41" t="s">
        <v>1187</v>
      </c>
      <c r="E58" s="14" t="s">
        <v>8163</v>
      </c>
      <c r="F58" s="15">
        <v>1000</v>
      </c>
      <c r="G58" s="15">
        <v>116</v>
      </c>
      <c r="H58" s="14" t="s">
        <v>5624</v>
      </c>
      <c r="I58" s="15">
        <f>VLOOKUP(H58,[6]heso!$A$2:$B$82,2,0)*F58*G58</f>
        <v>99999.999999999985</v>
      </c>
      <c r="J58" s="15">
        <v>48000</v>
      </c>
      <c r="K58" s="14" t="s">
        <v>60</v>
      </c>
      <c r="L58" s="36" t="s">
        <v>20154</v>
      </c>
      <c r="M58" s="14" t="s">
        <v>2255</v>
      </c>
      <c r="N58" s="14"/>
    </row>
    <row r="59" spans="1:14" ht="31.5">
      <c r="A59" s="14">
        <f t="shared" si="1"/>
        <v>56</v>
      </c>
      <c r="B59" s="14" t="s">
        <v>20258</v>
      </c>
      <c r="C59" s="41" t="s">
        <v>4078</v>
      </c>
      <c r="D59" s="41" t="s">
        <v>1187</v>
      </c>
      <c r="E59" s="14"/>
      <c r="F59" s="15">
        <v>1500</v>
      </c>
      <c r="G59" s="15">
        <v>216</v>
      </c>
      <c r="H59" s="14" t="s">
        <v>6541</v>
      </c>
      <c r="I59" s="15">
        <f>VLOOKUP(H59,[6]heso!$A$2:$B$82,2,0)*F59*G59</f>
        <v>235438.18334735071</v>
      </c>
      <c r="J59" s="15">
        <v>58000</v>
      </c>
      <c r="K59" s="14" t="s">
        <v>1188</v>
      </c>
      <c r="L59" s="36" t="s">
        <v>20154</v>
      </c>
      <c r="M59" s="14" t="s">
        <v>6094</v>
      </c>
      <c r="N59" s="14"/>
    </row>
    <row r="60" spans="1:14" ht="31.5">
      <c r="A60" s="14">
        <f t="shared" si="1"/>
        <v>57</v>
      </c>
      <c r="B60" s="14" t="s">
        <v>20259</v>
      </c>
      <c r="C60" s="41" t="s">
        <v>9395</v>
      </c>
      <c r="D60" s="41" t="s">
        <v>1187</v>
      </c>
      <c r="E60" s="14"/>
      <c r="F60" s="15">
        <v>1500</v>
      </c>
      <c r="G60" s="15">
        <v>578</v>
      </c>
      <c r="H60" s="14" t="s">
        <v>8087</v>
      </c>
      <c r="I60" s="15">
        <f>VLOOKUP(H60,[6]heso!$A$2:$B$82,2,0)*F60*G60</f>
        <v>867000</v>
      </c>
      <c r="J60" s="15">
        <v>215000</v>
      </c>
      <c r="K60" s="14" t="s">
        <v>4935</v>
      </c>
      <c r="L60" s="36" t="s">
        <v>20154</v>
      </c>
      <c r="M60" s="14" t="s">
        <v>2255</v>
      </c>
      <c r="N60" s="14"/>
    </row>
    <row r="61" spans="1:14" ht="31.5">
      <c r="A61" s="14">
        <f t="shared" si="1"/>
        <v>58</v>
      </c>
      <c r="B61" s="14" t="s">
        <v>20260</v>
      </c>
      <c r="C61" s="41" t="s">
        <v>9395</v>
      </c>
      <c r="D61" s="41" t="s">
        <v>1187</v>
      </c>
      <c r="E61" s="14" t="s">
        <v>8163</v>
      </c>
      <c r="F61" s="15">
        <v>5000</v>
      </c>
      <c r="G61" s="15">
        <v>296</v>
      </c>
      <c r="H61" s="14" t="s">
        <v>8076</v>
      </c>
      <c r="I61" s="15">
        <f>VLOOKUP(H61,[6]heso!$A$2:$B$82,2,0)*F61*G61</f>
        <v>1229806.5601345669</v>
      </c>
      <c r="J61" s="15">
        <v>122000</v>
      </c>
      <c r="K61" s="14" t="s">
        <v>4935</v>
      </c>
      <c r="L61" s="36" t="s">
        <v>20223</v>
      </c>
      <c r="M61" s="14" t="s">
        <v>2255</v>
      </c>
      <c r="N61" s="14"/>
    </row>
    <row r="62" spans="1:14" ht="31.5">
      <c r="A62" s="14">
        <f t="shared" si="1"/>
        <v>59</v>
      </c>
      <c r="B62" s="14" t="s">
        <v>20261</v>
      </c>
      <c r="C62" s="41" t="s">
        <v>9395</v>
      </c>
      <c r="D62" s="41" t="s">
        <v>1187</v>
      </c>
      <c r="E62" s="14"/>
      <c r="F62" s="15">
        <v>5000</v>
      </c>
      <c r="G62" s="15">
        <v>180</v>
      </c>
      <c r="H62" s="14" t="s">
        <v>8076</v>
      </c>
      <c r="I62" s="15">
        <f>VLOOKUP(H62,[6]heso!$A$2:$B$82,2,0)*F62*G62</f>
        <v>747855.34062237176</v>
      </c>
      <c r="J62" s="15">
        <v>45000</v>
      </c>
      <c r="K62" s="14" t="s">
        <v>4935</v>
      </c>
      <c r="L62" s="36" t="s">
        <v>20223</v>
      </c>
      <c r="M62" s="14" t="s">
        <v>2255</v>
      </c>
      <c r="N62" s="14"/>
    </row>
    <row r="63" spans="1:14" ht="94.5">
      <c r="A63" s="14">
        <f t="shared" si="1"/>
        <v>60</v>
      </c>
      <c r="B63" s="14" t="s">
        <v>20262</v>
      </c>
      <c r="C63" s="41" t="s">
        <v>20263</v>
      </c>
      <c r="D63" s="41" t="s">
        <v>4473</v>
      </c>
      <c r="E63" s="14"/>
      <c r="F63" s="15">
        <v>1200</v>
      </c>
      <c r="G63" s="15">
        <v>732</v>
      </c>
      <c r="H63" s="14" t="s">
        <v>3703</v>
      </c>
      <c r="I63" s="15">
        <f>VLOOKUP(H63,[6]heso!$A$2:$B$82,2,0)*F63*G63</f>
        <v>1515960.3027754417</v>
      </c>
      <c r="J63" s="15">
        <v>0</v>
      </c>
      <c r="K63" s="14" t="s">
        <v>20201</v>
      </c>
      <c r="L63" s="36" t="s">
        <v>20154</v>
      </c>
      <c r="M63" s="14" t="s">
        <v>2255</v>
      </c>
      <c r="N63" s="14"/>
    </row>
    <row r="64" spans="1:14" ht="94.5">
      <c r="A64" s="14">
        <f t="shared" si="1"/>
        <v>61</v>
      </c>
      <c r="B64" s="14" t="s">
        <v>20264</v>
      </c>
      <c r="C64" s="41" t="s">
        <v>20263</v>
      </c>
      <c r="D64" s="41" t="s">
        <v>4473</v>
      </c>
      <c r="E64" s="14"/>
      <c r="F64" s="15">
        <v>1200</v>
      </c>
      <c r="G64" s="15">
        <v>672</v>
      </c>
      <c r="H64" s="14" t="s">
        <v>3703</v>
      </c>
      <c r="I64" s="15">
        <f>VLOOKUP(H64,[6]heso!$A$2:$B$82,2,0)*F64*G64</f>
        <v>1391701.26156434</v>
      </c>
      <c r="J64" s="15">
        <v>0</v>
      </c>
      <c r="K64" s="14" t="s">
        <v>20201</v>
      </c>
      <c r="L64" s="36" t="s">
        <v>20154</v>
      </c>
      <c r="M64" s="14" t="s">
        <v>2255</v>
      </c>
      <c r="N64" s="14"/>
    </row>
    <row r="65" spans="1:15" ht="78.75">
      <c r="A65" s="14">
        <f t="shared" si="1"/>
        <v>62</v>
      </c>
      <c r="B65" s="14" t="s">
        <v>20265</v>
      </c>
      <c r="C65" s="41" t="s">
        <v>6123</v>
      </c>
      <c r="D65" s="41" t="s">
        <v>1162</v>
      </c>
      <c r="E65" s="14"/>
      <c r="F65" s="15">
        <v>1500</v>
      </c>
      <c r="G65" s="15">
        <v>56</v>
      </c>
      <c r="H65" s="14" t="s">
        <v>2161</v>
      </c>
      <c r="I65" s="15">
        <f>VLOOKUP(H65,[6]heso!$A$2:$B$82,2,0)*F65*G65</f>
        <v>108514.71825063079</v>
      </c>
      <c r="J65" s="15">
        <v>0</v>
      </c>
      <c r="K65" s="14" t="s">
        <v>7909</v>
      </c>
      <c r="L65" s="36" t="s">
        <v>20223</v>
      </c>
      <c r="M65" s="14" t="s">
        <v>19142</v>
      </c>
      <c r="N65" s="14"/>
    </row>
    <row r="66" spans="1:15" ht="31.5">
      <c r="A66" s="14">
        <f t="shared" si="1"/>
        <v>63</v>
      </c>
      <c r="B66" s="248" t="s">
        <v>20266</v>
      </c>
      <c r="C66" s="41" t="s">
        <v>3130</v>
      </c>
      <c r="D66" s="41" t="s">
        <v>1187</v>
      </c>
      <c r="E66" s="14" t="s">
        <v>8163</v>
      </c>
      <c r="F66" s="15">
        <v>1000</v>
      </c>
      <c r="G66" s="15">
        <v>384</v>
      </c>
      <c r="H66" s="14" t="s">
        <v>5795</v>
      </c>
      <c r="I66" s="15">
        <f>VLOOKUP(H66,[6]heso!$A$2:$B$82,2,0)*F66*G66</f>
        <v>370758.62068965519</v>
      </c>
      <c r="J66" s="15">
        <v>142000</v>
      </c>
      <c r="K66" s="14" t="s">
        <v>20201</v>
      </c>
      <c r="L66" s="36" t="s">
        <v>20223</v>
      </c>
      <c r="M66" s="14" t="s">
        <v>2255</v>
      </c>
      <c r="N66" s="14"/>
    </row>
    <row r="67" spans="1:15" ht="47.25">
      <c r="A67" s="14">
        <f t="shared" si="1"/>
        <v>64</v>
      </c>
      <c r="B67" s="14" t="s">
        <v>20267</v>
      </c>
      <c r="C67" s="41" t="s">
        <v>18115</v>
      </c>
      <c r="D67" s="41" t="s">
        <v>1187</v>
      </c>
      <c r="E67" s="14" t="s">
        <v>8163</v>
      </c>
      <c r="F67" s="15">
        <v>2000</v>
      </c>
      <c r="G67" s="15">
        <v>400</v>
      </c>
      <c r="H67" s="14" t="s">
        <v>8087</v>
      </c>
      <c r="I67" s="15">
        <f>VLOOKUP(H67,[6]heso!$A$2:$B$82,2,0)*F67*G67</f>
        <v>800000</v>
      </c>
      <c r="J67" s="15">
        <v>135000</v>
      </c>
      <c r="K67" s="14" t="s">
        <v>7909</v>
      </c>
      <c r="L67" s="36" t="s">
        <v>20223</v>
      </c>
      <c r="M67" s="14" t="s">
        <v>2255</v>
      </c>
      <c r="N67" s="14"/>
    </row>
    <row r="68" spans="1:15" ht="47.25">
      <c r="A68" s="14">
        <f t="shared" si="1"/>
        <v>65</v>
      </c>
      <c r="B68" s="14" t="s">
        <v>20268</v>
      </c>
      <c r="C68" s="41" t="s">
        <v>4795</v>
      </c>
      <c r="D68" s="41" t="s">
        <v>1187</v>
      </c>
      <c r="E68" s="14" t="s">
        <v>8163</v>
      </c>
      <c r="F68" s="15">
        <v>1000</v>
      </c>
      <c r="G68" s="15">
        <v>644</v>
      </c>
      <c r="H68" s="14" t="s">
        <v>2161</v>
      </c>
      <c r="I68" s="15">
        <f>VLOOKUP(H68,[6]heso!$A$2:$B$82,2,0)*F68*G68</f>
        <v>831946.17325483612</v>
      </c>
      <c r="J68" s="15">
        <v>282000</v>
      </c>
      <c r="K68" s="14" t="s">
        <v>20201</v>
      </c>
      <c r="L68" s="36" t="s">
        <v>20223</v>
      </c>
      <c r="M68" s="14" t="s">
        <v>2255</v>
      </c>
      <c r="N68" s="14"/>
    </row>
    <row r="69" spans="1:15" ht="89.25">
      <c r="A69" s="14">
        <f t="shared" si="1"/>
        <v>66</v>
      </c>
      <c r="B69" s="14" t="s">
        <v>20269</v>
      </c>
      <c r="C69" s="41" t="s">
        <v>12734</v>
      </c>
      <c r="D69" s="41" t="s">
        <v>1187</v>
      </c>
      <c r="E69" s="14" t="s">
        <v>8163</v>
      </c>
      <c r="F69" s="15">
        <v>3000</v>
      </c>
      <c r="G69" s="15">
        <v>268</v>
      </c>
      <c r="H69" s="14" t="s">
        <v>2161</v>
      </c>
      <c r="I69" s="15">
        <f>VLOOKUP(H69,[6]heso!$A$2:$B$82,2,0)*F69*G69</f>
        <v>1038640.874684609</v>
      </c>
      <c r="J69" s="15">
        <v>224000</v>
      </c>
      <c r="K69" s="14" t="s">
        <v>7909</v>
      </c>
      <c r="L69" s="36" t="s">
        <v>20223</v>
      </c>
      <c r="M69" s="14" t="s">
        <v>2255</v>
      </c>
      <c r="N69" s="23" t="s">
        <v>20276</v>
      </c>
    </row>
    <row r="70" spans="1:15" ht="63">
      <c r="A70" s="14">
        <f t="shared" si="1"/>
        <v>67</v>
      </c>
      <c r="B70" s="14" t="s">
        <v>20270</v>
      </c>
      <c r="C70" s="41" t="s">
        <v>20271</v>
      </c>
      <c r="D70" s="41" t="s">
        <v>1187</v>
      </c>
      <c r="E70" s="14"/>
      <c r="F70" s="15">
        <v>2000</v>
      </c>
      <c r="G70" s="15">
        <v>220</v>
      </c>
      <c r="H70" s="14" t="s">
        <v>8087</v>
      </c>
      <c r="I70" s="15">
        <f>VLOOKUP(H70,[6]heso!$A$2:$B$82,2,0)*F70*G70</f>
        <v>440000</v>
      </c>
      <c r="J70" s="15">
        <v>114000</v>
      </c>
      <c r="K70" s="14" t="s">
        <v>20201</v>
      </c>
      <c r="L70" s="36" t="s">
        <v>20223</v>
      </c>
      <c r="M70" s="14" t="s">
        <v>2255</v>
      </c>
      <c r="N70" s="14"/>
    </row>
    <row r="71" spans="1:15" ht="63">
      <c r="A71" s="14">
        <f t="shared" si="1"/>
        <v>68</v>
      </c>
      <c r="B71" s="14" t="s">
        <v>20277</v>
      </c>
      <c r="C71" s="41" t="s">
        <v>20153</v>
      </c>
      <c r="D71" s="41" t="s">
        <v>4473</v>
      </c>
      <c r="E71" s="14"/>
      <c r="F71" s="15">
        <v>1000</v>
      </c>
      <c r="G71" s="15">
        <v>912</v>
      </c>
      <c r="H71" s="14" t="s">
        <v>3703</v>
      </c>
      <c r="I71" s="15">
        <f>VLOOKUP(H71,[6]heso!$A$2:$B$82,2,0)*F71*G71</f>
        <v>1573947.8553406224</v>
      </c>
      <c r="J71" s="15">
        <v>0</v>
      </c>
      <c r="K71" s="14" t="s">
        <v>1188</v>
      </c>
      <c r="L71" s="36" t="s">
        <v>20223</v>
      </c>
      <c r="M71" s="14" t="s">
        <v>2255</v>
      </c>
      <c r="N71" s="14"/>
    </row>
    <row r="72" spans="1:15" ht="31.5">
      <c r="A72" s="14">
        <f t="shared" si="1"/>
        <v>69</v>
      </c>
      <c r="B72" s="14" t="s">
        <v>20278</v>
      </c>
      <c r="C72" s="41" t="s">
        <v>9395</v>
      </c>
      <c r="D72" s="41" t="s">
        <v>1187</v>
      </c>
      <c r="E72" s="14"/>
      <c r="F72" s="15">
        <v>10000</v>
      </c>
      <c r="G72" s="15">
        <v>104</v>
      </c>
      <c r="H72" s="14" t="s">
        <v>8076</v>
      </c>
      <c r="I72" s="15">
        <f>VLOOKUP(H72,[6]heso!$A$2:$B$82,2,0)*F72*G72</f>
        <v>864188.39360807394</v>
      </c>
      <c r="J72" s="15">
        <v>27000</v>
      </c>
      <c r="K72" s="14" t="s">
        <v>4935</v>
      </c>
      <c r="L72" s="36" t="s">
        <v>20223</v>
      </c>
      <c r="M72" s="14" t="s">
        <v>2255</v>
      </c>
      <c r="N72" s="14"/>
    </row>
    <row r="73" spans="1:15" ht="31.5">
      <c r="A73" s="14">
        <f t="shared" si="1"/>
        <v>70</v>
      </c>
      <c r="B73" s="14" t="s">
        <v>20279</v>
      </c>
      <c r="C73" s="41" t="s">
        <v>9395</v>
      </c>
      <c r="D73" s="41" t="s">
        <v>1187</v>
      </c>
      <c r="E73" s="14"/>
      <c r="F73" s="15">
        <v>5000</v>
      </c>
      <c r="G73" s="15">
        <v>76</v>
      </c>
      <c r="H73" s="14" t="s">
        <v>8076</v>
      </c>
      <c r="I73" s="15">
        <f>VLOOKUP(H73,[6]heso!$A$2:$B$82,2,0)*F73*G73</f>
        <v>315761.14381833473</v>
      </c>
      <c r="J73" s="15">
        <v>24000</v>
      </c>
      <c r="K73" s="14" t="s">
        <v>4935</v>
      </c>
      <c r="L73" s="36" t="s">
        <v>20223</v>
      </c>
      <c r="M73" s="14" t="s">
        <v>2255</v>
      </c>
      <c r="N73" s="14"/>
    </row>
    <row r="74" spans="1:15" ht="47.25">
      <c r="A74" s="14">
        <f t="shared" si="1"/>
        <v>71</v>
      </c>
      <c r="B74" s="14" t="s">
        <v>20280</v>
      </c>
      <c r="C74" s="41" t="s">
        <v>9395</v>
      </c>
      <c r="D74" s="41" t="s">
        <v>1187</v>
      </c>
      <c r="E74" s="14"/>
      <c r="F74" s="15">
        <v>5000</v>
      </c>
      <c r="G74" s="15">
        <v>84</v>
      </c>
      <c r="H74" s="14" t="s">
        <v>8076</v>
      </c>
      <c r="I74" s="15">
        <f>VLOOKUP(H74,[6]heso!$A$2:$B$82,2,0)*F74*G74</f>
        <v>348999.15895710682</v>
      </c>
      <c r="J74" s="15">
        <v>25000</v>
      </c>
      <c r="K74" s="14" t="s">
        <v>4935</v>
      </c>
      <c r="L74" s="36" t="s">
        <v>20223</v>
      </c>
      <c r="M74" s="14" t="s">
        <v>2255</v>
      </c>
      <c r="N74" s="14"/>
    </row>
    <row r="75" spans="1:15" ht="31.5">
      <c r="A75" s="14">
        <f t="shared" si="1"/>
        <v>72</v>
      </c>
      <c r="B75" s="14" t="s">
        <v>20281</v>
      </c>
      <c r="C75" s="41" t="s">
        <v>20282</v>
      </c>
      <c r="D75" s="41" t="s">
        <v>1187</v>
      </c>
      <c r="E75" s="14" t="s">
        <v>8163</v>
      </c>
      <c r="F75" s="15">
        <v>5000</v>
      </c>
      <c r="G75" s="15">
        <v>436</v>
      </c>
      <c r="H75" s="14" t="s">
        <v>2161</v>
      </c>
      <c r="I75" s="15">
        <f>VLOOKUP(H75,[6]heso!$A$2:$B$82,2,0)*F75*G75</f>
        <v>2816215.306980656</v>
      </c>
      <c r="J75" s="15">
        <v>171000</v>
      </c>
      <c r="K75" s="14" t="s">
        <v>70</v>
      </c>
      <c r="L75" s="36" t="s">
        <v>20223</v>
      </c>
      <c r="M75" s="14" t="s">
        <v>2255</v>
      </c>
      <c r="N75" s="14"/>
    </row>
    <row r="76" spans="1:15" ht="63">
      <c r="A76" s="14">
        <f t="shared" si="1"/>
        <v>73</v>
      </c>
      <c r="B76" s="14" t="s">
        <v>20283</v>
      </c>
      <c r="C76" s="41" t="s">
        <v>20284</v>
      </c>
      <c r="D76" s="41" t="s">
        <v>1162</v>
      </c>
      <c r="E76" s="14"/>
      <c r="F76" s="15">
        <v>300</v>
      </c>
      <c r="G76" s="15">
        <v>300</v>
      </c>
      <c r="H76" s="14" t="s">
        <v>2161</v>
      </c>
      <c r="I76" s="15">
        <f>VLOOKUP(H76,[6]heso!$A$2:$B$82,2,0)*F76*G76</f>
        <v>116265.76955424726</v>
      </c>
      <c r="J76" s="15">
        <v>0</v>
      </c>
      <c r="K76" s="14" t="s">
        <v>20201</v>
      </c>
      <c r="L76" s="36" t="s">
        <v>20223</v>
      </c>
      <c r="M76" s="14" t="s">
        <v>2255</v>
      </c>
      <c r="N76" s="14"/>
    </row>
    <row r="77" spans="1:15" ht="47.25">
      <c r="A77" s="14">
        <f t="shared" ref="A77:A89" si="2">ROW()-3</f>
        <v>74</v>
      </c>
      <c r="B77" s="14" t="s">
        <v>20285</v>
      </c>
      <c r="C77" s="41" t="s">
        <v>20286</v>
      </c>
      <c r="D77" s="41" t="s">
        <v>1187</v>
      </c>
      <c r="E77" s="14" t="s">
        <v>8163</v>
      </c>
      <c r="F77" s="15">
        <v>2000</v>
      </c>
      <c r="G77" s="15">
        <v>448</v>
      </c>
      <c r="H77" s="14" t="s">
        <v>2161</v>
      </c>
      <c r="I77" s="15">
        <f>VLOOKUP(H77,[6]heso!$A$2:$B$82,2,0)*F77*G77</f>
        <v>1157490.3280067286</v>
      </c>
      <c r="J77" s="15">
        <v>195000</v>
      </c>
      <c r="K77" s="14" t="s">
        <v>7909</v>
      </c>
      <c r="L77" s="36" t="s">
        <v>20223</v>
      </c>
      <c r="M77" s="14" t="s">
        <v>2255</v>
      </c>
      <c r="N77" s="14"/>
      <c r="O77" s="189"/>
    </row>
    <row r="78" spans="1:15" ht="47.25">
      <c r="A78" s="14">
        <f t="shared" si="2"/>
        <v>75</v>
      </c>
      <c r="B78" s="14" t="s">
        <v>20287</v>
      </c>
      <c r="C78" s="41" t="s">
        <v>20288</v>
      </c>
      <c r="D78" s="41" t="s">
        <v>1187</v>
      </c>
      <c r="E78" s="14"/>
      <c r="F78" s="15">
        <v>1000</v>
      </c>
      <c r="G78" s="247">
        <v>664</v>
      </c>
      <c r="H78" s="14" t="s">
        <v>2161</v>
      </c>
      <c r="I78" s="15">
        <f>VLOOKUP(H78,[6]heso!$A$2:$B$82,2,0)*F78*G78</f>
        <v>857783.01093355776</v>
      </c>
      <c r="J78" s="15">
        <v>307000</v>
      </c>
      <c r="K78" s="14" t="s">
        <v>4935</v>
      </c>
      <c r="L78" s="36" t="s">
        <v>20223</v>
      </c>
      <c r="M78" s="14" t="s">
        <v>2255</v>
      </c>
      <c r="N78" s="14"/>
      <c r="O78" s="189"/>
    </row>
    <row r="79" spans="1:15" ht="47.25">
      <c r="A79" s="14">
        <f t="shared" si="2"/>
        <v>76</v>
      </c>
      <c r="B79" s="14" t="s">
        <v>20289</v>
      </c>
      <c r="C79" s="41" t="s">
        <v>16806</v>
      </c>
      <c r="D79" s="41" t="s">
        <v>1187</v>
      </c>
      <c r="E79" s="14" t="s">
        <v>8163</v>
      </c>
      <c r="F79" s="15">
        <v>1000</v>
      </c>
      <c r="G79" s="15">
        <v>376</v>
      </c>
      <c r="H79" s="14" t="s">
        <v>2161</v>
      </c>
      <c r="I79" s="15">
        <f>VLOOKUP(H79,[6]heso!$A$2:$B$82,2,0)*F79*G79</f>
        <v>485732.54835996643</v>
      </c>
      <c r="J79" s="15">
        <v>182000</v>
      </c>
      <c r="K79" s="14" t="s">
        <v>4935</v>
      </c>
      <c r="L79" s="36" t="s">
        <v>20223</v>
      </c>
      <c r="M79" s="14" t="s">
        <v>2255</v>
      </c>
      <c r="N79" s="14"/>
      <c r="O79" s="189"/>
    </row>
    <row r="80" spans="1:15" ht="31.5">
      <c r="A80" s="14">
        <f t="shared" si="2"/>
        <v>77</v>
      </c>
      <c r="B80" s="14" t="s">
        <v>20290</v>
      </c>
      <c r="C80" s="41" t="s">
        <v>20291</v>
      </c>
      <c r="D80" s="41" t="s">
        <v>1162</v>
      </c>
      <c r="E80" s="14"/>
      <c r="F80" s="15">
        <v>1000</v>
      </c>
      <c r="G80" s="15">
        <v>672</v>
      </c>
      <c r="H80" s="14" t="s">
        <v>8087</v>
      </c>
      <c r="I80" s="15">
        <f>VLOOKUP(H80,[6]heso!$A$2:$B$82,2,0)*F80*G80</f>
        <v>672000</v>
      </c>
      <c r="J80" s="15">
        <v>0</v>
      </c>
      <c r="K80" s="14" t="s">
        <v>70</v>
      </c>
      <c r="L80" s="36" t="s">
        <v>20223</v>
      </c>
      <c r="M80" s="14" t="s">
        <v>5629</v>
      </c>
      <c r="N80" s="14"/>
      <c r="O80" s="189"/>
    </row>
    <row r="81" spans="1:15" ht="63">
      <c r="A81" s="14">
        <f t="shared" si="2"/>
        <v>78</v>
      </c>
      <c r="B81" s="14" t="s">
        <v>20292</v>
      </c>
      <c r="C81" s="41" t="s">
        <v>20293</v>
      </c>
      <c r="D81" s="41" t="s">
        <v>1162</v>
      </c>
      <c r="E81" s="14"/>
      <c r="F81" s="15">
        <v>500</v>
      </c>
      <c r="G81" s="15">
        <v>392</v>
      </c>
      <c r="H81" s="14" t="s">
        <v>2161</v>
      </c>
      <c r="I81" s="15">
        <f>VLOOKUP(H81,[6]heso!$A$2:$B$82,2,0)*F81*G81</f>
        <v>253201.00925147184</v>
      </c>
      <c r="J81" s="15">
        <v>0</v>
      </c>
      <c r="K81" s="14" t="s">
        <v>4935</v>
      </c>
      <c r="L81" s="36" t="s">
        <v>20223</v>
      </c>
      <c r="M81" s="14" t="s">
        <v>5629</v>
      </c>
      <c r="N81" s="14"/>
      <c r="O81" s="189"/>
    </row>
    <row r="82" spans="1:15" ht="78.75">
      <c r="A82" s="14">
        <f t="shared" si="2"/>
        <v>79</v>
      </c>
      <c r="B82" s="14" t="s">
        <v>20294</v>
      </c>
      <c r="C82" s="41" t="s">
        <v>20295</v>
      </c>
      <c r="D82" s="41" t="s">
        <v>1187</v>
      </c>
      <c r="E82" s="14"/>
      <c r="F82" s="15">
        <v>5000</v>
      </c>
      <c r="G82" s="15">
        <v>420</v>
      </c>
      <c r="H82" s="14" t="s">
        <v>2161</v>
      </c>
      <c r="I82" s="15">
        <f>VLOOKUP(H82,[6]heso!$A$2:$B$82,2,0)*F82*G82</f>
        <v>2712867.9562657694</v>
      </c>
      <c r="J82" s="15">
        <v>210000</v>
      </c>
      <c r="K82" s="14" t="s">
        <v>70</v>
      </c>
      <c r="L82" s="36" t="s">
        <v>20223</v>
      </c>
      <c r="M82" s="14" t="s">
        <v>19142</v>
      </c>
      <c r="N82" s="14"/>
      <c r="O82" s="189"/>
    </row>
    <row r="83" spans="1:15" ht="49.5" customHeight="1">
      <c r="A83" s="14">
        <f t="shared" si="2"/>
        <v>80</v>
      </c>
      <c r="B83" s="248" t="s">
        <v>20296</v>
      </c>
      <c r="C83" s="41" t="s">
        <v>4078</v>
      </c>
      <c r="D83" s="41" t="s">
        <v>4473</v>
      </c>
      <c r="E83" s="14"/>
      <c r="F83" s="15">
        <v>1165</v>
      </c>
      <c r="G83" s="15">
        <v>660</v>
      </c>
      <c r="H83" s="14" t="s">
        <v>2161</v>
      </c>
      <c r="I83" s="15">
        <f>VLOOKUP(H83,[6]heso!$A$2:$B$82,2,0)*F83*G83</f>
        <v>993297.22455845249</v>
      </c>
      <c r="J83" s="15">
        <v>0</v>
      </c>
      <c r="K83" s="14" t="s">
        <v>70</v>
      </c>
      <c r="L83" s="36" t="s">
        <v>20223</v>
      </c>
      <c r="M83" s="14" t="s">
        <v>2255</v>
      </c>
      <c r="N83" s="14" t="s">
        <v>20297</v>
      </c>
      <c r="O83" s="189"/>
    </row>
    <row r="84" spans="1:15" ht="49.5" customHeight="1">
      <c r="A84" s="14">
        <f t="shared" si="2"/>
        <v>81</v>
      </c>
      <c r="B84" s="248" t="s">
        <v>20298</v>
      </c>
      <c r="C84" s="41" t="s">
        <v>4078</v>
      </c>
      <c r="D84" s="41" t="s">
        <v>4473</v>
      </c>
      <c r="E84" s="14"/>
      <c r="F84" s="15">
        <v>1253</v>
      </c>
      <c r="G84" s="15">
        <v>628</v>
      </c>
      <c r="H84" s="14" t="s">
        <v>2161</v>
      </c>
      <c r="I84" s="15">
        <f>VLOOKUP(H84,[6]heso!$A$2:$B$82,2,0)*F84*G84</f>
        <v>1016529.708999159</v>
      </c>
      <c r="J84" s="15">
        <v>0</v>
      </c>
      <c r="K84" s="14" t="s">
        <v>70</v>
      </c>
      <c r="L84" s="36" t="s">
        <v>20223</v>
      </c>
      <c r="M84" s="14" t="s">
        <v>2255</v>
      </c>
      <c r="N84" s="14" t="s">
        <v>20297</v>
      </c>
      <c r="O84" s="189"/>
    </row>
    <row r="85" spans="1:15" ht="47.25">
      <c r="A85" s="14">
        <f t="shared" si="2"/>
        <v>82</v>
      </c>
      <c r="B85" s="248" t="s">
        <v>20299</v>
      </c>
      <c r="C85" s="41" t="s">
        <v>4078</v>
      </c>
      <c r="D85" s="41" t="s">
        <v>4473</v>
      </c>
      <c r="E85" s="14"/>
      <c r="F85" s="15">
        <v>1253</v>
      </c>
      <c r="G85" s="15">
        <v>412</v>
      </c>
      <c r="H85" s="14" t="s">
        <v>2161</v>
      </c>
      <c r="I85" s="15">
        <f>VLOOKUP(H85,[6]heso!$A$2:$B$82,2,0)*F85*G85</f>
        <v>666895.28679562663</v>
      </c>
      <c r="J85" s="15">
        <v>0</v>
      </c>
      <c r="K85" s="14" t="s">
        <v>70</v>
      </c>
      <c r="L85" s="36" t="s">
        <v>20223</v>
      </c>
      <c r="M85" s="14" t="s">
        <v>2255</v>
      </c>
      <c r="N85" s="14" t="s">
        <v>20297</v>
      </c>
      <c r="O85" s="189"/>
    </row>
    <row r="86" spans="1:15" ht="31.5">
      <c r="A86" s="14">
        <f t="shared" si="2"/>
        <v>83</v>
      </c>
      <c r="B86" s="248" t="s">
        <v>20300</v>
      </c>
      <c r="C86" s="41" t="s">
        <v>20301</v>
      </c>
      <c r="D86" s="41" t="s">
        <v>1187</v>
      </c>
      <c r="E86" s="14"/>
      <c r="F86" s="15">
        <v>1000</v>
      </c>
      <c r="G86" s="15">
        <v>300</v>
      </c>
      <c r="H86" s="14" t="s">
        <v>8165</v>
      </c>
      <c r="I86" s="15">
        <f>VLOOKUP(H86,[6]heso!$A$2:$B$82,2,0)*F86*G86</f>
        <v>242220.35323801514</v>
      </c>
      <c r="J86" s="15">
        <v>132000</v>
      </c>
      <c r="K86" s="14" t="s">
        <v>7909</v>
      </c>
      <c r="L86" s="36" t="s">
        <v>20223</v>
      </c>
      <c r="M86" s="14" t="s">
        <v>19142</v>
      </c>
      <c r="N86" s="14"/>
      <c r="O86" s="189"/>
    </row>
    <row r="87" spans="1:15" ht="31.5">
      <c r="A87" s="14">
        <f t="shared" si="2"/>
        <v>84</v>
      </c>
      <c r="B87" s="14" t="s">
        <v>20302</v>
      </c>
      <c r="C87" s="41" t="s">
        <v>9395</v>
      </c>
      <c r="D87" s="41" t="s">
        <v>1187</v>
      </c>
      <c r="E87" s="14"/>
      <c r="F87" s="15">
        <v>5000</v>
      </c>
      <c r="G87" s="15">
        <v>84</v>
      </c>
      <c r="H87" s="14" t="s">
        <v>8076</v>
      </c>
      <c r="I87" s="15">
        <f>VLOOKUP(H87,[6]heso!$A$2:$B$82,2,0)*F87*G87</f>
        <v>348999.15895710682</v>
      </c>
      <c r="J87" s="15">
        <v>27000</v>
      </c>
      <c r="K87" s="14" t="s">
        <v>4935</v>
      </c>
      <c r="L87" s="36" t="s">
        <v>20223</v>
      </c>
      <c r="M87" s="14" t="s">
        <v>2255</v>
      </c>
      <c r="N87" s="14"/>
      <c r="O87" s="189"/>
    </row>
    <row r="88" spans="1:15" ht="78.75">
      <c r="A88" s="14">
        <f t="shared" si="2"/>
        <v>85</v>
      </c>
      <c r="B88" s="248" t="s">
        <v>20303</v>
      </c>
      <c r="C88" s="41" t="s">
        <v>20304</v>
      </c>
      <c r="D88" s="41" t="s">
        <v>1187</v>
      </c>
      <c r="E88" s="14"/>
      <c r="F88" s="15">
        <v>1500</v>
      </c>
      <c r="G88" s="15">
        <v>116</v>
      </c>
      <c r="H88" s="14" t="s">
        <v>8165</v>
      </c>
      <c r="I88" s="15">
        <f>VLOOKUP(H88,[6]heso!$A$2:$B$82,2,0)*F88*G88</f>
        <v>140487.80487804877</v>
      </c>
      <c r="J88" s="15">
        <v>104000</v>
      </c>
      <c r="K88" s="14" t="s">
        <v>70</v>
      </c>
      <c r="L88" s="36" t="s">
        <v>20223</v>
      </c>
      <c r="M88" s="14" t="s">
        <v>19142</v>
      </c>
      <c r="N88" s="14"/>
      <c r="O88" s="189"/>
    </row>
    <row r="89" spans="1:15" ht="31.5">
      <c r="A89" s="14">
        <f t="shared" si="2"/>
        <v>86</v>
      </c>
      <c r="B89" s="14" t="s">
        <v>20315</v>
      </c>
      <c r="C89" s="41" t="s">
        <v>18177</v>
      </c>
      <c r="D89" s="41" t="s">
        <v>1187</v>
      </c>
      <c r="E89" s="14" t="s">
        <v>8163</v>
      </c>
      <c r="F89" s="15">
        <v>10000</v>
      </c>
      <c r="G89" s="15">
        <v>160</v>
      </c>
      <c r="H89" s="14" t="s">
        <v>2161</v>
      </c>
      <c r="I89" s="15">
        <f>VLOOKUP(H89,[6]heso!$A$2:$B$82,2,0)*F89*G89</f>
        <v>2066947.0142977291</v>
      </c>
      <c r="J89" s="15">
        <v>90000</v>
      </c>
      <c r="K89" s="14" t="s">
        <v>1188</v>
      </c>
      <c r="L89" s="36" t="s">
        <v>20223</v>
      </c>
      <c r="M89" s="14" t="s">
        <v>19142</v>
      </c>
      <c r="N89" s="14"/>
    </row>
    <row r="90" spans="1:15">
      <c r="A90" s="14"/>
      <c r="B90" s="14"/>
      <c r="C90" s="41"/>
      <c r="D90" s="41"/>
      <c r="E90" s="14"/>
      <c r="F90" s="15"/>
      <c r="G90" s="15"/>
      <c r="H90" s="14"/>
      <c r="I90" s="15"/>
      <c r="J90" s="15"/>
      <c r="K90" s="14"/>
      <c r="L90" s="36"/>
      <c r="M90" s="14"/>
      <c r="N90" s="14"/>
    </row>
    <row r="91" spans="1:15">
      <c r="A91" s="14"/>
      <c r="B91" s="14"/>
      <c r="C91" s="41"/>
      <c r="D91" s="41"/>
      <c r="E91" s="14"/>
      <c r="F91" s="15"/>
      <c r="G91" s="15"/>
      <c r="H91" s="14"/>
      <c r="I91" s="15"/>
      <c r="J91" s="15"/>
      <c r="K91" s="14"/>
      <c r="L91" s="36"/>
      <c r="M91" s="14"/>
      <c r="N91" s="14"/>
    </row>
    <row r="92" spans="1:15">
      <c r="A92" s="14"/>
      <c r="B92" s="14"/>
      <c r="C92" s="41"/>
      <c r="D92" s="41"/>
      <c r="E92" s="14"/>
      <c r="F92" s="15"/>
      <c r="G92" s="15"/>
      <c r="H92" s="14"/>
      <c r="I92" s="15"/>
      <c r="J92" s="15"/>
      <c r="K92" s="14"/>
      <c r="L92" s="36"/>
      <c r="M92" s="14"/>
      <c r="N92" s="14"/>
    </row>
    <row r="93" spans="1:15">
      <c r="A93" s="14"/>
      <c r="B93" s="14"/>
      <c r="C93" s="41"/>
      <c r="D93" s="41"/>
      <c r="E93" s="14"/>
      <c r="F93" s="15"/>
      <c r="G93" s="15"/>
      <c r="H93" s="14"/>
      <c r="I93" s="15"/>
      <c r="J93" s="15"/>
      <c r="K93" s="14"/>
      <c r="L93" s="36"/>
      <c r="M93" s="14"/>
      <c r="N93" s="14"/>
    </row>
    <row r="94" spans="1:15">
      <c r="A94" s="14"/>
      <c r="B94" s="14"/>
      <c r="C94" s="41"/>
      <c r="D94" s="41"/>
      <c r="E94" s="14"/>
      <c r="F94" s="15"/>
      <c r="G94" s="15"/>
      <c r="H94" s="14"/>
      <c r="I94" s="15"/>
      <c r="J94" s="15"/>
      <c r="K94" s="14"/>
      <c r="L94" s="36"/>
      <c r="M94" s="14"/>
      <c r="N94" s="14"/>
    </row>
    <row r="95" spans="1:15">
      <c r="A95" s="14"/>
      <c r="B95" s="14"/>
      <c r="C95" s="41"/>
      <c r="D95" s="41"/>
      <c r="E95" s="14"/>
      <c r="F95" s="15"/>
      <c r="G95" s="15"/>
      <c r="H95" s="14"/>
      <c r="I95" s="15"/>
      <c r="J95" s="15"/>
      <c r="K95" s="14"/>
      <c r="L95" s="36"/>
      <c r="M95" s="14"/>
      <c r="N95" s="14"/>
    </row>
    <row r="96" spans="1:15">
      <c r="A96" s="14"/>
      <c r="B96" s="14"/>
      <c r="C96" s="41"/>
      <c r="D96" s="41"/>
      <c r="E96" s="14"/>
      <c r="F96" s="15"/>
      <c r="G96" s="15"/>
      <c r="H96" s="14"/>
      <c r="I96" s="15"/>
      <c r="J96" s="15"/>
      <c r="K96" s="14"/>
      <c r="L96" s="36"/>
      <c r="M96" s="14"/>
      <c r="N96" s="14"/>
    </row>
    <row r="97" spans="1:14">
      <c r="A97" s="14"/>
      <c r="B97" s="14"/>
      <c r="C97" s="41"/>
      <c r="D97" s="41"/>
      <c r="E97" s="14"/>
      <c r="F97" s="15"/>
      <c r="G97" s="15"/>
      <c r="H97" s="14"/>
      <c r="I97" s="15"/>
      <c r="J97" s="15"/>
      <c r="K97" s="14"/>
      <c r="L97" s="36"/>
      <c r="M97" s="14"/>
      <c r="N97" s="14"/>
    </row>
    <row r="98" spans="1:14">
      <c r="A98" s="14"/>
      <c r="B98" s="14"/>
      <c r="C98" s="41"/>
      <c r="D98" s="41"/>
      <c r="E98" s="14"/>
      <c r="F98" s="15"/>
      <c r="G98" s="15"/>
      <c r="H98" s="14"/>
      <c r="I98" s="15"/>
      <c r="J98" s="15"/>
      <c r="K98" s="14"/>
      <c r="L98" s="36"/>
      <c r="M98" s="14"/>
      <c r="N98" s="14"/>
    </row>
    <row r="99" spans="1:14">
      <c r="A99" s="14"/>
      <c r="B99" s="14"/>
      <c r="C99" s="41"/>
      <c r="D99" s="41"/>
      <c r="E99" s="14"/>
      <c r="F99" s="15"/>
      <c r="G99" s="15"/>
      <c r="H99" s="14"/>
      <c r="I99" s="15"/>
      <c r="J99" s="15"/>
      <c r="K99" s="14"/>
      <c r="L99" s="36"/>
      <c r="M99" s="14"/>
      <c r="N99" s="14"/>
    </row>
    <row r="100" spans="1:14">
      <c r="A100" s="14"/>
      <c r="B100" s="14"/>
      <c r="C100" s="41"/>
      <c r="D100" s="41"/>
      <c r="E100" s="14"/>
      <c r="F100" s="15"/>
      <c r="G100" s="15"/>
      <c r="H100" s="14"/>
      <c r="I100" s="15"/>
      <c r="J100" s="15"/>
      <c r="K100" s="14"/>
      <c r="L100" s="36"/>
      <c r="M100" s="14"/>
      <c r="N100" s="14"/>
    </row>
    <row r="101" spans="1:14">
      <c r="A101" s="14"/>
      <c r="B101" s="14"/>
      <c r="C101" s="41"/>
      <c r="D101" s="41"/>
      <c r="E101" s="14"/>
      <c r="F101" s="15"/>
      <c r="G101" s="15"/>
      <c r="H101" s="14"/>
      <c r="I101" s="15"/>
      <c r="J101" s="15"/>
      <c r="K101" s="14"/>
      <c r="L101" s="36"/>
      <c r="M101" s="14"/>
      <c r="N101" s="14"/>
    </row>
    <row r="102" spans="1:14">
      <c r="A102" s="14"/>
      <c r="B102" s="14"/>
      <c r="C102" s="41"/>
      <c r="D102" s="41"/>
      <c r="E102" s="14"/>
      <c r="F102" s="15"/>
      <c r="G102" s="15"/>
      <c r="H102" s="14"/>
      <c r="I102" s="15"/>
      <c r="J102" s="15"/>
      <c r="K102" s="14"/>
      <c r="L102" s="36"/>
      <c r="M102" s="14"/>
      <c r="N102" s="14"/>
    </row>
    <row r="103" spans="1:14">
      <c r="A103" s="14"/>
      <c r="B103" s="14"/>
      <c r="C103" s="41"/>
      <c r="D103" s="41"/>
      <c r="E103" s="14"/>
      <c r="F103" s="15"/>
      <c r="G103" s="15"/>
      <c r="H103" s="14"/>
      <c r="I103" s="15"/>
      <c r="J103" s="15"/>
      <c r="K103" s="14"/>
      <c r="L103" s="36"/>
      <c r="M103" s="14"/>
      <c r="N103" s="14"/>
    </row>
    <row r="104" spans="1:14">
      <c r="A104" s="14"/>
      <c r="B104" s="14"/>
      <c r="C104" s="41"/>
      <c r="D104" s="41"/>
      <c r="E104" s="14"/>
      <c r="F104" s="15"/>
      <c r="G104" s="15"/>
      <c r="H104" s="14"/>
      <c r="I104" s="15"/>
      <c r="J104" s="15"/>
      <c r="K104" s="14"/>
      <c r="L104" s="36"/>
      <c r="M104" s="14"/>
      <c r="N104" s="14"/>
    </row>
    <row r="105" spans="1:14">
      <c r="A105" s="14"/>
      <c r="B105" s="14"/>
      <c r="C105" s="41"/>
      <c r="D105" s="41"/>
      <c r="E105" s="14"/>
      <c r="F105" s="15"/>
      <c r="G105" s="15"/>
      <c r="H105" s="14"/>
      <c r="I105" s="15"/>
      <c r="J105" s="15"/>
      <c r="K105" s="14"/>
      <c r="L105" s="36"/>
      <c r="M105" s="14"/>
      <c r="N105" s="14"/>
    </row>
    <row r="106" spans="1:14">
      <c r="A106" s="14"/>
      <c r="B106" s="14"/>
      <c r="C106" s="41"/>
      <c r="D106" s="41"/>
      <c r="E106" s="14"/>
      <c r="F106" s="15"/>
      <c r="G106" s="15"/>
      <c r="H106" s="14"/>
      <c r="I106" s="15"/>
      <c r="J106" s="15"/>
      <c r="K106" s="14"/>
      <c r="L106" s="36"/>
      <c r="M106" s="14"/>
      <c r="N106" s="14"/>
    </row>
    <row r="107" spans="1:14">
      <c r="A107" s="14"/>
      <c r="B107" s="14"/>
      <c r="C107" s="41"/>
      <c r="D107" s="41"/>
      <c r="E107" s="14"/>
      <c r="F107" s="15"/>
      <c r="G107" s="15"/>
      <c r="H107" s="14"/>
      <c r="I107" s="15"/>
      <c r="J107" s="15"/>
      <c r="K107" s="14"/>
      <c r="L107" s="36"/>
      <c r="M107" s="14"/>
      <c r="N107" s="14"/>
    </row>
    <row r="108" spans="1:14">
      <c r="A108" s="14"/>
      <c r="B108" s="14"/>
      <c r="C108" s="41"/>
      <c r="D108" s="41"/>
      <c r="E108" s="14"/>
      <c r="F108" s="15"/>
      <c r="G108" s="15"/>
      <c r="H108" s="14"/>
      <c r="I108" s="15"/>
      <c r="J108" s="15"/>
      <c r="K108" s="14"/>
      <c r="L108" s="36"/>
      <c r="M108" s="14"/>
      <c r="N108" s="14"/>
    </row>
    <row r="109" spans="1:14">
      <c r="A109" s="14"/>
      <c r="B109" s="14"/>
      <c r="C109" s="41"/>
      <c r="D109" s="41"/>
      <c r="E109" s="14"/>
      <c r="F109" s="15"/>
      <c r="G109" s="15"/>
      <c r="H109" s="14"/>
      <c r="I109" s="15"/>
      <c r="J109" s="15"/>
      <c r="K109" s="14"/>
      <c r="L109" s="36"/>
      <c r="M109" s="14"/>
      <c r="N109" s="14"/>
    </row>
    <row r="110" spans="1:14">
      <c r="A110" s="14"/>
      <c r="B110" s="14"/>
      <c r="C110" s="41"/>
      <c r="D110" s="41"/>
      <c r="E110" s="14"/>
      <c r="F110" s="15"/>
      <c r="G110" s="15"/>
      <c r="H110" s="14"/>
      <c r="I110" s="15"/>
      <c r="J110" s="15"/>
      <c r="K110" s="14"/>
      <c r="L110" s="36"/>
      <c r="M110" s="14"/>
      <c r="N110" s="14"/>
    </row>
    <row r="111" spans="1:14">
      <c r="A111" s="14"/>
      <c r="B111" s="14"/>
      <c r="C111" s="41"/>
      <c r="D111" s="41"/>
      <c r="E111" s="14"/>
      <c r="F111" s="15"/>
      <c r="G111" s="15"/>
      <c r="H111" s="14"/>
      <c r="I111" s="15"/>
      <c r="J111" s="15"/>
      <c r="K111" s="14"/>
      <c r="L111" s="36"/>
      <c r="M111" s="14"/>
      <c r="N111" s="14"/>
    </row>
    <row r="112" spans="1:14">
      <c r="A112" s="14"/>
      <c r="B112" s="14"/>
      <c r="C112" s="41"/>
      <c r="D112" s="41"/>
      <c r="E112" s="14"/>
      <c r="F112" s="15"/>
      <c r="G112" s="15"/>
      <c r="H112" s="14"/>
      <c r="I112" s="15"/>
      <c r="J112" s="15"/>
      <c r="K112" s="14"/>
      <c r="L112" s="36"/>
      <c r="M112" s="14"/>
      <c r="N112" s="14"/>
    </row>
    <row r="113" spans="1:14">
      <c r="A113" s="14"/>
      <c r="B113" s="14"/>
      <c r="C113" s="41"/>
      <c r="D113" s="41"/>
      <c r="E113" s="14"/>
      <c r="F113" s="15"/>
      <c r="G113" s="15"/>
      <c r="H113" s="14"/>
      <c r="I113" s="15"/>
      <c r="J113" s="15"/>
      <c r="K113" s="14"/>
      <c r="L113" s="36"/>
      <c r="M113" s="14"/>
      <c r="N113" s="14"/>
    </row>
    <row r="114" spans="1:14">
      <c r="A114" s="14"/>
      <c r="B114" s="14"/>
      <c r="C114" s="41"/>
      <c r="D114" s="41"/>
      <c r="E114" s="14"/>
      <c r="F114" s="15"/>
      <c r="G114" s="15"/>
      <c r="H114" s="14"/>
      <c r="I114" s="15"/>
      <c r="J114" s="15"/>
      <c r="K114" s="14"/>
      <c r="L114" s="36"/>
      <c r="M114" s="14"/>
      <c r="N114" s="14"/>
    </row>
    <row r="115" spans="1:14">
      <c r="A115" s="14"/>
      <c r="B115" s="14"/>
      <c r="C115" s="41"/>
      <c r="D115" s="41"/>
      <c r="E115" s="14"/>
      <c r="F115" s="15"/>
      <c r="G115" s="15"/>
      <c r="H115" s="14"/>
      <c r="I115" s="15"/>
      <c r="J115" s="15"/>
      <c r="K115" s="14"/>
      <c r="L115" s="36"/>
      <c r="M115" s="14"/>
      <c r="N115" s="14"/>
    </row>
    <row r="116" spans="1:14">
      <c r="A116" s="14"/>
      <c r="B116" s="14"/>
      <c r="C116" s="41"/>
      <c r="D116" s="41"/>
      <c r="E116" s="14"/>
      <c r="F116" s="15"/>
      <c r="G116" s="15"/>
      <c r="H116" s="14"/>
      <c r="I116" s="15"/>
      <c r="J116" s="15"/>
      <c r="K116" s="14"/>
      <c r="L116" s="36"/>
      <c r="M116" s="14"/>
      <c r="N116" s="14"/>
    </row>
    <row r="117" spans="1:14">
      <c r="A117" s="14"/>
      <c r="B117" s="14"/>
      <c r="C117" s="41"/>
      <c r="D117" s="41"/>
      <c r="E117" s="14"/>
      <c r="F117" s="15"/>
      <c r="G117" s="15"/>
      <c r="H117" s="14"/>
      <c r="I117" s="15"/>
      <c r="J117" s="15"/>
      <c r="K117" s="14"/>
      <c r="L117" s="36"/>
      <c r="M117" s="14"/>
      <c r="N117" s="14"/>
    </row>
    <row r="118" spans="1:14">
      <c r="A118" s="14"/>
      <c r="B118" s="14"/>
      <c r="C118" s="41"/>
      <c r="D118" s="41"/>
      <c r="E118" s="14"/>
      <c r="F118" s="15"/>
      <c r="G118" s="15"/>
      <c r="H118" s="14"/>
      <c r="I118" s="15"/>
      <c r="J118" s="15"/>
      <c r="K118" s="14"/>
      <c r="L118" s="36"/>
      <c r="M118" s="14"/>
      <c r="N118" s="14"/>
    </row>
    <row r="119" spans="1:14">
      <c r="A119" s="14"/>
      <c r="B119" s="14"/>
      <c r="C119" s="41"/>
      <c r="D119" s="41"/>
      <c r="E119" s="14"/>
      <c r="F119" s="15"/>
      <c r="G119" s="15"/>
      <c r="H119" s="14"/>
      <c r="I119" s="15"/>
      <c r="J119" s="15"/>
      <c r="K119" s="14"/>
      <c r="L119" s="36"/>
      <c r="M119" s="14"/>
      <c r="N119" s="14"/>
    </row>
    <row r="120" spans="1:14">
      <c r="A120" s="14"/>
      <c r="B120" s="14"/>
      <c r="C120" s="41"/>
      <c r="D120" s="41"/>
      <c r="E120" s="14"/>
      <c r="F120" s="15"/>
      <c r="G120" s="15"/>
      <c r="H120" s="14"/>
      <c r="I120" s="15"/>
      <c r="J120" s="15"/>
      <c r="K120" s="14"/>
      <c r="L120" s="36"/>
      <c r="M120" s="14"/>
      <c r="N120" s="14"/>
    </row>
    <row r="121" spans="1:14">
      <c r="A121" s="14"/>
      <c r="B121" s="14"/>
      <c r="C121" s="41"/>
      <c r="D121" s="41"/>
      <c r="E121" s="14"/>
      <c r="F121" s="15"/>
      <c r="G121" s="15"/>
      <c r="H121" s="14"/>
      <c r="I121" s="15"/>
      <c r="J121" s="15"/>
      <c r="K121" s="14"/>
      <c r="L121" s="36"/>
      <c r="M121" s="14"/>
      <c r="N121" s="14"/>
    </row>
    <row r="122" spans="1:14">
      <c r="A122" s="14"/>
      <c r="B122" s="14"/>
      <c r="C122" s="41"/>
      <c r="D122" s="41"/>
      <c r="E122" s="14"/>
      <c r="F122" s="15"/>
      <c r="G122" s="15"/>
      <c r="H122" s="14"/>
      <c r="I122" s="15"/>
      <c r="J122" s="15"/>
      <c r="K122" s="14"/>
      <c r="L122" s="36"/>
      <c r="M122" s="14"/>
      <c r="N122" s="14"/>
    </row>
    <row r="123" spans="1:14">
      <c r="A123" s="14"/>
      <c r="B123" s="14"/>
      <c r="C123" s="41"/>
      <c r="D123" s="41"/>
      <c r="E123" s="14"/>
      <c r="F123" s="15"/>
      <c r="G123" s="15"/>
      <c r="H123" s="14"/>
      <c r="I123" s="15"/>
      <c r="J123" s="15"/>
      <c r="K123" s="14"/>
      <c r="L123" s="36"/>
      <c r="M123" s="14"/>
      <c r="N123" s="14"/>
    </row>
    <row r="124" spans="1:14">
      <c r="A124" s="14"/>
      <c r="B124" s="14"/>
      <c r="C124" s="41"/>
      <c r="D124" s="41"/>
      <c r="E124" s="14"/>
      <c r="F124" s="15"/>
      <c r="G124" s="15"/>
      <c r="H124" s="14"/>
      <c r="I124" s="15"/>
      <c r="J124" s="15"/>
      <c r="K124" s="14"/>
      <c r="L124" s="36"/>
      <c r="M124" s="14"/>
      <c r="N124" s="14"/>
    </row>
    <row r="125" spans="1:14">
      <c r="A125" s="14"/>
      <c r="B125" s="14"/>
      <c r="C125" s="41"/>
      <c r="D125" s="41"/>
      <c r="E125" s="14"/>
      <c r="F125" s="15"/>
      <c r="G125" s="15"/>
      <c r="H125" s="14"/>
      <c r="I125" s="15"/>
      <c r="J125" s="15"/>
      <c r="K125" s="14"/>
      <c r="L125" s="36"/>
      <c r="M125" s="14"/>
      <c r="N125" s="14"/>
    </row>
    <row r="126" spans="1:14">
      <c r="A126" s="14"/>
      <c r="B126" s="14"/>
      <c r="C126" s="41"/>
      <c r="D126" s="41"/>
      <c r="E126" s="14"/>
      <c r="F126" s="15"/>
      <c r="G126" s="15"/>
      <c r="H126" s="14"/>
      <c r="I126" s="15"/>
      <c r="J126" s="15"/>
      <c r="K126" s="14"/>
      <c r="L126" s="36"/>
      <c r="M126" s="14"/>
      <c r="N126" s="14"/>
    </row>
    <row r="127" spans="1:14">
      <c r="A127" s="14"/>
      <c r="B127" s="14"/>
      <c r="C127" s="41"/>
      <c r="D127" s="41"/>
      <c r="E127" s="14"/>
      <c r="F127" s="15"/>
      <c r="G127" s="15"/>
      <c r="H127" s="14"/>
      <c r="I127" s="15"/>
      <c r="J127" s="15"/>
      <c r="K127" s="14"/>
      <c r="L127" s="36"/>
      <c r="M127" s="14"/>
      <c r="N127" s="14"/>
    </row>
    <row r="128" spans="1:14">
      <c r="A128" s="14"/>
      <c r="B128" s="14"/>
      <c r="C128" s="41"/>
      <c r="D128" s="41"/>
      <c r="E128" s="14"/>
      <c r="F128" s="15"/>
      <c r="G128" s="15"/>
      <c r="H128" s="14"/>
      <c r="I128" s="15"/>
      <c r="J128" s="15"/>
      <c r="K128" s="14"/>
      <c r="L128" s="36"/>
      <c r="M128" s="14"/>
      <c r="N128" s="14"/>
    </row>
    <row r="129" spans="1:15">
      <c r="A129" s="14"/>
      <c r="B129" s="14"/>
      <c r="C129" s="41"/>
      <c r="D129" s="41"/>
      <c r="E129" s="14"/>
      <c r="F129" s="15"/>
      <c r="G129" s="15"/>
      <c r="H129" s="14"/>
      <c r="I129" s="15"/>
      <c r="J129" s="15"/>
      <c r="K129" s="14"/>
      <c r="L129" s="36"/>
      <c r="M129" s="14"/>
      <c r="N129" s="14"/>
    </row>
    <row r="130" spans="1:15">
      <c r="A130" s="14"/>
      <c r="B130" s="14"/>
      <c r="C130" s="41"/>
      <c r="D130" s="41"/>
      <c r="E130" s="14"/>
      <c r="F130" s="15"/>
      <c r="G130" s="15"/>
      <c r="H130" s="14"/>
      <c r="I130" s="15"/>
      <c r="J130" s="15"/>
      <c r="K130" s="14"/>
      <c r="L130" s="36"/>
      <c r="M130" s="14"/>
      <c r="N130" s="14"/>
    </row>
    <row r="131" spans="1:15">
      <c r="A131" s="14"/>
      <c r="B131" s="14"/>
      <c r="C131" s="41"/>
      <c r="D131" s="41"/>
      <c r="E131" s="14"/>
      <c r="F131" s="15"/>
      <c r="G131" s="15"/>
      <c r="H131" s="14"/>
      <c r="I131" s="15"/>
      <c r="J131" s="15"/>
      <c r="K131" s="14"/>
      <c r="L131" s="36"/>
      <c r="M131" s="14"/>
      <c r="N131" s="14"/>
    </row>
    <row r="132" spans="1:15">
      <c r="A132" s="14"/>
      <c r="B132" s="14"/>
      <c r="C132" s="41"/>
      <c r="D132" s="41"/>
      <c r="E132" s="14"/>
      <c r="F132" s="15"/>
      <c r="G132" s="15"/>
      <c r="H132" s="14"/>
      <c r="I132" s="15"/>
      <c r="J132" s="15"/>
      <c r="K132" s="14"/>
      <c r="L132" s="36"/>
      <c r="M132" s="14"/>
      <c r="N132" s="14"/>
    </row>
    <row r="133" spans="1:15">
      <c r="A133" s="14"/>
      <c r="C133" s="41"/>
      <c r="D133" s="41"/>
      <c r="E133" s="14"/>
      <c r="F133" s="15"/>
      <c r="G133" s="15"/>
      <c r="H133" s="14"/>
      <c r="I133" s="15"/>
      <c r="J133" s="15"/>
      <c r="K133" s="14"/>
      <c r="L133" s="36"/>
      <c r="M133" s="14"/>
      <c r="N133" s="14"/>
    </row>
    <row r="134" spans="1:15">
      <c r="A134" s="14"/>
      <c r="B134" s="14"/>
      <c r="C134" s="41"/>
      <c r="D134" s="41"/>
      <c r="E134" s="14"/>
      <c r="F134" s="15"/>
      <c r="G134" s="15"/>
      <c r="H134" s="14"/>
      <c r="I134" s="15"/>
      <c r="J134" s="15"/>
      <c r="K134" s="14"/>
      <c r="L134" s="36"/>
      <c r="M134" s="14"/>
      <c r="N134" s="14"/>
    </row>
    <row r="135" spans="1:15">
      <c r="A135" s="14"/>
      <c r="C135" s="41"/>
      <c r="D135" s="41"/>
      <c r="E135" s="14"/>
      <c r="F135" s="15"/>
      <c r="G135" s="15"/>
      <c r="H135" s="15"/>
      <c r="I135" s="15"/>
      <c r="J135" s="15"/>
      <c r="K135" s="15"/>
      <c r="L135" s="36"/>
      <c r="M135" s="15"/>
      <c r="N135" s="190"/>
      <c r="O135" s="190"/>
    </row>
    <row r="136" spans="1:15">
      <c r="A136" s="14"/>
      <c r="B136" s="14"/>
      <c r="C136" s="41"/>
      <c r="D136" s="41"/>
      <c r="E136" s="14"/>
      <c r="F136" s="191"/>
      <c r="G136" s="192"/>
      <c r="H136" s="14"/>
      <c r="I136" s="15"/>
      <c r="J136" s="15"/>
      <c r="K136" s="14"/>
      <c r="L136" s="74"/>
      <c r="M136" s="14"/>
      <c r="N136" s="14"/>
    </row>
    <row r="137" spans="1:15">
      <c r="A137" s="14"/>
      <c r="B137" s="14"/>
      <c r="C137" s="41"/>
      <c r="D137" s="41"/>
      <c r="E137" s="14"/>
      <c r="F137" s="15"/>
      <c r="G137" s="15"/>
      <c r="H137" s="14"/>
      <c r="I137" s="15"/>
      <c r="J137" s="15"/>
      <c r="K137" s="14"/>
      <c r="L137" s="36"/>
      <c r="M137" s="14"/>
      <c r="N137" s="14"/>
    </row>
    <row r="138" spans="1:15">
      <c r="A138" s="14"/>
      <c r="B138" s="14"/>
      <c r="C138" s="41"/>
      <c r="D138" s="41"/>
      <c r="E138" s="14"/>
      <c r="F138" s="191"/>
      <c r="G138" s="14"/>
      <c r="H138" s="14"/>
      <c r="I138" s="15"/>
      <c r="J138" s="15"/>
      <c r="K138" s="14"/>
      <c r="L138" s="74"/>
      <c r="M138" s="14"/>
      <c r="N138" s="14"/>
    </row>
    <row r="139" spans="1:15">
      <c r="A139" s="14"/>
      <c r="B139" s="14"/>
      <c r="C139" s="41"/>
      <c r="D139" s="41"/>
      <c r="E139" s="14"/>
      <c r="F139" s="191"/>
      <c r="G139" s="191"/>
      <c r="H139" s="14"/>
      <c r="I139" s="15"/>
      <c r="J139" s="15"/>
      <c r="K139" s="14"/>
      <c r="L139" s="74"/>
      <c r="M139" s="14"/>
      <c r="N139" s="14"/>
    </row>
    <row r="140" spans="1:15">
      <c r="A140" s="14"/>
      <c r="B140" s="14"/>
      <c r="C140" s="41"/>
      <c r="D140" s="41"/>
      <c r="E140" s="14"/>
      <c r="F140" s="191"/>
      <c r="G140" s="14"/>
      <c r="H140" s="14"/>
      <c r="I140" s="15"/>
      <c r="J140" s="15"/>
      <c r="K140" s="14"/>
      <c r="L140" s="74"/>
      <c r="M140" s="14"/>
      <c r="N140" s="14"/>
    </row>
    <row r="141" spans="1:15">
      <c r="A141" s="14"/>
      <c r="B141" s="14"/>
      <c r="C141" s="41"/>
      <c r="D141" s="41"/>
      <c r="E141" s="14"/>
      <c r="F141" s="191"/>
      <c r="G141" s="14"/>
      <c r="H141" s="14"/>
      <c r="I141" s="15"/>
      <c r="J141" s="15"/>
      <c r="K141" s="14"/>
      <c r="L141" s="74"/>
      <c r="M141" s="14"/>
      <c r="N141" s="14"/>
    </row>
    <row r="142" spans="1:15">
      <c r="A142" s="14"/>
      <c r="B142" s="14"/>
      <c r="C142" s="41"/>
      <c r="D142" s="41"/>
      <c r="E142" s="14"/>
      <c r="F142" s="191"/>
      <c r="G142" s="14"/>
      <c r="H142" s="14"/>
      <c r="I142" s="15"/>
      <c r="J142" s="15"/>
      <c r="K142" s="14"/>
      <c r="L142" s="74"/>
      <c r="M142" s="14"/>
      <c r="N142" s="14"/>
    </row>
    <row r="143" spans="1:15">
      <c r="A143" s="14"/>
      <c r="B143" s="14"/>
      <c r="C143" s="41"/>
      <c r="D143" s="41"/>
      <c r="E143" s="14"/>
      <c r="F143" s="191"/>
      <c r="G143" s="14"/>
      <c r="H143" s="14"/>
      <c r="I143" s="15"/>
      <c r="J143" s="15"/>
      <c r="K143" s="14"/>
      <c r="L143" s="74"/>
      <c r="M143" s="14"/>
      <c r="N143" s="14"/>
    </row>
    <row r="144" spans="1:15">
      <c r="A144" s="14"/>
      <c r="B144" s="14"/>
      <c r="C144" s="41"/>
      <c r="D144" s="41"/>
      <c r="E144" s="14"/>
      <c r="F144" s="191"/>
      <c r="G144" s="14"/>
      <c r="H144" s="14"/>
      <c r="I144" s="15"/>
      <c r="J144" s="15"/>
      <c r="K144" s="14"/>
      <c r="L144" s="74"/>
      <c r="M144" s="14"/>
      <c r="N144" s="14"/>
    </row>
    <row r="145" spans="1:15">
      <c r="A145" s="14"/>
      <c r="B145" s="14"/>
      <c r="C145" s="41"/>
      <c r="D145" s="41"/>
      <c r="E145" s="14"/>
      <c r="F145" s="193"/>
      <c r="G145" s="14"/>
      <c r="H145" s="14"/>
      <c r="I145" s="15"/>
      <c r="J145" s="15"/>
      <c r="K145" s="14"/>
      <c r="L145" s="74"/>
      <c r="M145" s="14"/>
      <c r="N145" s="14"/>
    </row>
    <row r="146" spans="1:15">
      <c r="A146" s="14"/>
      <c r="B146" s="14"/>
      <c r="C146" s="41"/>
      <c r="D146" s="41"/>
      <c r="E146" s="14"/>
      <c r="F146" s="194"/>
      <c r="G146" s="14"/>
      <c r="H146" s="14"/>
      <c r="I146" s="15"/>
      <c r="J146" s="15"/>
      <c r="K146" s="14"/>
      <c r="L146" s="74"/>
      <c r="M146" s="14"/>
      <c r="N146" s="14"/>
    </row>
    <row r="147" spans="1:15">
      <c r="A147" s="14"/>
      <c r="B147" s="14"/>
      <c r="C147" s="41"/>
      <c r="D147" s="41"/>
      <c r="E147" s="14"/>
      <c r="F147" s="191"/>
      <c r="G147" s="14"/>
      <c r="H147" s="14"/>
      <c r="I147" s="15"/>
      <c r="J147" s="15"/>
      <c r="K147" s="14"/>
      <c r="L147" s="74"/>
      <c r="M147" s="14"/>
      <c r="N147" s="14"/>
    </row>
    <row r="148" spans="1:15">
      <c r="A148" s="14"/>
      <c r="B148" s="14"/>
      <c r="C148" s="41"/>
      <c r="D148" s="41"/>
      <c r="E148" s="14"/>
      <c r="F148" s="191"/>
      <c r="G148" s="14"/>
      <c r="H148" s="14"/>
      <c r="I148" s="15"/>
      <c r="J148" s="15"/>
      <c r="K148" s="14"/>
      <c r="L148" s="74"/>
      <c r="M148" s="14"/>
      <c r="N148" s="14"/>
    </row>
    <row r="149" spans="1:15">
      <c r="A149" s="14"/>
      <c r="B149" s="14"/>
      <c r="C149" s="41"/>
      <c r="D149" s="41"/>
      <c r="E149" s="14"/>
      <c r="F149" s="191"/>
      <c r="G149" s="14"/>
      <c r="H149" s="14"/>
      <c r="I149" s="15"/>
      <c r="J149" s="15"/>
      <c r="K149" s="14"/>
      <c r="L149" s="74"/>
      <c r="M149" s="14"/>
      <c r="N149" s="14"/>
    </row>
    <row r="150" spans="1:15">
      <c r="A150" s="14"/>
      <c r="B150" s="14"/>
      <c r="C150" s="41"/>
      <c r="D150" s="41"/>
      <c r="E150" s="14"/>
      <c r="F150" s="191"/>
      <c r="G150" s="14"/>
      <c r="H150" s="14"/>
      <c r="I150" s="15"/>
      <c r="J150" s="15"/>
      <c r="K150" s="14"/>
      <c r="L150" s="74"/>
      <c r="M150" s="14"/>
      <c r="N150" s="14"/>
    </row>
    <row r="151" spans="1:15" s="14" customFormat="1">
      <c r="C151" s="41"/>
      <c r="D151" s="41"/>
      <c r="F151" s="191"/>
      <c r="I151" s="15"/>
      <c r="J151" s="15"/>
      <c r="L151" s="36"/>
      <c r="O151" s="15"/>
    </row>
    <row r="152" spans="1:15">
      <c r="A152" s="14"/>
      <c r="B152" s="14"/>
      <c r="C152" s="41"/>
      <c r="D152" s="41"/>
      <c r="E152" s="14"/>
      <c r="F152" s="191"/>
      <c r="G152" s="14"/>
      <c r="H152" s="14"/>
      <c r="I152" s="15"/>
      <c r="J152" s="15"/>
      <c r="K152" s="14"/>
      <c r="L152" s="36"/>
      <c r="M152" s="14"/>
      <c r="N152" s="14"/>
    </row>
    <row r="153" spans="1:15">
      <c r="A153" s="14"/>
      <c r="B153" s="14"/>
      <c r="C153" s="41"/>
      <c r="D153" s="41"/>
      <c r="E153" s="14"/>
      <c r="F153" s="191"/>
      <c r="G153" s="14"/>
      <c r="H153" s="14"/>
      <c r="I153" s="15"/>
      <c r="J153" s="15"/>
      <c r="K153" s="14"/>
      <c r="L153" s="74"/>
      <c r="M153" s="14"/>
      <c r="N153" s="14"/>
    </row>
    <row r="154" spans="1:15">
      <c r="A154" s="14"/>
      <c r="B154" s="14"/>
      <c r="C154" s="41"/>
      <c r="D154" s="41"/>
      <c r="E154" s="14"/>
      <c r="F154" s="191"/>
      <c r="G154" s="14"/>
      <c r="H154" s="14"/>
      <c r="I154" s="15"/>
      <c r="J154" s="15"/>
      <c r="K154" s="14"/>
      <c r="L154" s="36"/>
      <c r="M154" s="14"/>
      <c r="N154" s="14"/>
    </row>
    <row r="155" spans="1:15">
      <c r="A155" s="14"/>
      <c r="B155" s="14"/>
      <c r="C155" s="41"/>
      <c r="D155" s="41"/>
      <c r="E155" s="14"/>
      <c r="F155" s="191"/>
      <c r="G155" s="14"/>
      <c r="H155" s="14"/>
      <c r="I155" s="15"/>
      <c r="J155" s="15"/>
      <c r="K155" s="14"/>
      <c r="L155" s="74"/>
      <c r="M155" s="14"/>
      <c r="N155" s="14"/>
    </row>
    <row r="156" spans="1:15">
      <c r="A156" s="14"/>
      <c r="B156" s="14"/>
      <c r="C156" s="41"/>
      <c r="D156" s="41"/>
      <c r="E156" s="14"/>
      <c r="F156" s="191"/>
      <c r="G156" s="14"/>
      <c r="H156" s="14"/>
      <c r="I156" s="15"/>
      <c r="J156" s="15"/>
      <c r="K156" s="14"/>
      <c r="L156" s="74"/>
      <c r="M156" s="14"/>
      <c r="N156" s="14"/>
    </row>
    <row r="157" spans="1:15">
      <c r="A157" s="14"/>
      <c r="B157" s="104"/>
      <c r="C157" s="195"/>
      <c r="D157" s="195"/>
      <c r="E157" s="104"/>
      <c r="F157" s="196"/>
      <c r="G157" s="104"/>
      <c r="H157" s="104"/>
      <c r="I157" s="62"/>
      <c r="J157" s="62"/>
      <c r="K157" s="104"/>
      <c r="L157" s="179"/>
      <c r="M157" s="104"/>
      <c r="N157" s="104"/>
    </row>
    <row r="158" spans="1:15">
      <c r="A158" s="14"/>
      <c r="B158" s="14"/>
      <c r="C158" s="41"/>
      <c r="D158" s="41"/>
      <c r="E158" s="14"/>
      <c r="F158" s="191"/>
      <c r="G158" s="14"/>
      <c r="H158" s="14"/>
      <c r="I158" s="15"/>
      <c r="J158" s="15"/>
      <c r="K158" s="14"/>
      <c r="L158" s="74"/>
      <c r="M158" s="14"/>
      <c r="N158" s="14"/>
    </row>
    <row r="159" spans="1:15">
      <c r="A159" s="14"/>
      <c r="B159" s="14"/>
      <c r="C159" s="41"/>
      <c r="D159" s="41"/>
      <c r="E159" s="14"/>
      <c r="F159" s="191"/>
      <c r="G159" s="14"/>
      <c r="H159" s="14"/>
      <c r="I159" s="15"/>
      <c r="J159" s="15"/>
      <c r="K159" s="14"/>
      <c r="L159" s="74"/>
      <c r="M159" s="14"/>
      <c r="N159" s="14"/>
    </row>
    <row r="160" spans="1:15">
      <c r="A160" s="14"/>
      <c r="B160" s="14"/>
      <c r="C160" s="41"/>
      <c r="D160" s="41"/>
      <c r="E160" s="14"/>
      <c r="F160" s="191"/>
      <c r="G160" s="14"/>
      <c r="H160" s="14"/>
      <c r="I160" s="15"/>
      <c r="J160" s="15"/>
      <c r="K160" s="14"/>
      <c r="L160" s="74"/>
      <c r="M160" s="14"/>
      <c r="N160" s="14"/>
    </row>
    <row r="161" spans="1:15">
      <c r="A161" s="14"/>
      <c r="B161" s="14"/>
      <c r="C161" s="41"/>
      <c r="D161" s="41"/>
      <c r="E161" s="14"/>
      <c r="F161" s="191"/>
      <c r="G161" s="14"/>
      <c r="H161" s="14"/>
      <c r="I161" s="15"/>
      <c r="J161" s="15"/>
      <c r="K161" s="14"/>
      <c r="L161" s="74"/>
      <c r="M161" s="14"/>
      <c r="N161" s="14"/>
    </row>
    <row r="162" spans="1:15">
      <c r="A162" s="14"/>
      <c r="B162" s="14"/>
      <c r="C162" s="41"/>
      <c r="D162" s="41"/>
      <c r="E162" s="14"/>
      <c r="F162" s="191"/>
      <c r="G162" s="14"/>
      <c r="H162" s="14"/>
      <c r="I162" s="15"/>
      <c r="J162" s="15"/>
      <c r="K162" s="14"/>
      <c r="L162" s="74"/>
      <c r="M162" s="14"/>
      <c r="N162" s="14"/>
    </row>
    <row r="163" spans="1:15">
      <c r="A163" s="14"/>
      <c r="B163" s="14"/>
      <c r="C163" s="41"/>
      <c r="D163" s="41"/>
      <c r="E163" s="14"/>
      <c r="F163" s="15"/>
      <c r="G163" s="15"/>
      <c r="H163" s="14"/>
      <c r="I163" s="15"/>
      <c r="J163" s="15"/>
      <c r="K163" s="14"/>
      <c r="L163" s="36"/>
      <c r="M163" s="23"/>
      <c r="N163" s="14"/>
    </row>
    <row r="164" spans="1:15">
      <c r="A164" s="14"/>
      <c r="B164" s="14"/>
      <c r="C164" s="41"/>
      <c r="D164" s="41"/>
      <c r="E164" s="14"/>
      <c r="F164" s="191"/>
      <c r="G164" s="191"/>
      <c r="H164" s="14"/>
      <c r="I164" s="15"/>
      <c r="J164" s="15"/>
      <c r="K164" s="14"/>
      <c r="L164" s="74"/>
      <c r="M164" s="14"/>
      <c r="N164" s="14"/>
    </row>
    <row r="165" spans="1:15">
      <c r="A165" s="14"/>
      <c r="B165" s="14"/>
      <c r="C165" s="41"/>
      <c r="D165" s="41"/>
      <c r="E165" s="14"/>
      <c r="F165" s="191"/>
      <c r="G165" s="14"/>
      <c r="H165" s="14"/>
      <c r="I165" s="15"/>
      <c r="J165" s="15"/>
      <c r="K165" s="14"/>
      <c r="L165" s="36"/>
      <c r="M165" s="14"/>
      <c r="N165" s="14"/>
    </row>
    <row r="166" spans="1:15">
      <c r="A166" s="14"/>
      <c r="B166" s="14"/>
      <c r="C166" s="41"/>
      <c r="D166" s="41"/>
      <c r="E166" s="14"/>
      <c r="F166" s="15"/>
      <c r="G166" s="15"/>
      <c r="H166" s="14"/>
      <c r="I166" s="15"/>
      <c r="J166" s="15"/>
      <c r="K166" s="14"/>
      <c r="L166" s="36"/>
      <c r="M166" s="23"/>
      <c r="N166" s="14"/>
    </row>
    <row r="167" spans="1:15">
      <c r="A167" s="14"/>
      <c r="B167" s="14"/>
      <c r="C167" s="41"/>
      <c r="D167" s="41"/>
      <c r="E167" s="14"/>
      <c r="F167" s="191"/>
      <c r="G167" s="14"/>
      <c r="H167" s="14"/>
      <c r="I167" s="15"/>
      <c r="J167" s="15"/>
      <c r="K167" s="14"/>
      <c r="L167" s="36"/>
      <c r="M167" s="14"/>
      <c r="N167" s="14"/>
      <c r="O167" s="15"/>
    </row>
    <row r="168" spans="1:15">
      <c r="A168" s="14"/>
      <c r="B168" s="14"/>
      <c r="C168" s="41"/>
      <c r="D168" s="41"/>
      <c r="E168" s="14"/>
      <c r="F168" s="191"/>
      <c r="G168" s="14"/>
      <c r="H168" s="14"/>
      <c r="I168" s="15"/>
      <c r="J168" s="15"/>
      <c r="K168" s="14"/>
      <c r="L168" s="36"/>
      <c r="M168" s="14"/>
      <c r="N168" s="14"/>
      <c r="O168" s="15"/>
    </row>
    <row r="169" spans="1:15">
      <c r="A169" s="14"/>
      <c r="B169" s="14"/>
      <c r="C169" s="41"/>
      <c r="D169" s="41"/>
      <c r="E169" s="14"/>
      <c r="F169" s="191"/>
      <c r="G169" s="14"/>
      <c r="H169" s="14"/>
      <c r="I169" s="15"/>
      <c r="J169" s="15"/>
      <c r="K169" s="15"/>
      <c r="L169" s="74"/>
      <c r="M169" s="15"/>
      <c r="N169" s="190"/>
      <c r="O169" s="190"/>
    </row>
    <row r="170" spans="1:15">
      <c r="A170" s="14"/>
      <c r="B170" s="14"/>
      <c r="C170" s="41"/>
      <c r="D170" s="41"/>
      <c r="E170" s="14"/>
      <c r="F170" s="15"/>
      <c r="G170" s="15"/>
      <c r="H170" s="14"/>
      <c r="I170" s="15"/>
      <c r="J170" s="15"/>
      <c r="K170" s="14"/>
      <c r="L170" s="36"/>
      <c r="M170" s="23"/>
      <c r="N170" s="14"/>
    </row>
    <row r="171" spans="1:15">
      <c r="A171" s="14"/>
      <c r="B171" s="14"/>
      <c r="C171" s="41"/>
      <c r="D171" s="41"/>
      <c r="E171" s="14"/>
      <c r="F171" s="194"/>
      <c r="G171" s="14"/>
      <c r="H171" s="14"/>
      <c r="I171" s="15"/>
      <c r="J171" s="15"/>
      <c r="K171" s="14"/>
      <c r="L171" s="74"/>
      <c r="M171" s="14"/>
      <c r="N171" s="14"/>
    </row>
    <row r="172" spans="1:15">
      <c r="A172" s="14"/>
      <c r="B172" s="14"/>
      <c r="C172" s="41"/>
      <c r="D172" s="41"/>
      <c r="E172" s="14"/>
      <c r="F172" s="15"/>
      <c r="G172" s="15"/>
      <c r="H172" s="14"/>
      <c r="I172" s="15"/>
      <c r="J172" s="15"/>
      <c r="K172" s="14"/>
      <c r="L172" s="36"/>
      <c r="M172" s="23"/>
      <c r="N172" s="14"/>
    </row>
    <row r="173" spans="1:15" s="14" customFormat="1">
      <c r="B173" s="104"/>
      <c r="C173" s="195"/>
      <c r="D173" s="195"/>
      <c r="E173" s="104"/>
      <c r="F173" s="196"/>
      <c r="G173" s="104"/>
      <c r="H173" s="104"/>
      <c r="I173" s="62"/>
      <c r="J173" s="62"/>
      <c r="K173" s="104"/>
      <c r="L173" s="44"/>
      <c r="M173" s="104"/>
      <c r="N173" s="104"/>
      <c r="O173" s="15"/>
    </row>
    <row r="174" spans="1:15">
      <c r="A174" s="14"/>
      <c r="B174" s="14"/>
      <c r="C174" s="41"/>
      <c r="D174" s="41"/>
      <c r="E174" s="14"/>
      <c r="F174" s="15"/>
      <c r="G174" s="15"/>
      <c r="H174" s="14"/>
      <c r="I174" s="15"/>
      <c r="J174" s="15"/>
      <c r="K174" s="14"/>
      <c r="L174" s="36"/>
      <c r="M174" s="23"/>
      <c r="N174" s="14"/>
    </row>
    <row r="175" spans="1:15">
      <c r="A175" s="14"/>
      <c r="B175" s="14"/>
      <c r="C175" s="41"/>
      <c r="D175" s="41"/>
      <c r="E175" s="14"/>
      <c r="F175" s="15"/>
      <c r="G175" s="15"/>
      <c r="H175" s="14"/>
      <c r="I175" s="15"/>
      <c r="J175" s="15"/>
      <c r="K175" s="14"/>
      <c r="L175" s="36"/>
      <c r="N175" s="14"/>
    </row>
    <row r="176" spans="1:15">
      <c r="A176" s="14"/>
      <c r="B176" s="14"/>
      <c r="C176" s="41"/>
      <c r="D176" s="41"/>
      <c r="E176" s="14"/>
      <c r="F176" s="191"/>
      <c r="G176" s="14"/>
      <c r="H176" s="14"/>
      <c r="I176" s="15"/>
      <c r="J176" s="15"/>
      <c r="K176" s="14"/>
      <c r="L176" s="74"/>
      <c r="M176" s="14"/>
      <c r="N176" s="14"/>
    </row>
    <row r="177" spans="1:14">
      <c r="A177" s="14"/>
      <c r="B177" s="14"/>
      <c r="C177" s="41"/>
      <c r="D177" s="41"/>
      <c r="E177" s="14"/>
      <c r="F177" s="191"/>
      <c r="G177" s="14"/>
      <c r="H177" s="14"/>
      <c r="I177" s="15"/>
      <c r="J177" s="15"/>
      <c r="K177" s="14"/>
      <c r="L177" s="36"/>
      <c r="M177" s="14"/>
      <c r="N177" s="14"/>
    </row>
    <row r="178" spans="1:14">
      <c r="A178" s="14"/>
      <c r="B178" s="14"/>
      <c r="C178" s="41"/>
      <c r="D178" s="41"/>
      <c r="E178" s="14"/>
      <c r="F178" s="191"/>
      <c r="G178" s="14"/>
      <c r="H178" s="14"/>
      <c r="I178" s="15"/>
      <c r="J178" s="15"/>
      <c r="K178" s="14"/>
      <c r="L178" s="36"/>
      <c r="M178" s="14"/>
      <c r="N178" s="14"/>
    </row>
    <row r="179" spans="1:14">
      <c r="A179" s="14"/>
      <c r="B179" s="14"/>
      <c r="C179" s="41"/>
      <c r="D179" s="41"/>
      <c r="E179" s="14"/>
      <c r="F179" s="191"/>
      <c r="G179" s="14"/>
      <c r="H179" s="14"/>
      <c r="I179" s="15"/>
      <c r="J179" s="15"/>
      <c r="K179" s="14"/>
      <c r="L179" s="36"/>
      <c r="M179" s="14"/>
      <c r="N179" s="14"/>
    </row>
    <row r="180" spans="1:14">
      <c r="A180" s="14"/>
      <c r="B180" s="14"/>
      <c r="C180" s="41"/>
      <c r="D180" s="41"/>
      <c r="E180" s="14"/>
      <c r="F180" s="191"/>
      <c r="G180" s="14"/>
      <c r="H180" s="14"/>
      <c r="I180" s="15"/>
      <c r="J180" s="15"/>
      <c r="K180" s="14"/>
      <c r="L180" s="74"/>
      <c r="M180" s="14"/>
      <c r="N180" s="14"/>
    </row>
    <row r="181" spans="1:14">
      <c r="A181" s="14"/>
      <c r="B181" s="14"/>
      <c r="C181" s="41"/>
      <c r="D181" s="41"/>
      <c r="E181" s="14"/>
      <c r="F181" s="191"/>
      <c r="G181" s="14"/>
      <c r="H181" s="14"/>
      <c r="I181" s="15"/>
      <c r="J181" s="15"/>
      <c r="K181" s="14"/>
      <c r="L181" s="74"/>
      <c r="M181" s="14"/>
      <c r="N181" s="14"/>
    </row>
    <row r="182" spans="1:14">
      <c r="A182" s="14"/>
      <c r="B182" s="14"/>
      <c r="C182" s="41"/>
      <c r="D182" s="41"/>
      <c r="E182" s="14"/>
      <c r="F182" s="191"/>
      <c r="G182" s="14"/>
      <c r="H182" s="14"/>
      <c r="I182" s="15"/>
      <c r="J182" s="15"/>
      <c r="K182" s="14"/>
      <c r="L182" s="74"/>
      <c r="M182" s="14"/>
      <c r="N182" s="14"/>
    </row>
    <row r="183" spans="1:14">
      <c r="A183" s="14"/>
      <c r="B183" s="14"/>
      <c r="C183" s="41"/>
      <c r="D183" s="41"/>
      <c r="E183" s="14"/>
      <c r="F183" s="191"/>
      <c r="G183" s="14"/>
      <c r="H183" s="14"/>
      <c r="I183" s="15"/>
      <c r="J183" s="15"/>
      <c r="K183" s="14"/>
      <c r="L183" s="74"/>
      <c r="M183" s="14"/>
      <c r="N183" s="14"/>
    </row>
    <row r="184" spans="1:14">
      <c r="A184" s="14"/>
      <c r="B184" s="14"/>
      <c r="C184" s="41"/>
      <c r="D184" s="41"/>
      <c r="E184" s="14"/>
      <c r="F184" s="191"/>
      <c r="G184" s="14"/>
      <c r="H184" s="14"/>
      <c r="I184" s="15"/>
      <c r="J184" s="15"/>
      <c r="K184" s="14"/>
      <c r="L184" s="74"/>
      <c r="M184" s="14"/>
      <c r="N184" s="14"/>
    </row>
    <row r="185" spans="1:14">
      <c r="A185" s="14"/>
      <c r="B185" s="14"/>
      <c r="C185" s="41"/>
      <c r="D185" s="41"/>
      <c r="E185" s="14"/>
      <c r="F185" s="191"/>
      <c r="G185" s="14"/>
      <c r="H185" s="14"/>
      <c r="I185" s="15"/>
      <c r="J185" s="15"/>
      <c r="K185" s="14"/>
      <c r="L185" s="74"/>
      <c r="M185" s="14"/>
      <c r="N185" s="14"/>
    </row>
    <row r="186" spans="1:14">
      <c r="A186" s="14"/>
      <c r="B186" s="14"/>
      <c r="C186" s="41"/>
      <c r="D186" s="41"/>
      <c r="E186" s="14"/>
      <c r="F186" s="191"/>
      <c r="G186" s="14"/>
      <c r="H186" s="14"/>
      <c r="I186" s="15"/>
      <c r="J186" s="15"/>
      <c r="K186" s="14"/>
      <c r="L186" s="74"/>
      <c r="M186" s="14"/>
      <c r="N186" s="14"/>
    </row>
    <row r="187" spans="1:14">
      <c r="A187" s="14"/>
      <c r="B187" s="14"/>
      <c r="C187" s="41"/>
      <c r="D187" s="41"/>
      <c r="E187" s="14"/>
      <c r="F187" s="191"/>
      <c r="G187" s="14"/>
      <c r="H187" s="14"/>
      <c r="I187" s="15"/>
      <c r="J187" s="15"/>
      <c r="K187" s="14"/>
      <c r="L187" s="74"/>
      <c r="M187" s="14"/>
      <c r="N187" s="14"/>
    </row>
    <row r="188" spans="1:14">
      <c r="A188" s="14"/>
      <c r="B188" s="14"/>
      <c r="C188" s="41"/>
      <c r="D188" s="41"/>
      <c r="E188" s="14"/>
      <c r="F188" s="191"/>
      <c r="G188" s="14"/>
      <c r="H188" s="14"/>
      <c r="I188" s="15"/>
      <c r="J188" s="15"/>
      <c r="K188" s="14"/>
      <c r="L188" s="74"/>
      <c r="M188" s="14"/>
      <c r="N188" s="14"/>
    </row>
    <row r="189" spans="1:14">
      <c r="A189" s="14"/>
      <c r="B189" s="14"/>
      <c r="C189" s="41"/>
      <c r="D189" s="41"/>
      <c r="E189" s="14"/>
      <c r="F189" s="191"/>
      <c r="G189" s="14"/>
      <c r="H189" s="14"/>
      <c r="I189" s="15"/>
      <c r="J189" s="15"/>
      <c r="K189" s="14"/>
      <c r="L189" s="74"/>
      <c r="M189" s="14"/>
      <c r="N189" s="14"/>
    </row>
    <row r="190" spans="1:14">
      <c r="A190" s="14"/>
      <c r="B190" s="14"/>
      <c r="C190" s="41"/>
      <c r="D190" s="41"/>
      <c r="E190" s="14"/>
      <c r="F190" s="191"/>
      <c r="G190" s="14"/>
      <c r="H190" s="14"/>
      <c r="I190" s="15"/>
      <c r="J190" s="15"/>
      <c r="K190" s="14"/>
      <c r="L190" s="74"/>
      <c r="M190" s="14"/>
      <c r="N190" s="14"/>
    </row>
    <row r="191" spans="1:14">
      <c r="A191" s="14"/>
      <c r="B191" s="14"/>
      <c r="C191" s="41"/>
      <c r="D191" s="41"/>
      <c r="E191" s="14"/>
      <c r="F191" s="191"/>
      <c r="G191" s="14"/>
      <c r="H191" s="14"/>
      <c r="I191" s="15"/>
      <c r="J191" s="15"/>
      <c r="K191" s="14"/>
      <c r="L191" s="74"/>
      <c r="M191" s="14"/>
      <c r="N191" s="14"/>
    </row>
    <row r="192" spans="1:14">
      <c r="A192" s="14"/>
      <c r="B192" s="14"/>
      <c r="C192" s="41"/>
      <c r="D192" s="41"/>
      <c r="E192" s="14"/>
      <c r="F192" s="15"/>
      <c r="G192" s="15"/>
      <c r="H192" s="14"/>
      <c r="I192" s="15"/>
      <c r="J192" s="15"/>
      <c r="K192" s="14"/>
      <c r="L192" s="36"/>
      <c r="M192" s="14"/>
      <c r="N192" s="14"/>
    </row>
    <row r="193" spans="1:14">
      <c r="A193" s="14"/>
      <c r="B193" s="14"/>
      <c r="C193" s="41"/>
      <c r="D193" s="41"/>
      <c r="E193" s="14"/>
      <c r="F193" s="15"/>
      <c r="G193" s="15"/>
      <c r="H193" s="14"/>
      <c r="I193" s="15"/>
      <c r="J193" s="15"/>
      <c r="K193" s="14"/>
      <c r="L193" s="36"/>
      <c r="M193" s="14"/>
      <c r="N193" s="14"/>
    </row>
    <row r="194" spans="1:14">
      <c r="A194" s="14"/>
      <c r="B194" s="14"/>
      <c r="C194" s="41"/>
      <c r="D194" s="41"/>
      <c r="E194" s="14"/>
      <c r="F194" s="15"/>
      <c r="G194" s="15"/>
      <c r="H194" s="14"/>
      <c r="I194" s="15"/>
      <c r="J194" s="15"/>
      <c r="K194" s="14"/>
      <c r="L194" s="36"/>
      <c r="M194" s="14"/>
      <c r="N194" s="14"/>
    </row>
    <row r="195" spans="1:14">
      <c r="A195" s="14"/>
      <c r="B195" s="14"/>
      <c r="C195" s="41"/>
      <c r="D195" s="41"/>
      <c r="E195" s="14"/>
      <c r="F195" s="15"/>
      <c r="G195" s="15"/>
      <c r="H195" s="14"/>
      <c r="I195" s="15"/>
      <c r="J195" s="15"/>
      <c r="K195" s="14"/>
      <c r="L195" s="36"/>
      <c r="M195" s="14"/>
      <c r="N195" s="14"/>
    </row>
    <row r="196" spans="1:14">
      <c r="A196" s="14"/>
      <c r="B196" s="14"/>
      <c r="C196" s="41"/>
      <c r="D196" s="41"/>
      <c r="E196" s="14"/>
      <c r="F196" s="15"/>
      <c r="G196" s="15"/>
      <c r="H196" s="14"/>
      <c r="I196" s="15"/>
      <c r="J196" s="15"/>
      <c r="K196" s="14"/>
      <c r="L196" s="36"/>
      <c r="M196" s="14"/>
      <c r="N196" s="14"/>
    </row>
    <row r="197" spans="1:14">
      <c r="A197" s="14"/>
      <c r="B197" s="14"/>
      <c r="C197" s="41"/>
      <c r="D197" s="41"/>
      <c r="E197" s="14"/>
      <c r="F197" s="15"/>
      <c r="G197" s="15"/>
      <c r="H197" s="14"/>
      <c r="I197" s="15"/>
      <c r="J197" s="15"/>
      <c r="K197" s="14"/>
      <c r="L197" s="36"/>
      <c r="M197" s="14"/>
      <c r="N197" s="14"/>
    </row>
    <row r="198" spans="1:14">
      <c r="A198" s="14"/>
      <c r="B198" s="14"/>
      <c r="C198" s="41"/>
      <c r="D198" s="41"/>
      <c r="E198" s="14"/>
      <c r="F198" s="15"/>
      <c r="G198" s="15"/>
      <c r="H198" s="14"/>
      <c r="I198" s="15"/>
      <c r="J198" s="15"/>
      <c r="K198" s="14"/>
      <c r="L198" s="36"/>
      <c r="M198" s="14"/>
      <c r="N198" s="14"/>
    </row>
    <row r="199" spans="1:14">
      <c r="A199" s="14"/>
      <c r="B199" s="14"/>
      <c r="C199" s="102"/>
      <c r="D199" s="41"/>
      <c r="E199" s="14"/>
      <c r="F199" s="15"/>
      <c r="G199" s="15"/>
      <c r="H199" s="14"/>
      <c r="I199" s="15"/>
      <c r="J199" s="15"/>
      <c r="K199" s="14"/>
      <c r="L199" s="36"/>
      <c r="M199" s="14"/>
      <c r="N199" s="14"/>
    </row>
    <row r="200" spans="1:14">
      <c r="A200" s="14"/>
      <c r="B200" s="14"/>
      <c r="C200" s="207"/>
      <c r="D200" s="41"/>
      <c r="E200" s="14"/>
      <c r="F200" s="15"/>
      <c r="G200" s="15"/>
      <c r="H200" s="14"/>
      <c r="I200" s="15"/>
      <c r="J200" s="15"/>
      <c r="K200" s="14"/>
      <c r="L200" s="36"/>
      <c r="M200" s="14"/>
      <c r="N200" s="14"/>
    </row>
    <row r="201" spans="1:14">
      <c r="A201" s="14"/>
      <c r="B201" s="14"/>
      <c r="C201" s="41"/>
      <c r="D201" s="41"/>
      <c r="E201" s="14"/>
      <c r="F201" s="15"/>
      <c r="G201" s="15"/>
      <c r="H201" s="14"/>
      <c r="I201" s="15"/>
      <c r="J201" s="15"/>
      <c r="K201" s="14"/>
      <c r="L201" s="36"/>
      <c r="M201" s="14"/>
      <c r="N201" s="14"/>
    </row>
    <row r="202" spans="1:14">
      <c r="A202" s="14"/>
      <c r="B202" s="14"/>
      <c r="C202" s="41"/>
      <c r="D202" s="41"/>
      <c r="E202" s="14"/>
      <c r="F202" s="15"/>
      <c r="G202" s="15"/>
      <c r="H202" s="14"/>
      <c r="I202" s="15"/>
      <c r="J202" s="15"/>
      <c r="K202" s="14"/>
      <c r="L202" s="36"/>
      <c r="M202" s="14"/>
      <c r="N202" s="14"/>
    </row>
    <row r="203" spans="1:14">
      <c r="A203" s="14"/>
      <c r="B203" s="14"/>
      <c r="C203" s="41"/>
      <c r="D203" s="41"/>
      <c r="E203" s="14"/>
      <c r="F203" s="15"/>
      <c r="G203" s="15"/>
      <c r="H203" s="14"/>
      <c r="I203" s="15"/>
      <c r="J203" s="15"/>
      <c r="K203" s="14"/>
      <c r="L203" s="36"/>
      <c r="M203" s="14"/>
      <c r="N203" s="14"/>
    </row>
    <row r="204" spans="1:14">
      <c r="A204" s="14"/>
      <c r="B204" s="14"/>
      <c r="C204" s="41"/>
      <c r="D204" s="41"/>
      <c r="E204" s="14"/>
      <c r="F204" s="15"/>
      <c r="G204" s="15"/>
      <c r="H204" s="14"/>
      <c r="I204" s="15"/>
      <c r="J204" s="15"/>
      <c r="K204" s="14"/>
      <c r="L204" s="36"/>
      <c r="M204" s="14"/>
      <c r="N204" s="14"/>
    </row>
    <row r="205" spans="1:14">
      <c r="A205" s="14"/>
      <c r="B205" s="14"/>
      <c r="C205" s="41"/>
      <c r="D205" s="41"/>
      <c r="E205" s="14"/>
      <c r="F205" s="15"/>
      <c r="G205" s="15"/>
      <c r="H205" s="14"/>
      <c r="I205" s="15"/>
      <c r="J205" s="15"/>
      <c r="K205" s="14"/>
      <c r="L205" s="36"/>
      <c r="M205" s="14"/>
      <c r="N205" s="14"/>
    </row>
    <row r="206" spans="1:14">
      <c r="A206" s="14"/>
      <c r="B206" s="14"/>
      <c r="C206" s="41"/>
      <c r="D206" s="41"/>
      <c r="E206" s="14"/>
      <c r="F206" s="15"/>
      <c r="G206" s="15"/>
      <c r="H206" s="14"/>
      <c r="I206" s="15"/>
      <c r="J206" s="15"/>
      <c r="K206" s="14"/>
      <c r="L206" s="36"/>
      <c r="M206" s="14"/>
      <c r="N206" s="14"/>
    </row>
    <row r="207" spans="1:14">
      <c r="A207" s="14"/>
      <c r="B207" s="14"/>
      <c r="C207" s="41"/>
      <c r="D207" s="41"/>
      <c r="E207" s="14"/>
      <c r="F207" s="15"/>
      <c r="G207" s="15"/>
      <c r="H207" s="14"/>
      <c r="I207" s="15"/>
      <c r="J207" s="15"/>
      <c r="K207" s="14"/>
      <c r="L207" s="36"/>
      <c r="M207" s="14"/>
      <c r="N207" s="14"/>
    </row>
    <row r="208" spans="1:14">
      <c r="A208" s="14"/>
      <c r="B208" s="14"/>
      <c r="C208" s="41"/>
      <c r="D208" s="41"/>
      <c r="E208" s="14"/>
      <c r="F208" s="15"/>
      <c r="G208" s="15"/>
      <c r="H208" s="14"/>
      <c r="I208" s="15"/>
      <c r="J208" s="15"/>
      <c r="K208" s="14"/>
      <c r="L208" s="36"/>
      <c r="M208" s="14"/>
      <c r="N208" s="14"/>
    </row>
    <row r="209" spans="1:14">
      <c r="A209" s="14"/>
      <c r="B209" s="14"/>
      <c r="C209" s="41"/>
      <c r="D209" s="41"/>
      <c r="E209" s="14"/>
      <c r="F209" s="15"/>
      <c r="G209" s="15"/>
      <c r="H209" s="14"/>
      <c r="I209" s="15"/>
      <c r="J209" s="15"/>
      <c r="K209" s="14"/>
      <c r="L209" s="36"/>
      <c r="M209" s="14"/>
      <c r="N209" s="14"/>
    </row>
    <row r="210" spans="1:14">
      <c r="A210" s="14"/>
      <c r="B210" s="14"/>
      <c r="C210" s="41"/>
      <c r="D210" s="41"/>
      <c r="E210" s="14"/>
      <c r="F210" s="15"/>
      <c r="G210" s="15"/>
      <c r="H210" s="14"/>
      <c r="I210" s="15"/>
      <c r="J210" s="15"/>
      <c r="K210" s="14"/>
      <c r="L210" s="36"/>
      <c r="M210" s="14"/>
      <c r="N210" s="14"/>
    </row>
    <row r="211" spans="1:14">
      <c r="A211" s="14"/>
      <c r="B211" s="14"/>
      <c r="C211" s="41"/>
      <c r="D211" s="41"/>
      <c r="E211" s="14"/>
      <c r="F211" s="15"/>
      <c r="G211" s="15"/>
      <c r="H211" s="14"/>
      <c r="I211" s="15"/>
      <c r="J211" s="15"/>
      <c r="K211" s="14"/>
      <c r="L211" s="36"/>
      <c r="M211" s="14"/>
      <c r="N211" s="14"/>
    </row>
    <row r="212" spans="1:14">
      <c r="A212" s="14"/>
      <c r="B212" s="14"/>
      <c r="C212" s="41"/>
      <c r="D212" s="41"/>
      <c r="E212" s="14"/>
      <c r="F212" s="15"/>
      <c r="G212" s="15"/>
      <c r="H212" s="14"/>
      <c r="I212" s="15"/>
      <c r="J212" s="15"/>
      <c r="K212" s="14"/>
      <c r="L212" s="36"/>
      <c r="M212" s="14"/>
      <c r="N212" s="14"/>
    </row>
    <row r="213" spans="1:14">
      <c r="A213" s="14"/>
      <c r="B213" s="14"/>
      <c r="C213" s="41"/>
      <c r="D213" s="41"/>
      <c r="E213" s="14"/>
      <c r="F213" s="15"/>
      <c r="G213" s="15"/>
      <c r="H213" s="14"/>
      <c r="I213" s="15"/>
      <c r="J213" s="15"/>
      <c r="K213" s="14"/>
      <c r="L213" s="36"/>
      <c r="M213" s="14"/>
      <c r="N213" s="14"/>
    </row>
    <row r="214" spans="1:14">
      <c r="A214" s="14"/>
      <c r="B214" s="14"/>
      <c r="C214" s="41"/>
      <c r="D214" s="41"/>
      <c r="E214" s="14"/>
      <c r="F214" s="15"/>
      <c r="G214" s="15"/>
      <c r="H214" s="14"/>
      <c r="I214" s="15"/>
      <c r="J214" s="15"/>
      <c r="K214" s="14"/>
      <c r="L214" s="36"/>
      <c r="M214" s="14"/>
      <c r="N214" s="14"/>
    </row>
    <row r="215" spans="1:14">
      <c r="A215" s="14"/>
      <c r="B215" s="14"/>
      <c r="C215" s="41"/>
      <c r="D215" s="41"/>
      <c r="E215" s="14"/>
      <c r="F215" s="15"/>
      <c r="G215" s="15"/>
      <c r="H215" s="14"/>
      <c r="I215" s="15"/>
      <c r="J215" s="15"/>
      <c r="K215" s="14"/>
      <c r="L215" s="36"/>
      <c r="M215" s="14"/>
      <c r="N215" s="14"/>
    </row>
    <row r="216" spans="1:14">
      <c r="A216" s="14"/>
      <c r="B216" s="14"/>
      <c r="C216" s="41"/>
      <c r="D216" s="41"/>
      <c r="E216" s="14"/>
      <c r="F216" s="15"/>
      <c r="G216" s="15"/>
      <c r="H216" s="14"/>
      <c r="I216" s="15"/>
      <c r="J216" s="15"/>
      <c r="K216" s="14"/>
      <c r="L216" s="36"/>
      <c r="M216" s="14"/>
      <c r="N216" s="14"/>
    </row>
    <row r="217" spans="1:14">
      <c r="A217" s="14"/>
      <c r="B217" s="14"/>
      <c r="C217" s="41"/>
      <c r="D217" s="41"/>
      <c r="E217" s="14"/>
      <c r="F217" s="15"/>
      <c r="G217" s="15"/>
      <c r="H217" s="14"/>
      <c r="I217" s="15"/>
      <c r="J217" s="15"/>
      <c r="K217" s="14"/>
      <c r="L217" s="36"/>
      <c r="M217" s="14"/>
      <c r="N217" s="14"/>
    </row>
    <row r="218" spans="1:14">
      <c r="A218" s="14"/>
      <c r="B218" s="14"/>
      <c r="C218" s="41"/>
      <c r="D218" s="41"/>
      <c r="E218" s="14"/>
      <c r="F218" s="15"/>
      <c r="G218" s="15"/>
      <c r="H218" s="14"/>
      <c r="I218" s="15"/>
      <c r="J218" s="15"/>
      <c r="K218" s="14"/>
      <c r="L218" s="36"/>
      <c r="M218" s="14"/>
      <c r="N218" s="14"/>
    </row>
    <row r="219" spans="1:14">
      <c r="A219" s="14"/>
      <c r="C219" s="41"/>
      <c r="D219" s="41"/>
      <c r="E219" s="14"/>
      <c r="F219" s="15"/>
      <c r="G219" s="15"/>
      <c r="H219" s="14"/>
      <c r="I219" s="15"/>
      <c r="J219" s="15"/>
      <c r="K219" s="14"/>
      <c r="L219" s="36"/>
      <c r="M219" s="14"/>
      <c r="N219" s="14"/>
    </row>
    <row r="220" spans="1:14">
      <c r="A220" s="14"/>
      <c r="B220" s="14"/>
      <c r="C220" s="41"/>
      <c r="D220" s="41"/>
      <c r="E220" s="14"/>
      <c r="F220" s="15"/>
      <c r="G220" s="15"/>
      <c r="H220" s="14"/>
      <c r="I220" s="15"/>
      <c r="J220" s="15"/>
      <c r="K220" s="14"/>
      <c r="L220" s="36"/>
      <c r="M220" s="14"/>
      <c r="N220" s="14"/>
    </row>
    <row r="221" spans="1:14">
      <c r="A221" s="14"/>
      <c r="C221" s="41"/>
      <c r="D221" s="41"/>
      <c r="E221" s="14"/>
      <c r="F221" s="15"/>
      <c r="G221" s="15"/>
      <c r="H221" s="14"/>
      <c r="I221" s="15"/>
      <c r="J221" s="15"/>
      <c r="K221" s="14"/>
      <c r="L221" s="36"/>
      <c r="M221" s="14"/>
      <c r="N221" s="14"/>
    </row>
    <row r="222" spans="1:14">
      <c r="A222" s="14"/>
      <c r="B222" s="14"/>
      <c r="C222" s="41"/>
      <c r="D222" s="41"/>
      <c r="E222" s="14"/>
      <c r="F222" s="15"/>
      <c r="G222" s="15"/>
      <c r="H222" s="14"/>
      <c r="I222" s="15"/>
      <c r="J222" s="15"/>
      <c r="K222" s="14"/>
      <c r="L222" s="36"/>
      <c r="M222" s="14"/>
      <c r="N222" s="14"/>
    </row>
    <row r="223" spans="1:14">
      <c r="A223" s="14"/>
      <c r="B223" s="14"/>
      <c r="C223" s="41"/>
      <c r="D223" s="41"/>
      <c r="E223" s="14"/>
      <c r="F223" s="15"/>
      <c r="G223" s="15"/>
      <c r="H223" s="14"/>
      <c r="I223" s="15"/>
      <c r="J223" s="15"/>
      <c r="K223" s="14"/>
      <c r="L223" s="36"/>
      <c r="M223" s="14"/>
      <c r="N223" s="14"/>
    </row>
    <row r="224" spans="1:14">
      <c r="A224" s="14"/>
      <c r="B224" s="14"/>
      <c r="C224" s="41"/>
      <c r="D224" s="41"/>
      <c r="E224" s="14"/>
      <c r="F224" s="15"/>
      <c r="G224" s="15"/>
      <c r="H224" s="14"/>
      <c r="I224" s="15"/>
      <c r="J224" s="15"/>
      <c r="K224" s="14"/>
      <c r="L224" s="36"/>
      <c r="M224" s="14"/>
      <c r="N224" s="14"/>
    </row>
    <row r="225" spans="1:14">
      <c r="A225" s="14"/>
      <c r="B225" s="14"/>
      <c r="C225" s="41"/>
      <c r="D225" s="41"/>
      <c r="E225" s="14"/>
      <c r="F225" s="15"/>
      <c r="G225" s="15"/>
      <c r="H225" s="14"/>
      <c r="I225" s="15"/>
      <c r="J225" s="15"/>
      <c r="K225" s="14"/>
      <c r="L225" s="36"/>
      <c r="M225" s="14"/>
      <c r="N225" s="14"/>
    </row>
    <row r="226" spans="1:14">
      <c r="A226" s="14"/>
      <c r="B226" s="14"/>
      <c r="C226" s="41"/>
      <c r="D226" s="41"/>
      <c r="E226" s="14"/>
      <c r="F226" s="15"/>
      <c r="G226" s="15"/>
      <c r="H226" s="14"/>
      <c r="I226" s="15"/>
      <c r="J226" s="15"/>
      <c r="K226" s="14"/>
      <c r="L226" s="36"/>
      <c r="M226" s="14"/>
      <c r="N226" s="14"/>
    </row>
    <row r="227" spans="1:14">
      <c r="A227" s="14"/>
      <c r="B227" s="14"/>
      <c r="C227" s="41"/>
      <c r="D227" s="41"/>
      <c r="E227" s="14"/>
      <c r="F227" s="15"/>
      <c r="G227" s="15"/>
      <c r="H227" s="14"/>
      <c r="I227" s="15"/>
      <c r="J227" s="15"/>
      <c r="K227" s="14"/>
      <c r="L227" s="36"/>
      <c r="M227" s="14"/>
      <c r="N227" s="14"/>
    </row>
    <row r="228" spans="1:14">
      <c r="A228" s="14"/>
      <c r="C228" s="41"/>
      <c r="D228" s="41"/>
      <c r="E228" s="14"/>
      <c r="F228" s="15"/>
      <c r="G228" s="15"/>
      <c r="H228" s="14"/>
      <c r="I228" s="15"/>
      <c r="J228" s="15"/>
      <c r="K228" s="14"/>
      <c r="L228" s="36"/>
      <c r="M228" s="14"/>
      <c r="N228" s="14"/>
    </row>
    <row r="229" spans="1:14">
      <c r="A229" s="14"/>
      <c r="B229" s="14"/>
      <c r="C229" s="41"/>
      <c r="D229" s="41"/>
      <c r="E229" s="14"/>
      <c r="F229" s="15"/>
      <c r="G229" s="15"/>
      <c r="H229" s="14"/>
      <c r="I229" s="15"/>
      <c r="J229" s="15"/>
      <c r="K229" s="14"/>
      <c r="L229" s="36"/>
      <c r="M229" s="14"/>
      <c r="N229" s="14"/>
    </row>
    <row r="230" spans="1:14">
      <c r="A230" s="14"/>
      <c r="B230" s="14"/>
      <c r="C230" s="41"/>
      <c r="D230" s="41"/>
      <c r="E230" s="14"/>
      <c r="F230" s="15"/>
      <c r="G230" s="15"/>
      <c r="H230" s="14"/>
      <c r="I230" s="15"/>
      <c r="J230" s="15"/>
      <c r="K230" s="14"/>
      <c r="L230" s="36"/>
      <c r="M230" s="14"/>
      <c r="N230" s="14"/>
    </row>
    <row r="231" spans="1:14">
      <c r="A231" s="14"/>
      <c r="B231" s="14"/>
      <c r="C231" s="41"/>
      <c r="D231" s="41"/>
      <c r="E231" s="14"/>
      <c r="F231" s="15"/>
      <c r="G231" s="15"/>
      <c r="H231" s="14"/>
      <c r="I231" s="15"/>
      <c r="J231" s="15"/>
      <c r="K231" s="14"/>
      <c r="L231" s="36"/>
      <c r="M231" s="14"/>
      <c r="N231" s="14"/>
    </row>
    <row r="232" spans="1:14">
      <c r="A232" s="14"/>
      <c r="B232" s="14"/>
      <c r="C232" s="41"/>
      <c r="D232" s="41"/>
      <c r="E232" s="14"/>
      <c r="F232" s="15"/>
      <c r="G232" s="15"/>
      <c r="H232" s="14"/>
      <c r="I232" s="15"/>
      <c r="J232" s="15"/>
      <c r="K232" s="14"/>
      <c r="L232" s="36"/>
      <c r="M232" s="14"/>
      <c r="N232" s="14"/>
    </row>
    <row r="233" spans="1:14">
      <c r="A233" s="14"/>
      <c r="B233" s="14"/>
      <c r="C233" s="41"/>
      <c r="D233" s="41"/>
      <c r="E233" s="14"/>
      <c r="F233" s="15"/>
      <c r="G233" s="15"/>
      <c r="H233" s="14"/>
      <c r="I233" s="15"/>
      <c r="J233" s="15"/>
      <c r="K233" s="14"/>
      <c r="L233" s="36"/>
      <c r="M233" s="14"/>
      <c r="N233" s="14"/>
    </row>
    <row r="234" spans="1:14">
      <c r="A234" s="14"/>
      <c r="B234" s="14"/>
      <c r="C234" s="41"/>
      <c r="D234" s="41"/>
      <c r="E234" s="14"/>
      <c r="F234" s="15"/>
      <c r="G234" s="15"/>
      <c r="H234" s="14"/>
      <c r="I234" s="15"/>
      <c r="J234" s="15"/>
      <c r="K234" s="14"/>
      <c r="L234" s="36"/>
      <c r="M234" s="14"/>
      <c r="N234" s="14"/>
    </row>
    <row r="235" spans="1:14">
      <c r="A235" s="14"/>
      <c r="B235" s="14"/>
      <c r="C235" s="41"/>
      <c r="D235" s="41"/>
      <c r="E235" s="14"/>
      <c r="F235" s="15"/>
      <c r="G235" s="15"/>
      <c r="H235" s="14"/>
      <c r="I235" s="15"/>
      <c r="J235" s="15"/>
      <c r="K235" s="14"/>
      <c r="L235" s="36"/>
      <c r="M235" s="14"/>
      <c r="N235" s="14"/>
    </row>
    <row r="236" spans="1:14">
      <c r="A236" s="14"/>
      <c r="B236" s="14"/>
      <c r="C236" s="41"/>
      <c r="D236" s="41"/>
      <c r="E236" s="14"/>
      <c r="F236" s="15"/>
      <c r="G236" s="15"/>
      <c r="H236" s="14"/>
      <c r="I236" s="15"/>
      <c r="J236" s="15"/>
      <c r="K236" s="14"/>
      <c r="L236" s="36"/>
      <c r="M236" s="14"/>
      <c r="N236" s="14"/>
    </row>
    <row r="237" spans="1:14">
      <c r="A237" s="14"/>
      <c r="B237" s="14"/>
      <c r="C237" s="41"/>
      <c r="D237" s="41"/>
      <c r="E237" s="14"/>
      <c r="F237" s="15"/>
      <c r="G237" s="15"/>
      <c r="H237" s="14"/>
      <c r="I237" s="15"/>
      <c r="J237" s="15"/>
      <c r="K237" s="14"/>
      <c r="L237" s="36"/>
      <c r="M237" s="14"/>
      <c r="N237" s="14"/>
    </row>
    <row r="238" spans="1:14">
      <c r="A238" s="14"/>
      <c r="B238" s="14"/>
      <c r="C238" s="41"/>
      <c r="D238" s="41"/>
      <c r="E238" s="14"/>
      <c r="F238" s="15"/>
      <c r="G238" s="15"/>
      <c r="H238" s="14"/>
      <c r="I238" s="15"/>
      <c r="J238" s="15"/>
      <c r="K238" s="14"/>
      <c r="L238" s="36"/>
      <c r="M238" s="14"/>
      <c r="N238" s="14"/>
    </row>
    <row r="239" spans="1:14">
      <c r="A239" s="14"/>
      <c r="B239" s="14"/>
      <c r="C239" s="41"/>
      <c r="D239" s="41"/>
      <c r="E239" s="14"/>
      <c r="F239" s="15"/>
      <c r="G239" s="15"/>
      <c r="H239" s="14"/>
      <c r="I239" s="15"/>
      <c r="J239" s="15"/>
      <c r="K239" s="14"/>
      <c r="L239" s="36"/>
      <c r="M239" s="14"/>
      <c r="N239" s="14"/>
    </row>
    <row r="240" spans="1:14">
      <c r="A240" s="14"/>
      <c r="B240" s="14"/>
      <c r="C240" s="41"/>
      <c r="D240" s="41"/>
      <c r="E240" s="14"/>
      <c r="F240" s="15"/>
      <c r="G240" s="15"/>
      <c r="H240" s="14"/>
      <c r="I240" s="15"/>
      <c r="J240" s="15"/>
      <c r="K240" s="14"/>
      <c r="L240" s="36"/>
      <c r="M240" s="14"/>
      <c r="N240" s="14"/>
    </row>
    <row r="241" spans="1:14">
      <c r="A241" s="14"/>
      <c r="B241" s="14"/>
      <c r="C241" s="41"/>
      <c r="D241" s="41"/>
      <c r="E241" s="14"/>
      <c r="F241" s="15"/>
      <c r="G241" s="15"/>
      <c r="H241" s="14"/>
      <c r="I241" s="15"/>
      <c r="J241" s="15"/>
      <c r="K241" s="14"/>
      <c r="L241" s="36"/>
      <c r="M241" s="14"/>
      <c r="N241" s="14"/>
    </row>
    <row r="242" spans="1:14">
      <c r="A242" s="14"/>
      <c r="B242" s="14"/>
      <c r="C242" s="41"/>
      <c r="D242" s="41"/>
      <c r="E242" s="14"/>
      <c r="F242" s="15"/>
      <c r="G242" s="15"/>
      <c r="H242" s="14"/>
      <c r="I242" s="15"/>
      <c r="J242" s="15"/>
      <c r="K242" s="14"/>
      <c r="L242" s="36"/>
      <c r="M242" s="14"/>
      <c r="N242" s="14"/>
    </row>
    <row r="243" spans="1:14">
      <c r="A243" s="14"/>
      <c r="B243" s="14"/>
      <c r="C243" s="41"/>
      <c r="D243" s="41"/>
      <c r="E243" s="14"/>
      <c r="F243" s="15"/>
      <c r="G243" s="15"/>
      <c r="H243" s="14"/>
      <c r="I243" s="15"/>
      <c r="J243" s="15"/>
      <c r="K243" s="14"/>
      <c r="L243" s="36"/>
      <c r="M243" s="14"/>
      <c r="N243" s="14"/>
    </row>
    <row r="244" spans="1:14">
      <c r="A244" s="14"/>
      <c r="B244" s="14"/>
      <c r="C244" s="41"/>
      <c r="D244" s="41"/>
      <c r="E244" s="14"/>
      <c r="F244" s="15"/>
      <c r="G244" s="15"/>
      <c r="H244" s="14"/>
      <c r="I244" s="15"/>
      <c r="J244" s="15"/>
      <c r="K244" s="14"/>
      <c r="L244" s="36"/>
      <c r="M244" s="14"/>
      <c r="N244" s="14"/>
    </row>
    <row r="245" spans="1:14">
      <c r="A245" s="14"/>
      <c r="B245" s="14"/>
      <c r="C245" s="41"/>
      <c r="D245" s="41"/>
      <c r="E245" s="14"/>
      <c r="F245" s="15"/>
      <c r="G245" s="15"/>
      <c r="H245" s="14"/>
      <c r="I245" s="15"/>
      <c r="J245" s="15"/>
      <c r="K245" s="14"/>
      <c r="L245" s="36"/>
      <c r="M245" s="14"/>
      <c r="N245" s="14"/>
    </row>
    <row r="246" spans="1:14">
      <c r="A246" s="14"/>
      <c r="B246" s="14"/>
      <c r="C246" s="41"/>
      <c r="D246" s="41"/>
      <c r="E246" s="14"/>
      <c r="F246" s="15"/>
      <c r="G246" s="15"/>
      <c r="H246" s="14"/>
      <c r="I246" s="15"/>
      <c r="J246" s="15"/>
      <c r="K246" s="14"/>
      <c r="L246" s="36"/>
      <c r="M246" s="14"/>
      <c r="N246" s="14"/>
    </row>
    <row r="247" spans="1:14">
      <c r="A247" s="14"/>
      <c r="B247" s="14"/>
      <c r="C247" s="41"/>
      <c r="D247" s="41"/>
      <c r="E247" s="14"/>
      <c r="F247" s="15"/>
      <c r="G247" s="15"/>
      <c r="H247" s="14"/>
      <c r="I247" s="15"/>
      <c r="J247" s="15"/>
      <c r="K247" s="14"/>
      <c r="L247" s="36"/>
      <c r="M247" s="14"/>
      <c r="N247" s="14"/>
    </row>
    <row r="248" spans="1:14">
      <c r="A248" s="14"/>
      <c r="B248" s="14"/>
      <c r="C248" s="41"/>
      <c r="D248" s="41"/>
      <c r="E248" s="14"/>
      <c r="F248" s="15"/>
      <c r="G248" s="15"/>
      <c r="H248" s="14"/>
      <c r="I248" s="15"/>
      <c r="J248" s="15"/>
      <c r="K248" s="14"/>
      <c r="L248" s="36"/>
      <c r="M248" s="14"/>
      <c r="N248" s="14"/>
    </row>
    <row r="249" spans="1:14">
      <c r="A249" s="14"/>
      <c r="B249" s="14"/>
      <c r="C249" s="41"/>
      <c r="D249" s="41"/>
      <c r="E249" s="14"/>
      <c r="F249" s="15"/>
      <c r="G249" s="15"/>
      <c r="H249" s="14"/>
      <c r="I249" s="15"/>
      <c r="J249" s="15"/>
      <c r="K249" s="14"/>
      <c r="L249" s="36"/>
      <c r="M249" s="14"/>
      <c r="N249" s="14"/>
    </row>
    <row r="250" spans="1:14">
      <c r="A250" s="14"/>
      <c r="B250" s="14"/>
      <c r="C250" s="41"/>
      <c r="D250" s="41"/>
      <c r="E250" s="14"/>
      <c r="F250" s="15"/>
      <c r="G250" s="15"/>
      <c r="H250" s="14"/>
      <c r="I250" s="15"/>
      <c r="J250" s="15"/>
      <c r="K250" s="14"/>
      <c r="L250" s="36"/>
      <c r="M250" s="14"/>
      <c r="N250" s="14"/>
    </row>
    <row r="251" spans="1:14">
      <c r="A251" s="14"/>
      <c r="B251" s="14"/>
      <c r="C251" s="41"/>
      <c r="D251" s="41"/>
      <c r="E251" s="14"/>
      <c r="F251" s="15"/>
      <c r="G251" s="15"/>
      <c r="H251" s="14"/>
      <c r="I251" s="15"/>
      <c r="J251" s="15"/>
      <c r="K251" s="14"/>
      <c r="L251" s="36"/>
      <c r="M251" s="14"/>
      <c r="N251" s="14"/>
    </row>
    <row r="252" spans="1:14">
      <c r="A252" s="14"/>
      <c r="B252" s="14"/>
      <c r="C252" s="41"/>
      <c r="D252" s="41"/>
      <c r="E252" s="14"/>
      <c r="F252" s="15"/>
      <c r="G252" s="15"/>
      <c r="H252" s="14"/>
      <c r="I252" s="15"/>
      <c r="J252" s="15"/>
      <c r="K252" s="14"/>
      <c r="L252" s="36"/>
      <c r="M252" s="14"/>
      <c r="N252" s="14"/>
    </row>
    <row r="253" spans="1:14">
      <c r="A253" s="14"/>
      <c r="B253" s="14"/>
      <c r="C253" s="41"/>
      <c r="D253" s="41"/>
      <c r="E253" s="14"/>
      <c r="F253" s="15"/>
      <c r="G253" s="15"/>
      <c r="H253" s="14"/>
      <c r="I253" s="15"/>
      <c r="J253" s="15"/>
      <c r="K253" s="14"/>
      <c r="L253" s="36"/>
      <c r="M253" s="14"/>
      <c r="N253" s="14"/>
    </row>
    <row r="254" spans="1:14">
      <c r="A254" s="14"/>
      <c r="B254" s="14"/>
      <c r="C254" s="41"/>
      <c r="D254" s="41"/>
      <c r="E254" s="14"/>
      <c r="F254" s="15"/>
      <c r="G254" s="15"/>
      <c r="H254" s="14"/>
      <c r="I254" s="15"/>
      <c r="J254" s="15"/>
      <c r="K254" s="14"/>
      <c r="L254" s="36"/>
      <c r="M254" s="14"/>
      <c r="N254" s="14"/>
    </row>
    <row r="255" spans="1:14">
      <c r="A255" s="14"/>
      <c r="B255" s="14"/>
      <c r="C255" s="41"/>
      <c r="D255" s="41"/>
      <c r="E255" s="14"/>
      <c r="F255" s="15"/>
      <c r="G255" s="15"/>
      <c r="H255" s="14"/>
      <c r="I255" s="15"/>
      <c r="J255" s="15"/>
      <c r="K255" s="14"/>
      <c r="L255" s="36"/>
      <c r="M255" s="14"/>
      <c r="N255" s="14"/>
    </row>
    <row r="256" spans="1:14">
      <c r="A256" s="14"/>
      <c r="B256" s="14"/>
      <c r="C256" s="41"/>
      <c r="D256" s="41"/>
      <c r="E256" s="14"/>
      <c r="F256" s="15"/>
      <c r="G256" s="15"/>
      <c r="H256" s="14"/>
      <c r="I256" s="15"/>
      <c r="J256" s="15"/>
      <c r="K256" s="14"/>
      <c r="L256" s="36"/>
      <c r="M256" s="14"/>
      <c r="N256" s="14"/>
    </row>
    <row r="257" spans="1:14">
      <c r="A257" s="14"/>
      <c r="B257" s="14"/>
      <c r="C257" s="41"/>
      <c r="D257" s="41"/>
      <c r="E257" s="14"/>
      <c r="F257" s="15"/>
      <c r="G257" s="15"/>
      <c r="H257" s="14"/>
      <c r="I257" s="15"/>
      <c r="J257" s="15"/>
      <c r="K257" s="14"/>
      <c r="L257" s="36"/>
      <c r="M257" s="14"/>
      <c r="N257" s="14"/>
    </row>
    <row r="258" spans="1:14">
      <c r="A258" s="14"/>
      <c r="B258" s="14"/>
      <c r="C258" s="41"/>
      <c r="D258" s="41"/>
      <c r="E258" s="14"/>
      <c r="F258" s="15"/>
      <c r="G258" s="15"/>
      <c r="H258" s="14"/>
      <c r="I258" s="15"/>
      <c r="J258" s="15"/>
      <c r="K258" s="14"/>
      <c r="L258" s="36"/>
      <c r="M258" s="14"/>
      <c r="N258" s="14"/>
    </row>
    <row r="259" spans="1:14">
      <c r="A259" s="14"/>
      <c r="B259" s="14"/>
      <c r="C259" s="41"/>
      <c r="D259" s="41"/>
      <c r="E259" s="14"/>
      <c r="F259" s="15"/>
      <c r="G259" s="15"/>
      <c r="H259" s="14"/>
      <c r="I259" s="15"/>
      <c r="J259" s="15"/>
      <c r="K259" s="14"/>
      <c r="L259" s="36"/>
      <c r="M259" s="14"/>
      <c r="N259" s="14"/>
    </row>
    <row r="260" spans="1:14">
      <c r="A260" s="14"/>
      <c r="B260" s="14"/>
      <c r="C260" s="41"/>
      <c r="D260" s="41"/>
      <c r="E260" s="14"/>
      <c r="F260" s="15"/>
      <c r="G260" s="15"/>
      <c r="H260" s="14"/>
      <c r="I260" s="15"/>
      <c r="J260" s="15"/>
      <c r="K260" s="14"/>
      <c r="L260" s="36"/>
      <c r="M260" s="14"/>
      <c r="N260" s="14"/>
    </row>
    <row r="261" spans="1:14">
      <c r="A261" s="14"/>
      <c r="B261" s="14"/>
      <c r="C261" s="41"/>
      <c r="D261" s="41"/>
      <c r="E261" s="14"/>
      <c r="F261" s="15"/>
      <c r="G261" s="15"/>
      <c r="H261" s="14"/>
      <c r="I261" s="15"/>
      <c r="J261" s="15"/>
      <c r="K261" s="14"/>
      <c r="L261" s="36"/>
      <c r="M261" s="14"/>
      <c r="N261" s="14"/>
    </row>
    <row r="262" spans="1:14">
      <c r="A262" s="14"/>
      <c r="B262" s="14"/>
      <c r="C262" s="41"/>
      <c r="D262" s="41"/>
      <c r="E262" s="14"/>
      <c r="F262" s="15"/>
      <c r="G262" s="15"/>
      <c r="H262" s="14"/>
      <c r="I262" s="15"/>
      <c r="J262" s="15"/>
      <c r="K262" s="14"/>
      <c r="L262" s="36"/>
      <c r="M262" s="14"/>
      <c r="N262" s="14"/>
    </row>
    <row r="263" spans="1:14">
      <c r="A263" s="14"/>
      <c r="B263" s="14"/>
      <c r="C263" s="41"/>
      <c r="D263" s="41"/>
      <c r="E263" s="14"/>
      <c r="F263" s="15"/>
      <c r="G263" s="15"/>
      <c r="H263" s="14"/>
      <c r="I263" s="15"/>
      <c r="J263" s="15"/>
      <c r="K263" s="14"/>
      <c r="L263" s="36"/>
      <c r="M263" s="14"/>
      <c r="N263" s="14"/>
    </row>
    <row r="264" spans="1:14">
      <c r="A264" s="14"/>
      <c r="B264" s="14"/>
      <c r="C264" s="41"/>
      <c r="D264" s="41"/>
      <c r="E264" s="14"/>
      <c r="F264" s="15"/>
      <c r="G264" s="15"/>
      <c r="H264" s="14"/>
      <c r="I264" s="15"/>
      <c r="J264" s="15"/>
      <c r="K264" s="14"/>
      <c r="L264" s="36"/>
      <c r="M264" s="14"/>
      <c r="N264" s="14"/>
    </row>
    <row r="265" spans="1:14">
      <c r="A265" s="14"/>
      <c r="B265" s="14"/>
      <c r="C265" s="41"/>
      <c r="D265" s="41"/>
      <c r="E265" s="14"/>
      <c r="F265" s="15"/>
      <c r="G265" s="15"/>
      <c r="H265" s="14"/>
      <c r="I265" s="15"/>
      <c r="J265" s="15"/>
      <c r="K265" s="14"/>
      <c r="L265" s="36"/>
      <c r="M265" s="14"/>
      <c r="N265" s="14"/>
    </row>
    <row r="266" spans="1:14">
      <c r="A266" s="14"/>
      <c r="B266" s="14"/>
      <c r="C266" s="41"/>
      <c r="D266" s="41"/>
      <c r="E266" s="14"/>
      <c r="F266" s="15"/>
      <c r="G266" s="15"/>
      <c r="H266" s="14"/>
      <c r="I266" s="15"/>
      <c r="J266" s="15"/>
      <c r="K266" s="14"/>
      <c r="L266" s="36"/>
      <c r="M266" s="14"/>
      <c r="N266" s="14"/>
    </row>
    <row r="267" spans="1:14">
      <c r="A267" s="14"/>
      <c r="B267" s="14"/>
      <c r="C267" s="41"/>
      <c r="D267" s="41"/>
      <c r="E267" s="14"/>
      <c r="F267" s="15"/>
      <c r="G267" s="15"/>
      <c r="H267" s="14"/>
      <c r="I267" s="15"/>
      <c r="J267" s="15"/>
      <c r="K267" s="14"/>
      <c r="L267" s="36"/>
      <c r="M267" s="14"/>
      <c r="N267" s="14"/>
    </row>
    <row r="268" spans="1:14">
      <c r="A268" s="14"/>
      <c r="B268" s="14"/>
      <c r="C268" s="41"/>
      <c r="D268" s="41"/>
      <c r="E268" s="14"/>
      <c r="F268" s="15"/>
      <c r="G268" s="15"/>
      <c r="H268" s="14"/>
      <c r="I268" s="15"/>
      <c r="J268" s="15"/>
      <c r="K268" s="14"/>
      <c r="L268" s="36"/>
      <c r="M268" s="14"/>
      <c r="N268" s="14"/>
    </row>
    <row r="269" spans="1:14">
      <c r="A269" s="14"/>
      <c r="B269" s="14"/>
      <c r="C269" s="41"/>
      <c r="D269" s="41"/>
      <c r="E269" s="14"/>
      <c r="F269" s="15"/>
      <c r="G269" s="15"/>
      <c r="H269" s="14"/>
      <c r="I269" s="15"/>
      <c r="J269" s="15"/>
      <c r="K269" s="14"/>
      <c r="L269" s="36"/>
      <c r="M269" s="14"/>
      <c r="N269" s="14"/>
    </row>
    <row r="270" spans="1:14">
      <c r="A270" s="14"/>
      <c r="B270" s="14"/>
      <c r="C270" s="41"/>
      <c r="D270" s="41"/>
      <c r="E270" s="14"/>
      <c r="F270" s="15"/>
      <c r="G270" s="15"/>
      <c r="H270" s="14"/>
      <c r="I270" s="15"/>
      <c r="J270" s="15"/>
      <c r="K270" s="14"/>
      <c r="L270" s="36"/>
      <c r="M270" s="14"/>
      <c r="N270" s="14"/>
    </row>
    <row r="271" spans="1:14">
      <c r="A271" s="14"/>
      <c r="B271" s="14"/>
      <c r="C271" s="41"/>
      <c r="D271" s="41"/>
      <c r="E271" s="14"/>
      <c r="F271" s="15"/>
      <c r="G271" s="15"/>
      <c r="H271" s="14"/>
      <c r="I271" s="15"/>
      <c r="J271" s="15"/>
      <c r="K271" s="14"/>
      <c r="L271" s="36"/>
      <c r="M271" s="14"/>
      <c r="N271" s="14"/>
    </row>
    <row r="272" spans="1:14">
      <c r="A272" s="14"/>
      <c r="B272" s="14"/>
      <c r="C272" s="41"/>
      <c r="D272" s="41"/>
      <c r="E272" s="14"/>
      <c r="F272" s="15"/>
      <c r="G272" s="15"/>
      <c r="H272" s="14"/>
      <c r="I272" s="15"/>
      <c r="J272" s="15"/>
      <c r="K272" s="14"/>
      <c r="L272" s="36"/>
      <c r="M272" s="14"/>
      <c r="N272" s="14"/>
    </row>
    <row r="273" spans="1:14">
      <c r="A273" s="14"/>
      <c r="B273" s="14"/>
      <c r="C273" s="41"/>
      <c r="D273" s="41"/>
      <c r="E273" s="14"/>
      <c r="F273" s="15"/>
      <c r="G273" s="15"/>
      <c r="H273" s="14"/>
      <c r="I273" s="15"/>
      <c r="J273" s="15"/>
      <c r="K273" s="14"/>
      <c r="L273" s="36"/>
      <c r="M273" s="14"/>
      <c r="N273" s="14"/>
    </row>
    <row r="274" spans="1:14">
      <c r="A274" s="14"/>
      <c r="B274" s="14"/>
      <c r="C274" s="41"/>
      <c r="D274" s="41"/>
      <c r="E274" s="14"/>
      <c r="F274" s="15"/>
      <c r="G274" s="15"/>
      <c r="H274" s="14"/>
      <c r="I274" s="15"/>
      <c r="J274" s="15"/>
      <c r="K274" s="14"/>
      <c r="L274" s="36"/>
      <c r="M274" s="14"/>
      <c r="N274" s="14"/>
    </row>
    <row r="275" spans="1:14">
      <c r="A275" s="14"/>
      <c r="B275" s="14"/>
      <c r="C275" s="41"/>
      <c r="D275" s="41"/>
      <c r="E275" s="14"/>
      <c r="F275" s="15"/>
      <c r="G275" s="15"/>
      <c r="H275" s="14"/>
      <c r="I275" s="15"/>
      <c r="J275" s="15"/>
      <c r="K275" s="14"/>
      <c r="L275" s="36"/>
      <c r="M275" s="14"/>
      <c r="N275" s="14"/>
    </row>
    <row r="276" spans="1:14">
      <c r="A276" s="14"/>
      <c r="B276" s="14"/>
      <c r="C276" s="41"/>
      <c r="D276" s="41"/>
      <c r="E276" s="14"/>
      <c r="F276" s="15"/>
      <c r="G276" s="15"/>
      <c r="H276" s="14"/>
      <c r="I276" s="15"/>
      <c r="J276" s="15"/>
      <c r="K276" s="14"/>
      <c r="L276" s="36"/>
      <c r="M276" s="14"/>
      <c r="N276" s="14"/>
    </row>
    <row r="277" spans="1:14">
      <c r="A277" s="14"/>
      <c r="B277" s="14"/>
      <c r="C277" s="41"/>
      <c r="D277" s="41"/>
      <c r="E277" s="14"/>
      <c r="F277" s="15"/>
      <c r="G277" s="15"/>
      <c r="H277" s="14"/>
      <c r="I277" s="15"/>
      <c r="J277" s="15"/>
      <c r="K277" s="14"/>
      <c r="L277" s="36"/>
      <c r="M277" s="14"/>
      <c r="N277" s="14"/>
    </row>
    <row r="278" spans="1:14">
      <c r="A278" s="14"/>
      <c r="B278" s="14"/>
      <c r="C278" s="41"/>
      <c r="D278" s="41"/>
      <c r="E278" s="14"/>
      <c r="F278" s="15"/>
      <c r="G278" s="15"/>
      <c r="H278" s="14"/>
      <c r="I278" s="15"/>
      <c r="J278" s="15"/>
      <c r="K278" s="14"/>
      <c r="L278" s="36"/>
      <c r="M278" s="14"/>
      <c r="N278" s="14"/>
    </row>
    <row r="279" spans="1:14">
      <c r="A279" s="14"/>
      <c r="B279" s="14"/>
      <c r="C279" s="41"/>
      <c r="D279" s="41"/>
      <c r="E279" s="14"/>
      <c r="F279" s="15"/>
      <c r="G279" s="15"/>
      <c r="H279" s="14"/>
      <c r="I279" s="15"/>
      <c r="J279" s="15"/>
      <c r="K279" s="14"/>
      <c r="L279" s="36"/>
      <c r="M279" s="14"/>
      <c r="N279" s="14"/>
    </row>
    <row r="280" spans="1:14">
      <c r="A280" s="14"/>
      <c r="B280" s="14"/>
      <c r="C280" s="41"/>
      <c r="D280" s="41"/>
      <c r="E280" s="14"/>
      <c r="F280" s="15"/>
      <c r="G280" s="15"/>
      <c r="H280" s="14"/>
      <c r="I280" s="15"/>
      <c r="J280" s="15"/>
      <c r="K280" s="14"/>
      <c r="L280" s="36"/>
      <c r="M280" s="14"/>
      <c r="N280" s="14"/>
    </row>
    <row r="281" spans="1:14">
      <c r="A281" s="14"/>
      <c r="B281" s="14"/>
      <c r="C281" s="41"/>
      <c r="D281" s="41"/>
      <c r="E281" s="14"/>
      <c r="F281" s="15"/>
      <c r="G281" s="15"/>
      <c r="H281" s="14"/>
      <c r="I281" s="15"/>
      <c r="J281" s="15"/>
      <c r="K281" s="14"/>
      <c r="L281" s="36"/>
      <c r="M281" s="14"/>
      <c r="N281" s="14"/>
    </row>
    <row r="282" spans="1:14">
      <c r="A282" s="14"/>
      <c r="B282" s="14"/>
      <c r="C282" s="41"/>
      <c r="D282" s="41"/>
      <c r="E282" s="14"/>
      <c r="F282" s="15"/>
      <c r="G282" s="15"/>
      <c r="H282" s="14"/>
      <c r="I282" s="15"/>
      <c r="J282" s="15"/>
      <c r="K282" s="14"/>
      <c r="L282" s="36"/>
      <c r="M282" s="14"/>
      <c r="N282" s="14"/>
    </row>
    <row r="283" spans="1:14">
      <c r="A283" s="14"/>
      <c r="B283" s="14"/>
      <c r="C283" s="41"/>
      <c r="D283" s="41"/>
      <c r="E283" s="14"/>
      <c r="F283" s="15"/>
      <c r="G283" s="15"/>
      <c r="H283" s="14"/>
      <c r="I283" s="15"/>
      <c r="J283" s="15"/>
      <c r="K283" s="14"/>
      <c r="L283" s="36"/>
      <c r="M283" s="14"/>
      <c r="N283" s="14"/>
    </row>
    <row r="284" spans="1:14">
      <c r="A284" s="14"/>
      <c r="B284" s="14"/>
      <c r="C284" s="41"/>
      <c r="D284" s="41"/>
      <c r="E284" s="14"/>
      <c r="F284" s="15"/>
      <c r="G284" s="15"/>
      <c r="H284" s="14"/>
      <c r="I284" s="15"/>
      <c r="J284" s="15"/>
      <c r="K284" s="14"/>
      <c r="L284" s="36"/>
      <c r="M284" s="14"/>
      <c r="N284" s="14"/>
    </row>
    <row r="285" spans="1:14">
      <c r="A285" s="14"/>
      <c r="B285" s="14"/>
      <c r="C285" s="41"/>
      <c r="D285" s="41"/>
      <c r="E285" s="14"/>
      <c r="F285" s="15"/>
      <c r="G285" s="15"/>
      <c r="H285" s="14"/>
      <c r="I285" s="15"/>
      <c r="J285" s="15"/>
      <c r="K285" s="14"/>
      <c r="L285" s="36"/>
      <c r="M285" s="14"/>
      <c r="N285" s="14"/>
    </row>
    <row r="286" spans="1:14">
      <c r="A286" s="14"/>
      <c r="B286" s="14"/>
      <c r="C286" s="41"/>
      <c r="D286" s="41"/>
      <c r="E286" s="14"/>
      <c r="F286" s="15"/>
      <c r="G286" s="15"/>
      <c r="H286" s="14"/>
      <c r="I286" s="15"/>
      <c r="J286" s="15"/>
      <c r="K286" s="14"/>
      <c r="L286" s="36"/>
      <c r="M286" s="14"/>
      <c r="N286" s="14"/>
    </row>
    <row r="287" spans="1:14">
      <c r="A287" s="14"/>
      <c r="B287" s="14"/>
      <c r="C287" s="41"/>
      <c r="D287" s="41"/>
      <c r="E287" s="14"/>
      <c r="F287" s="15"/>
      <c r="G287" s="15"/>
      <c r="H287" s="14"/>
      <c r="I287" s="15"/>
      <c r="J287" s="15"/>
      <c r="K287" s="14"/>
      <c r="L287" s="36"/>
      <c r="M287" s="14"/>
      <c r="N287" s="14"/>
    </row>
    <row r="288" spans="1:14">
      <c r="A288" s="14"/>
      <c r="B288" s="14"/>
      <c r="C288" s="41"/>
      <c r="D288" s="41"/>
      <c r="E288" s="14"/>
      <c r="F288" s="15"/>
      <c r="G288" s="15"/>
      <c r="H288" s="14"/>
      <c r="I288" s="15"/>
      <c r="J288" s="15"/>
      <c r="K288" s="14"/>
      <c r="L288" s="36"/>
      <c r="M288" s="14"/>
      <c r="N288" s="14"/>
    </row>
    <row r="289" spans="1:14">
      <c r="A289" s="14"/>
      <c r="B289" s="14"/>
      <c r="C289" s="41"/>
      <c r="D289" s="41"/>
      <c r="E289" s="14"/>
      <c r="F289" s="15"/>
      <c r="G289" s="15"/>
      <c r="H289" s="14"/>
      <c r="I289" s="15"/>
      <c r="J289" s="15"/>
      <c r="K289" s="14"/>
      <c r="L289" s="36"/>
      <c r="M289" s="14"/>
      <c r="N289" s="14"/>
    </row>
    <row r="290" spans="1:14">
      <c r="A290" s="14"/>
      <c r="B290" s="14"/>
      <c r="C290" s="41"/>
      <c r="D290" s="41"/>
      <c r="E290" s="14"/>
      <c r="F290" s="15"/>
      <c r="G290" s="15"/>
      <c r="H290" s="14"/>
      <c r="I290" s="15"/>
      <c r="J290" s="15"/>
      <c r="K290" s="14"/>
      <c r="L290" s="36"/>
      <c r="M290" s="14"/>
      <c r="N290" s="14"/>
    </row>
    <row r="291" spans="1:14">
      <c r="A291" s="14"/>
      <c r="B291" s="14"/>
      <c r="C291" s="41"/>
      <c r="D291" s="41"/>
      <c r="E291" s="14"/>
      <c r="F291" s="15"/>
      <c r="G291" s="15"/>
      <c r="H291" s="14"/>
      <c r="I291" s="15"/>
      <c r="J291" s="15"/>
      <c r="K291" s="14"/>
      <c r="L291" s="36"/>
      <c r="M291" s="14"/>
      <c r="N291" s="14"/>
    </row>
    <row r="292" spans="1:14">
      <c r="A292" s="14"/>
      <c r="B292" s="14"/>
      <c r="C292" s="41"/>
      <c r="D292" s="41"/>
      <c r="E292" s="14"/>
      <c r="F292" s="15"/>
      <c r="G292" s="15"/>
      <c r="H292" s="14"/>
      <c r="I292" s="15"/>
      <c r="J292" s="15"/>
      <c r="K292" s="14"/>
      <c r="L292" s="36"/>
      <c r="M292" s="14"/>
      <c r="N292" s="14"/>
    </row>
    <row r="293" spans="1:14">
      <c r="A293" s="14"/>
      <c r="B293" s="14"/>
      <c r="C293" s="41"/>
      <c r="D293" s="41"/>
      <c r="E293" s="14"/>
      <c r="F293" s="15"/>
      <c r="G293" s="15"/>
      <c r="H293" s="14"/>
      <c r="I293" s="15"/>
      <c r="J293" s="15"/>
      <c r="K293" s="14"/>
      <c r="L293" s="36"/>
      <c r="M293" s="14"/>
      <c r="N293" s="14"/>
    </row>
    <row r="294" spans="1:14">
      <c r="A294" s="14"/>
      <c r="B294" s="14"/>
      <c r="C294" s="41"/>
      <c r="D294" s="41"/>
      <c r="E294" s="14"/>
      <c r="F294" s="15"/>
      <c r="G294" s="15"/>
      <c r="H294" s="14"/>
      <c r="I294" s="15"/>
      <c r="J294" s="15"/>
      <c r="K294" s="14"/>
      <c r="L294" s="36"/>
      <c r="M294" s="14"/>
      <c r="N294" s="14"/>
    </row>
    <row r="295" spans="1:14">
      <c r="A295" s="14"/>
      <c r="B295" s="14"/>
      <c r="C295" s="41"/>
      <c r="D295" s="41"/>
      <c r="E295" s="14"/>
      <c r="F295" s="15"/>
      <c r="G295" s="15"/>
      <c r="H295" s="14"/>
      <c r="I295" s="15"/>
      <c r="J295" s="15"/>
      <c r="K295" s="14"/>
      <c r="L295" s="36"/>
      <c r="M295" s="14"/>
      <c r="N295" s="14"/>
    </row>
    <row r="296" spans="1:14">
      <c r="A296" s="14"/>
      <c r="B296" s="14"/>
      <c r="C296" s="41"/>
      <c r="D296" s="41"/>
      <c r="E296" s="14"/>
      <c r="F296" s="15"/>
      <c r="G296" s="15"/>
      <c r="H296" s="14"/>
      <c r="I296" s="15"/>
      <c r="J296" s="15"/>
      <c r="K296" s="14"/>
      <c r="L296" s="36"/>
      <c r="M296" s="14"/>
      <c r="N296" s="14"/>
    </row>
    <row r="297" spans="1:14">
      <c r="A297" s="14"/>
      <c r="B297" s="14"/>
      <c r="C297" s="41"/>
      <c r="D297" s="41"/>
      <c r="E297" s="14"/>
      <c r="F297" s="15"/>
      <c r="G297" s="15"/>
      <c r="H297" s="14"/>
      <c r="I297" s="15"/>
      <c r="J297" s="15"/>
      <c r="K297" s="14"/>
      <c r="L297" s="36"/>
      <c r="M297" s="14"/>
      <c r="N297" s="14"/>
    </row>
    <row r="298" spans="1:14">
      <c r="A298" s="14"/>
      <c r="B298" s="14"/>
      <c r="C298" s="41"/>
      <c r="D298" s="41"/>
      <c r="E298" s="14"/>
      <c r="F298" s="15"/>
      <c r="G298" s="15"/>
      <c r="H298" s="14"/>
      <c r="I298" s="15"/>
      <c r="J298" s="15"/>
      <c r="K298" s="14"/>
      <c r="L298" s="36"/>
      <c r="M298" s="14"/>
      <c r="N298" s="14"/>
    </row>
    <row r="299" spans="1:14">
      <c r="A299" s="14"/>
      <c r="B299" s="14"/>
      <c r="C299" s="41"/>
      <c r="D299" s="41"/>
      <c r="E299" s="14"/>
      <c r="F299" s="15"/>
      <c r="G299" s="15"/>
      <c r="H299" s="14"/>
      <c r="I299" s="15"/>
      <c r="J299" s="15"/>
      <c r="K299" s="14"/>
      <c r="L299" s="36"/>
      <c r="M299" s="36"/>
      <c r="N299" s="14"/>
    </row>
    <row r="300" spans="1:14">
      <c r="A300" s="14"/>
      <c r="B300" s="14"/>
      <c r="C300" s="41"/>
      <c r="D300" s="41"/>
      <c r="E300" s="14"/>
      <c r="F300" s="15"/>
      <c r="G300" s="15"/>
      <c r="H300" s="14"/>
      <c r="I300" s="15"/>
      <c r="J300" s="15"/>
      <c r="K300" s="14"/>
      <c r="L300" s="36"/>
      <c r="M300" s="14"/>
      <c r="N300" s="14"/>
    </row>
    <row r="301" spans="1:14">
      <c r="A301" s="14"/>
      <c r="B301" s="14"/>
      <c r="C301" s="41"/>
      <c r="D301" s="41"/>
      <c r="E301" s="14"/>
      <c r="F301" s="15"/>
      <c r="G301" s="15"/>
      <c r="H301" s="14"/>
      <c r="I301" s="15"/>
      <c r="J301" s="15"/>
      <c r="K301" s="14"/>
      <c r="L301" s="36"/>
      <c r="M301" s="14"/>
      <c r="N301" s="14"/>
    </row>
    <row r="302" spans="1:14">
      <c r="A302" s="14"/>
      <c r="B302" s="14"/>
      <c r="C302" s="41"/>
      <c r="D302" s="41"/>
      <c r="E302" s="14"/>
      <c r="F302" s="15"/>
      <c r="G302" s="15"/>
      <c r="H302" s="14"/>
      <c r="I302" s="15"/>
      <c r="J302" s="15"/>
      <c r="K302" s="14"/>
      <c r="L302" s="36"/>
      <c r="M302" s="14"/>
      <c r="N302" s="14"/>
    </row>
    <row r="303" spans="1:14">
      <c r="A303" s="14"/>
      <c r="B303" s="14"/>
      <c r="C303" s="41"/>
      <c r="D303" s="41"/>
      <c r="E303" s="14"/>
      <c r="F303" s="15"/>
      <c r="G303" s="15"/>
      <c r="H303" s="14"/>
      <c r="I303" s="15"/>
      <c r="J303" s="15"/>
      <c r="K303" s="14"/>
      <c r="L303" s="36"/>
      <c r="M303" s="14"/>
      <c r="N303" s="14"/>
    </row>
    <row r="304" spans="1:14">
      <c r="A304" s="14"/>
      <c r="B304" s="14"/>
      <c r="C304" s="41"/>
      <c r="D304" s="41"/>
      <c r="E304" s="14"/>
      <c r="F304" s="15"/>
      <c r="G304" s="15"/>
      <c r="H304" s="14"/>
      <c r="I304" s="15"/>
      <c r="J304" s="15"/>
      <c r="K304" s="14"/>
      <c r="L304" s="36"/>
      <c r="M304" s="14"/>
      <c r="N304" s="14"/>
    </row>
    <row r="305" spans="1:14">
      <c r="A305" s="14"/>
      <c r="B305" s="14"/>
      <c r="C305" s="41"/>
      <c r="D305" s="41"/>
      <c r="E305" s="14"/>
      <c r="F305" s="15"/>
      <c r="G305" s="15"/>
      <c r="H305" s="14"/>
      <c r="I305" s="15"/>
      <c r="J305" s="15"/>
      <c r="K305" s="14"/>
      <c r="L305" s="36"/>
      <c r="M305" s="14"/>
      <c r="N305" s="14"/>
    </row>
    <row r="306" spans="1:14">
      <c r="A306" s="14"/>
      <c r="B306" s="14"/>
      <c r="C306" s="41"/>
      <c r="D306" s="41"/>
      <c r="E306" s="14"/>
      <c r="F306" s="15"/>
      <c r="G306" s="15"/>
      <c r="H306" s="14"/>
      <c r="I306" s="15"/>
      <c r="J306" s="15"/>
      <c r="K306" s="14"/>
      <c r="L306" s="36"/>
      <c r="M306" s="14"/>
      <c r="N306" s="14"/>
    </row>
    <row r="307" spans="1:14">
      <c r="A307" s="14"/>
      <c r="B307" s="14"/>
      <c r="C307" s="41"/>
      <c r="D307" s="41"/>
      <c r="E307" s="14"/>
      <c r="F307" s="15"/>
      <c r="G307" s="15"/>
      <c r="H307" s="14"/>
      <c r="I307" s="15"/>
      <c r="J307" s="15"/>
      <c r="K307" s="14"/>
      <c r="L307" s="36"/>
      <c r="M307" s="14"/>
      <c r="N307" s="14"/>
    </row>
    <row r="308" spans="1:14">
      <c r="A308" s="14"/>
      <c r="B308" s="14"/>
      <c r="C308" s="41"/>
      <c r="D308" s="41"/>
      <c r="E308" s="14"/>
      <c r="F308" s="15"/>
      <c r="G308" s="15"/>
      <c r="H308" s="14"/>
      <c r="I308" s="15"/>
      <c r="J308" s="15"/>
      <c r="K308" s="14"/>
      <c r="L308" s="36"/>
      <c r="M308" s="14"/>
      <c r="N308" s="14"/>
    </row>
    <row r="309" spans="1:14">
      <c r="A309" s="14"/>
      <c r="B309" s="14"/>
      <c r="C309" s="41"/>
      <c r="D309" s="41"/>
      <c r="E309" s="14"/>
      <c r="F309" s="15"/>
      <c r="G309" s="15"/>
      <c r="H309" s="14"/>
      <c r="I309" s="15"/>
      <c r="J309" s="15"/>
      <c r="K309" s="14"/>
      <c r="L309" s="36"/>
      <c r="M309" s="14"/>
      <c r="N309" s="14"/>
    </row>
    <row r="310" spans="1:14">
      <c r="A310" s="14"/>
      <c r="B310" s="14"/>
      <c r="C310" s="41"/>
      <c r="D310" s="41"/>
      <c r="E310" s="14"/>
      <c r="F310" s="15"/>
      <c r="G310" s="15"/>
      <c r="H310" s="14"/>
      <c r="I310" s="15"/>
      <c r="J310" s="15"/>
      <c r="K310" s="14"/>
      <c r="L310" s="36"/>
      <c r="M310" s="14"/>
      <c r="N310" s="14"/>
    </row>
    <row r="311" spans="1:14">
      <c r="A311" s="14"/>
      <c r="B311" s="14"/>
      <c r="C311" s="41"/>
      <c r="D311" s="41"/>
      <c r="E311" s="14"/>
      <c r="F311" s="15"/>
      <c r="G311" s="15"/>
      <c r="H311" s="14"/>
      <c r="I311" s="15"/>
      <c r="J311" s="15"/>
      <c r="K311" s="14"/>
      <c r="L311" s="36"/>
      <c r="M311" s="14"/>
      <c r="N311" s="14"/>
    </row>
    <row r="312" spans="1:14">
      <c r="A312" s="14"/>
      <c r="B312" s="14"/>
      <c r="C312" s="41"/>
      <c r="D312" s="41"/>
      <c r="E312" s="14"/>
      <c r="F312" s="15"/>
      <c r="G312" s="15"/>
      <c r="H312" s="14"/>
      <c r="I312" s="15"/>
      <c r="J312" s="15"/>
      <c r="K312" s="14"/>
      <c r="L312" s="36"/>
      <c r="M312" s="14"/>
      <c r="N312" s="14"/>
    </row>
    <row r="313" spans="1:14">
      <c r="A313" s="14"/>
      <c r="B313" s="14"/>
      <c r="C313" s="41"/>
      <c r="D313" s="41"/>
      <c r="E313" s="14"/>
      <c r="F313" s="15"/>
      <c r="G313" s="15"/>
      <c r="H313" s="14"/>
      <c r="I313" s="15"/>
      <c r="J313" s="15"/>
      <c r="K313" s="14"/>
      <c r="L313" s="36"/>
      <c r="M313" s="14"/>
      <c r="N313" s="14"/>
    </row>
    <row r="314" spans="1:14">
      <c r="A314" s="14"/>
      <c r="B314" s="14"/>
      <c r="C314" s="41"/>
      <c r="D314" s="41"/>
      <c r="E314" s="14"/>
      <c r="F314" s="15"/>
      <c r="G314" s="15"/>
      <c r="H314" s="14"/>
      <c r="I314" s="15"/>
      <c r="J314" s="15"/>
      <c r="K314" s="14"/>
      <c r="L314" s="36"/>
      <c r="M314" s="14"/>
      <c r="N314" s="14"/>
    </row>
    <row r="315" spans="1:14">
      <c r="A315" s="14"/>
      <c r="B315" s="14"/>
      <c r="C315" s="41"/>
      <c r="D315" s="41"/>
      <c r="E315" s="14"/>
      <c r="F315" s="15"/>
      <c r="G315" s="15"/>
      <c r="H315" s="14"/>
      <c r="I315" s="15"/>
      <c r="J315" s="15"/>
      <c r="K315" s="14"/>
      <c r="L315" s="36"/>
      <c r="M315" s="14"/>
      <c r="N315" s="14"/>
    </row>
    <row r="316" spans="1:14">
      <c r="A316" s="14"/>
      <c r="B316" s="14"/>
      <c r="C316" s="41"/>
      <c r="D316" s="41"/>
      <c r="E316" s="14"/>
      <c r="F316" s="15"/>
      <c r="G316" s="15"/>
      <c r="H316" s="14"/>
      <c r="I316" s="15"/>
      <c r="J316" s="15"/>
      <c r="K316" s="14"/>
      <c r="L316" s="36"/>
      <c r="M316" s="14"/>
      <c r="N316" s="14"/>
    </row>
    <row r="317" spans="1:14">
      <c r="A317" s="14"/>
      <c r="B317" s="14"/>
      <c r="C317" s="41"/>
      <c r="D317" s="41"/>
      <c r="E317" s="14"/>
      <c r="F317" s="15"/>
      <c r="G317" s="15"/>
      <c r="H317" s="14"/>
      <c r="I317" s="15"/>
      <c r="J317" s="15"/>
      <c r="K317" s="14"/>
      <c r="L317" s="36"/>
      <c r="M317" s="14"/>
      <c r="N317" s="14"/>
    </row>
    <row r="318" spans="1:14">
      <c r="A318" s="14"/>
      <c r="B318" s="14"/>
      <c r="C318" s="41"/>
      <c r="D318" s="41"/>
      <c r="E318" s="14"/>
      <c r="F318" s="15"/>
      <c r="G318" s="15"/>
      <c r="H318" s="14"/>
      <c r="I318" s="15"/>
      <c r="J318" s="15"/>
      <c r="K318" s="14"/>
      <c r="L318" s="36"/>
      <c r="M318" s="14"/>
      <c r="N318" s="14"/>
    </row>
    <row r="319" spans="1:14">
      <c r="A319" s="14"/>
      <c r="B319" s="14"/>
      <c r="C319" s="41"/>
      <c r="D319" s="41"/>
      <c r="E319" s="14"/>
      <c r="F319" s="15"/>
      <c r="G319" s="15"/>
      <c r="H319" s="14"/>
      <c r="I319" s="15"/>
      <c r="J319" s="15"/>
      <c r="K319" s="14"/>
      <c r="L319" s="36"/>
      <c r="M319" s="14"/>
      <c r="N319" s="14"/>
    </row>
    <row r="320" spans="1:14">
      <c r="A320" s="14"/>
      <c r="B320" s="14"/>
      <c r="C320" s="41"/>
      <c r="D320" s="41"/>
      <c r="E320" s="14"/>
      <c r="F320" s="15"/>
      <c r="G320" s="15"/>
      <c r="H320" s="14"/>
      <c r="I320" s="15"/>
      <c r="J320" s="15"/>
      <c r="K320" s="14"/>
      <c r="L320" s="36"/>
      <c r="M320" s="14"/>
      <c r="N320" s="14"/>
    </row>
    <row r="321" spans="1:14">
      <c r="A321" s="14"/>
      <c r="B321" s="14"/>
      <c r="C321" s="41"/>
      <c r="D321" s="41"/>
      <c r="E321" s="14"/>
      <c r="F321" s="15"/>
      <c r="G321" s="15"/>
      <c r="H321" s="14"/>
      <c r="I321" s="15"/>
      <c r="J321" s="15"/>
      <c r="K321" s="14"/>
      <c r="L321" s="36"/>
      <c r="M321" s="14"/>
      <c r="N321" s="14"/>
    </row>
    <row r="322" spans="1:14">
      <c r="A322" s="14"/>
      <c r="B322" s="14"/>
      <c r="C322" s="41"/>
      <c r="D322" s="41"/>
      <c r="E322" s="14"/>
      <c r="F322" s="15"/>
      <c r="G322" s="15"/>
      <c r="H322" s="14"/>
      <c r="I322" s="15"/>
      <c r="J322" s="15"/>
      <c r="K322" s="14"/>
      <c r="L322" s="36"/>
      <c r="M322" s="14"/>
      <c r="N322" s="14"/>
    </row>
    <row r="323" spans="1:14">
      <c r="A323" s="14"/>
      <c r="B323" s="14"/>
      <c r="C323" s="41"/>
      <c r="D323" s="41"/>
      <c r="E323" s="14"/>
      <c r="F323" s="15"/>
      <c r="G323" s="15"/>
      <c r="H323" s="14"/>
      <c r="I323" s="15"/>
      <c r="J323" s="15"/>
      <c r="K323" s="14"/>
      <c r="L323" s="36"/>
      <c r="M323" s="14"/>
      <c r="N323" s="14"/>
    </row>
    <row r="324" spans="1:14">
      <c r="A324" s="14"/>
      <c r="B324" s="14"/>
      <c r="C324" s="41"/>
      <c r="D324" s="41"/>
      <c r="E324" s="14"/>
      <c r="F324" s="15"/>
      <c r="G324" s="15"/>
      <c r="H324" s="14"/>
      <c r="I324" s="15"/>
      <c r="J324" s="15"/>
      <c r="K324" s="14"/>
      <c r="L324" s="36"/>
      <c r="M324" s="14"/>
      <c r="N324" s="14"/>
    </row>
    <row r="325" spans="1:14">
      <c r="A325" s="14"/>
      <c r="B325" s="14"/>
      <c r="C325" s="41"/>
      <c r="D325" s="41"/>
      <c r="E325" s="14"/>
      <c r="F325" s="15"/>
      <c r="G325" s="15"/>
      <c r="H325" s="14"/>
      <c r="I325" s="15"/>
      <c r="J325" s="15"/>
      <c r="K325" s="14"/>
      <c r="L325" s="36"/>
      <c r="M325" s="14"/>
      <c r="N325" s="14"/>
    </row>
    <row r="326" spans="1:14">
      <c r="A326" s="14"/>
      <c r="B326" s="14"/>
      <c r="C326" s="41"/>
      <c r="D326" s="41"/>
      <c r="E326" s="14"/>
      <c r="F326" s="15"/>
      <c r="G326" s="15"/>
      <c r="H326" s="14"/>
      <c r="I326" s="15"/>
      <c r="J326" s="15"/>
      <c r="K326" s="14"/>
      <c r="L326" s="36"/>
      <c r="M326" s="14"/>
      <c r="N326" s="14"/>
    </row>
    <row r="327" spans="1:14">
      <c r="A327" s="14"/>
      <c r="B327" s="14"/>
      <c r="C327" s="41"/>
      <c r="D327" s="41"/>
      <c r="E327" s="14"/>
      <c r="F327" s="15"/>
      <c r="G327" s="15"/>
      <c r="H327" s="14"/>
      <c r="I327" s="15"/>
      <c r="J327" s="15"/>
      <c r="K327" s="14"/>
      <c r="L327" s="36"/>
      <c r="M327" s="14"/>
      <c r="N327" s="14"/>
    </row>
    <row r="328" spans="1:14">
      <c r="A328" s="14"/>
      <c r="B328" s="14"/>
      <c r="C328" s="41"/>
      <c r="D328" s="41"/>
      <c r="E328" s="14"/>
      <c r="F328" s="15"/>
      <c r="G328" s="15"/>
      <c r="H328" s="14"/>
      <c r="I328" s="15"/>
      <c r="J328" s="15"/>
      <c r="K328" s="14"/>
      <c r="L328" s="36"/>
      <c r="M328" s="14"/>
      <c r="N328" s="23"/>
    </row>
    <row r="329" spans="1:14">
      <c r="A329" s="14"/>
      <c r="B329" s="14"/>
      <c r="C329" s="41"/>
      <c r="D329" s="41"/>
      <c r="E329" s="14"/>
      <c r="F329" s="15"/>
      <c r="G329" s="15"/>
      <c r="H329" s="14"/>
      <c r="I329" s="15"/>
      <c r="J329" s="15"/>
      <c r="K329" s="14"/>
      <c r="L329" s="36"/>
      <c r="M329" s="14"/>
      <c r="N329" s="14"/>
    </row>
    <row r="330" spans="1:14">
      <c r="A330" s="14"/>
      <c r="B330" s="14"/>
      <c r="C330" s="41"/>
      <c r="D330" s="41"/>
      <c r="E330" s="14"/>
      <c r="F330" s="15"/>
      <c r="G330" s="15"/>
      <c r="H330" s="14"/>
      <c r="I330" s="15"/>
      <c r="J330" s="15"/>
      <c r="K330" s="14"/>
      <c r="L330" s="36"/>
      <c r="M330" s="14"/>
      <c r="N330" s="14"/>
    </row>
    <row r="331" spans="1:14">
      <c r="A331" s="14"/>
      <c r="B331" s="14"/>
      <c r="C331" s="41"/>
      <c r="D331" s="41"/>
      <c r="E331" s="14"/>
      <c r="F331" s="15"/>
      <c r="G331" s="15"/>
      <c r="H331" s="14"/>
      <c r="I331" s="15"/>
      <c r="J331" s="15"/>
      <c r="K331" s="14"/>
      <c r="L331" s="36"/>
      <c r="M331" s="14"/>
      <c r="N331" s="14"/>
    </row>
    <row r="332" spans="1:14">
      <c r="A332" s="14"/>
      <c r="B332" s="14"/>
      <c r="C332" s="41"/>
      <c r="D332" s="41"/>
      <c r="E332" s="14"/>
      <c r="F332" s="15"/>
      <c r="G332" s="15"/>
      <c r="H332" s="14"/>
      <c r="I332" s="15"/>
      <c r="J332" s="15"/>
      <c r="K332" s="14"/>
      <c r="L332" s="36"/>
      <c r="M332" s="14"/>
      <c r="N332" s="14"/>
    </row>
    <row r="333" spans="1:14">
      <c r="A333" s="14"/>
      <c r="B333" s="14"/>
      <c r="C333" s="41"/>
      <c r="D333" s="41"/>
      <c r="E333" s="14"/>
      <c r="F333" s="15"/>
      <c r="G333" s="15"/>
      <c r="H333" s="14"/>
      <c r="I333" s="15"/>
      <c r="J333" s="15"/>
      <c r="K333" s="14"/>
      <c r="L333" s="36"/>
      <c r="M333" s="14"/>
      <c r="N333" s="14"/>
    </row>
    <row r="334" spans="1:14">
      <c r="A334" s="14"/>
      <c r="B334" s="14"/>
      <c r="C334" s="41"/>
      <c r="D334" s="41"/>
      <c r="E334" s="14"/>
      <c r="F334" s="15"/>
      <c r="G334" s="15"/>
      <c r="H334" s="14"/>
      <c r="I334" s="15"/>
      <c r="J334" s="15"/>
      <c r="K334" s="14"/>
      <c r="L334" s="36"/>
      <c r="M334" s="14"/>
      <c r="N334" s="14"/>
    </row>
    <row r="335" spans="1:14">
      <c r="A335" s="14"/>
      <c r="B335" s="14"/>
      <c r="C335" s="41"/>
      <c r="D335" s="41"/>
      <c r="E335" s="14"/>
      <c r="F335" s="15"/>
      <c r="G335" s="15"/>
      <c r="H335" s="14"/>
      <c r="I335" s="15"/>
      <c r="J335" s="15"/>
      <c r="K335" s="14"/>
      <c r="L335" s="36"/>
      <c r="M335" s="14"/>
      <c r="N335" s="14"/>
    </row>
    <row r="336" spans="1:14">
      <c r="A336" s="14"/>
      <c r="B336" s="14"/>
      <c r="C336" s="41"/>
      <c r="D336" s="41"/>
      <c r="E336" s="14"/>
      <c r="F336" s="15"/>
      <c r="G336" s="15"/>
      <c r="H336" s="14"/>
      <c r="I336" s="15"/>
      <c r="J336" s="15"/>
      <c r="K336" s="14"/>
      <c r="L336" s="36"/>
      <c r="M336" s="14"/>
      <c r="N336" s="14"/>
    </row>
    <row r="337" spans="1:14">
      <c r="A337" s="14"/>
      <c r="B337" s="14"/>
      <c r="C337" s="41"/>
      <c r="D337" s="41"/>
      <c r="E337" s="14"/>
      <c r="F337" s="15"/>
      <c r="G337" s="15"/>
      <c r="H337" s="14"/>
      <c r="I337" s="15"/>
      <c r="J337" s="15"/>
      <c r="K337" s="14"/>
      <c r="L337" s="36"/>
      <c r="M337" s="14"/>
      <c r="N337" s="14"/>
    </row>
    <row r="338" spans="1:14">
      <c r="A338" s="14"/>
      <c r="B338" s="14"/>
      <c r="C338" s="41"/>
      <c r="D338" s="41"/>
      <c r="E338" s="14"/>
      <c r="F338" s="15"/>
      <c r="G338" s="15"/>
      <c r="H338" s="14"/>
      <c r="I338" s="15"/>
      <c r="J338" s="15"/>
      <c r="K338" s="14"/>
      <c r="L338" s="36"/>
      <c r="M338" s="14"/>
      <c r="N338" s="14"/>
    </row>
    <row r="339" spans="1:14">
      <c r="A339" s="14"/>
      <c r="B339" s="14"/>
      <c r="C339" s="41"/>
      <c r="D339" s="41"/>
      <c r="E339" s="14"/>
      <c r="F339" s="15"/>
      <c r="G339" s="15"/>
      <c r="H339" s="14"/>
      <c r="I339" s="15"/>
      <c r="J339" s="15"/>
      <c r="K339" s="14"/>
      <c r="L339" s="36"/>
      <c r="M339" s="14"/>
      <c r="N339" s="14"/>
    </row>
    <row r="340" spans="1:14">
      <c r="A340" s="14"/>
      <c r="B340" s="14"/>
      <c r="C340" s="41"/>
      <c r="D340" s="41"/>
      <c r="E340" s="14"/>
      <c r="F340" s="15"/>
      <c r="G340" s="15"/>
      <c r="H340" s="14"/>
      <c r="I340" s="15"/>
      <c r="J340" s="15"/>
      <c r="K340" s="14"/>
      <c r="L340" s="36"/>
      <c r="M340" s="14"/>
      <c r="N340" s="14"/>
    </row>
    <row r="341" spans="1:14">
      <c r="A341" s="14"/>
      <c r="B341" s="14"/>
      <c r="C341" s="41"/>
      <c r="D341" s="41"/>
      <c r="E341" s="14"/>
      <c r="F341" s="15"/>
      <c r="G341" s="15"/>
      <c r="H341" s="14"/>
      <c r="I341" s="15"/>
      <c r="J341" s="15"/>
      <c r="K341" s="14"/>
      <c r="L341" s="36"/>
      <c r="M341" s="14"/>
      <c r="N341" s="14"/>
    </row>
    <row r="342" spans="1:14">
      <c r="A342" s="14"/>
      <c r="B342" s="14"/>
      <c r="C342" s="41"/>
      <c r="D342" s="41"/>
      <c r="E342" s="14"/>
      <c r="F342" s="15"/>
      <c r="G342" s="15"/>
      <c r="H342" s="14"/>
      <c r="I342" s="15"/>
      <c r="J342" s="15"/>
      <c r="K342" s="14"/>
      <c r="L342" s="36"/>
      <c r="M342" s="14"/>
      <c r="N342" s="14"/>
    </row>
    <row r="343" spans="1:14">
      <c r="A343" s="14"/>
      <c r="B343" s="14"/>
      <c r="C343" s="41"/>
      <c r="D343" s="41"/>
      <c r="E343" s="14"/>
      <c r="F343" s="15"/>
      <c r="G343" s="15"/>
      <c r="H343" s="14"/>
      <c r="I343" s="15"/>
      <c r="J343" s="15"/>
      <c r="K343" s="14"/>
      <c r="L343" s="36"/>
      <c r="M343" s="14"/>
      <c r="N343" s="14"/>
    </row>
    <row r="344" spans="1:14">
      <c r="A344" s="14"/>
      <c r="B344" s="14"/>
      <c r="C344" s="41"/>
      <c r="D344" s="41"/>
      <c r="E344" s="14"/>
      <c r="F344" s="15"/>
      <c r="G344" s="15"/>
      <c r="H344" s="14"/>
      <c r="I344" s="15"/>
      <c r="J344" s="15"/>
      <c r="K344" s="14"/>
      <c r="L344" s="36"/>
      <c r="M344" s="14"/>
      <c r="N344" s="14"/>
    </row>
    <row r="345" spans="1:14">
      <c r="A345" s="14"/>
      <c r="B345" s="14"/>
      <c r="C345" s="41"/>
      <c r="D345" s="41"/>
      <c r="E345" s="14"/>
      <c r="F345" s="15"/>
      <c r="G345" s="15"/>
      <c r="H345" s="14"/>
      <c r="I345" s="15"/>
      <c r="J345" s="15"/>
      <c r="K345" s="14"/>
      <c r="L345" s="36"/>
      <c r="M345" s="14"/>
      <c r="N345" s="14"/>
    </row>
    <row r="346" spans="1:14">
      <c r="A346" s="14"/>
      <c r="B346" s="14"/>
      <c r="C346" s="41"/>
      <c r="D346" s="41"/>
      <c r="E346" s="14"/>
      <c r="F346" s="15"/>
      <c r="G346" s="15"/>
      <c r="H346" s="14"/>
      <c r="I346" s="15"/>
      <c r="J346" s="15"/>
      <c r="K346" s="14"/>
      <c r="L346" s="36"/>
      <c r="M346" s="14"/>
      <c r="N346" s="14"/>
    </row>
    <row r="347" spans="1:14">
      <c r="A347" s="14"/>
      <c r="B347" s="14"/>
      <c r="C347" s="41"/>
      <c r="D347" s="41"/>
      <c r="E347" s="14"/>
      <c r="F347" s="15"/>
      <c r="G347" s="15"/>
      <c r="H347" s="14"/>
      <c r="I347" s="15"/>
      <c r="J347" s="15"/>
      <c r="K347" s="14"/>
      <c r="L347" s="36"/>
      <c r="M347" s="14"/>
      <c r="N347" s="14"/>
    </row>
    <row r="348" spans="1:14">
      <c r="A348" s="14"/>
      <c r="B348" s="14"/>
      <c r="C348" s="41"/>
      <c r="D348" s="41"/>
      <c r="E348" s="14"/>
      <c r="F348" s="15"/>
      <c r="G348" s="15"/>
      <c r="H348" s="14"/>
      <c r="I348" s="15"/>
      <c r="J348" s="15"/>
      <c r="K348" s="14"/>
      <c r="L348" s="36"/>
      <c r="M348" s="14"/>
      <c r="N348" s="14"/>
    </row>
    <row r="349" spans="1:14">
      <c r="A349" s="14"/>
      <c r="B349" s="14"/>
      <c r="C349" s="41"/>
      <c r="D349" s="41"/>
      <c r="E349" s="14"/>
      <c r="F349" s="15"/>
      <c r="G349" s="15"/>
      <c r="H349" s="14"/>
      <c r="I349" s="15"/>
      <c r="J349" s="15"/>
      <c r="K349" s="14"/>
      <c r="L349" s="36"/>
      <c r="M349" s="14"/>
      <c r="N349" s="14"/>
    </row>
    <row r="350" spans="1:14">
      <c r="A350" s="14"/>
      <c r="B350" s="14"/>
      <c r="C350" s="41"/>
      <c r="D350" s="41"/>
      <c r="E350" s="14"/>
      <c r="F350" s="15"/>
      <c r="G350" s="15"/>
      <c r="H350" s="14"/>
      <c r="I350" s="15"/>
      <c r="J350" s="15"/>
      <c r="K350" s="14"/>
      <c r="L350" s="36"/>
      <c r="M350" s="14"/>
      <c r="N350" s="14"/>
    </row>
    <row r="351" spans="1:14">
      <c r="A351" s="14"/>
      <c r="B351" s="14"/>
      <c r="C351" s="41"/>
      <c r="D351" s="41"/>
      <c r="E351" s="14"/>
      <c r="F351" s="15"/>
      <c r="G351" s="15"/>
      <c r="H351" s="14"/>
      <c r="I351" s="15"/>
      <c r="J351" s="15"/>
      <c r="K351" s="14"/>
      <c r="L351" s="36"/>
      <c r="M351" s="14"/>
      <c r="N351" s="14"/>
    </row>
    <row r="352" spans="1:14">
      <c r="A352" s="14"/>
      <c r="B352" s="14"/>
      <c r="C352" s="41"/>
      <c r="D352" s="41"/>
      <c r="E352" s="14"/>
      <c r="F352" s="15"/>
      <c r="G352" s="15"/>
      <c r="H352" s="14"/>
      <c r="I352" s="15"/>
      <c r="J352" s="15"/>
      <c r="K352" s="14"/>
      <c r="L352" s="36"/>
      <c r="M352" s="14"/>
      <c r="N352" s="14"/>
    </row>
    <row r="353" spans="1:14">
      <c r="A353" s="14"/>
      <c r="B353" s="14"/>
      <c r="C353" s="41"/>
      <c r="D353" s="41"/>
      <c r="E353" s="14"/>
      <c r="F353" s="15"/>
      <c r="G353" s="15"/>
      <c r="H353" s="14"/>
      <c r="I353" s="15"/>
      <c r="J353" s="15"/>
      <c r="K353" s="14"/>
      <c r="L353" s="36"/>
      <c r="M353" s="14"/>
      <c r="N353" s="14"/>
    </row>
    <row r="354" spans="1:14">
      <c r="A354" s="14"/>
      <c r="B354" s="14"/>
      <c r="C354" s="41"/>
      <c r="D354" s="41"/>
      <c r="E354" s="14"/>
      <c r="F354" s="15"/>
      <c r="G354" s="15"/>
      <c r="H354" s="14"/>
      <c r="I354" s="15"/>
      <c r="J354" s="15"/>
      <c r="K354" s="14"/>
      <c r="L354" s="36"/>
      <c r="M354" s="14"/>
      <c r="N354" s="14"/>
    </row>
    <row r="355" spans="1:14">
      <c r="A355" s="14"/>
      <c r="B355" s="14"/>
      <c r="C355" s="41"/>
      <c r="D355" s="41"/>
      <c r="E355" s="14"/>
      <c r="F355" s="15"/>
      <c r="G355" s="15"/>
      <c r="H355" s="14"/>
      <c r="I355" s="15"/>
      <c r="J355" s="15"/>
      <c r="K355" s="14"/>
      <c r="L355" s="36"/>
      <c r="M355" s="14"/>
      <c r="N355" s="14"/>
    </row>
    <row r="356" spans="1:14">
      <c r="A356" s="14"/>
      <c r="B356" s="14"/>
      <c r="C356" s="41"/>
      <c r="D356" s="41"/>
      <c r="E356" s="14"/>
      <c r="F356" s="15"/>
      <c r="G356" s="15"/>
      <c r="H356" s="14"/>
      <c r="I356" s="15"/>
      <c r="J356" s="15"/>
      <c r="K356" s="14"/>
      <c r="L356" s="36"/>
      <c r="M356" s="14"/>
      <c r="N356" s="14"/>
    </row>
    <row r="357" spans="1:14">
      <c r="A357" s="14"/>
      <c r="B357" s="14"/>
      <c r="C357" s="41"/>
      <c r="D357" s="41"/>
      <c r="E357" s="14"/>
      <c r="F357" s="15"/>
      <c r="G357" s="15"/>
      <c r="H357" s="14"/>
      <c r="I357" s="15"/>
      <c r="J357" s="15"/>
      <c r="K357" s="14"/>
      <c r="L357" s="36"/>
      <c r="M357" s="14"/>
      <c r="N357" s="14"/>
    </row>
    <row r="358" spans="1:14">
      <c r="A358" s="14"/>
      <c r="B358" s="14"/>
      <c r="C358" s="41"/>
      <c r="D358" s="41"/>
      <c r="E358" s="14"/>
      <c r="F358" s="15"/>
      <c r="G358" s="15"/>
      <c r="H358" s="14"/>
      <c r="I358" s="15"/>
      <c r="J358" s="15"/>
      <c r="K358" s="14"/>
      <c r="L358" s="36"/>
      <c r="M358" s="14"/>
      <c r="N358" s="14"/>
    </row>
    <row r="359" spans="1:14">
      <c r="A359" s="14"/>
      <c r="B359" s="14"/>
      <c r="C359" s="41"/>
      <c r="D359" s="41"/>
      <c r="E359" s="14"/>
      <c r="F359" s="15"/>
      <c r="G359" s="15"/>
      <c r="H359" s="14"/>
      <c r="I359" s="15"/>
      <c r="J359" s="15"/>
      <c r="K359" s="14"/>
      <c r="L359" s="36"/>
      <c r="M359" s="14"/>
      <c r="N359" s="14"/>
    </row>
    <row r="360" spans="1:14">
      <c r="A360" s="14"/>
      <c r="B360" s="14"/>
      <c r="C360" s="41"/>
      <c r="D360" s="41"/>
      <c r="E360" s="14"/>
      <c r="F360" s="15"/>
      <c r="G360" s="15"/>
      <c r="H360" s="14"/>
      <c r="I360" s="15"/>
      <c r="J360" s="15"/>
      <c r="K360" s="14"/>
      <c r="L360" s="36"/>
      <c r="M360" s="14"/>
      <c r="N360" s="14"/>
    </row>
    <row r="361" spans="1:14">
      <c r="A361" s="14"/>
      <c r="B361" s="14"/>
      <c r="C361" s="41"/>
      <c r="D361" s="41"/>
      <c r="E361" s="14"/>
      <c r="F361" s="15"/>
      <c r="G361" s="15"/>
      <c r="H361" s="14"/>
      <c r="I361" s="15"/>
      <c r="J361" s="15"/>
      <c r="K361" s="14"/>
      <c r="L361" s="36"/>
      <c r="M361" s="14"/>
      <c r="N361" s="14"/>
    </row>
    <row r="362" spans="1:14">
      <c r="A362" s="14"/>
      <c r="B362" s="14"/>
      <c r="C362" s="41"/>
      <c r="D362" s="41"/>
      <c r="E362" s="14"/>
      <c r="F362" s="15"/>
      <c r="G362" s="15"/>
      <c r="H362" s="14"/>
      <c r="I362" s="15"/>
      <c r="J362" s="15"/>
      <c r="K362" s="14"/>
      <c r="L362" s="36"/>
      <c r="M362" s="14"/>
      <c r="N362" s="14"/>
    </row>
    <row r="363" spans="1:14">
      <c r="A363" s="14"/>
      <c r="B363" s="14"/>
      <c r="C363" s="41"/>
      <c r="D363" s="41"/>
      <c r="E363" s="14"/>
      <c r="F363" s="15"/>
      <c r="G363" s="15"/>
      <c r="H363" s="14"/>
      <c r="I363" s="15"/>
      <c r="J363" s="15"/>
      <c r="K363" s="14"/>
      <c r="L363" s="36"/>
      <c r="M363" s="14"/>
      <c r="N363" s="14"/>
    </row>
    <row r="364" spans="1:14">
      <c r="A364" s="14"/>
      <c r="B364" s="14"/>
      <c r="C364" s="41"/>
      <c r="D364" s="41"/>
      <c r="E364" s="14"/>
      <c r="F364" s="15"/>
      <c r="G364" s="15"/>
      <c r="H364" s="14"/>
      <c r="I364" s="15"/>
      <c r="J364" s="15"/>
      <c r="K364" s="14"/>
      <c r="L364" s="36"/>
      <c r="M364" s="14"/>
      <c r="N364" s="14"/>
    </row>
    <row r="365" spans="1:14">
      <c r="A365" s="14"/>
      <c r="B365" s="14"/>
      <c r="C365" s="41"/>
      <c r="D365" s="41"/>
      <c r="E365" s="14"/>
      <c r="F365" s="15"/>
      <c r="G365" s="15"/>
      <c r="H365" s="14"/>
      <c r="I365" s="15"/>
      <c r="J365" s="15"/>
      <c r="K365" s="14"/>
      <c r="L365" s="36"/>
      <c r="M365" s="14"/>
      <c r="N365" s="14"/>
    </row>
    <row r="366" spans="1:14">
      <c r="A366" s="14"/>
      <c r="B366" s="14"/>
      <c r="C366" s="41"/>
      <c r="D366" s="41"/>
      <c r="E366" s="14"/>
      <c r="F366" s="15"/>
      <c r="G366" s="15"/>
      <c r="H366" s="14"/>
      <c r="I366" s="15"/>
      <c r="J366" s="15"/>
      <c r="K366" s="14"/>
      <c r="L366" s="36"/>
      <c r="M366" s="14"/>
      <c r="N366" s="14"/>
    </row>
    <row r="367" spans="1:14">
      <c r="A367" s="14"/>
      <c r="B367" s="14"/>
      <c r="C367" s="41"/>
      <c r="D367" s="41"/>
      <c r="E367" s="14"/>
      <c r="F367" s="15"/>
      <c r="G367" s="15"/>
      <c r="H367" s="14"/>
      <c r="I367" s="15"/>
      <c r="J367" s="15"/>
      <c r="K367" s="14"/>
      <c r="L367" s="36"/>
      <c r="M367" s="14"/>
      <c r="N367" s="14"/>
    </row>
    <row r="368" spans="1:14">
      <c r="A368" s="14"/>
      <c r="B368" s="14"/>
      <c r="C368" s="41"/>
      <c r="D368" s="41"/>
      <c r="E368" s="14"/>
      <c r="F368" s="15"/>
      <c r="G368" s="15"/>
      <c r="H368" s="14"/>
      <c r="I368" s="15"/>
      <c r="J368" s="15"/>
      <c r="K368" s="14"/>
      <c r="L368" s="36"/>
      <c r="M368" s="14"/>
      <c r="N368" s="14"/>
    </row>
    <row r="369" spans="1:14">
      <c r="A369" s="14"/>
      <c r="B369" s="14"/>
      <c r="C369" s="41"/>
      <c r="D369" s="41"/>
      <c r="E369" s="14"/>
      <c r="F369" s="15"/>
      <c r="G369" s="15"/>
      <c r="H369" s="14"/>
      <c r="I369" s="15"/>
      <c r="J369" s="15"/>
      <c r="K369" s="14"/>
      <c r="L369" s="36"/>
      <c r="M369" s="14"/>
      <c r="N369" s="14"/>
    </row>
    <row r="370" spans="1:14">
      <c r="A370" s="14"/>
      <c r="B370" s="14"/>
      <c r="C370" s="41"/>
      <c r="D370" s="41"/>
      <c r="E370" s="14"/>
      <c r="F370" s="15"/>
      <c r="G370" s="15"/>
      <c r="H370" s="14"/>
      <c r="I370" s="15"/>
      <c r="J370" s="15"/>
      <c r="K370" s="14"/>
      <c r="L370" s="36"/>
      <c r="M370" s="14"/>
      <c r="N370" s="14"/>
    </row>
    <row r="371" spans="1:14">
      <c r="A371" s="14"/>
      <c r="B371" s="14"/>
      <c r="C371" s="41"/>
      <c r="D371" s="41"/>
      <c r="E371" s="14"/>
      <c r="F371" s="15"/>
      <c r="G371" s="15"/>
      <c r="H371" s="14"/>
      <c r="I371" s="15"/>
      <c r="J371" s="15"/>
      <c r="K371" s="14"/>
      <c r="L371" s="36"/>
      <c r="M371" s="14"/>
      <c r="N371" s="14"/>
    </row>
    <row r="372" spans="1:14">
      <c r="A372" s="14"/>
      <c r="B372" s="14"/>
      <c r="C372" s="41"/>
      <c r="D372" s="41"/>
      <c r="E372" s="14"/>
      <c r="F372" s="15"/>
      <c r="G372" s="15"/>
      <c r="H372" s="14"/>
      <c r="I372" s="15"/>
      <c r="J372" s="15"/>
      <c r="K372" s="14"/>
      <c r="L372" s="36"/>
      <c r="M372" s="14"/>
      <c r="N372" s="14"/>
    </row>
    <row r="373" spans="1:14">
      <c r="A373" s="14"/>
      <c r="B373" s="14"/>
      <c r="C373" s="41"/>
      <c r="D373" s="41"/>
      <c r="E373" s="14"/>
      <c r="F373" s="15"/>
      <c r="G373" s="15"/>
      <c r="H373" s="14"/>
      <c r="I373" s="15"/>
      <c r="J373" s="15"/>
      <c r="K373" s="14"/>
      <c r="L373" s="36"/>
      <c r="M373" s="14"/>
      <c r="N373" s="14"/>
    </row>
    <row r="374" spans="1:14">
      <c r="A374" s="14"/>
      <c r="B374" s="14"/>
      <c r="C374" s="41"/>
      <c r="D374" s="41"/>
      <c r="E374" s="14"/>
      <c r="F374" s="15"/>
      <c r="G374" s="15"/>
      <c r="H374" s="14"/>
      <c r="I374" s="15"/>
      <c r="J374" s="15"/>
      <c r="K374" s="14"/>
      <c r="L374" s="36"/>
      <c r="M374" s="14"/>
      <c r="N374" s="14"/>
    </row>
    <row r="375" spans="1:14">
      <c r="A375" s="14"/>
      <c r="B375" s="14"/>
      <c r="C375" s="41"/>
      <c r="D375" s="41"/>
      <c r="E375" s="14"/>
      <c r="F375" s="15"/>
      <c r="G375" s="15"/>
      <c r="H375" s="14"/>
      <c r="I375" s="15"/>
      <c r="J375" s="15"/>
      <c r="K375" s="14"/>
      <c r="L375" s="36"/>
      <c r="M375" s="14"/>
      <c r="N375" s="14"/>
    </row>
    <row r="376" spans="1:14">
      <c r="A376" s="14"/>
      <c r="B376" s="14"/>
      <c r="C376" s="41"/>
      <c r="D376" s="41"/>
      <c r="E376" s="14"/>
      <c r="F376" s="15"/>
      <c r="G376" s="15"/>
      <c r="H376" s="14"/>
      <c r="I376" s="15"/>
      <c r="J376" s="15"/>
      <c r="K376" s="14"/>
      <c r="L376" s="36"/>
      <c r="M376" s="14"/>
      <c r="N376" s="14"/>
    </row>
    <row r="377" spans="1:14">
      <c r="A377" s="14"/>
      <c r="B377" s="14"/>
      <c r="C377" s="41"/>
      <c r="D377" s="41"/>
      <c r="E377" s="14"/>
      <c r="F377" s="15"/>
      <c r="G377" s="15"/>
      <c r="H377" s="14"/>
      <c r="I377" s="15"/>
      <c r="J377" s="15"/>
      <c r="K377" s="14"/>
      <c r="L377" s="36"/>
      <c r="M377" s="14"/>
      <c r="N377" s="14"/>
    </row>
    <row r="378" spans="1:14">
      <c r="A378" s="14"/>
      <c r="B378" s="14"/>
      <c r="C378" s="41"/>
      <c r="D378" s="41"/>
      <c r="E378" s="14"/>
      <c r="F378" s="15"/>
      <c r="G378" s="15"/>
      <c r="H378" s="14"/>
      <c r="I378" s="15"/>
      <c r="J378" s="15"/>
      <c r="K378" s="14"/>
      <c r="L378" s="36"/>
      <c r="M378" s="14"/>
      <c r="N378" s="14"/>
    </row>
    <row r="379" spans="1:14">
      <c r="A379" s="14"/>
      <c r="B379" s="14"/>
      <c r="C379" s="41"/>
      <c r="D379" s="41"/>
      <c r="E379" s="14"/>
      <c r="F379" s="15"/>
      <c r="G379" s="15"/>
      <c r="H379" s="14"/>
      <c r="I379" s="15"/>
      <c r="J379" s="15"/>
      <c r="K379" s="14"/>
      <c r="L379" s="36"/>
      <c r="M379" s="14"/>
      <c r="N379" s="14"/>
    </row>
    <row r="380" spans="1:14">
      <c r="A380" s="14"/>
      <c r="B380" s="14"/>
      <c r="C380" s="41"/>
      <c r="D380" s="41"/>
      <c r="E380" s="14"/>
      <c r="F380" s="15"/>
      <c r="G380" s="15"/>
      <c r="H380" s="14"/>
      <c r="I380" s="15"/>
      <c r="J380" s="15"/>
      <c r="K380" s="14"/>
      <c r="L380" s="36"/>
      <c r="M380" s="14"/>
      <c r="N380" s="14"/>
    </row>
    <row r="381" spans="1:14">
      <c r="A381" s="14"/>
      <c r="B381" s="14"/>
      <c r="C381" s="41"/>
      <c r="D381" s="41"/>
      <c r="E381" s="14"/>
      <c r="F381" s="15"/>
      <c r="G381" s="15"/>
      <c r="H381" s="14"/>
      <c r="I381" s="15"/>
      <c r="J381" s="15"/>
      <c r="K381" s="14"/>
      <c r="L381" s="36"/>
      <c r="M381" s="14"/>
      <c r="N381" s="14"/>
    </row>
    <row r="382" spans="1:14">
      <c r="A382" s="14"/>
      <c r="B382" s="14"/>
      <c r="C382" s="41"/>
      <c r="D382" s="41"/>
      <c r="E382" s="14"/>
      <c r="F382" s="15"/>
      <c r="G382" s="15"/>
      <c r="H382" s="14"/>
      <c r="I382" s="15"/>
      <c r="J382" s="15"/>
      <c r="K382" s="14"/>
      <c r="L382" s="36"/>
      <c r="M382" s="14"/>
      <c r="N382" s="14"/>
    </row>
    <row r="383" spans="1:14">
      <c r="A383" s="14"/>
      <c r="B383" s="14"/>
      <c r="C383" s="41"/>
      <c r="D383" s="41"/>
      <c r="E383" s="14"/>
      <c r="F383" s="15"/>
      <c r="G383" s="15"/>
      <c r="H383" s="14"/>
      <c r="I383" s="15"/>
      <c r="J383" s="15"/>
      <c r="K383" s="14"/>
      <c r="L383" s="36"/>
      <c r="M383" s="14"/>
      <c r="N383" s="14"/>
    </row>
    <row r="384" spans="1:14">
      <c r="A384" s="14"/>
      <c r="B384" s="14"/>
      <c r="C384" s="41"/>
      <c r="D384" s="41"/>
      <c r="E384" s="14"/>
      <c r="F384" s="15"/>
      <c r="G384" s="15"/>
      <c r="H384" s="14"/>
      <c r="I384" s="15"/>
      <c r="J384" s="15"/>
      <c r="K384" s="14"/>
      <c r="L384" s="36"/>
      <c r="M384" s="14"/>
      <c r="N384" s="14"/>
    </row>
    <row r="385" spans="1:14">
      <c r="A385" s="14"/>
      <c r="B385" s="14"/>
      <c r="C385" s="41"/>
      <c r="D385" s="41"/>
      <c r="E385" s="14"/>
      <c r="F385" s="15"/>
      <c r="G385" s="15"/>
      <c r="H385" s="14"/>
      <c r="I385" s="15"/>
      <c r="J385" s="15"/>
      <c r="K385" s="14"/>
      <c r="L385" s="36"/>
      <c r="M385" s="14"/>
      <c r="N385" s="14"/>
    </row>
    <row r="386" spans="1:14">
      <c r="A386" s="14"/>
      <c r="B386" s="14"/>
      <c r="C386" s="41"/>
      <c r="D386" s="41"/>
      <c r="E386" s="14"/>
      <c r="F386" s="15"/>
      <c r="G386" s="15"/>
      <c r="H386" s="14"/>
      <c r="I386" s="15"/>
      <c r="J386" s="15"/>
      <c r="K386" s="14"/>
      <c r="L386" s="36"/>
      <c r="M386" s="14"/>
      <c r="N386" s="14"/>
    </row>
    <row r="387" spans="1:14">
      <c r="A387" s="14"/>
      <c r="B387" s="14"/>
      <c r="C387" s="41"/>
      <c r="D387" s="41"/>
      <c r="E387" s="14"/>
      <c r="F387" s="15"/>
      <c r="G387" s="15"/>
      <c r="H387" s="14"/>
      <c r="I387" s="15"/>
      <c r="J387" s="15"/>
      <c r="K387" s="14"/>
      <c r="L387" s="36"/>
      <c r="M387" s="14"/>
      <c r="N387" s="14"/>
    </row>
    <row r="388" spans="1:14">
      <c r="A388" s="14"/>
      <c r="B388" s="14"/>
      <c r="C388" s="41"/>
      <c r="D388" s="41"/>
      <c r="E388" s="14"/>
      <c r="F388" s="15"/>
      <c r="G388" s="15"/>
      <c r="H388" s="14"/>
      <c r="I388" s="15"/>
      <c r="J388" s="15"/>
      <c r="K388" s="14"/>
      <c r="L388" s="36"/>
      <c r="M388" s="14"/>
      <c r="N388" s="14"/>
    </row>
    <row r="389" spans="1:14">
      <c r="A389" s="14"/>
      <c r="B389" s="14"/>
      <c r="C389" s="41"/>
      <c r="D389" s="41"/>
      <c r="E389" s="14"/>
      <c r="F389" s="15"/>
      <c r="G389" s="15"/>
      <c r="H389" s="14"/>
      <c r="I389" s="15"/>
      <c r="J389" s="15"/>
      <c r="K389" s="14"/>
      <c r="L389" s="36"/>
      <c r="M389" s="14"/>
      <c r="N389" s="14"/>
    </row>
    <row r="390" spans="1:14">
      <c r="A390" s="14"/>
      <c r="B390" s="14"/>
      <c r="C390" s="41"/>
      <c r="D390" s="41"/>
      <c r="E390" s="14"/>
      <c r="F390" s="15"/>
      <c r="G390" s="15"/>
      <c r="H390" s="14"/>
      <c r="I390" s="15"/>
      <c r="J390" s="15"/>
      <c r="K390" s="14"/>
      <c r="L390" s="36"/>
      <c r="M390" s="14"/>
      <c r="N390" s="14"/>
    </row>
    <row r="391" spans="1:14">
      <c r="A391" s="14"/>
      <c r="B391" s="14"/>
      <c r="C391" s="41"/>
      <c r="D391" s="41"/>
      <c r="E391" s="14"/>
      <c r="F391" s="15"/>
      <c r="G391" s="15"/>
      <c r="H391" s="14"/>
      <c r="I391" s="15"/>
      <c r="J391" s="15"/>
      <c r="K391" s="14"/>
      <c r="L391" s="36"/>
      <c r="M391" s="14"/>
      <c r="N391" s="14"/>
    </row>
    <row r="392" spans="1:14">
      <c r="A392" s="14"/>
      <c r="B392" s="14"/>
      <c r="C392" s="41"/>
      <c r="D392" s="41"/>
      <c r="E392" s="14"/>
      <c r="F392" s="15"/>
      <c r="G392" s="15"/>
      <c r="H392" s="14"/>
      <c r="I392" s="15"/>
      <c r="J392" s="15"/>
      <c r="K392" s="14"/>
      <c r="L392" s="36"/>
      <c r="M392" s="14"/>
      <c r="N392" s="14"/>
    </row>
    <row r="393" spans="1:14">
      <c r="A393" s="14"/>
      <c r="B393" s="14"/>
      <c r="C393" s="41"/>
      <c r="D393" s="41"/>
      <c r="E393" s="14"/>
      <c r="F393" s="15"/>
      <c r="G393" s="15"/>
      <c r="H393" s="14"/>
      <c r="I393" s="15"/>
      <c r="J393" s="15"/>
      <c r="K393" s="14"/>
      <c r="L393" s="36"/>
      <c r="M393" s="14"/>
      <c r="N393" s="14"/>
    </row>
    <row r="394" spans="1:14">
      <c r="A394" s="14"/>
      <c r="B394" s="14"/>
      <c r="C394" s="41"/>
      <c r="D394" s="41"/>
      <c r="E394" s="14"/>
      <c r="F394" s="15"/>
      <c r="G394" s="15"/>
      <c r="H394" s="14"/>
      <c r="I394" s="15"/>
      <c r="J394" s="15"/>
      <c r="K394" s="14"/>
      <c r="L394" s="36"/>
      <c r="M394" s="14"/>
      <c r="N394" s="14"/>
    </row>
    <row r="395" spans="1:14">
      <c r="A395" s="14"/>
      <c r="B395" s="14"/>
      <c r="C395" s="41"/>
      <c r="D395" s="41"/>
      <c r="E395" s="14"/>
      <c r="F395" s="15"/>
      <c r="G395" s="15"/>
      <c r="H395" s="14"/>
      <c r="I395" s="15"/>
      <c r="J395" s="15"/>
      <c r="K395" s="14"/>
      <c r="L395" s="36"/>
      <c r="M395" s="14"/>
      <c r="N395" s="14"/>
    </row>
    <row r="396" spans="1:14">
      <c r="A396" s="14"/>
      <c r="B396" s="14"/>
      <c r="C396" s="41"/>
      <c r="D396" s="41"/>
      <c r="E396" s="14"/>
      <c r="F396" s="15"/>
      <c r="G396" s="15"/>
      <c r="H396" s="14"/>
      <c r="I396" s="15"/>
      <c r="J396" s="15"/>
      <c r="K396" s="14"/>
      <c r="L396" s="36"/>
      <c r="M396" s="14"/>
      <c r="N396" s="14"/>
    </row>
    <row r="397" spans="1:14">
      <c r="A397" s="14"/>
      <c r="B397" s="14"/>
      <c r="C397" s="41"/>
      <c r="D397" s="41"/>
      <c r="E397" s="14"/>
      <c r="F397" s="15"/>
      <c r="G397" s="15"/>
      <c r="H397" s="14"/>
      <c r="I397" s="15"/>
      <c r="J397" s="15"/>
      <c r="K397" s="14"/>
      <c r="L397" s="36"/>
      <c r="M397" s="14"/>
      <c r="N397" s="14"/>
    </row>
    <row r="398" spans="1:14">
      <c r="A398" s="14"/>
      <c r="B398" s="14"/>
      <c r="C398" s="41"/>
      <c r="D398" s="41"/>
      <c r="E398" s="14"/>
      <c r="F398" s="15"/>
      <c r="G398" s="15"/>
      <c r="H398" s="14"/>
      <c r="I398" s="15"/>
      <c r="J398" s="15"/>
      <c r="K398" s="14"/>
      <c r="L398" s="36"/>
      <c r="M398" s="14"/>
      <c r="N398" s="14"/>
    </row>
    <row r="399" spans="1:14">
      <c r="A399" s="14"/>
      <c r="B399" s="14"/>
      <c r="C399" s="41"/>
      <c r="D399" s="41"/>
      <c r="E399" s="14"/>
      <c r="F399" s="15"/>
      <c r="G399" s="15"/>
      <c r="H399" s="14"/>
      <c r="I399" s="15"/>
      <c r="J399" s="15"/>
      <c r="K399" s="14"/>
      <c r="L399" s="36"/>
      <c r="M399" s="14"/>
      <c r="N399" s="14"/>
    </row>
    <row r="400" spans="1:14">
      <c r="A400" s="14"/>
      <c r="B400" s="14"/>
      <c r="C400" s="41"/>
      <c r="D400" s="41"/>
      <c r="E400" s="14"/>
      <c r="F400" s="15"/>
      <c r="G400" s="15"/>
      <c r="H400" s="14"/>
      <c r="I400" s="15"/>
      <c r="J400" s="15"/>
      <c r="K400" s="14"/>
      <c r="L400" s="36"/>
      <c r="M400" s="14"/>
      <c r="N400" s="14"/>
    </row>
    <row r="401" spans="1:14">
      <c r="A401" s="14"/>
      <c r="B401" s="14"/>
      <c r="C401" s="41"/>
      <c r="D401" s="41"/>
      <c r="E401" s="14"/>
      <c r="F401" s="15"/>
      <c r="G401" s="15"/>
      <c r="H401" s="14"/>
      <c r="I401" s="15"/>
      <c r="J401" s="15"/>
      <c r="K401" s="14"/>
      <c r="L401" s="36"/>
      <c r="M401" s="14"/>
      <c r="N401" s="14"/>
    </row>
    <row r="402" spans="1:14">
      <c r="A402" s="14"/>
      <c r="B402" s="14"/>
      <c r="C402" s="41"/>
      <c r="D402" s="41"/>
      <c r="E402" s="14"/>
      <c r="F402" s="15"/>
      <c r="G402" s="15"/>
      <c r="H402" s="14"/>
      <c r="I402" s="15"/>
      <c r="J402" s="15"/>
      <c r="K402" s="14"/>
      <c r="L402" s="36"/>
      <c r="M402" s="14"/>
      <c r="N402" s="14"/>
    </row>
    <row r="403" spans="1:14">
      <c r="A403" s="14"/>
      <c r="B403" s="14"/>
      <c r="C403" s="41"/>
      <c r="D403" s="41"/>
      <c r="E403" s="14"/>
      <c r="F403" s="15"/>
      <c r="G403" s="15"/>
      <c r="H403" s="14"/>
      <c r="I403" s="15"/>
      <c r="J403" s="15"/>
      <c r="K403" s="14"/>
      <c r="L403" s="36"/>
      <c r="M403" s="14"/>
      <c r="N403" s="14"/>
    </row>
    <row r="404" spans="1:14">
      <c r="A404" s="14"/>
      <c r="C404" s="41"/>
      <c r="D404" s="41"/>
      <c r="E404" s="14"/>
      <c r="F404" s="15"/>
      <c r="G404" s="15"/>
      <c r="H404" s="14"/>
      <c r="I404" s="15"/>
      <c r="J404" s="15"/>
      <c r="K404" s="14"/>
      <c r="L404" s="36"/>
      <c r="M404" s="14"/>
      <c r="N404" s="14"/>
    </row>
    <row r="405" spans="1:14">
      <c r="A405" s="14"/>
      <c r="B405" s="14"/>
      <c r="C405" s="41"/>
      <c r="D405" s="41"/>
      <c r="E405" s="14"/>
      <c r="F405" s="15"/>
      <c r="G405" s="15"/>
      <c r="H405" s="14"/>
      <c r="I405" s="15"/>
      <c r="J405" s="15"/>
      <c r="K405" s="14"/>
      <c r="L405" s="36"/>
      <c r="M405" s="14"/>
      <c r="N405" s="14"/>
    </row>
    <row r="406" spans="1:14">
      <c r="A406" s="14"/>
      <c r="C406" s="41"/>
      <c r="D406" s="41"/>
      <c r="E406" s="14"/>
      <c r="F406" s="15"/>
      <c r="G406" s="15"/>
      <c r="H406" s="14"/>
      <c r="I406" s="15"/>
      <c r="J406" s="15"/>
      <c r="K406" s="14"/>
      <c r="L406" s="36"/>
      <c r="M406" s="14"/>
      <c r="N406" s="14"/>
    </row>
    <row r="407" spans="1:14">
      <c r="A407" s="14"/>
      <c r="B407" s="14"/>
      <c r="C407" s="41"/>
      <c r="D407" s="41"/>
      <c r="E407" s="14"/>
      <c r="F407" s="15"/>
      <c r="G407" s="15"/>
      <c r="H407" s="14"/>
      <c r="I407" s="15"/>
      <c r="J407" s="15"/>
      <c r="K407" s="14"/>
      <c r="L407" s="36"/>
      <c r="M407" s="14"/>
      <c r="N407" s="14"/>
    </row>
    <row r="408" spans="1:14">
      <c r="A408" s="14"/>
      <c r="B408" s="14"/>
      <c r="C408" s="41"/>
      <c r="D408" s="41"/>
      <c r="E408" s="14"/>
      <c r="F408" s="15"/>
      <c r="G408" s="15"/>
      <c r="H408" s="14"/>
      <c r="I408" s="15"/>
      <c r="J408" s="15"/>
      <c r="K408" s="14"/>
      <c r="L408" s="36"/>
      <c r="M408" s="14"/>
      <c r="N408" s="14"/>
    </row>
    <row r="409" spans="1:14">
      <c r="A409" s="14"/>
      <c r="B409" s="14"/>
      <c r="C409" s="41"/>
      <c r="D409" s="41"/>
      <c r="E409" s="14"/>
      <c r="F409" s="15"/>
      <c r="G409" s="15"/>
      <c r="H409" s="14"/>
      <c r="I409" s="15"/>
      <c r="J409" s="15"/>
      <c r="K409" s="14"/>
      <c r="L409" s="36"/>
      <c r="M409" s="14"/>
      <c r="N409" s="14"/>
    </row>
    <row r="410" spans="1:14">
      <c r="A410" s="14"/>
      <c r="B410" s="14"/>
      <c r="C410" s="41"/>
      <c r="D410" s="41"/>
      <c r="E410" s="14"/>
      <c r="F410" s="15"/>
      <c r="G410" s="15"/>
      <c r="H410" s="14"/>
      <c r="I410" s="15"/>
      <c r="J410" s="15"/>
      <c r="K410" s="14"/>
      <c r="L410" s="36"/>
      <c r="M410" s="14"/>
      <c r="N410" s="14"/>
    </row>
    <row r="411" spans="1:14">
      <c r="A411" s="14"/>
      <c r="B411" s="14"/>
      <c r="C411" s="41"/>
      <c r="D411" s="41"/>
      <c r="E411" s="14"/>
      <c r="F411" s="15"/>
      <c r="G411" s="15"/>
      <c r="H411" s="14"/>
      <c r="I411" s="15"/>
      <c r="J411" s="15"/>
      <c r="K411" s="14"/>
      <c r="L411" s="36"/>
      <c r="M411" s="14"/>
      <c r="N411" s="14"/>
    </row>
    <row r="412" spans="1:14">
      <c r="A412" s="14"/>
      <c r="B412" s="14"/>
      <c r="C412" s="41"/>
      <c r="D412" s="41"/>
      <c r="E412" s="14"/>
      <c r="F412" s="15"/>
      <c r="G412" s="15"/>
      <c r="H412" s="14"/>
      <c r="I412" s="15"/>
      <c r="J412" s="15"/>
      <c r="K412" s="14"/>
      <c r="L412" s="36"/>
      <c r="M412" s="14"/>
      <c r="N412" s="14"/>
    </row>
    <row r="413" spans="1:14">
      <c r="A413" s="14"/>
      <c r="B413" s="14"/>
      <c r="C413" s="41"/>
      <c r="D413" s="41"/>
      <c r="E413" s="14"/>
      <c r="F413" s="15"/>
      <c r="G413" s="15"/>
      <c r="H413" s="14"/>
      <c r="I413" s="15"/>
      <c r="J413" s="15"/>
      <c r="K413" s="14"/>
      <c r="L413" s="36"/>
      <c r="M413" s="14"/>
      <c r="N413" s="14"/>
    </row>
    <row r="414" spans="1:14">
      <c r="A414" s="14"/>
      <c r="B414" s="14"/>
      <c r="C414" s="41"/>
      <c r="D414" s="41"/>
      <c r="E414" s="14"/>
      <c r="F414" s="15"/>
      <c r="G414" s="15"/>
      <c r="H414" s="14"/>
      <c r="I414" s="15"/>
      <c r="J414" s="15"/>
      <c r="K414" s="14"/>
      <c r="L414" s="36"/>
      <c r="M414" s="14"/>
      <c r="N414" s="14"/>
    </row>
    <row r="415" spans="1:14">
      <c r="A415" s="14"/>
      <c r="B415" s="14"/>
      <c r="C415" s="41"/>
      <c r="D415" s="41"/>
      <c r="E415" s="14"/>
      <c r="F415" s="15"/>
      <c r="G415" s="15"/>
      <c r="H415" s="14"/>
      <c r="I415" s="15"/>
      <c r="J415" s="15"/>
      <c r="K415" s="14"/>
      <c r="L415" s="36"/>
      <c r="M415" s="14"/>
      <c r="N415" s="14"/>
    </row>
    <row r="416" spans="1:14">
      <c r="A416" s="14"/>
      <c r="B416" s="14"/>
      <c r="C416" s="41"/>
      <c r="D416" s="41"/>
      <c r="E416" s="14"/>
      <c r="F416" s="15"/>
      <c r="G416" s="15"/>
      <c r="H416" s="14"/>
      <c r="I416" s="15"/>
      <c r="J416" s="15"/>
      <c r="K416" s="14"/>
      <c r="L416" s="36"/>
      <c r="M416" s="14"/>
      <c r="N416" s="14"/>
    </row>
    <row r="417" spans="1:14">
      <c r="A417" s="14"/>
      <c r="B417" s="14"/>
      <c r="C417" s="41"/>
      <c r="D417" s="41"/>
      <c r="E417" s="14"/>
      <c r="F417" s="15"/>
      <c r="G417" s="15"/>
      <c r="H417" s="14"/>
      <c r="I417" s="15"/>
      <c r="J417" s="15"/>
      <c r="K417" s="14"/>
      <c r="L417" s="36"/>
      <c r="M417" s="14"/>
      <c r="N417" s="14"/>
    </row>
    <row r="418" spans="1:14">
      <c r="A418" s="14"/>
      <c r="C418" s="41"/>
      <c r="D418" s="41"/>
      <c r="E418" s="14"/>
      <c r="F418" s="15"/>
      <c r="G418" s="15"/>
      <c r="H418" s="14"/>
      <c r="I418" s="15"/>
      <c r="J418" s="15"/>
      <c r="K418" s="14"/>
      <c r="L418" s="36"/>
      <c r="M418" s="14"/>
      <c r="N418" s="14"/>
    </row>
    <row r="419" spans="1:14">
      <c r="A419" s="14">
        <f t="shared" ref="A419:A430" si="3">A418+1</f>
        <v>1</v>
      </c>
      <c r="B419" s="14"/>
      <c r="C419" s="41"/>
      <c r="D419" s="41"/>
      <c r="E419" s="14"/>
      <c r="F419" s="15"/>
      <c r="G419" s="15"/>
      <c r="H419" s="14"/>
      <c r="I419" s="15" t="e">
        <f>VLOOKUP(H419,[2]heso!$A$2:$B$82,2,0)*F419*G419</f>
        <v>#N/A</v>
      </c>
      <c r="J419" s="15"/>
      <c r="K419" s="14"/>
      <c r="L419" s="36"/>
      <c r="M419" s="14"/>
      <c r="N419" s="14"/>
    </row>
    <row r="420" spans="1:14">
      <c r="A420" s="14">
        <f t="shared" si="3"/>
        <v>2</v>
      </c>
      <c r="B420" s="14"/>
      <c r="C420" s="41"/>
      <c r="D420" s="41"/>
      <c r="E420" s="14"/>
      <c r="F420" s="15"/>
      <c r="G420" s="15"/>
      <c r="H420" s="14"/>
      <c r="I420" s="15" t="e">
        <f>VLOOKUP(H420,[2]heso!$A$2:$B$82,2,0)*F420*G420</f>
        <v>#N/A</v>
      </c>
      <c r="J420" s="15"/>
      <c r="K420" s="14"/>
      <c r="L420" s="36"/>
      <c r="M420" s="14"/>
      <c r="N420" s="14"/>
    </row>
    <row r="421" spans="1:14">
      <c r="A421" s="14">
        <f t="shared" si="3"/>
        <v>3</v>
      </c>
      <c r="B421" s="14"/>
      <c r="C421" s="41"/>
      <c r="D421" s="41"/>
      <c r="E421" s="14"/>
      <c r="F421" s="15"/>
      <c r="G421" s="15"/>
      <c r="H421" s="14"/>
      <c r="I421" s="15" t="e">
        <f>VLOOKUP(H421,[2]heso!$A$2:$B$82,2,0)*F421*G421</f>
        <v>#N/A</v>
      </c>
      <c r="J421" s="15"/>
      <c r="K421" s="14"/>
      <c r="L421" s="36"/>
      <c r="M421" s="14"/>
      <c r="N421" s="14"/>
    </row>
    <row r="422" spans="1:14">
      <c r="A422" s="14">
        <f t="shared" si="3"/>
        <v>4</v>
      </c>
      <c r="B422" s="14"/>
      <c r="C422" s="41"/>
      <c r="D422" s="41"/>
      <c r="E422" s="14"/>
      <c r="F422" s="15"/>
      <c r="G422" s="15"/>
      <c r="H422" s="14"/>
      <c r="I422" s="15" t="e">
        <f>VLOOKUP(H422,[2]heso!$A$2:$B$82,2,0)*F422*G422</f>
        <v>#N/A</v>
      </c>
      <c r="J422" s="15"/>
      <c r="K422" s="14"/>
      <c r="L422" s="36"/>
      <c r="M422" s="14"/>
      <c r="N422" s="14"/>
    </row>
    <row r="423" spans="1:14">
      <c r="A423" s="14">
        <f t="shared" si="3"/>
        <v>5</v>
      </c>
      <c r="B423" s="14"/>
      <c r="C423" s="41"/>
      <c r="D423" s="41"/>
      <c r="E423" s="14"/>
      <c r="F423" s="15"/>
      <c r="G423" s="15"/>
      <c r="H423" s="14"/>
      <c r="I423" s="15" t="e">
        <f>VLOOKUP(H423,[2]heso!$A$2:$B$82,2,0)*F423*G423</f>
        <v>#N/A</v>
      </c>
      <c r="J423" s="15"/>
      <c r="K423" s="14"/>
      <c r="L423" s="36"/>
      <c r="M423" s="14"/>
      <c r="N423" s="14"/>
    </row>
    <row r="424" spans="1:14">
      <c r="A424" s="14">
        <f t="shared" si="3"/>
        <v>6</v>
      </c>
      <c r="B424" s="14"/>
      <c r="C424" s="41"/>
      <c r="D424" s="41"/>
      <c r="E424" s="14"/>
      <c r="F424" s="15"/>
      <c r="G424" s="15"/>
      <c r="H424" s="14"/>
      <c r="I424" s="15" t="e">
        <f>VLOOKUP(H424,[2]heso!$A$2:$B$82,2,0)*F424*G424</f>
        <v>#N/A</v>
      </c>
      <c r="J424" s="15"/>
      <c r="K424" s="14"/>
      <c r="L424" s="36"/>
      <c r="M424" s="14"/>
      <c r="N424" s="14"/>
    </row>
    <row r="425" spans="1:14">
      <c r="A425" s="14">
        <f t="shared" si="3"/>
        <v>7</v>
      </c>
      <c r="B425" s="14"/>
      <c r="C425" s="41"/>
      <c r="D425" s="41"/>
      <c r="E425" s="14"/>
      <c r="F425" s="15"/>
      <c r="G425" s="15"/>
      <c r="H425" s="14"/>
      <c r="I425" s="15" t="e">
        <f>VLOOKUP(H425,[2]heso!$A$2:$B$82,2,0)*F425*G425</f>
        <v>#N/A</v>
      </c>
      <c r="J425" s="15"/>
      <c r="K425" s="14"/>
      <c r="L425" s="36"/>
      <c r="M425" s="14"/>
      <c r="N425" s="14"/>
    </row>
    <row r="426" spans="1:14">
      <c r="A426" s="14">
        <f t="shared" si="3"/>
        <v>8</v>
      </c>
      <c r="B426" s="14"/>
      <c r="C426" s="41"/>
      <c r="D426" s="41"/>
      <c r="E426" s="14"/>
      <c r="F426" s="15"/>
      <c r="G426" s="15"/>
      <c r="H426" s="14"/>
      <c r="I426" s="15" t="e">
        <f>VLOOKUP(H426,[2]heso!$A$2:$B$82,2,0)*F426*G426</f>
        <v>#N/A</v>
      </c>
      <c r="J426" s="15"/>
      <c r="K426" s="14"/>
      <c r="L426" s="36"/>
      <c r="M426" s="14"/>
      <c r="N426" s="14"/>
    </row>
    <row r="427" spans="1:14">
      <c r="A427" s="14">
        <f t="shared" si="3"/>
        <v>9</v>
      </c>
      <c r="B427" s="14"/>
      <c r="C427" s="41"/>
      <c r="D427" s="41"/>
      <c r="E427" s="14"/>
      <c r="F427" s="15"/>
      <c r="G427" s="15"/>
      <c r="H427" s="14"/>
      <c r="I427" s="15" t="e">
        <f>VLOOKUP(H427,[2]heso!$A$2:$B$82,2,0)*F427*G427</f>
        <v>#N/A</v>
      </c>
      <c r="J427" s="15"/>
      <c r="K427" s="14"/>
      <c r="L427" s="36"/>
      <c r="M427" s="14"/>
      <c r="N427" s="14"/>
    </row>
    <row r="428" spans="1:14">
      <c r="A428" s="14">
        <f t="shared" si="3"/>
        <v>10</v>
      </c>
      <c r="B428" s="14"/>
      <c r="C428" s="41"/>
      <c r="D428" s="41"/>
      <c r="E428" s="14"/>
      <c r="F428" s="15"/>
      <c r="G428" s="15"/>
      <c r="H428" s="14"/>
      <c r="I428" s="15" t="e">
        <f>VLOOKUP(H428,[2]heso!$A$2:$B$82,2,0)*F428*G428</f>
        <v>#N/A</v>
      </c>
      <c r="J428" s="15"/>
      <c r="K428" s="14"/>
      <c r="L428" s="36"/>
      <c r="M428" s="14"/>
      <c r="N428" s="14"/>
    </row>
    <row r="429" spans="1:14">
      <c r="A429" s="14">
        <f t="shared" si="3"/>
        <v>11</v>
      </c>
      <c r="B429" s="14"/>
      <c r="C429" s="41"/>
      <c r="D429" s="41"/>
      <c r="E429" s="14"/>
      <c r="F429" s="15"/>
      <c r="G429" s="15"/>
      <c r="H429" s="14"/>
      <c r="I429" s="15" t="e">
        <f>VLOOKUP(H429,[2]heso!$A$2:$B$82,2,0)*F429*G429</f>
        <v>#N/A</v>
      </c>
      <c r="J429" s="15"/>
      <c r="K429" s="14"/>
      <c r="L429" s="36"/>
      <c r="M429" s="14"/>
      <c r="N429" s="14"/>
    </row>
    <row r="430" spans="1:14">
      <c r="A430" s="14">
        <f t="shared" si="3"/>
        <v>12</v>
      </c>
      <c r="B430" s="14"/>
      <c r="C430" s="41"/>
      <c r="D430" s="41"/>
      <c r="E430" s="14"/>
      <c r="F430" s="15"/>
      <c r="G430" s="15"/>
      <c r="H430" s="14"/>
      <c r="I430" s="15" t="e">
        <f>VLOOKUP(H430,[2]heso!$A$2:$B$82,2,0)*F430*G430</f>
        <v>#N/A</v>
      </c>
      <c r="J430" s="15"/>
      <c r="K430" s="14"/>
      <c r="L430" s="36"/>
      <c r="M430" s="14"/>
      <c r="N430" s="14"/>
    </row>
  </sheetData>
  <conditionalFormatting sqref="L1:L1048576">
    <cfRule type="containsText" dxfId="1" priority="1" operator="containsText" text="2022">
      <formula>NOT(ISERROR(SEARCH("2022",L1)))</formula>
    </cfRule>
  </conditionalFormatting>
  <conditionalFormatting sqref="M299">
    <cfRule type="containsText" dxfId="0" priority="25" operator="containsText" text="2022">
      <formula>NOT(ISERROR(SEARCH("2022",M299)))</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87"/>
  <sheetViews>
    <sheetView workbookViewId="0">
      <selection activeCell="G15" sqref="G15"/>
    </sheetView>
  </sheetViews>
  <sheetFormatPr defaultColWidth="9.140625" defaultRowHeight="12.75"/>
  <cols>
    <col min="1" max="1" width="16" customWidth="1"/>
    <col min="2" max="2" width="22.7109375" style="233" customWidth="1"/>
    <col min="3" max="3" width="15.7109375" style="233" customWidth="1"/>
  </cols>
  <sheetData>
    <row r="1" spans="1:3" ht="15.75">
      <c r="A1" s="231" t="s">
        <v>3804</v>
      </c>
      <c r="B1" s="232" t="s">
        <v>20226</v>
      </c>
    </row>
    <row r="2" spans="1:3" ht="15">
      <c r="A2" s="234" t="s">
        <v>20227</v>
      </c>
      <c r="B2" s="235">
        <f>C2/C$19</f>
        <v>0.51219512195121952</v>
      </c>
      <c r="C2" s="233">
        <f>10.5*14.5</f>
        <v>152.25</v>
      </c>
    </row>
    <row r="3" spans="1:3" ht="15">
      <c r="A3" s="234" t="s">
        <v>15293</v>
      </c>
      <c r="B3" s="235">
        <f t="shared" ref="B3:B17" si="0">C3/C$19</f>
        <v>0.52985702270815815</v>
      </c>
      <c r="C3" s="233">
        <f>10.5*15</f>
        <v>157.5</v>
      </c>
    </row>
    <row r="4" spans="1:3" ht="15">
      <c r="A4" s="234" t="s">
        <v>2528</v>
      </c>
      <c r="B4" s="235">
        <f t="shared" si="0"/>
        <v>0.63582842724978972</v>
      </c>
      <c r="C4" s="233">
        <f>10.5*18</f>
        <v>189</v>
      </c>
    </row>
    <row r="5" spans="1:3" ht="15">
      <c r="A5" s="234" t="s">
        <v>9859</v>
      </c>
      <c r="B5" s="235">
        <f t="shared" si="0"/>
        <v>0.42052144659377627</v>
      </c>
      <c r="C5" s="233">
        <f>10*12.5</f>
        <v>125</v>
      </c>
    </row>
    <row r="6" spans="1:3" ht="15">
      <c r="A6" s="234" t="s">
        <v>3449</v>
      </c>
      <c r="B6" s="235">
        <f t="shared" si="0"/>
        <v>0.48780487804878048</v>
      </c>
      <c r="C6" s="233">
        <f>10*14.5</f>
        <v>145</v>
      </c>
    </row>
    <row r="7" spans="1:3" ht="15">
      <c r="A7" s="234" t="s">
        <v>7800</v>
      </c>
      <c r="B7" s="235">
        <f t="shared" si="0"/>
        <v>0.50462573591253157</v>
      </c>
      <c r="C7" s="233">
        <f>10*15</f>
        <v>150</v>
      </c>
    </row>
    <row r="8" spans="1:3" ht="15">
      <c r="A8" s="234" t="s">
        <v>16344</v>
      </c>
      <c r="B8" s="235">
        <f t="shared" si="0"/>
        <v>0.67283431455004206</v>
      </c>
      <c r="C8" s="233">
        <f>10*20</f>
        <v>200</v>
      </c>
    </row>
    <row r="9" spans="1:3" ht="15">
      <c r="A9" s="234" t="s">
        <v>3025</v>
      </c>
      <c r="B9" s="235">
        <f t="shared" si="0"/>
        <v>0.66610597140454164</v>
      </c>
      <c r="C9" s="233">
        <f>11*18</f>
        <v>198</v>
      </c>
    </row>
    <row r="10" spans="1:3" ht="15">
      <c r="A10" s="234" t="s">
        <v>15073</v>
      </c>
      <c r="B10" s="235">
        <f t="shared" si="0"/>
        <v>0.7569386038687973</v>
      </c>
      <c r="C10" s="233">
        <f>12.5*18</f>
        <v>225</v>
      </c>
    </row>
    <row r="11" spans="1:3" ht="15">
      <c r="A11" s="234" t="s">
        <v>5624</v>
      </c>
      <c r="B11" s="235">
        <f t="shared" si="0"/>
        <v>0.86206896551724133</v>
      </c>
      <c r="C11" s="233">
        <f>12.5*20.5</f>
        <v>256.25</v>
      </c>
    </row>
    <row r="12" spans="1:3" ht="15">
      <c r="A12" s="234" t="s">
        <v>6541</v>
      </c>
      <c r="B12" s="235">
        <f t="shared" si="0"/>
        <v>0.72666105971404538</v>
      </c>
      <c r="C12" s="233">
        <f>12*18</f>
        <v>216</v>
      </c>
    </row>
    <row r="13" spans="1:3" ht="15">
      <c r="A13" s="234" t="s">
        <v>8165</v>
      </c>
      <c r="B13" s="235">
        <f t="shared" si="0"/>
        <v>0.80740117746005047</v>
      </c>
      <c r="C13" s="233">
        <f>12*20</f>
        <v>240</v>
      </c>
    </row>
    <row r="14" spans="1:3" ht="15">
      <c r="A14" s="234" t="s">
        <v>7638</v>
      </c>
      <c r="B14" s="235">
        <f t="shared" si="0"/>
        <v>0.82758620689655171</v>
      </c>
      <c r="C14" s="233">
        <f>12*20.5</f>
        <v>246</v>
      </c>
    </row>
    <row r="15" spans="1:3" ht="15">
      <c r="A15" s="234" t="s">
        <v>16787</v>
      </c>
      <c r="B15" s="235">
        <f t="shared" si="0"/>
        <v>0.84777123633305296</v>
      </c>
      <c r="C15" s="233">
        <f>12*21</f>
        <v>252</v>
      </c>
    </row>
    <row r="16" spans="1:3" ht="15">
      <c r="A16" s="234" t="s">
        <v>5631</v>
      </c>
      <c r="B16" s="235">
        <f t="shared" si="0"/>
        <v>0.93103448275862066</v>
      </c>
      <c r="C16" s="233">
        <f>13.5*20.5</f>
        <v>276.75</v>
      </c>
    </row>
    <row r="17" spans="1:3" ht="15">
      <c r="A17" s="234" t="s">
        <v>8076</v>
      </c>
      <c r="B17" s="235">
        <f t="shared" si="0"/>
        <v>0.83095037846930198</v>
      </c>
      <c r="C17" s="233">
        <f>13*19</f>
        <v>247</v>
      </c>
    </row>
    <row r="18" spans="1:3" ht="15">
      <c r="A18" s="234" t="s">
        <v>2325</v>
      </c>
      <c r="B18" s="235">
        <f>C18/C$19</f>
        <v>0.89655172413793105</v>
      </c>
      <c r="C18" s="233">
        <f>13*20.5</f>
        <v>266.5</v>
      </c>
    </row>
    <row r="19" spans="1:3" ht="15">
      <c r="A19" s="236" t="s">
        <v>8087</v>
      </c>
      <c r="B19" s="237">
        <v>1</v>
      </c>
      <c r="C19" s="238">
        <f>14.5*20.5</f>
        <v>297.25</v>
      </c>
    </row>
    <row r="20" spans="1:3" ht="15">
      <c r="A20" s="234" t="s">
        <v>8735</v>
      </c>
      <c r="B20" s="235">
        <f>C20/C$19</f>
        <v>0.94196804037005888</v>
      </c>
      <c r="C20" s="233">
        <f>14*20</f>
        <v>280</v>
      </c>
    </row>
    <row r="21" spans="1:3" ht="15">
      <c r="A21" s="234" t="s">
        <v>5795</v>
      </c>
      <c r="B21" s="235">
        <f t="shared" ref="B21:B82" si="1">C21/C$19</f>
        <v>0.96551724137931039</v>
      </c>
      <c r="C21" s="233">
        <f>14*20.5</f>
        <v>287</v>
      </c>
    </row>
    <row r="22" spans="1:3" ht="15">
      <c r="A22" s="234" t="s">
        <v>15194</v>
      </c>
      <c r="B22" s="235">
        <f t="shared" si="1"/>
        <v>1.1471825063078216</v>
      </c>
      <c r="C22" s="233">
        <f>15.5*22</f>
        <v>341</v>
      </c>
    </row>
    <row r="23" spans="1:3" ht="15">
      <c r="A23" s="234" t="s">
        <v>993</v>
      </c>
      <c r="B23" s="235">
        <f t="shared" si="1"/>
        <v>1.1993271656854501</v>
      </c>
      <c r="C23" s="233">
        <f>15.5*23</f>
        <v>356.5</v>
      </c>
    </row>
    <row r="24" spans="1:3" ht="15">
      <c r="A24" s="234" t="s">
        <v>4478</v>
      </c>
      <c r="B24" s="235">
        <f t="shared" si="1"/>
        <v>1.2253994953742642</v>
      </c>
      <c r="C24" s="233">
        <f>15.5*23.5</f>
        <v>364.25</v>
      </c>
    </row>
    <row r="25" spans="1:3" ht="15">
      <c r="A25" s="234" t="s">
        <v>1398</v>
      </c>
      <c r="B25" s="235">
        <f t="shared" si="1"/>
        <v>1.2514718250630783</v>
      </c>
      <c r="C25" s="233">
        <f>15.5*24</f>
        <v>372</v>
      </c>
    </row>
    <row r="26" spans="1:3" ht="15">
      <c r="A26" s="234" t="s">
        <v>1228</v>
      </c>
      <c r="B26" s="235">
        <f t="shared" si="1"/>
        <v>1.1101766190075695</v>
      </c>
      <c r="C26" s="233">
        <f>15*22</f>
        <v>330</v>
      </c>
    </row>
    <row r="27" spans="1:3" ht="15">
      <c r="A27" s="234" t="s">
        <v>6658</v>
      </c>
      <c r="B27" s="235">
        <f t="shared" si="1"/>
        <v>1.1303616484440706</v>
      </c>
      <c r="C27" s="233">
        <f>16*21</f>
        <v>336</v>
      </c>
    </row>
    <row r="28" spans="1:3" ht="15">
      <c r="A28" s="234" t="s">
        <v>6028</v>
      </c>
      <c r="B28" s="235">
        <f t="shared" si="1"/>
        <v>1.2111017661900756</v>
      </c>
      <c r="C28" s="233">
        <f>16*22.5</f>
        <v>360</v>
      </c>
    </row>
    <row r="29" spans="1:3" ht="15">
      <c r="A29" s="234" t="s">
        <v>2161</v>
      </c>
      <c r="B29" s="235">
        <f t="shared" si="1"/>
        <v>1.2918418839360808</v>
      </c>
      <c r="C29" s="233">
        <f>16*24</f>
        <v>384</v>
      </c>
    </row>
    <row r="30" spans="1:3" ht="15">
      <c r="A30" s="234" t="s">
        <v>7285</v>
      </c>
      <c r="B30" s="235">
        <f t="shared" si="1"/>
        <v>1.3725820016820858</v>
      </c>
      <c r="C30" s="233">
        <f>17*24</f>
        <v>408</v>
      </c>
    </row>
    <row r="31" spans="1:3" ht="15">
      <c r="A31" s="234" t="s">
        <v>2471</v>
      </c>
      <c r="B31" s="235">
        <f t="shared" si="1"/>
        <v>1.5735576114381833</v>
      </c>
      <c r="C31" s="233">
        <f>18.2*25.7</f>
        <v>467.73999999999995</v>
      </c>
    </row>
    <row r="32" spans="1:3" ht="15">
      <c r="A32" s="234" t="s">
        <v>13654</v>
      </c>
      <c r="B32" s="235">
        <f t="shared" si="1"/>
        <v>1.4533221194280908</v>
      </c>
      <c r="C32" s="233">
        <f>18*24</f>
        <v>432</v>
      </c>
    </row>
    <row r="33" spans="1:3" ht="15">
      <c r="A33" s="234" t="s">
        <v>1015</v>
      </c>
      <c r="B33" s="235">
        <f t="shared" si="1"/>
        <v>1.214465937762826</v>
      </c>
      <c r="C33" s="233">
        <f>19*19</f>
        <v>361</v>
      </c>
    </row>
    <row r="34" spans="1:3" ht="15">
      <c r="A34" s="234" t="s">
        <v>10053</v>
      </c>
      <c r="B34" s="235">
        <f t="shared" si="1"/>
        <v>1.534062237174096</v>
      </c>
      <c r="C34" s="233">
        <f>19*24</f>
        <v>456</v>
      </c>
    </row>
    <row r="35" spans="1:3" ht="15">
      <c r="A35" s="234" t="s">
        <v>3817</v>
      </c>
      <c r="B35" s="235">
        <f t="shared" si="1"/>
        <v>1.59798149705635</v>
      </c>
      <c r="C35" s="233">
        <f>19*25</f>
        <v>475</v>
      </c>
    </row>
    <row r="36" spans="1:3" ht="15">
      <c r="A36" s="234" t="s">
        <v>3701</v>
      </c>
      <c r="B36" s="235">
        <f t="shared" si="1"/>
        <v>1.6938603868797308</v>
      </c>
      <c r="C36" s="233">
        <f>19*26.5</f>
        <v>503.5</v>
      </c>
    </row>
    <row r="37" spans="1:3" ht="15">
      <c r="A37" s="234" t="s">
        <v>3703</v>
      </c>
      <c r="B37" s="235">
        <f t="shared" si="1"/>
        <v>1.7258200168208579</v>
      </c>
      <c r="C37" s="233">
        <f>19*27</f>
        <v>513</v>
      </c>
    </row>
    <row r="38" spans="1:3" ht="15">
      <c r="A38" s="234" t="s">
        <v>3466</v>
      </c>
      <c r="B38" s="235">
        <f t="shared" si="1"/>
        <v>1.8275862068965518</v>
      </c>
      <c r="C38" s="233">
        <f>20.5*26.5</f>
        <v>543.25</v>
      </c>
    </row>
    <row r="39" spans="1:3" ht="15">
      <c r="A39" s="234" t="s">
        <v>3713</v>
      </c>
      <c r="B39" s="235">
        <f t="shared" si="1"/>
        <v>1.9310344827586208</v>
      </c>
      <c r="C39" s="233">
        <f>20.5*28</f>
        <v>574</v>
      </c>
    </row>
    <row r="40" spans="1:3" ht="15">
      <c r="A40" s="234" t="s">
        <v>6923</v>
      </c>
      <c r="B40" s="235">
        <f t="shared" si="1"/>
        <v>1.9655172413793103</v>
      </c>
      <c r="C40" s="233">
        <f>20.5*28.5</f>
        <v>584.25</v>
      </c>
    </row>
    <row r="41" spans="1:3" ht="15">
      <c r="A41" s="234" t="s">
        <v>735</v>
      </c>
      <c r="B41" s="235">
        <f t="shared" si="1"/>
        <v>2</v>
      </c>
      <c r="C41" s="233">
        <f>20.5*29</f>
        <v>594.5</v>
      </c>
    </row>
    <row r="42" spans="1:3" ht="15">
      <c r="A42" s="234" t="s">
        <v>238</v>
      </c>
      <c r="B42" s="235">
        <f t="shared" si="1"/>
        <v>2.0344827586206895</v>
      </c>
      <c r="C42" s="233">
        <f>20.5*29.5</f>
        <v>604.75</v>
      </c>
    </row>
    <row r="43" spans="1:3" ht="15">
      <c r="A43" s="234" t="s">
        <v>11219</v>
      </c>
      <c r="B43" s="235">
        <f t="shared" si="1"/>
        <v>1.9498738435660219</v>
      </c>
      <c r="C43" s="233">
        <f>20.7*28</f>
        <v>579.6</v>
      </c>
    </row>
    <row r="44" spans="1:3" ht="15">
      <c r="A44" s="234" t="s">
        <v>17562</v>
      </c>
      <c r="B44" s="235">
        <f t="shared" si="1"/>
        <v>1.9707653490328005</v>
      </c>
      <c r="C44" s="233">
        <f>20.7*28.3</f>
        <v>585.80999999999995</v>
      </c>
    </row>
    <row r="45" spans="1:3" ht="15">
      <c r="A45" s="234" t="s">
        <v>5310</v>
      </c>
      <c r="B45" s="235">
        <f t="shared" si="1"/>
        <v>1.27838519764508</v>
      </c>
      <c r="C45" s="233">
        <f>20*19</f>
        <v>380</v>
      </c>
    </row>
    <row r="46" spans="1:3" ht="15">
      <c r="A46" s="234" t="s">
        <v>13743</v>
      </c>
      <c r="B46" s="235">
        <f t="shared" si="1"/>
        <v>1.3456686291000841</v>
      </c>
      <c r="C46" s="233">
        <f>20*20</f>
        <v>400</v>
      </c>
    </row>
    <row r="47" spans="1:3" ht="15">
      <c r="A47" s="234" t="s">
        <v>13575</v>
      </c>
      <c r="B47" s="235">
        <f t="shared" si="1"/>
        <v>1.6820857863751051</v>
      </c>
      <c r="C47" s="233">
        <f>20*25</f>
        <v>500</v>
      </c>
    </row>
    <row r="48" spans="1:3" ht="15">
      <c r="A48" s="234" t="s">
        <v>4914</v>
      </c>
      <c r="B48" s="235">
        <f t="shared" si="1"/>
        <v>1.8839360807401178</v>
      </c>
      <c r="C48" s="233">
        <f>20*28</f>
        <v>560</v>
      </c>
    </row>
    <row r="49" spans="1:7" ht="15">
      <c r="A49" s="234" t="s">
        <v>5578</v>
      </c>
      <c r="B49" s="235">
        <f t="shared" si="1"/>
        <v>1.9512195121951219</v>
      </c>
      <c r="C49" s="233">
        <f>20*29</f>
        <v>580</v>
      </c>
    </row>
    <row r="50" spans="1:7" ht="15">
      <c r="A50" s="234" t="s">
        <v>8348</v>
      </c>
      <c r="B50" s="235">
        <f t="shared" si="1"/>
        <v>1.9848612279226241</v>
      </c>
      <c r="C50" s="233">
        <f>20*29.5</f>
        <v>590</v>
      </c>
    </row>
    <row r="51" spans="1:7" ht="15">
      <c r="A51" s="234" t="s">
        <v>6108</v>
      </c>
      <c r="B51" s="235">
        <f t="shared" si="1"/>
        <v>2.0185029436501263</v>
      </c>
      <c r="C51" s="233">
        <f>20*30</f>
        <v>600</v>
      </c>
    </row>
    <row r="52" spans="1:7" ht="15">
      <c r="A52" s="234" t="s">
        <v>19315</v>
      </c>
      <c r="B52" s="235">
        <f t="shared" si="1"/>
        <v>1.6248948696383516</v>
      </c>
      <c r="C52" s="233">
        <f>21*23</f>
        <v>483</v>
      </c>
    </row>
    <row r="53" spans="1:7" ht="15">
      <c r="A53" s="234" t="s">
        <v>4418</v>
      </c>
      <c r="B53" s="235">
        <f t="shared" si="1"/>
        <v>1.7197645079899075</v>
      </c>
      <c r="C53" s="233">
        <f>21.3*24</f>
        <v>511.20000000000005</v>
      </c>
    </row>
    <row r="54" spans="1:7" ht="15">
      <c r="A54" s="234" t="s">
        <v>9742</v>
      </c>
      <c r="B54" s="235">
        <f t="shared" si="1"/>
        <v>1.9074852817493693</v>
      </c>
      <c r="C54" s="233">
        <f>21*27</f>
        <v>567</v>
      </c>
    </row>
    <row r="55" spans="1:7" ht="15">
      <c r="A55" s="234" t="s">
        <v>4396</v>
      </c>
      <c r="B55" s="235">
        <f t="shared" si="1"/>
        <v>1.9781328847771236</v>
      </c>
      <c r="C55" s="233">
        <f>21*28</f>
        <v>588</v>
      </c>
    </row>
    <row r="56" spans="1:7" ht="15">
      <c r="A56" s="234" t="s">
        <v>7154</v>
      </c>
      <c r="B56" s="235">
        <f t="shared" si="1"/>
        <v>2.0487804878048781</v>
      </c>
      <c r="C56" s="233">
        <f>21*29</f>
        <v>609</v>
      </c>
    </row>
    <row r="57" spans="1:7" ht="15">
      <c r="A57" s="234" t="s">
        <v>297</v>
      </c>
      <c r="B57" s="235">
        <f t="shared" si="1"/>
        <v>2.0841042893187551</v>
      </c>
      <c r="C57" s="233">
        <f>21*29.5</f>
        <v>619.5</v>
      </c>
    </row>
    <row r="58" spans="1:7" ht="15">
      <c r="A58" s="234" t="s">
        <v>1604</v>
      </c>
      <c r="B58" s="235">
        <f t="shared" si="1"/>
        <v>2.0982338099243059</v>
      </c>
      <c r="C58" s="233">
        <f>21*29.7</f>
        <v>623.69999999999993</v>
      </c>
    </row>
    <row r="59" spans="1:7" ht="15">
      <c r="A59" s="234" t="s">
        <v>9280</v>
      </c>
      <c r="B59" s="235">
        <f t="shared" si="1"/>
        <v>2.0723296888141296</v>
      </c>
      <c r="C59" s="233">
        <f>22*28</f>
        <v>616</v>
      </c>
    </row>
    <row r="60" spans="1:7" ht="15">
      <c r="A60" s="234" t="s">
        <v>16842</v>
      </c>
      <c r="B60" s="235">
        <f t="shared" si="1"/>
        <v>1.8570227081581161</v>
      </c>
      <c r="C60" s="233">
        <f>23*24</f>
        <v>552</v>
      </c>
    </row>
    <row r="61" spans="1:7" ht="15">
      <c r="A61" s="234" t="s">
        <v>15883</v>
      </c>
      <c r="B61" s="235">
        <f t="shared" si="1"/>
        <v>1.9343986543313709</v>
      </c>
      <c r="C61" s="233">
        <f>23*25</f>
        <v>575</v>
      </c>
    </row>
    <row r="62" spans="1:7" ht="15">
      <c r="A62" s="234" t="s">
        <v>16164</v>
      </c>
      <c r="B62" s="235">
        <f t="shared" si="1"/>
        <v>2.0193439865433138</v>
      </c>
      <c r="C62" s="233">
        <f>24.5*24.5</f>
        <v>600.25</v>
      </c>
    </row>
    <row r="63" spans="1:7" ht="15">
      <c r="A63" s="234" t="s">
        <v>14280</v>
      </c>
      <c r="B63" s="235">
        <f t="shared" si="1"/>
        <v>1.6148023549201009</v>
      </c>
      <c r="C63" s="233">
        <f>24*20</f>
        <v>480</v>
      </c>
    </row>
    <row r="64" spans="1:7" ht="15">
      <c r="A64" s="234" t="s">
        <v>9488</v>
      </c>
      <c r="B64" s="235">
        <f t="shared" si="1"/>
        <v>1.9377628259041211</v>
      </c>
      <c r="C64" s="233">
        <f>24*24</f>
        <v>576</v>
      </c>
      <c r="G64" s="239"/>
    </row>
    <row r="65" spans="1:3" ht="15">
      <c r="A65" s="234" t="s">
        <v>10856</v>
      </c>
      <c r="B65" s="235">
        <f t="shared" si="1"/>
        <v>2.0185029436501263</v>
      </c>
      <c r="C65" s="233">
        <f>24*25</f>
        <v>600</v>
      </c>
    </row>
    <row r="66" spans="1:3" ht="15">
      <c r="A66" s="234" t="s">
        <v>11680</v>
      </c>
      <c r="B66" s="235">
        <f t="shared" si="1"/>
        <v>2.3414634146341462</v>
      </c>
      <c r="C66" s="233">
        <f>24*29</f>
        <v>696</v>
      </c>
    </row>
    <row r="67" spans="1:3" ht="15">
      <c r="A67" s="234" t="s">
        <v>15561</v>
      </c>
      <c r="B67" s="235">
        <f t="shared" si="1"/>
        <v>2.4222035323801512</v>
      </c>
      <c r="C67" s="233">
        <f>24*30</f>
        <v>720</v>
      </c>
    </row>
    <row r="68" spans="1:3" ht="15">
      <c r="A68" s="234" t="s">
        <v>5260</v>
      </c>
      <c r="B68" s="235">
        <f t="shared" si="1"/>
        <v>2.5029436501261566</v>
      </c>
      <c r="C68" s="233">
        <f>24*31</f>
        <v>744</v>
      </c>
    </row>
    <row r="69" spans="1:3" ht="15">
      <c r="A69" s="234" t="s">
        <v>20228</v>
      </c>
      <c r="B69" s="235">
        <f t="shared" si="1"/>
        <v>3.3103448275862069</v>
      </c>
      <c r="C69" s="233">
        <f>24*41</f>
        <v>984</v>
      </c>
    </row>
    <row r="70" spans="1:3" ht="15">
      <c r="A70" s="234" t="s">
        <v>9482</v>
      </c>
      <c r="B70" s="235">
        <f t="shared" si="1"/>
        <v>1.59798149705635</v>
      </c>
      <c r="C70" s="233">
        <f>25*19</f>
        <v>475</v>
      </c>
    </row>
    <row r="71" spans="1:3" ht="15">
      <c r="A71" s="234" t="s">
        <v>11934</v>
      </c>
      <c r="B71" s="235">
        <f t="shared" si="1"/>
        <v>2.1026072329688814</v>
      </c>
      <c r="C71" s="233">
        <f>25*25</f>
        <v>625</v>
      </c>
    </row>
    <row r="72" spans="1:3" ht="15">
      <c r="A72" s="234" t="s">
        <v>18445</v>
      </c>
      <c r="B72" s="235">
        <f t="shared" si="1"/>
        <v>1.9167367535744324</v>
      </c>
      <c r="C72" s="233">
        <f>26.5*21.5</f>
        <v>569.75</v>
      </c>
    </row>
    <row r="73" spans="1:3" ht="15">
      <c r="A73" s="234" t="s">
        <v>1916</v>
      </c>
      <c r="B73" s="235">
        <f t="shared" si="1"/>
        <v>2.1867115222876365</v>
      </c>
      <c r="C73" s="233">
        <f>26*25</f>
        <v>650</v>
      </c>
    </row>
    <row r="74" spans="1:3" ht="15">
      <c r="A74" s="234" t="s">
        <v>20229</v>
      </c>
      <c r="B74" s="235">
        <f t="shared" si="1"/>
        <v>3.4516400336417159</v>
      </c>
      <c r="C74" s="233">
        <f>27*38</f>
        <v>1026</v>
      </c>
    </row>
    <row r="75" spans="1:3" ht="15">
      <c r="A75" s="234" t="s">
        <v>6370</v>
      </c>
      <c r="B75" s="235">
        <f t="shared" si="1"/>
        <v>2.6753238015138772</v>
      </c>
      <c r="C75" s="233">
        <f>28.2*28.2</f>
        <v>795.24</v>
      </c>
    </row>
    <row r="76" spans="1:3" ht="15">
      <c r="A76" s="234" t="s">
        <v>18304</v>
      </c>
      <c r="B76" s="235">
        <f t="shared" si="1"/>
        <v>1.9343986543313709</v>
      </c>
      <c r="C76" s="233">
        <f>25*23</f>
        <v>575</v>
      </c>
    </row>
    <row r="77" spans="1:3" ht="15">
      <c r="A77" s="234" t="s">
        <v>6754</v>
      </c>
      <c r="B77" s="235">
        <f t="shared" si="1"/>
        <v>2.3414634146341462</v>
      </c>
      <c r="C77" s="233">
        <f>29*24</f>
        <v>696</v>
      </c>
    </row>
    <row r="78" spans="1:3" ht="15">
      <c r="A78" s="234" t="s">
        <v>8362</v>
      </c>
      <c r="B78" s="235">
        <f t="shared" si="1"/>
        <v>2.4390243902439024</v>
      </c>
      <c r="C78" s="233">
        <f>29*25</f>
        <v>725</v>
      </c>
    </row>
    <row r="79" spans="1:3" ht="15">
      <c r="A79" s="234" t="s">
        <v>7574</v>
      </c>
      <c r="B79" s="235">
        <f t="shared" si="1"/>
        <v>2.6341463414634148</v>
      </c>
      <c r="C79" s="233">
        <f>29*27</f>
        <v>783</v>
      </c>
    </row>
    <row r="80" spans="1:3" ht="15">
      <c r="A80" s="234" t="s">
        <v>13393</v>
      </c>
      <c r="B80" s="235">
        <f t="shared" si="1"/>
        <v>2.4222035323801512</v>
      </c>
      <c r="C80" s="233">
        <f>30*24</f>
        <v>720</v>
      </c>
    </row>
    <row r="81" spans="1:3" ht="15">
      <c r="A81" s="234" t="s">
        <v>10562</v>
      </c>
      <c r="B81" s="235">
        <f t="shared" si="1"/>
        <v>0.3229604709840202</v>
      </c>
      <c r="C81" s="233">
        <f>8*12</f>
        <v>96</v>
      </c>
    </row>
    <row r="82" spans="1:3" ht="15">
      <c r="A82" s="234" t="s">
        <v>4919</v>
      </c>
      <c r="B82" s="235">
        <f t="shared" si="1"/>
        <v>0.39360807401177461</v>
      </c>
      <c r="C82" s="233">
        <f>9*13</f>
        <v>117</v>
      </c>
    </row>
    <row r="84" spans="1:3" ht="15">
      <c r="A84" s="234"/>
    </row>
    <row r="85" spans="1:3" ht="15">
      <c r="A85" s="234"/>
    </row>
    <row r="86" spans="1:3" ht="15">
      <c r="A86" s="234"/>
    </row>
    <row r="87" spans="1:3" ht="15">
      <c r="A87" s="23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lpstr>2023</vt:lpstr>
      <vt:lpstr>2024</vt:lpstr>
      <vt:lpstr>2025</vt:lpstr>
      <vt:lpstr>heso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HA-VUKH</dc:creator>
  <cp:lastModifiedBy>SingPC</cp:lastModifiedBy>
  <cp:lastPrinted>2024-02-06T02:27:44Z</cp:lastPrinted>
  <dcterms:created xsi:type="dcterms:W3CDTF">2006-12-12T08:48:00Z</dcterms:created>
  <dcterms:modified xsi:type="dcterms:W3CDTF">2026-10-13T07:31:38Z</dcterms:modified>
</cp:coreProperties>
</file>